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E:\004-Presupuesto 2024\CIERRE MES DE OCTUBRE_2024\INFORMES EJECUCIÓN WEB\"/>
    </mc:Choice>
  </mc:AlternateContent>
  <xr:revisionPtr revIDLastSave="0" documentId="13_ncr:1_{B63B5700-2B9F-4F2D-B3F4-13B525B8F902}" xr6:coauthVersionLast="47" xr6:coauthVersionMax="47" xr10:uidLastSave="{00000000-0000-0000-0000-000000000000}"/>
  <bookViews>
    <workbookView xWindow="-120" yWindow="-120" windowWidth="20730" windowHeight="11160" firstSheet="8" activeTab="9" xr2:uid="{7F74B1EC-0C2D-4578-9A6C-B937607A5342}"/>
  </bookViews>
  <sheets>
    <sheet name="GASTOS VIGENCIA ENERO 2024" sheetId="1" r:id="rId1"/>
    <sheet name="GASTOS VIGENCIA FEBRERO 2024" sheetId="6" r:id="rId2"/>
    <sheet name="GASTOS VIGENCIA MARZO 2024" sheetId="7" r:id="rId3"/>
    <sheet name="GASTOS VIGENCIA ABRIL 2024" sheetId="12" r:id="rId4"/>
    <sheet name="GASTOS VIGENCIA MAYO 2024" sheetId="15" r:id="rId5"/>
    <sheet name="GASTOS VIGENCIA JUNIO 2024" sheetId="19" r:id="rId6"/>
    <sheet name="GASTOS VIGENCIA JULIO 2024" sheetId="23" r:id="rId7"/>
    <sheet name="GASTOS VIGENCIA AGOSTO 2024" sheetId="28" r:id="rId8"/>
    <sheet name="GASTOS VIGENCIA SEPTIEMBRE 2024" sheetId="31" r:id="rId9"/>
    <sheet name="GASTOS VIGENCIA OCTUBRE 2024" sheetId="34" r:id="rId10"/>
    <sheet name="RESERVAS ENERO 2024" sheetId="2" r:id="rId11"/>
    <sheet name="RESERVAS FEBRERO 2024" sheetId="5" r:id="rId12"/>
    <sheet name="RESERVAS MARZO 2024" sheetId="8" r:id="rId13"/>
    <sheet name="RESERVAS ABRIL 2024" sheetId="11" r:id="rId14"/>
    <sheet name="RESERVAS MAYO 2024" sheetId="16" r:id="rId15"/>
    <sheet name="RESERVAS JUNIO 2024" sheetId="18" r:id="rId16"/>
    <sheet name="RESERVAS JULIO 2024" sheetId="22" r:id="rId17"/>
    <sheet name="RESERVAS AGOSTO 2024" sheetId="24" r:id="rId18"/>
    <sheet name="RESERVAS SEPTIEMBRE 2024" sheetId="30" r:id="rId19"/>
    <sheet name="RESERVAS OCTUBRE 2024" sheetId="32" r:id="rId20"/>
    <sheet name="CXP ENERO 2024" sheetId="3" r:id="rId21"/>
    <sheet name="CXP FEBRERO 2024" sheetId="4" r:id="rId22"/>
    <sheet name="CXP MARZO 2024" sheetId="9" r:id="rId23"/>
    <sheet name="CXP ABRIL 2024" sheetId="10" r:id="rId24"/>
    <sheet name="CXP MAYO 2024" sheetId="13" r:id="rId25"/>
    <sheet name="CXP JUNIO 2024 " sheetId="17" r:id="rId26"/>
    <sheet name="CXP JULIO 2024  " sheetId="21" r:id="rId27"/>
    <sheet name="CXP AGOSTO 2024" sheetId="25" r:id="rId28"/>
    <sheet name="CXP SEPTIEMBRE 2024 " sheetId="29" r:id="rId29"/>
    <sheet name="CXP OCTUBRE 2024" sheetId="33" r:id="rId30"/>
  </sheets>
  <definedNames>
    <definedName name="_xlnm._FilterDatabase" localSheetId="20" hidden="1">'CXP ENERO 2024'!$A$7:$F$150</definedName>
    <definedName name="_xlnm._FilterDatabase" localSheetId="21" hidden="1">'CXP FEBRERO 2024'!$A$7:$F$150</definedName>
    <definedName name="_xlnm._FilterDatabase" localSheetId="3" hidden="1">'GASTOS VIGENCIA ABRIL 2024'!$A$8:$AZ$311</definedName>
    <definedName name="_xlnm._FilterDatabase" localSheetId="7" hidden="1">'GASTOS VIGENCIA AGOSTO 2024'!$A$8:$AC$315</definedName>
    <definedName name="_xlnm._FilterDatabase" localSheetId="0" hidden="1">'GASTOS VIGENCIA ENERO 2024'!$A$8:$AB$203</definedName>
    <definedName name="_xlnm._FilterDatabase" localSheetId="1" hidden="1">'GASTOS VIGENCIA FEBRERO 2024'!$A$8:$AB$311</definedName>
    <definedName name="_xlnm._FilterDatabase" localSheetId="6" hidden="1">'GASTOS VIGENCIA JULIO 2024'!$A$8:$AC$315</definedName>
    <definedName name="_xlnm._FilterDatabase" localSheetId="5" hidden="1">'GASTOS VIGENCIA JUNIO 2024'!$A$8:$AC$315</definedName>
    <definedName name="_xlnm._FilterDatabase" localSheetId="2" hidden="1">'GASTOS VIGENCIA MARZO 2024'!$A$8:$BA$311</definedName>
    <definedName name="_xlnm._FilterDatabase" localSheetId="4" hidden="1">'GASTOS VIGENCIA MAYO 2024'!$A$8:$AZ$313</definedName>
    <definedName name="_xlnm._FilterDatabase" localSheetId="9" hidden="1">'GASTOS VIGENCIA OCTUBRE 2024'!$A$8:$AE$323</definedName>
    <definedName name="_xlnm._FilterDatabase" localSheetId="8" hidden="1">'GASTOS VIGENCIA SEPTIEMBRE 2024'!$A$8:$AC$317</definedName>
    <definedName name="_xlnm._FilterDatabase" localSheetId="13" hidden="1">'RESERVAS ABRIL 2024'!$A$7:$P$119</definedName>
    <definedName name="_xlnm._FilterDatabase" localSheetId="17" hidden="1">'RESERVAS AGOSTO 2024'!$A$7:$Z$119</definedName>
    <definedName name="_xlnm._FilterDatabase" localSheetId="10" hidden="1">'RESERVAS ENERO 2024'!$A$7:$J$117</definedName>
    <definedName name="_xlnm._FilterDatabase" localSheetId="11" hidden="1">'RESERVAS FEBRERO 2024'!$A$7:$J$117</definedName>
    <definedName name="_xlnm._FilterDatabase" localSheetId="16" hidden="1">'RESERVAS JULIO 2024'!$A$7:$O$119</definedName>
    <definedName name="_xlnm._FilterDatabase" localSheetId="15" hidden="1">'RESERVAS JUNIO 2024'!$A$7:$P$119</definedName>
    <definedName name="_xlnm._FilterDatabase" localSheetId="12" hidden="1">'RESERVAS MARZO 2024'!$A$7:$P$119</definedName>
    <definedName name="_xlnm._FilterDatabase" localSheetId="14" hidden="1">'RESERVAS MAYO 2024'!$A$7:$P$119</definedName>
    <definedName name="_xlnm._FilterDatabase" localSheetId="19" hidden="1">'RESERVAS OCTUBRE 2024'!$A$2:$O$119</definedName>
    <definedName name="_xlnm._FilterDatabase" localSheetId="18" hidden="1">'RESERVAS SEPTIEMBRE 2024'!$A$7:$Z$119</definedName>
    <definedName name="_xlnm.Print_Area" localSheetId="23">'CXP ABRIL 2024'!$A$1:$K$152</definedName>
    <definedName name="_xlnm.Print_Area" localSheetId="27">'CXP AGOSTO 2024'!$A$1:$K$152</definedName>
    <definedName name="_xlnm.Print_Area" localSheetId="20">'CXP ENERO 2024'!$A$1:$K$152</definedName>
    <definedName name="_xlnm.Print_Area" localSheetId="21">'CXP FEBRERO 2024'!$A$1:$K$152</definedName>
    <definedName name="_xlnm.Print_Area" localSheetId="26">'CXP JULIO 2024  '!$A$1:$K$152</definedName>
    <definedName name="_xlnm.Print_Area" localSheetId="25">'CXP JUNIO 2024 '!$A$1:$K$152</definedName>
    <definedName name="_xlnm.Print_Area" localSheetId="22">'CXP MARZO 2024'!$A$1:$K$152</definedName>
    <definedName name="_xlnm.Print_Area" localSheetId="24">'CXP MAYO 2024'!$A$1:$K$152</definedName>
    <definedName name="_xlnm.Print_Area" localSheetId="29">'CXP OCTUBRE 2024'!$A$1:$K$152</definedName>
    <definedName name="_xlnm.Print_Area" localSheetId="28">'CXP SEPTIEMBRE 2024 '!$A$1:$K$152</definedName>
    <definedName name="_xlnm.Print_Area" localSheetId="3">'GASTOS VIGENCIA ABRIL 2024'!#REF!</definedName>
    <definedName name="_xlnm.Print_Area" localSheetId="0">'GASTOS VIGENCIA ENERO 2024'!#REF!</definedName>
    <definedName name="_xlnm.Print_Area" localSheetId="1">'GASTOS VIGENCIA FEBRERO 2024'!#REF!</definedName>
    <definedName name="_xlnm.Print_Area" localSheetId="2">'GASTOS VIGENCIA MARZO 2024'!#REF!</definedName>
    <definedName name="_xlnm.Print_Area" localSheetId="4">'GASTOS VIGENCIA MAYO 2024'!#REF!</definedName>
    <definedName name="_xlnm.Print_Area" localSheetId="13">'RESERVAS ABRIL 2024'!$A$1:$O$119</definedName>
    <definedName name="_xlnm.Print_Area" localSheetId="17">'RESERVAS AGOSTO 2024'!$A$1:$O$119</definedName>
    <definedName name="_xlnm.Print_Area" localSheetId="10">'RESERVAS ENERO 2024'!$A$1:$O$119</definedName>
    <definedName name="_xlnm.Print_Area" localSheetId="11">'RESERVAS FEBRERO 2024'!$A$1:$O$119</definedName>
    <definedName name="_xlnm.Print_Area" localSheetId="16">'RESERVAS JULIO 2024'!$A$1:$O$119</definedName>
    <definedName name="_xlnm.Print_Area" localSheetId="15">'RESERVAS JUNIO 2024'!$A$1:$O$119</definedName>
    <definedName name="_xlnm.Print_Area" localSheetId="12">'RESERVAS MARZO 2024'!$A$1:$O$119</definedName>
    <definedName name="_xlnm.Print_Area" localSheetId="14">'RESERVAS MAYO 2024'!$A$1:$O$119</definedName>
    <definedName name="_xlnm.Print_Area" localSheetId="19">'RESERVAS OCTUBRE 2024'!$A$1:$O$119</definedName>
    <definedName name="_xlnm.Print_Area" localSheetId="18">'RESERVAS SEPTIEMBRE 2024'!$A$1:$O$119</definedName>
    <definedName name="_xlnm.Print_Titles" localSheetId="23">'CXP ABRIL 2024'!$1:$7</definedName>
    <definedName name="_xlnm.Print_Titles" localSheetId="27">'CXP AGOSTO 2024'!$1:$7</definedName>
    <definedName name="_xlnm.Print_Titles" localSheetId="20">'CXP ENERO 2024'!$1:$7</definedName>
    <definedName name="_xlnm.Print_Titles" localSheetId="21">'CXP FEBRERO 2024'!$1:$7</definedName>
    <definedName name="_xlnm.Print_Titles" localSheetId="26">'CXP JULIO 2024  '!$1:$7</definedName>
    <definedName name="_xlnm.Print_Titles" localSheetId="25">'CXP JUNIO 2024 '!$1:$7</definedName>
    <definedName name="_xlnm.Print_Titles" localSheetId="22">'CXP MARZO 2024'!$1:$7</definedName>
    <definedName name="_xlnm.Print_Titles" localSheetId="24">'CXP MAYO 2024'!$1:$7</definedName>
    <definedName name="_xlnm.Print_Titles" localSheetId="29">'CXP OCTUBRE 2024'!$1:$7</definedName>
    <definedName name="_xlnm.Print_Titles" localSheetId="28">'CXP SEPTIEMBRE 2024 '!$1:$7</definedName>
    <definedName name="_xlnm.Print_Titles" localSheetId="3">'GASTOS VIGENCIA ABRIL 2024'!#REF!,'GASTOS VIGENCIA ABRIL 2024'!$7:$8</definedName>
    <definedName name="_xlnm.Print_Titles" localSheetId="7">'GASTOS VIGENCIA AGOSTO 2024'!$1:$8</definedName>
    <definedName name="_xlnm.Print_Titles" localSheetId="0">'GASTOS VIGENCIA ENERO 2024'!#REF!,'GASTOS VIGENCIA ENERO 2024'!$7:$8</definedName>
    <definedName name="_xlnm.Print_Titles" localSheetId="1">'GASTOS VIGENCIA FEBRERO 2024'!#REF!,'GASTOS VIGENCIA FEBRERO 2024'!$7:$8</definedName>
    <definedName name="_xlnm.Print_Titles" localSheetId="6">'GASTOS VIGENCIA JULIO 2024'!$1:$8</definedName>
    <definedName name="_xlnm.Print_Titles" localSheetId="2">'GASTOS VIGENCIA MARZO 2024'!#REF!,'GASTOS VIGENCIA MARZO 2024'!$7:$8</definedName>
    <definedName name="_xlnm.Print_Titles" localSheetId="4">'GASTOS VIGENCIA MAYO 2024'!#REF!,'GASTOS VIGENCIA MAYO 2024'!$7:$8</definedName>
    <definedName name="_xlnm.Print_Titles" localSheetId="9">'GASTOS VIGENCIA OCTUBRE 2024'!$1:$8</definedName>
    <definedName name="_xlnm.Print_Titles" localSheetId="8">'GASTOS VIGENCIA SEPTIEMBRE 2024'!$1:$8</definedName>
    <definedName name="_xlnm.Print_Titles" localSheetId="13">'RESERVAS ABRIL 2024'!$A:$E,'RESERVAS ABRIL 2024'!$1:$7</definedName>
    <definedName name="_xlnm.Print_Titles" localSheetId="17">'RESERVAS AGOSTO 2024'!$A:$E,'RESERVAS AGOSTO 2024'!$1:$7</definedName>
    <definedName name="_xlnm.Print_Titles" localSheetId="10">'RESERVAS ENERO 2024'!$A:$E,'RESERVAS ENERO 2024'!$1:$7</definedName>
    <definedName name="_xlnm.Print_Titles" localSheetId="11">'RESERVAS FEBRERO 2024'!$A:$E,'RESERVAS FEBRERO 2024'!$1:$7</definedName>
    <definedName name="_xlnm.Print_Titles" localSheetId="16">'RESERVAS JULIO 2024'!$A:$E,'RESERVAS JULIO 2024'!$1:$7</definedName>
    <definedName name="_xlnm.Print_Titles" localSheetId="15">'RESERVAS JUNIO 2024'!$A:$E,'RESERVAS JUNIO 2024'!$1:$7</definedName>
    <definedName name="_xlnm.Print_Titles" localSheetId="12">'RESERVAS MARZO 2024'!$A:$E,'RESERVAS MARZO 2024'!$1:$7</definedName>
    <definedName name="_xlnm.Print_Titles" localSheetId="14">'RESERVAS MAYO 2024'!$A:$E,'RESERVAS MAYO 2024'!$1:$7</definedName>
    <definedName name="_xlnm.Print_Titles" localSheetId="19">'RESERVAS OCTUBRE 2024'!$A:$E,'RESERVAS OCTUBRE 2024'!$1:$7</definedName>
    <definedName name="_xlnm.Print_Titles" localSheetId="18">'RESERVAS SEPTIEMBRE 2024'!$A:$E,'RESERVAS SEPTIEMBRE 2024'!$1:$7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18" i="34" l="1"/>
  <c r="AB318" i="34"/>
  <c r="X318" i="34"/>
  <c r="V318" i="34"/>
  <c r="T318" i="34"/>
  <c r="T317" i="34" s="1"/>
  <c r="T316" i="34" s="1"/>
  <c r="T315" i="34" s="1"/>
  <c r="L318" i="34"/>
  <c r="M318" i="34" s="1"/>
  <c r="X317" i="34"/>
  <c r="W317" i="34"/>
  <c r="V317" i="34"/>
  <c r="U317" i="34"/>
  <c r="R317" i="34"/>
  <c r="P317" i="34"/>
  <c r="O317" i="34"/>
  <c r="K317" i="34"/>
  <c r="J317" i="34"/>
  <c r="J316" i="34" s="1"/>
  <c r="J315" i="34" s="1"/>
  <c r="I317" i="34"/>
  <c r="H317" i="34"/>
  <c r="G317" i="34"/>
  <c r="F317" i="34"/>
  <c r="X316" i="34"/>
  <c r="W316" i="34"/>
  <c r="V316" i="34"/>
  <c r="R316" i="34"/>
  <c r="P316" i="34"/>
  <c r="P315" i="34" s="1"/>
  <c r="O316" i="34"/>
  <c r="O315" i="34" s="1"/>
  <c r="K316" i="34"/>
  <c r="H316" i="34"/>
  <c r="G316" i="34"/>
  <c r="F316" i="34"/>
  <c r="X315" i="34"/>
  <c r="W315" i="34"/>
  <c r="V315" i="34"/>
  <c r="R315" i="34"/>
  <c r="K315" i="34"/>
  <c r="H315" i="34"/>
  <c r="G315" i="34"/>
  <c r="F315" i="34"/>
  <c r="AC314" i="34"/>
  <c r="AB314" i="34"/>
  <c r="X314" i="34"/>
  <c r="V314" i="34"/>
  <c r="T314" i="34"/>
  <c r="T313" i="34" s="1"/>
  <c r="T312" i="34" s="1"/>
  <c r="T311" i="34" s="1"/>
  <c r="L314" i="34"/>
  <c r="M314" i="34" s="1"/>
  <c r="AA314" i="34" s="1"/>
  <c r="AC313" i="34"/>
  <c r="AB313" i="34"/>
  <c r="X313" i="34"/>
  <c r="W313" i="34"/>
  <c r="V313" i="34"/>
  <c r="U313" i="34"/>
  <c r="R313" i="34"/>
  <c r="P313" i="34"/>
  <c r="P312" i="34" s="1"/>
  <c r="P311" i="34" s="1"/>
  <c r="O313" i="34"/>
  <c r="K313" i="34"/>
  <c r="J313" i="34"/>
  <c r="L313" i="34" s="1"/>
  <c r="I313" i="34"/>
  <c r="H313" i="34"/>
  <c r="G313" i="34"/>
  <c r="F313" i="34"/>
  <c r="AB312" i="34"/>
  <c r="X312" i="34"/>
  <c r="W312" i="34"/>
  <c r="V312" i="34"/>
  <c r="V311" i="34" s="1"/>
  <c r="V293" i="34" s="1"/>
  <c r="V291" i="34" s="1"/>
  <c r="U312" i="34"/>
  <c r="R312" i="34"/>
  <c r="O312" i="34"/>
  <c r="K312" i="34"/>
  <c r="K311" i="34" s="1"/>
  <c r="K293" i="34" s="1"/>
  <c r="K291" i="34" s="1"/>
  <c r="I312" i="34"/>
  <c r="H312" i="34"/>
  <c r="G312" i="34"/>
  <c r="F312" i="34"/>
  <c r="AB311" i="34"/>
  <c r="X311" i="34"/>
  <c r="U311" i="34"/>
  <c r="R311" i="34"/>
  <c r="O311" i="34"/>
  <c r="I311" i="34"/>
  <c r="H311" i="34"/>
  <c r="G311" i="34"/>
  <c r="F311" i="34"/>
  <c r="AC310" i="34"/>
  <c r="AB310" i="34"/>
  <c r="X310" i="34"/>
  <c r="V310" i="34"/>
  <c r="V309" i="34" s="1"/>
  <c r="V302" i="34" s="1"/>
  <c r="V300" i="34" s="1"/>
  <c r="T310" i="34"/>
  <c r="T309" i="34" s="1"/>
  <c r="L310" i="34"/>
  <c r="M310" i="34" s="1"/>
  <c r="X309" i="34"/>
  <c r="W309" i="34"/>
  <c r="AC309" i="34" s="1"/>
  <c r="U309" i="34"/>
  <c r="R309" i="34"/>
  <c r="P309" i="34"/>
  <c r="O309" i="34"/>
  <c r="L309" i="34"/>
  <c r="K309" i="34"/>
  <c r="K302" i="34" s="1"/>
  <c r="K300" i="34" s="1"/>
  <c r="K294" i="34" s="1"/>
  <c r="K292" i="34" s="1"/>
  <c r="J309" i="34"/>
  <c r="I309" i="34"/>
  <c r="H309" i="34"/>
  <c r="G309" i="34"/>
  <c r="F309" i="34"/>
  <c r="F302" i="34" s="1"/>
  <c r="F300" i="34" s="1"/>
  <c r="F294" i="34" s="1"/>
  <c r="F292" i="34" s="1"/>
  <c r="AC308" i="34"/>
  <c r="AB308" i="34"/>
  <c r="X308" i="34"/>
  <c r="V308" i="34"/>
  <c r="V307" i="34" s="1"/>
  <c r="V301" i="34" s="1"/>
  <c r="V299" i="34" s="1"/>
  <c r="T308" i="34"/>
  <c r="M308" i="34"/>
  <c r="L308" i="34"/>
  <c r="X307" i="34"/>
  <c r="X301" i="34" s="1"/>
  <c r="X299" i="34" s="1"/>
  <c r="X293" i="34" s="1"/>
  <c r="X291" i="34" s="1"/>
  <c r="W307" i="34"/>
  <c r="AC307" i="34" s="1"/>
  <c r="U307" i="34"/>
  <c r="AB307" i="34" s="1"/>
  <c r="T307" i="34"/>
  <c r="R307" i="34"/>
  <c r="R301" i="34" s="1"/>
  <c r="P307" i="34"/>
  <c r="O307" i="34"/>
  <c r="M307" i="34"/>
  <c r="K307" i="34"/>
  <c r="J307" i="34"/>
  <c r="I307" i="34"/>
  <c r="H307" i="34"/>
  <c r="G307" i="34"/>
  <c r="F307" i="34"/>
  <c r="F301" i="34" s="1"/>
  <c r="F299" i="34" s="1"/>
  <c r="F293" i="34" s="1"/>
  <c r="F291" i="34" s="1"/>
  <c r="AC306" i="34"/>
  <c r="AB306" i="34"/>
  <c r="Y306" i="34"/>
  <c r="X306" i="34"/>
  <c r="X305" i="34" s="1"/>
  <c r="V306" i="34"/>
  <c r="T306" i="34"/>
  <c r="M306" i="34"/>
  <c r="L306" i="34"/>
  <c r="Y305" i="34"/>
  <c r="W305" i="34"/>
  <c r="AC305" i="34" s="1"/>
  <c r="V305" i="34"/>
  <c r="U305" i="34"/>
  <c r="AB305" i="34" s="1"/>
  <c r="T305" i="34"/>
  <c r="T302" i="34" s="1"/>
  <c r="R305" i="34"/>
  <c r="P305" i="34"/>
  <c r="O305" i="34"/>
  <c r="M305" i="34"/>
  <c r="Z305" i="34" s="1"/>
  <c r="K305" i="34"/>
  <c r="J305" i="34"/>
  <c r="I305" i="34"/>
  <c r="H305" i="34"/>
  <c r="G305" i="34"/>
  <c r="F305" i="34"/>
  <c r="AC304" i="34"/>
  <c r="AB304" i="34"/>
  <c r="Z304" i="34"/>
  <c r="X304" i="34"/>
  <c r="V304" i="34"/>
  <c r="T304" i="34"/>
  <c r="Q304" i="34"/>
  <c r="Q303" i="34" s="1"/>
  <c r="L304" i="34"/>
  <c r="M304" i="34" s="1"/>
  <c r="X303" i="34"/>
  <c r="W303" i="34"/>
  <c r="AC303" i="34" s="1"/>
  <c r="V303" i="34"/>
  <c r="U303" i="34"/>
  <c r="AB303" i="34" s="1"/>
  <c r="T303" i="34"/>
  <c r="R303" i="34"/>
  <c r="P303" i="34"/>
  <c r="O303" i="34"/>
  <c r="K303" i="34"/>
  <c r="J303" i="34"/>
  <c r="I303" i="34"/>
  <c r="H303" i="34"/>
  <c r="G303" i="34"/>
  <c r="F303" i="34"/>
  <c r="U302" i="34"/>
  <c r="P302" i="34"/>
  <c r="P300" i="34" s="1"/>
  <c r="P294" i="34" s="1"/>
  <c r="P292" i="34" s="1"/>
  <c r="O302" i="34"/>
  <c r="J302" i="34"/>
  <c r="J300" i="34" s="1"/>
  <c r="I302" i="34"/>
  <c r="I300" i="34" s="1"/>
  <c r="I294" i="34" s="1"/>
  <c r="I292" i="34" s="1"/>
  <c r="H302" i="34"/>
  <c r="W301" i="34"/>
  <c r="U301" i="34"/>
  <c r="AB301" i="34" s="1"/>
  <c r="T301" i="34"/>
  <c r="T299" i="34" s="1"/>
  <c r="P301" i="34"/>
  <c r="P299" i="34" s="1"/>
  <c r="O301" i="34"/>
  <c r="O299" i="34" s="1"/>
  <c r="K301" i="34"/>
  <c r="J301" i="34"/>
  <c r="J299" i="34" s="1"/>
  <c r="H301" i="34"/>
  <c r="T300" i="34"/>
  <c r="T294" i="34" s="1"/>
  <c r="T292" i="34" s="1"/>
  <c r="O300" i="34"/>
  <c r="O294" i="34" s="1"/>
  <c r="O292" i="34" s="1"/>
  <c r="H300" i="34"/>
  <c r="H294" i="34" s="1"/>
  <c r="H292" i="34" s="1"/>
  <c r="W299" i="34"/>
  <c r="U299" i="34"/>
  <c r="K299" i="34"/>
  <c r="I299" i="34"/>
  <c r="H299" i="34"/>
  <c r="AC298" i="34"/>
  <c r="AB298" i="34"/>
  <c r="AA298" i="34"/>
  <c r="Z298" i="34"/>
  <c r="Y298" i="34"/>
  <c r="X298" i="34"/>
  <c r="V298" i="34"/>
  <c r="T298" i="34"/>
  <c r="S298" i="34"/>
  <c r="S297" i="34" s="1"/>
  <c r="S296" i="34" s="1"/>
  <c r="S295" i="34" s="1"/>
  <c r="Q298" i="34"/>
  <c r="Q297" i="34" s="1"/>
  <c r="Q296" i="34" s="1"/>
  <c r="Q295" i="34" s="1"/>
  <c r="L298" i="34"/>
  <c r="M298" i="34" s="1"/>
  <c r="M297" i="34" s="1"/>
  <c r="M296" i="34" s="1"/>
  <c r="M295" i="34" s="1"/>
  <c r="AA297" i="34"/>
  <c r="Z297" i="34"/>
  <c r="X297" i="34"/>
  <c r="W297" i="34"/>
  <c r="AC297" i="34" s="1"/>
  <c r="V297" i="34"/>
  <c r="U297" i="34"/>
  <c r="AB297" i="34" s="1"/>
  <c r="T297" i="34"/>
  <c r="R297" i="34"/>
  <c r="Y297" i="34" s="1"/>
  <c r="P297" i="34"/>
  <c r="O297" i="34"/>
  <c r="K297" i="34"/>
  <c r="J297" i="34"/>
  <c r="I297" i="34"/>
  <c r="H297" i="34"/>
  <c r="G297" i="34"/>
  <c r="F297" i="34"/>
  <c r="AA296" i="34"/>
  <c r="Z296" i="34"/>
  <c r="X296" i="34"/>
  <c r="W296" i="34"/>
  <c r="AC296" i="34" s="1"/>
  <c r="V296" i="34"/>
  <c r="U296" i="34"/>
  <c r="AB296" i="34" s="1"/>
  <c r="T296" i="34"/>
  <c r="R296" i="34"/>
  <c r="Y296" i="34" s="1"/>
  <c r="P296" i="34"/>
  <c r="O296" i="34"/>
  <c r="O295" i="34" s="1"/>
  <c r="O293" i="34" s="1"/>
  <c r="O291" i="34" s="1"/>
  <c r="K296" i="34"/>
  <c r="J296" i="34"/>
  <c r="I296" i="34"/>
  <c r="I295" i="34" s="1"/>
  <c r="H296" i="34"/>
  <c r="G296" i="34"/>
  <c r="F296" i="34"/>
  <c r="AA295" i="34"/>
  <c r="Z295" i="34"/>
  <c r="X295" i="34"/>
  <c r="W295" i="34"/>
  <c r="AC295" i="34" s="1"/>
  <c r="V295" i="34"/>
  <c r="U295" i="34"/>
  <c r="AB295" i="34" s="1"/>
  <c r="T295" i="34"/>
  <c r="T293" i="34" s="1"/>
  <c r="T291" i="34" s="1"/>
  <c r="R295" i="34"/>
  <c r="Y295" i="34" s="1"/>
  <c r="P295" i="34"/>
  <c r="K295" i="34"/>
  <c r="J295" i="34"/>
  <c r="H295" i="34"/>
  <c r="G295" i="34"/>
  <c r="F295" i="34"/>
  <c r="V294" i="34"/>
  <c r="J294" i="34"/>
  <c r="V292" i="34"/>
  <c r="J292" i="34"/>
  <c r="AC290" i="34"/>
  <c r="AB290" i="34"/>
  <c r="AA290" i="34"/>
  <c r="X290" i="34"/>
  <c r="V290" i="34"/>
  <c r="T290" i="34"/>
  <c r="T289" i="34" s="1"/>
  <c r="T288" i="34" s="1"/>
  <c r="T287" i="34" s="1"/>
  <c r="S290" i="34"/>
  <c r="S289" i="34" s="1"/>
  <c r="Q290" i="34"/>
  <c r="Q289" i="34" s="1"/>
  <c r="Q288" i="34" s="1"/>
  <c r="Q287" i="34" s="1"/>
  <c r="L290" i="34"/>
  <c r="M290" i="34" s="1"/>
  <c r="X289" i="34"/>
  <c r="W289" i="34"/>
  <c r="V289" i="34"/>
  <c r="U289" i="34"/>
  <c r="R289" i="34"/>
  <c r="P289" i="34"/>
  <c r="O289" i="34"/>
  <c r="K289" i="34"/>
  <c r="K288" i="34" s="1"/>
  <c r="K287" i="34" s="1"/>
  <c r="J289" i="34"/>
  <c r="J288" i="34" s="1"/>
  <c r="J287" i="34" s="1"/>
  <c r="I289" i="34"/>
  <c r="H289" i="34"/>
  <c r="G289" i="34"/>
  <c r="F289" i="34"/>
  <c r="X288" i="34"/>
  <c r="V288" i="34"/>
  <c r="V287" i="34" s="1"/>
  <c r="S288" i="34"/>
  <c r="S287" i="34" s="1"/>
  <c r="R288" i="34"/>
  <c r="P288" i="34"/>
  <c r="O288" i="34"/>
  <c r="O287" i="34" s="1"/>
  <c r="O282" i="34" s="1"/>
  <c r="O281" i="34" s="1"/>
  <c r="L288" i="34"/>
  <c r="I288" i="34"/>
  <c r="I287" i="34" s="1"/>
  <c r="I282" i="34" s="1"/>
  <c r="I281" i="34" s="1"/>
  <c r="H288" i="34"/>
  <c r="G288" i="34"/>
  <c r="F288" i="34"/>
  <c r="X287" i="34"/>
  <c r="R287" i="34"/>
  <c r="P287" i="34"/>
  <c r="P282" i="34" s="1"/>
  <c r="P281" i="34" s="1"/>
  <c r="H287" i="34"/>
  <c r="G287" i="34"/>
  <c r="F287" i="34"/>
  <c r="F282" i="34" s="1"/>
  <c r="F281" i="34" s="1"/>
  <c r="AC286" i="34"/>
  <c r="AB286" i="34"/>
  <c r="X286" i="34"/>
  <c r="X285" i="34" s="1"/>
  <c r="X284" i="34" s="1"/>
  <c r="X283" i="34" s="1"/>
  <c r="X282" i="34" s="1"/>
  <c r="X281" i="34" s="1"/>
  <c r="V286" i="34"/>
  <c r="V285" i="34" s="1"/>
  <c r="V284" i="34" s="1"/>
  <c r="V283" i="34" s="1"/>
  <c r="V282" i="34" s="1"/>
  <c r="V281" i="34" s="1"/>
  <c r="T286" i="34"/>
  <c r="T285" i="34" s="1"/>
  <c r="T284" i="34" s="1"/>
  <c r="T283" i="34" s="1"/>
  <c r="M286" i="34"/>
  <c r="L286" i="34"/>
  <c r="W285" i="34"/>
  <c r="U285" i="34"/>
  <c r="R285" i="34"/>
  <c r="AB285" i="34" s="1"/>
  <c r="P285" i="34"/>
  <c r="O285" i="34"/>
  <c r="K285" i="34"/>
  <c r="K284" i="34" s="1"/>
  <c r="K283" i="34" s="1"/>
  <c r="K282" i="34" s="1"/>
  <c r="K281" i="34" s="1"/>
  <c r="J285" i="34"/>
  <c r="I285" i="34"/>
  <c r="H285" i="34"/>
  <c r="G285" i="34"/>
  <c r="F285" i="34"/>
  <c r="U284" i="34"/>
  <c r="R284" i="34"/>
  <c r="AB284" i="34" s="1"/>
  <c r="P284" i="34"/>
  <c r="O284" i="34"/>
  <c r="J284" i="34"/>
  <c r="I284" i="34"/>
  <c r="H284" i="34"/>
  <c r="F284" i="34"/>
  <c r="U283" i="34"/>
  <c r="R283" i="34"/>
  <c r="AB283" i="34" s="1"/>
  <c r="P283" i="34"/>
  <c r="O283" i="34"/>
  <c r="J283" i="34"/>
  <c r="I283" i="34"/>
  <c r="H283" i="34"/>
  <c r="F283" i="34"/>
  <c r="T282" i="34"/>
  <c r="H282" i="34"/>
  <c r="T281" i="34"/>
  <c r="H281" i="34"/>
  <c r="AC280" i="34"/>
  <c r="AB280" i="34"/>
  <c r="X280" i="34"/>
  <c r="V280" i="34"/>
  <c r="V279" i="34" s="1"/>
  <c r="V278" i="34" s="1"/>
  <c r="V277" i="34" s="1"/>
  <c r="T280" i="34"/>
  <c r="M280" i="34"/>
  <c r="L280" i="34"/>
  <c r="AA279" i="34"/>
  <c r="X279" i="34"/>
  <c r="X278" i="34" s="1"/>
  <c r="X277" i="34" s="1"/>
  <c r="W279" i="34"/>
  <c r="AC279" i="34" s="1"/>
  <c r="U279" i="34"/>
  <c r="T279" i="34"/>
  <c r="T278" i="34" s="1"/>
  <c r="T277" i="34" s="1"/>
  <c r="R279" i="34"/>
  <c r="Y279" i="34" s="1"/>
  <c r="P279" i="34"/>
  <c r="O279" i="34"/>
  <c r="O278" i="34" s="1"/>
  <c r="O277" i="34" s="1"/>
  <c r="M279" i="34"/>
  <c r="K279" i="34"/>
  <c r="J279" i="34"/>
  <c r="I279" i="34"/>
  <c r="H279" i="34"/>
  <c r="G279" i="34"/>
  <c r="F279" i="34"/>
  <c r="W278" i="34"/>
  <c r="AC278" i="34" s="1"/>
  <c r="U278" i="34"/>
  <c r="R278" i="34"/>
  <c r="P278" i="34"/>
  <c r="K278" i="34"/>
  <c r="J278" i="34"/>
  <c r="I278" i="34"/>
  <c r="I277" i="34" s="1"/>
  <c r="H278" i="34"/>
  <c r="F278" i="34"/>
  <c r="F277" i="34" s="1"/>
  <c r="F272" i="34" s="1"/>
  <c r="F271" i="34" s="1"/>
  <c r="W277" i="34"/>
  <c r="U277" i="34"/>
  <c r="R277" i="34"/>
  <c r="P277" i="34"/>
  <c r="K277" i="34"/>
  <c r="K272" i="34" s="1"/>
  <c r="K271" i="34" s="1"/>
  <c r="J277" i="34"/>
  <c r="H277" i="34"/>
  <c r="AC276" i="34"/>
  <c r="AB276" i="34"/>
  <c r="AA276" i="34"/>
  <c r="Z276" i="34"/>
  <c r="Y276" i="34"/>
  <c r="X276" i="34"/>
  <c r="X275" i="34" s="1"/>
  <c r="X274" i="34" s="1"/>
  <c r="X273" i="34" s="1"/>
  <c r="V276" i="34"/>
  <c r="T276" i="34"/>
  <c r="S276" i="34"/>
  <c r="Q276" i="34"/>
  <c r="Q275" i="34" s="1"/>
  <c r="Q274" i="34" s="1"/>
  <c r="Q273" i="34" s="1"/>
  <c r="M276" i="34"/>
  <c r="L276" i="34"/>
  <c r="Z275" i="34"/>
  <c r="Y275" i="34"/>
  <c r="W275" i="34"/>
  <c r="AC275" i="34" s="1"/>
  <c r="V275" i="34"/>
  <c r="V274" i="34" s="1"/>
  <c r="U275" i="34"/>
  <c r="AB275" i="34" s="1"/>
  <c r="T275" i="34"/>
  <c r="S275" i="34"/>
  <c r="S274" i="34" s="1"/>
  <c r="S273" i="34" s="1"/>
  <c r="R275" i="34"/>
  <c r="P275" i="34"/>
  <c r="O275" i="34"/>
  <c r="O274" i="34" s="1"/>
  <c r="M275" i="34"/>
  <c r="K275" i="34"/>
  <c r="J275" i="34"/>
  <c r="I275" i="34"/>
  <c r="H275" i="34"/>
  <c r="H274" i="34" s="1"/>
  <c r="G275" i="34"/>
  <c r="F275" i="34"/>
  <c r="W274" i="34"/>
  <c r="U274" i="34"/>
  <c r="AB274" i="34" s="1"/>
  <c r="T274" i="34"/>
  <c r="R274" i="34"/>
  <c r="P274" i="34"/>
  <c r="M274" i="34"/>
  <c r="K274" i="34"/>
  <c r="J274" i="34"/>
  <c r="J273" i="34" s="1"/>
  <c r="J272" i="34" s="1"/>
  <c r="J271" i="34" s="1"/>
  <c r="I274" i="34"/>
  <c r="G274" i="34"/>
  <c r="G273" i="34" s="1"/>
  <c r="F274" i="34"/>
  <c r="W273" i="34"/>
  <c r="V273" i="34"/>
  <c r="V272" i="34" s="1"/>
  <c r="V271" i="34" s="1"/>
  <c r="T273" i="34"/>
  <c r="R273" i="34"/>
  <c r="P273" i="34"/>
  <c r="O273" i="34"/>
  <c r="M273" i="34"/>
  <c r="K273" i="34"/>
  <c r="I273" i="34"/>
  <c r="H273" i="34"/>
  <c r="H272" i="34" s="1"/>
  <c r="H271" i="34" s="1"/>
  <c r="F273" i="34"/>
  <c r="P272" i="34"/>
  <c r="P271" i="34" s="1"/>
  <c r="AC270" i="34"/>
  <c r="AB270" i="34"/>
  <c r="Z270" i="34"/>
  <c r="X270" i="34"/>
  <c r="X269" i="34" s="1"/>
  <c r="X268" i="34" s="1"/>
  <c r="X267" i="34" s="1"/>
  <c r="V270" i="34"/>
  <c r="T270" i="34"/>
  <c r="T269" i="34" s="1"/>
  <c r="T268" i="34" s="1"/>
  <c r="T267" i="34" s="1"/>
  <c r="T255" i="34" s="1"/>
  <c r="T253" i="34" s="1"/>
  <c r="Q270" i="34"/>
  <c r="Q269" i="34" s="1"/>
  <c r="Q268" i="34" s="1"/>
  <c r="Q267" i="34" s="1"/>
  <c r="M270" i="34"/>
  <c r="Y270" i="34" s="1"/>
  <c r="L270" i="34"/>
  <c r="AC269" i="34"/>
  <c r="W269" i="34"/>
  <c r="W268" i="34" s="1"/>
  <c r="V269" i="34"/>
  <c r="V268" i="34" s="1"/>
  <c r="U269" i="34"/>
  <c r="R269" i="34"/>
  <c r="P269" i="34"/>
  <c r="P268" i="34" s="1"/>
  <c r="O269" i="34"/>
  <c r="K269" i="34"/>
  <c r="J269" i="34"/>
  <c r="J268" i="34" s="1"/>
  <c r="J267" i="34" s="1"/>
  <c r="I269" i="34"/>
  <c r="I268" i="34" s="1"/>
  <c r="I267" i="34" s="1"/>
  <c r="I255" i="34" s="1"/>
  <c r="I253" i="34" s="1"/>
  <c r="H269" i="34"/>
  <c r="G269" i="34"/>
  <c r="F269" i="34"/>
  <c r="U268" i="34"/>
  <c r="U267" i="34" s="1"/>
  <c r="R268" i="34"/>
  <c r="O268" i="34"/>
  <c r="O267" i="34" s="1"/>
  <c r="O255" i="34" s="1"/>
  <c r="O253" i="34" s="1"/>
  <c r="K268" i="34"/>
  <c r="H268" i="34"/>
  <c r="H267" i="34" s="1"/>
  <c r="F268" i="34"/>
  <c r="V267" i="34"/>
  <c r="R267" i="34"/>
  <c r="P267" i="34"/>
  <c r="K267" i="34"/>
  <c r="K255" i="34" s="1"/>
  <c r="K253" i="34" s="1"/>
  <c r="F267" i="34"/>
  <c r="AC266" i="34"/>
  <c r="AB266" i="34"/>
  <c r="X266" i="34"/>
  <c r="V266" i="34"/>
  <c r="T266" i="34"/>
  <c r="L266" i="34"/>
  <c r="M266" i="34" s="1"/>
  <c r="AA266" i="34" s="1"/>
  <c r="X265" i="34"/>
  <c r="W265" i="34"/>
  <c r="W260" i="34" s="1"/>
  <c r="V265" i="34"/>
  <c r="U265" i="34"/>
  <c r="T265" i="34"/>
  <c r="T260" i="34" s="1"/>
  <c r="R265" i="34"/>
  <c r="P265" i="34"/>
  <c r="O265" i="34"/>
  <c r="K265" i="34"/>
  <c r="J265" i="34"/>
  <c r="I265" i="34"/>
  <c r="L265" i="34" s="1"/>
  <c r="H265" i="34"/>
  <c r="H260" i="34" s="1"/>
  <c r="G265" i="34"/>
  <c r="F265" i="34"/>
  <c r="AC264" i="34"/>
  <c r="AB264" i="34"/>
  <c r="AA264" i="34"/>
  <c r="X264" i="34"/>
  <c r="V264" i="34"/>
  <c r="T264" i="34"/>
  <c r="T263" i="34" s="1"/>
  <c r="M264" i="34"/>
  <c r="L264" i="34"/>
  <c r="AC263" i="34"/>
  <c r="X263" i="34"/>
  <c r="X260" i="34" s="1"/>
  <c r="W263" i="34"/>
  <c r="V263" i="34"/>
  <c r="V260" i="34" s="1"/>
  <c r="U263" i="34"/>
  <c r="R263" i="34"/>
  <c r="R260" i="34" s="1"/>
  <c r="P263" i="34"/>
  <c r="O263" i="34"/>
  <c r="L263" i="34"/>
  <c r="K263" i="34"/>
  <c r="K260" i="34" s="1"/>
  <c r="J263" i="34"/>
  <c r="I263" i="34"/>
  <c r="H263" i="34"/>
  <c r="G263" i="34"/>
  <c r="F263" i="34"/>
  <c r="F260" i="34" s="1"/>
  <c r="F258" i="34" s="1"/>
  <c r="F256" i="34" s="1"/>
  <c r="F254" i="34" s="1"/>
  <c r="AC262" i="34"/>
  <c r="AB262" i="34"/>
  <c r="X262" i="34"/>
  <c r="V262" i="34"/>
  <c r="T262" i="34"/>
  <c r="L262" i="34"/>
  <c r="M262" i="34" s="1"/>
  <c r="X261" i="34"/>
  <c r="X259" i="34" s="1"/>
  <c r="X257" i="34" s="1"/>
  <c r="X255" i="34" s="1"/>
  <c r="X253" i="34" s="1"/>
  <c r="W261" i="34"/>
  <c r="V261" i="34"/>
  <c r="U261" i="34"/>
  <c r="T261" i="34"/>
  <c r="R261" i="34"/>
  <c r="P261" i="34"/>
  <c r="O261" i="34"/>
  <c r="K261" i="34"/>
  <c r="J261" i="34"/>
  <c r="I261" i="34"/>
  <c r="H261" i="34"/>
  <c r="G261" i="34"/>
  <c r="F261" i="34"/>
  <c r="F259" i="34" s="1"/>
  <c r="F257" i="34" s="1"/>
  <c r="U260" i="34"/>
  <c r="P260" i="34"/>
  <c r="J260" i="34"/>
  <c r="J256" i="34" s="1"/>
  <c r="J254" i="34" s="1"/>
  <c r="G260" i="34"/>
  <c r="G256" i="34" s="1"/>
  <c r="W259" i="34"/>
  <c r="V259" i="34"/>
  <c r="U259" i="34"/>
  <c r="T259" i="34"/>
  <c r="P259" i="34"/>
  <c r="P257" i="34" s="1"/>
  <c r="P255" i="34" s="1"/>
  <c r="P253" i="34" s="1"/>
  <c r="O259" i="34"/>
  <c r="K259" i="34"/>
  <c r="I259" i="34"/>
  <c r="H259" i="34"/>
  <c r="H257" i="34" s="1"/>
  <c r="H255" i="34" s="1"/>
  <c r="H253" i="34" s="1"/>
  <c r="G259" i="34"/>
  <c r="U258" i="34"/>
  <c r="T258" i="34"/>
  <c r="J258" i="34"/>
  <c r="H258" i="34"/>
  <c r="W257" i="34"/>
  <c r="V257" i="34"/>
  <c r="V255" i="34" s="1"/>
  <c r="V253" i="34" s="1"/>
  <c r="U257" i="34"/>
  <c r="T257" i="34"/>
  <c r="O257" i="34"/>
  <c r="K257" i="34"/>
  <c r="I257" i="34"/>
  <c r="U256" i="34"/>
  <c r="T256" i="34"/>
  <c r="T254" i="34" s="1"/>
  <c r="R256" i="34"/>
  <c r="H256" i="34"/>
  <c r="H254" i="34" s="1"/>
  <c r="F255" i="34"/>
  <c r="F253" i="34" s="1"/>
  <c r="U254" i="34"/>
  <c r="AC252" i="34"/>
  <c r="AB252" i="34"/>
  <c r="Z252" i="34"/>
  <c r="X252" i="34"/>
  <c r="X251" i="34" s="1"/>
  <c r="X250" i="34" s="1"/>
  <c r="X249" i="34" s="1"/>
  <c r="V252" i="34"/>
  <c r="T252" i="34"/>
  <c r="Q252" i="34"/>
  <c r="Q251" i="34" s="1"/>
  <c r="Q250" i="34" s="1"/>
  <c r="Q249" i="34" s="1"/>
  <c r="M252" i="34"/>
  <c r="L252" i="34"/>
  <c r="AA251" i="34"/>
  <c r="Y251" i="34"/>
  <c r="W251" i="34"/>
  <c r="V251" i="34"/>
  <c r="U251" i="34"/>
  <c r="AB251" i="34" s="1"/>
  <c r="T251" i="34"/>
  <c r="T250" i="34" s="1"/>
  <c r="T249" i="34" s="1"/>
  <c r="T244" i="34" s="1"/>
  <c r="T243" i="34" s="1"/>
  <c r="R251" i="34"/>
  <c r="P251" i="34"/>
  <c r="O251" i="34"/>
  <c r="M251" i="34"/>
  <c r="K251" i="34"/>
  <c r="K250" i="34" s="1"/>
  <c r="K249" i="34" s="1"/>
  <c r="K244" i="34" s="1"/>
  <c r="K243" i="34" s="1"/>
  <c r="J251" i="34"/>
  <c r="I251" i="34"/>
  <c r="I250" i="34" s="1"/>
  <c r="I249" i="34" s="1"/>
  <c r="H251" i="34"/>
  <c r="G251" i="34"/>
  <c r="F251" i="34"/>
  <c r="AC250" i="34"/>
  <c r="Y250" i="34"/>
  <c r="W250" i="34"/>
  <c r="AA250" i="34" s="1"/>
  <c r="V250" i="34"/>
  <c r="U250" i="34"/>
  <c r="R250" i="34"/>
  <c r="P250" i="34"/>
  <c r="O250" i="34"/>
  <c r="O249" i="34" s="1"/>
  <c r="M250" i="34"/>
  <c r="J250" i="34"/>
  <c r="H250" i="34"/>
  <c r="H249" i="34" s="1"/>
  <c r="F250" i="34"/>
  <c r="V249" i="34"/>
  <c r="R249" i="34"/>
  <c r="P249" i="34"/>
  <c r="J249" i="34"/>
  <c r="F249" i="34"/>
  <c r="AC248" i="34"/>
  <c r="AB248" i="34"/>
  <c r="AA248" i="34"/>
  <c r="Z248" i="34"/>
  <c r="Y248" i="34"/>
  <c r="X248" i="34"/>
  <c r="V248" i="34"/>
  <c r="V247" i="34" s="1"/>
  <c r="T248" i="34"/>
  <c r="S248" i="34"/>
  <c r="S247" i="34" s="1"/>
  <c r="S246" i="34" s="1"/>
  <c r="S245" i="34" s="1"/>
  <c r="Q248" i="34"/>
  <c r="Q247" i="34" s="1"/>
  <c r="Q246" i="34" s="1"/>
  <c r="Q245" i="34" s="1"/>
  <c r="Q244" i="34" s="1"/>
  <c r="Q243" i="34" s="1"/>
  <c r="L248" i="34"/>
  <c r="M248" i="34" s="1"/>
  <c r="M247" i="34" s="1"/>
  <c r="M246" i="34" s="1"/>
  <c r="M245" i="34" s="1"/>
  <c r="AB247" i="34"/>
  <c r="X247" i="34"/>
  <c r="W247" i="34"/>
  <c r="U247" i="34"/>
  <c r="T247" i="34"/>
  <c r="R247" i="34"/>
  <c r="Y247" i="34" s="1"/>
  <c r="P247" i="34"/>
  <c r="O247" i="34"/>
  <c r="O246" i="34" s="1"/>
  <c r="L247" i="34"/>
  <c r="K247" i="34"/>
  <c r="J247" i="34"/>
  <c r="I247" i="34"/>
  <c r="H247" i="34"/>
  <c r="H246" i="34" s="1"/>
  <c r="G247" i="34"/>
  <c r="F247" i="34"/>
  <c r="F246" i="34" s="1"/>
  <c r="F245" i="34" s="1"/>
  <c r="F244" i="34" s="1"/>
  <c r="F243" i="34" s="1"/>
  <c r="AA246" i="34"/>
  <c r="X246" i="34"/>
  <c r="X245" i="34" s="1"/>
  <c r="W246" i="34"/>
  <c r="V246" i="34"/>
  <c r="V245" i="34" s="1"/>
  <c r="V244" i="34" s="1"/>
  <c r="V243" i="34" s="1"/>
  <c r="T246" i="34"/>
  <c r="R246" i="34"/>
  <c r="Y246" i="34" s="1"/>
  <c r="P246" i="34"/>
  <c r="P245" i="34" s="1"/>
  <c r="P244" i="34" s="1"/>
  <c r="P243" i="34" s="1"/>
  <c r="K246" i="34"/>
  <c r="J246" i="34"/>
  <c r="I246" i="34"/>
  <c r="I245" i="34" s="1"/>
  <c r="G246" i="34"/>
  <c r="AA245" i="34"/>
  <c r="W245" i="34"/>
  <c r="T245" i="34"/>
  <c r="R245" i="34"/>
  <c r="Y245" i="34" s="1"/>
  <c r="O245" i="34"/>
  <c r="O244" i="34" s="1"/>
  <c r="O243" i="34" s="1"/>
  <c r="K245" i="34"/>
  <c r="J245" i="34"/>
  <c r="G245" i="34"/>
  <c r="X244" i="34"/>
  <c r="X243" i="34" s="1"/>
  <c r="R244" i="34"/>
  <c r="J244" i="34"/>
  <c r="J243" i="34" s="1"/>
  <c r="R243" i="34"/>
  <c r="AB242" i="34"/>
  <c r="AA242" i="34"/>
  <c r="X242" i="34"/>
  <c r="V242" i="34"/>
  <c r="V241" i="34" s="1"/>
  <c r="T242" i="34"/>
  <c r="T241" i="34" s="1"/>
  <c r="L242" i="34"/>
  <c r="M242" i="34" s="1"/>
  <c r="X241" i="34"/>
  <c r="W241" i="34"/>
  <c r="U241" i="34"/>
  <c r="R241" i="34"/>
  <c r="P241" i="34"/>
  <c r="O241" i="34"/>
  <c r="K241" i="34"/>
  <c r="J241" i="34"/>
  <c r="I241" i="34"/>
  <c r="L241" i="34" s="1"/>
  <c r="H241" i="34"/>
  <c r="G241" i="34"/>
  <c r="F241" i="34"/>
  <c r="X240" i="34"/>
  <c r="V240" i="34"/>
  <c r="T240" i="34"/>
  <c r="T239" i="34" s="1"/>
  <c r="T238" i="34" s="1"/>
  <c r="T237" i="34" s="1"/>
  <c r="S240" i="34"/>
  <c r="L240" i="34"/>
  <c r="M240" i="34" s="1"/>
  <c r="AA239" i="34"/>
  <c r="X239" i="34"/>
  <c r="W239" i="34"/>
  <c r="W238" i="34" s="1"/>
  <c r="V239" i="34"/>
  <c r="U239" i="34"/>
  <c r="S239" i="34"/>
  <c r="R239" i="34"/>
  <c r="P239" i="34"/>
  <c r="P238" i="34" s="1"/>
  <c r="P237" i="34" s="1"/>
  <c r="M239" i="34"/>
  <c r="K239" i="34"/>
  <c r="K238" i="34" s="1"/>
  <c r="J239" i="34"/>
  <c r="J238" i="34" s="1"/>
  <c r="J237" i="34" s="1"/>
  <c r="I239" i="34"/>
  <c r="I238" i="34" s="1"/>
  <c r="I237" i="34" s="1"/>
  <c r="H239" i="34"/>
  <c r="G239" i="34"/>
  <c r="F239" i="34"/>
  <c r="X238" i="34"/>
  <c r="X237" i="34" s="1"/>
  <c r="R238" i="34"/>
  <c r="H238" i="34"/>
  <c r="H237" i="34" s="1"/>
  <c r="F238" i="34"/>
  <c r="F237" i="34" s="1"/>
  <c r="K237" i="34"/>
  <c r="AC236" i="34"/>
  <c r="AB236" i="34"/>
  <c r="Y236" i="34"/>
  <c r="X236" i="34"/>
  <c r="X235" i="34" s="1"/>
  <c r="X234" i="34" s="1"/>
  <c r="X233" i="34" s="1"/>
  <c r="V236" i="34"/>
  <c r="V235" i="34" s="1"/>
  <c r="V234" i="34" s="1"/>
  <c r="V233" i="34" s="1"/>
  <c r="P236" i="34"/>
  <c r="M236" i="34"/>
  <c r="M235" i="34" s="1"/>
  <c r="L236" i="34"/>
  <c r="W235" i="34"/>
  <c r="AC235" i="34" s="1"/>
  <c r="U235" i="34"/>
  <c r="R235" i="34"/>
  <c r="O235" i="34"/>
  <c r="K235" i="34"/>
  <c r="J235" i="34"/>
  <c r="I235" i="34"/>
  <c r="H235" i="34"/>
  <c r="G235" i="34"/>
  <c r="F235" i="34"/>
  <c r="W234" i="34"/>
  <c r="W233" i="34" s="1"/>
  <c r="U234" i="34"/>
  <c r="R234" i="34"/>
  <c r="O234" i="34"/>
  <c r="O233" i="34" s="1"/>
  <c r="K234" i="34"/>
  <c r="K233" i="34" s="1"/>
  <c r="J234" i="34"/>
  <c r="J233" i="34" s="1"/>
  <c r="H234" i="34"/>
  <c r="H233" i="34" s="1"/>
  <c r="F234" i="34"/>
  <c r="R233" i="34"/>
  <c r="I233" i="34"/>
  <c r="F233" i="34"/>
  <c r="AC232" i="34"/>
  <c r="AB232" i="34"/>
  <c r="X232" i="34"/>
  <c r="X231" i="34" s="1"/>
  <c r="X230" i="34" s="1"/>
  <c r="X229" i="34" s="1"/>
  <c r="V232" i="34"/>
  <c r="T232" i="34"/>
  <c r="T231" i="34" s="1"/>
  <c r="T230" i="34" s="1"/>
  <c r="T229" i="34" s="1"/>
  <c r="M232" i="34"/>
  <c r="Z232" i="34" s="1"/>
  <c r="L232" i="34"/>
  <c r="W231" i="34"/>
  <c r="V231" i="34"/>
  <c r="U231" i="34"/>
  <c r="R231" i="34"/>
  <c r="P231" i="34"/>
  <c r="O231" i="34"/>
  <c r="K231" i="34"/>
  <c r="J231" i="34"/>
  <c r="I231" i="34"/>
  <c r="I230" i="34" s="1"/>
  <c r="I229" i="34" s="1"/>
  <c r="H231" i="34"/>
  <c r="G231" i="34"/>
  <c r="F231" i="34"/>
  <c r="W230" i="34"/>
  <c r="V230" i="34"/>
  <c r="R230" i="34"/>
  <c r="P230" i="34"/>
  <c r="O230" i="34"/>
  <c r="O229" i="34" s="1"/>
  <c r="K230" i="34"/>
  <c r="J230" i="34"/>
  <c r="H230" i="34"/>
  <c r="G230" i="34"/>
  <c r="F230" i="34"/>
  <c r="W229" i="34"/>
  <c r="V229" i="34"/>
  <c r="R229" i="34"/>
  <c r="P229" i="34"/>
  <c r="K229" i="34"/>
  <c r="J229" i="34"/>
  <c r="H229" i="34"/>
  <c r="F229" i="34"/>
  <c r="AC228" i="34"/>
  <c r="AB228" i="34"/>
  <c r="X228" i="34"/>
  <c r="V228" i="34"/>
  <c r="T228" i="34"/>
  <c r="L228" i="34"/>
  <c r="M228" i="34" s="1"/>
  <c r="AB227" i="34"/>
  <c r="X227" i="34"/>
  <c r="W227" i="34"/>
  <c r="AC227" i="34" s="1"/>
  <c r="V227" i="34"/>
  <c r="U227" i="34"/>
  <c r="T227" i="34"/>
  <c r="R227" i="34"/>
  <c r="P227" i="34"/>
  <c r="P226" i="34" s="1"/>
  <c r="P225" i="34" s="1"/>
  <c r="O227" i="34"/>
  <c r="K227" i="34"/>
  <c r="J227" i="34"/>
  <c r="J226" i="34" s="1"/>
  <c r="J225" i="34" s="1"/>
  <c r="I227" i="34"/>
  <c r="H227" i="34"/>
  <c r="G227" i="34"/>
  <c r="F227" i="34"/>
  <c r="AC226" i="34"/>
  <c r="AB226" i="34"/>
  <c r="X226" i="34"/>
  <c r="W226" i="34"/>
  <c r="V226" i="34"/>
  <c r="U226" i="34"/>
  <c r="T226" i="34"/>
  <c r="T225" i="34" s="1"/>
  <c r="R226" i="34"/>
  <c r="O226" i="34"/>
  <c r="K226" i="34"/>
  <c r="K225" i="34" s="1"/>
  <c r="I226" i="34"/>
  <c r="G226" i="34"/>
  <c r="F226" i="34"/>
  <c r="AC225" i="34"/>
  <c r="AB225" i="34"/>
  <c r="X225" i="34"/>
  <c r="W225" i="34"/>
  <c r="V225" i="34"/>
  <c r="U225" i="34"/>
  <c r="R225" i="34"/>
  <c r="O225" i="34"/>
  <c r="I225" i="34"/>
  <c r="G225" i="34"/>
  <c r="F225" i="34"/>
  <c r="AC224" i="34"/>
  <c r="AB224" i="34"/>
  <c r="X224" i="34"/>
  <c r="V224" i="34"/>
  <c r="V223" i="34" s="1"/>
  <c r="V222" i="34" s="1"/>
  <c r="T224" i="34"/>
  <c r="T223" i="34" s="1"/>
  <c r="T222" i="34" s="1"/>
  <c r="T221" i="34" s="1"/>
  <c r="L224" i="34"/>
  <c r="M224" i="34" s="1"/>
  <c r="X223" i="34"/>
  <c r="X222" i="34" s="1"/>
  <c r="X221" i="34" s="1"/>
  <c r="W223" i="34"/>
  <c r="AC223" i="34" s="1"/>
  <c r="U223" i="34"/>
  <c r="R223" i="34"/>
  <c r="P223" i="34"/>
  <c r="O223" i="34"/>
  <c r="O222" i="34" s="1"/>
  <c r="O221" i="34" s="1"/>
  <c r="L223" i="34"/>
  <c r="K223" i="34"/>
  <c r="J223" i="34"/>
  <c r="I223" i="34"/>
  <c r="H223" i="34"/>
  <c r="G223" i="34"/>
  <c r="G222" i="34" s="1"/>
  <c r="L222" i="34" s="1"/>
  <c r="F223" i="34"/>
  <c r="F222" i="34" s="1"/>
  <c r="F221" i="34" s="1"/>
  <c r="U222" i="34"/>
  <c r="P222" i="34"/>
  <c r="K222" i="34"/>
  <c r="J222" i="34"/>
  <c r="H222" i="34"/>
  <c r="H221" i="34" s="1"/>
  <c r="V221" i="34"/>
  <c r="P221" i="34"/>
  <c r="K221" i="34"/>
  <c r="J221" i="34"/>
  <c r="AC220" i="34"/>
  <c r="AB220" i="34"/>
  <c r="X220" i="34"/>
  <c r="V220" i="34"/>
  <c r="T220" i="34"/>
  <c r="T219" i="34" s="1"/>
  <c r="L220" i="34"/>
  <c r="M220" i="34" s="1"/>
  <c r="AC219" i="34"/>
  <c r="AB219" i="34"/>
  <c r="X219" i="34"/>
  <c r="W219" i="34"/>
  <c r="V219" i="34"/>
  <c r="U219" i="34"/>
  <c r="R219" i="34"/>
  <c r="P219" i="34"/>
  <c r="O219" i="34"/>
  <c r="K219" i="34"/>
  <c r="J219" i="34"/>
  <c r="J218" i="34" s="1"/>
  <c r="J217" i="34" s="1"/>
  <c r="I219" i="34"/>
  <c r="H219" i="34"/>
  <c r="G219" i="34"/>
  <c r="F219" i="34"/>
  <c r="AB218" i="34"/>
  <c r="X218" i="34"/>
  <c r="W218" i="34"/>
  <c r="AC218" i="34" s="1"/>
  <c r="V218" i="34"/>
  <c r="V217" i="34" s="1"/>
  <c r="U218" i="34"/>
  <c r="T218" i="34"/>
  <c r="T217" i="34" s="1"/>
  <c r="R218" i="34"/>
  <c r="P218" i="34"/>
  <c r="O218" i="34"/>
  <c r="K218" i="34"/>
  <c r="K217" i="34" s="1"/>
  <c r="I218" i="34"/>
  <c r="H218" i="34"/>
  <c r="G218" i="34"/>
  <c r="F218" i="34"/>
  <c r="AC217" i="34"/>
  <c r="AB217" i="34"/>
  <c r="X217" i="34"/>
  <c r="W217" i="34"/>
  <c r="U217" i="34"/>
  <c r="R217" i="34"/>
  <c r="P217" i="34"/>
  <c r="O217" i="34"/>
  <c r="I217" i="34"/>
  <c r="H217" i="34"/>
  <c r="G217" i="34"/>
  <c r="F217" i="34"/>
  <c r="AC216" i="34"/>
  <c r="AB216" i="34"/>
  <c r="Z216" i="34"/>
  <c r="X216" i="34"/>
  <c r="V216" i="34"/>
  <c r="V215" i="34" s="1"/>
  <c r="V214" i="34" s="1"/>
  <c r="V213" i="34" s="1"/>
  <c r="T216" i="34"/>
  <c r="T215" i="34" s="1"/>
  <c r="T214" i="34" s="1"/>
  <c r="T213" i="34" s="1"/>
  <c r="L216" i="34"/>
  <c r="M216" i="34" s="1"/>
  <c r="X215" i="34"/>
  <c r="W215" i="34"/>
  <c r="U215" i="34"/>
  <c r="R215" i="34"/>
  <c r="P215" i="34"/>
  <c r="O215" i="34"/>
  <c r="O214" i="34" s="1"/>
  <c r="O213" i="34" s="1"/>
  <c r="K215" i="34"/>
  <c r="L215" i="34" s="1"/>
  <c r="J215" i="34"/>
  <c r="I215" i="34"/>
  <c r="H215" i="34"/>
  <c r="G215" i="34"/>
  <c r="F215" i="34"/>
  <c r="X214" i="34"/>
  <c r="X213" i="34" s="1"/>
  <c r="U214" i="34"/>
  <c r="R214" i="34"/>
  <c r="P214" i="34"/>
  <c r="K214" i="34"/>
  <c r="K213" i="34" s="1"/>
  <c r="J214" i="34"/>
  <c r="I214" i="34"/>
  <c r="H214" i="34"/>
  <c r="G214" i="34"/>
  <c r="F214" i="34"/>
  <c r="U213" i="34"/>
  <c r="P213" i="34"/>
  <c r="J213" i="34"/>
  <c r="H213" i="34"/>
  <c r="G213" i="34"/>
  <c r="F213" i="34"/>
  <c r="AC212" i="34"/>
  <c r="AB212" i="34"/>
  <c r="X212" i="34"/>
  <c r="X211" i="34" s="1"/>
  <c r="X210" i="34" s="1"/>
  <c r="X209" i="34" s="1"/>
  <c r="V212" i="34"/>
  <c r="V211" i="34" s="1"/>
  <c r="V210" i="34" s="1"/>
  <c r="V209" i="34" s="1"/>
  <c r="T212" i="34"/>
  <c r="S212" i="34"/>
  <c r="S211" i="34" s="1"/>
  <c r="S210" i="34" s="1"/>
  <c r="S209" i="34" s="1"/>
  <c r="L212" i="34"/>
  <c r="M212" i="34" s="1"/>
  <c r="AB211" i="34"/>
  <c r="W211" i="34"/>
  <c r="U211" i="34"/>
  <c r="T211" i="34"/>
  <c r="R211" i="34"/>
  <c r="P211" i="34"/>
  <c r="P210" i="34" s="1"/>
  <c r="P209" i="34" s="1"/>
  <c r="O211" i="34"/>
  <c r="L211" i="34"/>
  <c r="K211" i="34"/>
  <c r="J211" i="34"/>
  <c r="J210" i="34" s="1"/>
  <c r="J209" i="34" s="1"/>
  <c r="I211" i="34"/>
  <c r="H211" i="34"/>
  <c r="H210" i="34" s="1"/>
  <c r="G211" i="34"/>
  <c r="F211" i="34"/>
  <c r="F210" i="34" s="1"/>
  <c r="F209" i="34" s="1"/>
  <c r="W210" i="34"/>
  <c r="U210" i="34"/>
  <c r="T210" i="34"/>
  <c r="T209" i="34" s="1"/>
  <c r="R210" i="34"/>
  <c r="AB210" i="34" s="1"/>
  <c r="O210" i="34"/>
  <c r="K210" i="34"/>
  <c r="I210" i="34"/>
  <c r="G210" i="34"/>
  <c r="G209" i="34" s="1"/>
  <c r="L209" i="34" s="1"/>
  <c r="W209" i="34"/>
  <c r="U209" i="34"/>
  <c r="O209" i="34"/>
  <c r="K209" i="34"/>
  <c r="I209" i="34"/>
  <c r="H209" i="34"/>
  <c r="AC208" i="34"/>
  <c r="AB208" i="34"/>
  <c r="X208" i="34"/>
  <c r="X207" i="34" s="1"/>
  <c r="X206" i="34" s="1"/>
  <c r="X205" i="34" s="1"/>
  <c r="V208" i="34"/>
  <c r="T208" i="34"/>
  <c r="M208" i="34"/>
  <c r="L208" i="34"/>
  <c r="W207" i="34"/>
  <c r="V207" i="34"/>
  <c r="U207" i="34"/>
  <c r="T207" i="34"/>
  <c r="R207" i="34"/>
  <c r="P207" i="34"/>
  <c r="O207" i="34"/>
  <c r="O206" i="34" s="1"/>
  <c r="K207" i="34"/>
  <c r="J207" i="34"/>
  <c r="I207" i="34"/>
  <c r="H207" i="34"/>
  <c r="H206" i="34" s="1"/>
  <c r="G207" i="34"/>
  <c r="F207" i="34"/>
  <c r="V206" i="34"/>
  <c r="T206" i="34"/>
  <c r="T205" i="34" s="1"/>
  <c r="R206" i="34"/>
  <c r="P206" i="34"/>
  <c r="K206" i="34"/>
  <c r="K205" i="34" s="1"/>
  <c r="J206" i="34"/>
  <c r="I206" i="34"/>
  <c r="I205" i="34" s="1"/>
  <c r="G206" i="34"/>
  <c r="F206" i="34"/>
  <c r="V205" i="34"/>
  <c r="R205" i="34"/>
  <c r="P205" i="34"/>
  <c r="O205" i="34"/>
  <c r="J205" i="34"/>
  <c r="H205" i="34"/>
  <c r="F205" i="34"/>
  <c r="AC204" i="34"/>
  <c r="AB204" i="34"/>
  <c r="Z204" i="34"/>
  <c r="X204" i="34"/>
  <c r="V204" i="34"/>
  <c r="V203" i="34" s="1"/>
  <c r="V202" i="34" s="1"/>
  <c r="T204" i="34"/>
  <c r="Q204" i="34"/>
  <c r="Q203" i="34" s="1"/>
  <c r="Q202" i="34" s="1"/>
  <c r="Q201" i="34" s="1"/>
  <c r="L204" i="34"/>
  <c r="M204" i="34" s="1"/>
  <c r="M203" i="34" s="1"/>
  <c r="M202" i="34" s="1"/>
  <c r="M201" i="34" s="1"/>
  <c r="AA203" i="34"/>
  <c r="X203" i="34"/>
  <c r="X202" i="34" s="1"/>
  <c r="X201" i="34" s="1"/>
  <c r="W203" i="34"/>
  <c r="U203" i="34"/>
  <c r="AB203" i="34" s="1"/>
  <c r="T203" i="34"/>
  <c r="T202" i="34" s="1"/>
  <c r="T201" i="34" s="1"/>
  <c r="R203" i="34"/>
  <c r="P203" i="34"/>
  <c r="P202" i="34" s="1"/>
  <c r="P201" i="34" s="1"/>
  <c r="O203" i="34"/>
  <c r="K203" i="34"/>
  <c r="J203" i="34"/>
  <c r="I203" i="34"/>
  <c r="H203" i="34"/>
  <c r="G203" i="34"/>
  <c r="F203" i="34"/>
  <c r="Z202" i="34"/>
  <c r="W202" i="34"/>
  <c r="U202" i="34"/>
  <c r="U201" i="34" s="1"/>
  <c r="R202" i="34"/>
  <c r="O202" i="34"/>
  <c r="K202" i="34"/>
  <c r="J202" i="34"/>
  <c r="J201" i="34" s="1"/>
  <c r="H202" i="34"/>
  <c r="G202" i="34"/>
  <c r="F202" i="34"/>
  <c r="F201" i="34" s="1"/>
  <c r="AA201" i="34"/>
  <c r="W201" i="34"/>
  <c r="V201" i="34"/>
  <c r="O201" i="34"/>
  <c r="K201" i="34"/>
  <c r="H201" i="34"/>
  <c r="G201" i="34"/>
  <c r="AC200" i="34"/>
  <c r="AB200" i="34"/>
  <c r="X200" i="34"/>
  <c r="X199" i="34" s="1"/>
  <c r="X198" i="34" s="1"/>
  <c r="X197" i="34" s="1"/>
  <c r="V200" i="34"/>
  <c r="T200" i="34"/>
  <c r="T199" i="34" s="1"/>
  <c r="T198" i="34" s="1"/>
  <c r="T197" i="34" s="1"/>
  <c r="M200" i="34"/>
  <c r="M199" i="34" s="1"/>
  <c r="L200" i="34"/>
  <c r="AB199" i="34"/>
  <c r="W199" i="34"/>
  <c r="V199" i="34"/>
  <c r="V198" i="34" s="1"/>
  <c r="V197" i="34" s="1"/>
  <c r="U199" i="34"/>
  <c r="R199" i="34"/>
  <c r="P199" i="34"/>
  <c r="O199" i="34"/>
  <c r="O198" i="34" s="1"/>
  <c r="K199" i="34"/>
  <c r="K198" i="34" s="1"/>
  <c r="K197" i="34" s="1"/>
  <c r="J199" i="34"/>
  <c r="I199" i="34"/>
  <c r="H199" i="34"/>
  <c r="G199" i="34"/>
  <c r="F199" i="34"/>
  <c r="W198" i="34"/>
  <c r="U198" i="34"/>
  <c r="R198" i="34"/>
  <c r="P198" i="34"/>
  <c r="P197" i="34" s="1"/>
  <c r="J198" i="34"/>
  <c r="I198" i="34"/>
  <c r="H198" i="34"/>
  <c r="F198" i="34"/>
  <c r="R197" i="34"/>
  <c r="O197" i="34"/>
  <c r="J197" i="34"/>
  <c r="I197" i="34"/>
  <c r="H197" i="34"/>
  <c r="F197" i="34"/>
  <c r="AC196" i="34"/>
  <c r="AB196" i="34"/>
  <c r="AA196" i="34"/>
  <c r="X196" i="34"/>
  <c r="V196" i="34"/>
  <c r="T196" i="34"/>
  <c r="T195" i="34" s="1"/>
  <c r="T194" i="34" s="1"/>
  <c r="T193" i="34" s="1"/>
  <c r="S196" i="34"/>
  <c r="S195" i="34" s="1"/>
  <c r="S194" i="34" s="1"/>
  <c r="S193" i="34" s="1"/>
  <c r="L196" i="34"/>
  <c r="M196" i="34" s="1"/>
  <c r="X195" i="34"/>
  <c r="X194" i="34" s="1"/>
  <c r="X193" i="34" s="1"/>
  <c r="W195" i="34"/>
  <c r="W194" i="34" s="1"/>
  <c r="V195" i="34"/>
  <c r="V194" i="34" s="1"/>
  <c r="U195" i="34"/>
  <c r="R195" i="34"/>
  <c r="P195" i="34"/>
  <c r="O195" i="34"/>
  <c r="K195" i="34"/>
  <c r="J195" i="34"/>
  <c r="J194" i="34" s="1"/>
  <c r="J193" i="34" s="1"/>
  <c r="I195" i="34"/>
  <c r="H195" i="34"/>
  <c r="L195" i="34" s="1"/>
  <c r="G195" i="34"/>
  <c r="F195" i="34"/>
  <c r="U194" i="34"/>
  <c r="R194" i="34"/>
  <c r="P194" i="34"/>
  <c r="P193" i="34" s="1"/>
  <c r="O194" i="34"/>
  <c r="K194" i="34"/>
  <c r="K193" i="34" s="1"/>
  <c r="I194" i="34"/>
  <c r="G194" i="34"/>
  <c r="F194" i="34"/>
  <c r="F193" i="34" s="1"/>
  <c r="V193" i="34"/>
  <c r="U193" i="34"/>
  <c r="R193" i="34"/>
  <c r="O193" i="34"/>
  <c r="I193" i="34"/>
  <c r="G193" i="34"/>
  <c r="AC192" i="34"/>
  <c r="AB192" i="34"/>
  <c r="X192" i="34"/>
  <c r="V192" i="34"/>
  <c r="V191" i="34" s="1"/>
  <c r="V190" i="34" s="1"/>
  <c r="V189" i="34" s="1"/>
  <c r="T192" i="34"/>
  <c r="T191" i="34" s="1"/>
  <c r="T190" i="34" s="1"/>
  <c r="Q192" i="34"/>
  <c r="Q191" i="34" s="1"/>
  <c r="Q190" i="34" s="1"/>
  <c r="Q189" i="34" s="1"/>
  <c r="L192" i="34"/>
  <c r="M192" i="34" s="1"/>
  <c r="AC191" i="34"/>
  <c r="X191" i="34"/>
  <c r="X190" i="34" s="1"/>
  <c r="X189" i="34" s="1"/>
  <c r="W191" i="34"/>
  <c r="U191" i="34"/>
  <c r="R191" i="34"/>
  <c r="P191" i="34"/>
  <c r="O191" i="34"/>
  <c r="K191" i="34"/>
  <c r="K190" i="34" s="1"/>
  <c r="K189" i="34" s="1"/>
  <c r="J191" i="34"/>
  <c r="I191" i="34"/>
  <c r="I190" i="34" s="1"/>
  <c r="I189" i="34" s="1"/>
  <c r="H191" i="34"/>
  <c r="G191" i="34"/>
  <c r="F191" i="34"/>
  <c r="F190" i="34" s="1"/>
  <c r="F189" i="34" s="1"/>
  <c r="AC190" i="34"/>
  <c r="W190" i="34"/>
  <c r="U190" i="34"/>
  <c r="P190" i="34"/>
  <c r="O190" i="34"/>
  <c r="J190" i="34"/>
  <c r="H190" i="34"/>
  <c r="H189" i="34" s="1"/>
  <c r="G190" i="34"/>
  <c r="W189" i="34"/>
  <c r="T189" i="34"/>
  <c r="P189" i="34"/>
  <c r="O189" i="34"/>
  <c r="J189" i="34"/>
  <c r="G189" i="34"/>
  <c r="AC188" i="34"/>
  <c r="AB188" i="34"/>
  <c r="X188" i="34"/>
  <c r="V188" i="34"/>
  <c r="V187" i="34" s="1"/>
  <c r="V186" i="34" s="1"/>
  <c r="V185" i="34" s="1"/>
  <c r="T188" i="34"/>
  <c r="Q188" i="34"/>
  <c r="Q187" i="34" s="1"/>
  <c r="Q186" i="34" s="1"/>
  <c r="Q185" i="34" s="1"/>
  <c r="L188" i="34"/>
  <c r="M188" i="34" s="1"/>
  <c r="X187" i="34"/>
  <c r="W187" i="34"/>
  <c r="AC187" i="34" s="1"/>
  <c r="U187" i="34"/>
  <c r="T187" i="34"/>
  <c r="T186" i="34" s="1"/>
  <c r="R187" i="34"/>
  <c r="P187" i="34"/>
  <c r="O187" i="34"/>
  <c r="K187" i="34"/>
  <c r="J187" i="34"/>
  <c r="I187" i="34"/>
  <c r="L187" i="34" s="1"/>
  <c r="H187" i="34"/>
  <c r="G187" i="34"/>
  <c r="F187" i="34"/>
  <c r="X186" i="34"/>
  <c r="X185" i="34" s="1"/>
  <c r="W186" i="34"/>
  <c r="U186" i="34"/>
  <c r="P186" i="34"/>
  <c r="O186" i="34"/>
  <c r="O185" i="34" s="1"/>
  <c r="K186" i="34"/>
  <c r="J186" i="34"/>
  <c r="H186" i="34"/>
  <c r="H185" i="34" s="1"/>
  <c r="G186" i="34"/>
  <c r="F186" i="34"/>
  <c r="F185" i="34" s="1"/>
  <c r="W185" i="34"/>
  <c r="T185" i="34"/>
  <c r="P185" i="34"/>
  <c r="K185" i="34"/>
  <c r="J185" i="34"/>
  <c r="G185" i="34"/>
  <c r="AC184" i="34"/>
  <c r="AB184" i="34"/>
  <c r="X184" i="34"/>
  <c r="X183" i="34" s="1"/>
  <c r="X182" i="34" s="1"/>
  <c r="X181" i="34" s="1"/>
  <c r="V184" i="34"/>
  <c r="T184" i="34"/>
  <c r="T183" i="34" s="1"/>
  <c r="T182" i="34" s="1"/>
  <c r="T181" i="34" s="1"/>
  <c r="M184" i="34"/>
  <c r="L184" i="34"/>
  <c r="AA183" i="34"/>
  <c r="W183" i="34"/>
  <c r="V183" i="34"/>
  <c r="U183" i="34"/>
  <c r="Z183" i="34" s="1"/>
  <c r="R183" i="34"/>
  <c r="P183" i="34"/>
  <c r="O183" i="34"/>
  <c r="M183" i="34"/>
  <c r="K183" i="34"/>
  <c r="J183" i="34"/>
  <c r="I183" i="34"/>
  <c r="I182" i="34" s="1"/>
  <c r="I181" i="34" s="1"/>
  <c r="H183" i="34"/>
  <c r="G183" i="34"/>
  <c r="F183" i="34"/>
  <c r="AA182" i="34"/>
  <c r="W182" i="34"/>
  <c r="V182" i="34"/>
  <c r="U182" i="34"/>
  <c r="AB182" i="34" s="1"/>
  <c r="R182" i="34"/>
  <c r="P182" i="34"/>
  <c r="O182" i="34"/>
  <c r="M182" i="34"/>
  <c r="M181" i="34" s="1"/>
  <c r="K182" i="34"/>
  <c r="J182" i="34"/>
  <c r="J181" i="34" s="1"/>
  <c r="H182" i="34"/>
  <c r="G182" i="34"/>
  <c r="F182" i="34"/>
  <c r="W181" i="34"/>
  <c r="AA181" i="34" s="1"/>
  <c r="V181" i="34"/>
  <c r="R181" i="34"/>
  <c r="P181" i="34"/>
  <c r="O181" i="34"/>
  <c r="K181" i="34"/>
  <c r="H181" i="34"/>
  <c r="G181" i="34"/>
  <c r="F181" i="34"/>
  <c r="AC180" i="34"/>
  <c r="AB180" i="34"/>
  <c r="X180" i="34"/>
  <c r="V180" i="34"/>
  <c r="T180" i="34"/>
  <c r="T179" i="34" s="1"/>
  <c r="T178" i="34" s="1"/>
  <c r="T177" i="34" s="1"/>
  <c r="L180" i="34"/>
  <c r="M180" i="34" s="1"/>
  <c r="AC179" i="34"/>
  <c r="X179" i="34"/>
  <c r="W179" i="34"/>
  <c r="V179" i="34"/>
  <c r="V178" i="34" s="1"/>
  <c r="V177" i="34" s="1"/>
  <c r="U179" i="34"/>
  <c r="R179" i="34"/>
  <c r="P179" i="34"/>
  <c r="O179" i="34"/>
  <c r="K179" i="34"/>
  <c r="K178" i="34" s="1"/>
  <c r="K177" i="34" s="1"/>
  <c r="J179" i="34"/>
  <c r="I179" i="34"/>
  <c r="H179" i="34"/>
  <c r="L179" i="34" s="1"/>
  <c r="G179" i="34"/>
  <c r="F179" i="34"/>
  <c r="AC178" i="34"/>
  <c r="X178" i="34"/>
  <c r="X177" i="34" s="1"/>
  <c r="W178" i="34"/>
  <c r="U178" i="34"/>
  <c r="P178" i="34"/>
  <c r="O178" i="34"/>
  <c r="J178" i="34"/>
  <c r="J177" i="34" s="1"/>
  <c r="I178" i="34"/>
  <c r="G178" i="34"/>
  <c r="F178" i="34"/>
  <c r="W177" i="34"/>
  <c r="U177" i="34"/>
  <c r="P177" i="34"/>
  <c r="O177" i="34"/>
  <c r="I177" i="34"/>
  <c r="G177" i="34"/>
  <c r="F177" i="34"/>
  <c r="AC176" i="34"/>
  <c r="AB176" i="34"/>
  <c r="X176" i="34"/>
  <c r="V176" i="34"/>
  <c r="V175" i="34" s="1"/>
  <c r="V174" i="34" s="1"/>
  <c r="V173" i="34" s="1"/>
  <c r="T176" i="34"/>
  <c r="T175" i="34" s="1"/>
  <c r="T174" i="34" s="1"/>
  <c r="T173" i="34" s="1"/>
  <c r="L176" i="34"/>
  <c r="M176" i="34" s="1"/>
  <c r="X175" i="34"/>
  <c r="X174" i="34" s="1"/>
  <c r="X173" i="34" s="1"/>
  <c r="W175" i="34"/>
  <c r="U175" i="34"/>
  <c r="R175" i="34"/>
  <c r="P175" i="34"/>
  <c r="O175" i="34"/>
  <c r="M175" i="34"/>
  <c r="K175" i="34"/>
  <c r="J175" i="34"/>
  <c r="I175" i="34"/>
  <c r="I174" i="34" s="1"/>
  <c r="I173" i="34" s="1"/>
  <c r="H175" i="34"/>
  <c r="G175" i="34"/>
  <c r="F175" i="34"/>
  <c r="W174" i="34"/>
  <c r="R174" i="34"/>
  <c r="P174" i="34"/>
  <c r="O174" i="34"/>
  <c r="O173" i="34" s="1"/>
  <c r="K174" i="34"/>
  <c r="J174" i="34"/>
  <c r="H174" i="34"/>
  <c r="F174" i="34"/>
  <c r="R173" i="34"/>
  <c r="P173" i="34"/>
  <c r="K173" i="34"/>
  <c r="J173" i="34"/>
  <c r="H173" i="34"/>
  <c r="F173" i="34"/>
  <c r="AC172" i="34"/>
  <c r="AB172" i="34"/>
  <c r="X172" i="34"/>
  <c r="V172" i="34"/>
  <c r="V171" i="34" s="1"/>
  <c r="V170" i="34" s="1"/>
  <c r="V169" i="34" s="1"/>
  <c r="T172" i="34"/>
  <c r="L172" i="34"/>
  <c r="M172" i="34" s="1"/>
  <c r="X171" i="34"/>
  <c r="X170" i="34" s="1"/>
  <c r="W171" i="34"/>
  <c r="U171" i="34"/>
  <c r="T171" i="34"/>
  <c r="T170" i="34" s="1"/>
  <c r="T169" i="34" s="1"/>
  <c r="R171" i="34"/>
  <c r="P171" i="34"/>
  <c r="O171" i="34"/>
  <c r="K171" i="34"/>
  <c r="J171" i="34"/>
  <c r="I171" i="34"/>
  <c r="H171" i="34"/>
  <c r="G171" i="34"/>
  <c r="G170" i="34" s="1"/>
  <c r="F171" i="34"/>
  <c r="W170" i="34"/>
  <c r="U170" i="34"/>
  <c r="P170" i="34"/>
  <c r="P169" i="34" s="1"/>
  <c r="O170" i="34"/>
  <c r="K170" i="34"/>
  <c r="J170" i="34"/>
  <c r="J169" i="34" s="1"/>
  <c r="I170" i="34"/>
  <c r="H170" i="34"/>
  <c r="H169" i="34" s="1"/>
  <c r="F170" i="34"/>
  <c r="F169" i="34" s="1"/>
  <c r="X169" i="34"/>
  <c r="W169" i="34"/>
  <c r="U169" i="34"/>
  <c r="O169" i="34"/>
  <c r="K169" i="34"/>
  <c r="I169" i="34"/>
  <c r="AC168" i="34"/>
  <c r="AB168" i="34"/>
  <c r="X168" i="34"/>
  <c r="X167" i="34" s="1"/>
  <c r="X166" i="34" s="1"/>
  <c r="X165" i="34" s="1"/>
  <c r="V168" i="34"/>
  <c r="V167" i="34" s="1"/>
  <c r="V166" i="34" s="1"/>
  <c r="V165" i="34" s="1"/>
  <c r="T168" i="34"/>
  <c r="T167" i="34" s="1"/>
  <c r="T166" i="34" s="1"/>
  <c r="T165" i="34" s="1"/>
  <c r="M168" i="34"/>
  <c r="L168" i="34"/>
  <c r="W167" i="34"/>
  <c r="AC167" i="34" s="1"/>
  <c r="U167" i="34"/>
  <c r="AB167" i="34" s="1"/>
  <c r="R167" i="34"/>
  <c r="P167" i="34"/>
  <c r="O167" i="34"/>
  <c r="M167" i="34"/>
  <c r="K167" i="34"/>
  <c r="J167" i="34"/>
  <c r="I167" i="34"/>
  <c r="I166" i="34" s="1"/>
  <c r="I165" i="34" s="1"/>
  <c r="H167" i="34"/>
  <c r="G167" i="34"/>
  <c r="F167" i="34"/>
  <c r="U166" i="34"/>
  <c r="R166" i="34"/>
  <c r="P166" i="34"/>
  <c r="O166" i="34"/>
  <c r="O165" i="34" s="1"/>
  <c r="K166" i="34"/>
  <c r="K165" i="34" s="1"/>
  <c r="J166" i="34"/>
  <c r="H166" i="34"/>
  <c r="H165" i="34" s="1"/>
  <c r="G166" i="34"/>
  <c r="F166" i="34"/>
  <c r="R165" i="34"/>
  <c r="P165" i="34"/>
  <c r="J165" i="34"/>
  <c r="G165" i="34"/>
  <c r="F165" i="34"/>
  <c r="AC164" i="34"/>
  <c r="AB164" i="34"/>
  <c r="X164" i="34"/>
  <c r="V164" i="34"/>
  <c r="T164" i="34"/>
  <c r="L164" i="34"/>
  <c r="M164" i="34" s="1"/>
  <c r="M163" i="34" s="1"/>
  <c r="M162" i="34" s="1"/>
  <c r="M161" i="34" s="1"/>
  <c r="AA161" i="34" s="1"/>
  <c r="AA163" i="34"/>
  <c r="X163" i="34"/>
  <c r="W163" i="34"/>
  <c r="AC163" i="34" s="1"/>
  <c r="V163" i="34"/>
  <c r="V162" i="34" s="1"/>
  <c r="V161" i="34" s="1"/>
  <c r="U163" i="34"/>
  <c r="AB163" i="34" s="1"/>
  <c r="T163" i="34"/>
  <c r="T162" i="34" s="1"/>
  <c r="T161" i="34" s="1"/>
  <c r="R163" i="34"/>
  <c r="P163" i="34"/>
  <c r="O163" i="34"/>
  <c r="K163" i="34"/>
  <c r="J163" i="34"/>
  <c r="I163" i="34"/>
  <c r="H163" i="34"/>
  <c r="L163" i="34" s="1"/>
  <c r="G163" i="34"/>
  <c r="F163" i="34"/>
  <c r="AB162" i="34"/>
  <c r="X162" i="34"/>
  <c r="W162" i="34"/>
  <c r="U162" i="34"/>
  <c r="R162" i="34"/>
  <c r="P162" i="34"/>
  <c r="O162" i="34"/>
  <c r="O161" i="34" s="1"/>
  <c r="L162" i="34"/>
  <c r="K162" i="34"/>
  <c r="J162" i="34"/>
  <c r="I162" i="34"/>
  <c r="H162" i="34"/>
  <c r="H161" i="34" s="1"/>
  <c r="L161" i="34" s="1"/>
  <c r="G162" i="34"/>
  <c r="F162" i="34"/>
  <c r="F161" i="34" s="1"/>
  <c r="X161" i="34"/>
  <c r="W161" i="34"/>
  <c r="R161" i="34"/>
  <c r="P161" i="34"/>
  <c r="K161" i="34"/>
  <c r="J161" i="34"/>
  <c r="I161" i="34"/>
  <c r="G161" i="34"/>
  <c r="AC160" i="34"/>
  <c r="AB160" i="34"/>
  <c r="AA160" i="34"/>
  <c r="X160" i="34"/>
  <c r="X159" i="34" s="1"/>
  <c r="X158" i="34" s="1"/>
  <c r="X157" i="34" s="1"/>
  <c r="V160" i="34"/>
  <c r="T160" i="34"/>
  <c r="T159" i="34" s="1"/>
  <c r="T158" i="34" s="1"/>
  <c r="T157" i="34" s="1"/>
  <c r="S160" i="34"/>
  <c r="S159" i="34" s="1"/>
  <c r="S158" i="34" s="1"/>
  <c r="S157" i="34" s="1"/>
  <c r="Q160" i="34"/>
  <c r="M160" i="34"/>
  <c r="L160" i="34"/>
  <c r="AB159" i="34"/>
  <c r="AA159" i="34"/>
  <c r="Y159" i="34"/>
  <c r="W159" i="34"/>
  <c r="AC159" i="34" s="1"/>
  <c r="V159" i="34"/>
  <c r="V158" i="34" s="1"/>
  <c r="V157" i="34" s="1"/>
  <c r="U159" i="34"/>
  <c r="R159" i="34"/>
  <c r="Q159" i="34"/>
  <c r="Q158" i="34" s="1"/>
  <c r="P159" i="34"/>
  <c r="O159" i="34"/>
  <c r="O158" i="34" s="1"/>
  <c r="O157" i="34" s="1"/>
  <c r="M159" i="34"/>
  <c r="K159" i="34"/>
  <c r="J159" i="34"/>
  <c r="I159" i="34"/>
  <c r="I158" i="34" s="1"/>
  <c r="H159" i="34"/>
  <c r="G159" i="34"/>
  <c r="F159" i="34"/>
  <c r="AB158" i="34"/>
  <c r="W158" i="34"/>
  <c r="U158" i="34"/>
  <c r="R158" i="34"/>
  <c r="P158" i="34"/>
  <c r="P157" i="34" s="1"/>
  <c r="M158" i="34"/>
  <c r="Y158" i="34" s="1"/>
  <c r="K158" i="34"/>
  <c r="J158" i="34"/>
  <c r="J157" i="34" s="1"/>
  <c r="H158" i="34"/>
  <c r="F158" i="34"/>
  <c r="AB157" i="34"/>
  <c r="Y157" i="34"/>
  <c r="U157" i="34"/>
  <c r="R157" i="34"/>
  <c r="Q157" i="34"/>
  <c r="M157" i="34"/>
  <c r="K157" i="34"/>
  <c r="I157" i="34"/>
  <c r="H157" i="34"/>
  <c r="F157" i="34"/>
  <c r="AC156" i="34"/>
  <c r="AB156" i="34"/>
  <c r="AA156" i="34"/>
  <c r="X156" i="34"/>
  <c r="V156" i="34"/>
  <c r="V155" i="34" s="1"/>
  <c r="V154" i="34" s="1"/>
  <c r="V153" i="34" s="1"/>
  <c r="T156" i="34"/>
  <c r="T155" i="34" s="1"/>
  <c r="T154" i="34" s="1"/>
  <c r="T153" i="34" s="1"/>
  <c r="L156" i="34"/>
  <c r="M156" i="34" s="1"/>
  <c r="S156" i="34" s="1"/>
  <c r="S155" i="34" s="1"/>
  <c r="S154" i="34" s="1"/>
  <c r="S153" i="34" s="1"/>
  <c r="X155" i="34"/>
  <c r="W155" i="34"/>
  <c r="U155" i="34"/>
  <c r="R155" i="34"/>
  <c r="P155" i="34"/>
  <c r="P154" i="34" s="1"/>
  <c r="P153" i="34" s="1"/>
  <c r="O155" i="34"/>
  <c r="K155" i="34"/>
  <c r="L155" i="34" s="1"/>
  <c r="J155" i="34"/>
  <c r="I155" i="34"/>
  <c r="H155" i="34"/>
  <c r="G155" i="34"/>
  <c r="F155" i="34"/>
  <c r="F154" i="34" s="1"/>
  <c r="F153" i="34" s="1"/>
  <c r="X154" i="34"/>
  <c r="U154" i="34"/>
  <c r="R154" i="34"/>
  <c r="O154" i="34"/>
  <c r="K154" i="34"/>
  <c r="K153" i="34" s="1"/>
  <c r="J154" i="34"/>
  <c r="I154" i="34"/>
  <c r="H154" i="34"/>
  <c r="G154" i="34"/>
  <c r="X153" i="34"/>
  <c r="U153" i="34"/>
  <c r="O153" i="34"/>
  <c r="J153" i="34"/>
  <c r="I153" i="34"/>
  <c r="G153" i="34"/>
  <c r="AC152" i="34"/>
  <c r="AB152" i="34"/>
  <c r="X152" i="34"/>
  <c r="V152" i="34"/>
  <c r="V151" i="34" s="1"/>
  <c r="V150" i="34" s="1"/>
  <c r="V149" i="34" s="1"/>
  <c r="T152" i="34"/>
  <c r="T151" i="34" s="1"/>
  <c r="T150" i="34" s="1"/>
  <c r="T149" i="34" s="1"/>
  <c r="L152" i="34"/>
  <c r="M152" i="34" s="1"/>
  <c r="X151" i="34"/>
  <c r="W151" i="34"/>
  <c r="AC151" i="34" s="1"/>
  <c r="U151" i="34"/>
  <c r="U150" i="34" s="1"/>
  <c r="R151" i="34"/>
  <c r="P151" i="34"/>
  <c r="O151" i="34"/>
  <c r="K151" i="34"/>
  <c r="K150" i="34" s="1"/>
  <c r="K149" i="34" s="1"/>
  <c r="J151" i="34"/>
  <c r="I151" i="34"/>
  <c r="H151" i="34"/>
  <c r="G151" i="34"/>
  <c r="L151" i="34" s="1"/>
  <c r="F151" i="34"/>
  <c r="X150" i="34"/>
  <c r="W150" i="34"/>
  <c r="P150" i="34"/>
  <c r="O150" i="34"/>
  <c r="O149" i="34" s="1"/>
  <c r="J150" i="34"/>
  <c r="I150" i="34"/>
  <c r="H150" i="34"/>
  <c r="F150" i="34"/>
  <c r="F149" i="34" s="1"/>
  <c r="X149" i="34"/>
  <c r="P149" i="34"/>
  <c r="J149" i="34"/>
  <c r="I149" i="34"/>
  <c r="H149" i="34"/>
  <c r="AC148" i="34"/>
  <c r="AB148" i="34"/>
  <c r="X148" i="34"/>
  <c r="X147" i="34" s="1"/>
  <c r="X146" i="34" s="1"/>
  <c r="X145" i="34" s="1"/>
  <c r="V148" i="34"/>
  <c r="T148" i="34"/>
  <c r="L148" i="34"/>
  <c r="M148" i="34" s="1"/>
  <c r="W147" i="34"/>
  <c r="V147" i="34"/>
  <c r="U147" i="34"/>
  <c r="AB147" i="34" s="1"/>
  <c r="T147" i="34"/>
  <c r="R147" i="34"/>
  <c r="P147" i="34"/>
  <c r="O147" i="34"/>
  <c r="K147" i="34"/>
  <c r="J147" i="34"/>
  <c r="I147" i="34"/>
  <c r="H147" i="34"/>
  <c r="G147" i="34"/>
  <c r="L147" i="34" s="1"/>
  <c r="F147" i="34"/>
  <c r="W146" i="34"/>
  <c r="V146" i="34"/>
  <c r="U146" i="34"/>
  <c r="AB146" i="34" s="1"/>
  <c r="T146" i="34"/>
  <c r="R146" i="34"/>
  <c r="P146" i="34"/>
  <c r="O146" i="34"/>
  <c r="K146" i="34"/>
  <c r="J146" i="34"/>
  <c r="I146" i="34"/>
  <c r="H146" i="34"/>
  <c r="G146" i="34"/>
  <c r="L146" i="34" s="1"/>
  <c r="F146" i="34"/>
  <c r="W145" i="34"/>
  <c r="V145" i="34"/>
  <c r="U145" i="34"/>
  <c r="AB145" i="34" s="1"/>
  <c r="T145" i="34"/>
  <c r="R145" i="34"/>
  <c r="P145" i="34"/>
  <c r="O145" i="34"/>
  <c r="K145" i="34"/>
  <c r="J145" i="34"/>
  <c r="I145" i="34"/>
  <c r="H145" i="34"/>
  <c r="G145" i="34"/>
  <c r="L145" i="34" s="1"/>
  <c r="F145" i="34"/>
  <c r="AC144" i="34"/>
  <c r="AB144" i="34"/>
  <c r="Y144" i="34"/>
  <c r="X144" i="34"/>
  <c r="V144" i="34"/>
  <c r="V143" i="34" s="1"/>
  <c r="V142" i="34" s="1"/>
  <c r="V141" i="34" s="1"/>
  <c r="T144" i="34"/>
  <c r="L144" i="34"/>
  <c r="M144" i="34" s="1"/>
  <c r="X143" i="34"/>
  <c r="W143" i="34"/>
  <c r="AC143" i="34" s="1"/>
  <c r="U143" i="34"/>
  <c r="T143" i="34"/>
  <c r="R143" i="34"/>
  <c r="P143" i="34"/>
  <c r="O143" i="34"/>
  <c r="K143" i="34"/>
  <c r="J143" i="34"/>
  <c r="I143" i="34"/>
  <c r="H143" i="34"/>
  <c r="L143" i="34" s="1"/>
  <c r="G143" i="34"/>
  <c r="F143" i="34"/>
  <c r="X142" i="34"/>
  <c r="X141" i="34" s="1"/>
  <c r="W142" i="34"/>
  <c r="AC142" i="34" s="1"/>
  <c r="U142" i="34"/>
  <c r="T142" i="34"/>
  <c r="T141" i="34" s="1"/>
  <c r="P142" i="34"/>
  <c r="O142" i="34"/>
  <c r="K142" i="34"/>
  <c r="J142" i="34"/>
  <c r="I142" i="34"/>
  <c r="H142" i="34"/>
  <c r="H141" i="34" s="1"/>
  <c r="L141" i="34" s="1"/>
  <c r="G142" i="34"/>
  <c r="F142" i="34"/>
  <c r="W141" i="34"/>
  <c r="AC141" i="34" s="1"/>
  <c r="U141" i="34"/>
  <c r="P141" i="34"/>
  <c r="O141" i="34"/>
  <c r="K141" i="34"/>
  <c r="J141" i="34"/>
  <c r="I141" i="34"/>
  <c r="G141" i="34"/>
  <c r="F141" i="34"/>
  <c r="AC140" i="34"/>
  <c r="AB140" i="34"/>
  <c r="Z140" i="34"/>
  <c r="X140" i="34"/>
  <c r="X139" i="34" s="1"/>
  <c r="X138" i="34" s="1"/>
  <c r="X137" i="34" s="1"/>
  <c r="V140" i="34"/>
  <c r="T140" i="34"/>
  <c r="T139" i="34" s="1"/>
  <c r="T138" i="34" s="1"/>
  <c r="T137" i="34" s="1"/>
  <c r="Q140" i="34"/>
  <c r="Q139" i="34" s="1"/>
  <c r="Q138" i="34" s="1"/>
  <c r="Q137" i="34" s="1"/>
  <c r="M140" i="34"/>
  <c r="L140" i="34"/>
  <c r="W139" i="34"/>
  <c r="AC139" i="34" s="1"/>
  <c r="V139" i="34"/>
  <c r="U139" i="34"/>
  <c r="R139" i="34"/>
  <c r="P139" i="34"/>
  <c r="O139" i="34"/>
  <c r="O138" i="34" s="1"/>
  <c r="O137" i="34" s="1"/>
  <c r="M139" i="34"/>
  <c r="K139" i="34"/>
  <c r="J139" i="34"/>
  <c r="I139" i="34"/>
  <c r="H139" i="34"/>
  <c r="G139" i="34"/>
  <c r="L139" i="34" s="1"/>
  <c r="F139" i="34"/>
  <c r="W138" i="34"/>
  <c r="V138" i="34"/>
  <c r="U138" i="34"/>
  <c r="R138" i="34"/>
  <c r="P138" i="34"/>
  <c r="K138" i="34"/>
  <c r="J138" i="34"/>
  <c r="J137" i="34" s="1"/>
  <c r="I138" i="34"/>
  <c r="H138" i="34"/>
  <c r="F138" i="34"/>
  <c r="W137" i="34"/>
  <c r="V137" i="34"/>
  <c r="R137" i="34"/>
  <c r="P137" i="34"/>
  <c r="K137" i="34"/>
  <c r="I137" i="34"/>
  <c r="H137" i="34"/>
  <c r="F137" i="34"/>
  <c r="AB136" i="34"/>
  <c r="X136" i="34"/>
  <c r="V136" i="34"/>
  <c r="T136" i="34"/>
  <c r="M136" i="34"/>
  <c r="L136" i="34"/>
  <c r="X135" i="34"/>
  <c r="X134" i="34" s="1"/>
  <c r="X133" i="34" s="1"/>
  <c r="W135" i="34"/>
  <c r="V135" i="34"/>
  <c r="V134" i="34" s="1"/>
  <c r="V133" i="34" s="1"/>
  <c r="U135" i="34"/>
  <c r="T135" i="34"/>
  <c r="T134" i="34" s="1"/>
  <c r="T133" i="34" s="1"/>
  <c r="R135" i="34"/>
  <c r="P135" i="34"/>
  <c r="P134" i="34" s="1"/>
  <c r="P133" i="34" s="1"/>
  <c r="O135" i="34"/>
  <c r="O134" i="34" s="1"/>
  <c r="O133" i="34" s="1"/>
  <c r="K135" i="34"/>
  <c r="J135" i="34"/>
  <c r="J134" i="34" s="1"/>
  <c r="I135" i="34"/>
  <c r="I134" i="34" s="1"/>
  <c r="I133" i="34" s="1"/>
  <c r="H135" i="34"/>
  <c r="L135" i="34" s="1"/>
  <c r="G135" i="34"/>
  <c r="F135" i="34"/>
  <c r="F134" i="34" s="1"/>
  <c r="W134" i="34"/>
  <c r="K134" i="34"/>
  <c r="K133" i="34" s="1"/>
  <c r="H134" i="34"/>
  <c r="H133" i="34" s="1"/>
  <c r="G134" i="34"/>
  <c r="L134" i="34" s="1"/>
  <c r="J133" i="34"/>
  <c r="F133" i="34"/>
  <c r="AC132" i="34"/>
  <c r="AB132" i="34"/>
  <c r="X132" i="34"/>
  <c r="X131" i="34" s="1"/>
  <c r="X130" i="34" s="1"/>
  <c r="X129" i="34" s="1"/>
  <c r="V132" i="34"/>
  <c r="T132" i="34"/>
  <c r="T131" i="34" s="1"/>
  <c r="T130" i="34" s="1"/>
  <c r="M132" i="34"/>
  <c r="L132" i="34"/>
  <c r="AC131" i="34"/>
  <c r="W131" i="34"/>
  <c r="V131" i="34"/>
  <c r="U131" i="34"/>
  <c r="AB131" i="34" s="1"/>
  <c r="R131" i="34"/>
  <c r="P131" i="34"/>
  <c r="O131" i="34"/>
  <c r="K131" i="34"/>
  <c r="J131" i="34"/>
  <c r="I131" i="34"/>
  <c r="H131" i="34"/>
  <c r="G131" i="34"/>
  <c r="F131" i="34"/>
  <c r="V130" i="34"/>
  <c r="U130" i="34"/>
  <c r="AB130" i="34" s="1"/>
  <c r="R130" i="34"/>
  <c r="P130" i="34"/>
  <c r="O130" i="34"/>
  <c r="K130" i="34"/>
  <c r="K129" i="34" s="1"/>
  <c r="J130" i="34"/>
  <c r="I130" i="34"/>
  <c r="H130" i="34"/>
  <c r="H129" i="34" s="1"/>
  <c r="G130" i="34"/>
  <c r="F130" i="34"/>
  <c r="V129" i="34"/>
  <c r="U129" i="34"/>
  <c r="AB129" i="34" s="1"/>
  <c r="T129" i="34"/>
  <c r="R129" i="34"/>
  <c r="P129" i="34"/>
  <c r="O129" i="34"/>
  <c r="J129" i="34"/>
  <c r="I129" i="34"/>
  <c r="G129" i="34"/>
  <c r="F129" i="34"/>
  <c r="T126" i="34"/>
  <c r="J126" i="34"/>
  <c r="H126" i="34"/>
  <c r="F126" i="34"/>
  <c r="AC124" i="34"/>
  <c r="AB124" i="34"/>
  <c r="Z124" i="34"/>
  <c r="X124" i="34"/>
  <c r="V124" i="34"/>
  <c r="V123" i="34" s="1"/>
  <c r="T124" i="34"/>
  <c r="Q124" i="34"/>
  <c r="Q123" i="34" s="1"/>
  <c r="Q119" i="34" s="1"/>
  <c r="L124" i="34"/>
  <c r="M124" i="34" s="1"/>
  <c r="X123" i="34"/>
  <c r="X119" i="34" s="1"/>
  <c r="X117" i="34" s="1"/>
  <c r="W123" i="34"/>
  <c r="U123" i="34"/>
  <c r="T123" i="34"/>
  <c r="T119" i="34" s="1"/>
  <c r="T117" i="34" s="1"/>
  <c r="R123" i="34"/>
  <c r="R119" i="34" s="1"/>
  <c r="R117" i="34" s="1"/>
  <c r="P123" i="34"/>
  <c r="O123" i="34"/>
  <c r="O119" i="34" s="1"/>
  <c r="O117" i="34" s="1"/>
  <c r="L123" i="34"/>
  <c r="K123" i="34"/>
  <c r="J123" i="34"/>
  <c r="I123" i="34"/>
  <c r="I119" i="34" s="1"/>
  <c r="H123" i="34"/>
  <c r="H119" i="34" s="1"/>
  <c r="H117" i="34" s="1"/>
  <c r="L117" i="34" s="1"/>
  <c r="G123" i="34"/>
  <c r="F123" i="34"/>
  <c r="AB122" i="34"/>
  <c r="X122" i="34"/>
  <c r="V122" i="34"/>
  <c r="V121" i="34" s="1"/>
  <c r="T122" i="34"/>
  <c r="L122" i="34"/>
  <c r="M122" i="34" s="1"/>
  <c r="X121" i="34"/>
  <c r="W121" i="34"/>
  <c r="U121" i="34"/>
  <c r="AB121" i="34" s="1"/>
  <c r="T121" i="34"/>
  <c r="T120" i="34" s="1"/>
  <c r="T118" i="34" s="1"/>
  <c r="R121" i="34"/>
  <c r="P121" i="34"/>
  <c r="O121" i="34"/>
  <c r="O120" i="34" s="1"/>
  <c r="O118" i="34" s="1"/>
  <c r="O116" i="34" s="1"/>
  <c r="M121" i="34"/>
  <c r="K121" i="34"/>
  <c r="K120" i="34" s="1"/>
  <c r="J121" i="34"/>
  <c r="I121" i="34"/>
  <c r="I120" i="34" s="1"/>
  <c r="H121" i="34"/>
  <c r="H120" i="34" s="1"/>
  <c r="H118" i="34" s="1"/>
  <c r="G121" i="34"/>
  <c r="L121" i="34" s="1"/>
  <c r="F121" i="34"/>
  <c r="Y120" i="34"/>
  <c r="X120" i="34"/>
  <c r="V120" i="34"/>
  <c r="V118" i="34" s="1"/>
  <c r="R120" i="34"/>
  <c r="R118" i="34" s="1"/>
  <c r="P120" i="34"/>
  <c r="P118" i="34" s="1"/>
  <c r="M120" i="34"/>
  <c r="J120" i="34"/>
  <c r="J118" i="34" s="1"/>
  <c r="G120" i="34"/>
  <c r="G118" i="34" s="1"/>
  <c r="G116" i="34" s="1"/>
  <c r="F120" i="34"/>
  <c r="F118" i="34" s="1"/>
  <c r="F116" i="34" s="1"/>
  <c r="W119" i="34"/>
  <c r="V119" i="34"/>
  <c r="V117" i="34" s="1"/>
  <c r="P119" i="34"/>
  <c r="P117" i="34" s="1"/>
  <c r="K119" i="34"/>
  <c r="J119" i="34"/>
  <c r="J117" i="34" s="1"/>
  <c r="G119" i="34"/>
  <c r="G117" i="34" s="1"/>
  <c r="F119" i="34"/>
  <c r="F117" i="34" s="1"/>
  <c r="X118" i="34"/>
  <c r="X116" i="34" s="1"/>
  <c r="K118" i="34"/>
  <c r="K116" i="34" s="1"/>
  <c r="I118" i="34"/>
  <c r="I116" i="34" s="1"/>
  <c r="W117" i="34"/>
  <c r="Q117" i="34"/>
  <c r="K117" i="34"/>
  <c r="I117" i="34"/>
  <c r="V116" i="34"/>
  <c r="T116" i="34"/>
  <c r="P116" i="34"/>
  <c r="J116" i="34"/>
  <c r="H116" i="34"/>
  <c r="X115" i="34"/>
  <c r="X114" i="34" s="1"/>
  <c r="V115" i="34"/>
  <c r="T115" i="34"/>
  <c r="M115" i="34"/>
  <c r="L115" i="34"/>
  <c r="W114" i="34"/>
  <c r="W113" i="34" s="1"/>
  <c r="V114" i="34"/>
  <c r="U114" i="34"/>
  <c r="T114" i="34"/>
  <c r="T113" i="34" s="1"/>
  <c r="R114" i="34"/>
  <c r="P114" i="34"/>
  <c r="O114" i="34"/>
  <c r="K114" i="34"/>
  <c r="K113" i="34" s="1"/>
  <c r="J114" i="34"/>
  <c r="I114" i="34"/>
  <c r="H114" i="34"/>
  <c r="H113" i="34" s="1"/>
  <c r="G114" i="34"/>
  <c r="F114" i="34"/>
  <c r="X113" i="34"/>
  <c r="V113" i="34"/>
  <c r="U113" i="34"/>
  <c r="R113" i="34"/>
  <c r="P113" i="34"/>
  <c r="O113" i="34"/>
  <c r="J113" i="34"/>
  <c r="I113" i="34"/>
  <c r="F113" i="34"/>
  <c r="AC112" i="34"/>
  <c r="AB112" i="34"/>
  <c r="X112" i="34"/>
  <c r="V112" i="34"/>
  <c r="V110" i="34" s="1"/>
  <c r="V109" i="34" s="1"/>
  <c r="V99" i="34" s="1"/>
  <c r="T112" i="34"/>
  <c r="M112" i="34"/>
  <c r="L112" i="34"/>
  <c r="AC111" i="34"/>
  <c r="AB111" i="34"/>
  <c r="Y111" i="34"/>
  <c r="X111" i="34"/>
  <c r="V111" i="34"/>
  <c r="T111" i="34"/>
  <c r="M111" i="34"/>
  <c r="L111" i="34"/>
  <c r="W110" i="34"/>
  <c r="AC110" i="34" s="1"/>
  <c r="U110" i="34"/>
  <c r="AB110" i="34" s="1"/>
  <c r="T110" i="34"/>
  <c r="R110" i="34"/>
  <c r="P110" i="34"/>
  <c r="O110" i="34"/>
  <c r="O109" i="34" s="1"/>
  <c r="K110" i="34"/>
  <c r="K109" i="34" s="1"/>
  <c r="K99" i="34" s="1"/>
  <c r="J110" i="34"/>
  <c r="I110" i="34"/>
  <c r="H110" i="34"/>
  <c r="H109" i="34" s="1"/>
  <c r="H99" i="34" s="1"/>
  <c r="G110" i="34"/>
  <c r="F110" i="34"/>
  <c r="W109" i="34"/>
  <c r="T109" i="34"/>
  <c r="T99" i="34" s="1"/>
  <c r="R109" i="34"/>
  <c r="P109" i="34"/>
  <c r="J109" i="34"/>
  <c r="I109" i="34"/>
  <c r="G109" i="34"/>
  <c r="F109" i="34"/>
  <c r="AC108" i="34"/>
  <c r="AB108" i="34"/>
  <c r="AA108" i="34"/>
  <c r="Z108" i="34"/>
  <c r="Y108" i="34"/>
  <c r="X108" i="34"/>
  <c r="V108" i="34"/>
  <c r="T108" i="34"/>
  <c r="S108" i="34"/>
  <c r="Q108" i="34"/>
  <c r="L108" i="34"/>
  <c r="M108" i="34" s="1"/>
  <c r="AC107" i="34"/>
  <c r="AB107" i="34"/>
  <c r="AA107" i="34"/>
  <c r="X107" i="34"/>
  <c r="X106" i="34" s="1"/>
  <c r="X105" i="34" s="1"/>
  <c r="X104" i="34" s="1"/>
  <c r="V107" i="34"/>
  <c r="T107" i="34"/>
  <c r="T106" i="34" s="1"/>
  <c r="T105" i="34" s="1"/>
  <c r="T104" i="34" s="1"/>
  <c r="S107" i="34"/>
  <c r="S106" i="34" s="1"/>
  <c r="S105" i="34" s="1"/>
  <c r="S104" i="34" s="1"/>
  <c r="Q107" i="34"/>
  <c r="M107" i="34"/>
  <c r="L107" i="34"/>
  <c r="AB106" i="34"/>
  <c r="W106" i="34"/>
  <c r="AC106" i="34" s="1"/>
  <c r="V106" i="34"/>
  <c r="V105" i="34" s="1"/>
  <c r="V104" i="34" s="1"/>
  <c r="U106" i="34"/>
  <c r="R106" i="34"/>
  <c r="Q106" i="34"/>
  <c r="Q105" i="34" s="1"/>
  <c r="Q104" i="34" s="1"/>
  <c r="P106" i="34"/>
  <c r="O106" i="34"/>
  <c r="O105" i="34" s="1"/>
  <c r="O104" i="34" s="1"/>
  <c r="K106" i="34"/>
  <c r="J106" i="34"/>
  <c r="I106" i="34"/>
  <c r="I105" i="34" s="1"/>
  <c r="H106" i="34"/>
  <c r="G106" i="34"/>
  <c r="F106" i="34"/>
  <c r="AB105" i="34"/>
  <c r="W105" i="34"/>
  <c r="U105" i="34"/>
  <c r="R105" i="34"/>
  <c r="P105" i="34"/>
  <c r="P104" i="34" s="1"/>
  <c r="K105" i="34"/>
  <c r="J105" i="34"/>
  <c r="J104" i="34" s="1"/>
  <c r="H105" i="34"/>
  <c r="F105" i="34"/>
  <c r="AB104" i="34"/>
  <c r="U104" i="34"/>
  <c r="R104" i="34"/>
  <c r="K104" i="34"/>
  <c r="I104" i="34"/>
  <c r="I100" i="34" s="1"/>
  <c r="H104" i="34"/>
  <c r="F104" i="34"/>
  <c r="X103" i="34"/>
  <c r="V103" i="34"/>
  <c r="T103" i="34"/>
  <c r="T102" i="34" s="1"/>
  <c r="L103" i="34"/>
  <c r="M103" i="34" s="1"/>
  <c r="X102" i="34"/>
  <c r="X101" i="34" s="1"/>
  <c r="W102" i="34"/>
  <c r="V102" i="34"/>
  <c r="V101" i="34" s="1"/>
  <c r="V100" i="34" s="1"/>
  <c r="U102" i="34"/>
  <c r="R102" i="34"/>
  <c r="R101" i="34" s="1"/>
  <c r="R100" i="34" s="1"/>
  <c r="P102" i="34"/>
  <c r="P101" i="34" s="1"/>
  <c r="O102" i="34"/>
  <c r="L102" i="34"/>
  <c r="K102" i="34"/>
  <c r="J102" i="34"/>
  <c r="J101" i="34" s="1"/>
  <c r="I102" i="34"/>
  <c r="H102" i="34"/>
  <c r="G102" i="34"/>
  <c r="F102" i="34"/>
  <c r="F101" i="34" s="1"/>
  <c r="F100" i="34" s="1"/>
  <c r="W101" i="34"/>
  <c r="U101" i="34"/>
  <c r="T101" i="34"/>
  <c r="T100" i="34" s="1"/>
  <c r="O101" i="34"/>
  <c r="O100" i="34" s="1"/>
  <c r="K101" i="34"/>
  <c r="K100" i="34" s="1"/>
  <c r="I101" i="34"/>
  <c r="H101" i="34"/>
  <c r="G101" i="34"/>
  <c r="U100" i="34"/>
  <c r="H100" i="34"/>
  <c r="W99" i="34"/>
  <c r="R99" i="34"/>
  <c r="P99" i="34"/>
  <c r="J99" i="34"/>
  <c r="I99" i="34"/>
  <c r="F99" i="34"/>
  <c r="AC98" i="34"/>
  <c r="AB98" i="34"/>
  <c r="AA98" i="34"/>
  <c r="X98" i="34"/>
  <c r="V98" i="34"/>
  <c r="T98" i="34"/>
  <c r="Q98" i="34"/>
  <c r="M98" i="34"/>
  <c r="Z98" i="34" s="1"/>
  <c r="L98" i="34"/>
  <c r="AC97" i="34"/>
  <c r="AB97" i="34"/>
  <c r="AA97" i="34"/>
  <c r="X97" i="34"/>
  <c r="V97" i="34"/>
  <c r="T97" i="34"/>
  <c r="S97" i="34"/>
  <c r="L97" i="34"/>
  <c r="M97" i="34" s="1"/>
  <c r="Z97" i="34" s="1"/>
  <c r="AC96" i="34"/>
  <c r="AB96" i="34"/>
  <c r="AA96" i="34"/>
  <c r="X96" i="34"/>
  <c r="V96" i="34"/>
  <c r="T96" i="34"/>
  <c r="S96" i="34"/>
  <c r="Q96" i="34"/>
  <c r="M96" i="34"/>
  <c r="L96" i="34"/>
  <c r="AC95" i="34"/>
  <c r="AB95" i="34"/>
  <c r="X95" i="34"/>
  <c r="V95" i="34"/>
  <c r="T95" i="34"/>
  <c r="L95" i="34"/>
  <c r="M95" i="34" s="1"/>
  <c r="AC94" i="34"/>
  <c r="AB94" i="34"/>
  <c r="X94" i="34"/>
  <c r="V94" i="34"/>
  <c r="T94" i="34"/>
  <c r="T92" i="34" s="1"/>
  <c r="K94" i="34"/>
  <c r="K92" i="34" s="1"/>
  <c r="AC93" i="34"/>
  <c r="AB93" i="34"/>
  <c r="X93" i="34"/>
  <c r="X92" i="34" s="1"/>
  <c r="V93" i="34"/>
  <c r="T93" i="34"/>
  <c r="Q93" i="34"/>
  <c r="J93" i="34"/>
  <c r="L93" i="34" s="1"/>
  <c r="M93" i="34" s="1"/>
  <c r="W92" i="34"/>
  <c r="V92" i="34"/>
  <c r="U92" i="34"/>
  <c r="R92" i="34"/>
  <c r="P92" i="34"/>
  <c r="O92" i="34"/>
  <c r="I92" i="34"/>
  <c r="H92" i="34"/>
  <c r="G92" i="34"/>
  <c r="F92" i="34"/>
  <c r="AC91" i="34"/>
  <c r="AB91" i="34"/>
  <c r="AA91" i="34"/>
  <c r="X91" i="34"/>
  <c r="V91" i="34"/>
  <c r="T91" i="34"/>
  <c r="Q91" i="34"/>
  <c r="J91" i="34"/>
  <c r="L91" i="34" s="1"/>
  <c r="M91" i="34" s="1"/>
  <c r="AC90" i="34"/>
  <c r="AB90" i="34"/>
  <c r="X90" i="34"/>
  <c r="V90" i="34"/>
  <c r="T90" i="34"/>
  <c r="T85" i="34" s="1"/>
  <c r="K90" i="34"/>
  <c r="L90" i="34" s="1"/>
  <c r="M90" i="34" s="1"/>
  <c r="AC89" i="34"/>
  <c r="AB89" i="34"/>
  <c r="X89" i="34"/>
  <c r="V89" i="34"/>
  <c r="T89" i="34"/>
  <c r="M89" i="34"/>
  <c r="K89" i="34"/>
  <c r="L89" i="34" s="1"/>
  <c r="J89" i="34"/>
  <c r="AC88" i="34"/>
  <c r="AB88" i="34"/>
  <c r="X88" i="34"/>
  <c r="V88" i="34"/>
  <c r="T88" i="34"/>
  <c r="L88" i="34"/>
  <c r="M88" i="34" s="1"/>
  <c r="K88" i="34"/>
  <c r="AC87" i="34"/>
  <c r="AB87" i="34"/>
  <c r="X87" i="34"/>
  <c r="V87" i="34"/>
  <c r="T87" i="34"/>
  <c r="L87" i="34"/>
  <c r="M87" i="34" s="1"/>
  <c r="J87" i="34"/>
  <c r="AC86" i="34"/>
  <c r="AB86" i="34"/>
  <c r="AA86" i="34"/>
  <c r="Z86" i="34"/>
  <c r="Y86" i="34"/>
  <c r="X86" i="34"/>
  <c r="V86" i="34"/>
  <c r="V85" i="34" s="1"/>
  <c r="T86" i="34"/>
  <c r="S86" i="34"/>
  <c r="Q86" i="34"/>
  <c r="L86" i="34"/>
  <c r="M86" i="34" s="1"/>
  <c r="AB85" i="34"/>
  <c r="W85" i="34"/>
  <c r="U85" i="34"/>
  <c r="R85" i="34"/>
  <c r="P85" i="34"/>
  <c r="O85" i="34"/>
  <c r="I85" i="34"/>
  <c r="H85" i="34"/>
  <c r="G85" i="34"/>
  <c r="F85" i="34"/>
  <c r="AC84" i="34"/>
  <c r="AB84" i="34"/>
  <c r="X84" i="34"/>
  <c r="V84" i="34"/>
  <c r="T84" i="34"/>
  <c r="K84" i="34"/>
  <c r="L84" i="34" s="1"/>
  <c r="M84" i="34" s="1"/>
  <c r="AC83" i="34"/>
  <c r="AB83" i="34"/>
  <c r="X83" i="34"/>
  <c r="V83" i="34"/>
  <c r="V81" i="34" s="1"/>
  <c r="T83" i="34"/>
  <c r="K83" i="34"/>
  <c r="L83" i="34" s="1"/>
  <c r="M83" i="34" s="1"/>
  <c r="AC82" i="34"/>
  <c r="AB82" i="34"/>
  <c r="X82" i="34"/>
  <c r="V82" i="34"/>
  <c r="T82" i="34"/>
  <c r="T81" i="34" s="1"/>
  <c r="M82" i="34"/>
  <c r="L82" i="34"/>
  <c r="W81" i="34"/>
  <c r="U81" i="34"/>
  <c r="AB81" i="34" s="1"/>
  <c r="R81" i="34"/>
  <c r="P81" i="34"/>
  <c r="O81" i="34"/>
  <c r="K81" i="34"/>
  <c r="J81" i="34"/>
  <c r="I81" i="34"/>
  <c r="H81" i="34"/>
  <c r="G81" i="34"/>
  <c r="F81" i="34"/>
  <c r="AC80" i="34"/>
  <c r="AB80" i="34"/>
  <c r="AA80" i="34"/>
  <c r="X80" i="34"/>
  <c r="V80" i="34"/>
  <c r="T80" i="34"/>
  <c r="S80" i="34"/>
  <c r="L80" i="34"/>
  <c r="M80" i="34" s="1"/>
  <c r="Z80" i="34" s="1"/>
  <c r="K80" i="34"/>
  <c r="AC79" i="34"/>
  <c r="AB79" i="34"/>
  <c r="X79" i="34"/>
  <c r="V79" i="34"/>
  <c r="T79" i="34"/>
  <c r="S79" i="34"/>
  <c r="J79" i="34"/>
  <c r="L79" i="34" s="1"/>
  <c r="M79" i="34" s="1"/>
  <c r="AC78" i="34"/>
  <c r="AB78" i="34"/>
  <c r="X78" i="34"/>
  <c r="V78" i="34"/>
  <c r="T78" i="34"/>
  <c r="L78" i="34"/>
  <c r="M78" i="34" s="1"/>
  <c r="K78" i="34"/>
  <c r="AC77" i="34"/>
  <c r="AB77" i="34"/>
  <c r="X77" i="34"/>
  <c r="V77" i="34"/>
  <c r="T77" i="34"/>
  <c r="L77" i="34"/>
  <c r="M77" i="34" s="1"/>
  <c r="AA77" i="34" s="1"/>
  <c r="K77" i="34"/>
  <c r="X76" i="34"/>
  <c r="X74" i="34" s="1"/>
  <c r="V76" i="34"/>
  <c r="T76" i="34"/>
  <c r="M76" i="34"/>
  <c r="L76" i="34"/>
  <c r="AC75" i="34"/>
  <c r="AB75" i="34"/>
  <c r="Y75" i="34"/>
  <c r="X75" i="34"/>
  <c r="V75" i="34"/>
  <c r="T75" i="34"/>
  <c r="L75" i="34"/>
  <c r="M75" i="34" s="1"/>
  <c r="AB74" i="34"/>
  <c r="W74" i="34"/>
  <c r="AC74" i="34" s="1"/>
  <c r="V74" i="34"/>
  <c r="V71" i="34" s="1"/>
  <c r="U74" i="34"/>
  <c r="T74" i="34"/>
  <c r="T71" i="34" s="1"/>
  <c r="R74" i="34"/>
  <c r="P74" i="34"/>
  <c r="P71" i="34" s="1"/>
  <c r="O74" i="34"/>
  <c r="K74" i="34"/>
  <c r="J74" i="34"/>
  <c r="I74" i="34"/>
  <c r="H74" i="34"/>
  <c r="G74" i="34"/>
  <c r="F74" i="34"/>
  <c r="AC73" i="34"/>
  <c r="AB73" i="34"/>
  <c r="Z73" i="34"/>
  <c r="X73" i="34"/>
  <c r="V73" i="34"/>
  <c r="V72" i="34" s="1"/>
  <c r="T73" i="34"/>
  <c r="T72" i="34" s="1"/>
  <c r="L73" i="34"/>
  <c r="M73" i="34" s="1"/>
  <c r="AC72" i="34"/>
  <c r="X72" i="34"/>
  <c r="W72" i="34"/>
  <c r="U72" i="34"/>
  <c r="R72" i="34"/>
  <c r="P72" i="34"/>
  <c r="O72" i="34"/>
  <c r="K72" i="34"/>
  <c r="J72" i="34"/>
  <c r="I72" i="34"/>
  <c r="L72" i="34" s="1"/>
  <c r="H72" i="34"/>
  <c r="G72" i="34"/>
  <c r="F72" i="34"/>
  <c r="W71" i="34"/>
  <c r="W50" i="34" s="1"/>
  <c r="U71" i="34"/>
  <c r="O71" i="34"/>
  <c r="I71" i="34"/>
  <c r="G71" i="34"/>
  <c r="F71" i="34"/>
  <c r="X70" i="34"/>
  <c r="V70" i="34"/>
  <c r="T70" i="34"/>
  <c r="L70" i="34"/>
  <c r="M70" i="34" s="1"/>
  <c r="AC69" i="34"/>
  <c r="AB69" i="34"/>
  <c r="X69" i="34"/>
  <c r="V69" i="34"/>
  <c r="T69" i="34"/>
  <c r="J69" i="34"/>
  <c r="J64" i="34" s="1"/>
  <c r="AC68" i="34"/>
  <c r="AB68" i="34"/>
  <c r="X68" i="34"/>
  <c r="V68" i="34"/>
  <c r="T68" i="34"/>
  <c r="T64" i="34" s="1"/>
  <c r="J68" i="34"/>
  <c r="L68" i="34" s="1"/>
  <c r="M68" i="34" s="1"/>
  <c r="AC67" i="34"/>
  <c r="AB67" i="34"/>
  <c r="AA67" i="34"/>
  <c r="X67" i="34"/>
  <c r="V67" i="34"/>
  <c r="T67" i="34"/>
  <c r="S67" i="34"/>
  <c r="Q67" i="34"/>
  <c r="M67" i="34"/>
  <c r="K67" i="34"/>
  <c r="L67" i="34" s="1"/>
  <c r="AB66" i="34"/>
  <c r="X66" i="34"/>
  <c r="V66" i="34"/>
  <c r="T66" i="34"/>
  <c r="L66" i="34"/>
  <c r="M66" i="34" s="1"/>
  <c r="AC65" i="34"/>
  <c r="AB65" i="34"/>
  <c r="X65" i="34"/>
  <c r="V65" i="34"/>
  <c r="V64" i="34" s="1"/>
  <c r="T65" i="34"/>
  <c r="Q65" i="34"/>
  <c r="L65" i="34"/>
  <c r="M65" i="34" s="1"/>
  <c r="Z65" i="34" s="1"/>
  <c r="J65" i="34"/>
  <c r="AB64" i="34"/>
  <c r="X64" i="34"/>
  <c r="W64" i="34"/>
  <c r="U64" i="34"/>
  <c r="R64" i="34"/>
  <c r="P64" i="34"/>
  <c r="P51" i="34" s="1"/>
  <c r="P50" i="34" s="1"/>
  <c r="P40" i="34" s="1"/>
  <c r="O64" i="34"/>
  <c r="I64" i="34"/>
  <c r="H64" i="34"/>
  <c r="G64" i="34"/>
  <c r="G51" i="34" s="1"/>
  <c r="G50" i="34" s="1"/>
  <c r="F64" i="34"/>
  <c r="AC63" i="34"/>
  <c r="AB63" i="34"/>
  <c r="X63" i="34"/>
  <c r="V63" i="34"/>
  <c r="T63" i="34"/>
  <c r="M63" i="34"/>
  <c r="Y63" i="34" s="1"/>
  <c r="K63" i="34"/>
  <c r="L63" i="34" s="1"/>
  <c r="AC62" i="34"/>
  <c r="AB62" i="34"/>
  <c r="X62" i="34"/>
  <c r="V62" i="34"/>
  <c r="T62" i="34"/>
  <c r="J62" i="34"/>
  <c r="L62" i="34" s="1"/>
  <c r="M62" i="34" s="1"/>
  <c r="AC61" i="34"/>
  <c r="AB61" i="34"/>
  <c r="X61" i="34"/>
  <c r="V61" i="34"/>
  <c r="T61" i="34"/>
  <c r="K61" i="34"/>
  <c r="L61" i="34" s="1"/>
  <c r="M61" i="34" s="1"/>
  <c r="J61" i="34"/>
  <c r="AC60" i="34"/>
  <c r="AB60" i="34"/>
  <c r="X60" i="34"/>
  <c r="V60" i="34"/>
  <c r="T60" i="34"/>
  <c r="L60" i="34"/>
  <c r="M60" i="34" s="1"/>
  <c r="J60" i="34"/>
  <c r="AB59" i="34"/>
  <c r="X59" i="34"/>
  <c r="V59" i="34"/>
  <c r="T59" i="34"/>
  <c r="M59" i="34"/>
  <c r="Z59" i="34" s="1"/>
  <c r="L59" i="34"/>
  <c r="AC58" i="34"/>
  <c r="AB58" i="34"/>
  <c r="AA58" i="34"/>
  <c r="X58" i="34"/>
  <c r="V58" i="34"/>
  <c r="T58" i="34"/>
  <c r="T56" i="34" s="1"/>
  <c r="S58" i="34"/>
  <c r="K58" i="34"/>
  <c r="L58" i="34" s="1"/>
  <c r="M58" i="34" s="1"/>
  <c r="AC57" i="34"/>
  <c r="AB57" i="34"/>
  <c r="X57" i="34"/>
  <c r="X56" i="34" s="1"/>
  <c r="V57" i="34"/>
  <c r="V56" i="34" s="1"/>
  <c r="T57" i="34"/>
  <c r="L57" i="34"/>
  <c r="M57" i="34" s="1"/>
  <c r="K57" i="34"/>
  <c r="K56" i="34" s="1"/>
  <c r="J57" i="34"/>
  <c r="J56" i="34" s="1"/>
  <c r="W56" i="34"/>
  <c r="U56" i="34"/>
  <c r="AB56" i="34" s="1"/>
  <c r="R56" i="34"/>
  <c r="P56" i="34"/>
  <c r="O56" i="34"/>
  <c r="L56" i="34"/>
  <c r="I56" i="34"/>
  <c r="H56" i="34"/>
  <c r="G56" i="34"/>
  <c r="F56" i="34"/>
  <c r="AC55" i="34"/>
  <c r="AB55" i="34"/>
  <c r="X55" i="34"/>
  <c r="V55" i="34"/>
  <c r="T55" i="34"/>
  <c r="K55" i="34"/>
  <c r="L55" i="34" s="1"/>
  <c r="M55" i="34" s="1"/>
  <c r="AC54" i="34"/>
  <c r="AB54" i="34"/>
  <c r="X54" i="34"/>
  <c r="V54" i="34"/>
  <c r="V52" i="34" s="1"/>
  <c r="T54" i="34"/>
  <c r="J54" i="34"/>
  <c r="J52" i="34" s="1"/>
  <c r="AC53" i="34"/>
  <c r="AB53" i="34"/>
  <c r="X53" i="34"/>
  <c r="V53" i="34"/>
  <c r="T53" i="34"/>
  <c r="T52" i="34" s="1"/>
  <c r="T51" i="34" s="1"/>
  <c r="T50" i="34" s="1"/>
  <c r="K53" i="34"/>
  <c r="X52" i="34"/>
  <c r="X51" i="34" s="1"/>
  <c r="W52" i="34"/>
  <c r="AC52" i="34" s="1"/>
  <c r="U52" i="34"/>
  <c r="R52" i="34"/>
  <c r="P52" i="34"/>
  <c r="O52" i="34"/>
  <c r="O51" i="34" s="1"/>
  <c r="O50" i="34" s="1"/>
  <c r="I52" i="34"/>
  <c r="H52" i="34"/>
  <c r="G52" i="34"/>
  <c r="F52" i="34"/>
  <c r="F51" i="34" s="1"/>
  <c r="F50" i="34" s="1"/>
  <c r="W51" i="34"/>
  <c r="I51" i="34"/>
  <c r="H51" i="34"/>
  <c r="I50" i="34"/>
  <c r="X49" i="34"/>
  <c r="V49" i="34"/>
  <c r="T49" i="34"/>
  <c r="T48" i="34" s="1"/>
  <c r="M49" i="34"/>
  <c r="Y49" i="34" s="1"/>
  <c r="L49" i="34"/>
  <c r="X48" i="34"/>
  <c r="W48" i="34"/>
  <c r="V48" i="34"/>
  <c r="U48" i="34"/>
  <c r="R48" i="34"/>
  <c r="P48" i="34"/>
  <c r="O48" i="34"/>
  <c r="L48" i="34"/>
  <c r="K48" i="34"/>
  <c r="J48" i="34"/>
  <c r="I48" i="34"/>
  <c r="H48" i="34"/>
  <c r="G48" i="34"/>
  <c r="F48" i="34"/>
  <c r="F42" i="34" s="1"/>
  <c r="F41" i="34" s="1"/>
  <c r="AC47" i="34"/>
  <c r="AB47" i="34"/>
  <c r="X47" i="34"/>
  <c r="V47" i="34"/>
  <c r="T47" i="34"/>
  <c r="L47" i="34"/>
  <c r="M47" i="34" s="1"/>
  <c r="X46" i="34"/>
  <c r="X45" i="34" s="1"/>
  <c r="V46" i="34"/>
  <c r="V45" i="34" s="1"/>
  <c r="V42" i="34" s="1"/>
  <c r="V41" i="34" s="1"/>
  <c r="T46" i="34"/>
  <c r="K46" i="34"/>
  <c r="K45" i="34" s="1"/>
  <c r="K42" i="34" s="1"/>
  <c r="K41" i="34" s="1"/>
  <c r="J46" i="34"/>
  <c r="J45" i="34" s="1"/>
  <c r="J42" i="34" s="1"/>
  <c r="J41" i="34" s="1"/>
  <c r="AC45" i="34"/>
  <c r="W45" i="34"/>
  <c r="U45" i="34"/>
  <c r="AB45" i="34" s="1"/>
  <c r="T45" i="34"/>
  <c r="T42" i="34" s="1"/>
  <c r="T41" i="34" s="1"/>
  <c r="R45" i="34"/>
  <c r="P45" i="34"/>
  <c r="O45" i="34"/>
  <c r="I45" i="34"/>
  <c r="H45" i="34"/>
  <c r="H42" i="34" s="1"/>
  <c r="H41" i="34" s="1"/>
  <c r="G45" i="34"/>
  <c r="F45" i="34"/>
  <c r="AC44" i="34"/>
  <c r="AB44" i="34"/>
  <c r="X44" i="34"/>
  <c r="V44" i="34"/>
  <c r="V43" i="34" s="1"/>
  <c r="T44" i="34"/>
  <c r="L44" i="34"/>
  <c r="M44" i="34" s="1"/>
  <c r="Z44" i="34" s="1"/>
  <c r="X43" i="34"/>
  <c r="X42" i="34" s="1"/>
  <c r="X41" i="34" s="1"/>
  <c r="W43" i="34"/>
  <c r="AC43" i="34" s="1"/>
  <c r="U43" i="34"/>
  <c r="T43" i="34"/>
  <c r="R43" i="34"/>
  <c r="P43" i="34"/>
  <c r="O43" i="34"/>
  <c r="O42" i="34" s="1"/>
  <c r="O41" i="34" s="1"/>
  <c r="O40" i="34" s="1"/>
  <c r="K43" i="34"/>
  <c r="J43" i="34"/>
  <c r="I43" i="34"/>
  <c r="I42" i="34" s="1"/>
  <c r="I41" i="34" s="1"/>
  <c r="I40" i="34" s="1"/>
  <c r="H43" i="34"/>
  <c r="L43" i="34" s="1"/>
  <c r="G43" i="34"/>
  <c r="F43" i="34"/>
  <c r="U42" i="34"/>
  <c r="P42" i="34"/>
  <c r="P41" i="34"/>
  <c r="Y39" i="34"/>
  <c r="X39" i="34"/>
  <c r="V39" i="34"/>
  <c r="T39" i="34"/>
  <c r="M39" i="34"/>
  <c r="L39" i="34"/>
  <c r="AC38" i="34"/>
  <c r="AB38" i="34"/>
  <c r="X38" i="34"/>
  <c r="V38" i="34"/>
  <c r="T38" i="34"/>
  <c r="L38" i="34"/>
  <c r="M38" i="34" s="1"/>
  <c r="Z38" i="34" s="1"/>
  <c r="AC37" i="34"/>
  <c r="AB37" i="34"/>
  <c r="AA37" i="34"/>
  <c r="X37" i="34"/>
  <c r="V37" i="34"/>
  <c r="T37" i="34"/>
  <c r="S37" i="34"/>
  <c r="Q37" i="34"/>
  <c r="M37" i="34"/>
  <c r="L37" i="34"/>
  <c r="AC36" i="34"/>
  <c r="AB36" i="34"/>
  <c r="X36" i="34"/>
  <c r="V36" i="34"/>
  <c r="T36" i="34"/>
  <c r="L36" i="34"/>
  <c r="M36" i="34" s="1"/>
  <c r="Y36" i="34" s="1"/>
  <c r="AC35" i="34"/>
  <c r="AB35" i="34"/>
  <c r="Z35" i="34"/>
  <c r="X35" i="34"/>
  <c r="V35" i="34"/>
  <c r="V33" i="34" s="1"/>
  <c r="V32" i="34" s="1"/>
  <c r="T35" i="34"/>
  <c r="T33" i="34" s="1"/>
  <c r="T32" i="34" s="1"/>
  <c r="Q35" i="34"/>
  <c r="L35" i="34"/>
  <c r="M35" i="34" s="1"/>
  <c r="AC34" i="34"/>
  <c r="AB34" i="34"/>
  <c r="X34" i="34"/>
  <c r="X33" i="34" s="1"/>
  <c r="X32" i="34" s="1"/>
  <c r="V34" i="34"/>
  <c r="T34" i="34"/>
  <c r="L34" i="34"/>
  <c r="M34" i="34" s="1"/>
  <c r="AB33" i="34"/>
  <c r="W33" i="34"/>
  <c r="U33" i="34"/>
  <c r="R33" i="34"/>
  <c r="P33" i="34"/>
  <c r="O33" i="34"/>
  <c r="L33" i="34"/>
  <c r="K33" i="34"/>
  <c r="J33" i="34"/>
  <c r="I33" i="34"/>
  <c r="H33" i="34"/>
  <c r="H32" i="34" s="1"/>
  <c r="G33" i="34"/>
  <c r="G32" i="34" s="1"/>
  <c r="L32" i="34" s="1"/>
  <c r="F33" i="34"/>
  <c r="F32" i="34" s="1"/>
  <c r="W32" i="34"/>
  <c r="U32" i="34"/>
  <c r="R32" i="34"/>
  <c r="AB32" i="34" s="1"/>
  <c r="P32" i="34"/>
  <c r="O32" i="34"/>
  <c r="K32" i="34"/>
  <c r="J32" i="34"/>
  <c r="J12" i="34" s="1"/>
  <c r="J11" i="34" s="1"/>
  <c r="I32" i="34"/>
  <c r="AC31" i="34"/>
  <c r="AB31" i="34"/>
  <c r="Z31" i="34"/>
  <c r="X31" i="34"/>
  <c r="V31" i="34"/>
  <c r="T31" i="34"/>
  <c r="Q31" i="34"/>
  <c r="M31" i="34"/>
  <c r="L31" i="34"/>
  <c r="AC30" i="34"/>
  <c r="AB30" i="34"/>
  <c r="AA30" i="34"/>
  <c r="Z30" i="34"/>
  <c r="Y30" i="34"/>
  <c r="X30" i="34"/>
  <c r="V30" i="34"/>
  <c r="T30" i="34"/>
  <c r="S30" i="34"/>
  <c r="Q30" i="34"/>
  <c r="L30" i="34"/>
  <c r="M30" i="34" s="1"/>
  <c r="AC29" i="34"/>
  <c r="AB29" i="34"/>
  <c r="X29" i="34"/>
  <c r="V29" i="34"/>
  <c r="T29" i="34"/>
  <c r="M29" i="34"/>
  <c r="S29" i="34" s="1"/>
  <c r="L29" i="34"/>
  <c r="AC28" i="34"/>
  <c r="AB28" i="34"/>
  <c r="X28" i="34"/>
  <c r="V28" i="34"/>
  <c r="T28" i="34"/>
  <c r="L28" i="34"/>
  <c r="M28" i="34" s="1"/>
  <c r="Y28" i="34" s="1"/>
  <c r="AC27" i="34"/>
  <c r="AB27" i="34"/>
  <c r="X27" i="34"/>
  <c r="V27" i="34"/>
  <c r="T27" i="34"/>
  <c r="T24" i="34" s="1"/>
  <c r="Q27" i="34"/>
  <c r="M27" i="34"/>
  <c r="Z27" i="34" s="1"/>
  <c r="L27" i="34"/>
  <c r="AC26" i="34"/>
  <c r="AB26" i="34"/>
  <c r="X26" i="34"/>
  <c r="V26" i="34"/>
  <c r="T26" i="34"/>
  <c r="M26" i="34"/>
  <c r="L26" i="34"/>
  <c r="AC25" i="34"/>
  <c r="AB25" i="34"/>
  <c r="X25" i="34"/>
  <c r="X24" i="34" s="1"/>
  <c r="V25" i="34"/>
  <c r="T25" i="34"/>
  <c r="M25" i="34"/>
  <c r="L25" i="34"/>
  <c r="W24" i="34"/>
  <c r="AC24" i="34" s="1"/>
  <c r="U24" i="34"/>
  <c r="R24" i="34"/>
  <c r="P24" i="34"/>
  <c r="O24" i="34"/>
  <c r="O12" i="34" s="1"/>
  <c r="O11" i="34" s="1"/>
  <c r="K24" i="34"/>
  <c r="J24" i="34"/>
  <c r="I24" i="34"/>
  <c r="I12" i="34" s="1"/>
  <c r="I11" i="34" s="1"/>
  <c r="H24" i="34"/>
  <c r="G24" i="34"/>
  <c r="F24" i="34"/>
  <c r="AC23" i="34"/>
  <c r="AB23" i="34"/>
  <c r="AA23" i="34"/>
  <c r="Z23" i="34"/>
  <c r="Y23" i="34"/>
  <c r="X23" i="34"/>
  <c r="V23" i="34"/>
  <c r="T23" i="34"/>
  <c r="S23" i="34"/>
  <c r="Q23" i="34"/>
  <c r="L23" i="34"/>
  <c r="M23" i="34" s="1"/>
  <c r="AC22" i="34"/>
  <c r="AB22" i="34"/>
  <c r="X22" i="34"/>
  <c r="V22" i="34"/>
  <c r="T22" i="34"/>
  <c r="M22" i="34"/>
  <c r="Z22" i="34" s="1"/>
  <c r="L22" i="34"/>
  <c r="AC21" i="34"/>
  <c r="AB21" i="34"/>
  <c r="X21" i="34"/>
  <c r="V21" i="34"/>
  <c r="T21" i="34"/>
  <c r="L21" i="34"/>
  <c r="M21" i="34" s="1"/>
  <c r="AC20" i="34"/>
  <c r="AB20" i="34"/>
  <c r="X20" i="34"/>
  <c r="V20" i="34"/>
  <c r="T20" i="34"/>
  <c r="Q20" i="34"/>
  <c r="M20" i="34"/>
  <c r="Z20" i="34" s="1"/>
  <c r="L20" i="34"/>
  <c r="AC19" i="34"/>
  <c r="AB19" i="34"/>
  <c r="X19" i="34"/>
  <c r="V19" i="34"/>
  <c r="T19" i="34"/>
  <c r="M19" i="34"/>
  <c r="AA19" i="34" s="1"/>
  <c r="L19" i="34"/>
  <c r="AC18" i="34"/>
  <c r="AB18" i="34"/>
  <c r="X18" i="34"/>
  <c r="V18" i="34"/>
  <c r="T18" i="34"/>
  <c r="M18" i="34"/>
  <c r="Z18" i="34" s="1"/>
  <c r="L18" i="34"/>
  <c r="AC17" i="34"/>
  <c r="AB17" i="34"/>
  <c r="X17" i="34"/>
  <c r="V17" i="34"/>
  <c r="T17" i="34"/>
  <c r="L17" i="34"/>
  <c r="M17" i="34" s="1"/>
  <c r="S17" i="34" s="1"/>
  <c r="AC16" i="34"/>
  <c r="AB16" i="34"/>
  <c r="X16" i="34"/>
  <c r="X14" i="34" s="1"/>
  <c r="X13" i="34" s="1"/>
  <c r="V16" i="34"/>
  <c r="T16" i="34"/>
  <c r="M16" i="34"/>
  <c r="S16" i="34" s="1"/>
  <c r="L16" i="34"/>
  <c r="AC15" i="34"/>
  <c r="AB15" i="34"/>
  <c r="X15" i="34"/>
  <c r="V15" i="34"/>
  <c r="V14" i="34" s="1"/>
  <c r="V13" i="34" s="1"/>
  <c r="T15" i="34"/>
  <c r="T14" i="34" s="1"/>
  <c r="T13" i="34" s="1"/>
  <c r="L15" i="34"/>
  <c r="M15" i="34" s="1"/>
  <c r="AA15" i="34" s="1"/>
  <c r="AC14" i="34"/>
  <c r="W14" i="34"/>
  <c r="U14" i="34"/>
  <c r="R14" i="34"/>
  <c r="P14" i="34"/>
  <c r="O14" i="34"/>
  <c r="K14" i="34"/>
  <c r="K13" i="34" s="1"/>
  <c r="K12" i="34" s="1"/>
  <c r="K11" i="34" s="1"/>
  <c r="J14" i="34"/>
  <c r="I14" i="34"/>
  <c r="H14" i="34"/>
  <c r="G14" i="34"/>
  <c r="F14" i="34"/>
  <c r="F13" i="34" s="1"/>
  <c r="F12" i="34" s="1"/>
  <c r="F11" i="34" s="1"/>
  <c r="AC13" i="34"/>
  <c r="W13" i="34"/>
  <c r="U13" i="34"/>
  <c r="P13" i="34"/>
  <c r="O13" i="34"/>
  <c r="J13" i="34"/>
  <c r="I13" i="34"/>
  <c r="H13" i="34"/>
  <c r="G13" i="34"/>
  <c r="W12" i="34"/>
  <c r="P12" i="34"/>
  <c r="P11" i="34" s="1"/>
  <c r="W9" i="34"/>
  <c r="V9" i="34"/>
  <c r="T9" i="34"/>
  <c r="R9" i="34"/>
  <c r="P9" i="34"/>
  <c r="J9" i="34"/>
  <c r="I9" i="34"/>
  <c r="H9" i="34"/>
  <c r="F9" i="34"/>
  <c r="H149" i="33"/>
  <c r="J148" i="33"/>
  <c r="G148" i="33"/>
  <c r="F148" i="33"/>
  <c r="G147" i="33"/>
  <c r="F147" i="33"/>
  <c r="G146" i="33"/>
  <c r="F146" i="33"/>
  <c r="H145" i="33"/>
  <c r="J144" i="33"/>
  <c r="G144" i="33"/>
  <c r="G143" i="33" s="1"/>
  <c r="F144" i="33"/>
  <c r="F143" i="33" s="1"/>
  <c r="J143" i="33"/>
  <c r="J142" i="33"/>
  <c r="G142" i="33"/>
  <c r="F142" i="33"/>
  <c r="H141" i="33"/>
  <c r="J140" i="33"/>
  <c r="G140" i="33"/>
  <c r="F140" i="33"/>
  <c r="F133" i="33" s="1"/>
  <c r="H139" i="33"/>
  <c r="J138" i="33"/>
  <c r="G138" i="33"/>
  <c r="G132" i="33" s="1"/>
  <c r="G129" i="33" s="1"/>
  <c r="G122" i="33" s="1"/>
  <c r="G119" i="33" s="1"/>
  <c r="G82" i="33" s="1"/>
  <c r="F138" i="33"/>
  <c r="F132" i="33" s="1"/>
  <c r="F129" i="33" s="1"/>
  <c r="F122" i="33" s="1"/>
  <c r="F119" i="33" s="1"/>
  <c r="F82" i="33" s="1"/>
  <c r="H137" i="33"/>
  <c r="J136" i="33"/>
  <c r="G136" i="33"/>
  <c r="F136" i="33"/>
  <c r="H135" i="33"/>
  <c r="J134" i="33"/>
  <c r="G134" i="33"/>
  <c r="G131" i="33" s="1"/>
  <c r="F134" i="33"/>
  <c r="G133" i="33"/>
  <c r="G130" i="33" s="1"/>
  <c r="G123" i="33" s="1"/>
  <c r="G120" i="33" s="1"/>
  <c r="J132" i="33"/>
  <c r="F130" i="33"/>
  <c r="F123" i="33" s="1"/>
  <c r="F120" i="33" s="1"/>
  <c r="J129" i="33"/>
  <c r="G128" i="33"/>
  <c r="G121" i="33" s="1"/>
  <c r="G118" i="33" s="1"/>
  <c r="H127" i="33"/>
  <c r="J126" i="33"/>
  <c r="G126" i="33"/>
  <c r="F126" i="33"/>
  <c r="F125" i="33" s="1"/>
  <c r="F124" i="33" s="1"/>
  <c r="J125" i="33"/>
  <c r="G125" i="33"/>
  <c r="J124" i="33"/>
  <c r="G124" i="33"/>
  <c r="J122" i="33"/>
  <c r="H117" i="33"/>
  <c r="J116" i="33"/>
  <c r="G116" i="33"/>
  <c r="F116" i="33"/>
  <c r="J115" i="33"/>
  <c r="G115" i="33"/>
  <c r="G114" i="33" s="1"/>
  <c r="G113" i="33" s="1"/>
  <c r="G112" i="33" s="1"/>
  <c r="F115" i="33"/>
  <c r="F114" i="33" s="1"/>
  <c r="F113" i="33" s="1"/>
  <c r="J114" i="33"/>
  <c r="J113" i="33"/>
  <c r="J112" i="33"/>
  <c r="F112" i="33"/>
  <c r="H111" i="33"/>
  <c r="J110" i="33"/>
  <c r="G110" i="33"/>
  <c r="F110" i="33"/>
  <c r="F109" i="33" s="1"/>
  <c r="J109" i="33"/>
  <c r="G109" i="33"/>
  <c r="G108" i="33"/>
  <c r="F108" i="33"/>
  <c r="H107" i="33"/>
  <c r="J106" i="33"/>
  <c r="G106" i="33"/>
  <c r="G103" i="33" s="1"/>
  <c r="G102" i="33" s="1"/>
  <c r="G101" i="33" s="1"/>
  <c r="G100" i="33" s="1"/>
  <c r="F106" i="33"/>
  <c r="H105" i="33"/>
  <c r="J104" i="33"/>
  <c r="G104" i="33"/>
  <c r="F104" i="33"/>
  <c r="J103" i="33"/>
  <c r="H99" i="33"/>
  <c r="J98" i="33"/>
  <c r="G98" i="33"/>
  <c r="G97" i="33" s="1"/>
  <c r="F98" i="33"/>
  <c r="F97" i="33"/>
  <c r="F96" i="33" s="1"/>
  <c r="H95" i="33"/>
  <c r="J94" i="33"/>
  <c r="G94" i="33"/>
  <c r="F94" i="33"/>
  <c r="G93" i="33"/>
  <c r="G92" i="33" s="1"/>
  <c r="F93" i="33"/>
  <c r="F92" i="33" s="1"/>
  <c r="F91" i="33" s="1"/>
  <c r="F90" i="33" s="1"/>
  <c r="H89" i="33"/>
  <c r="J88" i="33"/>
  <c r="G88" i="33"/>
  <c r="G87" i="33" s="1"/>
  <c r="G86" i="33" s="1"/>
  <c r="G85" i="33" s="1"/>
  <c r="G84" i="33" s="1"/>
  <c r="F88" i="33"/>
  <c r="F87" i="33"/>
  <c r="F86" i="33" s="1"/>
  <c r="F85" i="33" s="1"/>
  <c r="F84" i="33" s="1"/>
  <c r="H80" i="33"/>
  <c r="J79" i="33"/>
  <c r="G79" i="33"/>
  <c r="G78" i="33" s="1"/>
  <c r="F79" i="33"/>
  <c r="F78" i="33" s="1"/>
  <c r="J78" i="33"/>
  <c r="H77" i="33"/>
  <c r="J76" i="33"/>
  <c r="G76" i="33"/>
  <c r="F76" i="33"/>
  <c r="G75" i="33"/>
  <c r="G74" i="33" s="1"/>
  <c r="G73" i="33" s="1"/>
  <c r="F75" i="33"/>
  <c r="F74" i="33"/>
  <c r="F73" i="33" s="1"/>
  <c r="J72" i="33"/>
  <c r="G72" i="33"/>
  <c r="H71" i="33"/>
  <c r="K71" i="33" s="1"/>
  <c r="H70" i="33"/>
  <c r="H69" i="33"/>
  <c r="J68" i="33"/>
  <c r="G68" i="33"/>
  <c r="F68" i="33"/>
  <c r="H67" i="33"/>
  <c r="K67" i="33" s="1"/>
  <c r="H66" i="33"/>
  <c r="K66" i="33" s="1"/>
  <c r="H65" i="33"/>
  <c r="H64" i="33"/>
  <c r="K64" i="33" s="1"/>
  <c r="H63" i="33"/>
  <c r="K63" i="33" s="1"/>
  <c r="H62" i="33"/>
  <c r="J61" i="33"/>
  <c r="G61" i="33"/>
  <c r="F61" i="33"/>
  <c r="H60" i="33"/>
  <c r="J59" i="33"/>
  <c r="G59" i="33"/>
  <c r="F59" i="33"/>
  <c r="H58" i="33"/>
  <c r="J57" i="33"/>
  <c r="G57" i="33"/>
  <c r="F57" i="33"/>
  <c r="H56" i="33"/>
  <c r="J55" i="33"/>
  <c r="G55" i="33"/>
  <c r="F55" i="33"/>
  <c r="G54" i="33"/>
  <c r="F54" i="33"/>
  <c r="H53" i="33"/>
  <c r="J52" i="33"/>
  <c r="G52" i="33"/>
  <c r="F52" i="33"/>
  <c r="H51" i="33"/>
  <c r="K51" i="33" s="1"/>
  <c r="H50" i="33"/>
  <c r="K50" i="33" s="1"/>
  <c r="K49" i="33"/>
  <c r="H49" i="33"/>
  <c r="H48" i="33"/>
  <c r="K48" i="33" s="1"/>
  <c r="K47" i="33"/>
  <c r="H47" i="33"/>
  <c r="H46" i="33"/>
  <c r="J45" i="33"/>
  <c r="G45" i="33"/>
  <c r="G41" i="33" s="1"/>
  <c r="G40" i="33" s="1"/>
  <c r="F45" i="33"/>
  <c r="K44" i="33"/>
  <c r="H44" i="33"/>
  <c r="H43" i="33"/>
  <c r="J42" i="33"/>
  <c r="G42" i="33"/>
  <c r="F42" i="33"/>
  <c r="F41" i="33"/>
  <c r="F40" i="33" s="1"/>
  <c r="K39" i="33"/>
  <c r="H39" i="33"/>
  <c r="H38" i="33"/>
  <c r="K38" i="33" s="1"/>
  <c r="J37" i="33"/>
  <c r="H37" i="33"/>
  <c r="G37" i="33"/>
  <c r="G34" i="33" s="1"/>
  <c r="G33" i="33" s="1"/>
  <c r="F37" i="33"/>
  <c r="F34" i="33" s="1"/>
  <c r="F33" i="33" s="1"/>
  <c r="K36" i="33"/>
  <c r="H36" i="33"/>
  <c r="J35" i="33"/>
  <c r="K35" i="33" s="1"/>
  <c r="H35" i="33"/>
  <c r="G35" i="33"/>
  <c r="F35" i="33"/>
  <c r="J34" i="33"/>
  <c r="K34" i="33" s="1"/>
  <c r="H34" i="33"/>
  <c r="H33" i="33" s="1"/>
  <c r="H31" i="33"/>
  <c r="K31" i="33" s="1"/>
  <c r="K30" i="33"/>
  <c r="H30" i="33"/>
  <c r="J29" i="33"/>
  <c r="K29" i="33" s="1"/>
  <c r="H29" i="33"/>
  <c r="G29" i="33"/>
  <c r="F29" i="33"/>
  <c r="J28" i="33"/>
  <c r="J11" i="33" s="1"/>
  <c r="J10" i="33" s="1"/>
  <c r="G28" i="33"/>
  <c r="F28" i="33"/>
  <c r="H27" i="33"/>
  <c r="K26" i="33"/>
  <c r="H26" i="33"/>
  <c r="H25" i="33"/>
  <c r="K25" i="33" s="1"/>
  <c r="K24" i="33"/>
  <c r="H24" i="33"/>
  <c r="K23" i="33"/>
  <c r="H23" i="33"/>
  <c r="K22" i="33"/>
  <c r="H22" i="33"/>
  <c r="K21" i="33"/>
  <c r="H21" i="33"/>
  <c r="J20" i="33"/>
  <c r="H20" i="33"/>
  <c r="G20" i="33"/>
  <c r="F20" i="33"/>
  <c r="K19" i="33"/>
  <c r="H19" i="33"/>
  <c r="H18" i="33"/>
  <c r="K18" i="33" s="1"/>
  <c r="K17" i="33"/>
  <c r="H17" i="33"/>
  <c r="H16" i="33"/>
  <c r="K15" i="33"/>
  <c r="H15" i="33"/>
  <c r="H14" i="33"/>
  <c r="K14" i="33" s="1"/>
  <c r="J13" i="33"/>
  <c r="H13" i="33"/>
  <c r="G13" i="33"/>
  <c r="F13" i="33"/>
  <c r="F12" i="33" s="1"/>
  <c r="F11" i="33" s="1"/>
  <c r="F10" i="33" s="1"/>
  <c r="J12" i="33"/>
  <c r="G12" i="33"/>
  <c r="G11" i="33" s="1"/>
  <c r="G10" i="33" s="1"/>
  <c r="G8" i="33"/>
  <c r="F8" i="33"/>
  <c r="O116" i="32"/>
  <c r="M116" i="32"/>
  <c r="L116" i="32"/>
  <c r="H116" i="32"/>
  <c r="N116" i="32" s="1"/>
  <c r="L115" i="32"/>
  <c r="L114" i="32" s="1"/>
  <c r="L113" i="32" s="1"/>
  <c r="K115" i="32"/>
  <c r="J115" i="32"/>
  <c r="J114" i="32" s="1"/>
  <c r="J113" i="32" s="1"/>
  <c r="G115" i="32"/>
  <c r="F115" i="32"/>
  <c r="F114" i="32" s="1"/>
  <c r="F113" i="32" s="1"/>
  <c r="K114" i="32"/>
  <c r="G114" i="32"/>
  <c r="G113" i="32" s="1"/>
  <c r="O112" i="32"/>
  <c r="L112" i="32"/>
  <c r="L111" i="32" s="1"/>
  <c r="L110" i="32" s="1"/>
  <c r="H112" i="32"/>
  <c r="K111" i="32"/>
  <c r="J111" i="32"/>
  <c r="G111" i="32"/>
  <c r="F111" i="32"/>
  <c r="F110" i="32" s="1"/>
  <c r="F109" i="32" s="1"/>
  <c r="K110" i="32"/>
  <c r="G110" i="32"/>
  <c r="L109" i="32"/>
  <c r="G109" i="32"/>
  <c r="O108" i="32"/>
  <c r="M108" i="32"/>
  <c r="L108" i="32"/>
  <c r="L107" i="32" s="1"/>
  <c r="L98" i="32" s="1"/>
  <c r="L95" i="32" s="1"/>
  <c r="L92" i="32" s="1"/>
  <c r="L89" i="32" s="1"/>
  <c r="L48" i="32" s="1"/>
  <c r="H108" i="32"/>
  <c r="K107" i="32"/>
  <c r="J107" i="32"/>
  <c r="G107" i="32"/>
  <c r="F107" i="32"/>
  <c r="F98" i="32" s="1"/>
  <c r="F95" i="32" s="1"/>
  <c r="F92" i="32" s="1"/>
  <c r="F89" i="32" s="1"/>
  <c r="O106" i="32"/>
  <c r="N106" i="32"/>
  <c r="M106" i="32"/>
  <c r="L106" i="32"/>
  <c r="H106" i="32"/>
  <c r="O105" i="32"/>
  <c r="N105" i="32"/>
  <c r="L105" i="32"/>
  <c r="K105" i="32"/>
  <c r="J105" i="32"/>
  <c r="H105" i="32"/>
  <c r="M105" i="32" s="1"/>
  <c r="G105" i="32"/>
  <c r="F105" i="32"/>
  <c r="O104" i="32"/>
  <c r="N104" i="32"/>
  <c r="M104" i="32"/>
  <c r="L104" i="32"/>
  <c r="L103" i="32" s="1"/>
  <c r="L97" i="32" s="1"/>
  <c r="L94" i="32" s="1"/>
  <c r="L91" i="32" s="1"/>
  <c r="L88" i="32" s="1"/>
  <c r="L47" i="32" s="1"/>
  <c r="H104" i="32"/>
  <c r="K103" i="32"/>
  <c r="J103" i="32"/>
  <c r="H103" i="32"/>
  <c r="G103" i="32"/>
  <c r="G97" i="32" s="1"/>
  <c r="F103" i="32"/>
  <c r="O102" i="32"/>
  <c r="M102" i="32"/>
  <c r="L102" i="32"/>
  <c r="H102" i="32"/>
  <c r="L101" i="32"/>
  <c r="L96" i="32" s="1"/>
  <c r="L93" i="32" s="1"/>
  <c r="K101" i="32"/>
  <c r="J101" i="32"/>
  <c r="G101" i="32"/>
  <c r="F101" i="32"/>
  <c r="F96" i="32" s="1"/>
  <c r="F93" i="32" s="1"/>
  <c r="O100" i="32"/>
  <c r="M100" i="32"/>
  <c r="L100" i="32"/>
  <c r="H100" i="32"/>
  <c r="O99" i="32"/>
  <c r="L99" i="32"/>
  <c r="K99" i="32"/>
  <c r="J99" i="32"/>
  <c r="G99" i="32"/>
  <c r="G96" i="32" s="1"/>
  <c r="G93" i="32" s="1"/>
  <c r="G90" i="32" s="1"/>
  <c r="G87" i="32" s="1"/>
  <c r="F99" i="32"/>
  <c r="G98" i="32"/>
  <c r="G95" i="32" s="1"/>
  <c r="G92" i="32" s="1"/>
  <c r="G89" i="32" s="1"/>
  <c r="J97" i="32"/>
  <c r="F97" i="32"/>
  <c r="F94" i="32" s="1"/>
  <c r="F91" i="32" s="1"/>
  <c r="F88" i="32" s="1"/>
  <c r="F47" i="32" s="1"/>
  <c r="K96" i="32"/>
  <c r="G94" i="32"/>
  <c r="G91" i="32"/>
  <c r="G88" i="32" s="1"/>
  <c r="G47" i="32" s="1"/>
  <c r="O86" i="32"/>
  <c r="N86" i="32"/>
  <c r="M86" i="32"/>
  <c r="L86" i="32"/>
  <c r="H86" i="32"/>
  <c r="O85" i="32"/>
  <c r="M85" i="32"/>
  <c r="L85" i="32"/>
  <c r="K85" i="32"/>
  <c r="J85" i="32"/>
  <c r="H85" i="32"/>
  <c r="H84" i="32" s="1"/>
  <c r="H83" i="32" s="1"/>
  <c r="G85" i="32"/>
  <c r="G84" i="32" s="1"/>
  <c r="G83" i="32" s="1"/>
  <c r="F85" i="32"/>
  <c r="F84" i="32" s="1"/>
  <c r="F83" i="32" s="1"/>
  <c r="L84" i="32"/>
  <c r="L83" i="32" s="1"/>
  <c r="K84" i="32"/>
  <c r="J84" i="32"/>
  <c r="N83" i="32"/>
  <c r="K83" i="32"/>
  <c r="O82" i="32"/>
  <c r="N82" i="32"/>
  <c r="M82" i="32"/>
  <c r="L82" i="32"/>
  <c r="H82" i="32"/>
  <c r="O81" i="32"/>
  <c r="M81" i="32"/>
  <c r="L81" i="32"/>
  <c r="K81" i="32"/>
  <c r="J81" i="32"/>
  <c r="H81" i="32"/>
  <c r="H80" i="32" s="1"/>
  <c r="G81" i="32"/>
  <c r="G80" i="32" s="1"/>
  <c r="G79" i="32" s="1"/>
  <c r="F81" i="32"/>
  <c r="L80" i="32"/>
  <c r="L79" i="32" s="1"/>
  <c r="K80" i="32"/>
  <c r="J80" i="32"/>
  <c r="F80" i="32"/>
  <c r="F79" i="32" s="1"/>
  <c r="J79" i="32"/>
  <c r="L78" i="32"/>
  <c r="L77" i="32" s="1"/>
  <c r="F78" i="32"/>
  <c r="F77" i="32" s="1"/>
  <c r="O76" i="32"/>
  <c r="L76" i="32"/>
  <c r="H76" i="32"/>
  <c r="O75" i="32"/>
  <c r="L75" i="32"/>
  <c r="K75" i="32"/>
  <c r="K74" i="32" s="1"/>
  <c r="J75" i="32"/>
  <c r="H75" i="32"/>
  <c r="G75" i="32"/>
  <c r="F75" i="32"/>
  <c r="L74" i="32"/>
  <c r="G74" i="32"/>
  <c r="F74" i="32"/>
  <c r="F73" i="32" s="1"/>
  <c r="L73" i="32"/>
  <c r="K73" i="32"/>
  <c r="G73" i="32"/>
  <c r="O72" i="32"/>
  <c r="N72" i="32"/>
  <c r="M72" i="32"/>
  <c r="L72" i="32"/>
  <c r="H72" i="32"/>
  <c r="O71" i="32"/>
  <c r="N71" i="32"/>
  <c r="L71" i="32"/>
  <c r="K71" i="32"/>
  <c r="K68" i="32" s="1"/>
  <c r="J71" i="32"/>
  <c r="H71" i="32"/>
  <c r="M71" i="32" s="1"/>
  <c r="G71" i="32"/>
  <c r="F71" i="32"/>
  <c r="O70" i="32"/>
  <c r="L70" i="32"/>
  <c r="L69" i="32" s="1"/>
  <c r="L68" i="32" s="1"/>
  <c r="L67" i="32" s="1"/>
  <c r="L66" i="32" s="1"/>
  <c r="L65" i="32" s="1"/>
  <c r="G70" i="32"/>
  <c r="H70" i="32" s="1"/>
  <c r="K69" i="32"/>
  <c r="J69" i="32"/>
  <c r="F69" i="32"/>
  <c r="J68" i="32"/>
  <c r="F68" i="32"/>
  <c r="F67" i="32" s="1"/>
  <c r="O67" i="32"/>
  <c r="K67" i="32"/>
  <c r="J67" i="32"/>
  <c r="F66" i="32"/>
  <c r="F65" i="32" s="1"/>
  <c r="O64" i="32"/>
  <c r="L64" i="32"/>
  <c r="H64" i="32"/>
  <c r="O63" i="32"/>
  <c r="L63" i="32"/>
  <c r="K63" i="32"/>
  <c r="J63" i="32"/>
  <c r="H63" i="32"/>
  <c r="G63" i="32"/>
  <c r="F63" i="32"/>
  <c r="F62" i="32" s="1"/>
  <c r="F61" i="32" s="1"/>
  <c r="L62" i="32"/>
  <c r="L61" i="32" s="1"/>
  <c r="H62" i="32"/>
  <c r="H61" i="32" s="1"/>
  <c r="G62" i="32"/>
  <c r="G61" i="32"/>
  <c r="O60" i="32"/>
  <c r="N60" i="32"/>
  <c r="L60" i="32"/>
  <c r="H60" i="32"/>
  <c r="L59" i="32"/>
  <c r="L58" i="32" s="1"/>
  <c r="L57" i="32" s="1"/>
  <c r="L56" i="32" s="1"/>
  <c r="L55" i="32" s="1"/>
  <c r="K59" i="32"/>
  <c r="J59" i="32"/>
  <c r="G59" i="32"/>
  <c r="F59" i="32"/>
  <c r="J58" i="32"/>
  <c r="J57" i="32" s="1"/>
  <c r="G58" i="32"/>
  <c r="G57" i="32" s="1"/>
  <c r="G56" i="32" s="1"/>
  <c r="G55" i="32" s="1"/>
  <c r="F58" i="32"/>
  <c r="F57" i="32" s="1"/>
  <c r="F56" i="32" s="1"/>
  <c r="F55" i="32" s="1"/>
  <c r="O54" i="32"/>
  <c r="N54" i="32"/>
  <c r="M54" i="32"/>
  <c r="L54" i="32"/>
  <c r="L53" i="32" s="1"/>
  <c r="L52" i="32" s="1"/>
  <c r="L51" i="32" s="1"/>
  <c r="L50" i="32" s="1"/>
  <c r="L49" i="32" s="1"/>
  <c r="H54" i="32"/>
  <c r="K53" i="32"/>
  <c r="J53" i="32"/>
  <c r="M53" i="32" s="1"/>
  <c r="H53" i="32"/>
  <c r="G53" i="32"/>
  <c r="G52" i="32" s="1"/>
  <c r="G51" i="32" s="1"/>
  <c r="F53" i="32"/>
  <c r="H52" i="32"/>
  <c r="F52" i="32"/>
  <c r="H51" i="32"/>
  <c r="F51" i="32"/>
  <c r="G50" i="32"/>
  <c r="G49" i="32" s="1"/>
  <c r="F50" i="32"/>
  <c r="F49" i="32"/>
  <c r="L45" i="32"/>
  <c r="H45" i="32"/>
  <c r="L44" i="32"/>
  <c r="K44" i="32"/>
  <c r="J44" i="32"/>
  <c r="H44" i="32"/>
  <c r="G44" i="32"/>
  <c r="F44" i="32"/>
  <c r="O43" i="32"/>
  <c r="N43" i="32"/>
  <c r="M43" i="32"/>
  <c r="L43" i="32"/>
  <c r="H43" i="32"/>
  <c r="O42" i="32"/>
  <c r="N42" i="32"/>
  <c r="M42" i="32"/>
  <c r="L42" i="32"/>
  <c r="H42" i="32"/>
  <c r="O41" i="32"/>
  <c r="N41" i="32"/>
  <c r="M41" i="32"/>
  <c r="L41" i="32"/>
  <c r="H41" i="32"/>
  <c r="O40" i="32"/>
  <c r="L40" i="32"/>
  <c r="H40" i="32"/>
  <c r="O39" i="32"/>
  <c r="K39" i="32"/>
  <c r="J39" i="32"/>
  <c r="G39" i="32"/>
  <c r="F39" i="32"/>
  <c r="O38" i="32"/>
  <c r="L38" i="32"/>
  <c r="H38" i="32"/>
  <c r="L37" i="32"/>
  <c r="K37" i="32"/>
  <c r="J37" i="32"/>
  <c r="G37" i="32"/>
  <c r="F37" i="32"/>
  <c r="O36" i="32"/>
  <c r="L36" i="32"/>
  <c r="H36" i="32"/>
  <c r="O35" i="32"/>
  <c r="L35" i="32"/>
  <c r="H35" i="32"/>
  <c r="L34" i="32"/>
  <c r="K34" i="32"/>
  <c r="J34" i="32"/>
  <c r="G34" i="32"/>
  <c r="F34" i="32"/>
  <c r="G33" i="32"/>
  <c r="O32" i="32"/>
  <c r="N32" i="32"/>
  <c r="M32" i="32"/>
  <c r="L32" i="32"/>
  <c r="H32" i="32"/>
  <c r="O31" i="32"/>
  <c r="N31" i="32"/>
  <c r="M31" i="32"/>
  <c r="L31" i="32"/>
  <c r="H31" i="32"/>
  <c r="O30" i="32"/>
  <c r="N30" i="32"/>
  <c r="M30" i="32"/>
  <c r="L30" i="32"/>
  <c r="L29" i="32" s="1"/>
  <c r="H30" i="32"/>
  <c r="K29" i="32"/>
  <c r="O29" i="32" s="1"/>
  <c r="J29" i="32"/>
  <c r="H29" i="32"/>
  <c r="G29" i="32"/>
  <c r="F29" i="32"/>
  <c r="O28" i="32"/>
  <c r="L28" i="32"/>
  <c r="H28" i="32"/>
  <c r="O27" i="32"/>
  <c r="L27" i="32"/>
  <c r="H27" i="32"/>
  <c r="O26" i="32"/>
  <c r="L26" i="32"/>
  <c r="H26" i="32"/>
  <c r="O25" i="32"/>
  <c r="L25" i="32"/>
  <c r="H25" i="32"/>
  <c r="O24" i="32"/>
  <c r="L24" i="32"/>
  <c r="H24" i="32"/>
  <c r="O23" i="32"/>
  <c r="L23" i="32"/>
  <c r="L20" i="32" s="1"/>
  <c r="L16" i="32" s="1"/>
  <c r="H23" i="32"/>
  <c r="O22" i="32"/>
  <c r="L22" i="32"/>
  <c r="H22" i="32"/>
  <c r="O21" i="32"/>
  <c r="L21" i="32"/>
  <c r="H21" i="32"/>
  <c r="O20" i="32"/>
  <c r="K20" i="32"/>
  <c r="J20" i="32"/>
  <c r="G20" i="32"/>
  <c r="F20" i="32"/>
  <c r="F16" i="32" s="1"/>
  <c r="O19" i="32"/>
  <c r="N19" i="32"/>
  <c r="L19" i="32"/>
  <c r="H19" i="32"/>
  <c r="O18" i="32"/>
  <c r="N18" i="32"/>
  <c r="M18" i="32"/>
  <c r="L18" i="32"/>
  <c r="H18" i="32"/>
  <c r="O17" i="32"/>
  <c r="N17" i="32"/>
  <c r="M17" i="32"/>
  <c r="L17" i="32"/>
  <c r="K17" i="32"/>
  <c r="J17" i="32"/>
  <c r="J16" i="32" s="1"/>
  <c r="H17" i="32"/>
  <c r="G17" i="32"/>
  <c r="G16" i="32" s="1"/>
  <c r="G15" i="32" s="1"/>
  <c r="G9" i="32" s="1"/>
  <c r="G8" i="32" s="1"/>
  <c r="F17" i="32"/>
  <c r="K16" i="32"/>
  <c r="O14" i="32"/>
  <c r="L14" i="32"/>
  <c r="H14" i="32"/>
  <c r="O13" i="32"/>
  <c r="L13" i="32"/>
  <c r="H13" i="32"/>
  <c r="L12" i="32"/>
  <c r="K12" i="32"/>
  <c r="J12" i="32"/>
  <c r="G12" i="32"/>
  <c r="F12" i="32"/>
  <c r="L11" i="32"/>
  <c r="G11" i="32"/>
  <c r="G10" i="32" s="1"/>
  <c r="F11" i="32"/>
  <c r="F10" i="32" s="1"/>
  <c r="L10" i="32"/>
  <c r="Z34" i="34" l="1"/>
  <c r="Q34" i="34"/>
  <c r="Y34" i="34"/>
  <c r="AA34" i="34"/>
  <c r="S34" i="34"/>
  <c r="M33" i="34"/>
  <c r="Y33" i="34" s="1"/>
  <c r="L13" i="34"/>
  <c r="X12" i="34"/>
  <c r="X11" i="34" s="1"/>
  <c r="Z47" i="34"/>
  <c r="Q47" i="34"/>
  <c r="Y47" i="34"/>
  <c r="S47" i="34"/>
  <c r="AA47" i="34"/>
  <c r="F40" i="34"/>
  <c r="AA68" i="34"/>
  <c r="S68" i="34"/>
  <c r="Z68" i="34"/>
  <c r="Q68" i="34"/>
  <c r="Y68" i="34"/>
  <c r="Y61" i="34"/>
  <c r="AA61" i="34"/>
  <c r="S61" i="34"/>
  <c r="Z61" i="34"/>
  <c r="Q61" i="34"/>
  <c r="Y62" i="34"/>
  <c r="AA62" i="34"/>
  <c r="Q62" i="34"/>
  <c r="S62" i="34"/>
  <c r="Z62" i="34"/>
  <c r="F10" i="34"/>
  <c r="Y83" i="34"/>
  <c r="AA83" i="34"/>
  <c r="S83" i="34"/>
  <c r="Z83" i="34"/>
  <c r="Q83" i="34"/>
  <c r="T12" i="34"/>
  <c r="T11" i="34" s="1"/>
  <c r="T40" i="34"/>
  <c r="Y55" i="34"/>
  <c r="AA55" i="34"/>
  <c r="Q55" i="34"/>
  <c r="Z55" i="34"/>
  <c r="S55" i="34"/>
  <c r="Z57" i="34"/>
  <c r="Q57" i="34"/>
  <c r="Y57" i="34"/>
  <c r="M56" i="34"/>
  <c r="S57" i="34"/>
  <c r="AA57" i="34"/>
  <c r="AB24" i="34"/>
  <c r="U12" i="34"/>
  <c r="S103" i="34"/>
  <c r="S102" i="34" s="1"/>
  <c r="S101" i="34" s="1"/>
  <c r="S100" i="34" s="1"/>
  <c r="Q103" i="34"/>
  <c r="Q102" i="34" s="1"/>
  <c r="Q101" i="34" s="1"/>
  <c r="Q100" i="34" s="1"/>
  <c r="M102" i="34"/>
  <c r="Z112" i="34"/>
  <c r="Q112" i="34"/>
  <c r="Y112" i="34"/>
  <c r="AA112" i="34"/>
  <c r="S112" i="34"/>
  <c r="Y115" i="34"/>
  <c r="M114" i="34"/>
  <c r="S115" i="34"/>
  <c r="S114" i="34" s="1"/>
  <c r="S113" i="34" s="1"/>
  <c r="AA115" i="34"/>
  <c r="Q115" i="34"/>
  <c r="Q114" i="34" s="1"/>
  <c r="Q113" i="34" s="1"/>
  <c r="M174" i="34"/>
  <c r="AA175" i="34"/>
  <c r="Y175" i="34"/>
  <c r="AB193" i="34"/>
  <c r="Y318" i="34"/>
  <c r="M317" i="34"/>
  <c r="AA318" i="34"/>
  <c r="S318" i="34"/>
  <c r="S317" i="34" s="1"/>
  <c r="S316" i="34" s="1"/>
  <c r="S315" i="34" s="1"/>
  <c r="Z318" i="34"/>
  <c r="Q318" i="34"/>
  <c r="Q317" i="34" s="1"/>
  <c r="Q316" i="34" s="1"/>
  <c r="Q315" i="34" s="1"/>
  <c r="Z26" i="34"/>
  <c r="Q26" i="34"/>
  <c r="Z29" i="34"/>
  <c r="Y74" i="34"/>
  <c r="Z95" i="34"/>
  <c r="Q95" i="34"/>
  <c r="S95" i="34"/>
  <c r="AA95" i="34"/>
  <c r="Z21" i="34"/>
  <c r="Q21" i="34"/>
  <c r="AA26" i="34"/>
  <c r="AA36" i="34"/>
  <c r="AC56" i="34"/>
  <c r="AA60" i="34"/>
  <c r="S60" i="34"/>
  <c r="Y60" i="34"/>
  <c r="Z66" i="34"/>
  <c r="Q66" i="34"/>
  <c r="Y66" i="34"/>
  <c r="L69" i="34"/>
  <c r="M69" i="34" s="1"/>
  <c r="M64" i="34" s="1"/>
  <c r="Y73" i="34"/>
  <c r="M72" i="34"/>
  <c r="AA73" i="34"/>
  <c r="S73" i="34"/>
  <c r="S72" i="34" s="1"/>
  <c r="M74" i="34"/>
  <c r="AA75" i="34"/>
  <c r="S75" i="34"/>
  <c r="Z75" i="34"/>
  <c r="Q75" i="34"/>
  <c r="Z87" i="34"/>
  <c r="Q87" i="34"/>
  <c r="S87" i="34"/>
  <c r="AA87" i="34"/>
  <c r="Y87" i="34"/>
  <c r="AB92" i="34"/>
  <c r="M118" i="34"/>
  <c r="Y118" i="34" s="1"/>
  <c r="L129" i="34"/>
  <c r="O10" i="34"/>
  <c r="L14" i="34"/>
  <c r="Q22" i="34"/>
  <c r="Q17" i="34"/>
  <c r="S26" i="34"/>
  <c r="S36" i="34"/>
  <c r="AA39" i="34"/>
  <c r="S39" i="34"/>
  <c r="Z39" i="34"/>
  <c r="Q39" i="34"/>
  <c r="L45" i="34"/>
  <c r="G42" i="34"/>
  <c r="Z60" i="34"/>
  <c r="AA66" i="34"/>
  <c r="Z72" i="34"/>
  <c r="AB72" i="34"/>
  <c r="Q73" i="34"/>
  <c r="Q72" i="34" s="1"/>
  <c r="Z79" i="34"/>
  <c r="Q79" i="34"/>
  <c r="AA79" i="34"/>
  <c r="Y79" i="34"/>
  <c r="Y84" i="34"/>
  <c r="S84" i="34"/>
  <c r="AA84" i="34"/>
  <c r="Q84" i="34"/>
  <c r="Z84" i="34"/>
  <c r="W104" i="34"/>
  <c r="AC105" i="34"/>
  <c r="O99" i="34"/>
  <c r="O9" i="34"/>
  <c r="U119" i="34"/>
  <c r="AB123" i="34"/>
  <c r="AA132" i="34"/>
  <c r="S132" i="34"/>
  <c r="S131" i="34" s="1"/>
  <c r="S130" i="34" s="1"/>
  <c r="S129" i="34" s="1"/>
  <c r="Z132" i="34"/>
  <c r="Q132" i="34"/>
  <c r="Q131" i="34" s="1"/>
  <c r="Q130" i="34" s="1"/>
  <c r="Q129" i="34" s="1"/>
  <c r="Y132" i="34"/>
  <c r="M131" i="34"/>
  <c r="Y26" i="34"/>
  <c r="AA82" i="34"/>
  <c r="S82" i="34"/>
  <c r="S81" i="34" s="1"/>
  <c r="M81" i="34"/>
  <c r="Q82" i="34"/>
  <c r="Q81" i="34" s="1"/>
  <c r="Z82" i="34"/>
  <c r="AA18" i="34"/>
  <c r="S18" i="34"/>
  <c r="AA22" i="34"/>
  <c r="AA25" i="34"/>
  <c r="S25" i="34"/>
  <c r="Z56" i="34"/>
  <c r="AA63" i="34"/>
  <c r="S63" i="34"/>
  <c r="Z63" i="34"/>
  <c r="Q63" i="34"/>
  <c r="Z70" i="34"/>
  <c r="Q70" i="34"/>
  <c r="Y70" i="34"/>
  <c r="AC71" i="34"/>
  <c r="Z77" i="34"/>
  <c r="Q77" i="34"/>
  <c r="Y77" i="34"/>
  <c r="L92" i="34"/>
  <c r="W100" i="34"/>
  <c r="R116" i="34"/>
  <c r="AA208" i="34"/>
  <c r="S208" i="34"/>
  <c r="S207" i="34" s="1"/>
  <c r="S206" i="34" s="1"/>
  <c r="S205" i="34" s="1"/>
  <c r="Q208" i="34"/>
  <c r="Q207" i="34" s="1"/>
  <c r="Q206" i="34" s="1"/>
  <c r="Q205" i="34" s="1"/>
  <c r="M207" i="34"/>
  <c r="Z208" i="34"/>
  <c r="Y208" i="34"/>
  <c r="Y29" i="34"/>
  <c r="Z36" i="34"/>
  <c r="Q36" i="34"/>
  <c r="AB42" i="34"/>
  <c r="J51" i="34"/>
  <c r="L51" i="34" s="1"/>
  <c r="Z78" i="34"/>
  <c r="Q78" i="34"/>
  <c r="Y78" i="34"/>
  <c r="S78" i="34"/>
  <c r="R71" i="34"/>
  <c r="AB71" i="34" s="1"/>
  <c r="Y18" i="34"/>
  <c r="I10" i="34"/>
  <c r="Y25" i="34"/>
  <c r="Q29" i="34"/>
  <c r="Y15" i="34"/>
  <c r="AA16" i="34"/>
  <c r="AA17" i="34"/>
  <c r="Y38" i="34"/>
  <c r="Y44" i="34"/>
  <c r="L46" i="34"/>
  <c r="M46" i="34" s="1"/>
  <c r="K52" i="34"/>
  <c r="K51" i="34" s="1"/>
  <c r="K50" i="34" s="1"/>
  <c r="K40" i="34" s="1"/>
  <c r="K10" i="34" s="1"/>
  <c r="L53" i="34"/>
  <c r="M53" i="34" s="1"/>
  <c r="Y59" i="34"/>
  <c r="Q60" i="34"/>
  <c r="S66" i="34"/>
  <c r="K9" i="34"/>
  <c r="R13" i="34"/>
  <c r="M24" i="34"/>
  <c r="V24" i="34"/>
  <c r="V12" i="34" s="1"/>
  <c r="V11" i="34" s="1"/>
  <c r="Y35" i="34"/>
  <c r="AA35" i="34"/>
  <c r="S35" i="34"/>
  <c r="R42" i="34"/>
  <c r="AB43" i="34"/>
  <c r="AB52" i="34"/>
  <c r="V51" i="34"/>
  <c r="V50" i="34" s="1"/>
  <c r="V40" i="34" s="1"/>
  <c r="Y56" i="34"/>
  <c r="Z58" i="34"/>
  <c r="Q58" i="34"/>
  <c r="Y58" i="34"/>
  <c r="Q59" i="34"/>
  <c r="AA59" i="34"/>
  <c r="AA70" i="34"/>
  <c r="S76" i="34"/>
  <c r="Q76" i="34"/>
  <c r="S77" i="34"/>
  <c r="AC81" i="34"/>
  <c r="AA81" i="34"/>
  <c r="Y82" i="34"/>
  <c r="X85" i="34"/>
  <c r="X71" i="34" s="1"/>
  <c r="X50" i="34" s="1"/>
  <c r="X40" i="34" s="1"/>
  <c r="Y90" i="34"/>
  <c r="AA90" i="34"/>
  <c r="S90" i="34"/>
  <c r="Q90" i="34"/>
  <c r="Z90" i="34"/>
  <c r="Y91" i="34"/>
  <c r="Z91" i="34"/>
  <c r="S91" i="34"/>
  <c r="Y95" i="34"/>
  <c r="M110" i="34"/>
  <c r="Z115" i="34"/>
  <c r="Y152" i="34"/>
  <c r="AA152" i="34"/>
  <c r="S152" i="34"/>
  <c r="S151" i="34" s="1"/>
  <c r="S150" i="34" s="1"/>
  <c r="S149" i="34" s="1"/>
  <c r="Q152" i="34"/>
  <c r="Q151" i="34" s="1"/>
  <c r="Q150" i="34" s="1"/>
  <c r="Q149" i="34" s="1"/>
  <c r="Z152" i="34"/>
  <c r="M151" i="34"/>
  <c r="L170" i="34"/>
  <c r="G169" i="34"/>
  <c r="L169" i="34" s="1"/>
  <c r="Z172" i="34"/>
  <c r="Q172" i="34"/>
  <c r="Q171" i="34" s="1"/>
  <c r="Q170" i="34" s="1"/>
  <c r="Q169" i="34" s="1"/>
  <c r="Y172" i="34"/>
  <c r="M171" i="34"/>
  <c r="S172" i="34"/>
  <c r="S171" i="34" s="1"/>
  <c r="S170" i="34" s="1"/>
  <c r="S169" i="34" s="1"/>
  <c r="AA172" i="34"/>
  <c r="Z19" i="34"/>
  <c r="Q19" i="34"/>
  <c r="Y19" i="34"/>
  <c r="Y22" i="34"/>
  <c r="AB14" i="34"/>
  <c r="Y17" i="34"/>
  <c r="Y21" i="34"/>
  <c r="Z28" i="34"/>
  <c r="Q28" i="34"/>
  <c r="AA29" i="34"/>
  <c r="U51" i="34"/>
  <c r="AC51" i="34" s="1"/>
  <c r="L54" i="34"/>
  <c r="M54" i="34" s="1"/>
  <c r="W11" i="34"/>
  <c r="H12" i="34"/>
  <c r="H11" i="34" s="1"/>
  <c r="Y16" i="34"/>
  <c r="Z16" i="34"/>
  <c r="Z17" i="34"/>
  <c r="S19" i="34"/>
  <c r="AA21" i="34"/>
  <c r="S22" i="34"/>
  <c r="Z25" i="34"/>
  <c r="AA28" i="34"/>
  <c r="M14" i="34"/>
  <c r="Y14" i="34" s="1"/>
  <c r="Z15" i="34"/>
  <c r="Q15" i="34"/>
  <c r="Q16" i="34"/>
  <c r="Q18" i="34"/>
  <c r="S21" i="34"/>
  <c r="Q25" i="34"/>
  <c r="S28" i="34"/>
  <c r="AA33" i="34"/>
  <c r="AA38" i="34"/>
  <c r="S38" i="34"/>
  <c r="AA44" i="34"/>
  <c r="S44" i="34"/>
  <c r="S43" i="34" s="1"/>
  <c r="M43" i="34"/>
  <c r="W42" i="34"/>
  <c r="S15" i="34"/>
  <c r="Y20" i="34"/>
  <c r="AA20" i="34"/>
  <c r="S20" i="34"/>
  <c r="G12" i="34"/>
  <c r="L24" i="34"/>
  <c r="Y27" i="34"/>
  <c r="AA27" i="34"/>
  <c r="S27" i="34"/>
  <c r="AA31" i="34"/>
  <c r="S31" i="34"/>
  <c r="Y31" i="34"/>
  <c r="Y37" i="34"/>
  <c r="Z37" i="34"/>
  <c r="Q38" i="34"/>
  <c r="U41" i="34"/>
  <c r="Q44" i="34"/>
  <c r="Q43" i="34" s="1"/>
  <c r="AA49" i="34"/>
  <c r="S49" i="34"/>
  <c r="S48" i="34" s="1"/>
  <c r="Z49" i="34"/>
  <c r="Q49" i="34"/>
  <c r="Q48" i="34" s="1"/>
  <c r="M48" i="34"/>
  <c r="Z48" i="34" s="1"/>
  <c r="R51" i="34"/>
  <c r="S59" i="34"/>
  <c r="Y65" i="34"/>
  <c r="AA65" i="34"/>
  <c r="S65" i="34"/>
  <c r="Y67" i="34"/>
  <c r="Z67" i="34"/>
  <c r="S70" i="34"/>
  <c r="H71" i="34"/>
  <c r="L74" i="34"/>
  <c r="AA78" i="34"/>
  <c r="AA93" i="34"/>
  <c r="S93" i="34"/>
  <c r="Z93" i="34"/>
  <c r="Y93" i="34"/>
  <c r="L106" i="34"/>
  <c r="G105" i="34"/>
  <c r="L109" i="34"/>
  <c r="G9" i="34"/>
  <c r="G99" i="34"/>
  <c r="L99" i="34" s="1"/>
  <c r="K128" i="34"/>
  <c r="K127" i="34" s="1"/>
  <c r="K125" i="34" s="1"/>
  <c r="L199" i="34"/>
  <c r="G198" i="34"/>
  <c r="AC32" i="34"/>
  <c r="AC33" i="34"/>
  <c r="K64" i="34"/>
  <c r="L64" i="34" s="1"/>
  <c r="AC64" i="34"/>
  <c r="AA74" i="34"/>
  <c r="M85" i="34"/>
  <c r="Y85" i="34" s="1"/>
  <c r="K85" i="34"/>
  <c r="K71" i="34" s="1"/>
  <c r="J92" i="34"/>
  <c r="J100" i="34"/>
  <c r="P100" i="34"/>
  <c r="P10" i="34" s="1"/>
  <c r="P319" i="34" s="1"/>
  <c r="Y107" i="34"/>
  <c r="Z107" i="34"/>
  <c r="U109" i="34"/>
  <c r="X110" i="34"/>
  <c r="X109" i="34" s="1"/>
  <c r="Y121" i="34"/>
  <c r="AC123" i="34"/>
  <c r="AA131" i="34"/>
  <c r="AB135" i="34"/>
  <c r="U134" i="34"/>
  <c r="AB139" i="34"/>
  <c r="Z139" i="34"/>
  <c r="AA140" i="34"/>
  <c r="S140" i="34"/>
  <c r="S139" i="34" s="1"/>
  <c r="S138" i="34" s="1"/>
  <c r="S137" i="34" s="1"/>
  <c r="Y140" i="34"/>
  <c r="L142" i="34"/>
  <c r="AB142" i="34"/>
  <c r="Y151" i="34"/>
  <c r="R150" i="34"/>
  <c r="AB150" i="34" s="1"/>
  <c r="AB166" i="34"/>
  <c r="U165" i="34"/>
  <c r="AB171" i="34"/>
  <c r="R170" i="34"/>
  <c r="L175" i="34"/>
  <c r="G174" i="34"/>
  <c r="Y176" i="34"/>
  <c r="AA176" i="34"/>
  <c r="S176" i="34"/>
  <c r="S175" i="34" s="1"/>
  <c r="S174" i="34" s="1"/>
  <c r="S173" i="34" s="1"/>
  <c r="Q176" i="34"/>
  <c r="Q175" i="34" s="1"/>
  <c r="Q174" i="34" s="1"/>
  <c r="Q173" i="34" s="1"/>
  <c r="AC85" i="34"/>
  <c r="Z88" i="34"/>
  <c r="Q88" i="34"/>
  <c r="Q85" i="34" s="1"/>
  <c r="Y88" i="34"/>
  <c r="AA89" i="34"/>
  <c r="S89" i="34"/>
  <c r="Y89" i="34"/>
  <c r="X100" i="34"/>
  <c r="L110" i="34"/>
  <c r="AA114" i="34"/>
  <c r="Z121" i="34"/>
  <c r="L130" i="34"/>
  <c r="F128" i="34"/>
  <c r="F127" i="34" s="1"/>
  <c r="F125" i="34" s="1"/>
  <c r="F319" i="34" s="1"/>
  <c r="Y136" i="34"/>
  <c r="M135" i="34"/>
  <c r="Y135" i="34" s="1"/>
  <c r="Z136" i="34"/>
  <c r="AC147" i="34"/>
  <c r="R153" i="34"/>
  <c r="AB154" i="34"/>
  <c r="W157" i="34"/>
  <c r="AC158" i="34"/>
  <c r="AA158" i="34"/>
  <c r="Y167" i="34"/>
  <c r="M166" i="34"/>
  <c r="AC177" i="34"/>
  <c r="Y202" i="34"/>
  <c r="R201" i="34"/>
  <c r="Y201" i="34" s="1"/>
  <c r="AB202" i="34"/>
  <c r="W214" i="34"/>
  <c r="AC215" i="34"/>
  <c r="G257" i="34"/>
  <c r="AA88" i="34"/>
  <c r="Z89" i="34"/>
  <c r="L94" i="34"/>
  <c r="M94" i="34" s="1"/>
  <c r="AB100" i="34"/>
  <c r="L101" i="34"/>
  <c r="AA111" i="34"/>
  <c r="S111" i="34"/>
  <c r="S110" i="34" s="1"/>
  <c r="S109" i="34" s="1"/>
  <c r="Z111" i="34"/>
  <c r="Q111" i="34"/>
  <c r="Q110" i="34" s="1"/>
  <c r="Q109" i="34" s="1"/>
  <c r="L116" i="34"/>
  <c r="AA122" i="34"/>
  <c r="S122" i="34"/>
  <c r="S121" i="34" s="1"/>
  <c r="S120" i="34" s="1"/>
  <c r="S118" i="34" s="1"/>
  <c r="S116" i="34" s="1"/>
  <c r="Y122" i="34"/>
  <c r="G133" i="34"/>
  <c r="L133" i="34" s="1"/>
  <c r="Q136" i="34"/>
  <c r="Q135" i="34" s="1"/>
  <c r="Q134" i="34" s="1"/>
  <c r="Q133" i="34" s="1"/>
  <c r="AA136" i="34"/>
  <c r="AB138" i="34"/>
  <c r="AA144" i="34"/>
  <c r="S144" i="34"/>
  <c r="S143" i="34" s="1"/>
  <c r="S142" i="34" s="1"/>
  <c r="S141" i="34" s="1"/>
  <c r="Z144" i="34"/>
  <c r="Q144" i="34"/>
  <c r="Q143" i="34" s="1"/>
  <c r="Q142" i="34" s="1"/>
  <c r="Q141" i="34" s="1"/>
  <c r="M143" i="34"/>
  <c r="L154" i="34"/>
  <c r="U161" i="34"/>
  <c r="Z162" i="34"/>
  <c r="AA167" i="34"/>
  <c r="Y181" i="34"/>
  <c r="Y80" i="34"/>
  <c r="L81" i="34"/>
  <c r="S88" i="34"/>
  <c r="S85" i="34" s="1"/>
  <c r="Q89" i="34"/>
  <c r="AC92" i="34"/>
  <c r="Y97" i="34"/>
  <c r="Y98" i="34"/>
  <c r="AA110" i="34"/>
  <c r="L118" i="34"/>
  <c r="L119" i="34"/>
  <c r="Z122" i="34"/>
  <c r="L131" i="34"/>
  <c r="X128" i="34"/>
  <c r="X127" i="34" s="1"/>
  <c r="J128" i="34"/>
  <c r="J127" i="34" s="1"/>
  <c r="W133" i="34"/>
  <c r="S136" i="34"/>
  <c r="S135" i="34" s="1"/>
  <c r="S134" i="34" s="1"/>
  <c r="S133" i="34" s="1"/>
  <c r="U137" i="34"/>
  <c r="M138" i="34"/>
  <c r="Y139" i="34"/>
  <c r="AC145" i="34"/>
  <c r="AC146" i="34"/>
  <c r="Z148" i="34"/>
  <c r="Q148" i="34"/>
  <c r="Q147" i="34" s="1"/>
  <c r="Q146" i="34" s="1"/>
  <c r="Q145" i="34" s="1"/>
  <c r="S148" i="34"/>
  <c r="S147" i="34" s="1"/>
  <c r="S146" i="34" s="1"/>
  <c r="S145" i="34" s="1"/>
  <c r="AA148" i="34"/>
  <c r="Y148" i="34"/>
  <c r="U149" i="34"/>
  <c r="AC150" i="34"/>
  <c r="AC155" i="34"/>
  <c r="W154" i="34"/>
  <c r="Z175" i="34"/>
  <c r="AB175" i="34"/>
  <c r="U174" i="34"/>
  <c r="R178" i="34"/>
  <c r="AB179" i="34"/>
  <c r="U185" i="34"/>
  <c r="AC194" i="34"/>
  <c r="W193" i="34"/>
  <c r="Q80" i="34"/>
  <c r="X81" i="34"/>
  <c r="J85" i="34"/>
  <c r="L85" i="34" s="1"/>
  <c r="Y96" i="34"/>
  <c r="Z96" i="34"/>
  <c r="Q97" i="34"/>
  <c r="M106" i="34"/>
  <c r="Z106" i="34" s="1"/>
  <c r="G113" i="34"/>
  <c r="L113" i="34" s="1"/>
  <c r="L114" i="34"/>
  <c r="L120" i="34"/>
  <c r="AA121" i="34"/>
  <c r="W120" i="34"/>
  <c r="Q122" i="34"/>
  <c r="Q121" i="34" s="1"/>
  <c r="Q120" i="34" s="1"/>
  <c r="Q118" i="34" s="1"/>
  <c r="Q116" i="34" s="1"/>
  <c r="AA124" i="34"/>
  <c r="S124" i="34"/>
  <c r="S123" i="34" s="1"/>
  <c r="S119" i="34" s="1"/>
  <c r="S117" i="34" s="1"/>
  <c r="M123" i="34"/>
  <c r="Y123" i="34" s="1"/>
  <c r="Y124" i="34"/>
  <c r="W130" i="34"/>
  <c r="R134" i="34"/>
  <c r="Z135" i="34"/>
  <c r="G138" i="34"/>
  <c r="AC138" i="34"/>
  <c r="AA139" i="34"/>
  <c r="R142" i="34"/>
  <c r="AB143" i="34"/>
  <c r="M147" i="34"/>
  <c r="L159" i="34"/>
  <c r="G158" i="34"/>
  <c r="W173" i="34"/>
  <c r="AA174" i="34"/>
  <c r="AC175" i="34"/>
  <c r="Z176" i="34"/>
  <c r="AC119" i="34"/>
  <c r="W149" i="34"/>
  <c r="G150" i="34"/>
  <c r="H153" i="34"/>
  <c r="L153" i="34" s="1"/>
  <c r="Y160" i="34"/>
  <c r="Z160" i="34"/>
  <c r="AC161" i="34"/>
  <c r="W166" i="34"/>
  <c r="L167" i="34"/>
  <c r="L171" i="34"/>
  <c r="H178" i="34"/>
  <c r="U181" i="34"/>
  <c r="AC181" i="34" s="1"/>
  <c r="AB183" i="34"/>
  <c r="AC186" i="34"/>
  <c r="L191" i="34"/>
  <c r="Z201" i="34"/>
  <c r="AB207" i="34"/>
  <c r="Z207" i="34"/>
  <c r="U206" i="34"/>
  <c r="Z212" i="34"/>
  <c r="Q212" i="34"/>
  <c r="Q211" i="34" s="1"/>
  <c r="Q210" i="34" s="1"/>
  <c r="Q209" i="34" s="1"/>
  <c r="AA212" i="34"/>
  <c r="Y212" i="34"/>
  <c r="M211" i="34"/>
  <c r="AA211" i="34" s="1"/>
  <c r="I213" i="34"/>
  <c r="L213" i="34" s="1"/>
  <c r="L214" i="34"/>
  <c r="R222" i="34"/>
  <c r="L279" i="34"/>
  <c r="G278" i="34"/>
  <c r="Z151" i="34"/>
  <c r="AB151" i="34"/>
  <c r="AC162" i="34"/>
  <c r="L181" i="34"/>
  <c r="Z182" i="34"/>
  <c r="AC182" i="34"/>
  <c r="AC185" i="34"/>
  <c r="L189" i="34"/>
  <c r="AB198" i="34"/>
  <c r="U197" i="34"/>
  <c r="Y199" i="34"/>
  <c r="I202" i="34"/>
  <c r="L203" i="34"/>
  <c r="Y219" i="34"/>
  <c r="M234" i="34"/>
  <c r="AA235" i="34"/>
  <c r="Y235" i="34"/>
  <c r="AB155" i="34"/>
  <c r="Z157" i="34"/>
  <c r="Y161" i="34"/>
  <c r="Y164" i="34"/>
  <c r="L165" i="34"/>
  <c r="AA168" i="34"/>
  <c r="S168" i="34"/>
  <c r="S167" i="34" s="1"/>
  <c r="S166" i="34" s="1"/>
  <c r="S165" i="34" s="1"/>
  <c r="Y168" i="34"/>
  <c r="M179" i="34"/>
  <c r="Z180" i="34"/>
  <c r="Q180" i="34"/>
  <c r="Q179" i="34" s="1"/>
  <c r="Q178" i="34" s="1"/>
  <c r="Q177" i="34" s="1"/>
  <c r="Y180" i="34"/>
  <c r="L182" i="34"/>
  <c r="Y184" i="34"/>
  <c r="Z184" i="34"/>
  <c r="I186" i="34"/>
  <c r="AB190" i="34"/>
  <c r="U189" i="34"/>
  <c r="W197" i="34"/>
  <c r="L206" i="34"/>
  <c r="G205" i="34"/>
  <c r="L205" i="34" s="1"/>
  <c r="AA207" i="34"/>
  <c r="W206" i="34"/>
  <c r="L230" i="34"/>
  <c r="G229" i="34"/>
  <c r="L229" i="34" s="1"/>
  <c r="V256" i="34"/>
  <c r="V254" i="34" s="1"/>
  <c r="V126" i="34" s="1"/>
  <c r="V258" i="34"/>
  <c r="Z158" i="34"/>
  <c r="Y162" i="34"/>
  <c r="Q164" i="34"/>
  <c r="Q163" i="34" s="1"/>
  <c r="Q162" i="34" s="1"/>
  <c r="Q161" i="34" s="1"/>
  <c r="Z164" i="34"/>
  <c r="Z168" i="34"/>
  <c r="AA180" i="34"/>
  <c r="L183" i="34"/>
  <c r="AC183" i="34"/>
  <c r="Q184" i="34"/>
  <c r="Q183" i="34" s="1"/>
  <c r="Q182" i="34" s="1"/>
  <c r="Q181" i="34" s="1"/>
  <c r="AA184" i="34"/>
  <c r="R186" i="34"/>
  <c r="AB186" i="34" s="1"/>
  <c r="AA188" i="34"/>
  <c r="S188" i="34"/>
  <c r="S187" i="34" s="1"/>
  <c r="S186" i="34" s="1"/>
  <c r="S185" i="34" s="1"/>
  <c r="M187" i="34"/>
  <c r="Y187" i="34" s="1"/>
  <c r="Y188" i="34"/>
  <c r="R190" i="34"/>
  <c r="AC198" i="34"/>
  <c r="AC207" i="34"/>
  <c r="L227" i="34"/>
  <c r="H226" i="34"/>
  <c r="R254" i="34"/>
  <c r="AB256" i="34"/>
  <c r="G254" i="34"/>
  <c r="U120" i="34"/>
  <c r="M155" i="34"/>
  <c r="Z156" i="34"/>
  <c r="Q156" i="34"/>
  <c r="Q155" i="34" s="1"/>
  <c r="Q154" i="34" s="1"/>
  <c r="Q153" i="34" s="1"/>
  <c r="Y156" i="34"/>
  <c r="Z159" i="34"/>
  <c r="AA162" i="34"/>
  <c r="Y163" i="34"/>
  <c r="Z163" i="34"/>
  <c r="S164" i="34"/>
  <c r="S163" i="34" s="1"/>
  <c r="S162" i="34" s="1"/>
  <c r="S161" i="34" s="1"/>
  <c r="AA164" i="34"/>
  <c r="L166" i="34"/>
  <c r="Z167" i="34"/>
  <c r="Q168" i="34"/>
  <c r="Q167" i="34" s="1"/>
  <c r="Q166" i="34" s="1"/>
  <c r="Q165" i="34" s="1"/>
  <c r="AA171" i="34"/>
  <c r="S180" i="34"/>
  <c r="S179" i="34" s="1"/>
  <c r="S178" i="34" s="1"/>
  <c r="S177" i="34" s="1"/>
  <c r="Y182" i="34"/>
  <c r="Y183" i="34"/>
  <c r="S184" i="34"/>
  <c r="S183" i="34" s="1"/>
  <c r="S182" i="34" s="1"/>
  <c r="S181" i="34" s="1"/>
  <c r="AB187" i="34"/>
  <c r="Z188" i="34"/>
  <c r="L190" i="34"/>
  <c r="Y192" i="34"/>
  <c r="AA192" i="34"/>
  <c r="S192" i="34"/>
  <c r="S191" i="34" s="1"/>
  <c r="S190" i="34" s="1"/>
  <c r="S189" i="34" s="1"/>
  <c r="Z192" i="34"/>
  <c r="M191" i="34"/>
  <c r="AB194" i="34"/>
  <c r="AC195" i="34"/>
  <c r="M198" i="34"/>
  <c r="AA199" i="34"/>
  <c r="L210" i="34"/>
  <c r="Y224" i="34"/>
  <c r="M223" i="34"/>
  <c r="Y223" i="34" s="1"/>
  <c r="AA224" i="34"/>
  <c r="S224" i="34"/>
  <c r="S223" i="34" s="1"/>
  <c r="S222" i="34" s="1"/>
  <c r="S221" i="34" s="1"/>
  <c r="Z224" i="34"/>
  <c r="Q224" i="34"/>
  <c r="Q223" i="34" s="1"/>
  <c r="Q222" i="34" s="1"/>
  <c r="Q221" i="34" s="1"/>
  <c r="L246" i="34"/>
  <c r="H245" i="34"/>
  <c r="AC169" i="34"/>
  <c r="AC170" i="34"/>
  <c r="AC171" i="34"/>
  <c r="M195" i="34"/>
  <c r="Z196" i="34"/>
  <c r="Q196" i="34"/>
  <c r="Q195" i="34" s="1"/>
  <c r="Q194" i="34" s="1"/>
  <c r="Q193" i="34" s="1"/>
  <c r="Y196" i="34"/>
  <c r="Z199" i="34"/>
  <c r="AC199" i="34"/>
  <c r="AA202" i="34"/>
  <c r="Y203" i="34"/>
  <c r="Z203" i="34"/>
  <c r="S204" i="34"/>
  <c r="S203" i="34" s="1"/>
  <c r="S202" i="34" s="1"/>
  <c r="S201" i="34" s="1"/>
  <c r="AA204" i="34"/>
  <c r="R213" i="34"/>
  <c r="G221" i="34"/>
  <c r="L221" i="34" s="1"/>
  <c r="AB223" i="34"/>
  <c r="Y227" i="34"/>
  <c r="U238" i="34"/>
  <c r="Z239" i="34"/>
  <c r="AA240" i="34"/>
  <c r="Z240" i="34"/>
  <c r="Q240" i="34"/>
  <c r="Q239" i="34" s="1"/>
  <c r="Y240" i="34"/>
  <c r="R259" i="34"/>
  <c r="AB261" i="34"/>
  <c r="Y261" i="34"/>
  <c r="Z262" i="34"/>
  <c r="Q262" i="34"/>
  <c r="Q261" i="34" s="1"/>
  <c r="Q259" i="34" s="1"/>
  <c r="Q257" i="34" s="1"/>
  <c r="Q255" i="34" s="1"/>
  <c r="Q253" i="34" s="1"/>
  <c r="Y262" i="34"/>
  <c r="S262" i="34"/>
  <c r="S261" i="34" s="1"/>
  <c r="S259" i="34" s="1"/>
  <c r="S257" i="34" s="1"/>
  <c r="AA262" i="34"/>
  <c r="M261" i="34"/>
  <c r="AA261" i="34" s="1"/>
  <c r="AC268" i="34"/>
  <c r="W267" i="34"/>
  <c r="L217" i="34"/>
  <c r="AB231" i="34"/>
  <c r="AA232" i="34"/>
  <c r="S232" i="34"/>
  <c r="S231" i="34" s="1"/>
  <c r="S230" i="34" s="1"/>
  <c r="S229" i="34" s="1"/>
  <c r="Y232" i="34"/>
  <c r="L235" i="34"/>
  <c r="G234" i="34"/>
  <c r="M238" i="34"/>
  <c r="Y238" i="34" s="1"/>
  <c r="V238" i="34"/>
  <c r="V237" i="34" s="1"/>
  <c r="V128" i="34" s="1"/>
  <c r="V127" i="34" s="1"/>
  <c r="V125" i="34" s="1"/>
  <c r="AB250" i="34"/>
  <c r="Z250" i="34"/>
  <c r="U249" i="34"/>
  <c r="P256" i="34"/>
  <c r="P254" i="34" s="1"/>
  <c r="P126" i="34" s="1"/>
  <c r="P258" i="34"/>
  <c r="X256" i="34"/>
  <c r="X254" i="34" s="1"/>
  <c r="X126" i="34" s="1"/>
  <c r="X258" i="34"/>
  <c r="O272" i="34"/>
  <c r="O271" i="34" s="1"/>
  <c r="Y200" i="34"/>
  <c r="Z200" i="34"/>
  <c r="AC201" i="34"/>
  <c r="AB213" i="34"/>
  <c r="Y215" i="34"/>
  <c r="L218" i="34"/>
  <c r="M219" i="34"/>
  <c r="Z220" i="34"/>
  <c r="Q220" i="34"/>
  <c r="Q219" i="34" s="1"/>
  <c r="Q218" i="34" s="1"/>
  <c r="Q217" i="34" s="1"/>
  <c r="Y220" i="34"/>
  <c r="AB222" i="34"/>
  <c r="U221" i="34"/>
  <c r="M227" i="34"/>
  <c r="Z228" i="34"/>
  <c r="Q228" i="34"/>
  <c r="Q227" i="34" s="1"/>
  <c r="Q226" i="34" s="1"/>
  <c r="Q225" i="34" s="1"/>
  <c r="Y228" i="34"/>
  <c r="M231" i="34"/>
  <c r="Z231" i="34" s="1"/>
  <c r="Q232" i="34"/>
  <c r="Q231" i="34" s="1"/>
  <c r="Q230" i="34" s="1"/>
  <c r="Q229" i="34" s="1"/>
  <c r="AB234" i="34"/>
  <c r="U233" i="34"/>
  <c r="AC233" i="34" s="1"/>
  <c r="Z234" i="34"/>
  <c r="L239" i="34"/>
  <c r="G238" i="34"/>
  <c r="Z242" i="34"/>
  <c r="Q242" i="34"/>
  <c r="Q241" i="34" s="1"/>
  <c r="Y242" i="34"/>
  <c r="M241" i="34"/>
  <c r="U246" i="34"/>
  <c r="Z247" i="34"/>
  <c r="J259" i="34"/>
  <c r="J257" i="34" s="1"/>
  <c r="J255" i="34" s="1"/>
  <c r="J253" i="34" s="1"/>
  <c r="L261" i="34"/>
  <c r="L269" i="34"/>
  <c r="G268" i="34"/>
  <c r="L273" i="34"/>
  <c r="Z191" i="34"/>
  <c r="AB191" i="34"/>
  <c r="Y195" i="34"/>
  <c r="Q200" i="34"/>
  <c r="Q199" i="34" s="1"/>
  <c r="Q198" i="34" s="1"/>
  <c r="Q197" i="34" s="1"/>
  <c r="AA200" i="34"/>
  <c r="AC202" i="34"/>
  <c r="AB214" i="34"/>
  <c r="Y216" i="34"/>
  <c r="AA216" i="34"/>
  <c r="S216" i="34"/>
  <c r="S215" i="34" s="1"/>
  <c r="S214" i="34" s="1"/>
  <c r="S213" i="34" s="1"/>
  <c r="L219" i="34"/>
  <c r="AA219" i="34"/>
  <c r="AA220" i="34"/>
  <c r="W222" i="34"/>
  <c r="AA223" i="34"/>
  <c r="AA228" i="34"/>
  <c r="U230" i="34"/>
  <c r="AC230" i="34" s="1"/>
  <c r="L231" i="34"/>
  <c r="AC231" i="34"/>
  <c r="AA236" i="34"/>
  <c r="S236" i="34"/>
  <c r="S235" i="34" s="1"/>
  <c r="S234" i="34" s="1"/>
  <c r="S233" i="34" s="1"/>
  <c r="Z236" i="34"/>
  <c r="Q236" i="34"/>
  <c r="Q235" i="34" s="1"/>
  <c r="Q234" i="34" s="1"/>
  <c r="Q233" i="34" s="1"/>
  <c r="W237" i="34"/>
  <c r="R237" i="34"/>
  <c r="Y241" i="34"/>
  <c r="S242" i="34"/>
  <c r="S241" i="34" s="1"/>
  <c r="S238" i="34" s="1"/>
  <c r="S237" i="34" s="1"/>
  <c r="R258" i="34"/>
  <c r="AB260" i="34"/>
  <c r="H194" i="34"/>
  <c r="AB195" i="34"/>
  <c r="S200" i="34"/>
  <c r="S199" i="34" s="1"/>
  <c r="S198" i="34" s="1"/>
  <c r="S197" i="34" s="1"/>
  <c r="AC203" i="34"/>
  <c r="Y204" i="34"/>
  <c r="L207" i="34"/>
  <c r="R209" i="34"/>
  <c r="M215" i="34"/>
  <c r="AA215" i="34" s="1"/>
  <c r="AB215" i="34"/>
  <c r="Q216" i="34"/>
  <c r="Q215" i="34" s="1"/>
  <c r="Q214" i="34" s="1"/>
  <c r="Q213" i="34" s="1"/>
  <c r="S220" i="34"/>
  <c r="S219" i="34" s="1"/>
  <c r="S218" i="34" s="1"/>
  <c r="S217" i="34" s="1"/>
  <c r="S228" i="34"/>
  <c r="S227" i="34" s="1"/>
  <c r="S226" i="34" s="1"/>
  <c r="S225" i="34" s="1"/>
  <c r="AB235" i="34"/>
  <c r="Z235" i="34"/>
  <c r="T236" i="34"/>
  <c r="T235" i="34" s="1"/>
  <c r="T234" i="34" s="1"/>
  <c r="T233" i="34" s="1"/>
  <c r="T128" i="34" s="1"/>
  <c r="T127" i="34" s="1"/>
  <c r="T125" i="34" s="1"/>
  <c r="P235" i="34"/>
  <c r="P234" i="34" s="1"/>
  <c r="P233" i="34" s="1"/>
  <c r="P128" i="34" s="1"/>
  <c r="P127" i="34" s="1"/>
  <c r="P125" i="34" s="1"/>
  <c r="Y239" i="34"/>
  <c r="Z241" i="34"/>
  <c r="AB241" i="34"/>
  <c r="I244" i="34"/>
  <c r="I243" i="34" s="1"/>
  <c r="Y264" i="34"/>
  <c r="S264" i="34"/>
  <c r="S263" i="34" s="1"/>
  <c r="S260" i="34" s="1"/>
  <c r="M263" i="34"/>
  <c r="Z264" i="34"/>
  <c r="Q264" i="34"/>
  <c r="Q263" i="34" s="1"/>
  <c r="Q260" i="34" s="1"/>
  <c r="R272" i="34"/>
  <c r="R282" i="34"/>
  <c r="AC209" i="34"/>
  <c r="AC210" i="34"/>
  <c r="AC211" i="34"/>
  <c r="AA227" i="34"/>
  <c r="AC246" i="34"/>
  <c r="M249" i="34"/>
  <c r="Z251" i="34"/>
  <c r="G258" i="34"/>
  <c r="O260" i="34"/>
  <c r="AC265" i="34"/>
  <c r="I272" i="34"/>
  <c r="I271" i="34" s="1"/>
  <c r="T272" i="34"/>
  <c r="T271" i="34" s="1"/>
  <c r="AC247" i="34"/>
  <c r="L251" i="34"/>
  <c r="Z265" i="34"/>
  <c r="M265" i="34"/>
  <c r="Z266" i="34"/>
  <c r="Q266" i="34"/>
  <c r="Q265" i="34" s="1"/>
  <c r="Y266" i="34"/>
  <c r="AB267" i="34"/>
  <c r="U255" i="34"/>
  <c r="AA286" i="34"/>
  <c r="S286" i="34"/>
  <c r="S285" i="34" s="1"/>
  <c r="S284" i="34" s="1"/>
  <c r="S283" i="34" s="1"/>
  <c r="S282" i="34" s="1"/>
  <c r="S281" i="34" s="1"/>
  <c r="Z286" i="34"/>
  <c r="Q286" i="34"/>
  <c r="Q285" i="34" s="1"/>
  <c r="Q284" i="34" s="1"/>
  <c r="Q283" i="34" s="1"/>
  <c r="Q282" i="34" s="1"/>
  <c r="Q281" i="34" s="1"/>
  <c r="Y286" i="34"/>
  <c r="M285" i="34"/>
  <c r="AC251" i="34"/>
  <c r="I260" i="34"/>
  <c r="S266" i="34"/>
  <c r="S265" i="34" s="1"/>
  <c r="Y273" i="34"/>
  <c r="AC234" i="34"/>
  <c r="L260" i="34"/>
  <c r="AC260" i="34"/>
  <c r="W258" i="34"/>
  <c r="W256" i="34"/>
  <c r="Z269" i="34"/>
  <c r="AA273" i="34"/>
  <c r="Y274" i="34"/>
  <c r="S272" i="34"/>
  <c r="S271" i="34" s="1"/>
  <c r="P293" i="34"/>
  <c r="P291" i="34" s="1"/>
  <c r="AA247" i="34"/>
  <c r="W249" i="34"/>
  <c r="G250" i="34"/>
  <c r="AA252" i="34"/>
  <c r="S252" i="34"/>
  <c r="S251" i="34" s="1"/>
  <c r="S250" i="34" s="1"/>
  <c r="S249" i="34" s="1"/>
  <c r="S244" i="34" s="1"/>
  <c r="S243" i="34" s="1"/>
  <c r="Y252" i="34"/>
  <c r="K258" i="34"/>
  <c r="K256" i="34"/>
  <c r="K254" i="34" s="1"/>
  <c r="K126" i="34" s="1"/>
  <c r="AA274" i="34"/>
  <c r="Z279" i="34"/>
  <c r="M278" i="34"/>
  <c r="J282" i="34"/>
  <c r="J281" i="34" s="1"/>
  <c r="L287" i="34"/>
  <c r="AC257" i="34"/>
  <c r="AC259" i="34"/>
  <c r="AC261" i="34"/>
  <c r="AB265" i="34"/>
  <c r="AB269" i="34"/>
  <c r="S270" i="34"/>
  <c r="S269" i="34" s="1"/>
  <c r="S268" i="34" s="1"/>
  <c r="S267" i="34" s="1"/>
  <c r="AA270" i="34"/>
  <c r="U273" i="34"/>
  <c r="Z274" i="34"/>
  <c r="X272" i="34"/>
  <c r="X271" i="34" s="1"/>
  <c r="AB279" i="34"/>
  <c r="Z289" i="34"/>
  <c r="AB289" i="34"/>
  <c r="U288" i="34"/>
  <c r="Y317" i="34"/>
  <c r="AA280" i="34"/>
  <c r="S280" i="34"/>
  <c r="S279" i="34" s="1"/>
  <c r="S278" i="34" s="1"/>
  <c r="S277" i="34" s="1"/>
  <c r="Y280" i="34"/>
  <c r="L285" i="34"/>
  <c r="AB268" i="34"/>
  <c r="AC273" i="34"/>
  <c r="L274" i="34"/>
  <c r="AB277" i="34"/>
  <c r="Z280" i="34"/>
  <c r="AA289" i="34"/>
  <c r="W288" i="34"/>
  <c r="AC312" i="34"/>
  <c r="W311" i="34"/>
  <c r="AA275" i="34"/>
  <c r="AC277" i="34"/>
  <c r="Q280" i="34"/>
  <c r="Q279" i="34" s="1"/>
  <c r="Q278" i="34" s="1"/>
  <c r="Q277" i="34" s="1"/>
  <c r="Q272" i="34" s="1"/>
  <c r="Q271" i="34" s="1"/>
  <c r="G284" i="34"/>
  <c r="W284" i="34"/>
  <c r="AC285" i="34"/>
  <c r="AA307" i="34"/>
  <c r="Z307" i="34"/>
  <c r="Z263" i="34"/>
  <c r="AB263" i="34"/>
  <c r="Y265" i="34"/>
  <c r="M269" i="34"/>
  <c r="AC274" i="34"/>
  <c r="L275" i="34"/>
  <c r="AB278" i="34"/>
  <c r="AC289" i="34"/>
  <c r="L307" i="34"/>
  <c r="G301" i="34"/>
  <c r="Y290" i="34"/>
  <c r="M289" i="34"/>
  <c r="Y289" i="34" s="1"/>
  <c r="Z290" i="34"/>
  <c r="L295" i="34"/>
  <c r="L296" i="34"/>
  <c r="L297" i="34"/>
  <c r="L303" i="34"/>
  <c r="X302" i="34"/>
  <c r="X300" i="34" s="1"/>
  <c r="X294" i="34" s="1"/>
  <c r="X292" i="34" s="1"/>
  <c r="L317" i="34"/>
  <c r="Z317" i="34"/>
  <c r="AB317" i="34"/>
  <c r="AA305" i="34"/>
  <c r="AA310" i="34"/>
  <c r="S310" i="34"/>
  <c r="S309" i="34" s="1"/>
  <c r="Z310" i="34"/>
  <c r="Q310" i="34"/>
  <c r="Q309" i="34" s="1"/>
  <c r="Y310" i="34"/>
  <c r="M309" i="34"/>
  <c r="Z314" i="34"/>
  <c r="Q314" i="34"/>
  <c r="Q313" i="34" s="1"/>
  <c r="Q312" i="34" s="1"/>
  <c r="Q311" i="34" s="1"/>
  <c r="Y314" i="34"/>
  <c r="M313" i="34"/>
  <c r="Y313" i="34" s="1"/>
  <c r="AC299" i="34"/>
  <c r="U300" i="34"/>
  <c r="L305" i="34"/>
  <c r="G302" i="34"/>
  <c r="AA306" i="34"/>
  <c r="S306" i="34"/>
  <c r="S305" i="34" s="1"/>
  <c r="S302" i="34" s="1"/>
  <c r="S300" i="34" s="1"/>
  <c r="S294" i="34" s="1"/>
  <c r="S292" i="34" s="1"/>
  <c r="Z306" i="34"/>
  <c r="Q306" i="34"/>
  <c r="Q305" i="34" s="1"/>
  <c r="Q302" i="34" s="1"/>
  <c r="Q300" i="34" s="1"/>
  <c r="Q294" i="34" s="1"/>
  <c r="Q292" i="34" s="1"/>
  <c r="R299" i="34"/>
  <c r="AB299" i="34" s="1"/>
  <c r="Y307" i="34"/>
  <c r="R302" i="34"/>
  <c r="AB302" i="34" s="1"/>
  <c r="S314" i="34"/>
  <c r="S313" i="34" s="1"/>
  <c r="S312" i="34" s="1"/>
  <c r="S311" i="34" s="1"/>
  <c r="AC317" i="34"/>
  <c r="W272" i="34"/>
  <c r="AC301" i="34"/>
  <c r="M303" i="34"/>
  <c r="AA304" i="34"/>
  <c r="S304" i="34"/>
  <c r="S303" i="34" s="1"/>
  <c r="S301" i="34" s="1"/>
  <c r="S299" i="34" s="1"/>
  <c r="S293" i="34" s="1"/>
  <c r="S291" i="34" s="1"/>
  <c r="Y304" i="34"/>
  <c r="AB309" i="34"/>
  <c r="J312" i="34"/>
  <c r="AA313" i="34"/>
  <c r="I316" i="34"/>
  <c r="U316" i="34"/>
  <c r="AC316" i="34" s="1"/>
  <c r="L289" i="34"/>
  <c r="H293" i="34"/>
  <c r="H291" i="34" s="1"/>
  <c r="AA308" i="34"/>
  <c r="S308" i="34"/>
  <c r="S307" i="34" s="1"/>
  <c r="Z308" i="34"/>
  <c r="Q308" i="34"/>
  <c r="Q307" i="34" s="1"/>
  <c r="Q301" i="34" s="1"/>
  <c r="Q299" i="34" s="1"/>
  <c r="Q293" i="34" s="1"/>
  <c r="Q291" i="34" s="1"/>
  <c r="Y308" i="34"/>
  <c r="W302" i="34"/>
  <c r="F9" i="33"/>
  <c r="G83" i="33"/>
  <c r="F32" i="33"/>
  <c r="J54" i="33"/>
  <c r="K70" i="33"/>
  <c r="J8" i="33"/>
  <c r="G96" i="33"/>
  <c r="G150" i="33"/>
  <c r="K135" i="33"/>
  <c r="H134" i="33"/>
  <c r="H28" i="33"/>
  <c r="G91" i="33"/>
  <c r="G90" i="33" s="1"/>
  <c r="G81" i="33" s="1"/>
  <c r="J108" i="33"/>
  <c r="K116" i="33"/>
  <c r="K13" i="33"/>
  <c r="K56" i="33"/>
  <c r="H55" i="33"/>
  <c r="F72" i="33"/>
  <c r="K16" i="33"/>
  <c r="K27" i="33"/>
  <c r="J33" i="33"/>
  <c r="K37" i="33"/>
  <c r="K69" i="33"/>
  <c r="H68" i="33"/>
  <c r="K77" i="33"/>
  <c r="H76" i="33"/>
  <c r="K80" i="33"/>
  <c r="H79" i="33"/>
  <c r="J102" i="33"/>
  <c r="J119" i="33"/>
  <c r="J147" i="33"/>
  <c r="K60" i="33"/>
  <c r="H59" i="33"/>
  <c r="K94" i="33"/>
  <c r="J93" i="33"/>
  <c r="K145" i="33"/>
  <c r="H144" i="33"/>
  <c r="H12" i="33"/>
  <c r="G32" i="33"/>
  <c r="G9" i="33" s="1"/>
  <c r="K43" i="33"/>
  <c r="H42" i="33"/>
  <c r="K55" i="33"/>
  <c r="K58" i="33"/>
  <c r="H57" i="33"/>
  <c r="K95" i="33"/>
  <c r="H94" i="33"/>
  <c r="K46" i="33"/>
  <c r="H45" i="33"/>
  <c r="K65" i="33"/>
  <c r="K76" i="33"/>
  <c r="J75" i="33"/>
  <c r="F131" i="33"/>
  <c r="F128" i="33" s="1"/>
  <c r="F121" i="33" s="1"/>
  <c r="F118" i="33" s="1"/>
  <c r="F81" i="33" s="1"/>
  <c r="K20" i="33"/>
  <c r="K59" i="33"/>
  <c r="K62" i="33"/>
  <c r="H61" i="33"/>
  <c r="K61" i="33" s="1"/>
  <c r="F103" i="33"/>
  <c r="F102" i="33" s="1"/>
  <c r="F101" i="33" s="1"/>
  <c r="F100" i="33" s="1"/>
  <c r="F83" i="33" s="1"/>
  <c r="K111" i="33"/>
  <c r="H110" i="33"/>
  <c r="K110" i="33" s="1"/>
  <c r="K137" i="33"/>
  <c r="H136" i="33"/>
  <c r="K149" i="33"/>
  <c r="H148" i="33"/>
  <c r="K148" i="33" s="1"/>
  <c r="K117" i="33"/>
  <c r="H116" i="33"/>
  <c r="K53" i="33"/>
  <c r="H52" i="33"/>
  <c r="K52" i="33" s="1"/>
  <c r="K89" i="33"/>
  <c r="H88" i="33"/>
  <c r="K99" i="33"/>
  <c r="H98" i="33"/>
  <c r="K107" i="33"/>
  <c r="H106" i="33"/>
  <c r="J133" i="33"/>
  <c r="J41" i="33"/>
  <c r="J87" i="33"/>
  <c r="J97" i="33"/>
  <c r="K105" i="33"/>
  <c r="H104" i="33"/>
  <c r="K127" i="33"/>
  <c r="H126" i="33"/>
  <c r="J131" i="33"/>
  <c r="K139" i="33"/>
  <c r="H138" i="33"/>
  <c r="K141" i="33"/>
  <c r="H140" i="33"/>
  <c r="K140" i="33" s="1"/>
  <c r="K144" i="33"/>
  <c r="L46" i="32"/>
  <c r="N13" i="32"/>
  <c r="M13" i="32"/>
  <c r="O16" i="32"/>
  <c r="N38" i="32"/>
  <c r="M38" i="32"/>
  <c r="H50" i="32"/>
  <c r="F48" i="32"/>
  <c r="O114" i="32"/>
  <c r="K113" i="32"/>
  <c r="K33" i="32"/>
  <c r="N36" i="32"/>
  <c r="H34" i="32"/>
  <c r="M36" i="32"/>
  <c r="H37" i="32"/>
  <c r="J11" i="32"/>
  <c r="N28" i="32"/>
  <c r="M28" i="32"/>
  <c r="M29" i="32"/>
  <c r="N80" i="32"/>
  <c r="K79" i="32"/>
  <c r="O80" i="32"/>
  <c r="J110" i="32"/>
  <c r="K11" i="32"/>
  <c r="H12" i="32"/>
  <c r="N12" i="32" s="1"/>
  <c r="N14" i="32"/>
  <c r="N25" i="32"/>
  <c r="M25" i="32"/>
  <c r="O34" i="32"/>
  <c r="H39" i="32"/>
  <c r="N40" i="32"/>
  <c r="M40" i="32"/>
  <c r="N70" i="32"/>
  <c r="H69" i="32"/>
  <c r="M70" i="32"/>
  <c r="H74" i="32"/>
  <c r="J78" i="32"/>
  <c r="H97" i="32"/>
  <c r="M103" i="32"/>
  <c r="O111" i="32"/>
  <c r="N22" i="32"/>
  <c r="M22" i="32"/>
  <c r="F33" i="32"/>
  <c r="F15" i="32" s="1"/>
  <c r="F9" i="32" s="1"/>
  <c r="F8" i="32" s="1"/>
  <c r="F117" i="32" s="1"/>
  <c r="L39" i="32"/>
  <c r="L33" i="32" s="1"/>
  <c r="L15" i="32" s="1"/>
  <c r="L9" i="32" s="1"/>
  <c r="L8" i="32" s="1"/>
  <c r="L117" i="32" s="1"/>
  <c r="J52" i="32"/>
  <c r="M79" i="32"/>
  <c r="K93" i="32"/>
  <c r="O96" i="32"/>
  <c r="N112" i="32"/>
  <c r="H111" i="32"/>
  <c r="M112" i="32"/>
  <c r="O12" i="32"/>
  <c r="M14" i="32"/>
  <c r="N29" i="32"/>
  <c r="M64" i="32"/>
  <c r="N64" i="32"/>
  <c r="G69" i="32"/>
  <c r="G68" i="32" s="1"/>
  <c r="G67" i="32" s="1"/>
  <c r="G66" i="32" s="1"/>
  <c r="G65" i="32" s="1"/>
  <c r="G48" i="32" s="1"/>
  <c r="N75" i="32"/>
  <c r="G78" i="32"/>
  <c r="G77" i="32" s="1"/>
  <c r="G46" i="32" s="1"/>
  <c r="G117" i="32" s="1"/>
  <c r="O83" i="32"/>
  <c r="O101" i="32"/>
  <c r="O103" i="32"/>
  <c r="N103" i="32"/>
  <c r="K97" i="32"/>
  <c r="K109" i="32"/>
  <c r="N21" i="32"/>
  <c r="H20" i="32"/>
  <c r="M21" i="32"/>
  <c r="N24" i="32"/>
  <c r="M24" i="32"/>
  <c r="N27" i="32"/>
  <c r="M27" i="32"/>
  <c r="N35" i="32"/>
  <c r="M35" i="32"/>
  <c r="M39" i="32"/>
  <c r="O53" i="32"/>
  <c r="K52" i="32"/>
  <c r="N53" i="32"/>
  <c r="M76" i="32"/>
  <c r="N85" i="32"/>
  <c r="L90" i="32"/>
  <c r="L87" i="32" s="1"/>
  <c r="J33" i="32"/>
  <c r="K66" i="32"/>
  <c r="H79" i="32"/>
  <c r="N81" i="32"/>
  <c r="M84" i="32"/>
  <c r="M97" i="32"/>
  <c r="J94" i="32"/>
  <c r="O107" i="32"/>
  <c r="K98" i="32"/>
  <c r="M19" i="32"/>
  <c r="M20" i="32"/>
  <c r="N23" i="32"/>
  <c r="M23" i="32"/>
  <c r="N26" i="32"/>
  <c r="M26" i="32"/>
  <c r="K58" i="32"/>
  <c r="O59" i="32"/>
  <c r="O69" i="32"/>
  <c r="N76" i="32"/>
  <c r="M80" i="32"/>
  <c r="J83" i="32"/>
  <c r="M83" i="32" s="1"/>
  <c r="N84" i="32"/>
  <c r="O84" i="32"/>
  <c r="F90" i="32"/>
  <c r="F87" i="32" s="1"/>
  <c r="F46" i="32" s="1"/>
  <c r="M63" i="32"/>
  <c r="J62" i="32"/>
  <c r="J74" i="32"/>
  <c r="M75" i="32"/>
  <c r="N100" i="32"/>
  <c r="H99" i="32"/>
  <c r="J98" i="32"/>
  <c r="N108" i="32"/>
  <c r="H107" i="32"/>
  <c r="H98" i="32" s="1"/>
  <c r="O37" i="32"/>
  <c r="M60" i="32"/>
  <c r="H59" i="32"/>
  <c r="K62" i="32"/>
  <c r="N63" i="32"/>
  <c r="O68" i="32"/>
  <c r="J96" i="32"/>
  <c r="N102" i="32"/>
  <c r="H101" i="32"/>
  <c r="O115" i="32"/>
  <c r="H115" i="32"/>
  <c r="V10" i="34" l="1"/>
  <c r="V319" i="34" s="1"/>
  <c r="R271" i="34"/>
  <c r="L284" i="34"/>
  <c r="G283" i="34"/>
  <c r="Z285" i="34"/>
  <c r="Y285" i="34"/>
  <c r="M284" i="34"/>
  <c r="AA285" i="34"/>
  <c r="Z64" i="34"/>
  <c r="Y64" i="34"/>
  <c r="AA64" i="34"/>
  <c r="L316" i="34"/>
  <c r="I315" i="34"/>
  <c r="Y309" i="34"/>
  <c r="AA309" i="34"/>
  <c r="M302" i="34"/>
  <c r="Z309" i="34"/>
  <c r="AC258" i="34"/>
  <c r="Q258" i="34"/>
  <c r="Q256" i="34"/>
  <c r="Q254" i="34" s="1"/>
  <c r="Q126" i="34" s="1"/>
  <c r="M154" i="34"/>
  <c r="Z155" i="34"/>
  <c r="Z174" i="34"/>
  <c r="AB174" i="34"/>
  <c r="U173" i="34"/>
  <c r="M137" i="34"/>
  <c r="AA138" i="34"/>
  <c r="Y138" i="34"/>
  <c r="AA143" i="34"/>
  <c r="M142" i="34"/>
  <c r="Z143" i="34"/>
  <c r="Y94" i="34"/>
  <c r="AA94" i="34"/>
  <c r="S94" i="34"/>
  <c r="Q94" i="34"/>
  <c r="Q92" i="34" s="1"/>
  <c r="Z94" i="34"/>
  <c r="L257" i="34"/>
  <c r="Y166" i="34"/>
  <c r="M165" i="34"/>
  <c r="AB153" i="34"/>
  <c r="L105" i="34"/>
  <c r="G104" i="34"/>
  <c r="S92" i="34"/>
  <c r="M170" i="34"/>
  <c r="Z171" i="34"/>
  <c r="M150" i="34"/>
  <c r="AA151" i="34"/>
  <c r="Y24" i="34"/>
  <c r="K319" i="34"/>
  <c r="Z131" i="34"/>
  <c r="Y131" i="34"/>
  <c r="M130" i="34"/>
  <c r="Z123" i="34"/>
  <c r="S74" i="34"/>
  <c r="S71" i="34" s="1"/>
  <c r="S33" i="34"/>
  <c r="S32" i="34" s="1"/>
  <c r="S255" i="34"/>
  <c r="S253" i="34" s="1"/>
  <c r="AB254" i="34"/>
  <c r="M178" i="34"/>
  <c r="Z179" i="34"/>
  <c r="Z147" i="34"/>
  <c r="M146" i="34"/>
  <c r="Y147" i="34"/>
  <c r="L302" i="34"/>
  <c r="G300" i="34"/>
  <c r="Y269" i="34"/>
  <c r="M268" i="34"/>
  <c r="AA269" i="34"/>
  <c r="W244" i="34"/>
  <c r="AC249" i="34"/>
  <c r="AA249" i="34"/>
  <c r="AB258" i="34"/>
  <c r="AB246" i="34"/>
  <c r="U245" i="34"/>
  <c r="Z246" i="34"/>
  <c r="AA238" i="34"/>
  <c r="M226" i="34"/>
  <c r="Z227" i="34"/>
  <c r="L234" i="34"/>
  <c r="G233" i="34"/>
  <c r="L233" i="34" s="1"/>
  <c r="R257" i="34"/>
  <c r="AB259" i="34"/>
  <c r="Z223" i="34"/>
  <c r="L245" i="34"/>
  <c r="H244" i="34"/>
  <c r="H243" i="34" s="1"/>
  <c r="AA191" i="34"/>
  <c r="M190" i="34"/>
  <c r="Z120" i="34"/>
  <c r="U118" i="34"/>
  <c r="AB120" i="34"/>
  <c r="R189" i="34"/>
  <c r="Y190" i="34"/>
  <c r="M233" i="34"/>
  <c r="Y234" i="34"/>
  <c r="AA234" i="34"/>
  <c r="R221" i="34"/>
  <c r="AB221" i="34" s="1"/>
  <c r="AC166" i="34"/>
  <c r="W165" i="34"/>
  <c r="AA166" i="34"/>
  <c r="R133" i="34"/>
  <c r="Z137" i="34"/>
  <c r="AB137" i="34"/>
  <c r="X125" i="34"/>
  <c r="Z138" i="34"/>
  <c r="S9" i="34"/>
  <c r="S99" i="34"/>
  <c r="L259" i="34"/>
  <c r="Z166" i="34"/>
  <c r="X99" i="34"/>
  <c r="X9" i="34"/>
  <c r="AC42" i="34"/>
  <c r="W41" i="34"/>
  <c r="Y48" i="34"/>
  <c r="Y46" i="34"/>
  <c r="AA46" i="34"/>
  <c r="S46" i="34"/>
  <c r="S45" i="34" s="1"/>
  <c r="S42" i="34" s="1"/>
  <c r="S41" i="34" s="1"/>
  <c r="Q46" i="34"/>
  <c r="Q45" i="34" s="1"/>
  <c r="Q42" i="34" s="1"/>
  <c r="Q41" i="34" s="1"/>
  <c r="Z46" i="34"/>
  <c r="M45" i="34"/>
  <c r="U11" i="34"/>
  <c r="S56" i="34"/>
  <c r="AA72" i="34"/>
  <c r="AA48" i="34"/>
  <c r="L250" i="34"/>
  <c r="G249" i="34"/>
  <c r="AB249" i="34"/>
  <c r="Z249" i="34"/>
  <c r="L312" i="34"/>
  <c r="J311" i="34"/>
  <c r="M301" i="34"/>
  <c r="AA303" i="34"/>
  <c r="Z303" i="34"/>
  <c r="W300" i="34"/>
  <c r="AC302" i="34"/>
  <c r="AA302" i="34"/>
  <c r="Y303" i="34"/>
  <c r="I258" i="34"/>
  <c r="L258" i="34" s="1"/>
  <c r="I256" i="34"/>
  <c r="U253" i="34"/>
  <c r="AA265" i="34"/>
  <c r="M244" i="34"/>
  <c r="Y249" i="34"/>
  <c r="AA263" i="34"/>
  <c r="M260" i="34"/>
  <c r="Y263" i="34"/>
  <c r="Z215" i="34"/>
  <c r="L268" i="34"/>
  <c r="G267" i="34"/>
  <c r="L267" i="34" s="1"/>
  <c r="AA241" i="34"/>
  <c r="G237" i="34"/>
  <c r="L237" i="34" s="1"/>
  <c r="L238" i="34"/>
  <c r="M218" i="34"/>
  <c r="Z219" i="34"/>
  <c r="W255" i="34"/>
  <c r="AC267" i="34"/>
  <c r="L226" i="34"/>
  <c r="H225" i="34"/>
  <c r="L225" i="34" s="1"/>
  <c r="Y191" i="34"/>
  <c r="R185" i="34"/>
  <c r="AC197" i="34"/>
  <c r="Z197" i="34"/>
  <c r="AB197" i="34"/>
  <c r="Y155" i="34"/>
  <c r="AB201" i="34"/>
  <c r="L150" i="34"/>
  <c r="G149" i="34"/>
  <c r="L149" i="34" s="1"/>
  <c r="AC174" i="34"/>
  <c r="Y142" i="34"/>
  <c r="R141" i="34"/>
  <c r="AC193" i="34"/>
  <c r="L174" i="34"/>
  <c r="G173" i="34"/>
  <c r="L173" i="34" s="1"/>
  <c r="AB165" i="34"/>
  <c r="Z165" i="34"/>
  <c r="AB134" i="34"/>
  <c r="U133" i="34"/>
  <c r="AB109" i="34"/>
  <c r="U99" i="34"/>
  <c r="U9" i="34"/>
  <c r="AC109" i="34"/>
  <c r="R50" i="34"/>
  <c r="Z43" i="34"/>
  <c r="AA43" i="34"/>
  <c r="Q14" i="34"/>
  <c r="Q13" i="34" s="1"/>
  <c r="Y54" i="34"/>
  <c r="AA54" i="34"/>
  <c r="S54" i="34"/>
  <c r="Q54" i="34"/>
  <c r="Z54" i="34"/>
  <c r="AA14" i="34"/>
  <c r="Y207" i="34"/>
  <c r="M206" i="34"/>
  <c r="Z24" i="34"/>
  <c r="Q128" i="34"/>
  <c r="Q127" i="34" s="1"/>
  <c r="Q125" i="34" s="1"/>
  <c r="U117" i="34"/>
  <c r="AB119" i="34"/>
  <c r="AC104" i="34"/>
  <c r="G41" i="34"/>
  <c r="L42" i="34"/>
  <c r="Z74" i="34"/>
  <c r="M316" i="34"/>
  <c r="AA317" i="34"/>
  <c r="M101" i="34"/>
  <c r="AA56" i="34"/>
  <c r="T10" i="34"/>
  <c r="T319" i="34" s="1"/>
  <c r="L194" i="34"/>
  <c r="H193" i="34"/>
  <c r="L193" i="34" s="1"/>
  <c r="R293" i="34"/>
  <c r="Z313" i="34"/>
  <c r="M312" i="34"/>
  <c r="AC272" i="34"/>
  <c r="W271" i="34"/>
  <c r="M288" i="34"/>
  <c r="Z288" i="34"/>
  <c r="U287" i="34"/>
  <c r="AB288" i="34"/>
  <c r="Z273" i="34"/>
  <c r="AB273" i="34"/>
  <c r="U272" i="34"/>
  <c r="AA278" i="34"/>
  <c r="Z278" i="34"/>
  <c r="Y278" i="34"/>
  <c r="M277" i="34"/>
  <c r="R281" i="34"/>
  <c r="S258" i="34"/>
  <c r="S256" i="34"/>
  <c r="S254" i="34" s="1"/>
  <c r="S126" i="34" s="1"/>
  <c r="M214" i="34"/>
  <c r="AA214" i="34" s="1"/>
  <c r="Y231" i="34"/>
  <c r="M230" i="34"/>
  <c r="AA231" i="34"/>
  <c r="AB238" i="34"/>
  <c r="U237" i="34"/>
  <c r="Z238" i="34"/>
  <c r="M194" i="34"/>
  <c r="Z195" i="34"/>
  <c r="M222" i="34"/>
  <c r="M197" i="34"/>
  <c r="Y198" i="34"/>
  <c r="AA179" i="34"/>
  <c r="AC206" i="34"/>
  <c r="W205" i="34"/>
  <c r="AA198" i="34"/>
  <c r="I185" i="34"/>
  <c r="L186" i="34"/>
  <c r="Z181" i="34"/>
  <c r="AB181" i="34"/>
  <c r="AC149" i="34"/>
  <c r="AC173" i="34"/>
  <c r="AA173" i="34"/>
  <c r="AA130" i="34"/>
  <c r="W129" i="34"/>
  <c r="AC130" i="34"/>
  <c r="AA120" i="34"/>
  <c r="W118" i="34"/>
  <c r="AA154" i="34"/>
  <c r="AC154" i="34"/>
  <c r="W153" i="34"/>
  <c r="AB51" i="34"/>
  <c r="U50" i="34"/>
  <c r="Y110" i="34"/>
  <c r="M109" i="34"/>
  <c r="Z109" i="34" s="1"/>
  <c r="Z110" i="34"/>
  <c r="AB13" i="34"/>
  <c r="R12" i="34"/>
  <c r="AC100" i="34"/>
  <c r="S24" i="34"/>
  <c r="J71" i="34"/>
  <c r="Y72" i="34"/>
  <c r="M173" i="34"/>
  <c r="Y174" i="34"/>
  <c r="L301" i="34"/>
  <c r="G299" i="34"/>
  <c r="Z316" i="34"/>
  <c r="AB316" i="34"/>
  <c r="U315" i="34"/>
  <c r="Y302" i="34"/>
  <c r="R300" i="34"/>
  <c r="AB300" i="34"/>
  <c r="U294" i="34"/>
  <c r="AA284" i="34"/>
  <c r="W283" i="34"/>
  <c r="AC284" i="34"/>
  <c r="W293" i="34"/>
  <c r="AC311" i="34"/>
  <c r="AA288" i="34"/>
  <c r="AC288" i="34"/>
  <c r="W287" i="34"/>
  <c r="AC256" i="34"/>
  <c r="W254" i="34"/>
  <c r="O258" i="34"/>
  <c r="O256" i="34"/>
  <c r="O254" i="34" s="1"/>
  <c r="O126" i="34" s="1"/>
  <c r="AB209" i="34"/>
  <c r="W221" i="34"/>
  <c r="AC222" i="34"/>
  <c r="AA222" i="34"/>
  <c r="Z261" i="34"/>
  <c r="M259" i="34"/>
  <c r="Q238" i="34"/>
  <c r="Q237" i="34" s="1"/>
  <c r="AA195" i="34"/>
  <c r="Z198" i="34"/>
  <c r="L178" i="34"/>
  <c r="H177" i="34"/>
  <c r="L177" i="34" s="1"/>
  <c r="L158" i="34"/>
  <c r="G157" i="34"/>
  <c r="L157" i="34" s="1"/>
  <c r="M105" i="34"/>
  <c r="AA106" i="34"/>
  <c r="Y106" i="34"/>
  <c r="Y178" i="34"/>
  <c r="AB178" i="34"/>
  <c r="R177" i="34"/>
  <c r="AB161" i="34"/>
  <c r="Z161" i="34"/>
  <c r="W213" i="34"/>
  <c r="AC214" i="34"/>
  <c r="AC157" i="34"/>
  <c r="AA157" i="34"/>
  <c r="Y171" i="34"/>
  <c r="Y150" i="34"/>
  <c r="R149" i="34"/>
  <c r="AB149" i="34" s="1"/>
  <c r="AA85" i="34"/>
  <c r="L9" i="34"/>
  <c r="L71" i="34"/>
  <c r="U40" i="34"/>
  <c r="S14" i="34"/>
  <c r="S13" i="34" s="1"/>
  <c r="S12" i="34" s="1"/>
  <c r="S11" i="34" s="1"/>
  <c r="Q24" i="34"/>
  <c r="M13" i="34"/>
  <c r="Z14" i="34"/>
  <c r="Z85" i="34"/>
  <c r="R41" i="34"/>
  <c r="S128" i="34"/>
  <c r="S127" i="34" s="1"/>
  <c r="S125" i="34" s="1"/>
  <c r="Y43" i="34"/>
  <c r="Q74" i="34"/>
  <c r="Q71" i="34" s="1"/>
  <c r="M113" i="34"/>
  <c r="Z114" i="34"/>
  <c r="Y114" i="34"/>
  <c r="L52" i="34"/>
  <c r="H50" i="34"/>
  <c r="AC12" i="34"/>
  <c r="Q33" i="34"/>
  <c r="Q32" i="34" s="1"/>
  <c r="AB230" i="34"/>
  <c r="Z230" i="34"/>
  <c r="U229" i="34"/>
  <c r="AB233" i="34"/>
  <c r="Z233" i="34"/>
  <c r="M237" i="34"/>
  <c r="M186" i="34"/>
  <c r="Y186" i="34" s="1"/>
  <c r="AA187" i="34"/>
  <c r="Z187" i="34"/>
  <c r="AB189" i="34"/>
  <c r="AC189" i="34"/>
  <c r="I201" i="34"/>
  <c r="L201" i="34" s="1"/>
  <c r="L202" i="34"/>
  <c r="L278" i="34"/>
  <c r="G277" i="34"/>
  <c r="M210" i="34"/>
  <c r="Z211" i="34"/>
  <c r="Y211" i="34"/>
  <c r="AB206" i="34"/>
  <c r="Z206" i="34"/>
  <c r="U205" i="34"/>
  <c r="L138" i="34"/>
  <c r="G137" i="34"/>
  <c r="L137" i="34" s="1"/>
  <c r="M119" i="34"/>
  <c r="AA123" i="34"/>
  <c r="AB185" i="34"/>
  <c r="Y179" i="34"/>
  <c r="AA155" i="34"/>
  <c r="Y143" i="34"/>
  <c r="Q99" i="34"/>
  <c r="Q9" i="34"/>
  <c r="AA147" i="34"/>
  <c r="M134" i="34"/>
  <c r="AA135" i="34"/>
  <c r="Y170" i="34"/>
  <c r="AB170" i="34"/>
  <c r="R169" i="34"/>
  <c r="L198" i="34"/>
  <c r="G197" i="34"/>
  <c r="L197" i="34" s="1"/>
  <c r="M92" i="34"/>
  <c r="G11" i="34"/>
  <c r="L12" i="34"/>
  <c r="AA24" i="34"/>
  <c r="AA53" i="34"/>
  <c r="S53" i="34"/>
  <c r="S52" i="34" s="1"/>
  <c r="Z53" i="34"/>
  <c r="Q53" i="34"/>
  <c r="Q52" i="34" s="1"/>
  <c r="M52" i="34"/>
  <c r="Y53" i="34"/>
  <c r="J50" i="34"/>
  <c r="J40" i="34" s="1"/>
  <c r="J10" i="34" s="1"/>
  <c r="Z81" i="34"/>
  <c r="Y81" i="34"/>
  <c r="M116" i="34"/>
  <c r="Y69" i="34"/>
  <c r="AA69" i="34"/>
  <c r="S69" i="34"/>
  <c r="S64" i="34" s="1"/>
  <c r="Q69" i="34"/>
  <c r="Q64" i="34" s="1"/>
  <c r="Z69" i="34"/>
  <c r="AC137" i="34"/>
  <c r="Q56" i="34"/>
  <c r="X10" i="34"/>
  <c r="Z33" i="34"/>
  <c r="M32" i="34"/>
  <c r="F150" i="33"/>
  <c r="H150" i="33" s="1"/>
  <c r="H132" i="33"/>
  <c r="H125" i="33"/>
  <c r="J40" i="33"/>
  <c r="K41" i="33"/>
  <c r="H97" i="33"/>
  <c r="J146" i="33"/>
  <c r="I68" i="33"/>
  <c r="K54" i="33"/>
  <c r="K68" i="33"/>
  <c r="H115" i="33"/>
  <c r="I116" i="33"/>
  <c r="H54" i="33"/>
  <c r="K12" i="33"/>
  <c r="H11" i="33"/>
  <c r="H78" i="33"/>
  <c r="H72" i="33"/>
  <c r="K57" i="33"/>
  <c r="K136" i="33"/>
  <c r="K97" i="33"/>
  <c r="J96" i="33"/>
  <c r="J130" i="33"/>
  <c r="H87" i="33"/>
  <c r="I45" i="33"/>
  <c r="K45" i="33"/>
  <c r="H143" i="33"/>
  <c r="J128" i="33"/>
  <c r="K138" i="33"/>
  <c r="K106" i="33"/>
  <c r="H147" i="33"/>
  <c r="J74" i="33"/>
  <c r="J82" i="33"/>
  <c r="H131" i="33"/>
  <c r="H133" i="33"/>
  <c r="K134" i="33"/>
  <c r="K87" i="33"/>
  <c r="J86" i="33"/>
  <c r="K98" i="33"/>
  <c r="H109" i="33"/>
  <c r="K28" i="33"/>
  <c r="H93" i="33"/>
  <c r="H41" i="33"/>
  <c r="K42" i="33"/>
  <c r="H75" i="33"/>
  <c r="H103" i="33"/>
  <c r="K79" i="33"/>
  <c r="K126" i="33"/>
  <c r="K104" i="33"/>
  <c r="K88" i="33"/>
  <c r="K93" i="33"/>
  <c r="J92" i="33"/>
  <c r="J101" i="33"/>
  <c r="K33" i="33"/>
  <c r="H95" i="32"/>
  <c r="O62" i="32"/>
  <c r="N62" i="32"/>
  <c r="K61" i="32"/>
  <c r="K65" i="32"/>
  <c r="O74" i="32"/>
  <c r="M74" i="32"/>
  <c r="J73" i="32"/>
  <c r="N97" i="32"/>
  <c r="O97" i="32"/>
  <c r="K94" i="32"/>
  <c r="K51" i="32"/>
  <c r="O52" i="32"/>
  <c r="N52" i="32"/>
  <c r="N69" i="32"/>
  <c r="H68" i="32"/>
  <c r="N39" i="32"/>
  <c r="M37" i="32"/>
  <c r="N37" i="32"/>
  <c r="H49" i="32"/>
  <c r="H94" i="32"/>
  <c r="J109" i="32"/>
  <c r="J10" i="32"/>
  <c r="H33" i="32"/>
  <c r="M115" i="32"/>
  <c r="H114" i="32"/>
  <c r="M107" i="32"/>
  <c r="M34" i="32"/>
  <c r="K90" i="32"/>
  <c r="J77" i="32"/>
  <c r="H11" i="32"/>
  <c r="N101" i="32"/>
  <c r="H58" i="32"/>
  <c r="O98" i="32"/>
  <c r="N98" i="32"/>
  <c r="K95" i="32"/>
  <c r="M59" i="32"/>
  <c r="H110" i="32"/>
  <c r="N111" i="32"/>
  <c r="H73" i="32"/>
  <c r="N74" i="32"/>
  <c r="O33" i="32"/>
  <c r="M62" i="32"/>
  <c r="J61" i="32"/>
  <c r="N59" i="32"/>
  <c r="H16" i="32"/>
  <c r="O110" i="32"/>
  <c r="O11" i="32"/>
  <c r="N11" i="32"/>
  <c r="K10" i="32"/>
  <c r="O79" i="32"/>
  <c r="N79" i="32"/>
  <c r="K78" i="32"/>
  <c r="N34" i="32"/>
  <c r="J93" i="32"/>
  <c r="O93" i="32" s="1"/>
  <c r="J95" i="32"/>
  <c r="M98" i="32"/>
  <c r="N107" i="32"/>
  <c r="H78" i="32"/>
  <c r="N115" i="32"/>
  <c r="M99" i="32"/>
  <c r="H96" i="32"/>
  <c r="M96" i="32" s="1"/>
  <c r="K57" i="32"/>
  <c r="O58" i="32"/>
  <c r="J91" i="32"/>
  <c r="M94" i="32"/>
  <c r="M33" i="32"/>
  <c r="J15" i="32"/>
  <c r="N99" i="32"/>
  <c r="M69" i="32"/>
  <c r="M101" i="32"/>
  <c r="M52" i="32"/>
  <c r="J51" i="32"/>
  <c r="N20" i="32"/>
  <c r="K15" i="32"/>
  <c r="M111" i="32"/>
  <c r="M12" i="32"/>
  <c r="O113" i="32"/>
  <c r="AC287" i="34" l="1"/>
  <c r="R294" i="34"/>
  <c r="AB9" i="34"/>
  <c r="AC9" i="34"/>
  <c r="M217" i="34"/>
  <c r="Z218" i="34"/>
  <c r="AA218" i="34"/>
  <c r="Y218" i="34"/>
  <c r="L249" i="34"/>
  <c r="G244" i="34"/>
  <c r="Z118" i="34"/>
  <c r="AB118" i="34"/>
  <c r="U116" i="34"/>
  <c r="AB245" i="34"/>
  <c r="U244" i="34"/>
  <c r="AC244" i="34" s="1"/>
  <c r="Z245" i="34"/>
  <c r="AC245" i="34"/>
  <c r="L300" i="34"/>
  <c r="G294" i="34"/>
  <c r="Z170" i="34"/>
  <c r="M169" i="34"/>
  <c r="Y169" i="34" s="1"/>
  <c r="AA170" i="34"/>
  <c r="L315" i="34"/>
  <c r="I293" i="34"/>
  <c r="I291" i="34" s="1"/>
  <c r="L283" i="34"/>
  <c r="G282" i="34"/>
  <c r="M51" i="34"/>
  <c r="AA52" i="34"/>
  <c r="Z52" i="34"/>
  <c r="Y52" i="34"/>
  <c r="AB205" i="34"/>
  <c r="M12" i="34"/>
  <c r="Z13" i="34"/>
  <c r="AA13" i="34"/>
  <c r="L277" i="34"/>
  <c r="G272" i="34"/>
  <c r="AA92" i="34"/>
  <c r="Z92" i="34"/>
  <c r="Y92" i="34"/>
  <c r="Y113" i="34"/>
  <c r="AA113" i="34"/>
  <c r="Z113" i="34"/>
  <c r="AC283" i="34"/>
  <c r="W282" i="34"/>
  <c r="Y237" i="34"/>
  <c r="Y13" i="34"/>
  <c r="AB50" i="34"/>
  <c r="AC50" i="34"/>
  <c r="AA118" i="34"/>
  <c r="W116" i="34"/>
  <c r="AA116" i="34" s="1"/>
  <c r="I128" i="34"/>
  <c r="I127" i="34" s="1"/>
  <c r="I125" i="34" s="1"/>
  <c r="L185" i="34"/>
  <c r="R291" i="34"/>
  <c r="M205" i="34"/>
  <c r="Z205" i="34" s="1"/>
  <c r="Y206" i="34"/>
  <c r="AB141" i="34"/>
  <c r="M299" i="34"/>
  <c r="AA301" i="34"/>
  <c r="Z301" i="34"/>
  <c r="Y301" i="34"/>
  <c r="U10" i="34"/>
  <c r="AB11" i="34"/>
  <c r="AC165" i="34"/>
  <c r="AA165" i="34"/>
  <c r="Y233" i="34"/>
  <c r="AA233" i="34"/>
  <c r="AA244" i="34"/>
  <c r="W243" i="34"/>
  <c r="Y165" i="34"/>
  <c r="AA137" i="34"/>
  <c r="Y137" i="34"/>
  <c r="L299" i="34"/>
  <c r="G293" i="34"/>
  <c r="S51" i="34"/>
  <c r="S50" i="34" s="1"/>
  <c r="M117" i="34"/>
  <c r="Y119" i="34"/>
  <c r="AA119" i="34"/>
  <c r="L50" i="34"/>
  <c r="H40" i="34"/>
  <c r="H10" i="34" s="1"/>
  <c r="M104" i="34"/>
  <c r="Y105" i="34"/>
  <c r="AA105" i="34"/>
  <c r="Z105" i="34"/>
  <c r="Z315" i="34"/>
  <c r="U293" i="34"/>
  <c r="AB315" i="34"/>
  <c r="AC315" i="34"/>
  <c r="H128" i="34"/>
  <c r="H127" i="34" s="1"/>
  <c r="H125" i="34" s="1"/>
  <c r="Y197" i="34"/>
  <c r="M193" i="34"/>
  <c r="Z194" i="34"/>
  <c r="AA194" i="34"/>
  <c r="Y194" i="34"/>
  <c r="AA230" i="34"/>
  <c r="Y230" i="34"/>
  <c r="M229" i="34"/>
  <c r="AB287" i="34"/>
  <c r="U282" i="34"/>
  <c r="M71" i="34"/>
  <c r="AB99" i="34"/>
  <c r="AC99" i="34"/>
  <c r="AC255" i="34"/>
  <c r="W253" i="34"/>
  <c r="L311" i="34"/>
  <c r="J293" i="34"/>
  <c r="J291" i="34" s="1"/>
  <c r="J125" i="34" s="1"/>
  <c r="J319" i="34" s="1"/>
  <c r="M42" i="34"/>
  <c r="Z45" i="34"/>
  <c r="Y45" i="34"/>
  <c r="AA45" i="34"/>
  <c r="AC41" i="34"/>
  <c r="W40" i="34"/>
  <c r="M189" i="34"/>
  <c r="AA190" i="34"/>
  <c r="Z190" i="34"/>
  <c r="AA237" i="34"/>
  <c r="M177" i="34"/>
  <c r="Z178" i="34"/>
  <c r="AA178" i="34"/>
  <c r="M149" i="34"/>
  <c r="Y149" i="34" s="1"/>
  <c r="AA150" i="34"/>
  <c r="Z150" i="34"/>
  <c r="AA142" i="34"/>
  <c r="M141" i="34"/>
  <c r="Z142" i="34"/>
  <c r="M153" i="34"/>
  <c r="Z154" i="34"/>
  <c r="Y154" i="34"/>
  <c r="M300" i="34"/>
  <c r="Z302" i="34"/>
  <c r="Z284" i="34"/>
  <c r="Y284" i="34"/>
  <c r="M283" i="34"/>
  <c r="AA283" i="34" s="1"/>
  <c r="Z210" i="34"/>
  <c r="M209" i="34"/>
  <c r="AA210" i="34"/>
  <c r="Y210" i="34"/>
  <c r="Z259" i="34"/>
  <c r="M257" i="34"/>
  <c r="AA259" i="34"/>
  <c r="Q51" i="34"/>
  <c r="Q50" i="34" s="1"/>
  <c r="R40" i="34"/>
  <c r="Z32" i="34"/>
  <c r="AA32" i="34"/>
  <c r="Y32" i="34"/>
  <c r="AC254" i="34"/>
  <c r="AA205" i="34"/>
  <c r="AC205" i="34"/>
  <c r="Z312" i="34"/>
  <c r="M311" i="34"/>
  <c r="AA312" i="34"/>
  <c r="Y312" i="34"/>
  <c r="G128" i="34"/>
  <c r="Z117" i="34"/>
  <c r="AB117" i="34"/>
  <c r="AC117" i="34"/>
  <c r="AC300" i="34"/>
  <c r="W294" i="34"/>
  <c r="AA300" i="34"/>
  <c r="AB257" i="34"/>
  <c r="Y257" i="34"/>
  <c r="R255" i="34"/>
  <c r="M225" i="34"/>
  <c r="Z226" i="34"/>
  <c r="Y226" i="34"/>
  <c r="AA226" i="34"/>
  <c r="Z146" i="34"/>
  <c r="M145" i="34"/>
  <c r="Y146" i="34"/>
  <c r="AA146" i="34"/>
  <c r="Y116" i="34"/>
  <c r="L104" i="34"/>
  <c r="G100" i="34"/>
  <c r="L100" i="34" s="1"/>
  <c r="Z173" i="34"/>
  <c r="AB173" i="34"/>
  <c r="Y12" i="34"/>
  <c r="R11" i="34"/>
  <c r="L11" i="34"/>
  <c r="M133" i="34"/>
  <c r="AA134" i="34"/>
  <c r="AB229" i="34"/>
  <c r="Z229" i="34"/>
  <c r="AC229" i="34"/>
  <c r="Y177" i="34"/>
  <c r="AB177" i="34"/>
  <c r="AB294" i="34"/>
  <c r="U292" i="34"/>
  <c r="AB169" i="34"/>
  <c r="M185" i="34"/>
  <c r="Y185" i="34" s="1"/>
  <c r="AA186" i="34"/>
  <c r="Z186" i="34"/>
  <c r="AB41" i="34"/>
  <c r="AA221" i="34"/>
  <c r="AC221" i="34"/>
  <c r="AC293" i="34"/>
  <c r="W291" i="34"/>
  <c r="Y173" i="34"/>
  <c r="M9" i="34"/>
  <c r="Y109" i="34"/>
  <c r="M99" i="34"/>
  <c r="Z99" i="34" s="1"/>
  <c r="AA109" i="34"/>
  <c r="AA153" i="34"/>
  <c r="AC153" i="34"/>
  <c r="AA129" i="34"/>
  <c r="W128" i="34"/>
  <c r="AC129" i="34"/>
  <c r="AA206" i="34"/>
  <c r="M221" i="34"/>
  <c r="Y221" i="34" s="1"/>
  <c r="Z222" i="34"/>
  <c r="AB272" i="34"/>
  <c r="U271" i="34"/>
  <c r="M287" i="34"/>
  <c r="Z287" i="34" s="1"/>
  <c r="Y288" i="34"/>
  <c r="M315" i="34"/>
  <c r="AA316" i="34"/>
  <c r="Y316" i="34"/>
  <c r="Z119" i="34"/>
  <c r="Z134" i="34"/>
  <c r="AA197" i="34"/>
  <c r="M243" i="34"/>
  <c r="Y244" i="34"/>
  <c r="I254" i="34"/>
  <c r="L256" i="34"/>
  <c r="Q40" i="34"/>
  <c r="AC11" i="34"/>
  <c r="X319" i="34"/>
  <c r="R128" i="34"/>
  <c r="Y133" i="34"/>
  <c r="Y222" i="34"/>
  <c r="Y189" i="34"/>
  <c r="Y259" i="34"/>
  <c r="M267" i="34"/>
  <c r="Y268" i="34"/>
  <c r="AA268" i="34"/>
  <c r="Z268" i="34"/>
  <c r="G255" i="34"/>
  <c r="AC213" i="34"/>
  <c r="AB237" i="34"/>
  <c r="Z237" i="34"/>
  <c r="M213" i="34"/>
  <c r="AA213" i="34" s="1"/>
  <c r="Z214" i="34"/>
  <c r="Y214" i="34"/>
  <c r="AA277" i="34"/>
  <c r="M272" i="34"/>
  <c r="Y277" i="34"/>
  <c r="Z277" i="34"/>
  <c r="G40" i="34"/>
  <c r="L40" i="34" s="1"/>
  <c r="L41" i="34"/>
  <c r="Q12" i="34"/>
  <c r="Q11" i="34" s="1"/>
  <c r="Q10" i="34" s="1"/>
  <c r="Q319" i="34" s="1"/>
  <c r="Z133" i="34"/>
  <c r="U128" i="34"/>
  <c r="AB133" i="34"/>
  <c r="Z260" i="34"/>
  <c r="M258" i="34"/>
  <c r="M256" i="34"/>
  <c r="Y260" i="34"/>
  <c r="AA260" i="34"/>
  <c r="AB12" i="34"/>
  <c r="S40" i="34"/>
  <c r="S10" i="34" s="1"/>
  <c r="S319" i="34" s="1"/>
  <c r="Y134" i="34"/>
  <c r="M129" i="34"/>
  <c r="Z130" i="34"/>
  <c r="Y130" i="34"/>
  <c r="H74" i="33"/>
  <c r="I75" i="33"/>
  <c r="K86" i="33"/>
  <c r="J85" i="33"/>
  <c r="H128" i="33"/>
  <c r="I128" i="33" s="1"/>
  <c r="I131" i="33"/>
  <c r="H146" i="33"/>
  <c r="I146" i="33" s="1"/>
  <c r="I147" i="33"/>
  <c r="I78" i="33"/>
  <c r="H8" i="33"/>
  <c r="K78" i="33"/>
  <c r="I67" i="33"/>
  <c r="I50" i="33"/>
  <c r="I21" i="33"/>
  <c r="I139" i="33"/>
  <c r="I38" i="33"/>
  <c r="I23" i="33"/>
  <c r="I29" i="33"/>
  <c r="I34" i="33"/>
  <c r="I135" i="33"/>
  <c r="I56" i="33"/>
  <c r="I15" i="33"/>
  <c r="I43" i="33"/>
  <c r="I65" i="33"/>
  <c r="I137" i="33"/>
  <c r="I51" i="33"/>
  <c r="I127" i="33"/>
  <c r="I33" i="33"/>
  <c r="I46" i="33"/>
  <c r="I70" i="33"/>
  <c r="I39" i="33"/>
  <c r="I36" i="33"/>
  <c r="I26" i="33"/>
  <c r="I48" i="33"/>
  <c r="I44" i="33"/>
  <c r="I53" i="33"/>
  <c r="I105" i="33"/>
  <c r="I16" i="33"/>
  <c r="I13" i="33"/>
  <c r="I20" i="33"/>
  <c r="I77" i="33"/>
  <c r="I95" i="33"/>
  <c r="I64" i="33"/>
  <c r="I17" i="33"/>
  <c r="I62" i="33"/>
  <c r="I111" i="33"/>
  <c r="I63" i="33"/>
  <c r="I89" i="33"/>
  <c r="I107" i="33"/>
  <c r="I141" i="33"/>
  <c r="I35" i="33"/>
  <c r="I37" i="33"/>
  <c r="I19" i="33"/>
  <c r="I18" i="33"/>
  <c r="I30" i="33"/>
  <c r="I69" i="33"/>
  <c r="I149" i="33"/>
  <c r="I66" i="33"/>
  <c r="I24" i="33"/>
  <c r="I25" i="33"/>
  <c r="I60" i="33"/>
  <c r="I22" i="33"/>
  <c r="I49" i="33"/>
  <c r="I47" i="33"/>
  <c r="I80" i="33"/>
  <c r="I99" i="33"/>
  <c r="I145" i="33"/>
  <c r="I27" i="33"/>
  <c r="I58" i="33"/>
  <c r="I31" i="33"/>
  <c r="I14" i="33"/>
  <c r="I117" i="33"/>
  <c r="I71" i="33"/>
  <c r="J100" i="33"/>
  <c r="I61" i="33"/>
  <c r="I88" i="33"/>
  <c r="I11" i="33"/>
  <c r="H10" i="33"/>
  <c r="K11" i="33"/>
  <c r="H114" i="33"/>
  <c r="I115" i="33"/>
  <c r="K115" i="33"/>
  <c r="K146" i="33"/>
  <c r="I41" i="33"/>
  <c r="H40" i="33"/>
  <c r="I110" i="33"/>
  <c r="I106" i="33"/>
  <c r="I59" i="33"/>
  <c r="H86" i="33"/>
  <c r="I87" i="33"/>
  <c r="K147" i="33"/>
  <c r="I126" i="33"/>
  <c r="K92" i="33"/>
  <c r="J91" i="33"/>
  <c r="I104" i="33"/>
  <c r="I42" i="33"/>
  <c r="H108" i="33"/>
  <c r="I109" i="33"/>
  <c r="K109" i="33"/>
  <c r="I140" i="33"/>
  <c r="J73" i="33"/>
  <c r="I144" i="33"/>
  <c r="K130" i="33"/>
  <c r="J123" i="33"/>
  <c r="I12" i="33"/>
  <c r="I136" i="33"/>
  <c r="H124" i="33"/>
  <c r="I125" i="33"/>
  <c r="K125" i="33"/>
  <c r="H102" i="33"/>
  <c r="I103" i="33"/>
  <c r="K103" i="33"/>
  <c r="I94" i="33"/>
  <c r="H130" i="33"/>
  <c r="I133" i="33"/>
  <c r="K75" i="33"/>
  <c r="K128" i="33"/>
  <c r="J121" i="33"/>
  <c r="H142" i="33"/>
  <c r="I143" i="33"/>
  <c r="K143" i="33"/>
  <c r="K133" i="33"/>
  <c r="I79" i="33"/>
  <c r="I57" i="33"/>
  <c r="I28" i="33"/>
  <c r="I98" i="33"/>
  <c r="I138" i="33"/>
  <c r="J32" i="33"/>
  <c r="I76" i="33"/>
  <c r="H92" i="33"/>
  <c r="I93" i="33"/>
  <c r="I52" i="33"/>
  <c r="I134" i="33"/>
  <c r="I148" i="33"/>
  <c r="K131" i="33"/>
  <c r="I72" i="33"/>
  <c r="K72" i="33"/>
  <c r="I54" i="33"/>
  <c r="I55" i="33"/>
  <c r="H96" i="33"/>
  <c r="I96" i="33" s="1"/>
  <c r="I97" i="33"/>
  <c r="H129" i="33"/>
  <c r="I132" i="33"/>
  <c r="K132" i="33"/>
  <c r="H109" i="32"/>
  <c r="N110" i="32"/>
  <c r="H57" i="32"/>
  <c r="M58" i="32"/>
  <c r="O90" i="32"/>
  <c r="K87" i="32"/>
  <c r="O61" i="32"/>
  <c r="N61" i="32"/>
  <c r="M91" i="32"/>
  <c r="J88" i="32"/>
  <c r="J92" i="32"/>
  <c r="M95" i="32"/>
  <c r="H91" i="32"/>
  <c r="N10" i="32"/>
  <c r="O10" i="32"/>
  <c r="K9" i="32"/>
  <c r="M61" i="32"/>
  <c r="J56" i="32"/>
  <c r="N73" i="32"/>
  <c r="O95" i="32"/>
  <c r="K92" i="32"/>
  <c r="N95" i="32"/>
  <c r="H10" i="32"/>
  <c r="J9" i="32"/>
  <c r="M10" i="32"/>
  <c r="N51" i="32"/>
  <c r="K50" i="32"/>
  <c r="O51" i="32"/>
  <c r="H93" i="32"/>
  <c r="N96" i="32"/>
  <c r="N78" i="32"/>
  <c r="K77" i="32"/>
  <c r="O78" i="32"/>
  <c r="M109" i="32"/>
  <c r="M73" i="32"/>
  <c r="O73" i="32"/>
  <c r="J66" i="32"/>
  <c r="O15" i="32"/>
  <c r="N58" i="32"/>
  <c r="J90" i="32"/>
  <c r="M11" i="32"/>
  <c r="N94" i="32"/>
  <c r="O94" i="32"/>
  <c r="K91" i="32"/>
  <c r="J50" i="32"/>
  <c r="M51" i="32"/>
  <c r="H15" i="32"/>
  <c r="N15" i="32" s="1"/>
  <c r="M16" i="32"/>
  <c r="N16" i="32"/>
  <c r="O57" i="32"/>
  <c r="N57" i="32"/>
  <c r="K56" i="32"/>
  <c r="H77" i="32"/>
  <c r="M77" i="32" s="1"/>
  <c r="N33" i="32"/>
  <c r="M78" i="32"/>
  <c r="O109" i="32"/>
  <c r="M114" i="32"/>
  <c r="H113" i="32"/>
  <c r="N114" i="32"/>
  <c r="M110" i="32"/>
  <c r="N68" i="32"/>
  <c r="H67" i="32"/>
  <c r="M68" i="32"/>
  <c r="H92" i="32"/>
  <c r="J320" i="34" l="1"/>
  <c r="K320" i="34"/>
  <c r="AC128" i="34"/>
  <c r="W127" i="34"/>
  <c r="Z225" i="34"/>
  <c r="Y225" i="34"/>
  <c r="AA225" i="34"/>
  <c r="L255" i="34"/>
  <c r="G253" i="34"/>
  <c r="L253" i="34" s="1"/>
  <c r="Y243" i="34"/>
  <c r="AB271" i="34"/>
  <c r="L128" i="34"/>
  <c r="G127" i="34"/>
  <c r="Z209" i="34"/>
  <c r="AA209" i="34"/>
  <c r="Y209" i="34"/>
  <c r="Z129" i="34"/>
  <c r="Y129" i="34"/>
  <c r="M128" i="34"/>
  <c r="AA128" i="34" s="1"/>
  <c r="Z256" i="34"/>
  <c r="M254" i="34"/>
  <c r="Y256" i="34"/>
  <c r="AA256" i="34"/>
  <c r="M271" i="34"/>
  <c r="Y272" i="34"/>
  <c r="AA272" i="34"/>
  <c r="AA315" i="34"/>
  <c r="Y315" i="34"/>
  <c r="Z272" i="34"/>
  <c r="AA133" i="34"/>
  <c r="Z153" i="34"/>
  <c r="Y153" i="34"/>
  <c r="Z177" i="34"/>
  <c r="AA177" i="34"/>
  <c r="AB40" i="34"/>
  <c r="L272" i="34"/>
  <c r="G271" i="34"/>
  <c r="L271" i="34" s="1"/>
  <c r="Z258" i="34"/>
  <c r="Y258" i="34"/>
  <c r="AA258" i="34"/>
  <c r="Z145" i="34"/>
  <c r="Y145" i="34"/>
  <c r="AA145" i="34"/>
  <c r="M255" i="34"/>
  <c r="Y255" i="34" s="1"/>
  <c r="Z257" i="34"/>
  <c r="AA257" i="34"/>
  <c r="M294" i="34"/>
  <c r="Y294" i="34" s="1"/>
  <c r="Z300" i="34"/>
  <c r="Z149" i="34"/>
  <c r="AA149" i="34"/>
  <c r="AC40" i="34"/>
  <c r="W10" i="34"/>
  <c r="M41" i="34"/>
  <c r="Z42" i="34"/>
  <c r="AA42" i="34"/>
  <c r="Y42" i="34"/>
  <c r="H319" i="34"/>
  <c r="AA299" i="34"/>
  <c r="Z299" i="34"/>
  <c r="M293" i="34"/>
  <c r="Y299" i="34"/>
  <c r="Y205" i="34"/>
  <c r="AC271" i="34"/>
  <c r="M50" i="34"/>
  <c r="AA51" i="34"/>
  <c r="Y51" i="34"/>
  <c r="Z51" i="34"/>
  <c r="G243" i="34"/>
  <c r="L243" i="34" s="1"/>
  <c r="L244" i="34"/>
  <c r="Z217" i="34"/>
  <c r="AA217" i="34"/>
  <c r="Y217" i="34"/>
  <c r="Y300" i="34"/>
  <c r="Z283" i="34"/>
  <c r="M282" i="34"/>
  <c r="Y283" i="34"/>
  <c r="AA229" i="34"/>
  <c r="Y229" i="34"/>
  <c r="L282" i="34"/>
  <c r="G281" i="34"/>
  <c r="L281" i="34" s="1"/>
  <c r="Z169" i="34"/>
  <c r="AA169" i="34"/>
  <c r="U243" i="34"/>
  <c r="AB244" i="34"/>
  <c r="Z244" i="34"/>
  <c r="R292" i="34"/>
  <c r="Y99" i="34"/>
  <c r="AA99" i="34"/>
  <c r="U126" i="34"/>
  <c r="G10" i="34"/>
  <c r="I126" i="34"/>
  <c r="L254" i="34"/>
  <c r="Y287" i="34"/>
  <c r="Y11" i="34"/>
  <c r="R10" i="34"/>
  <c r="AB10" i="34" s="1"/>
  <c r="R253" i="34"/>
  <c r="AB255" i="34"/>
  <c r="AC294" i="34"/>
  <c r="W292" i="34"/>
  <c r="AA294" i="34"/>
  <c r="AA141" i="34"/>
  <c r="Z141" i="34"/>
  <c r="Y104" i="34"/>
  <c r="Z104" i="34"/>
  <c r="AA104" i="34"/>
  <c r="M100" i="34"/>
  <c r="I319" i="34"/>
  <c r="AA287" i="34"/>
  <c r="R127" i="34"/>
  <c r="Z221" i="34"/>
  <c r="AA9" i="34"/>
  <c r="Y9" i="34"/>
  <c r="AA189" i="34"/>
  <c r="Z189" i="34"/>
  <c r="AC253" i="34"/>
  <c r="Z71" i="34"/>
  <c r="AA71" i="34"/>
  <c r="Y71" i="34"/>
  <c r="Z193" i="34"/>
  <c r="Y193" i="34"/>
  <c r="AA193" i="34"/>
  <c r="AB293" i="34"/>
  <c r="U291" i="34"/>
  <c r="AC291" i="34" s="1"/>
  <c r="Z293" i="34"/>
  <c r="G291" i="34"/>
  <c r="L291" i="34" s="1"/>
  <c r="L293" i="34"/>
  <c r="Y141" i="34"/>
  <c r="G292" i="34"/>
  <c r="L294" i="34"/>
  <c r="Z116" i="34"/>
  <c r="AB116" i="34"/>
  <c r="Z311" i="34"/>
  <c r="Y311" i="34"/>
  <c r="AA311" i="34"/>
  <c r="AB128" i="34"/>
  <c r="U127" i="34"/>
  <c r="Z128" i="34"/>
  <c r="Z213" i="34"/>
  <c r="Y213" i="34"/>
  <c r="Y267" i="34"/>
  <c r="Z267" i="34"/>
  <c r="AA267" i="34"/>
  <c r="AA185" i="34"/>
  <c r="Z185" i="34"/>
  <c r="AB282" i="34"/>
  <c r="U281" i="34"/>
  <c r="Z282" i="34"/>
  <c r="AA117" i="34"/>
  <c r="Y117" i="34"/>
  <c r="AA243" i="34"/>
  <c r="AC243" i="34"/>
  <c r="AA282" i="34"/>
  <c r="AC282" i="34"/>
  <c r="W281" i="34"/>
  <c r="M11" i="34"/>
  <c r="AA12" i="34"/>
  <c r="Z12" i="34"/>
  <c r="Z9" i="34"/>
  <c r="J90" i="33"/>
  <c r="H73" i="33"/>
  <c r="I73" i="33" s="1"/>
  <c r="I74" i="33"/>
  <c r="J9" i="33"/>
  <c r="H101" i="33"/>
  <c r="I102" i="33"/>
  <c r="K102" i="33"/>
  <c r="J120" i="33"/>
  <c r="H123" i="33"/>
  <c r="I130" i="33"/>
  <c r="I108" i="33"/>
  <c r="K108" i="33"/>
  <c r="I40" i="33"/>
  <c r="H32" i="33"/>
  <c r="I32" i="33" s="1"/>
  <c r="H113" i="33"/>
  <c r="I114" i="33"/>
  <c r="K114" i="33"/>
  <c r="I8" i="33"/>
  <c r="K8" i="33"/>
  <c r="J84" i="33"/>
  <c r="H122" i="33"/>
  <c r="I129" i="33"/>
  <c r="K129" i="33"/>
  <c r="I142" i="33"/>
  <c r="K142" i="33"/>
  <c r="H121" i="33"/>
  <c r="I124" i="33"/>
  <c r="K124" i="33"/>
  <c r="K73" i="33"/>
  <c r="J83" i="33"/>
  <c r="K96" i="33"/>
  <c r="H91" i="33"/>
  <c r="I92" i="33"/>
  <c r="J118" i="33"/>
  <c r="K74" i="33"/>
  <c r="H85" i="33"/>
  <c r="I86" i="33"/>
  <c r="K40" i="33"/>
  <c r="I10" i="33"/>
  <c r="K10" i="33"/>
  <c r="K55" i="32"/>
  <c r="O56" i="32"/>
  <c r="M88" i="32"/>
  <c r="J47" i="32"/>
  <c r="N91" i="32"/>
  <c r="K88" i="32"/>
  <c r="O91" i="32"/>
  <c r="H66" i="32"/>
  <c r="M67" i="32"/>
  <c r="N67" i="32"/>
  <c r="H90" i="32"/>
  <c r="N93" i="32"/>
  <c r="N92" i="32"/>
  <c r="K89" i="32"/>
  <c r="O92" i="32"/>
  <c r="O9" i="32"/>
  <c r="K8" i="32"/>
  <c r="J89" i="32"/>
  <c r="M89" i="32" s="1"/>
  <c r="M92" i="32"/>
  <c r="J65" i="32"/>
  <c r="O66" i="32"/>
  <c r="J8" i="32"/>
  <c r="M9" i="32"/>
  <c r="J87" i="32"/>
  <c r="N77" i="32"/>
  <c r="O77" i="32"/>
  <c r="O50" i="32"/>
  <c r="K49" i="32"/>
  <c r="N50" i="32"/>
  <c r="H56" i="32"/>
  <c r="M57" i="32"/>
  <c r="M113" i="32"/>
  <c r="N113" i="32"/>
  <c r="O87" i="32"/>
  <c r="H89" i="32"/>
  <c r="M15" i="32"/>
  <c r="J49" i="32"/>
  <c r="M50" i="32"/>
  <c r="M93" i="32"/>
  <c r="H9" i="32"/>
  <c r="M56" i="32"/>
  <c r="J55" i="32"/>
  <c r="H88" i="32"/>
  <c r="N109" i="32"/>
  <c r="AC281" i="34" l="1"/>
  <c r="Y292" i="34"/>
  <c r="R126" i="34"/>
  <c r="M40" i="34"/>
  <c r="Z41" i="34"/>
  <c r="Y41" i="34"/>
  <c r="AA41" i="34"/>
  <c r="AB127" i="34"/>
  <c r="U125" i="34"/>
  <c r="Y128" i="34"/>
  <c r="AC10" i="34"/>
  <c r="Z254" i="34"/>
  <c r="M126" i="34"/>
  <c r="Z126" i="34" s="1"/>
  <c r="Y254" i="34"/>
  <c r="AA254" i="34"/>
  <c r="AA127" i="34"/>
  <c r="W125" i="34"/>
  <c r="AC127" i="34"/>
  <c r="M10" i="34"/>
  <c r="AA10" i="34" s="1"/>
  <c r="AA11" i="34"/>
  <c r="Z11" i="34"/>
  <c r="R125" i="34"/>
  <c r="AB253" i="34"/>
  <c r="M281" i="34"/>
  <c r="Y282" i="34"/>
  <c r="R319" i="34"/>
  <c r="L10" i="34"/>
  <c r="M291" i="34"/>
  <c r="Z291" i="34" s="1"/>
  <c r="Y293" i="34"/>
  <c r="AA293" i="34"/>
  <c r="M292" i="34"/>
  <c r="Z294" i="34"/>
  <c r="AA271" i="34"/>
  <c r="Y271" i="34"/>
  <c r="Z271" i="34"/>
  <c r="L292" i="34"/>
  <c r="G126" i="34"/>
  <c r="L126" i="34" s="1"/>
  <c r="AB291" i="34"/>
  <c r="AC292" i="34"/>
  <c r="AA292" i="34"/>
  <c r="W126" i="34"/>
  <c r="W319" i="34" s="1"/>
  <c r="AB126" i="34"/>
  <c r="Z243" i="34"/>
  <c r="AB243" i="34"/>
  <c r="AA50" i="34"/>
  <c r="Z50" i="34"/>
  <c r="Y50" i="34"/>
  <c r="Z100" i="34"/>
  <c r="Y100" i="34"/>
  <c r="AA100" i="34"/>
  <c r="M127" i="34"/>
  <c r="Z127" i="34" s="1"/>
  <c r="AB281" i="34"/>
  <c r="Z281" i="34"/>
  <c r="AB292" i="34"/>
  <c r="M253" i="34"/>
  <c r="Y253" i="34" s="1"/>
  <c r="Z255" i="34"/>
  <c r="AA255" i="34"/>
  <c r="L127" i="34"/>
  <c r="G125" i="34"/>
  <c r="L125" i="34" s="1"/>
  <c r="H84" i="33"/>
  <c r="I85" i="33"/>
  <c r="H118" i="33"/>
  <c r="I118" i="33" s="1"/>
  <c r="I121" i="33"/>
  <c r="J81" i="33"/>
  <c r="H112" i="33"/>
  <c r="I113" i="33"/>
  <c r="K113" i="33"/>
  <c r="H120" i="33"/>
  <c r="I120" i="33" s="1"/>
  <c r="I123" i="33"/>
  <c r="J150" i="33"/>
  <c r="K150" i="33" s="1"/>
  <c r="K85" i="33"/>
  <c r="K120" i="33"/>
  <c r="K32" i="33"/>
  <c r="H9" i="33"/>
  <c r="I9" i="33" s="1"/>
  <c r="K118" i="33"/>
  <c r="K123" i="33"/>
  <c r="K121" i="33"/>
  <c r="H90" i="33"/>
  <c r="I90" i="33" s="1"/>
  <c r="I91" i="33"/>
  <c r="H119" i="33"/>
  <c r="I122" i="33"/>
  <c r="K122" i="33"/>
  <c r="H100" i="33"/>
  <c r="I101" i="33"/>
  <c r="K101" i="33"/>
  <c r="K91" i="33"/>
  <c r="H8" i="32"/>
  <c r="H65" i="32"/>
  <c r="N66" i="32"/>
  <c r="H55" i="32"/>
  <c r="J48" i="32"/>
  <c r="J117" i="32" s="1"/>
  <c r="O65" i="32"/>
  <c r="N49" i="32"/>
  <c r="K46" i="32"/>
  <c r="O49" i="32"/>
  <c r="O89" i="32"/>
  <c r="N89" i="32"/>
  <c r="K48" i="32"/>
  <c r="N9" i="32"/>
  <c r="M66" i="32"/>
  <c r="O8" i="32"/>
  <c r="H87" i="32"/>
  <c r="N90" i="32"/>
  <c r="N56" i="32"/>
  <c r="H47" i="32"/>
  <c r="M87" i="32"/>
  <c r="M55" i="32"/>
  <c r="M49" i="32"/>
  <c r="J46" i="32"/>
  <c r="M90" i="32"/>
  <c r="N88" i="32"/>
  <c r="K47" i="32"/>
  <c r="O88" i="32"/>
  <c r="N55" i="32"/>
  <c r="O55" i="32"/>
  <c r="AA319" i="34" l="1"/>
  <c r="Y10" i="34"/>
  <c r="Y127" i="34"/>
  <c r="M125" i="34"/>
  <c r="Y125" i="34"/>
  <c r="AA125" i="34"/>
  <c r="AC125" i="34"/>
  <c r="AB125" i="34"/>
  <c r="Z125" i="34"/>
  <c r="U319" i="34"/>
  <c r="Z40" i="34"/>
  <c r="Y40" i="34"/>
  <c r="AA40" i="34"/>
  <c r="AA291" i="34"/>
  <c r="Y291" i="34"/>
  <c r="N281" i="34"/>
  <c r="Y281" i="34"/>
  <c r="Y126" i="34"/>
  <c r="Z253" i="34"/>
  <c r="AA253" i="34"/>
  <c r="AA126" i="34"/>
  <c r="AC126" i="34"/>
  <c r="G319" i="34"/>
  <c r="Z292" i="34"/>
  <c r="L319" i="34"/>
  <c r="Y319" i="34"/>
  <c r="N10" i="34"/>
  <c r="Z10" i="34"/>
  <c r="M319" i="34"/>
  <c r="N126" i="34" s="1"/>
  <c r="AA281" i="34"/>
  <c r="I112" i="33"/>
  <c r="K112" i="33"/>
  <c r="H81" i="33"/>
  <c r="I81" i="33" s="1"/>
  <c r="I84" i="33"/>
  <c r="K9" i="33"/>
  <c r="H83" i="33"/>
  <c r="I100" i="33"/>
  <c r="K100" i="33"/>
  <c r="K90" i="33"/>
  <c r="K84" i="33"/>
  <c r="H82" i="33"/>
  <c r="I119" i="33"/>
  <c r="K119" i="33"/>
  <c r="H117" i="32"/>
  <c r="I55" i="32" s="1"/>
  <c r="I8" i="32"/>
  <c r="O47" i="32"/>
  <c r="N47" i="32"/>
  <c r="N87" i="32"/>
  <c r="K117" i="32"/>
  <c r="M46" i="32"/>
  <c r="O48" i="32"/>
  <c r="H48" i="32"/>
  <c r="M48" i="32" s="1"/>
  <c r="N65" i="32"/>
  <c r="M65" i="32"/>
  <c r="N8" i="32"/>
  <c r="M8" i="32"/>
  <c r="O46" i="32"/>
  <c r="N46" i="32"/>
  <c r="H46" i="32"/>
  <c r="M47" i="32"/>
  <c r="AB319" i="34" l="1"/>
  <c r="Z319" i="34"/>
  <c r="N125" i="34"/>
  <c r="N304" i="34"/>
  <c r="N297" i="34"/>
  <c r="N296" i="34"/>
  <c r="N295" i="34"/>
  <c r="N298" i="34"/>
  <c r="N251" i="34"/>
  <c r="N248" i="34"/>
  <c r="N276" i="34"/>
  <c r="N247" i="34"/>
  <c r="N203" i="34"/>
  <c r="N202" i="34"/>
  <c r="N246" i="34"/>
  <c r="N252" i="34"/>
  <c r="N201" i="34"/>
  <c r="N163" i="34"/>
  <c r="N196" i="34"/>
  <c r="N161" i="34"/>
  <c r="N86" i="34"/>
  <c r="N156" i="34"/>
  <c r="N108" i="34"/>
  <c r="N58" i="34"/>
  <c r="N30" i="34"/>
  <c r="N23" i="34"/>
  <c r="N31" i="34"/>
  <c r="N124" i="34"/>
  <c r="N49" i="34"/>
  <c r="N47" i="34"/>
  <c r="N83" i="34"/>
  <c r="N55" i="34"/>
  <c r="N103" i="34"/>
  <c r="N115" i="34"/>
  <c r="N132" i="34"/>
  <c r="N38" i="34"/>
  <c r="N152" i="34"/>
  <c r="N39" i="34"/>
  <c r="N65" i="34"/>
  <c r="N167" i="34"/>
  <c r="N80" i="34"/>
  <c r="N122" i="34"/>
  <c r="N160" i="34"/>
  <c r="N184" i="34"/>
  <c r="N168" i="34"/>
  <c r="N192" i="34"/>
  <c r="N200" i="34"/>
  <c r="N175" i="34"/>
  <c r="N87" i="34"/>
  <c r="N121" i="34"/>
  <c r="N28" i="34"/>
  <c r="N60" i="34"/>
  <c r="N79" i="34"/>
  <c r="N36" i="34"/>
  <c r="N21" i="34"/>
  <c r="N107" i="34"/>
  <c r="N88" i="34"/>
  <c r="N111" i="34"/>
  <c r="N144" i="34"/>
  <c r="N158" i="34"/>
  <c r="N224" i="34"/>
  <c r="N264" i="34"/>
  <c r="N266" i="34"/>
  <c r="N290" i="34"/>
  <c r="N308" i="34"/>
  <c r="N270" i="34"/>
  <c r="N310" i="34"/>
  <c r="N305" i="34"/>
  <c r="N61" i="34"/>
  <c r="N62" i="34"/>
  <c r="N25" i="34"/>
  <c r="N57" i="34"/>
  <c r="N112" i="34"/>
  <c r="N318" i="34"/>
  <c r="N17" i="34"/>
  <c r="N29" i="34"/>
  <c r="N59" i="34"/>
  <c r="N63" i="34"/>
  <c r="N76" i="34"/>
  <c r="N172" i="34"/>
  <c r="N22" i="34"/>
  <c r="N19" i="34"/>
  <c r="N16" i="34"/>
  <c r="N93" i="34"/>
  <c r="N139" i="34"/>
  <c r="N97" i="34"/>
  <c r="N148" i="34"/>
  <c r="N96" i="34"/>
  <c r="N182" i="34"/>
  <c r="N157" i="34"/>
  <c r="N188" i="34"/>
  <c r="N232" i="34"/>
  <c r="N242" i="34"/>
  <c r="N306" i="34"/>
  <c r="N34" i="34"/>
  <c r="N68" i="34"/>
  <c r="N66" i="34"/>
  <c r="N75" i="34"/>
  <c r="N82" i="34"/>
  <c r="N35" i="34"/>
  <c r="N44" i="34"/>
  <c r="N20" i="34"/>
  <c r="N27" i="34"/>
  <c r="N140" i="34"/>
  <c r="N89" i="34"/>
  <c r="N162" i="34"/>
  <c r="N235" i="34"/>
  <c r="N180" i="34"/>
  <c r="N159" i="34"/>
  <c r="N245" i="34"/>
  <c r="N236" i="34"/>
  <c r="N250" i="34"/>
  <c r="N279" i="34"/>
  <c r="N164" i="34"/>
  <c r="N275" i="34"/>
  <c r="N216" i="34"/>
  <c r="N286" i="34"/>
  <c r="N78" i="34"/>
  <c r="N73" i="34"/>
  <c r="N26" i="34"/>
  <c r="N84" i="34"/>
  <c r="N77" i="34"/>
  <c r="N15" i="34"/>
  <c r="N70" i="34"/>
  <c r="N90" i="34"/>
  <c r="N91" i="34"/>
  <c r="N37" i="34"/>
  <c r="N67" i="34"/>
  <c r="N181" i="34"/>
  <c r="N212" i="34"/>
  <c r="N199" i="34"/>
  <c r="N183" i="34"/>
  <c r="N240" i="34"/>
  <c r="O240" i="34" s="1"/>
  <c r="O239" i="34" s="1"/>
  <c r="O238" i="34" s="1"/>
  <c r="O237" i="34" s="1"/>
  <c r="O128" i="34" s="1"/>
  <c r="O127" i="34" s="1"/>
  <c r="O125" i="34" s="1"/>
  <c r="O319" i="34" s="1"/>
  <c r="N262" i="34"/>
  <c r="N228" i="34"/>
  <c r="N204" i="34"/>
  <c r="N274" i="34"/>
  <c r="N280" i="34"/>
  <c r="N314" i="34"/>
  <c r="N220" i="34"/>
  <c r="N95" i="34"/>
  <c r="N120" i="34"/>
  <c r="N208" i="34"/>
  <c r="N18" i="34"/>
  <c r="N176" i="34"/>
  <c r="N136" i="34"/>
  <c r="N98" i="34"/>
  <c r="N239" i="34"/>
  <c r="N273" i="34"/>
  <c r="N307" i="34"/>
  <c r="N309" i="34"/>
  <c r="N171" i="34"/>
  <c r="N219" i="34"/>
  <c r="N317" i="34"/>
  <c r="N56" i="34"/>
  <c r="N289" i="34"/>
  <c r="N223" i="34"/>
  <c r="N285" i="34"/>
  <c r="N64" i="34"/>
  <c r="N94" i="34"/>
  <c r="N147" i="34"/>
  <c r="N191" i="34"/>
  <c r="N313" i="34"/>
  <c r="N231" i="34"/>
  <c r="N14" i="34"/>
  <c r="N211" i="34"/>
  <c r="N53" i="34"/>
  <c r="N110" i="34"/>
  <c r="N261" i="34"/>
  <c r="N166" i="34"/>
  <c r="N151" i="34"/>
  <c r="N269" i="34"/>
  <c r="N249" i="34"/>
  <c r="N54" i="34"/>
  <c r="N207" i="34"/>
  <c r="N278" i="34"/>
  <c r="N198" i="34"/>
  <c r="N48" i="34"/>
  <c r="N106" i="34"/>
  <c r="N118" i="34"/>
  <c r="N138" i="34"/>
  <c r="N131" i="34"/>
  <c r="N72" i="34"/>
  <c r="N227" i="34"/>
  <c r="N234" i="34"/>
  <c r="N43" i="34"/>
  <c r="N102" i="34"/>
  <c r="N85" i="34"/>
  <c r="N135" i="34"/>
  <c r="N33" i="34"/>
  <c r="N123" i="34"/>
  <c r="N81" i="34"/>
  <c r="N155" i="34"/>
  <c r="N179" i="34"/>
  <c r="N46" i="34"/>
  <c r="N263" i="34"/>
  <c r="N187" i="34"/>
  <c r="N238" i="34"/>
  <c r="N174" i="34"/>
  <c r="N143" i="34"/>
  <c r="N24" i="34"/>
  <c r="N303" i="34"/>
  <c r="N265" i="34"/>
  <c r="N241" i="34"/>
  <c r="N74" i="34"/>
  <c r="N215" i="34"/>
  <c r="N195" i="34"/>
  <c r="N114" i="34"/>
  <c r="N69" i="34"/>
  <c r="N237" i="34"/>
  <c r="N218" i="34"/>
  <c r="N230" i="34"/>
  <c r="N190" i="34"/>
  <c r="N154" i="34"/>
  <c r="N134" i="34"/>
  <c r="N92" i="34"/>
  <c r="N233" i="34"/>
  <c r="N165" i="34"/>
  <c r="N105" i="34"/>
  <c r="N45" i="34"/>
  <c r="N178" i="34"/>
  <c r="N284" i="34"/>
  <c r="N288" i="34"/>
  <c r="N268" i="34"/>
  <c r="N13" i="34"/>
  <c r="N194" i="34"/>
  <c r="N312" i="34"/>
  <c r="N186" i="34"/>
  <c r="N302" i="34"/>
  <c r="N146" i="34"/>
  <c r="N101" i="34"/>
  <c r="N301" i="34"/>
  <c r="N137" i="34"/>
  <c r="N116" i="34"/>
  <c r="N170" i="34"/>
  <c r="N142" i="34"/>
  <c r="N210" i="34"/>
  <c r="N32" i="34"/>
  <c r="N226" i="34"/>
  <c r="N109" i="34"/>
  <c r="N316" i="34"/>
  <c r="N150" i="34"/>
  <c r="N277" i="34"/>
  <c r="N52" i="34"/>
  <c r="N113" i="34"/>
  <c r="N206" i="34"/>
  <c r="N119" i="34"/>
  <c r="N197" i="34"/>
  <c r="N259" i="34"/>
  <c r="N173" i="34"/>
  <c r="N244" i="34"/>
  <c r="N214" i="34"/>
  <c r="N222" i="34"/>
  <c r="N130" i="34"/>
  <c r="N260" i="34"/>
  <c r="N225" i="34"/>
  <c r="N315" i="34"/>
  <c r="N149" i="34"/>
  <c r="N299" i="34"/>
  <c r="N229" i="34"/>
  <c r="N287" i="34"/>
  <c r="N243" i="34"/>
  <c r="N153" i="34"/>
  <c r="N42" i="34"/>
  <c r="N99" i="34"/>
  <c r="N104" i="34"/>
  <c r="N213" i="34"/>
  <c r="N209" i="34"/>
  <c r="N129" i="34"/>
  <c r="N272" i="34"/>
  <c r="N145" i="34"/>
  <c r="N117" i="34"/>
  <c r="N193" i="34"/>
  <c r="N256" i="34"/>
  <c r="N177" i="34"/>
  <c r="N283" i="34"/>
  <c r="N9" i="34"/>
  <c r="N319" i="34" s="1"/>
  <c r="N185" i="34"/>
  <c r="N133" i="34"/>
  <c r="N258" i="34"/>
  <c r="N300" i="34"/>
  <c r="N51" i="34"/>
  <c r="N217" i="34"/>
  <c r="N267" i="34"/>
  <c r="N311" i="34"/>
  <c r="N257" i="34"/>
  <c r="N205" i="34"/>
  <c r="N169" i="34"/>
  <c r="N141" i="34"/>
  <c r="N71" i="34"/>
  <c r="N12" i="34"/>
  <c r="N221" i="34"/>
  <c r="N189" i="34"/>
  <c r="N11" i="34"/>
  <c r="N50" i="34"/>
  <c r="N255" i="34"/>
  <c r="N282" i="34"/>
  <c r="N293" i="34"/>
  <c r="N271" i="34"/>
  <c r="N294" i="34"/>
  <c r="N41" i="34"/>
  <c r="N254" i="34"/>
  <c r="N100" i="34"/>
  <c r="N128" i="34"/>
  <c r="N292" i="34"/>
  <c r="N253" i="34"/>
  <c r="N291" i="34"/>
  <c r="N127" i="34"/>
  <c r="N40" i="34"/>
  <c r="AC319" i="34"/>
  <c r="I83" i="33"/>
  <c r="K83" i="33"/>
  <c r="I82" i="33"/>
  <c r="I150" i="33" s="1"/>
  <c r="K82" i="33"/>
  <c r="K81" i="33"/>
  <c r="O117" i="32"/>
  <c r="N117" i="32"/>
  <c r="I65" i="32"/>
  <c r="I87" i="32"/>
  <c r="I46" i="32"/>
  <c r="I117" i="32" s="1"/>
  <c r="I47" i="32"/>
  <c r="N48" i="32"/>
  <c r="I82" i="32"/>
  <c r="I72" i="32"/>
  <c r="I45" i="32"/>
  <c r="I86" i="32"/>
  <c r="I104" i="32"/>
  <c r="I44" i="32"/>
  <c r="I84" i="32"/>
  <c r="I60" i="32"/>
  <c r="I102" i="32"/>
  <c r="I23" i="32"/>
  <c r="I116" i="32"/>
  <c r="I26" i="32"/>
  <c r="I32" i="32"/>
  <c r="I31" i="32"/>
  <c r="I30" i="32"/>
  <c r="I64" i="32"/>
  <c r="I63" i="32"/>
  <c r="I54" i="32"/>
  <c r="I51" i="32"/>
  <c r="I36" i="32"/>
  <c r="I40" i="32"/>
  <c r="I103" i="32"/>
  <c r="I80" i="32"/>
  <c r="I43" i="32"/>
  <c r="I35" i="32"/>
  <c r="I42" i="32"/>
  <c r="I61" i="32"/>
  <c r="I18" i="32"/>
  <c r="I106" i="32"/>
  <c r="I100" i="32"/>
  <c r="I53" i="32"/>
  <c r="I62" i="32"/>
  <c r="I29" i="32"/>
  <c r="I14" i="32"/>
  <c r="I25" i="32"/>
  <c r="I22" i="32"/>
  <c r="I21" i="32"/>
  <c r="I13" i="32"/>
  <c r="I75" i="32"/>
  <c r="I105" i="32"/>
  <c r="I28" i="32"/>
  <c r="I52" i="32"/>
  <c r="I83" i="32"/>
  <c r="I24" i="32"/>
  <c r="I85" i="32"/>
  <c r="I112" i="32"/>
  <c r="I27" i="32"/>
  <c r="I41" i="32"/>
  <c r="I17" i="32"/>
  <c r="I70" i="32"/>
  <c r="I19" i="32"/>
  <c r="I81" i="32"/>
  <c r="I71" i="32"/>
  <c r="I38" i="32"/>
  <c r="I76" i="32"/>
  <c r="I108" i="32"/>
  <c r="I111" i="32"/>
  <c r="I98" i="32"/>
  <c r="I69" i="32"/>
  <c r="I50" i="32"/>
  <c r="I115" i="32"/>
  <c r="I12" i="32"/>
  <c r="I79" i="32"/>
  <c r="I99" i="32"/>
  <c r="I20" i="32"/>
  <c r="I101" i="32"/>
  <c r="I39" i="32"/>
  <c r="I34" i="32"/>
  <c r="I107" i="32"/>
  <c r="I37" i="32"/>
  <c r="I97" i="32"/>
  <c r="I74" i="32"/>
  <c r="I59" i="32"/>
  <c r="I58" i="32"/>
  <c r="I68" i="32"/>
  <c r="I49" i="32"/>
  <c r="I114" i="32"/>
  <c r="I33" i="32"/>
  <c r="I110" i="32"/>
  <c r="I94" i="32"/>
  <c r="I73" i="32"/>
  <c r="I11" i="32"/>
  <c r="I95" i="32"/>
  <c r="I78" i="32"/>
  <c r="I96" i="32"/>
  <c r="I16" i="32"/>
  <c r="I77" i="32"/>
  <c r="I15" i="32"/>
  <c r="I57" i="32"/>
  <c r="I67" i="32"/>
  <c r="I91" i="32"/>
  <c r="I109" i="32"/>
  <c r="I113" i="32"/>
  <c r="I92" i="32"/>
  <c r="I93" i="32"/>
  <c r="I10" i="32"/>
  <c r="I9" i="32"/>
  <c r="I56" i="32"/>
  <c r="I89" i="32"/>
  <c r="I90" i="32"/>
  <c r="I66" i="32"/>
  <c r="I88" i="32"/>
  <c r="I48" i="32"/>
  <c r="M117" i="32"/>
  <c r="AC312" i="31" l="1"/>
  <c r="AB312" i="31"/>
  <c r="X312" i="31"/>
  <c r="X311" i="31" s="1"/>
  <c r="X310" i="31" s="1"/>
  <c r="X309" i="31" s="1"/>
  <c r="V312" i="31"/>
  <c r="V311" i="31" s="1"/>
  <c r="V310" i="31" s="1"/>
  <c r="V309" i="31" s="1"/>
  <c r="T312" i="31"/>
  <c r="T311" i="31" s="1"/>
  <c r="T310" i="31" s="1"/>
  <c r="T309" i="31" s="1"/>
  <c r="L312" i="31"/>
  <c r="M312" i="31" s="1"/>
  <c r="Z312" i="31" s="1"/>
  <c r="W311" i="31"/>
  <c r="U311" i="31"/>
  <c r="AC311" i="31" s="1"/>
  <c r="R311" i="31"/>
  <c r="R310" i="31" s="1"/>
  <c r="R309" i="31" s="1"/>
  <c r="P311" i="31"/>
  <c r="P310" i="31" s="1"/>
  <c r="O311" i="31"/>
  <c r="K311" i="31"/>
  <c r="K310" i="31" s="1"/>
  <c r="K309" i="31" s="1"/>
  <c r="J311" i="31"/>
  <c r="J310" i="31" s="1"/>
  <c r="J309" i="31" s="1"/>
  <c r="I311" i="31"/>
  <c r="H311" i="31"/>
  <c r="G311" i="31"/>
  <c r="F311" i="31"/>
  <c r="W310" i="31"/>
  <c r="O310" i="31"/>
  <c r="O309" i="31" s="1"/>
  <c r="I310" i="31"/>
  <c r="H310" i="31"/>
  <c r="G310" i="31"/>
  <c r="G309" i="31" s="1"/>
  <c r="F310" i="31"/>
  <c r="F309" i="31" s="1"/>
  <c r="P309" i="31"/>
  <c r="I309" i="31"/>
  <c r="H309" i="31"/>
  <c r="AC308" i="31"/>
  <c r="AB308" i="31"/>
  <c r="X308" i="31"/>
  <c r="X307" i="31" s="1"/>
  <c r="X306" i="31" s="1"/>
  <c r="X305" i="31" s="1"/>
  <c r="V308" i="31"/>
  <c r="V307" i="31" s="1"/>
  <c r="V306" i="31" s="1"/>
  <c r="V305" i="31" s="1"/>
  <c r="T308" i="31"/>
  <c r="T307" i="31" s="1"/>
  <c r="T306" i="31" s="1"/>
  <c r="T305" i="31" s="1"/>
  <c r="L308" i="31"/>
  <c r="M308" i="31" s="1"/>
  <c r="AC307" i="31"/>
  <c r="W307" i="31"/>
  <c r="U307" i="31"/>
  <c r="R307" i="31"/>
  <c r="P307" i="31"/>
  <c r="O307" i="31"/>
  <c r="O306" i="31" s="1"/>
  <c r="K307" i="31"/>
  <c r="K306" i="31" s="1"/>
  <c r="K305" i="31" s="1"/>
  <c r="J307" i="31"/>
  <c r="I307" i="31"/>
  <c r="I306" i="31" s="1"/>
  <c r="H307" i="31"/>
  <c r="G307" i="31"/>
  <c r="F307" i="31"/>
  <c r="F306" i="31" s="1"/>
  <c r="F305" i="31" s="1"/>
  <c r="U306" i="31"/>
  <c r="U305" i="31" s="1"/>
  <c r="P306" i="31"/>
  <c r="P305" i="31" s="1"/>
  <c r="H306" i="31"/>
  <c r="G306" i="31"/>
  <c r="O305" i="31"/>
  <c r="I305" i="31"/>
  <c r="H305" i="31"/>
  <c r="G305" i="31"/>
  <c r="AC304" i="31"/>
  <c r="AB304" i="31"/>
  <c r="X304" i="31"/>
  <c r="X303" i="31" s="1"/>
  <c r="V304" i="31"/>
  <c r="V303" i="31" s="1"/>
  <c r="T304" i="31"/>
  <c r="T303" i="31" s="1"/>
  <c r="T296" i="31" s="1"/>
  <c r="T294" i="31" s="1"/>
  <c r="T288" i="31" s="1"/>
  <c r="T286" i="31" s="1"/>
  <c r="L304" i="31"/>
  <c r="M304" i="31" s="1"/>
  <c r="W303" i="31"/>
  <c r="U303" i="31"/>
  <c r="R303" i="31"/>
  <c r="R296" i="31" s="1"/>
  <c r="P303" i="31"/>
  <c r="P296" i="31" s="1"/>
  <c r="P294" i="31" s="1"/>
  <c r="P288" i="31" s="1"/>
  <c r="P286" i="31" s="1"/>
  <c r="O303" i="31"/>
  <c r="K303" i="31"/>
  <c r="J303" i="31"/>
  <c r="I303" i="31"/>
  <c r="H303" i="31"/>
  <c r="H296" i="31" s="1"/>
  <c r="H294" i="31" s="1"/>
  <c r="H288" i="31" s="1"/>
  <c r="H286" i="31" s="1"/>
  <c r="G303" i="31"/>
  <c r="L303" i="31" s="1"/>
  <c r="F303" i="31"/>
  <c r="AC302" i="31"/>
  <c r="AB302" i="31"/>
  <c r="X302" i="31"/>
  <c r="X301" i="31" s="1"/>
  <c r="X295" i="31" s="1"/>
  <c r="X293" i="31" s="1"/>
  <c r="V302" i="31"/>
  <c r="V301" i="31" s="1"/>
  <c r="T302" i="31"/>
  <c r="T301" i="31" s="1"/>
  <c r="T295" i="31" s="1"/>
  <c r="T293" i="31" s="1"/>
  <c r="M302" i="31"/>
  <c r="L302" i="31"/>
  <c r="W301" i="31"/>
  <c r="AC301" i="31" s="1"/>
  <c r="U301" i="31"/>
  <c r="R301" i="31"/>
  <c r="AB301" i="31" s="1"/>
  <c r="P301" i="31"/>
  <c r="O301" i="31"/>
  <c r="K301" i="31"/>
  <c r="J301" i="31"/>
  <c r="I301" i="31"/>
  <c r="H301" i="31"/>
  <c r="G301" i="31"/>
  <c r="F301" i="31"/>
  <c r="AC300" i="31"/>
  <c r="AB300" i="31"/>
  <c r="X300" i="31"/>
  <c r="X299" i="31" s="1"/>
  <c r="V300" i="31"/>
  <c r="V299" i="31" s="1"/>
  <c r="T300" i="31"/>
  <c r="L300" i="31"/>
  <c r="M300" i="31" s="1"/>
  <c r="W299" i="31"/>
  <c r="U299" i="31"/>
  <c r="T299" i="31"/>
  <c r="R299" i="31"/>
  <c r="P299" i="31"/>
  <c r="O299" i="31"/>
  <c r="K299" i="31"/>
  <c r="K296" i="31" s="1"/>
  <c r="J299" i="31"/>
  <c r="J296" i="31" s="1"/>
  <c r="J294" i="31" s="1"/>
  <c r="J288" i="31" s="1"/>
  <c r="J286" i="31" s="1"/>
  <c r="I299" i="31"/>
  <c r="I296" i="31" s="1"/>
  <c r="I294" i="31" s="1"/>
  <c r="I288" i="31" s="1"/>
  <c r="I286" i="31" s="1"/>
  <c r="H299" i="31"/>
  <c r="G299" i="31"/>
  <c r="F299" i="31"/>
  <c r="F296" i="31" s="1"/>
  <c r="F294" i="31" s="1"/>
  <c r="F288" i="31" s="1"/>
  <c r="F286" i="31" s="1"/>
  <c r="AC298" i="31"/>
  <c r="AB298" i="31"/>
  <c r="AA298" i="31"/>
  <c r="X298" i="31"/>
  <c r="V298" i="31"/>
  <c r="T298" i="31"/>
  <c r="L298" i="31"/>
  <c r="M298" i="31" s="1"/>
  <c r="S298" i="31" s="1"/>
  <c r="S297" i="31" s="1"/>
  <c r="X297" i="31"/>
  <c r="W297" i="31"/>
  <c r="V297" i="31"/>
  <c r="V295" i="31" s="1"/>
  <c r="V293" i="31" s="1"/>
  <c r="U297" i="31"/>
  <c r="T297" i="31"/>
  <c r="R297" i="31"/>
  <c r="AB297" i="31" s="1"/>
  <c r="P297" i="31"/>
  <c r="P295" i="31" s="1"/>
  <c r="P293" i="31" s="1"/>
  <c r="O297" i="31"/>
  <c r="O295" i="31" s="1"/>
  <c r="O293" i="31" s="1"/>
  <c r="K297" i="31"/>
  <c r="J297" i="31"/>
  <c r="J295" i="31" s="1"/>
  <c r="J293" i="31" s="1"/>
  <c r="I297" i="31"/>
  <c r="H297" i="31"/>
  <c r="G297" i="31"/>
  <c r="F297" i="31"/>
  <c r="W295" i="31"/>
  <c r="W293" i="31" s="1"/>
  <c r="U295" i="31"/>
  <c r="G295" i="31"/>
  <c r="K294" i="31"/>
  <c r="K288" i="31" s="1"/>
  <c r="K286" i="31" s="1"/>
  <c r="I293" i="31"/>
  <c r="AC292" i="31"/>
  <c r="AB292" i="31"/>
  <c r="X292" i="31"/>
  <c r="X291" i="31" s="1"/>
  <c r="X290" i="31" s="1"/>
  <c r="X289" i="31" s="1"/>
  <c r="V292" i="31"/>
  <c r="V291" i="31" s="1"/>
  <c r="V290" i="31" s="1"/>
  <c r="V289" i="31" s="1"/>
  <c r="P292" i="31"/>
  <c r="T292" i="31" s="1"/>
  <c r="T291" i="31" s="1"/>
  <c r="T290" i="31" s="1"/>
  <c r="T289" i="31" s="1"/>
  <c r="L292" i="31"/>
  <c r="M292" i="31" s="1"/>
  <c r="S292" i="31" s="1"/>
  <c r="S291" i="31" s="1"/>
  <c r="S290" i="31" s="1"/>
  <c r="S289" i="31" s="1"/>
  <c r="W291" i="31"/>
  <c r="U291" i="31"/>
  <c r="R291" i="31"/>
  <c r="P291" i="31"/>
  <c r="P290" i="31" s="1"/>
  <c r="P289" i="31" s="1"/>
  <c r="O291" i="31"/>
  <c r="K291" i="31"/>
  <c r="K290" i="31" s="1"/>
  <c r="J291" i="31"/>
  <c r="J290" i="31" s="1"/>
  <c r="J289" i="31" s="1"/>
  <c r="I291" i="31"/>
  <c r="I290" i="31" s="1"/>
  <c r="I289" i="31" s="1"/>
  <c r="H291" i="31"/>
  <c r="H290" i="31" s="1"/>
  <c r="H289" i="31" s="1"/>
  <c r="G291" i="31"/>
  <c r="F291" i="31"/>
  <c r="U290" i="31"/>
  <c r="R290" i="31"/>
  <c r="R289" i="31" s="1"/>
  <c r="O290" i="31"/>
  <c r="O289" i="31" s="1"/>
  <c r="G290" i="31"/>
  <c r="G289" i="31" s="1"/>
  <c r="F290" i="31"/>
  <c r="F289" i="31" s="1"/>
  <c r="K289" i="31"/>
  <c r="AC284" i="31"/>
  <c r="AB284" i="31"/>
  <c r="AA284" i="31"/>
  <c r="Z284" i="31"/>
  <c r="X284" i="31"/>
  <c r="V284" i="31"/>
  <c r="V283" i="31" s="1"/>
  <c r="V282" i="31" s="1"/>
  <c r="V281" i="31" s="1"/>
  <c r="T284" i="31"/>
  <c r="T283" i="31" s="1"/>
  <c r="T282" i="31" s="1"/>
  <c r="T281" i="31" s="1"/>
  <c r="S284" i="31"/>
  <c r="S283" i="31" s="1"/>
  <c r="S282" i="31" s="1"/>
  <c r="S281" i="31" s="1"/>
  <c r="Q284" i="31"/>
  <c r="Q283" i="31" s="1"/>
  <c r="Q282" i="31" s="1"/>
  <c r="L284" i="31"/>
  <c r="M284" i="31" s="1"/>
  <c r="M283" i="31" s="1"/>
  <c r="M282" i="31" s="1"/>
  <c r="M281" i="31" s="1"/>
  <c r="Z283" i="31"/>
  <c r="X283" i="31"/>
  <c r="X282" i="31" s="1"/>
  <c r="X281" i="31" s="1"/>
  <c r="W283" i="31"/>
  <c r="U283" i="31"/>
  <c r="R283" i="31"/>
  <c r="P283" i="31"/>
  <c r="O283" i="31"/>
  <c r="O282" i="31" s="1"/>
  <c r="O281" i="31" s="1"/>
  <c r="K283" i="31"/>
  <c r="K282" i="31" s="1"/>
  <c r="K281" i="31" s="1"/>
  <c r="J283" i="31"/>
  <c r="I283" i="31"/>
  <c r="H283" i="31"/>
  <c r="H282" i="31" s="1"/>
  <c r="G283" i="31"/>
  <c r="G282" i="31" s="1"/>
  <c r="F283" i="31"/>
  <c r="F282" i="31" s="1"/>
  <c r="F281" i="31" s="1"/>
  <c r="U282" i="31"/>
  <c r="P282" i="31"/>
  <c r="P281" i="31" s="1"/>
  <c r="I282" i="31"/>
  <c r="I281" i="31" s="1"/>
  <c r="I276" i="31" s="1"/>
  <c r="I275" i="31" s="1"/>
  <c r="Q281" i="31"/>
  <c r="G281" i="31"/>
  <c r="AC280" i="31"/>
  <c r="AB280" i="31"/>
  <c r="X280" i="31"/>
  <c r="V280" i="31"/>
  <c r="T280" i="31"/>
  <c r="T279" i="31" s="1"/>
  <c r="T278" i="31" s="1"/>
  <c r="T277" i="31" s="1"/>
  <c r="T276" i="31" s="1"/>
  <c r="T275" i="31" s="1"/>
  <c r="M280" i="31"/>
  <c r="L280" i="31"/>
  <c r="X279" i="31"/>
  <c r="X278" i="31" s="1"/>
  <c r="X277" i="31" s="1"/>
  <c r="W279" i="31"/>
  <c r="V279" i="31"/>
  <c r="V278" i="31" s="1"/>
  <c r="V277" i="31" s="1"/>
  <c r="U279" i="31"/>
  <c r="R279" i="31"/>
  <c r="P279" i="31"/>
  <c r="O279" i="31"/>
  <c r="K279" i="31"/>
  <c r="J279" i="31"/>
  <c r="J278" i="31" s="1"/>
  <c r="J277" i="31" s="1"/>
  <c r="I279" i="31"/>
  <c r="H279" i="31"/>
  <c r="G279" i="31"/>
  <c r="G278" i="31" s="1"/>
  <c r="G277" i="31" s="1"/>
  <c r="F279" i="31"/>
  <c r="W278" i="31"/>
  <c r="R278" i="31"/>
  <c r="P278" i="31"/>
  <c r="P277" i="31" s="1"/>
  <c r="P276" i="31" s="1"/>
  <c r="P275" i="31" s="1"/>
  <c r="O278" i="31"/>
  <c r="O277" i="31" s="1"/>
  <c r="O276" i="31" s="1"/>
  <c r="O275" i="31" s="1"/>
  <c r="K278" i="31"/>
  <c r="K277" i="31" s="1"/>
  <c r="I278" i="31"/>
  <c r="I277" i="31" s="1"/>
  <c r="F278" i="31"/>
  <c r="F277" i="31" s="1"/>
  <c r="W277" i="31"/>
  <c r="R277" i="31"/>
  <c r="G276" i="31"/>
  <c r="G275" i="31" s="1"/>
  <c r="AC274" i="31"/>
  <c r="AB274" i="31"/>
  <c r="X274" i="31"/>
  <c r="X273" i="31" s="1"/>
  <c r="X272" i="31" s="1"/>
  <c r="X271" i="31" s="1"/>
  <c r="V274" i="31"/>
  <c r="T274" i="31"/>
  <c r="T273" i="31" s="1"/>
  <c r="T272" i="31" s="1"/>
  <c r="T271" i="31" s="1"/>
  <c r="L274" i="31"/>
  <c r="M274" i="31" s="1"/>
  <c r="Z274" i="31" s="1"/>
  <c r="W273" i="31"/>
  <c r="V273" i="31"/>
  <c r="V272" i="31" s="1"/>
  <c r="V271" i="31" s="1"/>
  <c r="U273" i="31"/>
  <c r="R273" i="31"/>
  <c r="R272" i="31" s="1"/>
  <c r="R271" i="31" s="1"/>
  <c r="P273" i="31"/>
  <c r="P272" i="31" s="1"/>
  <c r="P271" i="31" s="1"/>
  <c r="O273" i="31"/>
  <c r="O272" i="31" s="1"/>
  <c r="O271" i="31" s="1"/>
  <c r="K273" i="31"/>
  <c r="J273" i="31"/>
  <c r="J272" i="31" s="1"/>
  <c r="J271" i="31" s="1"/>
  <c r="I273" i="31"/>
  <c r="I272" i="31" s="1"/>
  <c r="H273" i="31"/>
  <c r="H272" i="31" s="1"/>
  <c r="H271" i="31" s="1"/>
  <c r="G273" i="31"/>
  <c r="F273" i="31"/>
  <c r="K272" i="31"/>
  <c r="K271" i="31" s="1"/>
  <c r="F272" i="31"/>
  <c r="F271" i="31" s="1"/>
  <c r="I271" i="31"/>
  <c r="AC270" i="31"/>
  <c r="AB270" i="31"/>
  <c r="X270" i="31"/>
  <c r="V270" i="31"/>
  <c r="T270" i="31"/>
  <c r="T269" i="31" s="1"/>
  <c r="T268" i="31" s="1"/>
  <c r="T267" i="31" s="1"/>
  <c r="T266" i="31" s="1"/>
  <c r="T265" i="31" s="1"/>
  <c r="S270" i="31"/>
  <c r="S269" i="31" s="1"/>
  <c r="S268" i="31" s="1"/>
  <c r="S267" i="31" s="1"/>
  <c r="L270" i="31"/>
  <c r="M270" i="31" s="1"/>
  <c r="M269" i="31" s="1"/>
  <c r="M268" i="31" s="1"/>
  <c r="M267" i="31" s="1"/>
  <c r="X269" i="31"/>
  <c r="W269" i="31"/>
  <c r="V269" i="31"/>
  <c r="V268" i="31" s="1"/>
  <c r="V267" i="31" s="1"/>
  <c r="V266" i="31" s="1"/>
  <c r="V265" i="31" s="1"/>
  <c r="U269" i="31"/>
  <c r="AB269" i="31" s="1"/>
  <c r="R269" i="31"/>
  <c r="P269" i="31"/>
  <c r="O269" i="31"/>
  <c r="O268" i="31" s="1"/>
  <c r="O267" i="31" s="1"/>
  <c r="O266" i="31" s="1"/>
  <c r="O265" i="31" s="1"/>
  <c r="K269" i="31"/>
  <c r="K268" i="31" s="1"/>
  <c r="J269" i="31"/>
  <c r="J268" i="31" s="1"/>
  <c r="J267" i="31" s="1"/>
  <c r="J266" i="31" s="1"/>
  <c r="J265" i="31" s="1"/>
  <c r="I269" i="31"/>
  <c r="H269" i="31"/>
  <c r="G269" i="31"/>
  <c r="F269" i="31"/>
  <c r="F268" i="31" s="1"/>
  <c r="F267" i="31" s="1"/>
  <c r="X268" i="31"/>
  <c r="X267" i="31" s="1"/>
  <c r="W268" i="31"/>
  <c r="P268" i="31"/>
  <c r="P267" i="31" s="1"/>
  <c r="P266" i="31" s="1"/>
  <c r="P265" i="31" s="1"/>
  <c r="I268" i="31"/>
  <c r="I267" i="31" s="1"/>
  <c r="H268" i="31"/>
  <c r="K267" i="31"/>
  <c r="K266" i="31" s="1"/>
  <c r="K265" i="31" s="1"/>
  <c r="AC264" i="31"/>
  <c r="AB264" i="31"/>
  <c r="X264" i="31"/>
  <c r="X263" i="31" s="1"/>
  <c r="X262" i="31" s="1"/>
  <c r="X261" i="31" s="1"/>
  <c r="V264" i="31"/>
  <c r="T264" i="31"/>
  <c r="T263" i="31" s="1"/>
  <c r="T262" i="31" s="1"/>
  <c r="T261" i="31" s="1"/>
  <c r="L264" i="31"/>
  <c r="M264" i="31" s="1"/>
  <c r="S264" i="31" s="1"/>
  <c r="S263" i="31" s="1"/>
  <c r="S262" i="31" s="1"/>
  <c r="S261" i="31" s="1"/>
  <c r="W263" i="31"/>
  <c r="V263" i="31"/>
  <c r="V262" i="31" s="1"/>
  <c r="V261" i="31" s="1"/>
  <c r="U263" i="31"/>
  <c r="AB263" i="31" s="1"/>
  <c r="R263" i="31"/>
  <c r="P263" i="31"/>
  <c r="O263" i="31"/>
  <c r="K263" i="31"/>
  <c r="K262" i="31" s="1"/>
  <c r="K261" i="31" s="1"/>
  <c r="J263" i="31"/>
  <c r="J262" i="31" s="1"/>
  <c r="J261" i="31" s="1"/>
  <c r="I263" i="31"/>
  <c r="H263" i="31"/>
  <c r="G263" i="31"/>
  <c r="F263" i="31"/>
  <c r="F262" i="31" s="1"/>
  <c r="W262" i="31"/>
  <c r="P262" i="31"/>
  <c r="P261" i="31" s="1"/>
  <c r="O262" i="31"/>
  <c r="O261" i="31" s="1"/>
  <c r="I262" i="31"/>
  <c r="I261" i="31" s="1"/>
  <c r="H262" i="31"/>
  <c r="H261" i="31" s="1"/>
  <c r="F261" i="31"/>
  <c r="AC260" i="31"/>
  <c r="AB260" i="31"/>
  <c r="X260" i="31"/>
  <c r="X259" i="31" s="1"/>
  <c r="V260" i="31"/>
  <c r="T260" i="31"/>
  <c r="T259" i="31" s="1"/>
  <c r="L260" i="31"/>
  <c r="M260" i="31" s="1"/>
  <c r="AC259" i="31"/>
  <c r="W259" i="31"/>
  <c r="V259" i="31"/>
  <c r="U259" i="31"/>
  <c r="AB259" i="31" s="1"/>
  <c r="R259" i="31"/>
  <c r="P259" i="31"/>
  <c r="P254" i="31" s="1"/>
  <c r="O259" i="31"/>
  <c r="K259" i="31"/>
  <c r="J259" i="31"/>
  <c r="I259" i="31"/>
  <c r="H259" i="31"/>
  <c r="G259" i="31"/>
  <c r="F259" i="31"/>
  <c r="AC258" i="31"/>
  <c r="AB258" i="31"/>
  <c r="Z258" i="31"/>
  <c r="X258" i="31"/>
  <c r="X257" i="31" s="1"/>
  <c r="V258" i="31"/>
  <c r="V257" i="31" s="1"/>
  <c r="T258" i="31"/>
  <c r="L258" i="31"/>
  <c r="M258" i="31" s="1"/>
  <c r="W257" i="31"/>
  <c r="U257" i="31"/>
  <c r="U254" i="31" s="1"/>
  <c r="T257" i="31"/>
  <c r="R257" i="31"/>
  <c r="R254" i="31" s="1"/>
  <c r="R250" i="31" s="1"/>
  <c r="P257" i="31"/>
  <c r="O257" i="31"/>
  <c r="K257" i="31"/>
  <c r="J257" i="31"/>
  <c r="I257" i="31"/>
  <c r="H257" i="31"/>
  <c r="H254" i="31" s="1"/>
  <c r="G257" i="31"/>
  <c r="F257" i="31"/>
  <c r="AC256" i="31"/>
  <c r="AB256" i="31"/>
  <c r="X256" i="31"/>
  <c r="V256" i="31"/>
  <c r="V255" i="31" s="1"/>
  <c r="V253" i="31" s="1"/>
  <c r="V251" i="31" s="1"/>
  <c r="T256" i="31"/>
  <c r="T255" i="31" s="1"/>
  <c r="M256" i="31"/>
  <c r="L256" i="31"/>
  <c r="X255" i="31"/>
  <c r="X253" i="31" s="1"/>
  <c r="X251" i="31" s="1"/>
  <c r="W255" i="31"/>
  <c r="U255" i="31"/>
  <c r="R255" i="31"/>
  <c r="P255" i="31"/>
  <c r="P253" i="31" s="1"/>
  <c r="O255" i="31"/>
  <c r="O253" i="31" s="1"/>
  <c r="O251" i="31" s="1"/>
  <c r="K255" i="31"/>
  <c r="K253" i="31" s="1"/>
  <c r="K251" i="31" s="1"/>
  <c r="K249" i="31" s="1"/>
  <c r="K247" i="31" s="1"/>
  <c r="J255" i="31"/>
  <c r="J253" i="31" s="1"/>
  <c r="J251" i="31" s="1"/>
  <c r="I255" i="31"/>
  <c r="H255" i="31"/>
  <c r="G255" i="31"/>
  <c r="F255" i="31"/>
  <c r="F253" i="31" s="1"/>
  <c r="F251" i="31" s="1"/>
  <c r="X254" i="31"/>
  <c r="V254" i="31"/>
  <c r="U253" i="31"/>
  <c r="T253" i="31"/>
  <c r="T251" i="31" s="1"/>
  <c r="H253" i="31"/>
  <c r="H251" i="31" s="1"/>
  <c r="H249" i="31" s="1"/>
  <c r="H247" i="31" s="1"/>
  <c r="G253" i="31"/>
  <c r="U251" i="31"/>
  <c r="P251" i="31"/>
  <c r="U250" i="31"/>
  <c r="AC246" i="31"/>
  <c r="AB246" i="31"/>
  <c r="X246" i="31"/>
  <c r="X245" i="31" s="1"/>
  <c r="V246" i="31"/>
  <c r="V245" i="31" s="1"/>
  <c r="V244" i="31" s="1"/>
  <c r="V243" i="31" s="1"/>
  <c r="T246" i="31"/>
  <c r="L246" i="31"/>
  <c r="M246" i="31" s="1"/>
  <c r="S246" i="31" s="1"/>
  <c r="S245" i="31" s="1"/>
  <c r="S244" i="31" s="1"/>
  <c r="S243" i="31" s="1"/>
  <c r="W245" i="31"/>
  <c r="U245" i="31"/>
  <c r="T245" i="31"/>
  <c r="T244" i="31" s="1"/>
  <c r="R245" i="31"/>
  <c r="R244" i="31" s="1"/>
  <c r="P245" i="31"/>
  <c r="P244" i="31" s="1"/>
  <c r="P243" i="31" s="1"/>
  <c r="O245" i="31"/>
  <c r="M245" i="31"/>
  <c r="Z245" i="31" s="1"/>
  <c r="K245" i="31"/>
  <c r="J245" i="31"/>
  <c r="I245" i="31"/>
  <c r="I244" i="31" s="1"/>
  <c r="I243" i="31" s="1"/>
  <c r="H245" i="31"/>
  <c r="G245" i="31"/>
  <c r="G244" i="31" s="1"/>
  <c r="F245" i="31"/>
  <c r="F244" i="31" s="1"/>
  <c r="F243" i="31" s="1"/>
  <c r="F238" i="31" s="1"/>
  <c r="F237" i="31" s="1"/>
  <c r="X244" i="31"/>
  <c r="X243" i="31" s="1"/>
  <c r="W244" i="31"/>
  <c r="O244" i="31"/>
  <c r="K244" i="31"/>
  <c r="K243" i="31" s="1"/>
  <c r="J244" i="31"/>
  <c r="J243" i="31" s="1"/>
  <c r="T243" i="31"/>
  <c r="O243" i="31"/>
  <c r="AC242" i="31"/>
  <c r="AB242" i="31"/>
  <c r="X242" i="31"/>
  <c r="X241" i="31" s="1"/>
  <c r="X240" i="31" s="1"/>
  <c r="X239" i="31" s="1"/>
  <c r="X238" i="31" s="1"/>
  <c r="X237" i="31" s="1"/>
  <c r="V242" i="31"/>
  <c r="V241" i="31" s="1"/>
  <c r="V240" i="31" s="1"/>
  <c r="V239" i="31" s="1"/>
  <c r="T242" i="31"/>
  <c r="L242" i="31"/>
  <c r="M242" i="31" s="1"/>
  <c r="Y242" i="31" s="1"/>
  <c r="W241" i="31"/>
  <c r="AC241" i="31" s="1"/>
  <c r="U241" i="31"/>
  <c r="T241" i="31"/>
  <c r="T240" i="31" s="1"/>
  <c r="R241" i="31"/>
  <c r="P241" i="31"/>
  <c r="P240" i="31" s="1"/>
  <c r="P239" i="31" s="1"/>
  <c r="O241" i="31"/>
  <c r="O240" i="31" s="1"/>
  <c r="O239" i="31" s="1"/>
  <c r="O238" i="31" s="1"/>
  <c r="O237" i="31" s="1"/>
  <c r="K241" i="31"/>
  <c r="K240" i="31" s="1"/>
  <c r="K239" i="31" s="1"/>
  <c r="J241" i="31"/>
  <c r="J240" i="31" s="1"/>
  <c r="J239" i="31" s="1"/>
  <c r="I241" i="31"/>
  <c r="H241" i="31"/>
  <c r="H240" i="31" s="1"/>
  <c r="H239" i="31" s="1"/>
  <c r="G241" i="31"/>
  <c r="F241" i="31"/>
  <c r="R240" i="31"/>
  <c r="R239" i="31" s="1"/>
  <c r="I240" i="31"/>
  <c r="I239" i="31" s="1"/>
  <c r="F240" i="31"/>
  <c r="F239" i="31" s="1"/>
  <c r="T239" i="31"/>
  <c r="X236" i="31"/>
  <c r="X235" i="31" s="1"/>
  <c r="X234" i="31" s="1"/>
  <c r="X233" i="31" s="1"/>
  <c r="V236" i="31"/>
  <c r="V235" i="31" s="1"/>
  <c r="V234" i="31" s="1"/>
  <c r="V233" i="31" s="1"/>
  <c r="S236" i="31"/>
  <c r="P236" i="31"/>
  <c r="M236" i="31"/>
  <c r="AA236" i="31" s="1"/>
  <c r="L236" i="31"/>
  <c r="W235" i="31"/>
  <c r="AA235" i="31" s="1"/>
  <c r="U235" i="31"/>
  <c r="S235" i="31"/>
  <c r="S234" i="31" s="1"/>
  <c r="R235" i="31"/>
  <c r="R234" i="31" s="1"/>
  <c r="O235" i="31"/>
  <c r="M235" i="31"/>
  <c r="Y235" i="31" s="1"/>
  <c r="K235" i="31"/>
  <c r="K234" i="31" s="1"/>
  <c r="K233" i="31" s="1"/>
  <c r="J235" i="31"/>
  <c r="J234" i="31" s="1"/>
  <c r="I235" i="31"/>
  <c r="H235" i="31"/>
  <c r="H234" i="31" s="1"/>
  <c r="H233" i="31" s="1"/>
  <c r="G235" i="31"/>
  <c r="G234" i="31" s="1"/>
  <c r="F235" i="31"/>
  <c r="F234" i="31" s="1"/>
  <c r="F233" i="31" s="1"/>
  <c r="W234" i="31"/>
  <c r="U234" i="31"/>
  <c r="O234" i="31"/>
  <c r="O233" i="31" s="1"/>
  <c r="S233" i="31"/>
  <c r="J233" i="31"/>
  <c r="L233" i="31" s="1"/>
  <c r="I233" i="31"/>
  <c r="G233" i="31"/>
  <c r="AC232" i="31"/>
  <c r="AB232" i="31"/>
  <c r="X232" i="31"/>
  <c r="X231" i="31" s="1"/>
  <c r="X230" i="31" s="1"/>
  <c r="X229" i="31" s="1"/>
  <c r="V232" i="31"/>
  <c r="V231" i="31" s="1"/>
  <c r="V230" i="31" s="1"/>
  <c r="V229" i="31" s="1"/>
  <c r="T232" i="31"/>
  <c r="L232" i="31"/>
  <c r="M232" i="31" s="1"/>
  <c r="W231" i="31"/>
  <c r="U231" i="31"/>
  <c r="T231" i="31"/>
  <c r="R231" i="31"/>
  <c r="R230" i="31" s="1"/>
  <c r="P231" i="31"/>
  <c r="O231" i="31"/>
  <c r="O230" i="31" s="1"/>
  <c r="O229" i="31" s="1"/>
  <c r="K231" i="31"/>
  <c r="K230" i="31" s="1"/>
  <c r="K229" i="31" s="1"/>
  <c r="J231" i="31"/>
  <c r="I231" i="31"/>
  <c r="H231" i="31"/>
  <c r="H230" i="31" s="1"/>
  <c r="H229" i="31" s="1"/>
  <c r="G231" i="31"/>
  <c r="G230" i="31" s="1"/>
  <c r="F231" i="31"/>
  <c r="T230" i="31"/>
  <c r="T229" i="31" s="1"/>
  <c r="P230" i="31"/>
  <c r="P229" i="31" s="1"/>
  <c r="J230" i="31"/>
  <c r="J229" i="31" s="1"/>
  <c r="I230" i="31"/>
  <c r="I229" i="31" s="1"/>
  <c r="F230" i="31"/>
  <c r="R229" i="31"/>
  <c r="F229" i="31"/>
  <c r="AC228" i="31"/>
  <c r="AB228" i="31"/>
  <c r="X228" i="31"/>
  <c r="V228" i="31"/>
  <c r="V227" i="31" s="1"/>
  <c r="V226" i="31" s="1"/>
  <c r="V225" i="31" s="1"/>
  <c r="T228" i="31"/>
  <c r="S228" i="31"/>
  <c r="S227" i="31" s="1"/>
  <c r="S226" i="31" s="1"/>
  <c r="S225" i="31" s="1"/>
  <c r="M228" i="31"/>
  <c r="L228" i="31"/>
  <c r="X227" i="31"/>
  <c r="X226" i="31" s="1"/>
  <c r="X225" i="31" s="1"/>
  <c r="W227" i="31"/>
  <c r="W226" i="31" s="1"/>
  <c r="W225" i="31" s="1"/>
  <c r="U227" i="31"/>
  <c r="U226" i="31" s="1"/>
  <c r="T227" i="31"/>
  <c r="T226" i="31" s="1"/>
  <c r="T225" i="31" s="1"/>
  <c r="R227" i="31"/>
  <c r="R226" i="31" s="1"/>
  <c r="P227" i="31"/>
  <c r="P226" i="31" s="1"/>
  <c r="P225" i="31" s="1"/>
  <c r="O227" i="31"/>
  <c r="K227" i="31"/>
  <c r="J227" i="31"/>
  <c r="L227" i="31" s="1"/>
  <c r="I227" i="31"/>
  <c r="I226" i="31" s="1"/>
  <c r="H227" i="31"/>
  <c r="H226" i="31" s="1"/>
  <c r="G227" i="31"/>
  <c r="G226" i="31" s="1"/>
  <c r="F227" i="31"/>
  <c r="O226" i="31"/>
  <c r="O225" i="31" s="1"/>
  <c r="K226" i="31"/>
  <c r="K225" i="31" s="1"/>
  <c r="F226" i="31"/>
  <c r="H225" i="31"/>
  <c r="G225" i="31"/>
  <c r="F225" i="31"/>
  <c r="AC224" i="31"/>
  <c r="AB224" i="31"/>
  <c r="X224" i="31"/>
  <c r="X223" i="31" s="1"/>
  <c r="X222" i="31" s="1"/>
  <c r="X221" i="31" s="1"/>
  <c r="V224" i="31"/>
  <c r="V223" i="31" s="1"/>
  <c r="V222" i="31" s="1"/>
  <c r="V221" i="31" s="1"/>
  <c r="T224" i="31"/>
  <c r="T223" i="31" s="1"/>
  <c r="T222" i="31" s="1"/>
  <c r="T221" i="31" s="1"/>
  <c r="M224" i="31"/>
  <c r="Y224" i="31" s="1"/>
  <c r="L224" i="31"/>
  <c r="W223" i="31"/>
  <c r="U223" i="31"/>
  <c r="R223" i="31"/>
  <c r="R222" i="31" s="1"/>
  <c r="R221" i="31" s="1"/>
  <c r="P223" i="31"/>
  <c r="P222" i="31" s="1"/>
  <c r="P221" i="31" s="1"/>
  <c r="O223" i="31"/>
  <c r="K223" i="31"/>
  <c r="K222" i="31" s="1"/>
  <c r="K221" i="31" s="1"/>
  <c r="J223" i="31"/>
  <c r="J222" i="31" s="1"/>
  <c r="J221" i="31" s="1"/>
  <c r="I223" i="31"/>
  <c r="H223" i="31"/>
  <c r="H222" i="31" s="1"/>
  <c r="H221" i="31" s="1"/>
  <c r="G223" i="31"/>
  <c r="F223" i="31"/>
  <c r="W222" i="31"/>
  <c r="U222" i="31"/>
  <c r="O222" i="31"/>
  <c r="O221" i="31" s="1"/>
  <c r="F222" i="31"/>
  <c r="F221" i="31" s="1"/>
  <c r="AC220" i="31"/>
  <c r="AB220" i="31"/>
  <c r="X220" i="31"/>
  <c r="V220" i="31"/>
  <c r="T220" i="31"/>
  <c r="L220" i="31"/>
  <c r="M220" i="31" s="1"/>
  <c r="Y220" i="31" s="1"/>
  <c r="X219" i="31"/>
  <c r="X218" i="31" s="1"/>
  <c r="W219" i="31"/>
  <c r="W218" i="31" s="1"/>
  <c r="V219" i="31"/>
  <c r="V218" i="31" s="1"/>
  <c r="U219" i="31"/>
  <c r="T219" i="31"/>
  <c r="T218" i="31" s="1"/>
  <c r="T217" i="31" s="1"/>
  <c r="R219" i="31"/>
  <c r="AB219" i="31" s="1"/>
  <c r="P219" i="31"/>
  <c r="O219" i="31"/>
  <c r="O218" i="31" s="1"/>
  <c r="O217" i="31" s="1"/>
  <c r="K219" i="31"/>
  <c r="J219" i="31"/>
  <c r="J218" i="31" s="1"/>
  <c r="J217" i="31" s="1"/>
  <c r="I219" i="31"/>
  <c r="I218" i="31" s="1"/>
  <c r="I217" i="31" s="1"/>
  <c r="H219" i="31"/>
  <c r="G219" i="31"/>
  <c r="G218" i="31" s="1"/>
  <c r="G217" i="31" s="1"/>
  <c r="F219" i="31"/>
  <c r="U218" i="31"/>
  <c r="R218" i="31"/>
  <c r="R217" i="31" s="1"/>
  <c r="P218" i="31"/>
  <c r="P217" i="31" s="1"/>
  <c r="K218" i="31"/>
  <c r="F218" i="31"/>
  <c r="F217" i="31" s="1"/>
  <c r="X217" i="31"/>
  <c r="W217" i="31"/>
  <c r="V217" i="31"/>
  <c r="K217" i="31"/>
  <c r="AC216" i="31"/>
  <c r="AB216" i="31"/>
  <c r="X216" i="31"/>
  <c r="X215" i="31" s="1"/>
  <c r="X214" i="31" s="1"/>
  <c r="X213" i="31" s="1"/>
  <c r="V216" i="31"/>
  <c r="V215" i="31" s="1"/>
  <c r="V214" i="31" s="1"/>
  <c r="V213" i="31" s="1"/>
  <c r="T216" i="31"/>
  <c r="L216" i="31"/>
  <c r="M216" i="31" s="1"/>
  <c r="Y216" i="31" s="1"/>
  <c r="AC215" i="31"/>
  <c r="W215" i="31"/>
  <c r="U215" i="31"/>
  <c r="T215" i="31"/>
  <c r="T214" i="31" s="1"/>
  <c r="R215" i="31"/>
  <c r="R214" i="31" s="1"/>
  <c r="R213" i="31" s="1"/>
  <c r="P215" i="31"/>
  <c r="P214" i="31" s="1"/>
  <c r="P213" i="31" s="1"/>
  <c r="O215" i="31"/>
  <c r="O214" i="31" s="1"/>
  <c r="O213" i="31" s="1"/>
  <c r="K215" i="31"/>
  <c r="J215" i="31"/>
  <c r="I215" i="31"/>
  <c r="H215" i="31"/>
  <c r="H214" i="31" s="1"/>
  <c r="H213" i="31" s="1"/>
  <c r="G215" i="31"/>
  <c r="F215" i="31"/>
  <c r="F214" i="31" s="1"/>
  <c r="F213" i="31" s="1"/>
  <c r="W214" i="31"/>
  <c r="K214" i="31"/>
  <c r="K213" i="31" s="1"/>
  <c r="J214" i="31"/>
  <c r="I214" i="31"/>
  <c r="I213" i="31" s="1"/>
  <c r="T213" i="31"/>
  <c r="J213" i="31"/>
  <c r="AC212" i="31"/>
  <c r="AB212" i="31"/>
  <c r="X212" i="31"/>
  <c r="V212" i="31"/>
  <c r="V211" i="31" s="1"/>
  <c r="V210" i="31" s="1"/>
  <c r="V209" i="31" s="1"/>
  <c r="T212" i="31"/>
  <c r="T211" i="31" s="1"/>
  <c r="T210" i="31" s="1"/>
  <c r="T209" i="31" s="1"/>
  <c r="L212" i="31"/>
  <c r="M212" i="31" s="1"/>
  <c r="Y212" i="31" s="1"/>
  <c r="X211" i="31"/>
  <c r="X210" i="31" s="1"/>
  <c r="W211" i="31"/>
  <c r="U211" i="31"/>
  <c r="R211" i="31"/>
  <c r="R210" i="31" s="1"/>
  <c r="R209" i="31" s="1"/>
  <c r="P211" i="31"/>
  <c r="P210" i="31" s="1"/>
  <c r="P209" i="31" s="1"/>
  <c r="O211" i="31"/>
  <c r="O210" i="31" s="1"/>
  <c r="O209" i="31" s="1"/>
  <c r="K211" i="31"/>
  <c r="J211" i="31"/>
  <c r="J210" i="31" s="1"/>
  <c r="I211" i="31"/>
  <c r="H211" i="31"/>
  <c r="G211" i="31"/>
  <c r="G210" i="31" s="1"/>
  <c r="G209" i="31" s="1"/>
  <c r="F211" i="31"/>
  <c r="F210" i="31" s="1"/>
  <c r="F209" i="31" s="1"/>
  <c r="W210" i="31"/>
  <c r="W209" i="31" s="1"/>
  <c r="K210" i="31"/>
  <c r="K209" i="31" s="1"/>
  <c r="I210" i="31"/>
  <c r="I209" i="31" s="1"/>
  <c r="X209" i="31"/>
  <c r="J209" i="31"/>
  <c r="AC208" i="31"/>
  <c r="AB208" i="31"/>
  <c r="X208" i="31"/>
  <c r="X207" i="31" s="1"/>
  <c r="X206" i="31" s="1"/>
  <c r="X205" i="31" s="1"/>
  <c r="V208" i="31"/>
  <c r="V207" i="31" s="1"/>
  <c r="V206" i="31" s="1"/>
  <c r="V205" i="31" s="1"/>
  <c r="T208" i="31"/>
  <c r="T207" i="31" s="1"/>
  <c r="T206" i="31" s="1"/>
  <c r="T205" i="31" s="1"/>
  <c r="S208" i="31"/>
  <c r="S207" i="31" s="1"/>
  <c r="S206" i="31" s="1"/>
  <c r="S205" i="31" s="1"/>
  <c r="Q208" i="31"/>
  <c r="M208" i="31"/>
  <c r="AA208" i="31" s="1"/>
  <c r="L208" i="31"/>
  <c r="W207" i="31"/>
  <c r="U207" i="31"/>
  <c r="R207" i="31"/>
  <c r="R206" i="31" s="1"/>
  <c r="R205" i="31" s="1"/>
  <c r="Q207" i="31"/>
  <c r="Q206" i="31" s="1"/>
  <c r="Q205" i="31" s="1"/>
  <c r="P207" i="31"/>
  <c r="P206" i="31" s="1"/>
  <c r="P205" i="31" s="1"/>
  <c r="O207" i="31"/>
  <c r="K207" i="31"/>
  <c r="J207" i="31"/>
  <c r="I207" i="31"/>
  <c r="I206" i="31" s="1"/>
  <c r="I205" i="31" s="1"/>
  <c r="H207" i="31"/>
  <c r="H206" i="31" s="1"/>
  <c r="H205" i="31" s="1"/>
  <c r="G207" i="31"/>
  <c r="F207" i="31"/>
  <c r="F206" i="31" s="1"/>
  <c r="F205" i="31" s="1"/>
  <c r="O206" i="31"/>
  <c r="O205" i="31" s="1"/>
  <c r="K206" i="31"/>
  <c r="K205" i="31" s="1"/>
  <c r="J206" i="31"/>
  <c r="J205" i="31" s="1"/>
  <c r="G206" i="31"/>
  <c r="G205" i="31" s="1"/>
  <c r="AC204" i="31"/>
  <c r="AB204" i="31"/>
  <c r="X204" i="31"/>
  <c r="V204" i="31"/>
  <c r="V203" i="31" s="1"/>
  <c r="V202" i="31" s="1"/>
  <c r="V201" i="31" s="1"/>
  <c r="T204" i="31"/>
  <c r="T203" i="31" s="1"/>
  <c r="T202" i="31" s="1"/>
  <c r="T201" i="31" s="1"/>
  <c r="L204" i="31"/>
  <c r="M204" i="31" s="1"/>
  <c r="S204" i="31" s="1"/>
  <c r="S203" i="31" s="1"/>
  <c r="S202" i="31" s="1"/>
  <c r="S201" i="31" s="1"/>
  <c r="AB203" i="31"/>
  <c r="X203" i="31"/>
  <c r="X202" i="31" s="1"/>
  <c r="X201" i="31" s="1"/>
  <c r="W203" i="31"/>
  <c r="U203" i="31"/>
  <c r="R203" i="31"/>
  <c r="P203" i="31"/>
  <c r="P202" i="31" s="1"/>
  <c r="P201" i="31" s="1"/>
  <c r="O203" i="31"/>
  <c r="O202" i="31" s="1"/>
  <c r="O201" i="31" s="1"/>
  <c r="K203" i="31"/>
  <c r="K202" i="31" s="1"/>
  <c r="K201" i="31" s="1"/>
  <c r="J203" i="31"/>
  <c r="I203" i="31"/>
  <c r="H203" i="31"/>
  <c r="G203" i="31"/>
  <c r="G202" i="31" s="1"/>
  <c r="G201" i="31" s="1"/>
  <c r="F203" i="31"/>
  <c r="F202" i="31" s="1"/>
  <c r="F201" i="31" s="1"/>
  <c r="U202" i="31"/>
  <c r="U201" i="31" s="1"/>
  <c r="I202" i="31"/>
  <c r="I201" i="31" s="1"/>
  <c r="H202" i="31"/>
  <c r="H201" i="31"/>
  <c r="AC200" i="31"/>
  <c r="AB200" i="31"/>
  <c r="X200" i="31"/>
  <c r="X199" i="31" s="1"/>
  <c r="X198" i="31" s="1"/>
  <c r="X197" i="31" s="1"/>
  <c r="V200" i="31"/>
  <c r="V199" i="31" s="1"/>
  <c r="V198" i="31" s="1"/>
  <c r="V197" i="31" s="1"/>
  <c r="T200" i="31"/>
  <c r="T199" i="31" s="1"/>
  <c r="T198" i="31" s="1"/>
  <c r="T197" i="31" s="1"/>
  <c r="L200" i="31"/>
  <c r="M200" i="31" s="1"/>
  <c r="W199" i="31"/>
  <c r="U199" i="31"/>
  <c r="R199" i="31"/>
  <c r="P199" i="31"/>
  <c r="P198" i="31" s="1"/>
  <c r="P197" i="31" s="1"/>
  <c r="O199" i="31"/>
  <c r="O198" i="31" s="1"/>
  <c r="O197" i="31" s="1"/>
  <c r="K199" i="31"/>
  <c r="J199" i="31"/>
  <c r="I199" i="31"/>
  <c r="H199" i="31"/>
  <c r="H198" i="31" s="1"/>
  <c r="H197" i="31" s="1"/>
  <c r="G199" i="31"/>
  <c r="F199" i="31"/>
  <c r="F198" i="31" s="1"/>
  <c r="F197" i="31" s="1"/>
  <c r="R198" i="31"/>
  <c r="K198" i="31"/>
  <c r="K197" i="31" s="1"/>
  <c r="J198" i="31"/>
  <c r="J197" i="31" s="1"/>
  <c r="I198" i="31"/>
  <c r="I197" i="31" s="1"/>
  <c r="AC196" i="31"/>
  <c r="AB196" i="31"/>
  <c r="X196" i="31"/>
  <c r="V196" i="31"/>
  <c r="V195" i="31" s="1"/>
  <c r="T196" i="31"/>
  <c r="L196" i="31"/>
  <c r="M196" i="31" s="1"/>
  <c r="X195" i="31"/>
  <c r="X194" i="31" s="1"/>
  <c r="X193" i="31" s="1"/>
  <c r="W195" i="31"/>
  <c r="U195" i="31"/>
  <c r="T195" i="31"/>
  <c r="R195" i="31"/>
  <c r="P195" i="31"/>
  <c r="P194" i="31" s="1"/>
  <c r="P193" i="31" s="1"/>
  <c r="O195" i="31"/>
  <c r="K195" i="31"/>
  <c r="K194" i="31" s="1"/>
  <c r="K193" i="31" s="1"/>
  <c r="J195" i="31"/>
  <c r="J194" i="31" s="1"/>
  <c r="J193" i="31" s="1"/>
  <c r="I195" i="31"/>
  <c r="I194" i="31" s="1"/>
  <c r="H195" i="31"/>
  <c r="G195" i="31"/>
  <c r="F195" i="31"/>
  <c r="F194" i="31" s="1"/>
  <c r="F193" i="31" s="1"/>
  <c r="W194" i="31"/>
  <c r="V194" i="31"/>
  <c r="V193" i="31" s="1"/>
  <c r="U194" i="31"/>
  <c r="U193" i="31" s="1"/>
  <c r="T194" i="31"/>
  <c r="T193" i="31" s="1"/>
  <c r="O194" i="31"/>
  <c r="H194" i="31"/>
  <c r="H193" i="31" s="1"/>
  <c r="G194" i="31"/>
  <c r="W193" i="31"/>
  <c r="AC193" i="31" s="1"/>
  <c r="O193" i="31"/>
  <c r="I193" i="31"/>
  <c r="AC192" i="31"/>
  <c r="AB192" i="31"/>
  <c r="X192" i="31"/>
  <c r="X191" i="31" s="1"/>
  <c r="X190" i="31" s="1"/>
  <c r="X189" i="31" s="1"/>
  <c r="V192" i="31"/>
  <c r="V191" i="31" s="1"/>
  <c r="V190" i="31" s="1"/>
  <c r="V189" i="31" s="1"/>
  <c r="T192" i="31"/>
  <c r="M192" i="31"/>
  <c r="M191" i="31" s="1"/>
  <c r="L192" i="31"/>
  <c r="W191" i="31"/>
  <c r="U191" i="31"/>
  <c r="T191" i="31"/>
  <c r="T190" i="31" s="1"/>
  <c r="T189" i="31" s="1"/>
  <c r="R191" i="31"/>
  <c r="R190" i="31" s="1"/>
  <c r="P191" i="31"/>
  <c r="O191" i="31"/>
  <c r="K191" i="31"/>
  <c r="K190" i="31" s="1"/>
  <c r="K189" i="31" s="1"/>
  <c r="J191" i="31"/>
  <c r="J190" i="31" s="1"/>
  <c r="J189" i="31" s="1"/>
  <c r="I191" i="31"/>
  <c r="I190" i="31" s="1"/>
  <c r="I189" i="31" s="1"/>
  <c r="H191" i="31"/>
  <c r="G191" i="31"/>
  <c r="G190" i="31" s="1"/>
  <c r="F191" i="31"/>
  <c r="W190" i="31"/>
  <c r="U190" i="31"/>
  <c r="P190" i="31"/>
  <c r="O190" i="31"/>
  <c r="O189" i="31" s="1"/>
  <c r="H190" i="31"/>
  <c r="H189" i="31" s="1"/>
  <c r="F190" i="31"/>
  <c r="F189" i="31" s="1"/>
  <c r="R189" i="31"/>
  <c r="P189" i="31"/>
  <c r="AC188" i="31"/>
  <c r="AB188" i="31"/>
  <c r="AA188" i="31"/>
  <c r="Z188" i="31"/>
  <c r="X188" i="31"/>
  <c r="V188" i="31"/>
  <c r="V187" i="31" s="1"/>
  <c r="V186" i="31" s="1"/>
  <c r="V185" i="31" s="1"/>
  <c r="T188" i="31"/>
  <c r="T187" i="31" s="1"/>
  <c r="T186" i="31" s="1"/>
  <c r="T185" i="31" s="1"/>
  <c r="S188" i="31"/>
  <c r="S187" i="31" s="1"/>
  <c r="S186" i="31" s="1"/>
  <c r="S185" i="31" s="1"/>
  <c r="Q188" i="31"/>
  <c r="Q187" i="31" s="1"/>
  <c r="Q186" i="31" s="1"/>
  <c r="Q185" i="31" s="1"/>
  <c r="L188" i="31"/>
  <c r="M188" i="31" s="1"/>
  <c r="M187" i="31" s="1"/>
  <c r="X187" i="31"/>
  <c r="X186" i="31" s="1"/>
  <c r="X185" i="31" s="1"/>
  <c r="W187" i="31"/>
  <c r="AA187" i="31" s="1"/>
  <c r="U187" i="31"/>
  <c r="R187" i="31"/>
  <c r="P187" i="31"/>
  <c r="P186" i="31" s="1"/>
  <c r="P185" i="31" s="1"/>
  <c r="O187" i="31"/>
  <c r="K187" i="31"/>
  <c r="J187" i="31"/>
  <c r="J186" i="31" s="1"/>
  <c r="J185" i="31" s="1"/>
  <c r="I187" i="31"/>
  <c r="H187" i="31"/>
  <c r="G187" i="31"/>
  <c r="F187" i="31"/>
  <c r="W186" i="31"/>
  <c r="W185" i="31" s="1"/>
  <c r="AA185" i="31" s="1"/>
  <c r="O186" i="31"/>
  <c r="O185" i="31" s="1"/>
  <c r="M186" i="31"/>
  <c r="M185" i="31" s="1"/>
  <c r="K186" i="31"/>
  <c r="K185" i="31" s="1"/>
  <c r="I186" i="31"/>
  <c r="I185" i="31" s="1"/>
  <c r="H186" i="31"/>
  <c r="G186" i="31"/>
  <c r="G185" i="31" s="1"/>
  <c r="F186" i="31"/>
  <c r="F185" i="31" s="1"/>
  <c r="H185" i="31"/>
  <c r="AC184" i="31"/>
  <c r="AB184" i="31"/>
  <c r="X184" i="31"/>
  <c r="X183" i="31" s="1"/>
  <c r="X182" i="31" s="1"/>
  <c r="X181" i="31" s="1"/>
  <c r="V184" i="31"/>
  <c r="V183" i="31" s="1"/>
  <c r="V182" i="31" s="1"/>
  <c r="V181" i="31" s="1"/>
  <c r="T184" i="31"/>
  <c r="T183" i="31" s="1"/>
  <c r="T182" i="31" s="1"/>
  <c r="T181" i="31" s="1"/>
  <c r="L184" i="31"/>
  <c r="M184" i="31" s="1"/>
  <c r="Y184" i="31" s="1"/>
  <c r="W183" i="31"/>
  <c r="U183" i="31"/>
  <c r="R183" i="31"/>
  <c r="R182" i="31" s="1"/>
  <c r="R181" i="31" s="1"/>
  <c r="P183" i="31"/>
  <c r="P182" i="31" s="1"/>
  <c r="P181" i="31" s="1"/>
  <c r="O183" i="31"/>
  <c r="O182" i="31" s="1"/>
  <c r="O181" i="31" s="1"/>
  <c r="K183" i="31"/>
  <c r="J183" i="31"/>
  <c r="I183" i="31"/>
  <c r="I182" i="31" s="1"/>
  <c r="I181" i="31" s="1"/>
  <c r="H183" i="31"/>
  <c r="H182" i="31" s="1"/>
  <c r="H181" i="31" s="1"/>
  <c r="G183" i="31"/>
  <c r="G182" i="31" s="1"/>
  <c r="G181" i="31" s="1"/>
  <c r="F183" i="31"/>
  <c r="F182" i="31" s="1"/>
  <c r="F181" i="31" s="1"/>
  <c r="K182" i="31"/>
  <c r="K181" i="31" s="1"/>
  <c r="J182" i="31"/>
  <c r="J181" i="31" s="1"/>
  <c r="AC180" i="31"/>
  <c r="AB180" i="31"/>
  <c r="X180" i="31"/>
  <c r="X179" i="31" s="1"/>
  <c r="X178" i="31" s="1"/>
  <c r="X177" i="31" s="1"/>
  <c r="V180" i="31"/>
  <c r="V179" i="31" s="1"/>
  <c r="P180" i="31"/>
  <c r="L180" i="31"/>
  <c r="M180" i="31" s="1"/>
  <c r="Y180" i="31" s="1"/>
  <c r="AB179" i="31"/>
  <c r="W179" i="31"/>
  <c r="U179" i="31"/>
  <c r="R179" i="31"/>
  <c r="R178" i="31" s="1"/>
  <c r="O179" i="31"/>
  <c r="O178" i="31" s="1"/>
  <c r="O177" i="31" s="1"/>
  <c r="K179" i="31"/>
  <c r="K178" i="31" s="1"/>
  <c r="J179" i="31"/>
  <c r="I179" i="31"/>
  <c r="H179" i="31"/>
  <c r="G179" i="31"/>
  <c r="F179" i="31"/>
  <c r="F178" i="31" s="1"/>
  <c r="V178" i="31"/>
  <c r="V177" i="31" s="1"/>
  <c r="J178" i="31"/>
  <c r="J177" i="31" s="1"/>
  <c r="I178" i="31"/>
  <c r="I177" i="31" s="1"/>
  <c r="H178" i="31"/>
  <c r="H177" i="31" s="1"/>
  <c r="R177" i="31"/>
  <c r="K177" i="31"/>
  <c r="F177" i="31"/>
  <c r="AC176" i="31"/>
  <c r="AB176" i="31"/>
  <c r="X176" i="31"/>
  <c r="X175" i="31" s="1"/>
  <c r="X174" i="31" s="1"/>
  <c r="X173" i="31" s="1"/>
  <c r="V176" i="31"/>
  <c r="T176" i="31"/>
  <c r="T175" i="31" s="1"/>
  <c r="T174" i="31" s="1"/>
  <c r="L176" i="31"/>
  <c r="M176" i="31" s="1"/>
  <c r="M175" i="31" s="1"/>
  <c r="AB175" i="31"/>
  <c r="W175" i="31"/>
  <c r="V175" i="31"/>
  <c r="U175" i="31"/>
  <c r="R175" i="31"/>
  <c r="P175" i="31"/>
  <c r="P174" i="31" s="1"/>
  <c r="P173" i="31" s="1"/>
  <c r="O175" i="31"/>
  <c r="O174" i="31" s="1"/>
  <c r="O173" i="31" s="1"/>
  <c r="K175" i="31"/>
  <c r="K174" i="31" s="1"/>
  <c r="J175" i="31"/>
  <c r="J174" i="31" s="1"/>
  <c r="J173" i="31" s="1"/>
  <c r="I175" i="31"/>
  <c r="H175" i="31"/>
  <c r="G175" i="31"/>
  <c r="F175" i="31"/>
  <c r="V174" i="31"/>
  <c r="V173" i="31" s="1"/>
  <c r="U174" i="31"/>
  <c r="R174" i="31"/>
  <c r="I174" i="31"/>
  <c r="H174" i="31"/>
  <c r="F174" i="31"/>
  <c r="F173" i="31" s="1"/>
  <c r="U173" i="31"/>
  <c r="T173" i="31"/>
  <c r="K173" i="31"/>
  <c r="I173" i="31"/>
  <c r="H173" i="31"/>
  <c r="AC172" i="31"/>
  <c r="AB172" i="31"/>
  <c r="X172" i="31"/>
  <c r="X171" i="31" s="1"/>
  <c r="X170" i="31" s="1"/>
  <c r="X169" i="31" s="1"/>
  <c r="V172" i="31"/>
  <c r="V171" i="31" s="1"/>
  <c r="V170" i="31" s="1"/>
  <c r="V169" i="31" s="1"/>
  <c r="T172" i="31"/>
  <c r="T171" i="31" s="1"/>
  <c r="T170" i="31" s="1"/>
  <c r="T169" i="31" s="1"/>
  <c r="L172" i="31"/>
  <c r="M172" i="31" s="1"/>
  <c r="W171" i="31"/>
  <c r="AC171" i="31" s="1"/>
  <c r="U171" i="31"/>
  <c r="R171" i="31"/>
  <c r="R170" i="31" s="1"/>
  <c r="R169" i="31" s="1"/>
  <c r="P171" i="31"/>
  <c r="P170" i="31" s="1"/>
  <c r="P169" i="31" s="1"/>
  <c r="O171" i="31"/>
  <c r="O170" i="31" s="1"/>
  <c r="O169" i="31" s="1"/>
  <c r="K171" i="31"/>
  <c r="K170" i="31" s="1"/>
  <c r="J171" i="31"/>
  <c r="J170" i="31" s="1"/>
  <c r="I171" i="31"/>
  <c r="I170" i="31" s="1"/>
  <c r="I169" i="31" s="1"/>
  <c r="H171" i="31"/>
  <c r="H170" i="31" s="1"/>
  <c r="H169" i="31" s="1"/>
  <c r="G171" i="31"/>
  <c r="F171" i="31"/>
  <c r="F170" i="31" s="1"/>
  <c r="F169" i="31" s="1"/>
  <c r="W170" i="31"/>
  <c r="U170" i="31"/>
  <c r="W169" i="31"/>
  <c r="J169" i="31"/>
  <c r="AC168" i="31"/>
  <c r="AB168" i="31"/>
  <c r="X168" i="31"/>
  <c r="X167" i="31" s="1"/>
  <c r="V168" i="31"/>
  <c r="V167" i="31" s="1"/>
  <c r="V166" i="31" s="1"/>
  <c r="V165" i="31" s="1"/>
  <c r="T168" i="31"/>
  <c r="L168" i="31"/>
  <c r="M168" i="31" s="1"/>
  <c r="AB167" i="31"/>
  <c r="W167" i="31"/>
  <c r="U167" i="31"/>
  <c r="T167" i="31"/>
  <c r="R167" i="31"/>
  <c r="P167" i="31"/>
  <c r="P166" i="31" s="1"/>
  <c r="O167" i="31"/>
  <c r="K167" i="31"/>
  <c r="K166" i="31" s="1"/>
  <c r="K165" i="31" s="1"/>
  <c r="J167" i="31"/>
  <c r="J166" i="31" s="1"/>
  <c r="J165" i="31" s="1"/>
  <c r="I167" i="31"/>
  <c r="I166" i="31" s="1"/>
  <c r="I165" i="31" s="1"/>
  <c r="H167" i="31"/>
  <c r="G167" i="31"/>
  <c r="G166" i="31" s="1"/>
  <c r="F167" i="31"/>
  <c r="X166" i="31"/>
  <c r="X165" i="31" s="1"/>
  <c r="W166" i="31"/>
  <c r="U166" i="31"/>
  <c r="T166" i="31"/>
  <c r="T165" i="31" s="1"/>
  <c r="R166" i="31"/>
  <c r="O166" i="31"/>
  <c r="F166" i="31"/>
  <c r="F165" i="31" s="1"/>
  <c r="W165" i="31"/>
  <c r="U165" i="31"/>
  <c r="P165" i="31"/>
  <c r="O165" i="31"/>
  <c r="AC164" i="31"/>
  <c r="AB164" i="31"/>
  <c r="X164" i="31"/>
  <c r="X163" i="31" s="1"/>
  <c r="X162" i="31" s="1"/>
  <c r="X161" i="31" s="1"/>
  <c r="V164" i="31"/>
  <c r="V163" i="31" s="1"/>
  <c r="V162" i="31" s="1"/>
  <c r="V161" i="31" s="1"/>
  <c r="T164" i="31"/>
  <c r="T163" i="31" s="1"/>
  <c r="T162" i="31" s="1"/>
  <c r="T161" i="31" s="1"/>
  <c r="L164" i="31"/>
  <c r="M164" i="31" s="1"/>
  <c r="W163" i="31"/>
  <c r="U163" i="31"/>
  <c r="AB163" i="31" s="1"/>
  <c r="R163" i="31"/>
  <c r="P163" i="31"/>
  <c r="P162" i="31" s="1"/>
  <c r="P161" i="31" s="1"/>
  <c r="O163" i="31"/>
  <c r="O162" i="31" s="1"/>
  <c r="O161" i="31" s="1"/>
  <c r="K163" i="31"/>
  <c r="J163" i="31"/>
  <c r="I163" i="31"/>
  <c r="I162" i="31" s="1"/>
  <c r="H163" i="31"/>
  <c r="H162" i="31" s="1"/>
  <c r="H161" i="31" s="1"/>
  <c r="G163" i="31"/>
  <c r="G162" i="31" s="1"/>
  <c r="G161" i="31" s="1"/>
  <c r="F163" i="31"/>
  <c r="F162" i="31" s="1"/>
  <c r="F161" i="31" s="1"/>
  <c r="R162" i="31"/>
  <c r="R161" i="31" s="1"/>
  <c r="K162" i="31"/>
  <c r="K161" i="31" s="1"/>
  <c r="J162" i="31"/>
  <c r="J161" i="31" s="1"/>
  <c r="I161" i="31"/>
  <c r="AC160" i="31"/>
  <c r="AB160" i="31"/>
  <c r="Y160" i="31"/>
  <c r="X160" i="31"/>
  <c r="X159" i="31" s="1"/>
  <c r="X158" i="31" s="1"/>
  <c r="X157" i="31" s="1"/>
  <c r="V160" i="31"/>
  <c r="V159" i="31" s="1"/>
  <c r="V158" i="31" s="1"/>
  <c r="V157" i="31" s="1"/>
  <c r="T160" i="31"/>
  <c r="L160" i="31"/>
  <c r="M160" i="31" s="1"/>
  <c r="W159" i="31"/>
  <c r="U159" i="31"/>
  <c r="T159" i="31"/>
  <c r="T158" i="31" s="1"/>
  <c r="T157" i="31" s="1"/>
  <c r="R159" i="31"/>
  <c r="P159" i="31"/>
  <c r="P158" i="31" s="1"/>
  <c r="P157" i="31" s="1"/>
  <c r="O159" i="31"/>
  <c r="O158" i="31" s="1"/>
  <c r="K159" i="31"/>
  <c r="J159" i="31"/>
  <c r="J158" i="31" s="1"/>
  <c r="J157" i="31" s="1"/>
  <c r="I159" i="31"/>
  <c r="I158" i="31" s="1"/>
  <c r="I157" i="31" s="1"/>
  <c r="H159" i="31"/>
  <c r="G159" i="31"/>
  <c r="G158" i="31" s="1"/>
  <c r="G157" i="31" s="1"/>
  <c r="F159" i="31"/>
  <c r="F158" i="31" s="1"/>
  <c r="F157" i="31" s="1"/>
  <c r="W158" i="31"/>
  <c r="K158" i="31"/>
  <c r="W157" i="31"/>
  <c r="O157" i="31"/>
  <c r="K157" i="31"/>
  <c r="AC156" i="31"/>
  <c r="AB156" i="31"/>
  <c r="Y156" i="31"/>
  <c r="X156" i="31"/>
  <c r="X155" i="31" s="1"/>
  <c r="X154" i="31" s="1"/>
  <c r="X153" i="31" s="1"/>
  <c r="V156" i="31"/>
  <c r="V155" i="31" s="1"/>
  <c r="V154" i="31" s="1"/>
  <c r="V153" i="31" s="1"/>
  <c r="T156" i="31"/>
  <c r="L156" i="31"/>
  <c r="M156" i="31" s="1"/>
  <c r="W155" i="31"/>
  <c r="U155" i="31"/>
  <c r="U154" i="31" s="1"/>
  <c r="T155" i="31"/>
  <c r="T154" i="31" s="1"/>
  <c r="T153" i="31" s="1"/>
  <c r="R155" i="31"/>
  <c r="AB155" i="31" s="1"/>
  <c r="P155" i="31"/>
  <c r="P154" i="31" s="1"/>
  <c r="P153" i="31" s="1"/>
  <c r="O155" i="31"/>
  <c r="O154" i="31" s="1"/>
  <c r="K155" i="31"/>
  <c r="K154" i="31" s="1"/>
  <c r="K153" i="31" s="1"/>
  <c r="J155" i="31"/>
  <c r="J154" i="31" s="1"/>
  <c r="I155" i="31"/>
  <c r="H155" i="31"/>
  <c r="H154" i="31" s="1"/>
  <c r="H153" i="31" s="1"/>
  <c r="G155" i="31"/>
  <c r="F155" i="31"/>
  <c r="W154" i="31"/>
  <c r="R154" i="31"/>
  <c r="R153" i="31" s="1"/>
  <c r="I154" i="31"/>
  <c r="I153" i="31" s="1"/>
  <c r="F154" i="31"/>
  <c r="F153" i="31" s="1"/>
  <c r="W153" i="31"/>
  <c r="U153" i="31"/>
  <c r="O153" i="31"/>
  <c r="J153" i="31"/>
  <c r="AC152" i="31"/>
  <c r="AB152" i="31"/>
  <c r="X152" i="31"/>
  <c r="X151" i="31" s="1"/>
  <c r="X150" i="31" s="1"/>
  <c r="X149" i="31" s="1"/>
  <c r="V152" i="31"/>
  <c r="V151" i="31" s="1"/>
  <c r="T152" i="31"/>
  <c r="T151" i="31" s="1"/>
  <c r="T150" i="31" s="1"/>
  <c r="T149" i="31" s="1"/>
  <c r="L152" i="31"/>
  <c r="M152" i="31" s="1"/>
  <c r="W151" i="31"/>
  <c r="U151" i="31"/>
  <c r="U150" i="31" s="1"/>
  <c r="R151" i="31"/>
  <c r="P151" i="31"/>
  <c r="P150" i="31" s="1"/>
  <c r="P149" i="31" s="1"/>
  <c r="O151" i="31"/>
  <c r="O150" i="31" s="1"/>
  <c r="O149" i="31" s="1"/>
  <c r="K151" i="31"/>
  <c r="K150" i="31" s="1"/>
  <c r="J151" i="31"/>
  <c r="I151" i="31"/>
  <c r="I150" i="31" s="1"/>
  <c r="I149" i="31" s="1"/>
  <c r="H151" i="31"/>
  <c r="H150" i="31" s="1"/>
  <c r="G151" i="31"/>
  <c r="G150" i="31" s="1"/>
  <c r="G149" i="31" s="1"/>
  <c r="F151" i="31"/>
  <c r="F150" i="31" s="1"/>
  <c r="F149" i="31" s="1"/>
  <c r="V150" i="31"/>
  <c r="V149" i="31" s="1"/>
  <c r="J150" i="31"/>
  <c r="J149" i="31" s="1"/>
  <c r="U149" i="31"/>
  <c r="K149" i="31"/>
  <c r="AC148" i="31"/>
  <c r="AB148" i="31"/>
  <c r="X148" i="31"/>
  <c r="X147" i="31" s="1"/>
  <c r="X146" i="31" s="1"/>
  <c r="X145" i="31" s="1"/>
  <c r="V148" i="31"/>
  <c r="V147" i="31" s="1"/>
  <c r="V146" i="31" s="1"/>
  <c r="V145" i="31" s="1"/>
  <c r="T148" i="31"/>
  <c r="T147" i="31" s="1"/>
  <c r="T146" i="31" s="1"/>
  <c r="T145" i="31" s="1"/>
  <c r="L148" i="31"/>
  <c r="M148" i="31" s="1"/>
  <c r="W147" i="31"/>
  <c r="U147" i="31"/>
  <c r="R147" i="31"/>
  <c r="P147" i="31"/>
  <c r="P146" i="31" s="1"/>
  <c r="P145" i="31" s="1"/>
  <c r="O147" i="31"/>
  <c r="O146" i="31" s="1"/>
  <c r="M147" i="31"/>
  <c r="K147" i="31"/>
  <c r="K146" i="31" s="1"/>
  <c r="K145" i="31" s="1"/>
  <c r="J147" i="31"/>
  <c r="I147" i="31"/>
  <c r="I146" i="31" s="1"/>
  <c r="H147" i="31"/>
  <c r="G147" i="31"/>
  <c r="F147" i="31"/>
  <c r="R146" i="31"/>
  <c r="R145" i="31" s="1"/>
  <c r="J146" i="31"/>
  <c r="J145" i="31" s="1"/>
  <c r="H146" i="31"/>
  <c r="H145" i="31" s="1"/>
  <c r="F146" i="31"/>
  <c r="F145" i="31" s="1"/>
  <c r="O145" i="31"/>
  <c r="I145" i="31"/>
  <c r="AC144" i="31"/>
  <c r="AB144" i="31"/>
  <c r="X144" i="31"/>
  <c r="X143" i="31" s="1"/>
  <c r="X142" i="31" s="1"/>
  <c r="X141" i="31" s="1"/>
  <c r="V144" i="31"/>
  <c r="V143" i="31" s="1"/>
  <c r="V142" i="31" s="1"/>
  <c r="V141" i="31" s="1"/>
  <c r="T144" i="31"/>
  <c r="T143" i="31" s="1"/>
  <c r="T142" i="31" s="1"/>
  <c r="T141" i="31" s="1"/>
  <c r="L144" i="31"/>
  <c r="M144" i="31" s="1"/>
  <c r="W143" i="31"/>
  <c r="U143" i="31"/>
  <c r="U142" i="31" s="1"/>
  <c r="U141" i="31" s="1"/>
  <c r="R143" i="31"/>
  <c r="P143" i="31"/>
  <c r="O143" i="31"/>
  <c r="K143" i="31"/>
  <c r="K142" i="31" s="1"/>
  <c r="K141" i="31" s="1"/>
  <c r="J143" i="31"/>
  <c r="J142" i="31" s="1"/>
  <c r="J141" i="31" s="1"/>
  <c r="I143" i="31"/>
  <c r="H143" i="31"/>
  <c r="G143" i="31"/>
  <c r="G142" i="31" s="1"/>
  <c r="F143" i="31"/>
  <c r="F142" i="31" s="1"/>
  <c r="F141" i="31" s="1"/>
  <c r="W142" i="31"/>
  <c r="AC142" i="31" s="1"/>
  <c r="P142" i="31"/>
  <c r="P141" i="31" s="1"/>
  <c r="O142" i="31"/>
  <c r="O141" i="31" s="1"/>
  <c r="H142" i="31"/>
  <c r="W141" i="31"/>
  <c r="AC141" i="31" s="1"/>
  <c r="H141" i="31"/>
  <c r="AC140" i="31"/>
  <c r="AB140" i="31"/>
  <c r="X140" i="31"/>
  <c r="V140" i="31"/>
  <c r="V139" i="31" s="1"/>
  <c r="V138" i="31" s="1"/>
  <c r="V137" i="31" s="1"/>
  <c r="T140" i="31"/>
  <c r="T139" i="31" s="1"/>
  <c r="T138" i="31" s="1"/>
  <c r="T137" i="31" s="1"/>
  <c r="L140" i="31"/>
  <c r="M140" i="31" s="1"/>
  <c r="X139" i="31"/>
  <c r="X138" i="31" s="1"/>
  <c r="X137" i="31" s="1"/>
  <c r="W139" i="31"/>
  <c r="U139" i="31"/>
  <c r="R139" i="31"/>
  <c r="P139" i="31"/>
  <c r="P138" i="31" s="1"/>
  <c r="P137" i="31" s="1"/>
  <c r="O139" i="31"/>
  <c r="K139" i="31"/>
  <c r="J139" i="31"/>
  <c r="I139" i="31"/>
  <c r="H139" i="31"/>
  <c r="L139" i="31" s="1"/>
  <c r="G139" i="31"/>
  <c r="F139" i="31"/>
  <c r="F138" i="31" s="1"/>
  <c r="F137" i="31" s="1"/>
  <c r="U138" i="31"/>
  <c r="R138" i="31"/>
  <c r="R137" i="31" s="1"/>
  <c r="O138" i="31"/>
  <c r="O137" i="31" s="1"/>
  <c r="K138" i="31"/>
  <c r="J138" i="31"/>
  <c r="J137" i="31" s="1"/>
  <c r="I138" i="31"/>
  <c r="I137" i="31" s="1"/>
  <c r="G138" i="31"/>
  <c r="K137" i="31"/>
  <c r="AB136" i="31"/>
  <c r="X136" i="31"/>
  <c r="V136" i="31"/>
  <c r="V135" i="31" s="1"/>
  <c r="V134" i="31" s="1"/>
  <c r="V133" i="31" s="1"/>
  <c r="T136" i="31"/>
  <c r="T135" i="31" s="1"/>
  <c r="T134" i="31" s="1"/>
  <c r="T133" i="31" s="1"/>
  <c r="L136" i="31"/>
  <c r="M136" i="31" s="1"/>
  <c r="X135" i="31"/>
  <c r="X134" i="31" s="1"/>
  <c r="X133" i="31" s="1"/>
  <c r="W135" i="31"/>
  <c r="U135" i="31"/>
  <c r="R135" i="31"/>
  <c r="AB135" i="31" s="1"/>
  <c r="P135" i="31"/>
  <c r="P134" i="31" s="1"/>
  <c r="P133" i="31" s="1"/>
  <c r="O135" i="31"/>
  <c r="O134" i="31" s="1"/>
  <c r="L135" i="31"/>
  <c r="K135" i="31"/>
  <c r="K134" i="31" s="1"/>
  <c r="K133" i="31" s="1"/>
  <c r="J135" i="31"/>
  <c r="I135" i="31"/>
  <c r="H135" i="31"/>
  <c r="H134" i="31" s="1"/>
  <c r="G135" i="31"/>
  <c r="G134" i="31" s="1"/>
  <c r="G133" i="31" s="1"/>
  <c r="F135" i="31"/>
  <c r="F134" i="31" s="1"/>
  <c r="F133" i="31" s="1"/>
  <c r="U134" i="31"/>
  <c r="J134" i="31"/>
  <c r="J133" i="31" s="1"/>
  <c r="I134" i="31"/>
  <c r="I133" i="31" s="1"/>
  <c r="U133" i="31"/>
  <c r="O133" i="31"/>
  <c r="H133" i="31"/>
  <c r="AC132" i="31"/>
  <c r="AB132" i="31"/>
  <c r="X132" i="31"/>
  <c r="X131" i="31" s="1"/>
  <c r="X130" i="31" s="1"/>
  <c r="X129" i="31" s="1"/>
  <c r="V132" i="31"/>
  <c r="T132" i="31"/>
  <c r="T131" i="31" s="1"/>
  <c r="T130" i="31" s="1"/>
  <c r="T129" i="31" s="1"/>
  <c r="L132" i="31"/>
  <c r="M132" i="31" s="1"/>
  <c r="W131" i="31"/>
  <c r="V131" i="31"/>
  <c r="V130" i="31" s="1"/>
  <c r="V129" i="31" s="1"/>
  <c r="U131" i="31"/>
  <c r="R131" i="31"/>
  <c r="P131" i="31"/>
  <c r="P130" i="31" s="1"/>
  <c r="O131" i="31"/>
  <c r="O130" i="31" s="1"/>
  <c r="O129" i="31" s="1"/>
  <c r="M131" i="31"/>
  <c r="M130" i="31" s="1"/>
  <c r="M129" i="31" s="1"/>
  <c r="K131" i="31"/>
  <c r="K130" i="31" s="1"/>
  <c r="K129" i="31" s="1"/>
  <c r="J131" i="31"/>
  <c r="I131" i="31"/>
  <c r="H131" i="31"/>
  <c r="H130" i="31" s="1"/>
  <c r="H129" i="31" s="1"/>
  <c r="G131" i="31"/>
  <c r="G130" i="31" s="1"/>
  <c r="G129" i="31" s="1"/>
  <c r="F131" i="31"/>
  <c r="F130" i="31" s="1"/>
  <c r="F129" i="31" s="1"/>
  <c r="W130" i="31"/>
  <c r="R130" i="31"/>
  <c r="J130" i="31"/>
  <c r="J129" i="31" s="1"/>
  <c r="I130" i="31"/>
  <c r="I129" i="31" s="1"/>
  <c r="R129" i="31"/>
  <c r="P129" i="31"/>
  <c r="AC124" i="31"/>
  <c r="AB124" i="31"/>
  <c r="X124" i="31"/>
  <c r="V124" i="31"/>
  <c r="V123" i="31" s="1"/>
  <c r="V119" i="31" s="1"/>
  <c r="V117" i="31" s="1"/>
  <c r="T124" i="31"/>
  <c r="T123" i="31" s="1"/>
  <c r="T119" i="31" s="1"/>
  <c r="T117" i="31" s="1"/>
  <c r="L124" i="31"/>
  <c r="M124" i="31" s="1"/>
  <c r="X123" i="31"/>
  <c r="W123" i="31"/>
  <c r="U123" i="31"/>
  <c r="AB123" i="31" s="1"/>
  <c r="R123" i="31"/>
  <c r="P123" i="31"/>
  <c r="P119" i="31" s="1"/>
  <c r="O123" i="31"/>
  <c r="O119" i="31" s="1"/>
  <c r="O117" i="31" s="1"/>
  <c r="K123" i="31"/>
  <c r="K119" i="31" s="1"/>
  <c r="K117" i="31" s="1"/>
  <c r="J123" i="31"/>
  <c r="I123" i="31"/>
  <c r="I119" i="31" s="1"/>
  <c r="H123" i="31"/>
  <c r="H119" i="31" s="1"/>
  <c r="H117" i="31" s="1"/>
  <c r="G123" i="31"/>
  <c r="F123" i="31"/>
  <c r="X122" i="31"/>
  <c r="X121" i="31" s="1"/>
  <c r="X120" i="31" s="1"/>
  <c r="X118" i="31" s="1"/>
  <c r="X116" i="31" s="1"/>
  <c r="V122" i="31"/>
  <c r="V121" i="31" s="1"/>
  <c r="V120" i="31" s="1"/>
  <c r="V118" i="31" s="1"/>
  <c r="V116" i="31" s="1"/>
  <c r="T122" i="31"/>
  <c r="T121" i="31" s="1"/>
  <c r="T120" i="31" s="1"/>
  <c r="T118" i="31" s="1"/>
  <c r="T116" i="31" s="1"/>
  <c r="L122" i="31"/>
  <c r="M122" i="31" s="1"/>
  <c r="W121" i="31"/>
  <c r="W120" i="31" s="1"/>
  <c r="U121" i="31"/>
  <c r="R121" i="31"/>
  <c r="R120" i="31" s="1"/>
  <c r="R118" i="31" s="1"/>
  <c r="R116" i="31" s="1"/>
  <c r="P121" i="31"/>
  <c r="O121" i="31"/>
  <c r="O120" i="31" s="1"/>
  <c r="O118" i="31" s="1"/>
  <c r="O116" i="31" s="1"/>
  <c r="K121" i="31"/>
  <c r="J121" i="31"/>
  <c r="I121" i="31"/>
  <c r="I120" i="31" s="1"/>
  <c r="I118" i="31" s="1"/>
  <c r="I116" i="31" s="1"/>
  <c r="H121" i="31"/>
  <c r="H120" i="31" s="1"/>
  <c r="H118" i="31" s="1"/>
  <c r="H116" i="31" s="1"/>
  <c r="G121" i="31"/>
  <c r="F121" i="31"/>
  <c r="P120" i="31"/>
  <c r="P118" i="31" s="1"/>
  <c r="P116" i="31" s="1"/>
  <c r="K120" i="31"/>
  <c r="J120" i="31"/>
  <c r="F120" i="31"/>
  <c r="F118" i="31" s="1"/>
  <c r="F116" i="31" s="1"/>
  <c r="X119" i="31"/>
  <c r="X117" i="31" s="1"/>
  <c r="G119" i="31"/>
  <c r="G117" i="31" s="1"/>
  <c r="F119" i="31"/>
  <c r="F117" i="31" s="1"/>
  <c r="K118" i="31"/>
  <c r="K116" i="31" s="1"/>
  <c r="J118" i="31"/>
  <c r="J116" i="31" s="1"/>
  <c r="P117" i="31"/>
  <c r="I117" i="31"/>
  <c r="X115" i="31"/>
  <c r="X114" i="31" s="1"/>
  <c r="X113" i="31" s="1"/>
  <c r="V115" i="31"/>
  <c r="V114" i="31" s="1"/>
  <c r="V113" i="31" s="1"/>
  <c r="T115" i="31"/>
  <c r="T114" i="31" s="1"/>
  <c r="T113" i="31" s="1"/>
  <c r="L115" i="31"/>
  <c r="M115" i="31" s="1"/>
  <c r="W114" i="31"/>
  <c r="U114" i="31"/>
  <c r="R114" i="31"/>
  <c r="R113" i="31" s="1"/>
  <c r="P114" i="31"/>
  <c r="P113" i="31" s="1"/>
  <c r="O114" i="31"/>
  <c r="K114" i="31"/>
  <c r="K113" i="31" s="1"/>
  <c r="J114" i="31"/>
  <c r="J113" i="31" s="1"/>
  <c r="I114" i="31"/>
  <c r="H114" i="31"/>
  <c r="G114" i="31"/>
  <c r="F114" i="31"/>
  <c r="F113" i="31" s="1"/>
  <c r="U113" i="31"/>
  <c r="O113" i="31"/>
  <c r="I113" i="31"/>
  <c r="G113" i="31"/>
  <c r="AC112" i="31"/>
  <c r="AB112" i="31"/>
  <c r="X112" i="31"/>
  <c r="V112" i="31"/>
  <c r="T112" i="31"/>
  <c r="M112" i="31"/>
  <c r="S112" i="31" s="1"/>
  <c r="L112" i="31"/>
  <c r="AC111" i="31"/>
  <c r="AB111" i="31"/>
  <c r="AA111" i="31"/>
  <c r="X111" i="31"/>
  <c r="X110" i="31" s="1"/>
  <c r="X109" i="31" s="1"/>
  <c r="V111" i="31"/>
  <c r="V110" i="31" s="1"/>
  <c r="V109" i="31" s="1"/>
  <c r="T111" i="31"/>
  <c r="L111" i="31"/>
  <c r="M111" i="31" s="1"/>
  <c r="S111" i="31" s="1"/>
  <c r="W110" i="31"/>
  <c r="U110" i="31"/>
  <c r="R110" i="31"/>
  <c r="AB110" i="31" s="1"/>
  <c r="P110" i="31"/>
  <c r="P109" i="31" s="1"/>
  <c r="P99" i="31" s="1"/>
  <c r="O110" i="31"/>
  <c r="O109" i="31" s="1"/>
  <c r="K110" i="31"/>
  <c r="K109" i="31" s="1"/>
  <c r="K9" i="31" s="1"/>
  <c r="J110" i="31"/>
  <c r="J109" i="31" s="1"/>
  <c r="J99" i="31" s="1"/>
  <c r="I110" i="31"/>
  <c r="H110" i="31"/>
  <c r="G110" i="31"/>
  <c r="F110" i="31"/>
  <c r="F109" i="31" s="1"/>
  <c r="F99" i="31" s="1"/>
  <c r="U109" i="31"/>
  <c r="R109" i="31"/>
  <c r="I109" i="31"/>
  <c r="G109" i="31"/>
  <c r="G99" i="31" s="1"/>
  <c r="AC108" i="31"/>
  <c r="AB108" i="31"/>
  <c r="X108" i="31"/>
  <c r="V108" i="31"/>
  <c r="T108" i="31"/>
  <c r="T106" i="31" s="1"/>
  <c r="T105" i="31" s="1"/>
  <c r="T104" i="31" s="1"/>
  <c r="L108" i="31"/>
  <c r="M108" i="31" s="1"/>
  <c r="Q108" i="31" s="1"/>
  <c r="AC107" i="31"/>
  <c r="AB107" i="31"/>
  <c r="X107" i="31"/>
  <c r="X106" i="31" s="1"/>
  <c r="X105" i="31" s="1"/>
  <c r="X104" i="31" s="1"/>
  <c r="V107" i="31"/>
  <c r="V106" i="31" s="1"/>
  <c r="V105" i="31" s="1"/>
  <c r="V104" i="31" s="1"/>
  <c r="T107" i="31"/>
  <c r="M107" i="31"/>
  <c r="Y107" i="31" s="1"/>
  <c r="L107" i="31"/>
  <c r="W106" i="31"/>
  <c r="U106" i="31"/>
  <c r="U105" i="31" s="1"/>
  <c r="R106" i="31"/>
  <c r="P106" i="31"/>
  <c r="P105" i="31" s="1"/>
  <c r="P104" i="31" s="1"/>
  <c r="O106" i="31"/>
  <c r="K106" i="31"/>
  <c r="J106" i="31"/>
  <c r="I106" i="31"/>
  <c r="H106" i="31"/>
  <c r="H105" i="31" s="1"/>
  <c r="H104" i="31" s="1"/>
  <c r="H100" i="31" s="1"/>
  <c r="G106" i="31"/>
  <c r="G105" i="31" s="1"/>
  <c r="F106" i="31"/>
  <c r="F105" i="31" s="1"/>
  <c r="F104" i="31" s="1"/>
  <c r="O105" i="31"/>
  <c r="O104" i="31" s="1"/>
  <c r="K105" i="31"/>
  <c r="K104" i="31" s="1"/>
  <c r="K100" i="31" s="1"/>
  <c r="I105" i="31"/>
  <c r="I104" i="31" s="1"/>
  <c r="U104" i="31"/>
  <c r="X103" i="31"/>
  <c r="X102" i="31" s="1"/>
  <c r="X101" i="31" s="1"/>
  <c r="V103" i="31"/>
  <c r="V102" i="31" s="1"/>
  <c r="V101" i="31" s="1"/>
  <c r="T103" i="31"/>
  <c r="T102" i="31" s="1"/>
  <c r="T101" i="31" s="1"/>
  <c r="L103" i="31"/>
  <c r="M103" i="31" s="1"/>
  <c r="W102" i="31"/>
  <c r="W101" i="31" s="1"/>
  <c r="U102" i="31"/>
  <c r="U101" i="31" s="1"/>
  <c r="R102" i="31"/>
  <c r="P102" i="31"/>
  <c r="P101" i="31" s="1"/>
  <c r="P100" i="31" s="1"/>
  <c r="O102" i="31"/>
  <c r="O101" i="31" s="1"/>
  <c r="K102" i="31"/>
  <c r="K101" i="31" s="1"/>
  <c r="J102" i="31"/>
  <c r="J101" i="31" s="1"/>
  <c r="I102" i="31"/>
  <c r="I101" i="31" s="1"/>
  <c r="H102" i="31"/>
  <c r="G102" i="31"/>
  <c r="F102" i="31"/>
  <c r="R101" i="31"/>
  <c r="H101" i="31"/>
  <c r="F101" i="31"/>
  <c r="U99" i="31"/>
  <c r="O99" i="31"/>
  <c r="K99" i="31"/>
  <c r="I99" i="31"/>
  <c r="AC98" i="31"/>
  <c r="AB98" i="31"/>
  <c r="X98" i="31"/>
  <c r="V98" i="31"/>
  <c r="T98" i="31"/>
  <c r="L98" i="31"/>
  <c r="M98" i="31" s="1"/>
  <c r="AC97" i="31"/>
  <c r="AB97" i="31"/>
  <c r="X97" i="31"/>
  <c r="V97" i="31"/>
  <c r="T97" i="31"/>
  <c r="L97" i="31"/>
  <c r="M97" i="31" s="1"/>
  <c r="Z97" i="31" s="1"/>
  <c r="AC96" i="31"/>
  <c r="AB96" i="31"/>
  <c r="X96" i="31"/>
  <c r="V96" i="31"/>
  <c r="T96" i="31"/>
  <c r="L96" i="31"/>
  <c r="M96" i="31" s="1"/>
  <c r="S96" i="31" s="1"/>
  <c r="AC95" i="31"/>
  <c r="AB95" i="31"/>
  <c r="X95" i="31"/>
  <c r="V95" i="31"/>
  <c r="T95" i="31"/>
  <c r="T92" i="31" s="1"/>
  <c r="L95" i="31"/>
  <c r="M95" i="31" s="1"/>
  <c r="Y95" i="31" s="1"/>
  <c r="AC94" i="31"/>
  <c r="AB94" i="31"/>
  <c r="X94" i="31"/>
  <c r="V94" i="31"/>
  <c r="T94" i="31"/>
  <c r="L94" i="31"/>
  <c r="M94" i="31" s="1"/>
  <c r="Q94" i="31" s="1"/>
  <c r="AC93" i="31"/>
  <c r="AB93" i="31"/>
  <c r="Z93" i="31"/>
  <c r="X93" i="31"/>
  <c r="V93" i="31"/>
  <c r="T93" i="31"/>
  <c r="M93" i="31"/>
  <c r="Y93" i="31" s="1"/>
  <c r="L93" i="31"/>
  <c r="W92" i="31"/>
  <c r="U92" i="31"/>
  <c r="R92" i="31"/>
  <c r="P92" i="31"/>
  <c r="O92" i="31"/>
  <c r="K92" i="31"/>
  <c r="J92" i="31"/>
  <c r="I92" i="31"/>
  <c r="H92" i="31"/>
  <c r="G92" i="31"/>
  <c r="F92" i="31"/>
  <c r="AC91" i="31"/>
  <c r="AB91" i="31"/>
  <c r="X91" i="31"/>
  <c r="V91" i="31"/>
  <c r="T91" i="31"/>
  <c r="J91" i="31"/>
  <c r="L91" i="31" s="1"/>
  <c r="M91" i="31" s="1"/>
  <c r="Q91" i="31" s="1"/>
  <c r="AC90" i="31"/>
  <c r="AB90" i="31"/>
  <c r="X90" i="31"/>
  <c r="X85" i="31" s="1"/>
  <c r="V90" i="31"/>
  <c r="T90" i="31"/>
  <c r="K90" i="31"/>
  <c r="L90" i="31" s="1"/>
  <c r="M90" i="31" s="1"/>
  <c r="AC89" i="31"/>
  <c r="AB89" i="31"/>
  <c r="X89" i="31"/>
  <c r="V89" i="31"/>
  <c r="T89" i="31"/>
  <c r="J89" i="31"/>
  <c r="L89" i="31" s="1"/>
  <c r="M89" i="31" s="1"/>
  <c r="AC88" i="31"/>
  <c r="AB88" i="31"/>
  <c r="X88" i="31"/>
  <c r="V88" i="31"/>
  <c r="T88" i="31"/>
  <c r="K88" i="31"/>
  <c r="AC87" i="31"/>
  <c r="AB87" i="31"/>
  <c r="X87" i="31"/>
  <c r="V87" i="31"/>
  <c r="T87" i="31"/>
  <c r="J87" i="31"/>
  <c r="L87" i="31" s="1"/>
  <c r="M87" i="31" s="1"/>
  <c r="AC86" i="31"/>
  <c r="AB86" i="31"/>
  <c r="X86" i="31"/>
  <c r="V86" i="31"/>
  <c r="T86" i="31"/>
  <c r="M86" i="31"/>
  <c r="L86" i="31"/>
  <c r="W85" i="31"/>
  <c r="U85" i="31"/>
  <c r="R85" i="31"/>
  <c r="P85" i="31"/>
  <c r="O85" i="31"/>
  <c r="I85" i="31"/>
  <c r="H85" i="31"/>
  <c r="G85" i="31"/>
  <c r="F85" i="31"/>
  <c r="AC84" i="31"/>
  <c r="AB84" i="31"/>
  <c r="X84" i="31"/>
  <c r="V84" i="31"/>
  <c r="T84" i="31"/>
  <c r="K84" i="31"/>
  <c r="L84" i="31" s="1"/>
  <c r="M84" i="31" s="1"/>
  <c r="AA84" i="31" s="1"/>
  <c r="AC83" i="31"/>
  <c r="AB83" i="31"/>
  <c r="X83" i="31"/>
  <c r="V83" i="31"/>
  <c r="T83" i="31"/>
  <c r="K83" i="31"/>
  <c r="K81" i="31" s="1"/>
  <c r="AC82" i="31"/>
  <c r="AB82" i="31"/>
  <c r="X82" i="31"/>
  <c r="V82" i="31"/>
  <c r="V81" i="31" s="1"/>
  <c r="T82" i="31"/>
  <c r="L82" i="31"/>
  <c r="M82" i="31" s="1"/>
  <c r="Q82" i="31" s="1"/>
  <c r="X81" i="31"/>
  <c r="W81" i="31"/>
  <c r="U81" i="31"/>
  <c r="AB81" i="31" s="1"/>
  <c r="R81" i="31"/>
  <c r="P81" i="31"/>
  <c r="O81" i="31"/>
  <c r="J81" i="31"/>
  <c r="I81" i="31"/>
  <c r="H81" i="31"/>
  <c r="G81" i="31"/>
  <c r="F81" i="31"/>
  <c r="AC80" i="31"/>
  <c r="AB80" i="31"/>
  <c r="X80" i="31"/>
  <c r="V80" i="31"/>
  <c r="T80" i="31"/>
  <c r="K80" i="31"/>
  <c r="L80" i="31" s="1"/>
  <c r="M80" i="31" s="1"/>
  <c r="Q80" i="31" s="1"/>
  <c r="AC79" i="31"/>
  <c r="AB79" i="31"/>
  <c r="X79" i="31"/>
  <c r="V79" i="31"/>
  <c r="T79" i="31"/>
  <c r="J79" i="31"/>
  <c r="L79" i="31" s="1"/>
  <c r="M79" i="31" s="1"/>
  <c r="AA79" i="31" s="1"/>
  <c r="AC78" i="31"/>
  <c r="AB78" i="31"/>
  <c r="X78" i="31"/>
  <c r="V78" i="31"/>
  <c r="T78" i="31"/>
  <c r="K78" i="31"/>
  <c r="L78" i="31" s="1"/>
  <c r="M78" i="31" s="1"/>
  <c r="S78" i="31" s="1"/>
  <c r="AC77" i="31"/>
  <c r="AB77" i="31"/>
  <c r="X77" i="31"/>
  <c r="V77" i="31"/>
  <c r="T77" i="31"/>
  <c r="L77" i="31"/>
  <c r="M77" i="31" s="1"/>
  <c r="X76" i="31"/>
  <c r="V76" i="31"/>
  <c r="T76" i="31"/>
  <c r="L76" i="31"/>
  <c r="M76" i="31" s="1"/>
  <c r="AC75" i="31"/>
  <c r="AB75" i="31"/>
  <c r="X75" i="31"/>
  <c r="X74" i="31" s="1"/>
  <c r="V75" i="31"/>
  <c r="T75" i="31"/>
  <c r="L75" i="31"/>
  <c r="M75" i="31" s="1"/>
  <c r="W74" i="31"/>
  <c r="U74" i="31"/>
  <c r="R74" i="31"/>
  <c r="P74" i="31"/>
  <c r="O74" i="31"/>
  <c r="I74" i="31"/>
  <c r="H74" i="31"/>
  <c r="H71" i="31" s="1"/>
  <c r="G74" i="31"/>
  <c r="F74" i="31"/>
  <c r="AC73" i="31"/>
  <c r="AB73" i="31"/>
  <c r="X73" i="31"/>
  <c r="X72" i="31" s="1"/>
  <c r="V73" i="31"/>
  <c r="V72" i="31" s="1"/>
  <c r="T73" i="31"/>
  <c r="L73" i="31"/>
  <c r="M73" i="31" s="1"/>
  <c r="Y73" i="31" s="1"/>
  <c r="W72" i="31"/>
  <c r="AC72" i="31" s="1"/>
  <c r="U72" i="31"/>
  <c r="T72" i="31"/>
  <c r="R72" i="31"/>
  <c r="AB72" i="31" s="1"/>
  <c r="P72" i="31"/>
  <c r="O72" i="31"/>
  <c r="K72" i="31"/>
  <c r="J72" i="31"/>
  <c r="I72" i="31"/>
  <c r="H72" i="31"/>
  <c r="G72" i="31"/>
  <c r="F72" i="31"/>
  <c r="X70" i="31"/>
  <c r="V70" i="31"/>
  <c r="T70" i="31"/>
  <c r="L70" i="31"/>
  <c r="M70" i="31" s="1"/>
  <c r="AC69" i="31"/>
  <c r="AB69" i="31"/>
  <c r="X69" i="31"/>
  <c r="V69" i="31"/>
  <c r="T69" i="31"/>
  <c r="L69" i="31"/>
  <c r="M69" i="31" s="1"/>
  <c r="AC68" i="31"/>
  <c r="AB68" i="31"/>
  <c r="X68" i="31"/>
  <c r="V68" i="31"/>
  <c r="T68" i="31"/>
  <c r="J68" i="31"/>
  <c r="AC67" i="31"/>
  <c r="AB67" i="31"/>
  <c r="X67" i="31"/>
  <c r="X64" i="31" s="1"/>
  <c r="V67" i="31"/>
  <c r="T67" i="31"/>
  <c r="T64" i="31" s="1"/>
  <c r="K67" i="31"/>
  <c r="L67" i="31" s="1"/>
  <c r="M67" i="31" s="1"/>
  <c r="AB66" i="31"/>
  <c r="X66" i="31"/>
  <c r="V66" i="31"/>
  <c r="T66" i="31"/>
  <c r="L66" i="31"/>
  <c r="M66" i="31" s="1"/>
  <c r="AA66" i="31" s="1"/>
  <c r="AC65" i="31"/>
  <c r="AB65" i="31"/>
  <c r="X65" i="31"/>
  <c r="V65" i="31"/>
  <c r="T65" i="31"/>
  <c r="S65" i="31"/>
  <c r="J65" i="31"/>
  <c r="L65" i="31" s="1"/>
  <c r="M65" i="31" s="1"/>
  <c r="W64" i="31"/>
  <c r="U64" i="31"/>
  <c r="R64" i="31"/>
  <c r="P64" i="31"/>
  <c r="O64" i="31"/>
  <c r="K64" i="31"/>
  <c r="I64" i="31"/>
  <c r="H64" i="31"/>
  <c r="G64" i="31"/>
  <c r="G51" i="31" s="1"/>
  <c r="F64" i="31"/>
  <c r="AC63" i="31"/>
  <c r="AB63" i="31"/>
  <c r="X63" i="31"/>
  <c r="V63" i="31"/>
  <c r="T63" i="31"/>
  <c r="L63" i="31"/>
  <c r="M63" i="31" s="1"/>
  <c r="AC62" i="31"/>
  <c r="AB62" i="31"/>
  <c r="X62" i="31"/>
  <c r="V62" i="31"/>
  <c r="T62" i="31"/>
  <c r="M62" i="31"/>
  <c r="Y62" i="31" s="1"/>
  <c r="J62" i="31"/>
  <c r="L62" i="31" s="1"/>
  <c r="AC61" i="31"/>
  <c r="AB61" i="31"/>
  <c r="X61" i="31"/>
  <c r="V61" i="31"/>
  <c r="T61" i="31"/>
  <c r="L61" i="31"/>
  <c r="M61" i="31" s="1"/>
  <c r="AC60" i="31"/>
  <c r="AB60" i="31"/>
  <c r="AA60" i="31"/>
  <c r="X60" i="31"/>
  <c r="V60" i="31"/>
  <c r="T60" i="31"/>
  <c r="J60" i="31"/>
  <c r="L60" i="31" s="1"/>
  <c r="M60" i="31" s="1"/>
  <c r="AB59" i="31"/>
  <c r="X59" i="31"/>
  <c r="V59" i="31"/>
  <c r="T59" i="31"/>
  <c r="L59" i="31"/>
  <c r="M59" i="31" s="1"/>
  <c r="AC58" i="31"/>
  <c r="AB58" i="31"/>
  <c r="X58" i="31"/>
  <c r="V58" i="31"/>
  <c r="T58" i="31"/>
  <c r="L58" i="31"/>
  <c r="M58" i="31" s="1"/>
  <c r="K58" i="31"/>
  <c r="AC57" i="31"/>
  <c r="AB57" i="31"/>
  <c r="X57" i="31"/>
  <c r="V57" i="31"/>
  <c r="T57" i="31"/>
  <c r="K57" i="31"/>
  <c r="J57" i="31"/>
  <c r="L57" i="31" s="1"/>
  <c r="M57" i="31" s="1"/>
  <c r="Y57" i="31" s="1"/>
  <c r="W56" i="31"/>
  <c r="U56" i="31"/>
  <c r="AB56" i="31" s="1"/>
  <c r="R56" i="31"/>
  <c r="P56" i="31"/>
  <c r="O56" i="31"/>
  <c r="K56" i="31"/>
  <c r="J56" i="31"/>
  <c r="L56" i="31" s="1"/>
  <c r="I56" i="31"/>
  <c r="H56" i="31"/>
  <c r="G56" i="31"/>
  <c r="F56" i="31"/>
  <c r="AC55" i="31"/>
  <c r="AB55" i="31"/>
  <c r="X55" i="31"/>
  <c r="V55" i="31"/>
  <c r="T55" i="31"/>
  <c r="K55" i="31"/>
  <c r="K52" i="31" s="1"/>
  <c r="AC54" i="31"/>
  <c r="AB54" i="31"/>
  <c r="X54" i="31"/>
  <c r="V54" i="31"/>
  <c r="T54" i="31"/>
  <c r="J54" i="31"/>
  <c r="L54" i="31" s="1"/>
  <c r="M54" i="31" s="1"/>
  <c r="AC53" i="31"/>
  <c r="AB53" i="31"/>
  <c r="X53" i="31"/>
  <c r="V53" i="31"/>
  <c r="T53" i="31"/>
  <c r="T52" i="31" s="1"/>
  <c r="L53" i="31"/>
  <c r="M53" i="31" s="1"/>
  <c r="AB52" i="31"/>
  <c r="W52" i="31"/>
  <c r="AC52" i="31" s="1"/>
  <c r="V52" i="31"/>
  <c r="U52" i="31"/>
  <c r="R52" i="31"/>
  <c r="P52" i="31"/>
  <c r="O52" i="31"/>
  <c r="J52" i="31"/>
  <c r="I52" i="31"/>
  <c r="I51" i="31" s="1"/>
  <c r="H52" i="31"/>
  <c r="G52" i="31"/>
  <c r="F52" i="31"/>
  <c r="U51" i="31"/>
  <c r="O51" i="31"/>
  <c r="X49" i="31"/>
  <c r="X48" i="31" s="1"/>
  <c r="V49" i="31"/>
  <c r="T49" i="31"/>
  <c r="L49" i="31"/>
  <c r="M49" i="31" s="1"/>
  <c r="AA49" i="31" s="1"/>
  <c r="W48" i="31"/>
  <c r="V48" i="31"/>
  <c r="U48" i="31"/>
  <c r="T48" i="31"/>
  <c r="R48" i="31"/>
  <c r="P48" i="31"/>
  <c r="O48" i="31"/>
  <c r="M48" i="31"/>
  <c r="K48" i="31"/>
  <c r="J48" i="31"/>
  <c r="I48" i="31"/>
  <c r="H48" i="31"/>
  <c r="G48" i="31"/>
  <c r="L48" i="31" s="1"/>
  <c r="F48" i="31"/>
  <c r="AC47" i="31"/>
  <c r="AB47" i="31"/>
  <c r="X47" i="31"/>
  <c r="V47" i="31"/>
  <c r="T47" i="31"/>
  <c r="T45" i="31" s="1"/>
  <c r="T42" i="31" s="1"/>
  <c r="T41" i="31" s="1"/>
  <c r="M47" i="31"/>
  <c r="Q47" i="31" s="1"/>
  <c r="L47" i="31"/>
  <c r="X46" i="31"/>
  <c r="V46" i="31"/>
  <c r="T46" i="31"/>
  <c r="L46" i="31"/>
  <c r="M46" i="31" s="1"/>
  <c r="J46" i="31"/>
  <c r="J45" i="31" s="1"/>
  <c r="W45" i="31"/>
  <c r="U45" i="31"/>
  <c r="R45" i="31"/>
  <c r="P45" i="31"/>
  <c r="O45" i="31"/>
  <c r="K45" i="31"/>
  <c r="I45" i="31"/>
  <c r="H45" i="31"/>
  <c r="G45" i="31"/>
  <c r="F45" i="31"/>
  <c r="AC44" i="31"/>
  <c r="AB44" i="31"/>
  <c r="X44" i="31"/>
  <c r="X43" i="31" s="1"/>
  <c r="V44" i="31"/>
  <c r="T44" i="31"/>
  <c r="L44" i="31"/>
  <c r="M44" i="31" s="1"/>
  <c r="Z44" i="31" s="1"/>
  <c r="W43" i="31"/>
  <c r="AC43" i="31" s="1"/>
  <c r="V43" i="31"/>
  <c r="U43" i="31"/>
  <c r="T43" i="31"/>
  <c r="R43" i="31"/>
  <c r="P43" i="31"/>
  <c r="O43" i="31"/>
  <c r="K43" i="31"/>
  <c r="J43" i="31"/>
  <c r="I43" i="31"/>
  <c r="H43" i="31"/>
  <c r="L43" i="31" s="1"/>
  <c r="G43" i="31"/>
  <c r="F43" i="31"/>
  <c r="U42" i="31"/>
  <c r="J42" i="31"/>
  <c r="I42" i="31"/>
  <c r="I41" i="31" s="1"/>
  <c r="U41" i="31"/>
  <c r="J41" i="31"/>
  <c r="X39" i="31"/>
  <c r="V39" i="31"/>
  <c r="T39" i="31"/>
  <c r="L39" i="31"/>
  <c r="M39" i="31" s="1"/>
  <c r="AC38" i="31"/>
  <c r="AB38" i="31"/>
  <c r="X38" i="31"/>
  <c r="V38" i="31"/>
  <c r="T38" i="31"/>
  <c r="L38" i="31"/>
  <c r="M38" i="31" s="1"/>
  <c r="AA38" i="31" s="1"/>
  <c r="AC37" i="31"/>
  <c r="AB37" i="31"/>
  <c r="X37" i="31"/>
  <c r="V37" i="31"/>
  <c r="T37" i="31"/>
  <c r="L37" i="31"/>
  <c r="M37" i="31" s="1"/>
  <c r="AC36" i="31"/>
  <c r="AB36" i="31"/>
  <c r="X36" i="31"/>
  <c r="V36" i="31"/>
  <c r="T36" i="31"/>
  <c r="L36" i="31"/>
  <c r="M36" i="31" s="1"/>
  <c r="AC35" i="31"/>
  <c r="AB35" i="31"/>
  <c r="X35" i="31"/>
  <c r="V35" i="31"/>
  <c r="T35" i="31"/>
  <c r="T33" i="31" s="1"/>
  <c r="T32" i="31" s="1"/>
  <c r="L35" i="31"/>
  <c r="M35" i="31" s="1"/>
  <c r="AC34" i="31"/>
  <c r="AB34" i="31"/>
  <c r="X34" i="31"/>
  <c r="X33" i="31" s="1"/>
  <c r="V34" i="31"/>
  <c r="V33" i="31" s="1"/>
  <c r="T34" i="31"/>
  <c r="M34" i="31"/>
  <c r="Y34" i="31" s="1"/>
  <c r="L34" i="31"/>
  <c r="W33" i="31"/>
  <c r="U33" i="31"/>
  <c r="U32" i="31" s="1"/>
  <c r="R33" i="31"/>
  <c r="AB33" i="31" s="1"/>
  <c r="P33" i="31"/>
  <c r="P32" i="31" s="1"/>
  <c r="O33" i="31"/>
  <c r="O32" i="31" s="1"/>
  <c r="K33" i="31"/>
  <c r="K32" i="31" s="1"/>
  <c r="J33" i="31"/>
  <c r="I33" i="31"/>
  <c r="I32" i="31" s="1"/>
  <c r="H33" i="31"/>
  <c r="H32" i="31" s="1"/>
  <c r="G33" i="31"/>
  <c r="L33" i="31" s="1"/>
  <c r="F33" i="31"/>
  <c r="J32" i="31"/>
  <c r="F32" i="31"/>
  <c r="AC31" i="31"/>
  <c r="AB31" i="31"/>
  <c r="Z31" i="31"/>
  <c r="X31" i="31"/>
  <c r="V31" i="31"/>
  <c r="T31" i="31"/>
  <c r="L31" i="31"/>
  <c r="M31" i="31" s="1"/>
  <c r="Q31" i="31" s="1"/>
  <c r="AC30" i="31"/>
  <c r="AB30" i="31"/>
  <c r="X30" i="31"/>
  <c r="V30" i="31"/>
  <c r="T30" i="31"/>
  <c r="L30" i="31"/>
  <c r="M30" i="31" s="1"/>
  <c r="AA30" i="31" s="1"/>
  <c r="AC29" i="31"/>
  <c r="AB29" i="31"/>
  <c r="X29" i="31"/>
  <c r="V29" i="31"/>
  <c r="T29" i="31"/>
  <c r="M29" i="31"/>
  <c r="Y29" i="31" s="1"/>
  <c r="L29" i="31"/>
  <c r="AC28" i="31"/>
  <c r="AB28" i="31"/>
  <c r="X28" i="31"/>
  <c r="V28" i="31"/>
  <c r="T28" i="31"/>
  <c r="L28" i="31"/>
  <c r="M28" i="31" s="1"/>
  <c r="AA28" i="31" s="1"/>
  <c r="AC27" i="31"/>
  <c r="AB27" i="31"/>
  <c r="X27" i="31"/>
  <c r="V27" i="31"/>
  <c r="T27" i="31"/>
  <c r="L27" i="31"/>
  <c r="M27" i="31" s="1"/>
  <c r="AC26" i="31"/>
  <c r="AB26" i="31"/>
  <c r="X26" i="31"/>
  <c r="V26" i="31"/>
  <c r="T26" i="31"/>
  <c r="L26" i="31"/>
  <c r="M26" i="31" s="1"/>
  <c r="Y26" i="31" s="1"/>
  <c r="AC25" i="31"/>
  <c r="AB25" i="31"/>
  <c r="X25" i="31"/>
  <c r="V25" i="31"/>
  <c r="T25" i="31"/>
  <c r="L25" i="31"/>
  <c r="M25" i="31" s="1"/>
  <c r="W24" i="31"/>
  <c r="U24" i="31"/>
  <c r="R24" i="31"/>
  <c r="P24" i="31"/>
  <c r="O24" i="31"/>
  <c r="K24" i="31"/>
  <c r="J24" i="31"/>
  <c r="I24" i="31"/>
  <c r="H24" i="31"/>
  <c r="G24" i="31"/>
  <c r="F24" i="31"/>
  <c r="AC23" i="31"/>
  <c r="AB23" i="31"/>
  <c r="Z23" i="31"/>
  <c r="X23" i="31"/>
  <c r="V23" i="31"/>
  <c r="T23" i="31"/>
  <c r="L23" i="31"/>
  <c r="M23" i="31" s="1"/>
  <c r="AC22" i="31"/>
  <c r="AB22" i="31"/>
  <c r="X22" i="31"/>
  <c r="V22" i="31"/>
  <c r="T22" i="31"/>
  <c r="S22" i="31"/>
  <c r="L22" i="31"/>
  <c r="M22" i="31" s="1"/>
  <c r="AC21" i="31"/>
  <c r="AB21" i="31"/>
  <c r="AA21" i="31"/>
  <c r="X21" i="31"/>
  <c r="V21" i="31"/>
  <c r="T21" i="31"/>
  <c r="L21" i="31"/>
  <c r="M21" i="31" s="1"/>
  <c r="S21" i="31" s="1"/>
  <c r="AC20" i="31"/>
  <c r="AB20" i="31"/>
  <c r="X20" i="31"/>
  <c r="V20" i="31"/>
  <c r="T20" i="31"/>
  <c r="L20" i="31"/>
  <c r="M20" i="31" s="1"/>
  <c r="AC19" i="31"/>
  <c r="AB19" i="31"/>
  <c r="X19" i="31"/>
  <c r="V19" i="31"/>
  <c r="T19" i="31"/>
  <c r="L19" i="31"/>
  <c r="M19" i="31" s="1"/>
  <c r="AC18" i="31"/>
  <c r="AB18" i="31"/>
  <c r="X18" i="31"/>
  <c r="V18" i="31"/>
  <c r="T18" i="31"/>
  <c r="L18" i="31"/>
  <c r="M18" i="31" s="1"/>
  <c r="Q18" i="31" s="1"/>
  <c r="AC17" i="31"/>
  <c r="AB17" i="31"/>
  <c r="X17" i="31"/>
  <c r="V17" i="31"/>
  <c r="T17" i="31"/>
  <c r="L17" i="31"/>
  <c r="M17" i="31" s="1"/>
  <c r="Z17" i="31" s="1"/>
  <c r="AC16" i="31"/>
  <c r="AB16" i="31"/>
  <c r="X16" i="31"/>
  <c r="V16" i="31"/>
  <c r="T16" i="31"/>
  <c r="L16" i="31"/>
  <c r="M16" i="31" s="1"/>
  <c r="AC15" i="31"/>
  <c r="AB15" i="31"/>
  <c r="AA15" i="31"/>
  <c r="X15" i="31"/>
  <c r="V15" i="31"/>
  <c r="V14" i="31" s="1"/>
  <c r="V13" i="31" s="1"/>
  <c r="T15" i="31"/>
  <c r="T14" i="31" s="1"/>
  <c r="T13" i="31" s="1"/>
  <c r="S15" i="31"/>
  <c r="L15" i="31"/>
  <c r="M15" i="31" s="1"/>
  <c r="W14" i="31"/>
  <c r="U14" i="31"/>
  <c r="U13" i="31" s="1"/>
  <c r="R14" i="31"/>
  <c r="AB14" i="31" s="1"/>
  <c r="P14" i="31"/>
  <c r="P13" i="31" s="1"/>
  <c r="O14" i="31"/>
  <c r="K14" i="31"/>
  <c r="J14" i="31"/>
  <c r="J13" i="31" s="1"/>
  <c r="I14" i="31"/>
  <c r="H14" i="31"/>
  <c r="H13" i="31" s="1"/>
  <c r="G14" i="31"/>
  <c r="F14" i="31"/>
  <c r="F13" i="31" s="1"/>
  <c r="F12" i="31" s="1"/>
  <c r="F11" i="31" s="1"/>
  <c r="O13" i="31"/>
  <c r="K13" i="31"/>
  <c r="K12" i="31" s="1"/>
  <c r="K11" i="31" s="1"/>
  <c r="I13" i="31"/>
  <c r="G13" i="31"/>
  <c r="U9" i="31"/>
  <c r="R9" i="31"/>
  <c r="O9" i="31"/>
  <c r="J9" i="31"/>
  <c r="I9" i="31"/>
  <c r="S196" i="31" l="1"/>
  <c r="S195" i="31" s="1"/>
  <c r="S194" i="31" s="1"/>
  <c r="S193" i="31" s="1"/>
  <c r="AA196" i="31"/>
  <c r="Y16" i="31"/>
  <c r="S16" i="31"/>
  <c r="AA16" i="31"/>
  <c r="Q16" i="31"/>
  <c r="Z16" i="31"/>
  <c r="O128" i="31"/>
  <c r="O127" i="31" s="1"/>
  <c r="Q25" i="31"/>
  <c r="Z25" i="31"/>
  <c r="V99" i="31"/>
  <c r="V9" i="31"/>
  <c r="Y37" i="31"/>
  <c r="S37" i="31"/>
  <c r="Q37" i="31"/>
  <c r="AA37" i="31"/>
  <c r="Z37" i="31"/>
  <c r="Y89" i="31"/>
  <c r="AA89" i="31"/>
  <c r="S89" i="31"/>
  <c r="Q89" i="31"/>
  <c r="Z89" i="31"/>
  <c r="Y61" i="31"/>
  <c r="S61" i="31"/>
  <c r="Q61" i="31"/>
  <c r="AA61" i="31"/>
  <c r="Z61" i="31"/>
  <c r="Q39" i="31"/>
  <c r="Z39" i="31"/>
  <c r="Y122" i="31"/>
  <c r="M121" i="31"/>
  <c r="S122" i="31"/>
  <c r="S121" i="31" s="1"/>
  <c r="S120" i="31" s="1"/>
  <c r="S118" i="31" s="1"/>
  <c r="S116" i="31" s="1"/>
  <c r="AA122" i="31"/>
  <c r="Q122" i="31"/>
  <c r="Q121" i="31" s="1"/>
  <c r="Q120" i="31" s="1"/>
  <c r="Q118" i="31" s="1"/>
  <c r="Q116" i="31" s="1"/>
  <c r="Z122" i="31"/>
  <c r="X9" i="31"/>
  <c r="X99" i="31"/>
  <c r="Q164" i="31"/>
  <c r="Q163" i="31" s="1"/>
  <c r="Q162" i="31" s="1"/>
  <c r="Q161" i="31" s="1"/>
  <c r="Z164" i="31"/>
  <c r="P12" i="31"/>
  <c r="P11" i="31" s="1"/>
  <c r="Y23" i="31"/>
  <c r="S23" i="31"/>
  <c r="AA93" i="31"/>
  <c r="AC123" i="31"/>
  <c r="AA131" i="31"/>
  <c r="Q23" i="31"/>
  <c r="V32" i="31"/>
  <c r="H42" i="31"/>
  <c r="H41" i="31" s="1"/>
  <c r="W71" i="31"/>
  <c r="T81" i="31"/>
  <c r="V85" i="31"/>
  <c r="S93" i="31"/>
  <c r="Y132" i="31"/>
  <c r="Z132" i="31"/>
  <c r="G178" i="31"/>
  <c r="L179" i="31"/>
  <c r="AB211" i="31"/>
  <c r="AB222" i="31"/>
  <c r="AB223" i="31"/>
  <c r="AC223" i="31"/>
  <c r="V296" i="31"/>
  <c r="V294" i="31" s="1"/>
  <c r="V288" i="31" s="1"/>
  <c r="V286" i="31" s="1"/>
  <c r="Z29" i="31"/>
  <c r="R32" i="31"/>
  <c r="AB32" i="31" s="1"/>
  <c r="X32" i="31"/>
  <c r="Q44" i="31"/>
  <c r="Q43" i="31" s="1"/>
  <c r="Y53" i="31"/>
  <c r="Z53" i="31"/>
  <c r="AA53" i="31"/>
  <c r="T56" i="31"/>
  <c r="T51" i="31" s="1"/>
  <c r="J74" i="31"/>
  <c r="L74" i="31" s="1"/>
  <c r="AC74" i="31"/>
  <c r="AC85" i="31"/>
  <c r="S124" i="31"/>
  <c r="S123" i="31" s="1"/>
  <c r="S119" i="31" s="1"/>
  <c r="S117" i="31" s="1"/>
  <c r="AA124" i="31"/>
  <c r="Q132" i="31"/>
  <c r="Q131" i="31" s="1"/>
  <c r="Q130" i="31" s="1"/>
  <c r="Q129" i="31" s="1"/>
  <c r="Y159" i="31"/>
  <c r="R158" i="31"/>
  <c r="M159" i="31"/>
  <c r="AA160" i="31"/>
  <c r="S160" i="31"/>
  <c r="S159" i="31" s="1"/>
  <c r="S158" i="31" s="1"/>
  <c r="S157" i="31" s="1"/>
  <c r="Z160" i="31"/>
  <c r="Q160" i="31"/>
  <c r="Q159" i="31" s="1"/>
  <c r="Q158" i="31" s="1"/>
  <c r="Q157" i="31" s="1"/>
  <c r="L181" i="31"/>
  <c r="Z200" i="31"/>
  <c r="M199" i="31"/>
  <c r="L219" i="31"/>
  <c r="H218" i="31"/>
  <c r="H217" i="31" s="1"/>
  <c r="L217" i="31" s="1"/>
  <c r="J226" i="31"/>
  <c r="J225" i="31" s="1"/>
  <c r="AB245" i="31"/>
  <c r="U244" i="31"/>
  <c r="U243" i="31" s="1"/>
  <c r="AC255" i="31"/>
  <c r="W253" i="31"/>
  <c r="I254" i="31"/>
  <c r="AB290" i="31"/>
  <c r="S36" i="31"/>
  <c r="AA36" i="31"/>
  <c r="T100" i="31"/>
  <c r="AA23" i="31"/>
  <c r="H138" i="31"/>
  <c r="H137" i="31" s="1"/>
  <c r="AB143" i="31"/>
  <c r="R142" i="31"/>
  <c r="M151" i="31"/>
  <c r="AA152" i="31"/>
  <c r="Q152" i="31"/>
  <c r="Q151" i="31" s="1"/>
  <c r="Q150" i="31" s="1"/>
  <c r="Q149" i="31" s="1"/>
  <c r="S152" i="31"/>
  <c r="S151" i="31" s="1"/>
  <c r="S150" i="31" s="1"/>
  <c r="S149" i="31" s="1"/>
  <c r="L171" i="31"/>
  <c r="G170" i="31"/>
  <c r="G169" i="31" s="1"/>
  <c r="M179" i="31"/>
  <c r="L32" i="31"/>
  <c r="M43" i="31"/>
  <c r="AA44" i="31"/>
  <c r="Y44" i="31"/>
  <c r="G71" i="31"/>
  <c r="U119" i="31"/>
  <c r="U117" i="31" s="1"/>
  <c r="AA132" i="31"/>
  <c r="I142" i="31"/>
  <c r="I141" i="31" s="1"/>
  <c r="L143" i="31"/>
  <c r="AC283" i="31"/>
  <c r="W282" i="31"/>
  <c r="AC282" i="31" s="1"/>
  <c r="AA283" i="31"/>
  <c r="L14" i="31"/>
  <c r="Y22" i="31"/>
  <c r="Z22" i="31"/>
  <c r="Q29" i="31"/>
  <c r="G32" i="31"/>
  <c r="G12" i="31" s="1"/>
  <c r="AC33" i="31"/>
  <c r="AB43" i="31"/>
  <c r="S44" i="31"/>
  <c r="S43" i="31" s="1"/>
  <c r="Q53" i="31"/>
  <c r="AC56" i="31"/>
  <c r="V56" i="31"/>
  <c r="V51" i="31" s="1"/>
  <c r="V50" i="31" s="1"/>
  <c r="V40" i="31" s="1"/>
  <c r="L72" i="31"/>
  <c r="I100" i="31"/>
  <c r="H113" i="31"/>
  <c r="L113" i="31" s="1"/>
  <c r="L114" i="31"/>
  <c r="S132" i="31"/>
  <c r="S131" i="31" s="1"/>
  <c r="S130" i="31" s="1"/>
  <c r="S129" i="31" s="1"/>
  <c r="Z156" i="31"/>
  <c r="Q156" i="31"/>
  <c r="Q155" i="31" s="1"/>
  <c r="Q154" i="31" s="1"/>
  <c r="Q153" i="31" s="1"/>
  <c r="S156" i="31"/>
  <c r="S155" i="31" s="1"/>
  <c r="S154" i="31" s="1"/>
  <c r="S153" i="31" s="1"/>
  <c r="M155" i="31"/>
  <c r="AA156" i="31"/>
  <c r="Q192" i="31"/>
  <c r="Q191" i="31" s="1"/>
  <c r="Q190" i="31" s="1"/>
  <c r="Q189" i="31" s="1"/>
  <c r="L195" i="31"/>
  <c r="F249" i="31"/>
  <c r="F247" i="31" s="1"/>
  <c r="O249" i="31"/>
  <c r="O247" i="31" s="1"/>
  <c r="AB254" i="31"/>
  <c r="U252" i="31"/>
  <c r="T287" i="31"/>
  <c r="T285" i="31" s="1"/>
  <c r="F42" i="31"/>
  <c r="F41" i="31" s="1"/>
  <c r="AA130" i="31"/>
  <c r="U278" i="31"/>
  <c r="AB278" i="31" s="1"/>
  <c r="AB279" i="31"/>
  <c r="I12" i="31"/>
  <c r="I11" i="31" s="1"/>
  <c r="Q93" i="31"/>
  <c r="G137" i="31"/>
  <c r="L137" i="31" s="1"/>
  <c r="AC190" i="31"/>
  <c r="L211" i="31"/>
  <c r="J249" i="31"/>
  <c r="J247" i="31" s="1"/>
  <c r="G9" i="31"/>
  <c r="X14" i="31"/>
  <c r="X13" i="31" s="1"/>
  <c r="AA22" i="31"/>
  <c r="O12" i="31"/>
  <c r="O11" i="31" s="1"/>
  <c r="AA29" i="31"/>
  <c r="Q22" i="31"/>
  <c r="S29" i="31"/>
  <c r="W32" i="31"/>
  <c r="AC32" i="31" s="1"/>
  <c r="S53" i="31"/>
  <c r="Z152" i="31"/>
  <c r="AC165" i="31"/>
  <c r="Z180" i="31"/>
  <c r="J238" i="31"/>
  <c r="J237" i="31" s="1"/>
  <c r="Y312" i="31"/>
  <c r="S312" i="31"/>
  <c r="S311" i="31" s="1"/>
  <c r="S310" i="31" s="1"/>
  <c r="S309" i="31" s="1"/>
  <c r="M311" i="31"/>
  <c r="Q312" i="31"/>
  <c r="Q311" i="31" s="1"/>
  <c r="Q310" i="31" s="1"/>
  <c r="Q309" i="31" s="1"/>
  <c r="AA312" i="31"/>
  <c r="AB45" i="31"/>
  <c r="V45" i="31"/>
  <c r="V42" i="31" s="1"/>
  <c r="V41" i="31" s="1"/>
  <c r="R42" i="31"/>
  <c r="R41" i="31" s="1"/>
  <c r="AB41" i="31" s="1"/>
  <c r="P51" i="31"/>
  <c r="K51" i="31"/>
  <c r="X56" i="31"/>
  <c r="O71" i="31"/>
  <c r="O50" i="31" s="1"/>
  <c r="V74" i="31"/>
  <c r="V71" i="31" s="1"/>
  <c r="Y94" i="31"/>
  <c r="U100" i="31"/>
  <c r="AC106" i="31"/>
  <c r="AC194" i="31"/>
  <c r="AB207" i="31"/>
  <c r="K42" i="31"/>
  <c r="K41" i="31" s="1"/>
  <c r="AC45" i="31"/>
  <c r="P71" i="31"/>
  <c r="W105" i="31"/>
  <c r="L110" i="31"/>
  <c r="AB138" i="31"/>
  <c r="AB139" i="31"/>
  <c r="AC151" i="31"/>
  <c r="W150" i="31"/>
  <c r="AB153" i="31"/>
  <c r="AB154" i="31"/>
  <c r="AB159" i="31"/>
  <c r="AC170" i="31"/>
  <c r="AB183" i="31"/>
  <c r="AA186" i="31"/>
  <c r="AB191" i="31"/>
  <c r="AC195" i="31"/>
  <c r="K238" i="31"/>
  <c r="K237" i="31" s="1"/>
  <c r="AC244" i="31"/>
  <c r="W243" i="31"/>
  <c r="AC243" i="31" s="1"/>
  <c r="G268" i="31"/>
  <c r="G267" i="31" s="1"/>
  <c r="L269" i="31"/>
  <c r="Z270" i="31"/>
  <c r="F276" i="31"/>
  <c r="F275" i="31" s="1"/>
  <c r="AC278" i="31"/>
  <c r="AC24" i="31"/>
  <c r="T24" i="31"/>
  <c r="P42" i="31"/>
  <c r="P41" i="31" s="1"/>
  <c r="O42" i="31"/>
  <c r="O41" i="31" s="1"/>
  <c r="O40" i="31" s="1"/>
  <c r="H51" i="31"/>
  <c r="F71" i="31"/>
  <c r="T85" i="31"/>
  <c r="V92" i="31"/>
  <c r="O100" i="31"/>
  <c r="U137" i="31"/>
  <c r="AB137" i="31" s="1"/>
  <c r="AC155" i="31"/>
  <c r="AC166" i="31"/>
  <c r="U182" i="31"/>
  <c r="AC183" i="31"/>
  <c r="W182" i="31"/>
  <c r="AC191" i="31"/>
  <c r="L199" i="31"/>
  <c r="G198" i="31"/>
  <c r="G262" i="31"/>
  <c r="G261" i="31" s="1"/>
  <c r="L261" i="31" s="1"/>
  <c r="L263" i="31"/>
  <c r="Q270" i="31"/>
  <c r="Q269" i="31" s="1"/>
  <c r="Q268" i="31" s="1"/>
  <c r="Q267" i="31" s="1"/>
  <c r="AA270" i="31"/>
  <c r="X276" i="31"/>
  <c r="X275" i="31" s="1"/>
  <c r="I287" i="31"/>
  <c r="I285" i="31" s="1"/>
  <c r="O296" i="31"/>
  <c r="O294" i="31" s="1"/>
  <c r="O288" i="31" s="1"/>
  <c r="O286" i="31" s="1"/>
  <c r="K295" i="31"/>
  <c r="K293" i="31" s="1"/>
  <c r="AC159" i="31"/>
  <c r="AC167" i="31"/>
  <c r="AC203" i="31"/>
  <c r="I238" i="31"/>
  <c r="I237" i="31" s="1"/>
  <c r="P238" i="31"/>
  <c r="P237" i="31" s="1"/>
  <c r="O254" i="31"/>
  <c r="AC263" i="31"/>
  <c r="F266" i="31"/>
  <c r="F265" i="31" s="1"/>
  <c r="AA269" i="31"/>
  <c r="I266" i="31"/>
  <c r="I265" i="31" s="1"/>
  <c r="AB273" i="31"/>
  <c r="U272" i="31"/>
  <c r="AB291" i="31"/>
  <c r="AC291" i="31"/>
  <c r="AB303" i="31"/>
  <c r="L187" i="31"/>
  <c r="AB187" i="31"/>
  <c r="Y188" i="31"/>
  <c r="AC245" i="31"/>
  <c r="J254" i="31"/>
  <c r="P249" i="31"/>
  <c r="P247" i="31" s="1"/>
  <c r="X266" i="31"/>
  <c r="X265" i="31" s="1"/>
  <c r="L279" i="31"/>
  <c r="AC297" i="31"/>
  <c r="L299" i="31"/>
  <c r="F295" i="31"/>
  <c r="F293" i="31" s="1"/>
  <c r="F287" i="31" s="1"/>
  <c r="F285" i="31" s="1"/>
  <c r="AC211" i="31"/>
  <c r="F254" i="31"/>
  <c r="F252" i="31" s="1"/>
  <c r="F250" i="31" s="1"/>
  <c r="F248" i="31" s="1"/>
  <c r="F126" i="31" s="1"/>
  <c r="K276" i="31"/>
  <c r="K275" i="31" s="1"/>
  <c r="Y284" i="31"/>
  <c r="L301" i="31"/>
  <c r="Z115" i="31"/>
  <c r="Q115" i="31"/>
  <c r="Q114" i="31" s="1"/>
  <c r="Q113" i="31" s="1"/>
  <c r="M114" i="31"/>
  <c r="AA115" i="31"/>
  <c r="S115" i="31"/>
  <c r="S114" i="31" s="1"/>
  <c r="S113" i="31" s="1"/>
  <c r="Y115" i="31"/>
  <c r="O125" i="31"/>
  <c r="L13" i="31"/>
  <c r="J12" i="31"/>
  <c r="J11" i="31" s="1"/>
  <c r="AA20" i="31"/>
  <c r="S20" i="31"/>
  <c r="Z20" i="31"/>
  <c r="Q20" i="31"/>
  <c r="Y20" i="31"/>
  <c r="Z144" i="31"/>
  <c r="Q144" i="31"/>
  <c r="Q143" i="31" s="1"/>
  <c r="Q142" i="31" s="1"/>
  <c r="Q141" i="31" s="1"/>
  <c r="S144" i="31"/>
  <c r="S143" i="31" s="1"/>
  <c r="S142" i="31" s="1"/>
  <c r="S141" i="31" s="1"/>
  <c r="AA144" i="31"/>
  <c r="Y144" i="31"/>
  <c r="M143" i="31"/>
  <c r="AA35" i="31"/>
  <c r="S35" i="31"/>
  <c r="Q35" i="31"/>
  <c r="Z35" i="31"/>
  <c r="Y35" i="31"/>
  <c r="AA54" i="31"/>
  <c r="S54" i="31"/>
  <c r="Q54" i="31"/>
  <c r="Z54" i="31"/>
  <c r="Y54" i="31"/>
  <c r="AA58" i="31"/>
  <c r="S58" i="31"/>
  <c r="Z58" i="31"/>
  <c r="Q58" i="31"/>
  <c r="Y58" i="31"/>
  <c r="AA63" i="31"/>
  <c r="S63" i="31"/>
  <c r="Y63" i="31"/>
  <c r="Z63" i="31"/>
  <c r="Q63" i="31"/>
  <c r="AA27" i="31"/>
  <c r="S27" i="31"/>
  <c r="Q27" i="31"/>
  <c r="Z27" i="31"/>
  <c r="Y27" i="31"/>
  <c r="M24" i="31"/>
  <c r="Z90" i="31"/>
  <c r="Q90" i="31"/>
  <c r="S90" i="31"/>
  <c r="AA90" i="31"/>
  <c r="Y90" i="31"/>
  <c r="Z48" i="31"/>
  <c r="V64" i="31"/>
  <c r="AA96" i="31"/>
  <c r="AC110" i="31"/>
  <c r="W109" i="31"/>
  <c r="AA136" i="31"/>
  <c r="S136" i="31"/>
  <c r="S135" i="31" s="1"/>
  <c r="S134" i="31" s="1"/>
  <c r="S133" i="31" s="1"/>
  <c r="Z136" i="31"/>
  <c r="Q136" i="31"/>
  <c r="Q135" i="31" s="1"/>
  <c r="Q134" i="31" s="1"/>
  <c r="Q133" i="31" s="1"/>
  <c r="Y136" i="31"/>
  <c r="M135" i="31"/>
  <c r="AC139" i="31"/>
  <c r="R141" i="31"/>
  <c r="L198" i="31"/>
  <c r="G197" i="31"/>
  <c r="L197" i="31" s="1"/>
  <c r="T12" i="31"/>
  <c r="T11" i="31" s="1"/>
  <c r="Y17" i="31"/>
  <c r="Y18" i="31"/>
  <c r="Z79" i="31"/>
  <c r="Q79" i="31"/>
  <c r="Y79" i="31"/>
  <c r="S103" i="31"/>
  <c r="S102" i="31" s="1"/>
  <c r="S101" i="31" s="1"/>
  <c r="Q103" i="31"/>
  <c r="Q102" i="31" s="1"/>
  <c r="Q101" i="31" s="1"/>
  <c r="M102" i="31"/>
  <c r="U120" i="31"/>
  <c r="Z121" i="31"/>
  <c r="V128" i="31"/>
  <c r="V127" i="31" s="1"/>
  <c r="AB142" i="31"/>
  <c r="Z147" i="31"/>
  <c r="U146" i="31"/>
  <c r="AB147" i="31"/>
  <c r="AA172" i="31"/>
  <c r="S172" i="31"/>
  <c r="S171" i="31" s="1"/>
  <c r="S170" i="31" s="1"/>
  <c r="S169" i="31" s="1"/>
  <c r="Q172" i="31"/>
  <c r="Q171" i="31" s="1"/>
  <c r="Q170" i="31" s="1"/>
  <c r="Q169" i="31" s="1"/>
  <c r="M171" i="31"/>
  <c r="Z171" i="31" s="1"/>
  <c r="Z172" i="31"/>
  <c r="Y172" i="31"/>
  <c r="L307" i="31"/>
  <c r="J306" i="31"/>
  <c r="Q17" i="31"/>
  <c r="Z47" i="31"/>
  <c r="Y49" i="31"/>
  <c r="L55" i="31"/>
  <c r="M55" i="31" s="1"/>
  <c r="Z60" i="31"/>
  <c r="Q60" i="31"/>
  <c r="Y60" i="31"/>
  <c r="G50" i="31"/>
  <c r="S79" i="31"/>
  <c r="AB85" i="31"/>
  <c r="G104" i="31"/>
  <c r="L121" i="31"/>
  <c r="G120" i="31"/>
  <c r="AA140" i="31"/>
  <c r="S140" i="31"/>
  <c r="S139" i="31" s="1"/>
  <c r="S138" i="31" s="1"/>
  <c r="S137" i="31" s="1"/>
  <c r="Z140" i="31"/>
  <c r="Q140" i="31"/>
  <c r="Q139" i="31" s="1"/>
  <c r="Q138" i="31" s="1"/>
  <c r="Q137" i="31" s="1"/>
  <c r="Y140" i="31"/>
  <c r="M139" i="31"/>
  <c r="L178" i="31"/>
  <c r="G177" i="31"/>
  <c r="L177" i="31" s="1"/>
  <c r="M178" i="31"/>
  <c r="Y178" i="31" s="1"/>
  <c r="Y179" i="31"/>
  <c r="AB218" i="31"/>
  <c r="U217" i="31"/>
  <c r="F9" i="31"/>
  <c r="S17" i="31"/>
  <c r="AA17" i="31"/>
  <c r="Z21" i="31"/>
  <c r="Q21" i="31"/>
  <c r="Y21" i="31"/>
  <c r="V24" i="31"/>
  <c r="Y30" i="31"/>
  <c r="AA31" i="31"/>
  <c r="S31" i="31"/>
  <c r="Y31" i="31"/>
  <c r="M33" i="31"/>
  <c r="Y33" i="31" s="1"/>
  <c r="Y38" i="31"/>
  <c r="AA39" i="31"/>
  <c r="S39" i="31"/>
  <c r="Y39" i="31"/>
  <c r="AA48" i="31"/>
  <c r="Q49" i="31"/>
  <c r="Q48" i="31" s="1"/>
  <c r="Z49" i="31"/>
  <c r="X52" i="31"/>
  <c r="X51" i="31" s="1"/>
  <c r="F51" i="31"/>
  <c r="AA59" i="31"/>
  <c r="S59" i="31"/>
  <c r="Z59" i="31"/>
  <c r="Q59" i="31"/>
  <c r="Y59" i="31"/>
  <c r="S60" i="31"/>
  <c r="Y65" i="31"/>
  <c r="AA65" i="31"/>
  <c r="Q65" i="31"/>
  <c r="Z65" i="31"/>
  <c r="AA67" i="31"/>
  <c r="S67" i="31"/>
  <c r="Z67" i="31"/>
  <c r="Q67" i="31"/>
  <c r="Y67" i="31"/>
  <c r="J64" i="31"/>
  <c r="M72" i="31"/>
  <c r="Y72" i="31" s="1"/>
  <c r="L81" i="31"/>
  <c r="L92" i="31"/>
  <c r="AA95" i="31"/>
  <c r="S95" i="31"/>
  <c r="Q95" i="31"/>
  <c r="Z95" i="31"/>
  <c r="F100" i="31"/>
  <c r="Z107" i="31"/>
  <c r="Q107" i="31"/>
  <c r="Q106" i="31" s="1"/>
  <c r="Q105" i="31" s="1"/>
  <c r="Q104" i="31" s="1"/>
  <c r="S107" i="31"/>
  <c r="M106" i="31"/>
  <c r="AA107" i="31"/>
  <c r="Y151" i="31"/>
  <c r="R150" i="31"/>
  <c r="AC154" i="31"/>
  <c r="AB166" i="31"/>
  <c r="R165" i="31"/>
  <c r="O10" i="31"/>
  <c r="L45" i="31"/>
  <c r="G42" i="31"/>
  <c r="AA46" i="31"/>
  <c r="S46" i="31"/>
  <c r="Z46" i="31"/>
  <c r="Q46" i="31"/>
  <c r="Q45" i="31" s="1"/>
  <c r="Q42" i="31" s="1"/>
  <c r="Q41" i="31" s="1"/>
  <c r="AA77" i="31"/>
  <c r="S77" i="31"/>
  <c r="Z77" i="31"/>
  <c r="Q77" i="31"/>
  <c r="Y77" i="31"/>
  <c r="Z87" i="31"/>
  <c r="Q87" i="31"/>
  <c r="S87" i="31"/>
  <c r="AA87" i="31"/>
  <c r="Y87" i="31"/>
  <c r="Z96" i="31"/>
  <c r="Q96" i="31"/>
  <c r="Q92" i="31" s="1"/>
  <c r="Y96" i="31"/>
  <c r="Z131" i="31"/>
  <c r="AB131" i="31"/>
  <c r="U130" i="31"/>
  <c r="AA168" i="31"/>
  <c r="S168" i="31"/>
  <c r="S167" i="31" s="1"/>
  <c r="S166" i="31" s="1"/>
  <c r="S165" i="31" s="1"/>
  <c r="M167" i="31"/>
  <c r="Q168" i="31"/>
  <c r="Q167" i="31" s="1"/>
  <c r="Q166" i="31" s="1"/>
  <c r="Q165" i="31" s="1"/>
  <c r="Z168" i="31"/>
  <c r="Y168" i="31"/>
  <c r="AC179" i="31"/>
  <c r="AA179" i="31"/>
  <c r="W178" i="31"/>
  <c r="Y187" i="31"/>
  <c r="R186" i="31"/>
  <c r="L241" i="31"/>
  <c r="G240" i="31"/>
  <c r="V252" i="31"/>
  <c r="V250" i="31"/>
  <c r="V248" i="31" s="1"/>
  <c r="V126" i="31" s="1"/>
  <c r="AA18" i="31"/>
  <c r="S18" i="31"/>
  <c r="S14" i="31" s="1"/>
  <c r="S13" i="31" s="1"/>
  <c r="Z28" i="31"/>
  <c r="Q28" i="31"/>
  <c r="Y28" i="31"/>
  <c r="AA47" i="31"/>
  <c r="S47" i="31"/>
  <c r="Q76" i="31"/>
  <c r="S76" i="31"/>
  <c r="AC64" i="31"/>
  <c r="S49" i="31"/>
  <c r="S48" i="31" s="1"/>
  <c r="Q62" i="31"/>
  <c r="AA62" i="31"/>
  <c r="S62" i="31"/>
  <c r="Z62" i="31"/>
  <c r="Z69" i="31"/>
  <c r="Q69" i="31"/>
  <c r="S69" i="31"/>
  <c r="AA69" i="31"/>
  <c r="Y69" i="31"/>
  <c r="I71" i="31"/>
  <c r="I50" i="31" s="1"/>
  <c r="I40" i="31" s="1"/>
  <c r="I10" i="31" s="1"/>
  <c r="X100" i="31"/>
  <c r="S110" i="31"/>
  <c r="S109" i="31" s="1"/>
  <c r="R119" i="31"/>
  <c r="AC131" i="31"/>
  <c r="L133" i="31"/>
  <c r="F128" i="31"/>
  <c r="F127" i="31" s="1"/>
  <c r="W134" i="31"/>
  <c r="AC153" i="31"/>
  <c r="AA232" i="31"/>
  <c r="S232" i="31"/>
  <c r="S231" i="31" s="1"/>
  <c r="S230" i="31" s="1"/>
  <c r="S229" i="31" s="1"/>
  <c r="Q232" i="31"/>
  <c r="Q231" i="31" s="1"/>
  <c r="Q230" i="31" s="1"/>
  <c r="Q229" i="31" s="1"/>
  <c r="M231" i="31"/>
  <c r="Z231" i="31" s="1"/>
  <c r="Z232" i="31"/>
  <c r="Y232" i="31"/>
  <c r="AA19" i="31"/>
  <c r="S19" i="31"/>
  <c r="Z19" i="31"/>
  <c r="Q19" i="31"/>
  <c r="H12" i="31"/>
  <c r="H11" i="31" s="1"/>
  <c r="L52" i="31"/>
  <c r="Z78" i="31"/>
  <c r="Q78" i="31"/>
  <c r="AA78" i="31"/>
  <c r="Y78" i="31"/>
  <c r="Y86" i="31"/>
  <c r="AA86" i="31"/>
  <c r="S86" i="31"/>
  <c r="Z86" i="31"/>
  <c r="Q86" i="31"/>
  <c r="K85" i="31"/>
  <c r="L88" i="31"/>
  <c r="M88" i="31" s="1"/>
  <c r="M85" i="31" s="1"/>
  <c r="J105" i="31"/>
  <c r="J104" i="31" s="1"/>
  <c r="J100" i="31" s="1"/>
  <c r="L106" i="31"/>
  <c r="AA108" i="31"/>
  <c r="S108" i="31"/>
  <c r="Y108" i="31"/>
  <c r="Z108" i="31"/>
  <c r="I128" i="31"/>
  <c r="I127" i="31" s="1"/>
  <c r="I125" i="31" s="1"/>
  <c r="AB199" i="31"/>
  <c r="Z199" i="31"/>
  <c r="U198" i="31"/>
  <c r="L268" i="31"/>
  <c r="H267" i="31"/>
  <c r="Z36" i="31"/>
  <c r="Q36" i="31"/>
  <c r="Y36" i="31"/>
  <c r="Y47" i="31"/>
  <c r="W51" i="31"/>
  <c r="Y56" i="31"/>
  <c r="R51" i="31"/>
  <c r="Y75" i="31"/>
  <c r="M74" i="31"/>
  <c r="Y74" i="31" s="1"/>
  <c r="Z75" i="31"/>
  <c r="S75" i="31"/>
  <c r="AA75" i="31"/>
  <c r="Q75" i="31"/>
  <c r="Q74" i="31" s="1"/>
  <c r="R71" i="31"/>
  <c r="AC92" i="31"/>
  <c r="G141" i="31"/>
  <c r="W13" i="31"/>
  <c r="Z18" i="31"/>
  <c r="S28" i="31"/>
  <c r="AA57" i="31"/>
  <c r="M56" i="31"/>
  <c r="S57" i="31"/>
  <c r="P9" i="31"/>
  <c r="AC14" i="31"/>
  <c r="X24" i="31"/>
  <c r="S26" i="31"/>
  <c r="AA26" i="31"/>
  <c r="Z26" i="31"/>
  <c r="Q26" i="31"/>
  <c r="Q30" i="31"/>
  <c r="Z30" i="31"/>
  <c r="S34" i="31"/>
  <c r="AA34" i="31"/>
  <c r="Z34" i="31"/>
  <c r="Q34" i="31"/>
  <c r="Q33" i="31" s="1"/>
  <c r="Q38" i="31"/>
  <c r="Z38" i="31"/>
  <c r="M45" i="31"/>
  <c r="X45" i="31"/>
  <c r="X42" i="31" s="1"/>
  <c r="X41" i="31" s="1"/>
  <c r="AA56" i="31"/>
  <c r="Z57" i="31"/>
  <c r="Y70" i="31"/>
  <c r="S70" i="31"/>
  <c r="Z70" i="31"/>
  <c r="AA70" i="31"/>
  <c r="Q70" i="31"/>
  <c r="Z73" i="31"/>
  <c r="Q73" i="31"/>
  <c r="Q72" i="31" s="1"/>
  <c r="S73" i="31"/>
  <c r="S72" i="31" s="1"/>
  <c r="AA73" i="31"/>
  <c r="AA80" i="31"/>
  <c r="S80" i="31"/>
  <c r="Y80" i="31"/>
  <c r="Z84" i="31"/>
  <c r="Q84" i="31"/>
  <c r="Y84" i="31"/>
  <c r="J85" i="31"/>
  <c r="AA91" i="31"/>
  <c r="S91" i="31"/>
  <c r="Y91" i="31"/>
  <c r="AB92" i="31"/>
  <c r="AA94" i="31"/>
  <c r="S94" i="31"/>
  <c r="AA98" i="31"/>
  <c r="Q98" i="31"/>
  <c r="Y98" i="31"/>
  <c r="Z98" i="31"/>
  <c r="V100" i="31"/>
  <c r="AB106" i="31"/>
  <c r="R105" i="31"/>
  <c r="AB9" i="31"/>
  <c r="R13" i="31"/>
  <c r="Z15" i="31"/>
  <c r="Q15" i="31"/>
  <c r="Y15" i="31"/>
  <c r="M14" i="31"/>
  <c r="AA14" i="31" s="1"/>
  <c r="Y19" i="31"/>
  <c r="L24" i="31"/>
  <c r="U12" i="31"/>
  <c r="AB24" i="31"/>
  <c r="AA25" i="31"/>
  <c r="S25" i="31"/>
  <c r="Y25" i="31"/>
  <c r="S30" i="31"/>
  <c r="S38" i="31"/>
  <c r="Y46" i="31"/>
  <c r="Y48" i="31"/>
  <c r="H50" i="31"/>
  <c r="H40" i="31" s="1"/>
  <c r="Q57" i="31"/>
  <c r="AB64" i="31"/>
  <c r="Z80" i="31"/>
  <c r="S84" i="31"/>
  <c r="Z91" i="31"/>
  <c r="Z94" i="31"/>
  <c r="R99" i="31"/>
  <c r="AB109" i="31"/>
  <c r="T110" i="31"/>
  <c r="T109" i="31" s="1"/>
  <c r="J119" i="31"/>
  <c r="L123" i="31"/>
  <c r="X128" i="31"/>
  <c r="X127" i="31" s="1"/>
  <c r="W138" i="31"/>
  <c r="W149" i="31"/>
  <c r="AC150" i="31"/>
  <c r="R157" i="31"/>
  <c r="G165" i="31"/>
  <c r="K169" i="31"/>
  <c r="K128" i="31" s="1"/>
  <c r="K127" i="31" s="1"/>
  <c r="L170" i="31"/>
  <c r="Z175" i="31"/>
  <c r="M174" i="31"/>
  <c r="Y175" i="31"/>
  <c r="AA190" i="31"/>
  <c r="W189" i="31"/>
  <c r="AC214" i="31"/>
  <c r="W213" i="31"/>
  <c r="L255" i="31"/>
  <c r="I253" i="31"/>
  <c r="I251" i="31" s="1"/>
  <c r="I249" i="31" s="1"/>
  <c r="I247" i="31" s="1"/>
  <c r="AA256" i="31"/>
  <c r="S256" i="31"/>
  <c r="S255" i="31" s="1"/>
  <c r="S253" i="31" s="1"/>
  <c r="S251" i="31" s="1"/>
  <c r="S249" i="31" s="1"/>
  <c r="S247" i="31" s="1"/>
  <c r="M255" i="31"/>
  <c r="Q256" i="31"/>
  <c r="Q255" i="31" s="1"/>
  <c r="Q253" i="31" s="1"/>
  <c r="Q251" i="31" s="1"/>
  <c r="Z256" i="31"/>
  <c r="Y256" i="31"/>
  <c r="W254" i="31"/>
  <c r="AC257" i="31"/>
  <c r="AA257" i="31"/>
  <c r="Y280" i="31"/>
  <c r="AA280" i="31"/>
  <c r="Q280" i="31"/>
  <c r="Q279" i="31" s="1"/>
  <c r="Q278" i="31" s="1"/>
  <c r="Q277" i="31" s="1"/>
  <c r="Q276" i="31" s="1"/>
  <c r="Q275" i="31" s="1"/>
  <c r="M279" i="31"/>
  <c r="S280" i="31"/>
  <c r="S279" i="31" s="1"/>
  <c r="S278" i="31" s="1"/>
  <c r="S277" i="31" s="1"/>
  <c r="S276" i="31" s="1"/>
  <c r="S275" i="31" s="1"/>
  <c r="Z280" i="31"/>
  <c r="M146" i="31"/>
  <c r="AA147" i="31"/>
  <c r="W146" i="31"/>
  <c r="L185" i="31"/>
  <c r="Z187" i="31"/>
  <c r="U186" i="31"/>
  <c r="Y191" i="31"/>
  <c r="M190" i="31"/>
  <c r="Z191" i="31"/>
  <c r="AA199" i="31"/>
  <c r="W198" i="31"/>
  <c r="R202" i="31"/>
  <c r="L215" i="31"/>
  <c r="G214" i="31"/>
  <c r="AC217" i="31"/>
  <c r="AC218" i="31"/>
  <c r="W261" i="31"/>
  <c r="AC262" i="31"/>
  <c r="AA302" i="31"/>
  <c r="S302" i="31"/>
  <c r="S301" i="31" s="1"/>
  <c r="Z302" i="31"/>
  <c r="Q302" i="31"/>
  <c r="Q301" i="31" s="1"/>
  <c r="Y302" i="31"/>
  <c r="M301" i="31"/>
  <c r="Y301" i="31" s="1"/>
  <c r="AA33" i="31"/>
  <c r="W42" i="31"/>
  <c r="Y66" i="31"/>
  <c r="L68" i="31"/>
  <c r="M68" i="31" s="1"/>
  <c r="K74" i="31"/>
  <c r="L83" i="31"/>
  <c r="M83" i="31" s="1"/>
  <c r="H109" i="31"/>
  <c r="W113" i="31"/>
  <c r="W118" i="31"/>
  <c r="Y121" i="31"/>
  <c r="L131" i="31"/>
  <c r="AA143" i="31"/>
  <c r="AC143" i="31"/>
  <c r="L147" i="31"/>
  <c r="G146" i="31"/>
  <c r="L151" i="31"/>
  <c r="AB150" i="31"/>
  <c r="AB151" i="31"/>
  <c r="AA155" i="31"/>
  <c r="H158" i="31"/>
  <c r="H157" i="31" s="1"/>
  <c r="L157" i="31" s="1"/>
  <c r="L159" i="31"/>
  <c r="AA164" i="31"/>
  <c r="S164" i="31"/>
  <c r="S163" i="31" s="1"/>
  <c r="S162" i="31" s="1"/>
  <c r="S161" i="31" s="1"/>
  <c r="M163" i="31"/>
  <c r="Y164" i="31"/>
  <c r="L169" i="31"/>
  <c r="AA175" i="31"/>
  <c r="W174" i="31"/>
  <c r="AC175" i="31"/>
  <c r="S180" i="31"/>
  <c r="S179" i="31" s="1"/>
  <c r="S178" i="31" s="1"/>
  <c r="S177" i="31" s="1"/>
  <c r="AA180" i="31"/>
  <c r="Q180" i="31"/>
  <c r="Q179" i="31" s="1"/>
  <c r="Q178" i="31" s="1"/>
  <c r="Q177" i="31" s="1"/>
  <c r="W181" i="31"/>
  <c r="AC182" i="31"/>
  <c r="L190" i="31"/>
  <c r="G189" i="31"/>
  <c r="L189" i="31" s="1"/>
  <c r="Y199" i="31"/>
  <c r="M198" i="31"/>
  <c r="Y198" i="31" s="1"/>
  <c r="AC199" i="31"/>
  <c r="J202" i="31"/>
  <c r="L203" i="31"/>
  <c r="AA216" i="31"/>
  <c r="S216" i="31"/>
  <c r="S215" i="31" s="1"/>
  <c r="S214" i="31" s="1"/>
  <c r="S213" i="31" s="1"/>
  <c r="M215" i="31"/>
  <c r="AA215" i="31" s="1"/>
  <c r="Q216" i="31"/>
  <c r="Q215" i="31" s="1"/>
  <c r="Q214" i="31" s="1"/>
  <c r="Q213" i="31" s="1"/>
  <c r="Z216" i="31"/>
  <c r="R225" i="31"/>
  <c r="AB226" i="31"/>
  <c r="AC81" i="31"/>
  <c r="Q66" i="31"/>
  <c r="Z66" i="31"/>
  <c r="AA82" i="31"/>
  <c r="S82" i="31"/>
  <c r="Y82" i="31"/>
  <c r="X92" i="31"/>
  <c r="X71" i="31" s="1"/>
  <c r="AA97" i="31"/>
  <c r="S97" i="31"/>
  <c r="Y97" i="31"/>
  <c r="L102" i="31"/>
  <c r="G101" i="31"/>
  <c r="Y112" i="31"/>
  <c r="Z112" i="31"/>
  <c r="AB119" i="31"/>
  <c r="AA123" i="31"/>
  <c r="L130" i="31"/>
  <c r="R134" i="31"/>
  <c r="AC147" i="31"/>
  <c r="L161" i="31"/>
  <c r="AB170" i="31"/>
  <c r="U169" i="31"/>
  <c r="G174" i="31"/>
  <c r="L175" i="31"/>
  <c r="T180" i="31"/>
  <c r="T179" i="31" s="1"/>
  <c r="T178" i="31" s="1"/>
  <c r="T177" i="31" s="1"/>
  <c r="P179" i="31"/>
  <c r="P178" i="31" s="1"/>
  <c r="P177" i="31" s="1"/>
  <c r="P128" i="31" s="1"/>
  <c r="P127" i="31" s="1"/>
  <c r="AA184" i="31"/>
  <c r="S184" i="31"/>
  <c r="S183" i="31" s="1"/>
  <c r="S182" i="31" s="1"/>
  <c r="S181" i="31" s="1"/>
  <c r="M183" i="31"/>
  <c r="Q184" i="31"/>
  <c r="Q183" i="31" s="1"/>
  <c r="Q182" i="31" s="1"/>
  <c r="Q181" i="31" s="1"/>
  <c r="Z184" i="31"/>
  <c r="L186" i="31"/>
  <c r="AA191" i="31"/>
  <c r="H210" i="31"/>
  <c r="T238" i="31"/>
  <c r="T237" i="31" s="1"/>
  <c r="AB244" i="31"/>
  <c r="R243" i="31"/>
  <c r="H244" i="31"/>
  <c r="H243" i="31" s="1"/>
  <c r="H238" i="31" s="1"/>
  <c r="H237" i="31" s="1"/>
  <c r="L245" i="31"/>
  <c r="Z260" i="31"/>
  <c r="Q260" i="31"/>
  <c r="Q259" i="31" s="1"/>
  <c r="S260" i="31"/>
  <c r="S259" i="31" s="1"/>
  <c r="AA260" i="31"/>
  <c r="M259" i="31"/>
  <c r="Y260" i="31"/>
  <c r="Y283" i="31"/>
  <c r="R282" i="31"/>
  <c r="Z124" i="31"/>
  <c r="Q124" i="31"/>
  <c r="Q123" i="31" s="1"/>
  <c r="Q119" i="31" s="1"/>
  <c r="Q117" i="31" s="1"/>
  <c r="Y124" i="31"/>
  <c r="M123" i="31"/>
  <c r="S66" i="31"/>
  <c r="Z74" i="31"/>
  <c r="U71" i="31"/>
  <c r="AB74" i="31"/>
  <c r="T74" i="31"/>
  <c r="Z82" i="31"/>
  <c r="M92" i="31"/>
  <c r="Q97" i="31"/>
  <c r="Z111" i="31"/>
  <c r="Q111" i="31"/>
  <c r="M110" i="31"/>
  <c r="Y111" i="31"/>
  <c r="Q112" i="31"/>
  <c r="AA112" i="31"/>
  <c r="W119" i="31"/>
  <c r="L129" i="31"/>
  <c r="W129" i="31"/>
  <c r="Y143" i="31"/>
  <c r="Y147" i="31"/>
  <c r="Y148" i="31"/>
  <c r="S148" i="31"/>
  <c r="S147" i="31" s="1"/>
  <c r="S146" i="31" s="1"/>
  <c r="S145" i="31" s="1"/>
  <c r="AA148" i="31"/>
  <c r="Q148" i="31"/>
  <c r="Q147" i="31" s="1"/>
  <c r="Q146" i="31" s="1"/>
  <c r="Q145" i="31" s="1"/>
  <c r="Z148" i="31"/>
  <c r="L150" i="31"/>
  <c r="H149" i="31"/>
  <c r="L149" i="31" s="1"/>
  <c r="L155" i="31"/>
  <c r="G154" i="31"/>
  <c r="L162" i="31"/>
  <c r="AC163" i="31"/>
  <c r="W162" i="31"/>
  <c r="L167" i="31"/>
  <c r="H166" i="31"/>
  <c r="H165" i="31" s="1"/>
  <c r="Y171" i="31"/>
  <c r="Z176" i="31"/>
  <c r="Q176" i="31"/>
  <c r="Q175" i="31" s="1"/>
  <c r="Q174" i="31" s="1"/>
  <c r="Q173" i="31" s="1"/>
  <c r="S176" i="31"/>
  <c r="S175" i="31" s="1"/>
  <c r="S174" i="31" s="1"/>
  <c r="S173" i="31" s="1"/>
  <c r="Y176" i="31"/>
  <c r="AA176" i="31"/>
  <c r="Z179" i="31"/>
  <c r="U178" i="31"/>
  <c r="AA106" i="31"/>
  <c r="L134" i="31"/>
  <c r="Z139" i="31"/>
  <c r="U158" i="31"/>
  <c r="AA159" i="31"/>
  <c r="U162" i="31"/>
  <c r="AC187" i="31"/>
  <c r="L191" i="31"/>
  <c r="AB195" i="31"/>
  <c r="R194" i="31"/>
  <c r="Y195" i="31"/>
  <c r="Y208" i="31"/>
  <c r="M207" i="31"/>
  <c r="Z208" i="31"/>
  <c r="Z220" i="31"/>
  <c r="Q220" i="31"/>
  <c r="Q219" i="31" s="1"/>
  <c r="Q218" i="31" s="1"/>
  <c r="Q217" i="31" s="1"/>
  <c r="M219" i="31"/>
  <c r="S220" i="31"/>
  <c r="S219" i="31" s="1"/>
  <c r="S218" i="31" s="1"/>
  <c r="S217" i="31" s="1"/>
  <c r="AA220" i="31"/>
  <c r="W221" i="31"/>
  <c r="AC222" i="31"/>
  <c r="U225" i="31"/>
  <c r="AC225" i="31" s="1"/>
  <c r="R233" i="31"/>
  <c r="G251" i="31"/>
  <c r="L253" i="31"/>
  <c r="L257" i="31"/>
  <c r="G254" i="31"/>
  <c r="AA258" i="31"/>
  <c r="S258" i="31"/>
  <c r="S257" i="31" s="1"/>
  <c r="Y258" i="31"/>
  <c r="M257" i="31"/>
  <c r="Q258" i="31"/>
  <c r="Q257" i="31" s="1"/>
  <c r="Q254" i="31" s="1"/>
  <c r="J252" i="31"/>
  <c r="J250" i="31"/>
  <c r="J248" i="31" s="1"/>
  <c r="J126" i="31" s="1"/>
  <c r="V276" i="31"/>
  <c r="V275" i="31" s="1"/>
  <c r="U293" i="31"/>
  <c r="AC293" i="31" s="1"/>
  <c r="Y129" i="31"/>
  <c r="Y130" i="31"/>
  <c r="Y131" i="31"/>
  <c r="L163" i="31"/>
  <c r="R173" i="31"/>
  <c r="AB174" i="31"/>
  <c r="AA200" i="31"/>
  <c r="S200" i="31"/>
  <c r="S199" i="31" s="1"/>
  <c r="S198" i="31" s="1"/>
  <c r="S197" i="31" s="1"/>
  <c r="Y200" i="31"/>
  <c r="Q200" i="31"/>
  <c r="Q199" i="31" s="1"/>
  <c r="Q198" i="31" s="1"/>
  <c r="Q197" i="31" s="1"/>
  <c r="L205" i="31"/>
  <c r="M211" i="31"/>
  <c r="Z211" i="31" s="1"/>
  <c r="AA212" i="31"/>
  <c r="S212" i="31"/>
  <c r="S211" i="31" s="1"/>
  <c r="S210" i="31" s="1"/>
  <c r="S209" i="31" s="1"/>
  <c r="Z212" i="31"/>
  <c r="Q212" i="31"/>
  <c r="Q211" i="31" s="1"/>
  <c r="Q210" i="31" s="1"/>
  <c r="Q209" i="31" s="1"/>
  <c r="AB215" i="31"/>
  <c r="U214" i="31"/>
  <c r="L218" i="31"/>
  <c r="AA224" i="31"/>
  <c r="S224" i="31"/>
  <c r="S223" i="31" s="1"/>
  <c r="S222" i="31" s="1"/>
  <c r="S221" i="31" s="1"/>
  <c r="M223" i="31"/>
  <c r="Q224" i="31"/>
  <c r="Q223" i="31" s="1"/>
  <c r="Q222" i="31" s="1"/>
  <c r="Q221" i="31" s="1"/>
  <c r="Z224" i="31"/>
  <c r="L230" i="31"/>
  <c r="G229" i="31"/>
  <c r="L229" i="31" s="1"/>
  <c r="AB231" i="31"/>
  <c r="U230" i="31"/>
  <c r="X249" i="31"/>
  <c r="X247" i="31" s="1"/>
  <c r="H252" i="31"/>
  <c r="H250" i="31"/>
  <c r="H248" i="31" s="1"/>
  <c r="H126" i="31" s="1"/>
  <c r="Y152" i="31"/>
  <c r="AC169" i="31"/>
  <c r="L182" i="31"/>
  <c r="L183" i="31"/>
  <c r="AC186" i="31"/>
  <c r="AB190" i="31"/>
  <c r="U189" i="31"/>
  <c r="Z190" i="31"/>
  <c r="L194" i="31"/>
  <c r="G193" i="31"/>
  <c r="L193" i="31" s="1"/>
  <c r="Z196" i="31"/>
  <c r="Q196" i="31"/>
  <c r="Q195" i="31" s="1"/>
  <c r="Q194" i="31" s="1"/>
  <c r="Q193" i="31" s="1"/>
  <c r="M195" i="31"/>
  <c r="AA195" i="31" s="1"/>
  <c r="Y196" i="31"/>
  <c r="W206" i="31"/>
  <c r="AC207" i="31"/>
  <c r="U210" i="31"/>
  <c r="AC210" i="31" s="1"/>
  <c r="I225" i="31"/>
  <c r="L225" i="31" s="1"/>
  <c r="AA231" i="31"/>
  <c r="W230" i="31"/>
  <c r="AC231" i="31"/>
  <c r="W233" i="31"/>
  <c r="W240" i="31"/>
  <c r="G243" i="31"/>
  <c r="M244" i="31"/>
  <c r="Y244" i="31" s="1"/>
  <c r="Y245" i="31"/>
  <c r="O250" i="31"/>
  <c r="O248" i="31" s="1"/>
  <c r="O126" i="31" s="1"/>
  <c r="O252" i="31"/>
  <c r="AB255" i="31"/>
  <c r="R253" i="31"/>
  <c r="Y255" i="31"/>
  <c r="R262" i="31"/>
  <c r="X296" i="31"/>
  <c r="X294" i="31" s="1"/>
  <c r="X288" i="31" s="1"/>
  <c r="X286" i="31" s="1"/>
  <c r="AA167" i="31"/>
  <c r="R197" i="31"/>
  <c r="W202" i="31"/>
  <c r="U206" i="31"/>
  <c r="AC219" i="31"/>
  <c r="L231" i="31"/>
  <c r="AA242" i="31"/>
  <c r="S242" i="31"/>
  <c r="S241" i="31" s="1"/>
  <c r="S240" i="31" s="1"/>
  <c r="S239" i="31" s="1"/>
  <c r="S238" i="31" s="1"/>
  <c r="S237" i="31" s="1"/>
  <c r="M241" i="31"/>
  <c r="AA241" i="31" s="1"/>
  <c r="Q242" i="31"/>
  <c r="Q241" i="31" s="1"/>
  <c r="Q240" i="31" s="1"/>
  <c r="Q239" i="31" s="1"/>
  <c r="Z242" i="31"/>
  <c r="R248" i="31"/>
  <c r="T249" i="31"/>
  <c r="T247" i="31" s="1"/>
  <c r="X250" i="31"/>
  <c r="X248" i="31" s="1"/>
  <c r="X252" i="31"/>
  <c r="U268" i="31"/>
  <c r="Z269" i="31"/>
  <c r="AC273" i="31"/>
  <c r="W272" i="31"/>
  <c r="L282" i="31"/>
  <c r="H281" i="31"/>
  <c r="L281" i="31" s="1"/>
  <c r="J282" i="31"/>
  <c r="J281" i="31" s="1"/>
  <c r="J276" i="31" s="1"/>
  <c r="J275" i="31" s="1"/>
  <c r="L283" i="31"/>
  <c r="K287" i="31"/>
  <c r="K285" i="31" s="1"/>
  <c r="AA300" i="31"/>
  <c r="S300" i="31"/>
  <c r="S299" i="31" s="1"/>
  <c r="S296" i="31" s="1"/>
  <c r="S294" i="31" s="1"/>
  <c r="S288" i="31" s="1"/>
  <c r="S286" i="31" s="1"/>
  <c r="Q300" i="31"/>
  <c r="Q299" i="31" s="1"/>
  <c r="M299" i="31"/>
  <c r="Z300" i="31"/>
  <c r="Y300" i="31"/>
  <c r="AA192" i="31"/>
  <c r="S192" i="31"/>
  <c r="S191" i="31" s="1"/>
  <c r="S190" i="31" s="1"/>
  <c r="S189" i="31" s="1"/>
  <c r="Y192" i="31"/>
  <c r="Z204" i="31"/>
  <c r="Q204" i="31"/>
  <c r="Q203" i="31" s="1"/>
  <c r="Q202" i="31" s="1"/>
  <c r="Q201" i="31" s="1"/>
  <c r="M203" i="31"/>
  <c r="AA203" i="31" s="1"/>
  <c r="Y204" i="31"/>
  <c r="L206" i="31"/>
  <c r="Z207" i="31"/>
  <c r="AB227" i="31"/>
  <c r="Z228" i="31"/>
  <c r="Q228" i="31"/>
  <c r="Q227" i="31" s="1"/>
  <c r="Q226" i="31" s="1"/>
  <c r="Q225" i="31" s="1"/>
  <c r="M227" i="31"/>
  <c r="Y227" i="31" s="1"/>
  <c r="Y228" i="31"/>
  <c r="V249" i="31"/>
  <c r="V247" i="31" s="1"/>
  <c r="T254" i="31"/>
  <c r="L273" i="31"/>
  <c r="G272" i="31"/>
  <c r="V287" i="31"/>
  <c r="V285" i="31" s="1"/>
  <c r="L295" i="31"/>
  <c r="G293" i="31"/>
  <c r="L297" i="31"/>
  <c r="H295" i="31"/>
  <c r="H293" i="31" s="1"/>
  <c r="H287" i="31" s="1"/>
  <c r="H285" i="31" s="1"/>
  <c r="AB171" i="31"/>
  <c r="Z192" i="31"/>
  <c r="AA204" i="31"/>
  <c r="L207" i="31"/>
  <c r="L223" i="31"/>
  <c r="G222" i="31"/>
  <c r="AC226" i="31"/>
  <c r="AC227" i="31"/>
  <c r="AA228" i="31"/>
  <c r="AB241" i="31"/>
  <c r="U240" i="31"/>
  <c r="Z241" i="31"/>
  <c r="V238" i="31"/>
  <c r="V237" i="31" s="1"/>
  <c r="AB250" i="31"/>
  <c r="U248" i="31"/>
  <c r="P252" i="31"/>
  <c r="P250" i="31"/>
  <c r="P248" i="31" s="1"/>
  <c r="P126" i="31" s="1"/>
  <c r="AC269" i="31"/>
  <c r="X287" i="31"/>
  <c r="X285" i="31" s="1"/>
  <c r="U221" i="31"/>
  <c r="L235" i="31"/>
  <c r="Z235" i="31"/>
  <c r="Z236" i="31"/>
  <c r="Q236" i="31"/>
  <c r="Q235" i="31" s="1"/>
  <c r="Q234" i="31" s="1"/>
  <c r="Q233" i="31" s="1"/>
  <c r="Y236" i="31"/>
  <c r="Y257" i="31"/>
  <c r="AA268" i="31"/>
  <c r="W267" i="31"/>
  <c r="H278" i="31"/>
  <c r="AB283" i="31"/>
  <c r="R294" i="31"/>
  <c r="Z308" i="31"/>
  <c r="Q308" i="31"/>
  <c r="Q307" i="31" s="1"/>
  <c r="Q306" i="31" s="1"/>
  <c r="Q305" i="31" s="1"/>
  <c r="Y308" i="31"/>
  <c r="M307" i="31"/>
  <c r="AA307" i="31" s="1"/>
  <c r="S308" i="31"/>
  <c r="S307" i="31" s="1"/>
  <c r="S306" i="31" s="1"/>
  <c r="S305" i="31" s="1"/>
  <c r="AA308" i="31"/>
  <c r="U233" i="31"/>
  <c r="L234" i="31"/>
  <c r="Z246" i="31"/>
  <c r="Q246" i="31"/>
  <c r="Q245" i="31" s="1"/>
  <c r="Q244" i="31" s="1"/>
  <c r="Q243" i="31" s="1"/>
  <c r="Y246" i="31"/>
  <c r="L259" i="31"/>
  <c r="U262" i="31"/>
  <c r="Y264" i="31"/>
  <c r="Z264" i="31"/>
  <c r="AA264" i="31"/>
  <c r="Y269" i="31"/>
  <c r="R268" i="31"/>
  <c r="Y274" i="31"/>
  <c r="M273" i="31"/>
  <c r="AA273" i="31" s="1"/>
  <c r="S274" i="31"/>
  <c r="S273" i="31" s="1"/>
  <c r="S272" i="31" s="1"/>
  <c r="S271" i="31" s="1"/>
  <c r="S266" i="31" s="1"/>
  <c r="S265" i="31" s="1"/>
  <c r="AA274" i="31"/>
  <c r="O287" i="31"/>
  <c r="O285" i="31" s="1"/>
  <c r="AB299" i="31"/>
  <c r="Z299" i="31"/>
  <c r="U296" i="31"/>
  <c r="AB307" i="31"/>
  <c r="R306" i="31"/>
  <c r="M234" i="31"/>
  <c r="T236" i="31"/>
  <c r="T235" i="31" s="1"/>
  <c r="T234" i="31" s="1"/>
  <c r="T233" i="31" s="1"/>
  <c r="P235" i="31"/>
  <c r="P234" i="31" s="1"/>
  <c r="P233" i="31" s="1"/>
  <c r="AA246" i="31"/>
  <c r="R252" i="31"/>
  <c r="AB252" i="31" s="1"/>
  <c r="L262" i="31"/>
  <c r="M263" i="31"/>
  <c r="Q264" i="31"/>
  <c r="Q263" i="31" s="1"/>
  <c r="Q262" i="31" s="1"/>
  <c r="Q261" i="31" s="1"/>
  <c r="Q274" i="31"/>
  <c r="Q273" i="31" s="1"/>
  <c r="Q272" i="31" s="1"/>
  <c r="Q271" i="31" s="1"/>
  <c r="Q266" i="31" s="1"/>
  <c r="Q265" i="31" s="1"/>
  <c r="U281" i="31"/>
  <c r="Z282" i="31"/>
  <c r="P287" i="31"/>
  <c r="P285" i="31" s="1"/>
  <c r="S295" i="31"/>
  <c r="S293" i="31" s="1"/>
  <c r="W296" i="31"/>
  <c r="AA299" i="31"/>
  <c r="AC299" i="31"/>
  <c r="AC303" i="31"/>
  <c r="Z311" i="31"/>
  <c r="AB311" i="31"/>
  <c r="U310" i="31"/>
  <c r="AA245" i="31"/>
  <c r="AB257" i="31"/>
  <c r="U277" i="31"/>
  <c r="AC277" i="31" s="1"/>
  <c r="Y279" i="31"/>
  <c r="L290" i="31"/>
  <c r="AA292" i="31"/>
  <c r="Q292" i="31"/>
  <c r="Q291" i="31" s="1"/>
  <c r="Q290" i="31" s="1"/>
  <c r="Q289" i="31" s="1"/>
  <c r="Z292" i="31"/>
  <c r="Y292" i="31"/>
  <c r="M291" i="31"/>
  <c r="AC295" i="31"/>
  <c r="W281" i="31"/>
  <c r="L289" i="31"/>
  <c r="AA304" i="31"/>
  <c r="S304" i="31"/>
  <c r="S303" i="31" s="1"/>
  <c r="Z304" i="31"/>
  <c r="Q304" i="31"/>
  <c r="Q303" i="31" s="1"/>
  <c r="Y304" i="31"/>
  <c r="M303" i="31"/>
  <c r="AA303" i="31" s="1"/>
  <c r="K254" i="31"/>
  <c r="Y270" i="31"/>
  <c r="Z279" i="31"/>
  <c r="AC279" i="31"/>
  <c r="U289" i="31"/>
  <c r="AA291" i="31"/>
  <c r="W290" i="31"/>
  <c r="Z298" i="31"/>
  <c r="Q298" i="31"/>
  <c r="Q297" i="31" s="1"/>
  <c r="Q295" i="31" s="1"/>
  <c r="Q293" i="31" s="1"/>
  <c r="M297" i="31"/>
  <c r="Y298" i="31"/>
  <c r="Z291" i="31"/>
  <c r="R295" i="31"/>
  <c r="AB295" i="31" s="1"/>
  <c r="G296" i="31"/>
  <c r="L311" i="31"/>
  <c r="L291" i="31"/>
  <c r="L310" i="31"/>
  <c r="W306" i="31"/>
  <c r="L309" i="31"/>
  <c r="W309" i="31"/>
  <c r="Z303" i="31"/>
  <c r="Y311" i="31"/>
  <c r="O313" i="31" l="1"/>
  <c r="AA43" i="31"/>
  <c r="Z43" i="31"/>
  <c r="F50" i="31"/>
  <c r="F40" i="31" s="1"/>
  <c r="F10" i="31" s="1"/>
  <c r="F313" i="31" s="1"/>
  <c r="S56" i="31"/>
  <c r="AA282" i="31"/>
  <c r="T128" i="31"/>
  <c r="T127" i="31" s="1"/>
  <c r="L244" i="31"/>
  <c r="L226" i="31"/>
  <c r="Z215" i="31"/>
  <c r="AA72" i="31"/>
  <c r="K125" i="31"/>
  <c r="S92" i="31"/>
  <c r="J71" i="31"/>
  <c r="L141" i="31"/>
  <c r="V12" i="31"/>
  <c r="V11" i="31" s="1"/>
  <c r="V10" i="31" s="1"/>
  <c r="AB272" i="31"/>
  <c r="U271" i="31"/>
  <c r="AB271" i="31" s="1"/>
  <c r="P40" i="31"/>
  <c r="P10" i="31" s="1"/>
  <c r="AC105" i="31"/>
  <c r="W104" i="31"/>
  <c r="L138" i="31"/>
  <c r="I313" i="31"/>
  <c r="AB42" i="31"/>
  <c r="Y307" i="31"/>
  <c r="Q24" i="31"/>
  <c r="I252" i="31"/>
  <c r="I250" i="31"/>
  <c r="I248" i="31" s="1"/>
  <c r="I126" i="31" s="1"/>
  <c r="Z273" i="31"/>
  <c r="S287" i="31"/>
  <c r="S285" i="31" s="1"/>
  <c r="Y231" i="31"/>
  <c r="Z227" i="31"/>
  <c r="L166" i="31"/>
  <c r="S33" i="31"/>
  <c r="AB182" i="31"/>
  <c r="U181" i="31"/>
  <c r="AB181" i="31" s="1"/>
  <c r="Y155" i="31"/>
  <c r="M154" i="31"/>
  <c r="Z155" i="31"/>
  <c r="M158" i="31"/>
  <c r="Z159" i="31"/>
  <c r="AA121" i="31"/>
  <c r="M120" i="31"/>
  <c r="AA301" i="31"/>
  <c r="Q32" i="31"/>
  <c r="Q287" i="31"/>
  <c r="Q285" i="31" s="1"/>
  <c r="L243" i="31"/>
  <c r="L142" i="31"/>
  <c r="M150" i="31"/>
  <c r="Z151" i="31"/>
  <c r="AA151" i="31"/>
  <c r="AC253" i="31"/>
  <c r="W251" i="31"/>
  <c r="AC251" i="31" s="1"/>
  <c r="L293" i="31"/>
  <c r="S254" i="31"/>
  <c r="S252" i="31" s="1"/>
  <c r="T71" i="31"/>
  <c r="T50" i="31" s="1"/>
  <c r="T40" i="31" s="1"/>
  <c r="T10" i="31" s="1"/>
  <c r="X12" i="31"/>
  <c r="X11" i="31" s="1"/>
  <c r="F125" i="31"/>
  <c r="P50" i="31"/>
  <c r="M310" i="31"/>
  <c r="AA311" i="31"/>
  <c r="Y43" i="31"/>
  <c r="Z178" i="31"/>
  <c r="AB178" i="31"/>
  <c r="U177" i="31"/>
  <c r="M109" i="31"/>
  <c r="Z110" i="31"/>
  <c r="AA110" i="31"/>
  <c r="Y110" i="31"/>
  <c r="G100" i="31"/>
  <c r="L100" i="31" s="1"/>
  <c r="L101" i="31"/>
  <c r="AB289" i="31"/>
  <c r="Q250" i="31"/>
  <c r="Q248" i="31" s="1"/>
  <c r="Q252" i="31"/>
  <c r="L214" i="31"/>
  <c r="G213" i="31"/>
  <c r="L213" i="31" s="1"/>
  <c r="Z174" i="31"/>
  <c r="M173" i="31"/>
  <c r="Y174" i="31"/>
  <c r="AA85" i="31"/>
  <c r="Y85" i="31"/>
  <c r="M295" i="31"/>
  <c r="Y297" i="31"/>
  <c r="AA297" i="31"/>
  <c r="Z297" i="31"/>
  <c r="T125" i="31"/>
  <c r="W205" i="31"/>
  <c r="AC206" i="31"/>
  <c r="AB194" i="31"/>
  <c r="R193" i="31"/>
  <c r="AB158" i="31"/>
  <c r="Z158" i="31"/>
  <c r="U157" i="31"/>
  <c r="AC158" i="31"/>
  <c r="S128" i="31"/>
  <c r="S127" i="31" s="1"/>
  <c r="S125" i="31" s="1"/>
  <c r="W117" i="31"/>
  <c r="AC119" i="31"/>
  <c r="P125" i="31"/>
  <c r="J201" i="31"/>
  <c r="L202" i="31"/>
  <c r="Q56" i="31"/>
  <c r="T252" i="31"/>
  <c r="T250" i="31"/>
  <c r="T248" i="31" s="1"/>
  <c r="T126" i="31" s="1"/>
  <c r="T9" i="31"/>
  <c r="T99" i="31"/>
  <c r="AB268" i="31"/>
  <c r="Z268" i="31"/>
  <c r="AC268" i="31"/>
  <c r="U267" i="31"/>
  <c r="AC267" i="31" s="1"/>
  <c r="Z259" i="31"/>
  <c r="Y259" i="31"/>
  <c r="AA259" i="31"/>
  <c r="M262" i="31"/>
  <c r="Y262" i="31" s="1"/>
  <c r="AA263" i="31"/>
  <c r="Z263" i="31"/>
  <c r="Y263" i="31"/>
  <c r="M233" i="31"/>
  <c r="Y234" i="31"/>
  <c r="AA234" i="31"/>
  <c r="Y173" i="31"/>
  <c r="AB173" i="31"/>
  <c r="AB71" i="31"/>
  <c r="U50" i="31"/>
  <c r="AC71" i="31"/>
  <c r="W249" i="31"/>
  <c r="Y13" i="31"/>
  <c r="AB13" i="31"/>
  <c r="R12" i="31"/>
  <c r="U118" i="31"/>
  <c r="Z135" i="31"/>
  <c r="M134" i="31"/>
  <c r="AA135" i="31"/>
  <c r="Y135" i="31"/>
  <c r="Y92" i="31"/>
  <c r="AA92" i="31"/>
  <c r="Z92" i="31"/>
  <c r="AC254" i="31"/>
  <c r="AA254" i="31"/>
  <c r="W250" i="31"/>
  <c r="W252" i="31"/>
  <c r="R50" i="31"/>
  <c r="AB51" i="31"/>
  <c r="G118" i="31"/>
  <c r="L120" i="31"/>
  <c r="W229" i="31"/>
  <c r="AC230" i="31"/>
  <c r="G250" i="31"/>
  <c r="G252" i="31"/>
  <c r="L254" i="31"/>
  <c r="Y83" i="31"/>
  <c r="AA83" i="31"/>
  <c r="Q83" i="31"/>
  <c r="Q81" i="31" s="1"/>
  <c r="Z83" i="31"/>
  <c r="M81" i="31"/>
  <c r="S83" i="31"/>
  <c r="S81" i="31" s="1"/>
  <c r="AC149" i="31"/>
  <c r="M162" i="31"/>
  <c r="Z163" i="31"/>
  <c r="Y163" i="31"/>
  <c r="AA163" i="31"/>
  <c r="G294" i="31"/>
  <c r="L296" i="31"/>
  <c r="G287" i="31"/>
  <c r="H277" i="31"/>
  <c r="L278" i="31"/>
  <c r="AB248" i="31"/>
  <c r="L222" i="31"/>
  <c r="G221" i="31"/>
  <c r="L221" i="31" s="1"/>
  <c r="Y295" i="31"/>
  <c r="R293" i="31"/>
  <c r="AB293" i="31" s="1"/>
  <c r="Z234" i="31"/>
  <c r="M202" i="31"/>
  <c r="AA202" i="31" s="1"/>
  <c r="Z203" i="31"/>
  <c r="Y203" i="31"/>
  <c r="AB225" i="31"/>
  <c r="Y219" i="31"/>
  <c r="M218" i="31"/>
  <c r="AA219" i="31"/>
  <c r="Z219" i="31"/>
  <c r="M182" i="31"/>
  <c r="AA183" i="31"/>
  <c r="Z183" i="31"/>
  <c r="Y183" i="31"/>
  <c r="G173" i="31"/>
  <c r="L173" i="31" s="1"/>
  <c r="L174" i="31"/>
  <c r="Z85" i="31"/>
  <c r="AC42" i="31"/>
  <c r="W41" i="31"/>
  <c r="J117" i="31"/>
  <c r="L117" i="31" s="1"/>
  <c r="L119" i="31"/>
  <c r="P313" i="31"/>
  <c r="X50" i="31"/>
  <c r="Q128" i="31"/>
  <c r="Q127" i="31" s="1"/>
  <c r="S74" i="31"/>
  <c r="L267" i="31"/>
  <c r="H266" i="31"/>
  <c r="H265" i="31" s="1"/>
  <c r="G41" i="31"/>
  <c r="L42" i="31"/>
  <c r="Z106" i="31"/>
  <c r="M105" i="31"/>
  <c r="Y105" i="31" s="1"/>
  <c r="AA109" i="31"/>
  <c r="W99" i="31"/>
  <c r="AC109" i="31"/>
  <c r="W9" i="31"/>
  <c r="M113" i="31"/>
  <c r="Z114" i="31"/>
  <c r="W276" i="31"/>
  <c r="AC281" i="31"/>
  <c r="AA281" i="31"/>
  <c r="M290" i="31"/>
  <c r="Y291" i="31"/>
  <c r="AA244" i="31"/>
  <c r="Y306" i="31"/>
  <c r="R305" i="31"/>
  <c r="AB306" i="31"/>
  <c r="Y268" i="31"/>
  <c r="R267" i="31"/>
  <c r="Z262" i="31"/>
  <c r="AB262" i="31"/>
  <c r="U261" i="31"/>
  <c r="R288" i="31"/>
  <c r="AC272" i="31"/>
  <c r="W271" i="31"/>
  <c r="X126" i="31"/>
  <c r="AC240" i="31"/>
  <c r="W239" i="31"/>
  <c r="Z195" i="31"/>
  <c r="M194" i="31"/>
  <c r="AB189" i="31"/>
  <c r="Z189" i="31"/>
  <c r="AB230" i="31"/>
  <c r="U229" i="31"/>
  <c r="M254" i="31"/>
  <c r="Z257" i="31"/>
  <c r="Y114" i="31"/>
  <c r="Q110" i="31"/>
  <c r="Q109" i="31" s="1"/>
  <c r="Z123" i="31"/>
  <c r="M119" i="31"/>
  <c r="L210" i="31"/>
  <c r="H209" i="31"/>
  <c r="AB169" i="31"/>
  <c r="Y134" i="31"/>
  <c r="R133" i="31"/>
  <c r="Y215" i="31"/>
  <c r="M214" i="31"/>
  <c r="M197" i="31"/>
  <c r="Y197" i="31" s="1"/>
  <c r="AC181" i="31"/>
  <c r="AA174" i="31"/>
  <c r="AC174" i="31"/>
  <c r="W173" i="31"/>
  <c r="W116" i="31"/>
  <c r="K71" i="31"/>
  <c r="K50" i="31" s="1"/>
  <c r="K40" i="31" s="1"/>
  <c r="K10" i="31" s="1"/>
  <c r="Y202" i="31"/>
  <c r="R201" i="31"/>
  <c r="AB202" i="31"/>
  <c r="Y190" i="31"/>
  <c r="M189" i="31"/>
  <c r="L158" i="31"/>
  <c r="L165" i="31"/>
  <c r="AC138" i="31"/>
  <c r="W137" i="31"/>
  <c r="AA74" i="31"/>
  <c r="U11" i="31"/>
  <c r="AB12" i="31"/>
  <c r="Y106" i="31"/>
  <c r="X40" i="31"/>
  <c r="X10" i="31" s="1"/>
  <c r="X313" i="31" s="1"/>
  <c r="Z56" i="31"/>
  <c r="AC51" i="31"/>
  <c r="W50" i="31"/>
  <c r="W133" i="31"/>
  <c r="AA134" i="31"/>
  <c r="R40" i="31"/>
  <c r="R185" i="31"/>
  <c r="Y185" i="31" s="1"/>
  <c r="Y186" i="31"/>
  <c r="Z130" i="31"/>
  <c r="U129" i="31"/>
  <c r="AC129" i="31" s="1"/>
  <c r="AB130" i="31"/>
  <c r="AC130" i="31"/>
  <c r="S106" i="31"/>
  <c r="S105" i="31" s="1"/>
  <c r="S104" i="31" s="1"/>
  <c r="Z72" i="31"/>
  <c r="AB217" i="31"/>
  <c r="L306" i="31"/>
  <c r="J305" i="31"/>
  <c r="M101" i="31"/>
  <c r="AB141" i="31"/>
  <c r="Z14" i="31"/>
  <c r="M13" i="31"/>
  <c r="Z146" i="31"/>
  <c r="AB146" i="31"/>
  <c r="U145" i="31"/>
  <c r="AA24" i="31"/>
  <c r="Z24" i="31"/>
  <c r="Y24" i="31"/>
  <c r="K252" i="31"/>
  <c r="K250" i="31"/>
  <c r="K248" i="31" s="1"/>
  <c r="K126" i="31" s="1"/>
  <c r="AB281" i="31"/>
  <c r="Z281" i="31"/>
  <c r="Z307" i="31"/>
  <c r="M306" i="31"/>
  <c r="AA306" i="31" s="1"/>
  <c r="AA267" i="31"/>
  <c r="AB221" i="31"/>
  <c r="Y211" i="31"/>
  <c r="R261" i="31"/>
  <c r="M222" i="31"/>
  <c r="AA223" i="31"/>
  <c r="Z223" i="31"/>
  <c r="Y223" i="31"/>
  <c r="G249" i="31"/>
  <c r="L251" i="31"/>
  <c r="AC221" i="31"/>
  <c r="M206" i="31"/>
  <c r="AA206" i="31" s="1"/>
  <c r="AA207" i="31"/>
  <c r="Y207" i="31"/>
  <c r="L154" i="31"/>
  <c r="G153" i="31"/>
  <c r="L153" i="31" s="1"/>
  <c r="AA113" i="31"/>
  <c r="AA68" i="31"/>
  <c r="S68" i="31"/>
  <c r="Z68" i="31"/>
  <c r="Y68" i="31"/>
  <c r="Q68" i="31"/>
  <c r="Q64" i="31" s="1"/>
  <c r="AC146" i="31"/>
  <c r="W145" i="31"/>
  <c r="AA146" i="31"/>
  <c r="AC189" i="31"/>
  <c r="AA189" i="31"/>
  <c r="X125" i="31"/>
  <c r="G11" i="31"/>
  <c r="L12" i="31"/>
  <c r="R104" i="31"/>
  <c r="AB105" i="31"/>
  <c r="M42" i="31"/>
  <c r="AA45" i="31"/>
  <c r="Z45" i="31"/>
  <c r="Y45" i="31"/>
  <c r="S32" i="31"/>
  <c r="AB198" i="31"/>
  <c r="Z198" i="31"/>
  <c r="U197" i="31"/>
  <c r="Q85" i="31"/>
  <c r="Q71" i="31" s="1"/>
  <c r="M230" i="31"/>
  <c r="AA230" i="31" s="1"/>
  <c r="R117" i="31"/>
  <c r="Y119" i="31"/>
  <c r="R149" i="31"/>
  <c r="L64" i="31"/>
  <c r="J51" i="31"/>
  <c r="S64" i="31"/>
  <c r="L104" i="31"/>
  <c r="AA55" i="31"/>
  <c r="S55" i="31"/>
  <c r="S52" i="31" s="1"/>
  <c r="S51" i="31" s="1"/>
  <c r="Z55" i="31"/>
  <c r="Q55" i="31"/>
  <c r="Q52" i="31" s="1"/>
  <c r="Y55" i="31"/>
  <c r="Q100" i="31"/>
  <c r="M52" i="31"/>
  <c r="M226" i="31"/>
  <c r="AA227" i="31"/>
  <c r="M296" i="31"/>
  <c r="AA296" i="31" s="1"/>
  <c r="Q238" i="31"/>
  <c r="Q237" i="31" s="1"/>
  <c r="U205" i="31"/>
  <c r="AB206" i="31"/>
  <c r="AB210" i="31"/>
  <c r="U209" i="31"/>
  <c r="AB214" i="31"/>
  <c r="U213" i="31"/>
  <c r="AC213" i="31" s="1"/>
  <c r="M210" i="31"/>
  <c r="Z210" i="31" s="1"/>
  <c r="AA211" i="31"/>
  <c r="S250" i="31"/>
  <c r="S248" i="31" s="1"/>
  <c r="S126" i="31" s="1"/>
  <c r="Y282" i="31"/>
  <c r="R281" i="31"/>
  <c r="AB282" i="31"/>
  <c r="R238" i="31"/>
  <c r="AB243" i="31"/>
  <c r="AA114" i="31"/>
  <c r="AC198" i="31"/>
  <c r="AA198" i="31"/>
  <c r="W197" i="31"/>
  <c r="Z186" i="31"/>
  <c r="U185" i="31"/>
  <c r="AB186" i="31"/>
  <c r="M278" i="31"/>
  <c r="AA279" i="31"/>
  <c r="Q249" i="31"/>
  <c r="Q247" i="31" s="1"/>
  <c r="AB99" i="31"/>
  <c r="Q14" i="31"/>
  <c r="Q13" i="31" s="1"/>
  <c r="Q12" i="31" s="1"/>
  <c r="Q11" i="31" s="1"/>
  <c r="Y123" i="31"/>
  <c r="Y14" i="31"/>
  <c r="AA178" i="31"/>
  <c r="AC178" i="31"/>
  <c r="W177" i="31"/>
  <c r="M64" i="31"/>
  <c r="M138" i="31"/>
  <c r="Y139" i="31"/>
  <c r="L105" i="31"/>
  <c r="V125" i="31"/>
  <c r="S100" i="31"/>
  <c r="Z143" i="31"/>
  <c r="M142" i="31"/>
  <c r="AA13" i="31"/>
  <c r="AC13" i="31"/>
  <c r="W12" i="31"/>
  <c r="M170" i="31"/>
  <c r="AA171" i="31"/>
  <c r="W305" i="31"/>
  <c r="AC306" i="31"/>
  <c r="W289" i="31"/>
  <c r="AC290" i="31"/>
  <c r="Y303" i="31"/>
  <c r="U309" i="31"/>
  <c r="U287" i="31" s="1"/>
  <c r="AC310" i="31"/>
  <c r="AB310" i="31"/>
  <c r="Y299" i="31"/>
  <c r="AB277" i="31"/>
  <c r="U276" i="31"/>
  <c r="AC296" i="31"/>
  <c r="W294" i="31"/>
  <c r="U294" i="31"/>
  <c r="AB296" i="31"/>
  <c r="M272" i="31"/>
  <c r="Y273" i="31"/>
  <c r="Z233" i="31"/>
  <c r="AB240" i="31"/>
  <c r="U239" i="31"/>
  <c r="L272" i="31"/>
  <c r="G271" i="31"/>
  <c r="Q296" i="31"/>
  <c r="Q294" i="31" s="1"/>
  <c r="Q288" i="31" s="1"/>
  <c r="Q286" i="31" s="1"/>
  <c r="Y241" i="31"/>
  <c r="M240" i="31"/>
  <c r="AA240" i="31" s="1"/>
  <c r="AC202" i="31"/>
  <c r="W201" i="31"/>
  <c r="R251" i="31"/>
  <c r="AB253" i="31"/>
  <c r="Z244" i="31"/>
  <c r="M243" i="31"/>
  <c r="AB162" i="31"/>
  <c r="U161" i="31"/>
  <c r="AC162" i="31"/>
  <c r="W161" i="31"/>
  <c r="AA129" i="31"/>
  <c r="G145" i="31"/>
  <c r="L145" i="31" s="1"/>
  <c r="L146" i="31"/>
  <c r="H9" i="31"/>
  <c r="H99" i="31"/>
  <c r="L99" i="31" s="1"/>
  <c r="L109" i="31"/>
  <c r="Z301" i="31"/>
  <c r="M145" i="31"/>
  <c r="Y146" i="31"/>
  <c r="AA255" i="31"/>
  <c r="Z255" i="31"/>
  <c r="M253" i="31"/>
  <c r="Y253" i="31" s="1"/>
  <c r="S24" i="31"/>
  <c r="S12" i="31" s="1"/>
  <c r="S11" i="31" s="1"/>
  <c r="AA88" i="31"/>
  <c r="S88" i="31"/>
  <c r="S85" i="31" s="1"/>
  <c r="Z88" i="31"/>
  <c r="Q88" i="31"/>
  <c r="Y88" i="31"/>
  <c r="H10" i="31"/>
  <c r="S99" i="31"/>
  <c r="S9" i="31"/>
  <c r="L240" i="31"/>
  <c r="G239" i="31"/>
  <c r="Z167" i="31"/>
  <c r="Y167" i="31"/>
  <c r="M166" i="31"/>
  <c r="S45" i="31"/>
  <c r="S42" i="31" s="1"/>
  <c r="S41" i="31" s="1"/>
  <c r="AB165" i="31"/>
  <c r="AB134" i="31"/>
  <c r="L85" i="31"/>
  <c r="M32" i="31"/>
  <c r="Z33" i="31"/>
  <c r="M177" i="31"/>
  <c r="AA139" i="31"/>
  <c r="Y120" i="31" l="1"/>
  <c r="M118" i="31"/>
  <c r="AA120" i="31"/>
  <c r="AC104" i="31"/>
  <c r="W100" i="31"/>
  <c r="AC100" i="31" s="1"/>
  <c r="W128" i="31"/>
  <c r="M149" i="31"/>
  <c r="Z150" i="31"/>
  <c r="AA150" i="31"/>
  <c r="Z154" i="31"/>
  <c r="AA154" i="31"/>
  <c r="M153" i="31"/>
  <c r="Y154" i="31"/>
  <c r="Z120" i="31"/>
  <c r="V313" i="31"/>
  <c r="Y150" i="31"/>
  <c r="L252" i="31"/>
  <c r="M309" i="31"/>
  <c r="Y310" i="31"/>
  <c r="AA310" i="31"/>
  <c r="Z310" i="31"/>
  <c r="T313" i="31"/>
  <c r="M157" i="31"/>
  <c r="Z157" i="31" s="1"/>
  <c r="Y158" i="31"/>
  <c r="AA158" i="31"/>
  <c r="W127" i="31"/>
  <c r="U285" i="31"/>
  <c r="Q51" i="31"/>
  <c r="Q50" i="31" s="1"/>
  <c r="Q40" i="31" s="1"/>
  <c r="Z243" i="31"/>
  <c r="AA243" i="31"/>
  <c r="AB201" i="31"/>
  <c r="Q9" i="31"/>
  <c r="Q99" i="31"/>
  <c r="Y290" i="31"/>
  <c r="M289" i="31"/>
  <c r="Z290" i="31"/>
  <c r="Y162" i="31"/>
  <c r="M161" i="31"/>
  <c r="Z81" i="31"/>
  <c r="AA81" i="31"/>
  <c r="Y81" i="31"/>
  <c r="AC250" i="31"/>
  <c r="W248" i="31"/>
  <c r="AB157" i="31"/>
  <c r="AC157" i="31"/>
  <c r="Q10" i="31"/>
  <c r="AB209" i="31"/>
  <c r="AC209" i="31"/>
  <c r="M41" i="31"/>
  <c r="Y42" i="31"/>
  <c r="Z42" i="31"/>
  <c r="Y206" i="31"/>
  <c r="M205" i="31"/>
  <c r="M213" i="31"/>
  <c r="Y214" i="31"/>
  <c r="AA214" i="31"/>
  <c r="L118" i="31"/>
  <c r="G116" i="31"/>
  <c r="L116" i="31" s="1"/>
  <c r="W247" i="31"/>
  <c r="Y177" i="31"/>
  <c r="G128" i="31"/>
  <c r="Z162" i="31"/>
  <c r="M271" i="31"/>
  <c r="AA271" i="31" s="1"/>
  <c r="Y272" i="31"/>
  <c r="Z272" i="31"/>
  <c r="AA290" i="31"/>
  <c r="AC177" i="31"/>
  <c r="AA177" i="31"/>
  <c r="Y281" i="31"/>
  <c r="R276" i="31"/>
  <c r="M209" i="31"/>
  <c r="Z209" i="31" s="1"/>
  <c r="AA210" i="31"/>
  <c r="Y210" i="31"/>
  <c r="AB197" i="31"/>
  <c r="Z197" i="31"/>
  <c r="Z306" i="31"/>
  <c r="M305" i="31"/>
  <c r="Z129" i="31"/>
  <c r="U128" i="31"/>
  <c r="AB129" i="31"/>
  <c r="K313" i="31"/>
  <c r="Z230" i="31"/>
  <c r="AA272" i="31"/>
  <c r="Z113" i="31"/>
  <c r="Y113" i="31"/>
  <c r="M104" i="31"/>
  <c r="M100" i="31" s="1"/>
  <c r="Z105" i="31"/>
  <c r="AA105" i="31"/>
  <c r="G288" i="31"/>
  <c r="L294" i="31"/>
  <c r="L71" i="31"/>
  <c r="L250" i="31"/>
  <c r="G248" i="31"/>
  <c r="AC117" i="31"/>
  <c r="AC205" i="31"/>
  <c r="AA205" i="31"/>
  <c r="AA295" i="31"/>
  <c r="M293" i="31"/>
  <c r="Y293" i="31" s="1"/>
  <c r="Z295" i="31"/>
  <c r="Q126" i="31"/>
  <c r="R237" i="31"/>
  <c r="Y52" i="31"/>
  <c r="M51" i="31"/>
  <c r="AA52" i="31"/>
  <c r="Z52" i="31"/>
  <c r="L11" i="31"/>
  <c r="AB261" i="31"/>
  <c r="U249" i="31"/>
  <c r="G40" i="31"/>
  <c r="L41" i="31"/>
  <c r="Z118" i="31"/>
  <c r="U116" i="31"/>
  <c r="M99" i="31"/>
  <c r="AA99" i="31" s="1"/>
  <c r="M9" i="31"/>
  <c r="Z109" i="31"/>
  <c r="Y109" i="31"/>
  <c r="L271" i="31"/>
  <c r="G266" i="31"/>
  <c r="M277" i="31"/>
  <c r="AA278" i="31"/>
  <c r="Z278" i="31"/>
  <c r="Y278" i="31"/>
  <c r="M294" i="31"/>
  <c r="Y296" i="31"/>
  <c r="Z145" i="31"/>
  <c r="AB145" i="31"/>
  <c r="L209" i="31"/>
  <c r="H128" i="31"/>
  <c r="H127" i="31" s="1"/>
  <c r="AB229" i="31"/>
  <c r="AC271" i="31"/>
  <c r="M181" i="31"/>
  <c r="AA182" i="31"/>
  <c r="Y182" i="31"/>
  <c r="Z182" i="31"/>
  <c r="M201" i="31"/>
  <c r="Z202" i="31"/>
  <c r="Z177" i="31"/>
  <c r="AB177" i="31"/>
  <c r="Z240" i="31"/>
  <c r="Z142" i="31"/>
  <c r="M141" i="31"/>
  <c r="AA142" i="31"/>
  <c r="Y142" i="31"/>
  <c r="AB185" i="31"/>
  <c r="Z185" i="31"/>
  <c r="AC185" i="31"/>
  <c r="Z214" i="31"/>
  <c r="AB104" i="31"/>
  <c r="R100" i="31"/>
  <c r="AA137" i="31"/>
  <c r="AC137" i="31"/>
  <c r="Y189" i="31"/>
  <c r="R128" i="31"/>
  <c r="AB133" i="31"/>
  <c r="M117" i="31"/>
  <c r="AA117" i="31" s="1"/>
  <c r="Z119" i="31"/>
  <c r="Y267" i="31"/>
  <c r="R266" i="31"/>
  <c r="AC276" i="31"/>
  <c r="W275" i="31"/>
  <c r="AA9" i="31"/>
  <c r="AC9" i="31"/>
  <c r="S71" i="31"/>
  <c r="S50" i="31" s="1"/>
  <c r="S40" i="31" s="1"/>
  <c r="S10" i="31" s="1"/>
  <c r="S313" i="31" s="1"/>
  <c r="AA42" i="31"/>
  <c r="R287" i="31"/>
  <c r="M133" i="31"/>
  <c r="Z134" i="31"/>
  <c r="AC261" i="31"/>
  <c r="AA119" i="31"/>
  <c r="AB193" i="31"/>
  <c r="Z173" i="31"/>
  <c r="AB239" i="31"/>
  <c r="U238" i="31"/>
  <c r="J50" i="31"/>
  <c r="L51" i="31"/>
  <c r="M250" i="31"/>
  <c r="Z254" i="31"/>
  <c r="M252" i="31"/>
  <c r="AA252" i="31" s="1"/>
  <c r="Y254" i="31"/>
  <c r="W238" i="31"/>
  <c r="AC239" i="31"/>
  <c r="AC309" i="31"/>
  <c r="Q125" i="31"/>
  <c r="AC41" i="31"/>
  <c r="W40" i="31"/>
  <c r="AA41" i="31"/>
  <c r="AA218" i="31"/>
  <c r="Y218" i="31"/>
  <c r="M217" i="31"/>
  <c r="Z218" i="31"/>
  <c r="R11" i="31"/>
  <c r="AA201" i="31"/>
  <c r="AC201" i="31"/>
  <c r="AB294" i="31"/>
  <c r="U288" i="31"/>
  <c r="AA305" i="31"/>
  <c r="AC305" i="31"/>
  <c r="Y149" i="31"/>
  <c r="AB149" i="31"/>
  <c r="L249" i="31"/>
  <c r="G247" i="31"/>
  <c r="L247" i="31" s="1"/>
  <c r="M193" i="31"/>
  <c r="Y193" i="31" s="1"/>
  <c r="Z194" i="31"/>
  <c r="AA194" i="31"/>
  <c r="Y305" i="31"/>
  <c r="AB305" i="31"/>
  <c r="G285" i="31"/>
  <c r="L285" i="31" s="1"/>
  <c r="M165" i="31"/>
  <c r="Z166" i="31"/>
  <c r="Y166" i="31"/>
  <c r="AA166" i="31"/>
  <c r="AB161" i="31"/>
  <c r="Z161" i="31"/>
  <c r="AC294" i="31"/>
  <c r="W288" i="31"/>
  <c r="Y64" i="31"/>
  <c r="Z64" i="31"/>
  <c r="AA64" i="31"/>
  <c r="L239" i="31"/>
  <c r="G238" i="31"/>
  <c r="Y145" i="31"/>
  <c r="L9" i="31"/>
  <c r="AC161" i="31"/>
  <c r="Y233" i="31"/>
  <c r="M239" i="31"/>
  <c r="Z239" i="31" s="1"/>
  <c r="Y240" i="31"/>
  <c r="Z296" i="31"/>
  <c r="Z309" i="31"/>
  <c r="AB309" i="31"/>
  <c r="W287" i="31"/>
  <c r="AC289" i="31"/>
  <c r="AA289" i="31"/>
  <c r="AA170" i="31"/>
  <c r="M169" i="31"/>
  <c r="Z170" i="31"/>
  <c r="Y170" i="31"/>
  <c r="AB213" i="31"/>
  <c r="Z213" i="31"/>
  <c r="Z205" i="31"/>
  <c r="AB205" i="31"/>
  <c r="AB117" i="31"/>
  <c r="Z13" i="31"/>
  <c r="M12" i="31"/>
  <c r="Y12" i="31" s="1"/>
  <c r="Z32" i="31"/>
  <c r="Y32" i="31"/>
  <c r="AA32" i="31"/>
  <c r="AA253" i="31"/>
  <c r="M251" i="31"/>
  <c r="Z253" i="31"/>
  <c r="AA162" i="31"/>
  <c r="AA233" i="31"/>
  <c r="R249" i="31"/>
  <c r="AB251" i="31"/>
  <c r="U275" i="31"/>
  <c r="AA12" i="31"/>
  <c r="AC12" i="31"/>
  <c r="W11" i="31"/>
  <c r="M137" i="31"/>
  <c r="Y138" i="31"/>
  <c r="Z138" i="31"/>
  <c r="AC197" i="31"/>
  <c r="AA197" i="31"/>
  <c r="Y243" i="31"/>
  <c r="Z206" i="31"/>
  <c r="M225" i="31"/>
  <c r="Y226" i="31"/>
  <c r="AA226" i="31"/>
  <c r="Z226" i="31"/>
  <c r="M229" i="31"/>
  <c r="Y230" i="31"/>
  <c r="M71" i="31"/>
  <c r="AA145" i="31"/>
  <c r="AC145" i="31"/>
  <c r="M221" i="31"/>
  <c r="AA222" i="31"/>
  <c r="Y222" i="31"/>
  <c r="Z222" i="31"/>
  <c r="W266" i="31"/>
  <c r="L305" i="31"/>
  <c r="J287" i="31"/>
  <c r="J285" i="31" s="1"/>
  <c r="AC50" i="31"/>
  <c r="AA138" i="31"/>
  <c r="AA173" i="31"/>
  <c r="AC173" i="31"/>
  <c r="R286" i="31"/>
  <c r="AC99" i="31"/>
  <c r="L277" i="31"/>
  <c r="H276" i="31"/>
  <c r="AA229" i="31"/>
  <c r="AC229" i="31"/>
  <c r="AC252" i="31"/>
  <c r="AB50" i="31"/>
  <c r="U40" i="31"/>
  <c r="U10" i="31" s="1"/>
  <c r="M261" i="31"/>
  <c r="AA262" i="31"/>
  <c r="U266" i="31"/>
  <c r="Z267" i="31"/>
  <c r="AB267" i="31"/>
  <c r="J128" i="31"/>
  <c r="J127" i="31" s="1"/>
  <c r="L201" i="31"/>
  <c r="Y194" i="31"/>
  <c r="Y117" i="31" l="1"/>
  <c r="Y104" i="31"/>
  <c r="Z149" i="31"/>
  <c r="AA149" i="31"/>
  <c r="Y118" i="31"/>
  <c r="M116" i="31"/>
  <c r="Z116" i="31" s="1"/>
  <c r="AA118" i="31"/>
  <c r="AA157" i="31"/>
  <c r="Y157" i="31"/>
  <c r="Y309" i="31"/>
  <c r="AA309" i="31"/>
  <c r="Z153" i="31"/>
  <c r="AA153" i="31"/>
  <c r="Y153" i="31"/>
  <c r="AA100" i="31"/>
  <c r="Z100" i="31"/>
  <c r="AB266" i="31"/>
  <c r="U265" i="31"/>
  <c r="M128" i="31"/>
  <c r="Z133" i="31"/>
  <c r="L40" i="31"/>
  <c r="M249" i="31"/>
  <c r="Z249" i="31" s="1"/>
  <c r="AA251" i="31"/>
  <c r="Z251" i="31"/>
  <c r="J40" i="31"/>
  <c r="J10" i="31" s="1"/>
  <c r="L50" i="31"/>
  <c r="G265" i="31"/>
  <c r="L265" i="31" s="1"/>
  <c r="L266" i="31"/>
  <c r="AB249" i="31"/>
  <c r="U247" i="31"/>
  <c r="AC247" i="31" s="1"/>
  <c r="AA261" i="31"/>
  <c r="AA71" i="31"/>
  <c r="Z71" i="31"/>
  <c r="Y71" i="31"/>
  <c r="Y251" i="31"/>
  <c r="L287" i="31"/>
  <c r="Z193" i="31"/>
  <c r="AA193" i="31"/>
  <c r="AB238" i="31"/>
  <c r="U237" i="31"/>
  <c r="Y133" i="31"/>
  <c r="Y181" i="31"/>
  <c r="Z181" i="31"/>
  <c r="AA181" i="31"/>
  <c r="M50" i="31"/>
  <c r="Z51" i="31"/>
  <c r="Y51" i="31"/>
  <c r="AA51" i="31"/>
  <c r="L288" i="31"/>
  <c r="G286" i="31"/>
  <c r="L286" i="31" s="1"/>
  <c r="Z128" i="31"/>
  <c r="U127" i="31"/>
  <c r="AC127" i="31" s="1"/>
  <c r="AB128" i="31"/>
  <c r="Y205" i="31"/>
  <c r="Z41" i="31"/>
  <c r="Y41" i="31"/>
  <c r="W265" i="31"/>
  <c r="AA266" i="31"/>
  <c r="AC266" i="31"/>
  <c r="Z165" i="31"/>
  <c r="AA165" i="31"/>
  <c r="Y165" i="31"/>
  <c r="M276" i="31"/>
  <c r="Y276" i="31" s="1"/>
  <c r="AA277" i="31"/>
  <c r="Y277" i="31"/>
  <c r="Z277" i="31"/>
  <c r="Z252" i="31"/>
  <c r="Y252" i="31"/>
  <c r="Y128" i="31"/>
  <c r="R127" i="31"/>
  <c r="AA133" i="31"/>
  <c r="Z141" i="31"/>
  <c r="AA141" i="31"/>
  <c r="Y141" i="31"/>
  <c r="M288" i="31"/>
  <c r="Y294" i="31"/>
  <c r="Z99" i="31"/>
  <c r="Y99" i="31"/>
  <c r="R275" i="31"/>
  <c r="Q313" i="31"/>
  <c r="J125" i="31"/>
  <c r="R247" i="31"/>
  <c r="M11" i="31"/>
  <c r="Y11" i="31" s="1"/>
  <c r="Z12" i="31"/>
  <c r="AA169" i="31"/>
  <c r="Y169" i="31"/>
  <c r="Z169" i="31"/>
  <c r="L238" i="31"/>
  <c r="G237" i="31"/>
  <c r="L237" i="31" s="1"/>
  <c r="W286" i="31"/>
  <c r="AC288" i="31"/>
  <c r="Z294" i="31"/>
  <c r="R10" i="31"/>
  <c r="AB10" i="31" s="1"/>
  <c r="AA239" i="31"/>
  <c r="Z201" i="31"/>
  <c r="Z261" i="31"/>
  <c r="AA293" i="31"/>
  <c r="Z293" i="31"/>
  <c r="Y271" i="31"/>
  <c r="M266" i="31"/>
  <c r="Z271" i="31"/>
  <c r="Y213" i="31"/>
  <c r="AA213" i="31"/>
  <c r="Y289" i="31"/>
  <c r="M287" i="31"/>
  <c r="Z289" i="31"/>
  <c r="Y201" i="31"/>
  <c r="R126" i="31"/>
  <c r="AA294" i="31"/>
  <c r="R285" i="31"/>
  <c r="AB285" i="31" s="1"/>
  <c r="Y100" i="31"/>
  <c r="AB100" i="31"/>
  <c r="L248" i="31"/>
  <c r="Z305" i="31"/>
  <c r="AC249" i="31"/>
  <c r="AC248" i="31"/>
  <c r="Y239" i="31"/>
  <c r="M238" i="31"/>
  <c r="Z238" i="31" s="1"/>
  <c r="AA217" i="31"/>
  <c r="Y217" i="31"/>
  <c r="Z217" i="31"/>
  <c r="Z104" i="31"/>
  <c r="AA104" i="31"/>
  <c r="AA209" i="31"/>
  <c r="Y209" i="31"/>
  <c r="Y161" i="31"/>
  <c r="AC11" i="31"/>
  <c r="W10" i="31"/>
  <c r="AC287" i="31"/>
  <c r="AA287" i="31"/>
  <c r="W285" i="31"/>
  <c r="R265" i="31"/>
  <c r="AB40" i="31"/>
  <c r="Y221" i="31"/>
  <c r="Z221" i="31"/>
  <c r="AA221" i="31"/>
  <c r="Y229" i="31"/>
  <c r="AA225" i="31"/>
  <c r="Y225" i="31"/>
  <c r="Z225" i="31"/>
  <c r="AB276" i="31"/>
  <c r="AA161" i="31"/>
  <c r="AB288" i="31"/>
  <c r="U286" i="31"/>
  <c r="M248" i="31"/>
  <c r="AA248" i="31" s="1"/>
  <c r="Z250" i="31"/>
  <c r="Y250" i="31"/>
  <c r="Z117" i="31"/>
  <c r="L276" i="31"/>
  <c r="H275" i="31"/>
  <c r="L275" i="31" s="1"/>
  <c r="Y137" i="31"/>
  <c r="Z137" i="31"/>
  <c r="AC40" i="31"/>
  <c r="AA238" i="31"/>
  <c r="W237" i="31"/>
  <c r="AC238" i="31"/>
  <c r="AC275" i="31"/>
  <c r="Z229" i="31"/>
  <c r="Z9" i="31"/>
  <c r="Y9" i="31"/>
  <c r="G10" i="31"/>
  <c r="G127" i="31"/>
  <c r="L128" i="31"/>
  <c r="AB11" i="31"/>
  <c r="AA250" i="31"/>
  <c r="Y261" i="31"/>
  <c r="AB287" i="31"/>
  <c r="AC128" i="31"/>
  <c r="Y249" i="31" l="1"/>
  <c r="J313" i="31"/>
  <c r="Y116" i="31"/>
  <c r="AA116" i="31"/>
  <c r="Z11" i="31"/>
  <c r="Z50" i="31"/>
  <c r="Y50" i="31"/>
  <c r="AA50" i="31"/>
  <c r="AB265" i="31"/>
  <c r="M265" i="31"/>
  <c r="AA265" i="31" s="1"/>
  <c r="Y127" i="31"/>
  <c r="R125" i="31"/>
  <c r="AC265" i="31"/>
  <c r="AB237" i="31"/>
  <c r="Z266" i="31"/>
  <c r="G125" i="31"/>
  <c r="L127" i="31"/>
  <c r="Y248" i="31"/>
  <c r="Z248" i="31"/>
  <c r="AC10" i="31"/>
  <c r="AC237" i="31"/>
  <c r="M286" i="31"/>
  <c r="Y288" i="31"/>
  <c r="M275" i="31"/>
  <c r="Y275" i="31" s="1"/>
  <c r="Z276" i="31"/>
  <c r="AA276" i="31"/>
  <c r="AB247" i="31"/>
  <c r="M285" i="31"/>
  <c r="Z287" i="31"/>
  <c r="L10" i="31"/>
  <c r="Y265" i="31"/>
  <c r="W125" i="31"/>
  <c r="Y287" i="31"/>
  <c r="AC286" i="31"/>
  <c r="M127" i="31"/>
  <c r="Z127" i="31" s="1"/>
  <c r="AA128" i="31"/>
  <c r="M247" i="31"/>
  <c r="Y247" i="31" s="1"/>
  <c r="AA249" i="31"/>
  <c r="AB286" i="31"/>
  <c r="U126" i="31"/>
  <c r="Y266" i="31"/>
  <c r="AA11" i="31"/>
  <c r="Y285" i="31"/>
  <c r="AA288" i="31"/>
  <c r="Z288" i="31"/>
  <c r="AC285" i="31"/>
  <c r="AA285" i="31"/>
  <c r="M237" i="31"/>
  <c r="AA237" i="31" s="1"/>
  <c r="Y238" i="31"/>
  <c r="W126" i="31"/>
  <c r="G126" i="31"/>
  <c r="L126" i="31" s="1"/>
  <c r="R313" i="31"/>
  <c r="M40" i="31"/>
  <c r="U125" i="31"/>
  <c r="AB127" i="31"/>
  <c r="H125" i="31"/>
  <c r="H313" i="31" s="1"/>
  <c r="AB275" i="31"/>
  <c r="Z265" i="31" l="1"/>
  <c r="Z237" i="31"/>
  <c r="J314" i="31"/>
  <c r="K314" i="31"/>
  <c r="L125" i="31"/>
  <c r="L313" i="31" s="1"/>
  <c r="G313" i="31"/>
  <c r="Y286" i="31"/>
  <c r="AC126" i="31"/>
  <c r="AA126" i="31"/>
  <c r="Z286" i="31"/>
  <c r="Z285" i="31"/>
  <c r="M126" i="31"/>
  <c r="Z126" i="31"/>
  <c r="AB126" i="31"/>
  <c r="AA247" i="31"/>
  <c r="AA286" i="31"/>
  <c r="Y40" i="31"/>
  <c r="Z40" i="31"/>
  <c r="AA40" i="31"/>
  <c r="AC125" i="31"/>
  <c r="Z275" i="31"/>
  <c r="AA275" i="31"/>
  <c r="W313" i="31"/>
  <c r="AB125" i="31"/>
  <c r="U313" i="31"/>
  <c r="M125" i="31"/>
  <c r="Z125" i="31" s="1"/>
  <c r="AA127" i="31"/>
  <c r="Y237" i="31"/>
  <c r="Z247" i="31"/>
  <c r="M10" i="31"/>
  <c r="AA125" i="31" l="1"/>
  <c r="Y125" i="31"/>
  <c r="AB313" i="31"/>
  <c r="Y126" i="31"/>
  <c r="AC313" i="31"/>
  <c r="AA313" i="31"/>
  <c r="Z10" i="31"/>
  <c r="M313" i="31"/>
  <c r="Z313" i="31" s="1"/>
  <c r="AA10" i="31"/>
  <c r="Y10" i="31"/>
  <c r="N125" i="31"/>
  <c r="N126" i="31" l="1"/>
  <c r="N284" i="31"/>
  <c r="N282" i="31"/>
  <c r="N236" i="31"/>
  <c r="N269" i="31"/>
  <c r="N187" i="31"/>
  <c r="N267" i="31"/>
  <c r="N186" i="31"/>
  <c r="N159" i="31"/>
  <c r="N258" i="31"/>
  <c r="N158" i="31"/>
  <c r="N188" i="31"/>
  <c r="N196" i="31"/>
  <c r="N164" i="31"/>
  <c r="N160" i="31"/>
  <c r="N151" i="31"/>
  <c r="N245" i="31"/>
  <c r="N149" i="31"/>
  <c r="N156" i="31"/>
  <c r="N43" i="31"/>
  <c r="N95" i="31"/>
  <c r="N31" i="31"/>
  <c r="N44" i="31"/>
  <c r="N25" i="31"/>
  <c r="N185" i="31"/>
  <c r="N107" i="31"/>
  <c r="N39" i="31"/>
  <c r="N111" i="31"/>
  <c r="N121" i="31"/>
  <c r="N176" i="31"/>
  <c r="N48" i="31"/>
  <c r="N63" i="31"/>
  <c r="N103" i="31"/>
  <c r="N60" i="31"/>
  <c r="N140" i="31"/>
  <c r="N59" i="31"/>
  <c r="N65" i="31"/>
  <c r="N67" i="31"/>
  <c r="N108" i="31"/>
  <c r="N17" i="31"/>
  <c r="N96" i="31"/>
  <c r="N84" i="31"/>
  <c r="N23" i="31"/>
  <c r="N62" i="31"/>
  <c r="N98" i="31"/>
  <c r="N66" i="31"/>
  <c r="N216" i="31"/>
  <c r="N112" i="31"/>
  <c r="N53" i="31"/>
  <c r="N93" i="31"/>
  <c r="N148" i="31"/>
  <c r="N184" i="31"/>
  <c r="N204" i="31"/>
  <c r="N304" i="31"/>
  <c r="N310" i="31"/>
  <c r="N298" i="31"/>
  <c r="N34" i="31"/>
  <c r="N94" i="31"/>
  <c r="N115" i="31"/>
  <c r="N20" i="31"/>
  <c r="N35" i="31"/>
  <c r="N54" i="31"/>
  <c r="N58" i="31"/>
  <c r="N30" i="31"/>
  <c r="N38" i="31"/>
  <c r="N116" i="31"/>
  <c r="N69" i="31"/>
  <c r="N154" i="31"/>
  <c r="N19" i="31"/>
  <c r="N46" i="31"/>
  <c r="N75" i="31"/>
  <c r="N49" i="31"/>
  <c r="N199" i="31"/>
  <c r="N61" i="31"/>
  <c r="N208" i="31"/>
  <c r="N220" i="31"/>
  <c r="N308" i="31"/>
  <c r="N246" i="31"/>
  <c r="N87" i="31"/>
  <c r="N28" i="31"/>
  <c r="N78" i="31"/>
  <c r="N26" i="31"/>
  <c r="N73" i="31"/>
  <c r="N91" i="31"/>
  <c r="N256" i="31"/>
  <c r="N97" i="31"/>
  <c r="N124" i="31"/>
  <c r="N16" i="31"/>
  <c r="N82" i="31"/>
  <c r="N122" i="31"/>
  <c r="N228" i="31"/>
  <c r="N235" i="31"/>
  <c r="N281" i="31"/>
  <c r="N292" i="31"/>
  <c r="N283" i="31"/>
  <c r="N144" i="31"/>
  <c r="N136" i="31"/>
  <c r="N79" i="31"/>
  <c r="N232" i="31"/>
  <c r="N27" i="31"/>
  <c r="N77" i="31"/>
  <c r="N168" i="31"/>
  <c r="N18" i="31"/>
  <c r="N157" i="31"/>
  <c r="N70" i="31"/>
  <c r="N15" i="31"/>
  <c r="N260" i="31"/>
  <c r="N118" i="31"/>
  <c r="N22" i="31"/>
  <c r="N155" i="31"/>
  <c r="N132" i="31"/>
  <c r="N212" i="31"/>
  <c r="N242" i="31"/>
  <c r="N300" i="31"/>
  <c r="N192" i="31"/>
  <c r="N268" i="31"/>
  <c r="N312" i="31"/>
  <c r="N76" i="31"/>
  <c r="N86" i="31"/>
  <c r="N80" i="31"/>
  <c r="N57" i="31"/>
  <c r="N147" i="31"/>
  <c r="N89" i="31"/>
  <c r="N200" i="31"/>
  <c r="N224" i="31"/>
  <c r="N309" i="31"/>
  <c r="N280" i="31"/>
  <c r="N191" i="31"/>
  <c r="N90" i="31"/>
  <c r="N172" i="31"/>
  <c r="N131" i="31"/>
  <c r="N36" i="31"/>
  <c r="N302" i="31"/>
  <c r="N120" i="31"/>
  <c r="N21" i="31"/>
  <c r="N180" i="31"/>
  <c r="N130" i="31"/>
  <c r="N152" i="31"/>
  <c r="N175" i="31"/>
  <c r="N29" i="31"/>
  <c r="N264" i="31"/>
  <c r="N274" i="31"/>
  <c r="N311" i="31"/>
  <c r="N270" i="31"/>
  <c r="N47" i="31"/>
  <c r="N129" i="31"/>
  <c r="N37" i="31"/>
  <c r="N150" i="31"/>
  <c r="N179" i="31"/>
  <c r="N110" i="31"/>
  <c r="N85" i="31"/>
  <c r="N297" i="31"/>
  <c r="N219" i="31"/>
  <c r="N291" i="31"/>
  <c r="N198" i="31"/>
  <c r="N14" i="31"/>
  <c r="N279" i="31"/>
  <c r="N146" i="31"/>
  <c r="N227" i="31"/>
  <c r="N143" i="31"/>
  <c r="N153" i="31"/>
  <c r="N303" i="31"/>
  <c r="N255" i="31"/>
  <c r="N88" i="31"/>
  <c r="N45" i="31"/>
  <c r="N139" i="31"/>
  <c r="N301" i="31"/>
  <c r="N135" i="31"/>
  <c r="N92" i="31"/>
  <c r="N83" i="31"/>
  <c r="N106" i="31"/>
  <c r="N123" i="31"/>
  <c r="N72" i="31"/>
  <c r="N102" i="31"/>
  <c r="N223" i="31"/>
  <c r="N259" i="31"/>
  <c r="N307" i="31"/>
  <c r="N68" i="31"/>
  <c r="N273" i="31"/>
  <c r="N241" i="31"/>
  <c r="N178" i="31"/>
  <c r="N263" i="31"/>
  <c r="N114" i="31"/>
  <c r="N215" i="31"/>
  <c r="N231" i="31"/>
  <c r="N33" i="31"/>
  <c r="N174" i="31"/>
  <c r="N195" i="31"/>
  <c r="N257" i="31"/>
  <c r="N190" i="31"/>
  <c r="N207" i="31"/>
  <c r="N55" i="31"/>
  <c r="N299" i="31"/>
  <c r="N171" i="31"/>
  <c r="N244" i="31"/>
  <c r="N234" i="31"/>
  <c r="N163" i="31"/>
  <c r="N56" i="31"/>
  <c r="N203" i="31"/>
  <c r="N183" i="31"/>
  <c r="N24" i="31"/>
  <c r="N74" i="31"/>
  <c r="N211" i="31"/>
  <c r="N167" i="31"/>
  <c r="N162" i="31"/>
  <c r="N306" i="31"/>
  <c r="N278" i="31"/>
  <c r="N119" i="31"/>
  <c r="N197" i="31"/>
  <c r="N166" i="31"/>
  <c r="N230" i="31"/>
  <c r="N222" i="31"/>
  <c r="N13" i="31"/>
  <c r="N177" i="31"/>
  <c r="N134" i="31"/>
  <c r="N240" i="31"/>
  <c r="N32" i="31"/>
  <c r="N109" i="31"/>
  <c r="N296" i="31"/>
  <c r="N173" i="31"/>
  <c r="N194" i="31"/>
  <c r="N138" i="31"/>
  <c r="N290" i="31"/>
  <c r="N206" i="31"/>
  <c r="N214" i="31"/>
  <c r="N210" i="31"/>
  <c r="N105" i="31"/>
  <c r="N295" i="31"/>
  <c r="N52" i="31"/>
  <c r="N189" i="31"/>
  <c r="N81" i="31"/>
  <c r="N113" i="31"/>
  <c r="N254" i="31"/>
  <c r="N226" i="31"/>
  <c r="N262" i="31"/>
  <c r="N42" i="31"/>
  <c r="N182" i="31"/>
  <c r="N202" i="31"/>
  <c r="N243" i="31"/>
  <c r="N272" i="31"/>
  <c r="N233" i="31"/>
  <c r="N142" i="31"/>
  <c r="N101" i="31"/>
  <c r="N64" i="31"/>
  <c r="N145" i="31"/>
  <c r="N170" i="31"/>
  <c r="N253" i="31"/>
  <c r="N218" i="31"/>
  <c r="N100" i="31"/>
  <c r="N251" i="31"/>
  <c r="N181" i="31"/>
  <c r="N277" i="31"/>
  <c r="N252" i="31"/>
  <c r="N161" i="31"/>
  <c r="N225" i="31"/>
  <c r="N117" i="31"/>
  <c r="N9" i="31"/>
  <c r="N99" i="31"/>
  <c r="N213" i="31"/>
  <c r="N217" i="31"/>
  <c r="N293" i="31"/>
  <c r="N239" i="31"/>
  <c r="N41" i="31"/>
  <c r="N141" i="31"/>
  <c r="N165" i="31"/>
  <c r="N169" i="31"/>
  <c r="N201" i="31"/>
  <c r="N271" i="31"/>
  <c r="N305" i="31"/>
  <c r="N209" i="31"/>
  <c r="N250" i="31"/>
  <c r="N294" i="31"/>
  <c r="N12" i="31"/>
  <c r="N137" i="31"/>
  <c r="N289" i="31"/>
  <c r="N104" i="31"/>
  <c r="N221" i="31"/>
  <c r="N133" i="31"/>
  <c r="N261" i="31"/>
  <c r="N229" i="31"/>
  <c r="N51" i="31"/>
  <c r="N205" i="31"/>
  <c r="N71" i="31"/>
  <c r="N193" i="31"/>
  <c r="N11" i="31"/>
  <c r="N128" i="31"/>
  <c r="N238" i="31"/>
  <c r="N248" i="31"/>
  <c r="N287" i="31"/>
  <c r="N50" i="31"/>
  <c r="N276" i="31"/>
  <c r="N266" i="31"/>
  <c r="N249" i="31"/>
  <c r="N288" i="31"/>
  <c r="N286" i="31"/>
  <c r="N285" i="31"/>
  <c r="N247" i="31"/>
  <c r="N40" i="31"/>
  <c r="N127" i="31"/>
  <c r="Y313" i="31"/>
  <c r="N237" i="31"/>
  <c r="N265" i="31"/>
  <c r="N275" i="31"/>
  <c r="N10" i="31"/>
  <c r="N313" i="31" l="1"/>
  <c r="O116" i="30" l="1"/>
  <c r="L116" i="30"/>
  <c r="H116" i="30"/>
  <c r="O115" i="30"/>
  <c r="L115" i="30"/>
  <c r="K115" i="30"/>
  <c r="J115" i="30"/>
  <c r="G115" i="30"/>
  <c r="G114" i="30" s="1"/>
  <c r="G113" i="30" s="1"/>
  <c r="F115" i="30"/>
  <c r="L114" i="30"/>
  <c r="K114" i="30"/>
  <c r="F114" i="30"/>
  <c r="L113" i="30"/>
  <c r="K113" i="30"/>
  <c r="F113" i="30"/>
  <c r="O112" i="30"/>
  <c r="N112" i="30"/>
  <c r="M112" i="30"/>
  <c r="L112" i="30"/>
  <c r="H112" i="30"/>
  <c r="O111" i="30"/>
  <c r="M111" i="30"/>
  <c r="L111" i="30"/>
  <c r="K111" i="30"/>
  <c r="J111" i="30"/>
  <c r="J110" i="30" s="1"/>
  <c r="H111" i="30"/>
  <c r="N111" i="30" s="1"/>
  <c r="G111" i="30"/>
  <c r="G110" i="30" s="1"/>
  <c r="G109" i="30" s="1"/>
  <c r="F111" i="30"/>
  <c r="L110" i="30"/>
  <c r="K110" i="30"/>
  <c r="H110" i="30"/>
  <c r="F110" i="30"/>
  <c r="L109" i="30"/>
  <c r="J109" i="30"/>
  <c r="F109" i="30"/>
  <c r="O108" i="30"/>
  <c r="N108" i="30"/>
  <c r="M108" i="30"/>
  <c r="L108" i="30"/>
  <c r="H108" i="30"/>
  <c r="H107" i="30" s="1"/>
  <c r="O107" i="30"/>
  <c r="L107" i="30"/>
  <c r="K107" i="30"/>
  <c r="J107" i="30"/>
  <c r="J98" i="30" s="1"/>
  <c r="G107" i="30"/>
  <c r="F107" i="30"/>
  <c r="O106" i="30"/>
  <c r="N106" i="30"/>
  <c r="M106" i="30"/>
  <c r="L106" i="30"/>
  <c r="H106" i="30"/>
  <c r="N105" i="30"/>
  <c r="L105" i="30"/>
  <c r="L98" i="30" s="1"/>
  <c r="L95" i="30" s="1"/>
  <c r="K105" i="30"/>
  <c r="O105" i="30" s="1"/>
  <c r="J105" i="30"/>
  <c r="H105" i="30"/>
  <c r="G105" i="30"/>
  <c r="G98" i="30" s="1"/>
  <c r="G95" i="30" s="1"/>
  <c r="G92" i="30" s="1"/>
  <c r="G89" i="30" s="1"/>
  <c r="F105" i="30"/>
  <c r="O104" i="30"/>
  <c r="L104" i="30"/>
  <c r="H104" i="30"/>
  <c r="O103" i="30"/>
  <c r="L103" i="30"/>
  <c r="L97" i="30" s="1"/>
  <c r="L94" i="30" s="1"/>
  <c r="L91" i="30" s="1"/>
  <c r="L88" i="30" s="1"/>
  <c r="K103" i="30"/>
  <c r="J103" i="30"/>
  <c r="G103" i="30"/>
  <c r="F103" i="30"/>
  <c r="F97" i="30" s="1"/>
  <c r="F94" i="30" s="1"/>
  <c r="F91" i="30" s="1"/>
  <c r="F88" i="30" s="1"/>
  <c r="O102" i="30"/>
  <c r="L102" i="30"/>
  <c r="H102" i="30"/>
  <c r="O101" i="30"/>
  <c r="L101" i="30"/>
  <c r="K101" i="30"/>
  <c r="J101" i="30"/>
  <c r="G101" i="30"/>
  <c r="F101" i="30"/>
  <c r="O100" i="30"/>
  <c r="N100" i="30"/>
  <c r="M100" i="30"/>
  <c r="L100" i="30"/>
  <c r="H100" i="30"/>
  <c r="N99" i="30"/>
  <c r="M99" i="30"/>
  <c r="L99" i="30"/>
  <c r="L96" i="30" s="1"/>
  <c r="K99" i="30"/>
  <c r="O99" i="30" s="1"/>
  <c r="J99" i="30"/>
  <c r="H99" i="30"/>
  <c r="G99" i="30"/>
  <c r="F99" i="30"/>
  <c r="F96" i="30" s="1"/>
  <c r="F93" i="30" s="1"/>
  <c r="O98" i="30"/>
  <c r="K98" i="30"/>
  <c r="K95" i="30" s="1"/>
  <c r="F98" i="30"/>
  <c r="F95" i="30" s="1"/>
  <c r="F92" i="30" s="1"/>
  <c r="F89" i="30" s="1"/>
  <c r="J97" i="30"/>
  <c r="G97" i="30"/>
  <c r="G94" i="30" s="1"/>
  <c r="G91" i="30" s="1"/>
  <c r="K96" i="30"/>
  <c r="G96" i="30"/>
  <c r="G93" i="30" s="1"/>
  <c r="G90" i="30" s="1"/>
  <c r="G87" i="30" s="1"/>
  <c r="J95" i="30"/>
  <c r="J94" i="30"/>
  <c r="L93" i="30"/>
  <c r="K93" i="30"/>
  <c r="L92" i="30"/>
  <c r="L89" i="30" s="1"/>
  <c r="K92" i="30"/>
  <c r="F90" i="30"/>
  <c r="F87" i="30" s="1"/>
  <c r="G88" i="30"/>
  <c r="G47" i="30" s="1"/>
  <c r="O86" i="30"/>
  <c r="L86" i="30"/>
  <c r="H86" i="30"/>
  <c r="O85" i="30"/>
  <c r="L85" i="30"/>
  <c r="L84" i="30" s="1"/>
  <c r="K85" i="30"/>
  <c r="J85" i="30"/>
  <c r="G85" i="30"/>
  <c r="F85" i="30"/>
  <c r="F84" i="30" s="1"/>
  <c r="F83" i="30" s="1"/>
  <c r="F78" i="30" s="1"/>
  <c r="F77" i="30" s="1"/>
  <c r="J84" i="30"/>
  <c r="J83" i="30" s="1"/>
  <c r="G84" i="30"/>
  <c r="L83" i="30"/>
  <c r="G83" i="30"/>
  <c r="L82" i="30"/>
  <c r="H82" i="30"/>
  <c r="L81" i="30"/>
  <c r="K81" i="30"/>
  <c r="J81" i="30"/>
  <c r="J80" i="30" s="1"/>
  <c r="G81" i="30"/>
  <c r="F81" i="30"/>
  <c r="L80" i="30"/>
  <c r="L79" i="30" s="1"/>
  <c r="L78" i="30" s="1"/>
  <c r="L77" i="30" s="1"/>
  <c r="K80" i="30"/>
  <c r="G80" i="30"/>
  <c r="G79" i="30" s="1"/>
  <c r="G78" i="30" s="1"/>
  <c r="G77" i="30" s="1"/>
  <c r="F80" i="30"/>
  <c r="F79" i="30" s="1"/>
  <c r="J79" i="30"/>
  <c r="J78" i="30" s="1"/>
  <c r="J77" i="30"/>
  <c r="O76" i="30"/>
  <c r="N76" i="30"/>
  <c r="M76" i="30"/>
  <c r="L76" i="30"/>
  <c r="H76" i="30"/>
  <c r="O75" i="30"/>
  <c r="N75" i="30"/>
  <c r="L75" i="30"/>
  <c r="K75" i="30"/>
  <c r="J75" i="30"/>
  <c r="J74" i="30" s="1"/>
  <c r="H75" i="30"/>
  <c r="G75" i="30"/>
  <c r="G74" i="30" s="1"/>
  <c r="G73" i="30" s="1"/>
  <c r="F75" i="30"/>
  <c r="L74" i="30"/>
  <c r="K74" i="30"/>
  <c r="O74" i="30" s="1"/>
  <c r="H74" i="30"/>
  <c r="F74" i="30"/>
  <c r="F73" i="30" s="1"/>
  <c r="F66" i="30" s="1"/>
  <c r="F65" i="30" s="1"/>
  <c r="L73" i="30"/>
  <c r="J73" i="30"/>
  <c r="O72" i="30"/>
  <c r="N72" i="30"/>
  <c r="M72" i="30"/>
  <c r="L72" i="30"/>
  <c r="H72" i="30"/>
  <c r="H71" i="30" s="1"/>
  <c r="O71" i="30"/>
  <c r="L71" i="30"/>
  <c r="K71" i="30"/>
  <c r="J71" i="30"/>
  <c r="G71" i="30"/>
  <c r="F71" i="30"/>
  <c r="O70" i="30"/>
  <c r="M70" i="30"/>
  <c r="L70" i="30"/>
  <c r="G70" i="30"/>
  <c r="H70" i="30" s="1"/>
  <c r="O69" i="30"/>
  <c r="L69" i="30"/>
  <c r="K69" i="30"/>
  <c r="J69" i="30"/>
  <c r="G69" i="30"/>
  <c r="F69" i="30"/>
  <c r="L68" i="30"/>
  <c r="L67" i="30" s="1"/>
  <c r="L66" i="30" s="1"/>
  <c r="L65" i="30" s="1"/>
  <c r="L48" i="30" s="1"/>
  <c r="K68" i="30"/>
  <c r="J68" i="30"/>
  <c r="G68" i="30"/>
  <c r="G67" i="30" s="1"/>
  <c r="F68" i="30"/>
  <c r="F67" i="30" s="1"/>
  <c r="J67" i="30"/>
  <c r="O64" i="30"/>
  <c r="L64" i="30"/>
  <c r="H64" i="30"/>
  <c r="M64" i="30" s="1"/>
  <c r="O63" i="30"/>
  <c r="L63" i="30"/>
  <c r="K63" i="30"/>
  <c r="K62" i="30" s="1"/>
  <c r="J63" i="30"/>
  <c r="H63" i="30"/>
  <c r="G63" i="30"/>
  <c r="F63" i="30"/>
  <c r="L62" i="30"/>
  <c r="G62" i="30"/>
  <c r="G61" i="30" s="1"/>
  <c r="F62" i="30"/>
  <c r="L61" i="30"/>
  <c r="K61" i="30"/>
  <c r="F61" i="30"/>
  <c r="O60" i="30"/>
  <c r="N60" i="30"/>
  <c r="L60" i="30"/>
  <c r="H60" i="30"/>
  <c r="L59" i="30"/>
  <c r="K59" i="30"/>
  <c r="J59" i="30"/>
  <c r="G59" i="30"/>
  <c r="F59" i="30"/>
  <c r="L58" i="30"/>
  <c r="G58" i="30"/>
  <c r="F58" i="30"/>
  <c r="L57" i="30"/>
  <c r="G57" i="30"/>
  <c r="F57" i="30"/>
  <c r="F56" i="30" s="1"/>
  <c r="F55" i="30" s="1"/>
  <c r="O54" i="30"/>
  <c r="L54" i="30"/>
  <c r="L53" i="30" s="1"/>
  <c r="L52" i="30" s="1"/>
  <c r="L51" i="30" s="1"/>
  <c r="L50" i="30" s="1"/>
  <c r="L49" i="30" s="1"/>
  <c r="H54" i="30"/>
  <c r="K53" i="30"/>
  <c r="J53" i="30"/>
  <c r="G53" i="30"/>
  <c r="G52" i="30" s="1"/>
  <c r="G51" i="30" s="1"/>
  <c r="G50" i="30" s="1"/>
  <c r="G49" i="30" s="1"/>
  <c r="F53" i="30"/>
  <c r="F52" i="30" s="1"/>
  <c r="F51" i="30" s="1"/>
  <c r="F50" i="30" s="1"/>
  <c r="F49" i="30" s="1"/>
  <c r="K52" i="30"/>
  <c r="J52" i="30"/>
  <c r="L47" i="30"/>
  <c r="F47" i="30"/>
  <c r="L45" i="30"/>
  <c r="L44" i="30" s="1"/>
  <c r="H45" i="30"/>
  <c r="K44" i="30"/>
  <c r="J44" i="30"/>
  <c r="H44" i="30"/>
  <c r="G44" i="30"/>
  <c r="F44" i="30"/>
  <c r="O43" i="30"/>
  <c r="M43" i="30"/>
  <c r="L43" i="30"/>
  <c r="H43" i="30"/>
  <c r="O42" i="30"/>
  <c r="L42" i="30"/>
  <c r="H42" i="30"/>
  <c r="M42" i="30" s="1"/>
  <c r="O41" i="30"/>
  <c r="M41" i="30"/>
  <c r="L41" i="30"/>
  <c r="H41" i="30"/>
  <c r="O40" i="30"/>
  <c r="M40" i="30"/>
  <c r="L40" i="30"/>
  <c r="L39" i="30" s="1"/>
  <c r="H40" i="30"/>
  <c r="K39" i="30"/>
  <c r="J39" i="30"/>
  <c r="H39" i="30"/>
  <c r="G39" i="30"/>
  <c r="F39" i="30"/>
  <c r="O38" i="30"/>
  <c r="N38" i="30"/>
  <c r="L38" i="30"/>
  <c r="L37" i="30" s="1"/>
  <c r="H38" i="30"/>
  <c r="M38" i="30" s="1"/>
  <c r="O37" i="30"/>
  <c r="K37" i="30"/>
  <c r="J37" i="30"/>
  <c r="H37" i="30"/>
  <c r="N37" i="30" s="1"/>
  <c r="G37" i="30"/>
  <c r="F37" i="30"/>
  <c r="O36" i="30"/>
  <c r="L36" i="30"/>
  <c r="H36" i="30"/>
  <c r="O35" i="30"/>
  <c r="L35" i="30"/>
  <c r="H35" i="30"/>
  <c r="L34" i="30"/>
  <c r="K34" i="30"/>
  <c r="J34" i="30"/>
  <c r="J33" i="30" s="1"/>
  <c r="G34" i="30"/>
  <c r="G33" i="30" s="1"/>
  <c r="F34" i="30"/>
  <c r="F33" i="30" s="1"/>
  <c r="K33" i="30"/>
  <c r="O32" i="30"/>
  <c r="N32" i="30"/>
  <c r="L32" i="30"/>
  <c r="H32" i="30"/>
  <c r="M32" i="30" s="1"/>
  <c r="O31" i="30"/>
  <c r="N31" i="30"/>
  <c r="L31" i="30"/>
  <c r="H31" i="30"/>
  <c r="M31" i="30" s="1"/>
  <c r="O30" i="30"/>
  <c r="N30" i="30"/>
  <c r="L30" i="30"/>
  <c r="H30" i="30"/>
  <c r="M30" i="30" s="1"/>
  <c r="O29" i="30"/>
  <c r="N29" i="30"/>
  <c r="L29" i="30"/>
  <c r="K29" i="30"/>
  <c r="J29" i="30"/>
  <c r="M29" i="30" s="1"/>
  <c r="H29" i="30"/>
  <c r="G29" i="30"/>
  <c r="F29" i="30"/>
  <c r="O28" i="30"/>
  <c r="L28" i="30"/>
  <c r="H28" i="30"/>
  <c r="O27" i="30"/>
  <c r="N27" i="30"/>
  <c r="M27" i="30"/>
  <c r="L27" i="30"/>
  <c r="H27" i="30"/>
  <c r="O26" i="30"/>
  <c r="N26" i="30"/>
  <c r="M26" i="30"/>
  <c r="L26" i="30"/>
  <c r="H26" i="30"/>
  <c r="O25" i="30"/>
  <c r="N25" i="30"/>
  <c r="M25" i="30"/>
  <c r="L25" i="30"/>
  <c r="H25" i="30"/>
  <c r="O24" i="30"/>
  <c r="L24" i="30"/>
  <c r="H24" i="30"/>
  <c r="O23" i="30"/>
  <c r="L23" i="30"/>
  <c r="H23" i="30"/>
  <c r="O22" i="30"/>
  <c r="L22" i="30"/>
  <c r="H22" i="30"/>
  <c r="M22" i="30" s="1"/>
  <c r="O21" i="30"/>
  <c r="N21" i="30"/>
  <c r="M21" i="30"/>
  <c r="L21" i="30"/>
  <c r="H21" i="30"/>
  <c r="L20" i="30"/>
  <c r="K20" i="30"/>
  <c r="J20" i="30"/>
  <c r="G20" i="30"/>
  <c r="G16" i="30" s="1"/>
  <c r="F20" i="30"/>
  <c r="O19" i="30"/>
  <c r="L19" i="30"/>
  <c r="H19" i="30"/>
  <c r="M19" i="30" s="1"/>
  <c r="O18" i="30"/>
  <c r="N18" i="30"/>
  <c r="L18" i="30"/>
  <c r="H18" i="30"/>
  <c r="M18" i="30" s="1"/>
  <c r="L17" i="30"/>
  <c r="L16" i="30" s="1"/>
  <c r="K17" i="30"/>
  <c r="J17" i="30"/>
  <c r="G17" i="30"/>
  <c r="F17" i="30"/>
  <c r="J16" i="30"/>
  <c r="F16" i="30"/>
  <c r="G15" i="30"/>
  <c r="F15" i="30"/>
  <c r="O14" i="30"/>
  <c r="L14" i="30"/>
  <c r="H14" i="30"/>
  <c r="M14" i="30" s="1"/>
  <c r="O13" i="30"/>
  <c r="L13" i="30"/>
  <c r="H13" i="30"/>
  <c r="M13" i="30" s="1"/>
  <c r="L12" i="30"/>
  <c r="L11" i="30" s="1"/>
  <c r="L10" i="30" s="1"/>
  <c r="K12" i="30"/>
  <c r="J12" i="30"/>
  <c r="G12" i="30"/>
  <c r="F12" i="30"/>
  <c r="F11" i="30" s="1"/>
  <c r="F10" i="30" s="1"/>
  <c r="F9" i="30" s="1"/>
  <c r="F8" i="30" s="1"/>
  <c r="J11" i="30"/>
  <c r="J10" i="30" s="1"/>
  <c r="G11" i="30"/>
  <c r="G10" i="30"/>
  <c r="H149" i="29"/>
  <c r="K149" i="29" s="1"/>
  <c r="J148" i="29"/>
  <c r="G148" i="29"/>
  <c r="F148" i="29"/>
  <c r="J147" i="29"/>
  <c r="G147" i="29"/>
  <c r="F147" i="29"/>
  <c r="J146" i="29"/>
  <c r="G146" i="29"/>
  <c r="F146" i="29"/>
  <c r="H145" i="29"/>
  <c r="K145" i="29" s="1"/>
  <c r="J144" i="29"/>
  <c r="G144" i="29"/>
  <c r="F144" i="29"/>
  <c r="J143" i="29"/>
  <c r="G143" i="29"/>
  <c r="F143" i="29"/>
  <c r="J142" i="29"/>
  <c r="G142" i="29"/>
  <c r="F142" i="29"/>
  <c r="H141" i="29"/>
  <c r="K141" i="29" s="1"/>
  <c r="J140" i="29"/>
  <c r="G140" i="29"/>
  <c r="F140" i="29"/>
  <c r="H139" i="29"/>
  <c r="K139" i="29" s="1"/>
  <c r="J138" i="29"/>
  <c r="G138" i="29"/>
  <c r="F138" i="29"/>
  <c r="H137" i="29"/>
  <c r="K137" i="29" s="1"/>
  <c r="J136" i="29"/>
  <c r="G136" i="29"/>
  <c r="F136" i="29"/>
  <c r="H135" i="29"/>
  <c r="K135" i="29" s="1"/>
  <c r="J134" i="29"/>
  <c r="G134" i="29"/>
  <c r="F134" i="29"/>
  <c r="J133" i="29"/>
  <c r="G133" i="29"/>
  <c r="F133" i="29"/>
  <c r="J132" i="29"/>
  <c r="G132" i="29"/>
  <c r="F132" i="29"/>
  <c r="J131" i="29"/>
  <c r="G131" i="29"/>
  <c r="F131" i="29"/>
  <c r="J130" i="29"/>
  <c r="G130" i="29"/>
  <c r="F130" i="29"/>
  <c r="F123" i="29" s="1"/>
  <c r="F120" i="29" s="1"/>
  <c r="F83" i="29" s="1"/>
  <c r="J129" i="29"/>
  <c r="G129" i="29"/>
  <c r="F129" i="29"/>
  <c r="F122" i="29" s="1"/>
  <c r="F119" i="29" s="1"/>
  <c r="J128" i="29"/>
  <c r="G128" i="29"/>
  <c r="F128" i="29"/>
  <c r="F121" i="29" s="1"/>
  <c r="F118" i="29" s="1"/>
  <c r="H127" i="29"/>
  <c r="K127" i="29" s="1"/>
  <c r="J126" i="29"/>
  <c r="G126" i="29"/>
  <c r="F126" i="29"/>
  <c r="J125" i="29"/>
  <c r="G125" i="29"/>
  <c r="F125" i="29"/>
  <c r="J124" i="29"/>
  <c r="G124" i="29"/>
  <c r="F124" i="29"/>
  <c r="J123" i="29"/>
  <c r="G123" i="29"/>
  <c r="J122" i="29"/>
  <c r="G122" i="29"/>
  <c r="J121" i="29"/>
  <c r="G121" i="29"/>
  <c r="J120" i="29"/>
  <c r="G120" i="29"/>
  <c r="J119" i="29"/>
  <c r="G119" i="29"/>
  <c r="J118" i="29"/>
  <c r="G118" i="29"/>
  <c r="H117" i="29"/>
  <c r="K117" i="29" s="1"/>
  <c r="J116" i="29"/>
  <c r="G116" i="29"/>
  <c r="F116" i="29"/>
  <c r="J115" i="29"/>
  <c r="G115" i="29"/>
  <c r="F115" i="29"/>
  <c r="J114" i="29"/>
  <c r="G114" i="29"/>
  <c r="F114" i="29"/>
  <c r="J113" i="29"/>
  <c r="G113" i="29"/>
  <c r="F113" i="29"/>
  <c r="J112" i="29"/>
  <c r="G112" i="29"/>
  <c r="F112" i="29"/>
  <c r="H111" i="29"/>
  <c r="K111" i="29" s="1"/>
  <c r="J110" i="29"/>
  <c r="G110" i="29"/>
  <c r="F110" i="29"/>
  <c r="J109" i="29"/>
  <c r="G109" i="29"/>
  <c r="F109" i="29"/>
  <c r="J108" i="29"/>
  <c r="G108" i="29"/>
  <c r="F108" i="29"/>
  <c r="H107" i="29"/>
  <c r="K107" i="29" s="1"/>
  <c r="J106" i="29"/>
  <c r="G106" i="29"/>
  <c r="F106" i="29"/>
  <c r="F103" i="29" s="1"/>
  <c r="F102" i="29" s="1"/>
  <c r="F101" i="29" s="1"/>
  <c r="F100" i="29" s="1"/>
  <c r="H105" i="29"/>
  <c r="K105" i="29" s="1"/>
  <c r="J104" i="29"/>
  <c r="G104" i="29"/>
  <c r="F104" i="29"/>
  <c r="J103" i="29"/>
  <c r="G103" i="29"/>
  <c r="J102" i="29"/>
  <c r="G102" i="29"/>
  <c r="J101" i="29"/>
  <c r="G101" i="29"/>
  <c r="J100" i="29"/>
  <c r="G100" i="29"/>
  <c r="H99" i="29"/>
  <c r="K99" i="29" s="1"/>
  <c r="J98" i="29"/>
  <c r="G98" i="29"/>
  <c r="F98" i="29"/>
  <c r="J97" i="29"/>
  <c r="G97" i="29"/>
  <c r="G150" i="29" s="1"/>
  <c r="F97" i="29"/>
  <c r="J96" i="29"/>
  <c r="G96" i="29"/>
  <c r="F96" i="29"/>
  <c r="F91" i="29" s="1"/>
  <c r="F90" i="29" s="1"/>
  <c r="H95" i="29"/>
  <c r="K95" i="29" s="1"/>
  <c r="J94" i="29"/>
  <c r="G94" i="29"/>
  <c r="F94" i="29"/>
  <c r="J93" i="29"/>
  <c r="G93" i="29"/>
  <c r="F93" i="29"/>
  <c r="J92" i="29"/>
  <c r="G92" i="29"/>
  <c r="F92" i="29"/>
  <c r="J91" i="29"/>
  <c r="G91" i="29"/>
  <c r="J90" i="29"/>
  <c r="G90" i="29"/>
  <c r="H89" i="29"/>
  <c r="K89" i="29" s="1"/>
  <c r="J88" i="29"/>
  <c r="K88" i="29" s="1"/>
  <c r="H88" i="29"/>
  <c r="G88" i="29"/>
  <c r="F88" i="29"/>
  <c r="J87" i="29"/>
  <c r="H87" i="29"/>
  <c r="H86" i="29" s="1"/>
  <c r="G87" i="29"/>
  <c r="F87" i="29"/>
  <c r="G86" i="29"/>
  <c r="F86" i="29"/>
  <c r="F85" i="29" s="1"/>
  <c r="F84" i="29" s="1"/>
  <c r="F81" i="29" s="1"/>
  <c r="G85" i="29"/>
  <c r="G84" i="29"/>
  <c r="J83" i="29"/>
  <c r="G83" i="29"/>
  <c r="J82" i="29"/>
  <c r="G82" i="29"/>
  <c r="F82" i="29"/>
  <c r="G81" i="29"/>
  <c r="H80" i="29"/>
  <c r="K80" i="29" s="1"/>
  <c r="J79" i="29"/>
  <c r="G79" i="29"/>
  <c r="F79" i="29"/>
  <c r="J78" i="29"/>
  <c r="G78" i="29"/>
  <c r="G8" i="29" s="1"/>
  <c r="F78" i="29"/>
  <c r="H77" i="29"/>
  <c r="J76" i="29"/>
  <c r="H76" i="29"/>
  <c r="H75" i="29" s="1"/>
  <c r="G76" i="29"/>
  <c r="F76" i="29"/>
  <c r="G75" i="29"/>
  <c r="F75" i="29"/>
  <c r="F74" i="29" s="1"/>
  <c r="F73" i="29" s="1"/>
  <c r="G74" i="29"/>
  <c r="G73" i="29"/>
  <c r="J72" i="29"/>
  <c r="G72" i="29"/>
  <c r="F72" i="29"/>
  <c r="H71" i="29"/>
  <c r="K71" i="29" s="1"/>
  <c r="H70" i="29"/>
  <c r="H68" i="29" s="1"/>
  <c r="H69" i="29"/>
  <c r="K69" i="29" s="1"/>
  <c r="J68" i="29"/>
  <c r="K68" i="29" s="1"/>
  <c r="G68" i="29"/>
  <c r="F68" i="29"/>
  <c r="K67" i="29"/>
  <c r="H67" i="29"/>
  <c r="H66" i="29"/>
  <c r="K66" i="29" s="1"/>
  <c r="K65" i="29"/>
  <c r="H65" i="29"/>
  <c r="H64" i="29"/>
  <c r="K64" i="29" s="1"/>
  <c r="H63" i="29"/>
  <c r="H62" i="29"/>
  <c r="J61" i="29"/>
  <c r="J54" i="29" s="1"/>
  <c r="G61" i="29"/>
  <c r="G54" i="29" s="1"/>
  <c r="F61" i="29"/>
  <c r="H60" i="29"/>
  <c r="H59" i="29" s="1"/>
  <c r="J59" i="29"/>
  <c r="G59" i="29"/>
  <c r="F59" i="29"/>
  <c r="H58" i="29"/>
  <c r="J57" i="29"/>
  <c r="G57" i="29"/>
  <c r="F57" i="29"/>
  <c r="K56" i="29"/>
  <c r="H56" i="29"/>
  <c r="J55" i="29"/>
  <c r="H55" i="29"/>
  <c r="G55" i="29"/>
  <c r="F55" i="29"/>
  <c r="F54" i="29" s="1"/>
  <c r="H53" i="29"/>
  <c r="J52" i="29"/>
  <c r="G52" i="29"/>
  <c r="F52" i="29"/>
  <c r="H51" i="29"/>
  <c r="K51" i="29" s="1"/>
  <c r="H50" i="29"/>
  <c r="H49" i="29"/>
  <c r="K49" i="29" s="1"/>
  <c r="H48" i="29"/>
  <c r="H47" i="29"/>
  <c r="K47" i="29" s="1"/>
  <c r="H46" i="29"/>
  <c r="J45" i="29"/>
  <c r="G45" i="29"/>
  <c r="F45" i="29"/>
  <c r="H44" i="29"/>
  <c r="K44" i="29" s="1"/>
  <c r="H43" i="29"/>
  <c r="J42" i="29"/>
  <c r="G42" i="29"/>
  <c r="F42" i="29"/>
  <c r="F41" i="29" s="1"/>
  <c r="F40" i="29" s="1"/>
  <c r="G41" i="29"/>
  <c r="H39" i="29"/>
  <c r="K39" i="29" s="1"/>
  <c r="H38" i="29"/>
  <c r="J37" i="29"/>
  <c r="G37" i="29"/>
  <c r="G34" i="29" s="1"/>
  <c r="G33" i="29" s="1"/>
  <c r="F37" i="29"/>
  <c r="F34" i="29" s="1"/>
  <c r="F33" i="29" s="1"/>
  <c r="F32" i="29" s="1"/>
  <c r="H36" i="29"/>
  <c r="K36" i="29" s="1"/>
  <c r="J35" i="29"/>
  <c r="G35" i="29"/>
  <c r="F35" i="29"/>
  <c r="J34" i="29"/>
  <c r="J33" i="29"/>
  <c r="H31" i="29"/>
  <c r="H30" i="29"/>
  <c r="K30" i="29" s="1"/>
  <c r="J29" i="29"/>
  <c r="G29" i="29"/>
  <c r="F29" i="29"/>
  <c r="J28" i="29"/>
  <c r="J11" i="29" s="1"/>
  <c r="G28" i="29"/>
  <c r="F28" i="29"/>
  <c r="H27" i="29"/>
  <c r="K27" i="29" s="1"/>
  <c r="H26" i="29"/>
  <c r="K26" i="29" s="1"/>
  <c r="H25" i="29"/>
  <c r="H24" i="29"/>
  <c r="K24" i="29" s="1"/>
  <c r="H23" i="29"/>
  <c r="H22" i="29"/>
  <c r="K22" i="29" s="1"/>
  <c r="H21" i="29"/>
  <c r="J20" i="29"/>
  <c r="G20" i="29"/>
  <c r="F20" i="29"/>
  <c r="H19" i="29"/>
  <c r="K19" i="29" s="1"/>
  <c r="H18" i="29"/>
  <c r="H17" i="29"/>
  <c r="K17" i="29" s="1"/>
  <c r="H16" i="29"/>
  <c r="H15" i="29"/>
  <c r="K15" i="29" s="1"/>
  <c r="H14" i="29"/>
  <c r="J13" i="29"/>
  <c r="G13" i="29"/>
  <c r="F13" i="29"/>
  <c r="J12" i="29"/>
  <c r="G12" i="29"/>
  <c r="G11" i="29" s="1"/>
  <c r="G10" i="29" s="1"/>
  <c r="F12" i="29"/>
  <c r="F11" i="29" s="1"/>
  <c r="F10" i="29" s="1"/>
  <c r="F9" i="29" s="1"/>
  <c r="J8" i="29"/>
  <c r="F8" i="29"/>
  <c r="O12" i="28"/>
  <c r="O11" i="28" s="1"/>
  <c r="P12" i="28"/>
  <c r="P11" i="28" s="1"/>
  <c r="I13" i="28"/>
  <c r="O13" i="28"/>
  <c r="P13" i="28"/>
  <c r="F14" i="28"/>
  <c r="F13" i="28" s="1"/>
  <c r="G14" i="28"/>
  <c r="G13" i="28" s="1"/>
  <c r="H14" i="28"/>
  <c r="H13" i="28" s="1"/>
  <c r="I14" i="28"/>
  <c r="J14" i="28"/>
  <c r="J13" i="28" s="1"/>
  <c r="K14" i="28"/>
  <c r="K13" i="28" s="1"/>
  <c r="K12" i="28" s="1"/>
  <c r="K11" i="28" s="1"/>
  <c r="O14" i="28"/>
  <c r="P14" i="28"/>
  <c r="R14" i="28"/>
  <c r="U14" i="28"/>
  <c r="W14" i="28"/>
  <c r="W13" i="28" s="1"/>
  <c r="AB14" i="28"/>
  <c r="L15" i="28"/>
  <c r="M15" i="28" s="1"/>
  <c r="Q15" i="28"/>
  <c r="T15" i="28"/>
  <c r="V15" i="28"/>
  <c r="V14" i="28" s="1"/>
  <c r="V13" i="28" s="1"/>
  <c r="X15" i="28"/>
  <c r="Z15" i="28"/>
  <c r="AA15" i="28"/>
  <c r="AB15" i="28"/>
  <c r="AC15" i="28"/>
  <c r="L16" i="28"/>
  <c r="M16" i="28" s="1"/>
  <c r="T16" i="28"/>
  <c r="V16" i="28"/>
  <c r="X16" i="28"/>
  <c r="AB16" i="28"/>
  <c r="AC16" i="28"/>
  <c r="L17" i="28"/>
  <c r="M17" i="28"/>
  <c r="S17" i="28"/>
  <c r="T17" i="28"/>
  <c r="V17" i="28"/>
  <c r="X17" i="28"/>
  <c r="Y17" i="28"/>
  <c r="AA17" i="28"/>
  <c r="AB17" i="28"/>
  <c r="AC17" i="28"/>
  <c r="L18" i="28"/>
  <c r="M18" i="28" s="1"/>
  <c r="T18" i="28"/>
  <c r="V18" i="28"/>
  <c r="X18" i="28"/>
  <c r="Z18" i="28"/>
  <c r="AB18" i="28"/>
  <c r="AC18" i="28"/>
  <c r="L19" i="28"/>
  <c r="M19" i="28" s="1"/>
  <c r="T19" i="28"/>
  <c r="V19" i="28"/>
  <c r="X19" i="28"/>
  <c r="AB19" i="28"/>
  <c r="AC19" i="28"/>
  <c r="L20" i="28"/>
  <c r="M20" i="28"/>
  <c r="T20" i="28"/>
  <c r="V20" i="28"/>
  <c r="X20" i="28"/>
  <c r="AB20" i="28"/>
  <c r="AC20" i="28"/>
  <c r="L21" i="28"/>
  <c r="M21" i="28" s="1"/>
  <c r="Q21" i="28"/>
  <c r="S21" i="28"/>
  <c r="T21" i="28"/>
  <c r="V21" i="28"/>
  <c r="X21" i="28"/>
  <c r="Z21" i="28"/>
  <c r="AA21" i="28"/>
  <c r="AB21" i="28"/>
  <c r="AC21" i="28"/>
  <c r="L22" i="28"/>
  <c r="M22" i="28" s="1"/>
  <c r="T22" i="28"/>
  <c r="V22" i="28"/>
  <c r="X22" i="28"/>
  <c r="AB22" i="28"/>
  <c r="AC22" i="28"/>
  <c r="L23" i="28"/>
  <c r="M23" i="28"/>
  <c r="T23" i="28"/>
  <c r="V23" i="28"/>
  <c r="X23" i="28"/>
  <c r="Y23" i="28"/>
  <c r="AA23" i="28"/>
  <c r="AB23" i="28"/>
  <c r="AC23" i="28"/>
  <c r="F24" i="28"/>
  <c r="G24" i="28"/>
  <c r="H24" i="28"/>
  <c r="I24" i="28"/>
  <c r="J24" i="28"/>
  <c r="K24" i="28"/>
  <c r="O24" i="28"/>
  <c r="P24" i="28"/>
  <c r="R24" i="28"/>
  <c r="U24" i="28"/>
  <c r="W24" i="28"/>
  <c r="L25" i="28"/>
  <c r="M25" i="28"/>
  <c r="T25" i="28"/>
  <c r="V25" i="28"/>
  <c r="X25" i="28"/>
  <c r="AB25" i="28"/>
  <c r="AC25" i="28"/>
  <c r="L26" i="28"/>
  <c r="M26" i="28" s="1"/>
  <c r="T26" i="28"/>
  <c r="V26" i="28"/>
  <c r="X26" i="28"/>
  <c r="Y26" i="28"/>
  <c r="AB26" i="28"/>
  <c r="AC26" i="28"/>
  <c r="L27" i="28"/>
  <c r="M27" i="28"/>
  <c r="S27" i="28"/>
  <c r="T27" i="28"/>
  <c r="V27" i="28"/>
  <c r="X27" i="28"/>
  <c r="AB27" i="28"/>
  <c r="AC27" i="28"/>
  <c r="L28" i="28"/>
  <c r="M28" i="28" s="1"/>
  <c r="Q28" i="28"/>
  <c r="T28" i="28"/>
  <c r="V28" i="28"/>
  <c r="X28" i="28"/>
  <c r="Z28" i="28"/>
  <c r="AA28" i="28"/>
  <c r="AB28" i="28"/>
  <c r="AC28" i="28"/>
  <c r="L29" i="28"/>
  <c r="M29" i="28" s="1"/>
  <c r="Q29" i="28"/>
  <c r="T29" i="28"/>
  <c r="V29" i="28"/>
  <c r="X29" i="28"/>
  <c r="Y29" i="28"/>
  <c r="Z29" i="28"/>
  <c r="AB29" i="28"/>
  <c r="AC29" i="28"/>
  <c r="L30" i="28"/>
  <c r="M30" i="28" s="1"/>
  <c r="S30" i="28"/>
  <c r="T30" i="28"/>
  <c r="V30" i="28"/>
  <c r="X30" i="28"/>
  <c r="X24" i="28" s="1"/>
  <c r="AB30" i="28"/>
  <c r="AC30" i="28"/>
  <c r="L31" i="28"/>
  <c r="M31" i="28"/>
  <c r="T31" i="28"/>
  <c r="V31" i="28"/>
  <c r="X31" i="28"/>
  <c r="AB31" i="28"/>
  <c r="AC31" i="28"/>
  <c r="H32" i="28"/>
  <c r="J32" i="28"/>
  <c r="K32" i="28"/>
  <c r="R32" i="28"/>
  <c r="V32" i="28"/>
  <c r="F33" i="28"/>
  <c r="F32" i="28" s="1"/>
  <c r="G33" i="28"/>
  <c r="G32" i="28" s="1"/>
  <c r="H33" i="28"/>
  <c r="I33" i="28"/>
  <c r="I32" i="28" s="1"/>
  <c r="J33" i="28"/>
  <c r="K33" i="28"/>
  <c r="L33" i="28"/>
  <c r="O33" i="28"/>
  <c r="O32" i="28" s="1"/>
  <c r="P33" i="28"/>
  <c r="P32" i="28" s="1"/>
  <c r="R33" i="28"/>
  <c r="U33" i="28"/>
  <c r="U32" i="28" s="1"/>
  <c r="W33" i="28"/>
  <c r="X33" i="28"/>
  <c r="AB33" i="28"/>
  <c r="L34" i="28"/>
  <c r="M34" i="28" s="1"/>
  <c r="S34" i="28"/>
  <c r="T34" i="28"/>
  <c r="V34" i="28"/>
  <c r="V33" i="28" s="1"/>
  <c r="X34" i="28"/>
  <c r="Y34" i="28"/>
  <c r="AA34" i="28"/>
  <c r="AB34" i="28"/>
  <c r="AC34" i="28"/>
  <c r="L35" i="28"/>
  <c r="M35" i="28"/>
  <c r="Q35" i="28"/>
  <c r="S35" i="28"/>
  <c r="T35" i="28"/>
  <c r="V35" i="28"/>
  <c r="X35" i="28"/>
  <c r="Z35" i="28"/>
  <c r="AA35" i="28"/>
  <c r="AB35" i="28"/>
  <c r="AC35" i="28"/>
  <c r="L36" i="28"/>
  <c r="M36" i="28" s="1"/>
  <c r="T36" i="28"/>
  <c r="V36" i="28"/>
  <c r="X36" i="28"/>
  <c r="Y36" i="28"/>
  <c r="AB36" i="28"/>
  <c r="AC36" i="28"/>
  <c r="L37" i="28"/>
  <c r="M37" i="28"/>
  <c r="T37" i="28"/>
  <c r="V37" i="28"/>
  <c r="X37" i="28"/>
  <c r="Y37" i="28"/>
  <c r="AB37" i="28"/>
  <c r="AC37" i="28"/>
  <c r="L38" i="28"/>
  <c r="M38" i="28"/>
  <c r="T38" i="28"/>
  <c r="V38" i="28"/>
  <c r="X38" i="28"/>
  <c r="AB38" i="28"/>
  <c r="AC38" i="28"/>
  <c r="L39" i="28"/>
  <c r="M39" i="28"/>
  <c r="Q39" i="28"/>
  <c r="T39" i="28"/>
  <c r="V39" i="28"/>
  <c r="X39" i="28"/>
  <c r="P41" i="28"/>
  <c r="F42" i="28"/>
  <c r="F41" i="28" s="1"/>
  <c r="F43" i="28"/>
  <c r="G43" i="28"/>
  <c r="H43" i="28"/>
  <c r="H42" i="28" s="1"/>
  <c r="H41" i="28" s="1"/>
  <c r="I43" i="28"/>
  <c r="J43" i="28"/>
  <c r="K43" i="28"/>
  <c r="L43" i="28"/>
  <c r="M43" i="28"/>
  <c r="AA43" i="28" s="1"/>
  <c r="O43" i="28"/>
  <c r="P43" i="28"/>
  <c r="P42" i="28" s="1"/>
  <c r="R43" i="28"/>
  <c r="AB43" i="28" s="1"/>
  <c r="T43" i="28"/>
  <c r="U43" i="28"/>
  <c r="AC43" i="28" s="1"/>
  <c r="W43" i="28"/>
  <c r="X43" i="28"/>
  <c r="Z43" i="28"/>
  <c r="L44" i="28"/>
  <c r="M44" i="28"/>
  <c r="S44" i="28"/>
  <c r="S43" i="28" s="1"/>
  <c r="T44" i="28"/>
  <c r="V44" i="28"/>
  <c r="V43" i="28" s="1"/>
  <c r="X44" i="28"/>
  <c r="Y44" i="28"/>
  <c r="AA44" i="28"/>
  <c r="AB44" i="28"/>
  <c r="AC44" i="28"/>
  <c r="F45" i="28"/>
  <c r="G45" i="28"/>
  <c r="G42" i="28" s="1"/>
  <c r="H45" i="28"/>
  <c r="I45" i="28"/>
  <c r="I42" i="28" s="1"/>
  <c r="I41" i="28" s="1"/>
  <c r="K45" i="28"/>
  <c r="K42" i="28" s="1"/>
  <c r="K41" i="28" s="1"/>
  <c r="O45" i="28"/>
  <c r="O42" i="28" s="1"/>
  <c r="O41" i="28" s="1"/>
  <c r="P45" i="28"/>
  <c r="R45" i="28"/>
  <c r="U45" i="28"/>
  <c r="W45" i="28"/>
  <c r="W42" i="28" s="1"/>
  <c r="J46" i="28"/>
  <c r="T46" i="28"/>
  <c r="V46" i="28"/>
  <c r="V45" i="28" s="1"/>
  <c r="X46" i="28"/>
  <c r="L47" i="28"/>
  <c r="M47" i="28" s="1"/>
  <c r="T47" i="28"/>
  <c r="V47" i="28"/>
  <c r="X47" i="28"/>
  <c r="X45" i="28" s="1"/>
  <c r="X42" i="28" s="1"/>
  <c r="X41" i="28" s="1"/>
  <c r="AB47" i="28"/>
  <c r="AC47" i="28"/>
  <c r="F48" i="28"/>
  <c r="H49" i="28"/>
  <c r="F50" i="28"/>
  <c r="G50" i="28"/>
  <c r="H50" i="28"/>
  <c r="I50" i="28"/>
  <c r="J50" i="28"/>
  <c r="O50" i="28"/>
  <c r="O49" i="28" s="1"/>
  <c r="P50" i="28"/>
  <c r="R50" i="28"/>
  <c r="U50" i="28"/>
  <c r="W50" i="28"/>
  <c r="AC50" i="28"/>
  <c r="L51" i="28"/>
  <c r="M51" i="28" s="1"/>
  <c r="T51" i="28"/>
  <c r="V51" i="28"/>
  <c r="V50" i="28" s="1"/>
  <c r="X51" i="28"/>
  <c r="Z51" i="28"/>
  <c r="AB51" i="28"/>
  <c r="AC51" i="28"/>
  <c r="J52" i="28"/>
  <c r="L52" i="28" s="1"/>
  <c r="M52" i="28"/>
  <c r="T52" i="28"/>
  <c r="V52" i="28"/>
  <c r="X52" i="28"/>
  <c r="AB52" i="28"/>
  <c r="AC52" i="28"/>
  <c r="K53" i="28"/>
  <c r="K50" i="28" s="1"/>
  <c r="L53" i="28"/>
  <c r="M53" i="28" s="1"/>
  <c r="T53" i="28"/>
  <c r="V53" i="28"/>
  <c r="X53" i="28"/>
  <c r="Y53" i="28"/>
  <c r="AB53" i="28"/>
  <c r="AC53" i="28"/>
  <c r="F54" i="28"/>
  <c r="G54" i="28"/>
  <c r="H54" i="28"/>
  <c r="I54" i="28"/>
  <c r="O54" i="28"/>
  <c r="P54" i="28"/>
  <c r="P49" i="28" s="1"/>
  <c r="P48" i="28" s="1"/>
  <c r="R54" i="28"/>
  <c r="U54" i="28"/>
  <c r="W54" i="28"/>
  <c r="AB54" i="28"/>
  <c r="AC54" i="28"/>
  <c r="J55" i="28"/>
  <c r="K55" i="28"/>
  <c r="K54" i="28" s="1"/>
  <c r="T55" i="28"/>
  <c r="V55" i="28"/>
  <c r="X55" i="28"/>
  <c r="AB55" i="28"/>
  <c r="AC55" i="28"/>
  <c r="K56" i="28"/>
  <c r="L56" i="28"/>
  <c r="M56" i="28"/>
  <c r="Q56" i="28"/>
  <c r="T56" i="28"/>
  <c r="V56" i="28"/>
  <c r="X56" i="28"/>
  <c r="Y56" i="28"/>
  <c r="Z56" i="28"/>
  <c r="AB56" i="28"/>
  <c r="AC56" i="28"/>
  <c r="L57" i="28"/>
  <c r="M57" i="28" s="1"/>
  <c r="T57" i="28"/>
  <c r="V57" i="28"/>
  <c r="X57" i="28"/>
  <c r="Y57" i="28"/>
  <c r="AB57" i="28"/>
  <c r="J58" i="28"/>
  <c r="L58" i="28"/>
  <c r="M58" i="28"/>
  <c r="S58" i="28"/>
  <c r="T58" i="28"/>
  <c r="V58" i="28"/>
  <c r="X58" i="28"/>
  <c r="AB58" i="28"/>
  <c r="AC58" i="28"/>
  <c r="L59" i="28"/>
  <c r="M59" i="28" s="1"/>
  <c r="T59" i="28"/>
  <c r="V59" i="28"/>
  <c r="X59" i="28"/>
  <c r="AB59" i="28"/>
  <c r="AC59" i="28"/>
  <c r="J60" i="28"/>
  <c r="L60" i="28" s="1"/>
  <c r="M60" i="28" s="1"/>
  <c r="T60" i="28"/>
  <c r="V60" i="28"/>
  <c r="X60" i="28"/>
  <c r="AB60" i="28"/>
  <c r="AC60" i="28"/>
  <c r="L61" i="28"/>
  <c r="M61" i="28"/>
  <c r="T61" i="28"/>
  <c r="V61" i="28"/>
  <c r="V54" i="28" s="1"/>
  <c r="X61" i="28"/>
  <c r="AB61" i="28"/>
  <c r="AC61" i="28"/>
  <c r="F62" i="28"/>
  <c r="F49" i="28" s="1"/>
  <c r="G62" i="28"/>
  <c r="G49" i="28" s="1"/>
  <c r="H62" i="28"/>
  <c r="I62" i="28"/>
  <c r="K62" i="28"/>
  <c r="O62" i="28"/>
  <c r="P62" i="28"/>
  <c r="R62" i="28"/>
  <c r="U62" i="28"/>
  <c r="AB62" i="28" s="1"/>
  <c r="W62" i="28"/>
  <c r="AC62" i="28"/>
  <c r="J63" i="28"/>
  <c r="L63" i="28" s="1"/>
  <c r="M63" i="28" s="1"/>
  <c r="T63" i="28"/>
  <c r="V63" i="28"/>
  <c r="X63" i="28"/>
  <c r="AB63" i="28"/>
  <c r="AC63" i="28"/>
  <c r="L64" i="28"/>
  <c r="M64" i="28" s="1"/>
  <c r="T64" i="28"/>
  <c r="V64" i="28"/>
  <c r="X64" i="28"/>
  <c r="Z64" i="28"/>
  <c r="AB64" i="28"/>
  <c r="K65" i="28"/>
  <c r="L65" i="28" s="1"/>
  <c r="M65" i="28" s="1"/>
  <c r="Q65" i="28"/>
  <c r="S65" i="28"/>
  <c r="T65" i="28"/>
  <c r="T62" i="28" s="1"/>
  <c r="V65" i="28"/>
  <c r="X65" i="28"/>
  <c r="Y65" i="28"/>
  <c r="Z65" i="28"/>
  <c r="AA65" i="28"/>
  <c r="AB65" i="28"/>
  <c r="AC65" i="28"/>
  <c r="J66" i="28"/>
  <c r="L66" i="28"/>
  <c r="M66" i="28"/>
  <c r="Q66" i="28"/>
  <c r="T66" i="28"/>
  <c r="V66" i="28"/>
  <c r="X66" i="28"/>
  <c r="Y66" i="28"/>
  <c r="AB66" i="28"/>
  <c r="AC66" i="28"/>
  <c r="L67" i="28"/>
  <c r="M67" i="28"/>
  <c r="T67" i="28"/>
  <c r="V67" i="28"/>
  <c r="X67" i="28"/>
  <c r="AB67" i="28"/>
  <c r="AC67" i="28"/>
  <c r="L68" i="28"/>
  <c r="M68" i="28" s="1"/>
  <c r="S68" i="28" s="1"/>
  <c r="T68" i="28"/>
  <c r="V68" i="28"/>
  <c r="X68" i="28"/>
  <c r="W69" i="28"/>
  <c r="F70" i="28"/>
  <c r="G70" i="28"/>
  <c r="H70" i="28"/>
  <c r="I70" i="28"/>
  <c r="J70" i="28"/>
  <c r="K70" i="28"/>
  <c r="O70" i="28"/>
  <c r="P70" i="28"/>
  <c r="R70" i="28"/>
  <c r="AB70" i="28" s="1"/>
  <c r="U70" i="28"/>
  <c r="W70" i="28"/>
  <c r="AC70" i="28"/>
  <c r="L71" i="28"/>
  <c r="M71" i="28" s="1"/>
  <c r="T71" i="28"/>
  <c r="T70" i="28" s="1"/>
  <c r="V71" i="28"/>
  <c r="V70" i="28" s="1"/>
  <c r="X71" i="28"/>
  <c r="X70" i="28" s="1"/>
  <c r="AB71" i="28"/>
  <c r="AC71" i="28"/>
  <c r="F72" i="28"/>
  <c r="F69" i="28" s="1"/>
  <c r="G72" i="28"/>
  <c r="L72" i="28" s="1"/>
  <c r="H72" i="28"/>
  <c r="I72" i="28"/>
  <c r="O72" i="28"/>
  <c r="O69" i="28" s="1"/>
  <c r="P72" i="28"/>
  <c r="P69" i="28" s="1"/>
  <c r="R72" i="28"/>
  <c r="U72" i="28"/>
  <c r="W72" i="28"/>
  <c r="AB72" i="28"/>
  <c r="L73" i="28"/>
  <c r="M73" i="28"/>
  <c r="T73" i="28"/>
  <c r="V73" i="28"/>
  <c r="X73" i="28"/>
  <c r="AB73" i="28"/>
  <c r="AC73" i="28"/>
  <c r="L74" i="28"/>
  <c r="M74" i="28" s="1"/>
  <c r="Q74" i="28"/>
  <c r="S74" i="28"/>
  <c r="T74" i="28"/>
  <c r="V74" i="28"/>
  <c r="X74" i="28"/>
  <c r="L75" i="28"/>
  <c r="M75" i="28"/>
  <c r="T75" i="28"/>
  <c r="V75" i="28"/>
  <c r="X75" i="28"/>
  <c r="Y75" i="28"/>
  <c r="AB75" i="28"/>
  <c r="AC75" i="28"/>
  <c r="K76" i="28"/>
  <c r="K72" i="28" s="1"/>
  <c r="L76" i="28"/>
  <c r="M76" i="28" s="1"/>
  <c r="T76" i="28"/>
  <c r="V76" i="28"/>
  <c r="X76" i="28"/>
  <c r="AB76" i="28"/>
  <c r="AC76" i="28"/>
  <c r="J77" i="28"/>
  <c r="J72" i="28" s="1"/>
  <c r="L77" i="28"/>
  <c r="M77" i="28" s="1"/>
  <c r="Q77" i="28"/>
  <c r="S77" i="28"/>
  <c r="T77" i="28"/>
  <c r="V77" i="28"/>
  <c r="X77" i="28"/>
  <c r="Y77" i="28"/>
  <c r="Z77" i="28"/>
  <c r="AA77" i="28"/>
  <c r="AB77" i="28"/>
  <c r="AC77" i="28"/>
  <c r="K78" i="28"/>
  <c r="L78" i="28"/>
  <c r="M78" i="28"/>
  <c r="T78" i="28"/>
  <c r="V78" i="28"/>
  <c r="X78" i="28"/>
  <c r="Y78" i="28"/>
  <c r="AB78" i="28"/>
  <c r="AC78" i="28"/>
  <c r="F79" i="28"/>
  <c r="G79" i="28"/>
  <c r="L79" i="28" s="1"/>
  <c r="H79" i="28"/>
  <c r="I79" i="28"/>
  <c r="J79" i="28"/>
  <c r="O79" i="28"/>
  <c r="P79" i="28"/>
  <c r="R79" i="28"/>
  <c r="AB79" i="28" s="1"/>
  <c r="U79" i="28"/>
  <c r="W79" i="28"/>
  <c r="AC79" i="28"/>
  <c r="L80" i="28"/>
  <c r="M80" i="28" s="1"/>
  <c r="T80" i="28"/>
  <c r="T79" i="28" s="1"/>
  <c r="V80" i="28"/>
  <c r="V79" i="28" s="1"/>
  <c r="X80" i="28"/>
  <c r="X79" i="28" s="1"/>
  <c r="AB80" i="28"/>
  <c r="AC80" i="28"/>
  <c r="K81" i="28"/>
  <c r="K79" i="28" s="1"/>
  <c r="L81" i="28"/>
  <c r="M81" i="28" s="1"/>
  <c r="Q81" i="28"/>
  <c r="T81" i="28"/>
  <c r="V81" i="28"/>
  <c r="X81" i="28"/>
  <c r="AA81" i="28"/>
  <c r="AB81" i="28"/>
  <c r="AC81" i="28"/>
  <c r="K82" i="28"/>
  <c r="L82" i="28"/>
  <c r="M82" i="28"/>
  <c r="T82" i="28"/>
  <c r="V82" i="28"/>
  <c r="X82" i="28"/>
  <c r="Y82" i="28"/>
  <c r="AB82" i="28"/>
  <c r="AC82" i="28"/>
  <c r="F83" i="28"/>
  <c r="G83" i="28"/>
  <c r="H83" i="28"/>
  <c r="I83" i="28"/>
  <c r="O83" i="28"/>
  <c r="P83" i="28"/>
  <c r="R83" i="28"/>
  <c r="U83" i="28"/>
  <c r="W83" i="28"/>
  <c r="L84" i="28"/>
  <c r="M84" i="28" s="1"/>
  <c r="T84" i="28"/>
  <c r="V84" i="28"/>
  <c r="V83" i="28" s="1"/>
  <c r="X84" i="28"/>
  <c r="X83" i="28" s="1"/>
  <c r="Y84" i="28"/>
  <c r="AB84" i="28"/>
  <c r="AC84" i="28"/>
  <c r="J85" i="28"/>
  <c r="L85" i="28" s="1"/>
  <c r="M85" i="28"/>
  <c r="T85" i="28"/>
  <c r="V85" i="28"/>
  <c r="X85" i="28"/>
  <c r="AB85" i="28"/>
  <c r="AC85" i="28"/>
  <c r="K86" i="28"/>
  <c r="T86" i="28"/>
  <c r="T83" i="28" s="1"/>
  <c r="V86" i="28"/>
  <c r="X86" i="28"/>
  <c r="AB86" i="28"/>
  <c r="AC86" i="28"/>
  <c r="J87" i="28"/>
  <c r="L87" i="28"/>
  <c r="M87" i="28"/>
  <c r="T87" i="28"/>
  <c r="V87" i="28"/>
  <c r="X87" i="28"/>
  <c r="Y87" i="28"/>
  <c r="Z87" i="28"/>
  <c r="AB87" i="28"/>
  <c r="AC87" i="28"/>
  <c r="K88" i="28"/>
  <c r="L88" i="28"/>
  <c r="M88" i="28"/>
  <c r="S88" i="28" s="1"/>
  <c r="T88" i="28"/>
  <c r="V88" i="28"/>
  <c r="X88" i="28"/>
  <c r="AB88" i="28"/>
  <c r="AC88" i="28"/>
  <c r="J89" i="28"/>
  <c r="L89" i="28" s="1"/>
  <c r="M89" i="28" s="1"/>
  <c r="T89" i="28"/>
  <c r="V89" i="28"/>
  <c r="X89" i="28"/>
  <c r="AB89" i="28"/>
  <c r="AC89" i="28"/>
  <c r="F90" i="28"/>
  <c r="G90" i="28"/>
  <c r="H90" i="28"/>
  <c r="I90" i="28"/>
  <c r="J90" i="28"/>
  <c r="K90" i="28"/>
  <c r="O90" i="28"/>
  <c r="P90" i="28"/>
  <c r="R90" i="28"/>
  <c r="T90" i="28"/>
  <c r="U90" i="28"/>
  <c r="AC90" i="28" s="1"/>
  <c r="W90" i="28"/>
  <c r="AB90" i="28"/>
  <c r="L91" i="28"/>
  <c r="M91" i="28"/>
  <c r="Q91" i="28"/>
  <c r="S91" i="28"/>
  <c r="T91" i="28"/>
  <c r="V91" i="28"/>
  <c r="X91" i="28"/>
  <c r="Y91" i="28"/>
  <c r="Z91" i="28"/>
  <c r="AA91" i="28"/>
  <c r="AB91" i="28"/>
  <c r="AC91" i="28"/>
  <c r="L92" i="28"/>
  <c r="M92" i="28"/>
  <c r="Q92" i="28"/>
  <c r="T92" i="28"/>
  <c r="V92" i="28"/>
  <c r="V90" i="28" s="1"/>
  <c r="X92" i="28"/>
  <c r="Y92" i="28"/>
  <c r="AB92" i="28"/>
  <c r="AC92" i="28"/>
  <c r="L93" i="28"/>
  <c r="M93" i="28"/>
  <c r="T93" i="28"/>
  <c r="V93" i="28"/>
  <c r="X93" i="28"/>
  <c r="AB93" i="28"/>
  <c r="AC93" i="28"/>
  <c r="L94" i="28"/>
  <c r="M94" i="28" s="1"/>
  <c r="T94" i="28"/>
  <c r="V94" i="28"/>
  <c r="X94" i="28"/>
  <c r="AB94" i="28"/>
  <c r="AC94" i="28"/>
  <c r="L95" i="28"/>
  <c r="M95" i="28" s="1"/>
  <c r="Q95" i="28"/>
  <c r="S95" i="28"/>
  <c r="T95" i="28"/>
  <c r="V95" i="28"/>
  <c r="X95" i="28"/>
  <c r="Z95" i="28"/>
  <c r="AA95" i="28"/>
  <c r="AB95" i="28"/>
  <c r="AC95" i="28"/>
  <c r="L96" i="28"/>
  <c r="M96" i="28"/>
  <c r="Q96" i="28"/>
  <c r="T96" i="28"/>
  <c r="V96" i="28"/>
  <c r="X96" i="28"/>
  <c r="Y96" i="28"/>
  <c r="Z96" i="28"/>
  <c r="AA96" i="28"/>
  <c r="AB96" i="28"/>
  <c r="AC96" i="28"/>
  <c r="O97" i="28"/>
  <c r="P97" i="28"/>
  <c r="U97" i="28"/>
  <c r="V97" i="28"/>
  <c r="W97" i="28"/>
  <c r="AC97" i="28"/>
  <c r="H98" i="28"/>
  <c r="T98" i="28"/>
  <c r="H99" i="28"/>
  <c r="I99" i="28"/>
  <c r="J99" i="28"/>
  <c r="K99" i="28"/>
  <c r="K98" i="28" s="1"/>
  <c r="O99" i="28"/>
  <c r="T99" i="28"/>
  <c r="U99" i="28"/>
  <c r="F100" i="28"/>
  <c r="F99" i="28" s="1"/>
  <c r="G100" i="28"/>
  <c r="H100" i="28"/>
  <c r="I100" i="28"/>
  <c r="J100" i="28"/>
  <c r="K100" i="28"/>
  <c r="M100" i="28"/>
  <c r="O100" i="28"/>
  <c r="P100" i="28"/>
  <c r="P99" i="28" s="1"/>
  <c r="R100" i="28"/>
  <c r="R99" i="28" s="1"/>
  <c r="U100" i="28"/>
  <c r="V100" i="28"/>
  <c r="V99" i="28" s="1"/>
  <c r="W100" i="28"/>
  <c r="Y100" i="28"/>
  <c r="L101" i="28"/>
  <c r="M101" i="28" s="1"/>
  <c r="T101" i="28"/>
  <c r="T100" i="28" s="1"/>
  <c r="V101" i="28"/>
  <c r="X101" i="28"/>
  <c r="X100" i="28" s="1"/>
  <c r="X99" i="28" s="1"/>
  <c r="Y101" i="28"/>
  <c r="J102" i="28"/>
  <c r="V102" i="28"/>
  <c r="G103" i="28"/>
  <c r="P103" i="28"/>
  <c r="P102" i="28" s="1"/>
  <c r="U103" i="28"/>
  <c r="F104" i="28"/>
  <c r="F103" i="28" s="1"/>
  <c r="F102" i="28" s="1"/>
  <c r="G104" i="28"/>
  <c r="L104" i="28" s="1"/>
  <c r="H104" i="28"/>
  <c r="H103" i="28" s="1"/>
  <c r="H102" i="28" s="1"/>
  <c r="I104" i="28"/>
  <c r="I103" i="28" s="1"/>
  <c r="I102" i="28" s="1"/>
  <c r="I98" i="28" s="1"/>
  <c r="J104" i="28"/>
  <c r="J103" i="28" s="1"/>
  <c r="K104" i="28"/>
  <c r="K103" i="28" s="1"/>
  <c r="K102" i="28" s="1"/>
  <c r="O104" i="28"/>
  <c r="O103" i="28" s="1"/>
  <c r="O102" i="28" s="1"/>
  <c r="O98" i="28" s="1"/>
  <c r="P104" i="28"/>
  <c r="R104" i="28"/>
  <c r="R103" i="28" s="1"/>
  <c r="R102" i="28" s="1"/>
  <c r="T104" i="28"/>
  <c r="T103" i="28" s="1"/>
  <c r="T102" i="28" s="1"/>
  <c r="U104" i="28"/>
  <c r="V104" i="28"/>
  <c r="V103" i="28" s="1"/>
  <c r="W104" i="28"/>
  <c r="W103" i="28" s="1"/>
  <c r="L105" i="28"/>
  <c r="M105" i="28"/>
  <c r="S105" i="28"/>
  <c r="T105" i="28"/>
  <c r="V105" i="28"/>
  <c r="X105" i="28"/>
  <c r="AB105" i="28"/>
  <c r="AC105" i="28"/>
  <c r="L106" i="28"/>
  <c r="M106" i="28" s="1"/>
  <c r="T106" i="28"/>
  <c r="V106" i="28"/>
  <c r="X106" i="28"/>
  <c r="AB106" i="28"/>
  <c r="AC106" i="28"/>
  <c r="W107" i="28"/>
  <c r="X107" i="28"/>
  <c r="F108" i="28"/>
  <c r="F107" i="28" s="1"/>
  <c r="G108" i="28"/>
  <c r="G107" i="28" s="1"/>
  <c r="H108" i="28"/>
  <c r="H107" i="28" s="1"/>
  <c r="H9" i="28" s="1"/>
  <c r="I108" i="28"/>
  <c r="I107" i="28" s="1"/>
  <c r="J108" i="28"/>
  <c r="J107" i="28" s="1"/>
  <c r="J9" i="28" s="1"/>
  <c r="K108" i="28"/>
  <c r="K107" i="28" s="1"/>
  <c r="L108" i="28"/>
  <c r="O108" i="28"/>
  <c r="O107" i="28" s="1"/>
  <c r="O9" i="28" s="1"/>
  <c r="P108" i="28"/>
  <c r="P107" i="28" s="1"/>
  <c r="P9" i="28" s="1"/>
  <c r="R108" i="28"/>
  <c r="U108" i="28"/>
  <c r="U107" i="28" s="1"/>
  <c r="W108" i="28"/>
  <c r="AC108" i="28"/>
  <c r="L109" i="28"/>
  <c r="M109" i="28" s="1"/>
  <c r="M108" i="28" s="1"/>
  <c r="T109" i="28"/>
  <c r="V109" i="28"/>
  <c r="V108" i="28" s="1"/>
  <c r="V107" i="28" s="1"/>
  <c r="V9" i="28" s="1"/>
  <c r="X109" i="28"/>
  <c r="X108" i="28" s="1"/>
  <c r="Y109" i="28"/>
  <c r="AB109" i="28"/>
  <c r="AC109" i="28"/>
  <c r="L110" i="28"/>
  <c r="M110" i="28" s="1"/>
  <c r="S110" i="28"/>
  <c r="T110" i="28"/>
  <c r="T108" i="28" s="1"/>
  <c r="T107" i="28" s="1"/>
  <c r="V110" i="28"/>
  <c r="X110" i="28"/>
  <c r="AB110" i="28"/>
  <c r="AC110" i="28"/>
  <c r="F111" i="28"/>
  <c r="I111" i="28"/>
  <c r="J111" i="28"/>
  <c r="K111" i="28"/>
  <c r="O111" i="28"/>
  <c r="P111" i="28"/>
  <c r="U111" i="28"/>
  <c r="V111" i="28"/>
  <c r="F112" i="28"/>
  <c r="G112" i="28"/>
  <c r="H112" i="28"/>
  <c r="H111" i="28" s="1"/>
  <c r="I112" i="28"/>
  <c r="J112" i="28"/>
  <c r="K112" i="28"/>
  <c r="M112" i="28"/>
  <c r="O112" i="28"/>
  <c r="P112" i="28"/>
  <c r="R112" i="28"/>
  <c r="R111" i="28" s="1"/>
  <c r="T112" i="28"/>
  <c r="T111" i="28" s="1"/>
  <c r="U112" i="28"/>
  <c r="W112" i="28"/>
  <c r="L113" i="28"/>
  <c r="M113" i="28"/>
  <c r="T113" i="28"/>
  <c r="V113" i="28"/>
  <c r="V112" i="28" s="1"/>
  <c r="X113" i="28"/>
  <c r="X112" i="28" s="1"/>
  <c r="X111" i="28" s="1"/>
  <c r="Y113" i="28"/>
  <c r="I114" i="28"/>
  <c r="J114" i="28"/>
  <c r="K114" i="28"/>
  <c r="F115" i="28"/>
  <c r="V115" i="28"/>
  <c r="F116" i="28"/>
  <c r="F114" i="28" s="1"/>
  <c r="G116" i="28"/>
  <c r="R116" i="28"/>
  <c r="F117" i="28"/>
  <c r="G117" i="28"/>
  <c r="G115" i="28" s="1"/>
  <c r="I117" i="28"/>
  <c r="I115" i="28" s="1"/>
  <c r="O117" i="28"/>
  <c r="O115" i="28" s="1"/>
  <c r="T117" i="28"/>
  <c r="T115" i="28" s="1"/>
  <c r="U117" i="28"/>
  <c r="F118" i="28"/>
  <c r="G118" i="28"/>
  <c r="O118" i="28"/>
  <c r="O116" i="28" s="1"/>
  <c r="O114" i="28" s="1"/>
  <c r="R118" i="28"/>
  <c r="X118" i="28"/>
  <c r="X116" i="28" s="1"/>
  <c r="X114" i="28" s="1"/>
  <c r="F119" i="28"/>
  <c r="G119" i="28"/>
  <c r="H119" i="28"/>
  <c r="I119" i="28"/>
  <c r="I118" i="28" s="1"/>
  <c r="I116" i="28" s="1"/>
  <c r="J119" i="28"/>
  <c r="J118" i="28" s="1"/>
  <c r="J116" i="28" s="1"/>
  <c r="K119" i="28"/>
  <c r="K118" i="28" s="1"/>
  <c r="K116" i="28" s="1"/>
  <c r="O119" i="28"/>
  <c r="P119" i="28"/>
  <c r="P118" i="28" s="1"/>
  <c r="P116" i="28" s="1"/>
  <c r="P114" i="28" s="1"/>
  <c r="R119" i="28"/>
  <c r="U119" i="28"/>
  <c r="U118" i="28" s="1"/>
  <c r="U116" i="28" s="1"/>
  <c r="W119" i="28"/>
  <c r="W118" i="28" s="1"/>
  <c r="W116" i="28" s="1"/>
  <c r="L120" i="28"/>
  <c r="M120" i="28" s="1"/>
  <c r="T120" i="28"/>
  <c r="T119" i="28" s="1"/>
  <c r="T118" i="28" s="1"/>
  <c r="T116" i="28" s="1"/>
  <c r="T114" i="28" s="1"/>
  <c r="V120" i="28"/>
  <c r="V119" i="28" s="1"/>
  <c r="V118" i="28" s="1"/>
  <c r="V116" i="28" s="1"/>
  <c r="V114" i="28" s="1"/>
  <c r="X120" i="28"/>
  <c r="X119" i="28" s="1"/>
  <c r="F121" i="28"/>
  <c r="G121" i="28"/>
  <c r="H121" i="28"/>
  <c r="I121" i="28"/>
  <c r="J121" i="28"/>
  <c r="J117" i="28" s="1"/>
  <c r="J115" i="28" s="1"/>
  <c r="K121" i="28"/>
  <c r="K117" i="28" s="1"/>
  <c r="K115" i="28" s="1"/>
  <c r="O121" i="28"/>
  <c r="P121" i="28"/>
  <c r="P117" i="28" s="1"/>
  <c r="P115" i="28" s="1"/>
  <c r="R121" i="28"/>
  <c r="R117" i="28" s="1"/>
  <c r="R115" i="28" s="1"/>
  <c r="T121" i="28"/>
  <c r="U121" i="28"/>
  <c r="AB121" i="28" s="1"/>
  <c r="W121" i="28"/>
  <c r="L122" i="28"/>
  <c r="M122" i="28" s="1"/>
  <c r="T122" i="28"/>
  <c r="V122" i="28"/>
  <c r="V121" i="28" s="1"/>
  <c r="V117" i="28" s="1"/>
  <c r="X122" i="28"/>
  <c r="X121" i="28" s="1"/>
  <c r="X117" i="28" s="1"/>
  <c r="X115" i="28" s="1"/>
  <c r="Y122" i="28"/>
  <c r="AB122" i="28"/>
  <c r="AC122" i="28"/>
  <c r="I127" i="28"/>
  <c r="W127" i="28"/>
  <c r="I128" i="28"/>
  <c r="F129" i="28"/>
  <c r="F128" i="28" s="1"/>
  <c r="F127" i="28" s="1"/>
  <c r="G129" i="28"/>
  <c r="G128" i="28" s="1"/>
  <c r="G127" i="28" s="1"/>
  <c r="H129" i="28"/>
  <c r="H128" i="28" s="1"/>
  <c r="H127" i="28" s="1"/>
  <c r="I129" i="28"/>
  <c r="J129" i="28"/>
  <c r="K129" i="28"/>
  <c r="K128" i="28" s="1"/>
  <c r="K127" i="28" s="1"/>
  <c r="O129" i="28"/>
  <c r="O128" i="28" s="1"/>
  <c r="O127" i="28" s="1"/>
  <c r="P129" i="28"/>
  <c r="P128" i="28" s="1"/>
  <c r="P127" i="28" s="1"/>
  <c r="R129" i="28"/>
  <c r="U129" i="28"/>
  <c r="V129" i="28"/>
  <c r="V128" i="28" s="1"/>
  <c r="V127" i="28" s="1"/>
  <c r="W129" i="28"/>
  <c r="W128" i="28" s="1"/>
  <c r="X129" i="28"/>
  <c r="X128" i="28" s="1"/>
  <c r="X127" i="28" s="1"/>
  <c r="L130" i="28"/>
  <c r="M130" i="28" s="1"/>
  <c r="T130" i="28"/>
  <c r="T129" i="28" s="1"/>
  <c r="T128" i="28" s="1"/>
  <c r="T127" i="28" s="1"/>
  <c r="V130" i="28"/>
  <c r="X130" i="28"/>
  <c r="AB130" i="28"/>
  <c r="AC130" i="28"/>
  <c r="O131" i="28"/>
  <c r="I132" i="28"/>
  <c r="I131" i="28" s="1"/>
  <c r="J132" i="28"/>
  <c r="J131" i="28" s="1"/>
  <c r="K132" i="28"/>
  <c r="K131" i="28" s="1"/>
  <c r="O132" i="28"/>
  <c r="U132" i="28"/>
  <c r="W132" i="28"/>
  <c r="F133" i="28"/>
  <c r="F132" i="28" s="1"/>
  <c r="F131" i="28" s="1"/>
  <c r="G133" i="28"/>
  <c r="H133" i="28"/>
  <c r="H132" i="28" s="1"/>
  <c r="H131" i="28" s="1"/>
  <c r="I133" i="28"/>
  <c r="J133" i="28"/>
  <c r="K133" i="28"/>
  <c r="O133" i="28"/>
  <c r="P133" i="28"/>
  <c r="P132" i="28" s="1"/>
  <c r="P131" i="28" s="1"/>
  <c r="R133" i="28"/>
  <c r="R132" i="28" s="1"/>
  <c r="U133" i="28"/>
  <c r="V133" i="28"/>
  <c r="V132" i="28" s="1"/>
  <c r="V131" i="28" s="1"/>
  <c r="W133" i="28"/>
  <c r="X133" i="28"/>
  <c r="X132" i="28" s="1"/>
  <c r="X131" i="28" s="1"/>
  <c r="L134" i="28"/>
  <c r="M134" i="28"/>
  <c r="T134" i="28"/>
  <c r="T133" i="28" s="1"/>
  <c r="T132" i="28" s="1"/>
  <c r="T131" i="28" s="1"/>
  <c r="V134" i="28"/>
  <c r="X134" i="28"/>
  <c r="AB134" i="28"/>
  <c r="H135" i="28"/>
  <c r="W136" i="28"/>
  <c r="X136" i="28"/>
  <c r="X135" i="28" s="1"/>
  <c r="F137" i="28"/>
  <c r="F136" i="28" s="1"/>
  <c r="F135" i="28" s="1"/>
  <c r="G137" i="28"/>
  <c r="G136" i="28" s="1"/>
  <c r="H137" i="28"/>
  <c r="H136" i="28" s="1"/>
  <c r="I137" i="28"/>
  <c r="I136" i="28" s="1"/>
  <c r="I135" i="28" s="1"/>
  <c r="J137" i="28"/>
  <c r="J136" i="28" s="1"/>
  <c r="J135" i="28" s="1"/>
  <c r="K137" i="28"/>
  <c r="K136" i="28" s="1"/>
  <c r="K135" i="28" s="1"/>
  <c r="M137" i="28"/>
  <c r="O137" i="28"/>
  <c r="O136" i="28" s="1"/>
  <c r="O135" i="28" s="1"/>
  <c r="P137" i="28"/>
  <c r="P136" i="28" s="1"/>
  <c r="P135" i="28" s="1"/>
  <c r="R137" i="28"/>
  <c r="T137" i="28"/>
  <c r="T136" i="28" s="1"/>
  <c r="T135" i="28" s="1"/>
  <c r="U137" i="28"/>
  <c r="U136" i="28" s="1"/>
  <c r="W137" i="28"/>
  <c r="AC137" i="28"/>
  <c r="L138" i="28"/>
  <c r="M138" i="28" s="1"/>
  <c r="T138" i="28"/>
  <c r="V138" i="28"/>
  <c r="V137" i="28" s="1"/>
  <c r="V136" i="28" s="1"/>
  <c r="V135" i="28" s="1"/>
  <c r="X138" i="28"/>
  <c r="X137" i="28" s="1"/>
  <c r="AB138" i="28"/>
  <c r="AC138" i="28"/>
  <c r="F139" i="28"/>
  <c r="P139" i="28"/>
  <c r="X139" i="28"/>
  <c r="P140" i="28"/>
  <c r="W140" i="28"/>
  <c r="W139" i="28" s="1"/>
  <c r="AC140" i="28"/>
  <c r="F141" i="28"/>
  <c r="F140" i="28" s="1"/>
  <c r="G141" i="28"/>
  <c r="G140" i="28" s="1"/>
  <c r="G139" i="28" s="1"/>
  <c r="H141" i="28"/>
  <c r="H140" i="28" s="1"/>
  <c r="H139" i="28" s="1"/>
  <c r="I141" i="28"/>
  <c r="I140" i="28" s="1"/>
  <c r="I139" i="28" s="1"/>
  <c r="J141" i="28"/>
  <c r="K141" i="28"/>
  <c r="K140" i="28" s="1"/>
  <c r="K139" i="28" s="1"/>
  <c r="O141" i="28"/>
  <c r="O140" i="28" s="1"/>
  <c r="O139" i="28" s="1"/>
  <c r="P141" i="28"/>
  <c r="R141" i="28"/>
  <c r="R140" i="28" s="1"/>
  <c r="S141" i="28"/>
  <c r="S140" i="28" s="1"/>
  <c r="S139" i="28" s="1"/>
  <c r="U141" i="28"/>
  <c r="U140" i="28" s="1"/>
  <c r="W141" i="28"/>
  <c r="X141" i="28"/>
  <c r="X140" i="28" s="1"/>
  <c r="AB141" i="28"/>
  <c r="AC141" i="28"/>
  <c r="L142" i="28"/>
  <c r="M142" i="28" s="1"/>
  <c r="S142" i="28"/>
  <c r="T142" i="28"/>
  <c r="T141" i="28" s="1"/>
  <c r="T140" i="28" s="1"/>
  <c r="T139" i="28" s="1"/>
  <c r="V142" i="28"/>
  <c r="V141" i="28" s="1"/>
  <c r="V140" i="28" s="1"/>
  <c r="V139" i="28" s="1"/>
  <c r="X142" i="28"/>
  <c r="AB142" i="28"/>
  <c r="AC142" i="28"/>
  <c r="F143" i="28"/>
  <c r="O143" i="28"/>
  <c r="P143" i="28"/>
  <c r="F145" i="28"/>
  <c r="F144" i="28" s="1"/>
  <c r="G145" i="28"/>
  <c r="G144" i="28" s="1"/>
  <c r="G143" i="28" s="1"/>
  <c r="H145" i="28"/>
  <c r="H144" i="28" s="1"/>
  <c r="H143" i="28" s="1"/>
  <c r="I145" i="28"/>
  <c r="J145" i="28"/>
  <c r="J144" i="28" s="1"/>
  <c r="J143" i="28" s="1"/>
  <c r="K145" i="28"/>
  <c r="K144" i="28" s="1"/>
  <c r="K143" i="28" s="1"/>
  <c r="O145" i="28"/>
  <c r="O144" i="28" s="1"/>
  <c r="P145" i="28"/>
  <c r="P144" i="28" s="1"/>
  <c r="R145" i="28"/>
  <c r="U145" i="28"/>
  <c r="W145" i="28"/>
  <c r="W144" i="28" s="1"/>
  <c r="L146" i="28"/>
  <c r="M146" i="28" s="1"/>
  <c r="T146" i="28"/>
  <c r="T145" i="28" s="1"/>
  <c r="T144" i="28" s="1"/>
  <c r="T143" i="28" s="1"/>
  <c r="V146" i="28"/>
  <c r="V145" i="28" s="1"/>
  <c r="V144" i="28" s="1"/>
  <c r="V143" i="28" s="1"/>
  <c r="X146" i="28"/>
  <c r="X145" i="28" s="1"/>
  <c r="X144" i="28" s="1"/>
  <c r="X143" i="28" s="1"/>
  <c r="AA146" i="28"/>
  <c r="AB146" i="28"/>
  <c r="AC146" i="28"/>
  <c r="R147" i="28"/>
  <c r="T147" i="28"/>
  <c r="G148" i="28"/>
  <c r="H148" i="28"/>
  <c r="H147" i="28" s="1"/>
  <c r="I148" i="28"/>
  <c r="I147" i="28" s="1"/>
  <c r="F149" i="28"/>
  <c r="F148" i="28" s="1"/>
  <c r="F147" i="28" s="1"/>
  <c r="G149" i="28"/>
  <c r="L149" i="28" s="1"/>
  <c r="H149" i="28"/>
  <c r="I149" i="28"/>
  <c r="J149" i="28"/>
  <c r="J148" i="28" s="1"/>
  <c r="J147" i="28" s="1"/>
  <c r="K149" i="28"/>
  <c r="K148" i="28" s="1"/>
  <c r="K147" i="28" s="1"/>
  <c r="O149" i="28"/>
  <c r="O148" i="28" s="1"/>
  <c r="O147" i="28" s="1"/>
  <c r="P149" i="28"/>
  <c r="P148" i="28" s="1"/>
  <c r="P147" i="28" s="1"/>
  <c r="R149" i="28"/>
  <c r="R148" i="28" s="1"/>
  <c r="T149" i="28"/>
  <c r="T148" i="28" s="1"/>
  <c r="U149" i="28"/>
  <c r="V149" i="28"/>
  <c r="V148" i="28" s="1"/>
  <c r="V147" i="28" s="1"/>
  <c r="W149" i="28"/>
  <c r="W148" i="28" s="1"/>
  <c r="L150" i="28"/>
  <c r="M150" i="28"/>
  <c r="M149" i="28" s="1"/>
  <c r="T150" i="28"/>
  <c r="V150" i="28"/>
  <c r="X150" i="28"/>
  <c r="X149" i="28" s="1"/>
  <c r="X148" i="28" s="1"/>
  <c r="X147" i="28" s="1"/>
  <c r="AB150" i="28"/>
  <c r="AC150" i="28"/>
  <c r="R152" i="28"/>
  <c r="T152" i="28"/>
  <c r="T151" i="28" s="1"/>
  <c r="F153" i="28"/>
  <c r="F152" i="28" s="1"/>
  <c r="F151" i="28" s="1"/>
  <c r="G153" i="28"/>
  <c r="G152" i="28" s="1"/>
  <c r="H153" i="28"/>
  <c r="H152" i="28" s="1"/>
  <c r="H151" i="28" s="1"/>
  <c r="I153" i="28"/>
  <c r="I152" i="28" s="1"/>
  <c r="I151" i="28" s="1"/>
  <c r="J153" i="28"/>
  <c r="J152" i="28" s="1"/>
  <c r="J151" i="28" s="1"/>
  <c r="K153" i="28"/>
  <c r="K152" i="28" s="1"/>
  <c r="K151" i="28" s="1"/>
  <c r="L153" i="28"/>
  <c r="O153" i="28"/>
  <c r="O152" i="28" s="1"/>
  <c r="O151" i="28" s="1"/>
  <c r="P153" i="28"/>
  <c r="P152" i="28" s="1"/>
  <c r="P151" i="28" s="1"/>
  <c r="R153" i="28"/>
  <c r="T153" i="28"/>
  <c r="U153" i="28"/>
  <c r="U152" i="28" s="1"/>
  <c r="W153" i="28"/>
  <c r="W152" i="28" s="1"/>
  <c r="L154" i="28"/>
  <c r="M154" i="28" s="1"/>
  <c r="T154" i="28"/>
  <c r="V154" i="28"/>
  <c r="V153" i="28" s="1"/>
  <c r="V152" i="28" s="1"/>
  <c r="V151" i="28" s="1"/>
  <c r="X154" i="28"/>
  <c r="X153" i="28" s="1"/>
  <c r="X152" i="28" s="1"/>
  <c r="X151" i="28" s="1"/>
  <c r="AB154" i="28"/>
  <c r="AC154" i="28"/>
  <c r="K156" i="28"/>
  <c r="K155" i="28" s="1"/>
  <c r="W156" i="28"/>
  <c r="X156" i="28"/>
  <c r="X155" i="28" s="1"/>
  <c r="F157" i="28"/>
  <c r="F156" i="28" s="1"/>
  <c r="F155" i="28" s="1"/>
  <c r="G157" i="28"/>
  <c r="L157" i="28" s="1"/>
  <c r="H157" i="28"/>
  <c r="H156" i="28" s="1"/>
  <c r="H155" i="28" s="1"/>
  <c r="I157" i="28"/>
  <c r="I156" i="28" s="1"/>
  <c r="I155" i="28" s="1"/>
  <c r="J157" i="28"/>
  <c r="J156" i="28" s="1"/>
  <c r="J155" i="28" s="1"/>
  <c r="K157" i="28"/>
  <c r="O157" i="28"/>
  <c r="O156" i="28" s="1"/>
  <c r="O155" i="28" s="1"/>
  <c r="P157" i="28"/>
  <c r="P156" i="28" s="1"/>
  <c r="P155" i="28" s="1"/>
  <c r="R157" i="28"/>
  <c r="R156" i="28" s="1"/>
  <c r="R155" i="28" s="1"/>
  <c r="T157" i="28"/>
  <c r="T156" i="28" s="1"/>
  <c r="T155" i="28" s="1"/>
  <c r="U157" i="28"/>
  <c r="U156" i="28" s="1"/>
  <c r="W157" i="28"/>
  <c r="AC157" i="28" s="1"/>
  <c r="L158" i="28"/>
  <c r="M158" i="28"/>
  <c r="T158" i="28"/>
  <c r="V158" i="28"/>
  <c r="V157" i="28" s="1"/>
  <c r="V156" i="28" s="1"/>
  <c r="V155" i="28" s="1"/>
  <c r="X158" i="28"/>
  <c r="X157" i="28" s="1"/>
  <c r="AB158" i="28"/>
  <c r="AC158" i="28"/>
  <c r="K159" i="28"/>
  <c r="F160" i="28"/>
  <c r="F159" i="28" s="1"/>
  <c r="P160" i="28"/>
  <c r="P159" i="28" s="1"/>
  <c r="W160" i="28"/>
  <c r="F161" i="28"/>
  <c r="G161" i="28"/>
  <c r="G160" i="28" s="1"/>
  <c r="G159" i="28" s="1"/>
  <c r="H161" i="28"/>
  <c r="H160" i="28" s="1"/>
  <c r="H159" i="28" s="1"/>
  <c r="I161" i="28"/>
  <c r="I160" i="28" s="1"/>
  <c r="I159" i="28" s="1"/>
  <c r="J161" i="28"/>
  <c r="J160" i="28" s="1"/>
  <c r="J159" i="28" s="1"/>
  <c r="K161" i="28"/>
  <c r="K160" i="28" s="1"/>
  <c r="L161" i="28"/>
  <c r="O161" i="28"/>
  <c r="O160" i="28" s="1"/>
  <c r="O159" i="28" s="1"/>
  <c r="P161" i="28"/>
  <c r="R161" i="28"/>
  <c r="R160" i="28" s="1"/>
  <c r="U161" i="28"/>
  <c r="U160" i="28" s="1"/>
  <c r="W161" i="28"/>
  <c r="AB161" i="28"/>
  <c r="AC161" i="28"/>
  <c r="L162" i="28"/>
  <c r="M162" i="28" s="1"/>
  <c r="M161" i="28" s="1"/>
  <c r="T162" i="28"/>
  <c r="T161" i="28" s="1"/>
  <c r="T160" i="28" s="1"/>
  <c r="T159" i="28" s="1"/>
  <c r="V162" i="28"/>
  <c r="V161" i="28" s="1"/>
  <c r="V160" i="28" s="1"/>
  <c r="V159" i="28" s="1"/>
  <c r="X162" i="28"/>
  <c r="X161" i="28" s="1"/>
  <c r="X160" i="28" s="1"/>
  <c r="X159" i="28" s="1"/>
  <c r="AA162" i="28"/>
  <c r="AB162" i="28"/>
  <c r="AC162" i="28"/>
  <c r="I163" i="28"/>
  <c r="Q163" i="28"/>
  <c r="K164" i="28"/>
  <c r="K163" i="28" s="1"/>
  <c r="L164" i="28"/>
  <c r="F165" i="28"/>
  <c r="F164" i="28" s="1"/>
  <c r="F163" i="28" s="1"/>
  <c r="G165" i="28"/>
  <c r="G164" i="28" s="1"/>
  <c r="G163" i="28" s="1"/>
  <c r="H165" i="28"/>
  <c r="H164" i="28" s="1"/>
  <c r="H163" i="28" s="1"/>
  <c r="I165" i="28"/>
  <c r="I164" i="28" s="1"/>
  <c r="J165" i="28"/>
  <c r="J164" i="28" s="1"/>
  <c r="J163" i="28" s="1"/>
  <c r="K165" i="28"/>
  <c r="L165" i="28" s="1"/>
  <c r="O165" i="28"/>
  <c r="O164" i="28" s="1"/>
  <c r="O163" i="28" s="1"/>
  <c r="P165" i="28"/>
  <c r="P164" i="28" s="1"/>
  <c r="P163" i="28" s="1"/>
  <c r="R165" i="28"/>
  <c r="U165" i="28"/>
  <c r="V165" i="28"/>
  <c r="V164" i="28" s="1"/>
  <c r="V163" i="28" s="1"/>
  <c r="W165" i="28"/>
  <c r="X165" i="28"/>
  <c r="X164" i="28" s="1"/>
  <c r="X163" i="28" s="1"/>
  <c r="L166" i="28"/>
  <c r="M166" i="28" s="1"/>
  <c r="Q166" i="28"/>
  <c r="Q165" i="28" s="1"/>
  <c r="Q164" i="28" s="1"/>
  <c r="T166" i="28"/>
  <c r="T165" i="28" s="1"/>
  <c r="T164" i="28" s="1"/>
  <c r="T163" i="28" s="1"/>
  <c r="V166" i="28"/>
  <c r="X166" i="28"/>
  <c r="Z166" i="28"/>
  <c r="AA166" i="28"/>
  <c r="AB166" i="28"/>
  <c r="AC166" i="28"/>
  <c r="I167" i="28"/>
  <c r="J167" i="28"/>
  <c r="O168" i="28"/>
  <c r="O167" i="28" s="1"/>
  <c r="U168" i="28"/>
  <c r="U167" i="28" s="1"/>
  <c r="W168" i="28"/>
  <c r="F169" i="28"/>
  <c r="F168" i="28" s="1"/>
  <c r="F167" i="28" s="1"/>
  <c r="G169" i="28"/>
  <c r="G168" i="28" s="1"/>
  <c r="H169" i="28"/>
  <c r="I169" i="28"/>
  <c r="I168" i="28" s="1"/>
  <c r="J169" i="28"/>
  <c r="J168" i="28" s="1"/>
  <c r="K169" i="28"/>
  <c r="K168" i="28" s="1"/>
  <c r="K167" i="28" s="1"/>
  <c r="O169" i="28"/>
  <c r="P169" i="28"/>
  <c r="P168" i="28" s="1"/>
  <c r="P167" i="28" s="1"/>
  <c r="R169" i="28"/>
  <c r="R168" i="28" s="1"/>
  <c r="U169" i="28"/>
  <c r="Z169" i="28" s="1"/>
  <c r="V169" i="28"/>
  <c r="V168" i="28" s="1"/>
  <c r="V167" i="28" s="1"/>
  <c r="W169" i="28"/>
  <c r="X169" i="28"/>
  <c r="X168" i="28" s="1"/>
  <c r="X167" i="28" s="1"/>
  <c r="AA169" i="28"/>
  <c r="AB169" i="28"/>
  <c r="AC169" i="28"/>
  <c r="L170" i="28"/>
  <c r="M170" i="28" s="1"/>
  <c r="M169" i="28" s="1"/>
  <c r="M168" i="28" s="1"/>
  <c r="M167" i="28" s="1"/>
  <c r="Q170" i="28"/>
  <c r="Q169" i="28" s="1"/>
  <c r="Q168" i="28" s="1"/>
  <c r="Q167" i="28" s="1"/>
  <c r="S170" i="28"/>
  <c r="S169" i="28" s="1"/>
  <c r="S168" i="28" s="1"/>
  <c r="S167" i="28" s="1"/>
  <c r="T170" i="28"/>
  <c r="T169" i="28" s="1"/>
  <c r="T168" i="28" s="1"/>
  <c r="T167" i="28" s="1"/>
  <c r="V170" i="28"/>
  <c r="X170" i="28"/>
  <c r="Y170" i="28"/>
  <c r="Z170" i="28"/>
  <c r="AA170" i="28"/>
  <c r="AB170" i="28"/>
  <c r="AC170" i="28"/>
  <c r="J171" i="28"/>
  <c r="G172" i="28"/>
  <c r="H172" i="28"/>
  <c r="H171" i="28" s="1"/>
  <c r="J172" i="28"/>
  <c r="V172" i="28"/>
  <c r="V171" i="28" s="1"/>
  <c r="F173" i="28"/>
  <c r="F172" i="28" s="1"/>
  <c r="F171" i="28" s="1"/>
  <c r="G173" i="28"/>
  <c r="H173" i="28"/>
  <c r="I173" i="28"/>
  <c r="I172" i="28" s="1"/>
  <c r="I171" i="28" s="1"/>
  <c r="J173" i="28"/>
  <c r="K173" i="28"/>
  <c r="K172" i="28" s="1"/>
  <c r="K171" i="28" s="1"/>
  <c r="O173" i="28"/>
  <c r="O172" i="28" s="1"/>
  <c r="O171" i="28" s="1"/>
  <c r="P173" i="28"/>
  <c r="P172" i="28" s="1"/>
  <c r="P171" i="28" s="1"/>
  <c r="R173" i="28"/>
  <c r="R172" i="28" s="1"/>
  <c r="R171" i="28" s="1"/>
  <c r="T173" i="28"/>
  <c r="T172" i="28" s="1"/>
  <c r="T171" i="28" s="1"/>
  <c r="U173" i="28"/>
  <c r="V173" i="28"/>
  <c r="W173" i="28"/>
  <c r="W172" i="28" s="1"/>
  <c r="L174" i="28"/>
  <c r="M174" i="28"/>
  <c r="T174" i="28"/>
  <c r="V174" i="28"/>
  <c r="X174" i="28"/>
  <c r="X173" i="28" s="1"/>
  <c r="X172" i="28" s="1"/>
  <c r="X171" i="28" s="1"/>
  <c r="AB174" i="28"/>
  <c r="AC174" i="28"/>
  <c r="F175" i="28"/>
  <c r="J175" i="28"/>
  <c r="I176" i="28"/>
  <c r="I175" i="28" s="1"/>
  <c r="J176" i="28"/>
  <c r="O176" i="28"/>
  <c r="O175" i="28" s="1"/>
  <c r="R176" i="28"/>
  <c r="R175" i="28" s="1"/>
  <c r="Y175" i="28" s="1"/>
  <c r="Y176" i="28"/>
  <c r="F177" i="28"/>
  <c r="F176" i="28" s="1"/>
  <c r="G177" i="28"/>
  <c r="G176" i="28" s="1"/>
  <c r="H177" i="28"/>
  <c r="H176" i="28" s="1"/>
  <c r="H175" i="28" s="1"/>
  <c r="I177" i="28"/>
  <c r="J177" i="28"/>
  <c r="K177" i="28"/>
  <c r="K176" i="28" s="1"/>
  <c r="K175" i="28" s="1"/>
  <c r="L177" i="28"/>
  <c r="M177" i="28"/>
  <c r="M176" i="28" s="1"/>
  <c r="M175" i="28" s="1"/>
  <c r="O177" i="28"/>
  <c r="R177" i="28"/>
  <c r="U177" i="28"/>
  <c r="W177" i="28"/>
  <c r="W176" i="28" s="1"/>
  <c r="Z177" i="28"/>
  <c r="AA177" i="28"/>
  <c r="L178" i="28"/>
  <c r="M178" i="28"/>
  <c r="P178" i="28"/>
  <c r="Q178" i="28"/>
  <c r="Q177" i="28" s="1"/>
  <c r="Q176" i="28" s="1"/>
  <c r="Q175" i="28" s="1"/>
  <c r="V178" i="28"/>
  <c r="V177" i="28" s="1"/>
  <c r="V176" i="28" s="1"/>
  <c r="V175" i="28" s="1"/>
  <c r="X178" i="28"/>
  <c r="X177" i="28" s="1"/>
  <c r="X176" i="28" s="1"/>
  <c r="X175" i="28" s="1"/>
  <c r="Y178" i="28"/>
  <c r="Z178" i="28"/>
  <c r="AB178" i="28"/>
  <c r="AC178" i="28"/>
  <c r="H179" i="28"/>
  <c r="W179" i="28"/>
  <c r="X179" i="28"/>
  <c r="G180" i="28"/>
  <c r="H180" i="28"/>
  <c r="P180" i="28"/>
  <c r="P179" i="28" s="1"/>
  <c r="W180" i="28"/>
  <c r="AC180" i="28"/>
  <c r="F181" i="28"/>
  <c r="F180" i="28" s="1"/>
  <c r="F179" i="28" s="1"/>
  <c r="G181" i="28"/>
  <c r="H181" i="28"/>
  <c r="I181" i="28"/>
  <c r="I180" i="28" s="1"/>
  <c r="I179" i="28" s="1"/>
  <c r="J181" i="28"/>
  <c r="K181" i="28"/>
  <c r="K180" i="28" s="1"/>
  <c r="K179" i="28" s="1"/>
  <c r="O181" i="28"/>
  <c r="O180" i="28" s="1"/>
  <c r="O179" i="28" s="1"/>
  <c r="P181" i="28"/>
  <c r="R181" i="28"/>
  <c r="U181" i="28"/>
  <c r="U180" i="28" s="1"/>
  <c r="U179" i="28" s="1"/>
  <c r="V181" i="28"/>
  <c r="V180" i="28" s="1"/>
  <c r="V179" i="28" s="1"/>
  <c r="W181" i="28"/>
  <c r="AC181" i="28"/>
  <c r="L182" i="28"/>
  <c r="M182" i="28"/>
  <c r="T182" i="28"/>
  <c r="T181" i="28" s="1"/>
  <c r="T180" i="28" s="1"/>
  <c r="T179" i="28" s="1"/>
  <c r="V182" i="28"/>
  <c r="X182" i="28"/>
  <c r="X181" i="28" s="1"/>
  <c r="X180" i="28" s="1"/>
  <c r="AB182" i="28"/>
  <c r="AC182" i="28"/>
  <c r="O183" i="28"/>
  <c r="P183" i="28"/>
  <c r="R184" i="28"/>
  <c r="F185" i="28"/>
  <c r="F184" i="28" s="1"/>
  <c r="F183" i="28" s="1"/>
  <c r="G185" i="28"/>
  <c r="G184" i="28" s="1"/>
  <c r="H185" i="28"/>
  <c r="H184" i="28" s="1"/>
  <c r="H183" i="28" s="1"/>
  <c r="I185" i="28"/>
  <c r="I184" i="28" s="1"/>
  <c r="I183" i="28" s="1"/>
  <c r="J185" i="28"/>
  <c r="J184" i="28" s="1"/>
  <c r="J183" i="28" s="1"/>
  <c r="K185" i="28"/>
  <c r="K184" i="28" s="1"/>
  <c r="K183" i="28" s="1"/>
  <c r="M185" i="28"/>
  <c r="O185" i="28"/>
  <c r="O184" i="28" s="1"/>
  <c r="P185" i="28"/>
  <c r="P184" i="28" s="1"/>
  <c r="R185" i="28"/>
  <c r="AB185" i="28" s="1"/>
  <c r="U185" i="28"/>
  <c r="W185" i="28"/>
  <c r="X185" i="28"/>
  <c r="X184" i="28" s="1"/>
  <c r="X183" i="28" s="1"/>
  <c r="AC185" i="28"/>
  <c r="L186" i="28"/>
  <c r="M186" i="28"/>
  <c r="T186" i="28"/>
  <c r="T185" i="28" s="1"/>
  <c r="T184" i="28" s="1"/>
  <c r="T183" i="28" s="1"/>
  <c r="V186" i="28"/>
  <c r="V185" i="28" s="1"/>
  <c r="V184" i="28" s="1"/>
  <c r="V183" i="28" s="1"/>
  <c r="X186" i="28"/>
  <c r="AB186" i="28"/>
  <c r="AC186" i="28"/>
  <c r="R187" i="28"/>
  <c r="P188" i="28"/>
  <c r="P187" i="28" s="1"/>
  <c r="R188" i="28"/>
  <c r="F189" i="28"/>
  <c r="F188" i="28" s="1"/>
  <c r="F187" i="28" s="1"/>
  <c r="G189" i="28"/>
  <c r="G188" i="28" s="1"/>
  <c r="G187" i="28" s="1"/>
  <c r="H189" i="28"/>
  <c r="H188" i="28" s="1"/>
  <c r="H187" i="28" s="1"/>
  <c r="I189" i="28"/>
  <c r="I188" i="28" s="1"/>
  <c r="I187" i="28" s="1"/>
  <c r="J189" i="28"/>
  <c r="J188" i="28" s="1"/>
  <c r="J187" i="28" s="1"/>
  <c r="K189" i="28"/>
  <c r="K188" i="28" s="1"/>
  <c r="K187" i="28" s="1"/>
  <c r="O189" i="28"/>
  <c r="O188" i="28" s="1"/>
  <c r="O187" i="28" s="1"/>
  <c r="P189" i="28"/>
  <c r="R189" i="28"/>
  <c r="U189" i="28"/>
  <c r="V189" i="28"/>
  <c r="V188" i="28" s="1"/>
  <c r="V187" i="28" s="1"/>
  <c r="W189" i="28"/>
  <c r="W188" i="28" s="1"/>
  <c r="X189" i="28"/>
  <c r="X188" i="28" s="1"/>
  <c r="X187" i="28" s="1"/>
  <c r="AC189" i="28"/>
  <c r="L190" i="28"/>
  <c r="M190" i="28" s="1"/>
  <c r="S190" i="28"/>
  <c r="S189" i="28" s="1"/>
  <c r="S188" i="28" s="1"/>
  <c r="S187" i="28" s="1"/>
  <c r="T190" i="28"/>
  <c r="T189" i="28" s="1"/>
  <c r="T188" i="28" s="1"/>
  <c r="T187" i="28" s="1"/>
  <c r="V190" i="28"/>
  <c r="X190" i="28"/>
  <c r="AB190" i="28"/>
  <c r="AC190" i="28"/>
  <c r="P191" i="28"/>
  <c r="Q191" i="28"/>
  <c r="O192" i="28"/>
  <c r="O191" i="28" s="1"/>
  <c r="P192" i="28"/>
  <c r="Q192" i="28"/>
  <c r="F193" i="28"/>
  <c r="F192" i="28" s="1"/>
  <c r="F191" i="28" s="1"/>
  <c r="G193" i="28"/>
  <c r="H193" i="28"/>
  <c r="H192" i="28" s="1"/>
  <c r="H191" i="28" s="1"/>
  <c r="I193" i="28"/>
  <c r="I192" i="28" s="1"/>
  <c r="I191" i="28" s="1"/>
  <c r="J193" i="28"/>
  <c r="J192" i="28" s="1"/>
  <c r="J191" i="28" s="1"/>
  <c r="K193" i="28"/>
  <c r="K192" i="28" s="1"/>
  <c r="K191" i="28" s="1"/>
  <c r="O193" i="28"/>
  <c r="P193" i="28"/>
  <c r="R193" i="28"/>
  <c r="R192" i="28" s="1"/>
  <c r="U193" i="28"/>
  <c r="V193" i="28"/>
  <c r="V192" i="28" s="1"/>
  <c r="V191" i="28" s="1"/>
  <c r="W193" i="28"/>
  <c r="L194" i="28"/>
  <c r="M194" i="28"/>
  <c r="M193" i="28" s="1"/>
  <c r="Q194" i="28"/>
  <c r="Q193" i="28" s="1"/>
  <c r="S194" i="28"/>
  <c r="S193" i="28" s="1"/>
  <c r="S192" i="28" s="1"/>
  <c r="S191" i="28" s="1"/>
  <c r="T194" i="28"/>
  <c r="T193" i="28" s="1"/>
  <c r="T192" i="28" s="1"/>
  <c r="T191" i="28" s="1"/>
  <c r="V194" i="28"/>
  <c r="X194" i="28"/>
  <c r="X193" i="28" s="1"/>
  <c r="X192" i="28" s="1"/>
  <c r="X191" i="28" s="1"/>
  <c r="Y194" i="28"/>
  <c r="Z194" i="28"/>
  <c r="AA194" i="28"/>
  <c r="AB194" i="28"/>
  <c r="AC194" i="28"/>
  <c r="I195" i="28"/>
  <c r="H196" i="28"/>
  <c r="H195" i="28" s="1"/>
  <c r="I196" i="28"/>
  <c r="J196" i="28"/>
  <c r="J195" i="28" s="1"/>
  <c r="P196" i="28"/>
  <c r="P195" i="28" s="1"/>
  <c r="T196" i="28"/>
  <c r="T195" i="28" s="1"/>
  <c r="U196" i="28"/>
  <c r="U195" i="28" s="1"/>
  <c r="F197" i="28"/>
  <c r="F196" i="28" s="1"/>
  <c r="F195" i="28" s="1"/>
  <c r="G197" i="28"/>
  <c r="L197" i="28" s="1"/>
  <c r="H197" i="28"/>
  <c r="I197" i="28"/>
  <c r="J197" i="28"/>
  <c r="K197" i="28"/>
  <c r="K196" i="28" s="1"/>
  <c r="K195" i="28" s="1"/>
  <c r="O197" i="28"/>
  <c r="O196" i="28" s="1"/>
  <c r="O195" i="28" s="1"/>
  <c r="P197" i="28"/>
  <c r="R197" i="28"/>
  <c r="R196" i="28" s="1"/>
  <c r="T197" i="28"/>
  <c r="U197" i="28"/>
  <c r="AC197" i="28" s="1"/>
  <c r="V197" i="28"/>
  <c r="V196" i="28" s="1"/>
  <c r="V195" i="28" s="1"/>
  <c r="W197" i="28"/>
  <c r="W196" i="28" s="1"/>
  <c r="L198" i="28"/>
  <c r="M198" i="28"/>
  <c r="M197" i="28" s="1"/>
  <c r="Q198" i="28"/>
  <c r="Q197" i="28" s="1"/>
  <c r="Q196" i="28" s="1"/>
  <c r="Q195" i="28" s="1"/>
  <c r="S198" i="28"/>
  <c r="S197" i="28" s="1"/>
  <c r="S196" i="28" s="1"/>
  <c r="S195" i="28" s="1"/>
  <c r="T198" i="28"/>
  <c r="V198" i="28"/>
  <c r="X198" i="28"/>
  <c r="X197" i="28" s="1"/>
  <c r="X196" i="28" s="1"/>
  <c r="X195" i="28" s="1"/>
  <c r="Y198" i="28"/>
  <c r="Z198" i="28"/>
  <c r="AA198" i="28"/>
  <c r="AB198" i="28"/>
  <c r="AC198" i="28"/>
  <c r="G199" i="28"/>
  <c r="H199" i="28"/>
  <c r="T199" i="28"/>
  <c r="U199" i="28"/>
  <c r="G200" i="28"/>
  <c r="H200" i="28"/>
  <c r="T200" i="28"/>
  <c r="U200" i="28"/>
  <c r="F201" i="28"/>
  <c r="F200" i="28" s="1"/>
  <c r="F199" i="28" s="1"/>
  <c r="G201" i="28"/>
  <c r="H201" i="28"/>
  <c r="I201" i="28"/>
  <c r="I200" i="28" s="1"/>
  <c r="I199" i="28" s="1"/>
  <c r="J201" i="28"/>
  <c r="J200" i="28" s="1"/>
  <c r="J199" i="28" s="1"/>
  <c r="K201" i="28"/>
  <c r="K200" i="28" s="1"/>
  <c r="K199" i="28" s="1"/>
  <c r="O201" i="28"/>
  <c r="O200" i="28" s="1"/>
  <c r="O199" i="28" s="1"/>
  <c r="P201" i="28"/>
  <c r="P200" i="28" s="1"/>
  <c r="P199" i="28" s="1"/>
  <c r="R201" i="28"/>
  <c r="T201" i="28"/>
  <c r="U201" i="28"/>
  <c r="W201" i="28"/>
  <c r="W200" i="28" s="1"/>
  <c r="X201" i="28"/>
  <c r="X200" i="28" s="1"/>
  <c r="X199" i="28" s="1"/>
  <c r="L202" i="28"/>
  <c r="M202" i="28"/>
  <c r="Q202" i="28"/>
  <c r="Q201" i="28" s="1"/>
  <c r="Q200" i="28" s="1"/>
  <c r="Q199" i="28" s="1"/>
  <c r="T202" i="28"/>
  <c r="V202" i="28"/>
  <c r="V201" i="28" s="1"/>
  <c r="V200" i="28" s="1"/>
  <c r="V199" i="28" s="1"/>
  <c r="X202" i="28"/>
  <c r="Y202" i="28"/>
  <c r="Z202" i="28"/>
  <c r="AB202" i="28"/>
  <c r="AC202" i="28"/>
  <c r="K203" i="28"/>
  <c r="F204" i="28"/>
  <c r="F203" i="28" s="1"/>
  <c r="M204" i="28"/>
  <c r="M203" i="28" s="1"/>
  <c r="W204" i="28"/>
  <c r="F205" i="28"/>
  <c r="G205" i="28"/>
  <c r="H205" i="28"/>
  <c r="H204" i="28" s="1"/>
  <c r="H203" i="28" s="1"/>
  <c r="I205" i="28"/>
  <c r="I204" i="28" s="1"/>
  <c r="I203" i="28" s="1"/>
  <c r="J205" i="28"/>
  <c r="J204" i="28" s="1"/>
  <c r="J203" i="28" s="1"/>
  <c r="K205" i="28"/>
  <c r="K204" i="28" s="1"/>
  <c r="M205" i="28"/>
  <c r="Y205" i="28" s="1"/>
  <c r="O205" i="28"/>
  <c r="O204" i="28" s="1"/>
  <c r="O203" i="28" s="1"/>
  <c r="P205" i="28"/>
  <c r="P204" i="28" s="1"/>
  <c r="P203" i="28" s="1"/>
  <c r="R205" i="28"/>
  <c r="AB205" i="28" s="1"/>
  <c r="T205" i="28"/>
  <c r="T204" i="28" s="1"/>
  <c r="T203" i="28" s="1"/>
  <c r="U205" i="28"/>
  <c r="U204" i="28" s="1"/>
  <c r="W205" i="28"/>
  <c r="Z205" i="28"/>
  <c r="AC205" i="28"/>
  <c r="L206" i="28"/>
  <c r="M206" i="28" s="1"/>
  <c r="T206" i="28"/>
  <c r="V206" i="28"/>
  <c r="V205" i="28" s="1"/>
  <c r="V204" i="28" s="1"/>
  <c r="V203" i="28" s="1"/>
  <c r="X206" i="28"/>
  <c r="X205" i="28" s="1"/>
  <c r="X204" i="28" s="1"/>
  <c r="X203" i="28" s="1"/>
  <c r="AB206" i="28"/>
  <c r="AC206" i="28"/>
  <c r="J207" i="28"/>
  <c r="P207" i="28"/>
  <c r="R207" i="28"/>
  <c r="P208" i="28"/>
  <c r="W208" i="28"/>
  <c r="W207" i="28" s="1"/>
  <c r="F209" i="28"/>
  <c r="F208" i="28" s="1"/>
  <c r="F207" i="28" s="1"/>
  <c r="G209" i="28"/>
  <c r="G208" i="28" s="1"/>
  <c r="G207" i="28" s="1"/>
  <c r="L207" i="28" s="1"/>
  <c r="H209" i="28"/>
  <c r="H208" i="28" s="1"/>
  <c r="H207" i="28" s="1"/>
  <c r="I209" i="28"/>
  <c r="I208" i="28" s="1"/>
  <c r="I207" i="28" s="1"/>
  <c r="J209" i="28"/>
  <c r="J208" i="28" s="1"/>
  <c r="K209" i="28"/>
  <c r="K208" i="28" s="1"/>
  <c r="K207" i="28" s="1"/>
  <c r="L209" i="28"/>
  <c r="O209" i="28"/>
  <c r="O208" i="28" s="1"/>
  <c r="O207" i="28" s="1"/>
  <c r="P209" i="28"/>
  <c r="R209" i="28"/>
  <c r="R208" i="28" s="1"/>
  <c r="U209" i="28"/>
  <c r="W209" i="28"/>
  <c r="X209" i="28"/>
  <c r="X208" i="28" s="1"/>
  <c r="X207" i="28" s="1"/>
  <c r="AB209" i="28"/>
  <c r="AC209" i="28"/>
  <c r="L210" i="28"/>
  <c r="M210" i="28" s="1"/>
  <c r="T210" i="28"/>
  <c r="T209" i="28" s="1"/>
  <c r="T208" i="28" s="1"/>
  <c r="T207" i="28" s="1"/>
  <c r="V210" i="28"/>
  <c r="V209" i="28" s="1"/>
  <c r="V208" i="28" s="1"/>
  <c r="V207" i="28" s="1"/>
  <c r="X210" i="28"/>
  <c r="AB210" i="28"/>
  <c r="AC210" i="28"/>
  <c r="P211" i="28"/>
  <c r="Q211" i="28"/>
  <c r="X211" i="28"/>
  <c r="J212" i="28"/>
  <c r="J211" i="28" s="1"/>
  <c r="K212" i="28"/>
  <c r="K211" i="28" s="1"/>
  <c r="F213" i="28"/>
  <c r="F212" i="28" s="1"/>
  <c r="F211" i="28" s="1"/>
  <c r="G213" i="28"/>
  <c r="G212" i="28" s="1"/>
  <c r="G211" i="28" s="1"/>
  <c r="H213" i="28"/>
  <c r="H212" i="28" s="1"/>
  <c r="H211" i="28" s="1"/>
  <c r="I213" i="28"/>
  <c r="L213" i="28" s="1"/>
  <c r="J213" i="28"/>
  <c r="K213" i="28"/>
  <c r="O213" i="28"/>
  <c r="O212" i="28" s="1"/>
  <c r="O211" i="28" s="1"/>
  <c r="P213" i="28"/>
  <c r="P212" i="28" s="1"/>
  <c r="R213" i="28"/>
  <c r="U213" i="28"/>
  <c r="AB213" i="28" s="1"/>
  <c r="W213" i="28"/>
  <c r="W212" i="28" s="1"/>
  <c r="X213" i="28"/>
  <c r="X212" i="28" s="1"/>
  <c r="L214" i="28"/>
  <c r="M214" i="28" s="1"/>
  <c r="Q214" i="28" s="1"/>
  <c r="Q213" i="28" s="1"/>
  <c r="Q212" i="28" s="1"/>
  <c r="T214" i="28"/>
  <c r="T213" i="28" s="1"/>
  <c r="T212" i="28" s="1"/>
  <c r="T211" i="28" s="1"/>
  <c r="V214" i="28"/>
  <c r="V213" i="28" s="1"/>
  <c r="V212" i="28" s="1"/>
  <c r="V211" i="28" s="1"/>
  <c r="X214" i="28"/>
  <c r="Z214" i="28"/>
  <c r="AB214" i="28"/>
  <c r="AC214" i="28"/>
  <c r="H215" i="28"/>
  <c r="W215" i="28"/>
  <c r="U216" i="28"/>
  <c r="V216" i="28"/>
  <c r="V215" i="28" s="1"/>
  <c r="W216" i="28"/>
  <c r="F217" i="28"/>
  <c r="F216" i="28" s="1"/>
  <c r="F215" i="28" s="1"/>
  <c r="G217" i="28"/>
  <c r="H217" i="28"/>
  <c r="H216" i="28" s="1"/>
  <c r="I217" i="28"/>
  <c r="I216" i="28" s="1"/>
  <c r="I215" i="28" s="1"/>
  <c r="J217" i="28"/>
  <c r="J216" i="28" s="1"/>
  <c r="J215" i="28" s="1"/>
  <c r="K217" i="28"/>
  <c r="K216" i="28" s="1"/>
  <c r="K215" i="28" s="1"/>
  <c r="O217" i="28"/>
  <c r="O216" i="28" s="1"/>
  <c r="O215" i="28" s="1"/>
  <c r="P217" i="28"/>
  <c r="P216" i="28" s="1"/>
  <c r="P215" i="28" s="1"/>
  <c r="R217" i="28"/>
  <c r="R216" i="28" s="1"/>
  <c r="T217" i="28"/>
  <c r="T216" i="28" s="1"/>
  <c r="T215" i="28" s="1"/>
  <c r="U217" i="28"/>
  <c r="V217" i="28"/>
  <c r="W217" i="28"/>
  <c r="Z217" i="28"/>
  <c r="AA217" i="28"/>
  <c r="AB217" i="28"/>
  <c r="AC217" i="28"/>
  <c r="L218" i="28"/>
  <c r="M218" i="28"/>
  <c r="M217" i="28" s="1"/>
  <c r="Q218" i="28"/>
  <c r="Q217" i="28" s="1"/>
  <c r="Q216" i="28" s="1"/>
  <c r="Q215" i="28" s="1"/>
  <c r="S218" i="28"/>
  <c r="S217" i="28" s="1"/>
  <c r="S216" i="28" s="1"/>
  <c r="S215" i="28" s="1"/>
  <c r="T218" i="28"/>
  <c r="V218" i="28"/>
  <c r="X218" i="28"/>
  <c r="X217" i="28" s="1"/>
  <c r="X216" i="28" s="1"/>
  <c r="X215" i="28" s="1"/>
  <c r="Y218" i="28"/>
  <c r="Z218" i="28"/>
  <c r="AA218" i="28"/>
  <c r="AB218" i="28"/>
  <c r="AC218" i="28"/>
  <c r="H219" i="28"/>
  <c r="J219" i="28"/>
  <c r="K219" i="28"/>
  <c r="T219" i="28"/>
  <c r="H220" i="28"/>
  <c r="V220" i="28"/>
  <c r="V219" i="28" s="1"/>
  <c r="F221" i="28"/>
  <c r="F220" i="28" s="1"/>
  <c r="F219" i="28" s="1"/>
  <c r="G221" i="28"/>
  <c r="G220" i="28" s="1"/>
  <c r="H221" i="28"/>
  <c r="I221" i="28"/>
  <c r="J221" i="28"/>
  <c r="J220" i="28" s="1"/>
  <c r="K221" i="28"/>
  <c r="K220" i="28" s="1"/>
  <c r="L221" i="28"/>
  <c r="O221" i="28"/>
  <c r="O220" i="28" s="1"/>
  <c r="O219" i="28" s="1"/>
  <c r="P221" i="28"/>
  <c r="P220" i="28" s="1"/>
  <c r="P219" i="28" s="1"/>
  <c r="R221" i="28"/>
  <c r="U221" i="28"/>
  <c r="V221" i="28"/>
  <c r="W221" i="28"/>
  <c r="X221" i="28"/>
  <c r="X220" i="28" s="1"/>
  <c r="X219" i="28" s="1"/>
  <c r="AB221" i="28"/>
  <c r="L222" i="28"/>
  <c r="M222" i="28" s="1"/>
  <c r="Z222" i="28" s="1"/>
  <c r="Q222" i="28"/>
  <c r="Q221" i="28" s="1"/>
  <c r="Q220" i="28" s="1"/>
  <c r="Q219" i="28" s="1"/>
  <c r="S222" i="28"/>
  <c r="S221" i="28" s="1"/>
  <c r="S220" i="28" s="1"/>
  <c r="S219" i="28" s="1"/>
  <c r="T222" i="28"/>
  <c r="T221" i="28" s="1"/>
  <c r="T220" i="28" s="1"/>
  <c r="V222" i="28"/>
  <c r="X222" i="28"/>
  <c r="AA222" i="28"/>
  <c r="AB222" i="28"/>
  <c r="AC222" i="28"/>
  <c r="V223" i="28"/>
  <c r="O224" i="28"/>
  <c r="O223" i="28" s="1"/>
  <c r="P224" i="28"/>
  <c r="P223" i="28" s="1"/>
  <c r="F225" i="28"/>
  <c r="F224" i="28" s="1"/>
  <c r="F223" i="28" s="1"/>
  <c r="G225" i="28"/>
  <c r="G224" i="28" s="1"/>
  <c r="H225" i="28"/>
  <c r="L225" i="28" s="1"/>
  <c r="I225" i="28"/>
  <c r="I224" i="28" s="1"/>
  <c r="I223" i="28" s="1"/>
  <c r="J225" i="28"/>
  <c r="J224" i="28" s="1"/>
  <c r="J223" i="28" s="1"/>
  <c r="K225" i="28"/>
  <c r="K224" i="28" s="1"/>
  <c r="K223" i="28" s="1"/>
  <c r="O225" i="28"/>
  <c r="P225" i="28"/>
  <c r="R225" i="28"/>
  <c r="R224" i="28" s="1"/>
  <c r="U225" i="28"/>
  <c r="V225" i="28"/>
  <c r="V224" i="28" s="1"/>
  <c r="W225" i="28"/>
  <c r="L226" i="28"/>
  <c r="M226" i="28" s="1"/>
  <c r="T226" i="28"/>
  <c r="T225" i="28" s="1"/>
  <c r="T224" i="28" s="1"/>
  <c r="T223" i="28" s="1"/>
  <c r="V226" i="28"/>
  <c r="X226" i="28"/>
  <c r="X225" i="28" s="1"/>
  <c r="X224" i="28" s="1"/>
  <c r="X223" i="28" s="1"/>
  <c r="Y226" i="28"/>
  <c r="AB226" i="28"/>
  <c r="AC226" i="28"/>
  <c r="G227" i="28"/>
  <c r="H227" i="28"/>
  <c r="O227" i="28"/>
  <c r="P227" i="28"/>
  <c r="V227" i="28"/>
  <c r="H228" i="28"/>
  <c r="I228" i="28"/>
  <c r="I227" i="28" s="1"/>
  <c r="J228" i="28"/>
  <c r="J227" i="28" s="1"/>
  <c r="T228" i="28"/>
  <c r="T227" i="28" s="1"/>
  <c r="U228" i="28"/>
  <c r="U227" i="28" s="1"/>
  <c r="V228" i="28"/>
  <c r="AB228" i="28"/>
  <c r="F229" i="28"/>
  <c r="F228" i="28" s="1"/>
  <c r="F227" i="28" s="1"/>
  <c r="G229" i="28"/>
  <c r="G228" i="28" s="1"/>
  <c r="H229" i="28"/>
  <c r="I229" i="28"/>
  <c r="J229" i="28"/>
  <c r="K229" i="28"/>
  <c r="K228" i="28" s="1"/>
  <c r="K227" i="28" s="1"/>
  <c r="O229" i="28"/>
  <c r="O228" i="28" s="1"/>
  <c r="P229" i="28"/>
  <c r="P228" i="28" s="1"/>
  <c r="R229" i="28"/>
  <c r="R228" i="28" s="1"/>
  <c r="T229" i="28"/>
  <c r="U229" i="28"/>
  <c r="AC229" i="28" s="1"/>
  <c r="V229" i="28"/>
  <c r="W229" i="28"/>
  <c r="W228" i="28" s="1"/>
  <c r="Y229" i="28"/>
  <c r="Z229" i="28"/>
  <c r="AB229" i="28"/>
  <c r="L230" i="28"/>
  <c r="M230" i="28"/>
  <c r="M229" i="28" s="1"/>
  <c r="Q230" i="28"/>
  <c r="Q229" i="28" s="1"/>
  <c r="Q228" i="28" s="1"/>
  <c r="Q227" i="28" s="1"/>
  <c r="T230" i="28"/>
  <c r="V230" i="28"/>
  <c r="X230" i="28"/>
  <c r="X229" i="28" s="1"/>
  <c r="X228" i="28" s="1"/>
  <c r="X227" i="28" s="1"/>
  <c r="Y230" i="28"/>
  <c r="Z230" i="28"/>
  <c r="AB230" i="28"/>
  <c r="AC230" i="28"/>
  <c r="F231" i="28"/>
  <c r="G231" i="28"/>
  <c r="I231" i="28"/>
  <c r="J232" i="28"/>
  <c r="J231" i="28" s="1"/>
  <c r="K232" i="28"/>
  <c r="K231" i="28" s="1"/>
  <c r="O232" i="28"/>
  <c r="O231" i="28" s="1"/>
  <c r="U232" i="28"/>
  <c r="V232" i="28"/>
  <c r="V231" i="28" s="1"/>
  <c r="F233" i="28"/>
  <c r="F232" i="28" s="1"/>
  <c r="G233" i="28"/>
  <c r="G232" i="28" s="1"/>
  <c r="H233" i="28"/>
  <c r="H232" i="28" s="1"/>
  <c r="H231" i="28" s="1"/>
  <c r="I233" i="28"/>
  <c r="J233" i="28"/>
  <c r="K233" i="28"/>
  <c r="O233" i="28"/>
  <c r="R233" i="28"/>
  <c r="R232" i="28" s="1"/>
  <c r="R231" i="28" s="1"/>
  <c r="U233" i="28"/>
  <c r="W233" i="28"/>
  <c r="L234" i="28"/>
  <c r="M234" i="28"/>
  <c r="P234" i="28"/>
  <c r="V234" i="28"/>
  <c r="V233" i="28" s="1"/>
  <c r="X234" i="28"/>
  <c r="X233" i="28" s="1"/>
  <c r="X232" i="28" s="1"/>
  <c r="X231" i="28" s="1"/>
  <c r="Y234" i="28"/>
  <c r="Z234" i="28"/>
  <c r="V235" i="28"/>
  <c r="O236" i="28"/>
  <c r="O235" i="28" s="1"/>
  <c r="P236" i="28"/>
  <c r="P235" i="28" s="1"/>
  <c r="J237" i="28"/>
  <c r="J236" i="28" s="1"/>
  <c r="J235" i="28" s="1"/>
  <c r="S237" i="28"/>
  <c r="J238" i="28"/>
  <c r="V238" i="28"/>
  <c r="V237" i="28" s="1"/>
  <c r="V236" i="28" s="1"/>
  <c r="F239" i="28"/>
  <c r="F238" i="28" s="1"/>
  <c r="F237" i="28" s="1"/>
  <c r="F236" i="28" s="1"/>
  <c r="F235" i="28" s="1"/>
  <c r="G239" i="28"/>
  <c r="H239" i="28"/>
  <c r="H238" i="28" s="1"/>
  <c r="H237" i="28" s="1"/>
  <c r="H236" i="28" s="1"/>
  <c r="H235" i="28" s="1"/>
  <c r="I239" i="28"/>
  <c r="I238" i="28" s="1"/>
  <c r="I237" i="28" s="1"/>
  <c r="I236" i="28" s="1"/>
  <c r="I235" i="28" s="1"/>
  <c r="J239" i="28"/>
  <c r="K239" i="28"/>
  <c r="K238" i="28" s="1"/>
  <c r="K237" i="28" s="1"/>
  <c r="K236" i="28" s="1"/>
  <c r="K235" i="28" s="1"/>
  <c r="M239" i="28"/>
  <c r="Y239" i="28" s="1"/>
  <c r="O239" i="28"/>
  <c r="O238" i="28" s="1"/>
  <c r="O237" i="28" s="1"/>
  <c r="P239" i="28"/>
  <c r="P238" i="28" s="1"/>
  <c r="P237" i="28" s="1"/>
  <c r="R239" i="28"/>
  <c r="R238" i="28" s="1"/>
  <c r="R237" i="28" s="1"/>
  <c r="T239" i="28"/>
  <c r="T238" i="28" s="1"/>
  <c r="T237" i="28" s="1"/>
  <c r="U239" i="28"/>
  <c r="V239" i="28"/>
  <c r="W239" i="28"/>
  <c r="W238" i="28" s="1"/>
  <c r="L240" i="28"/>
  <c r="M240" i="28"/>
  <c r="Q240" i="28"/>
  <c r="Q239" i="28" s="1"/>
  <c r="Q238" i="28" s="1"/>
  <c r="Q237" i="28" s="1"/>
  <c r="S240" i="28"/>
  <c r="S239" i="28" s="1"/>
  <c r="S238" i="28" s="1"/>
  <c r="T240" i="28"/>
  <c r="V240" i="28"/>
  <c r="X240" i="28"/>
  <c r="X239" i="28" s="1"/>
  <c r="X238" i="28" s="1"/>
  <c r="X237" i="28" s="1"/>
  <c r="Z240" i="28"/>
  <c r="AA240" i="28"/>
  <c r="AB240" i="28"/>
  <c r="AC240" i="28"/>
  <c r="I241" i="28"/>
  <c r="R241" i="28"/>
  <c r="F242" i="28"/>
  <c r="F241" i="28" s="1"/>
  <c r="M242" i="28"/>
  <c r="R242" i="28"/>
  <c r="F243" i="28"/>
  <c r="G243" i="28"/>
  <c r="H243" i="28"/>
  <c r="H242" i="28" s="1"/>
  <c r="H241" i="28" s="1"/>
  <c r="I243" i="28"/>
  <c r="I242" i="28" s="1"/>
  <c r="J243" i="28"/>
  <c r="J242" i="28" s="1"/>
  <c r="J241" i="28" s="1"/>
  <c r="K243" i="28"/>
  <c r="K242" i="28" s="1"/>
  <c r="K241" i="28" s="1"/>
  <c r="M243" i="28"/>
  <c r="Y243" i="28" s="1"/>
  <c r="O243" i="28"/>
  <c r="O242" i="28" s="1"/>
  <c r="O241" i="28" s="1"/>
  <c r="P243" i="28"/>
  <c r="P242" i="28" s="1"/>
  <c r="P241" i="28" s="1"/>
  <c r="R243" i="28"/>
  <c r="T243" i="28"/>
  <c r="T242" i="28" s="1"/>
  <c r="T241" i="28" s="1"/>
  <c r="U243" i="28"/>
  <c r="U242" i="28" s="1"/>
  <c r="W243" i="28"/>
  <c r="W242" i="28" s="1"/>
  <c r="AA242" i="28" s="1"/>
  <c r="L244" i="28"/>
  <c r="M244" i="28" s="1"/>
  <c r="T244" i="28"/>
  <c r="V244" i="28"/>
  <c r="V243" i="28" s="1"/>
  <c r="V242" i="28" s="1"/>
  <c r="V241" i="28" s="1"/>
  <c r="X244" i="28"/>
  <c r="X243" i="28" s="1"/>
  <c r="X242" i="28" s="1"/>
  <c r="X241" i="28" s="1"/>
  <c r="AB244" i="28"/>
  <c r="AC244" i="28"/>
  <c r="X245" i="28"/>
  <c r="H249" i="28"/>
  <c r="F251" i="28"/>
  <c r="F249" i="28" s="1"/>
  <c r="F247" i="28" s="1"/>
  <c r="F245" i="28" s="1"/>
  <c r="G251" i="28"/>
  <c r="H251" i="28"/>
  <c r="X251" i="28"/>
  <c r="X249" i="28" s="1"/>
  <c r="X247" i="28" s="1"/>
  <c r="G252" i="28"/>
  <c r="H252" i="28"/>
  <c r="R252" i="28"/>
  <c r="F253" i="28"/>
  <c r="G253" i="28"/>
  <c r="H253" i="28"/>
  <c r="I253" i="28"/>
  <c r="I251" i="28" s="1"/>
  <c r="I249" i="28" s="1"/>
  <c r="J253" i="28"/>
  <c r="J251" i="28" s="1"/>
  <c r="J249" i="28" s="1"/>
  <c r="K253" i="28"/>
  <c r="O253" i="28"/>
  <c r="O251" i="28" s="1"/>
  <c r="O249" i="28" s="1"/>
  <c r="P253" i="28"/>
  <c r="P251" i="28" s="1"/>
  <c r="P249" i="28" s="1"/>
  <c r="R253" i="28"/>
  <c r="AB253" i="28" s="1"/>
  <c r="U253" i="28"/>
  <c r="U251" i="28" s="1"/>
  <c r="W253" i="28"/>
  <c r="X253" i="28"/>
  <c r="L254" i="28"/>
  <c r="M254" i="28"/>
  <c r="Y254" i="28" s="1"/>
  <c r="T254" i="28"/>
  <c r="T253" i="28" s="1"/>
  <c r="T251" i="28" s="1"/>
  <c r="T249" i="28" s="1"/>
  <c r="V254" i="28"/>
  <c r="V253" i="28" s="1"/>
  <c r="V251" i="28" s="1"/>
  <c r="V249" i="28" s="1"/>
  <c r="X254" i="28"/>
  <c r="AB254" i="28"/>
  <c r="AC254" i="28"/>
  <c r="F255" i="28"/>
  <c r="F252" i="28" s="1"/>
  <c r="F250" i="28" s="1"/>
  <c r="F248" i="28" s="1"/>
  <c r="F246" i="28" s="1"/>
  <c r="G255" i="28"/>
  <c r="H255" i="28"/>
  <c r="I255" i="28"/>
  <c r="I252" i="28" s="1"/>
  <c r="J255" i="28"/>
  <c r="K255" i="28"/>
  <c r="K252" i="28" s="1"/>
  <c r="O255" i="28"/>
  <c r="P255" i="28"/>
  <c r="P252" i="28" s="1"/>
  <c r="R255" i="28"/>
  <c r="AB255" i="28" s="1"/>
  <c r="U255" i="28"/>
  <c r="W255" i="28"/>
  <c r="X255" i="28"/>
  <c r="X252" i="28" s="1"/>
  <c r="X250" i="28" s="1"/>
  <c r="L256" i="28"/>
  <c r="M256" i="28"/>
  <c r="S256" i="28"/>
  <c r="S255" i="28" s="1"/>
  <c r="T256" i="28"/>
  <c r="T255" i="28" s="1"/>
  <c r="T252" i="28" s="1"/>
  <c r="T248" i="28" s="1"/>
  <c r="T246" i="28" s="1"/>
  <c r="V256" i="28"/>
  <c r="V255" i="28" s="1"/>
  <c r="X256" i="28"/>
  <c r="AB256" i="28"/>
  <c r="AC256" i="28"/>
  <c r="F257" i="28"/>
  <c r="G257" i="28"/>
  <c r="H257" i="28"/>
  <c r="I257" i="28"/>
  <c r="J257" i="28"/>
  <c r="K257" i="28"/>
  <c r="L257" i="28"/>
  <c r="O257" i="28"/>
  <c r="P257" i="28"/>
  <c r="R257" i="28"/>
  <c r="U257" i="28"/>
  <c r="W257" i="28"/>
  <c r="X257" i="28"/>
  <c r="AB257" i="28"/>
  <c r="AC257" i="28"/>
  <c r="L258" i="28"/>
  <c r="M258" i="28" s="1"/>
  <c r="T258" i="28"/>
  <c r="T257" i="28" s="1"/>
  <c r="V258" i="28"/>
  <c r="V257" i="28" s="1"/>
  <c r="X258" i="28"/>
  <c r="Z258" i="28"/>
  <c r="AB258" i="28"/>
  <c r="AC258" i="28"/>
  <c r="P259" i="28"/>
  <c r="J260" i="28"/>
  <c r="J259" i="28" s="1"/>
  <c r="K260" i="28"/>
  <c r="K259" i="28" s="1"/>
  <c r="U260" i="28"/>
  <c r="AC260" i="28" s="1"/>
  <c r="V260" i="28"/>
  <c r="V259" i="28" s="1"/>
  <c r="W260" i="28"/>
  <c r="W259" i="28" s="1"/>
  <c r="F261" i="28"/>
  <c r="F260" i="28" s="1"/>
  <c r="F259" i="28" s="1"/>
  <c r="G261" i="28"/>
  <c r="G260" i="28" s="1"/>
  <c r="H261" i="28"/>
  <c r="I261" i="28"/>
  <c r="I260" i="28" s="1"/>
  <c r="I259" i="28" s="1"/>
  <c r="J261" i="28"/>
  <c r="K261" i="28"/>
  <c r="O261" i="28"/>
  <c r="O260" i="28" s="1"/>
  <c r="O259" i="28" s="1"/>
  <c r="P261" i="28"/>
  <c r="P260" i="28" s="1"/>
  <c r="R261" i="28"/>
  <c r="R260" i="28" s="1"/>
  <c r="U261" i="28"/>
  <c r="Z261" i="28" s="1"/>
  <c r="V261" i="28"/>
  <c r="W261" i="28"/>
  <c r="AA261" i="28"/>
  <c r="AB261" i="28"/>
  <c r="AC261" i="28"/>
  <c r="L262" i="28"/>
  <c r="M262" i="28" s="1"/>
  <c r="M261" i="28" s="1"/>
  <c r="S262" i="28"/>
  <c r="S261" i="28" s="1"/>
  <c r="S260" i="28" s="1"/>
  <c r="S259" i="28" s="1"/>
  <c r="T262" i="28"/>
  <c r="T261" i="28" s="1"/>
  <c r="T260" i="28" s="1"/>
  <c r="T259" i="28" s="1"/>
  <c r="V262" i="28"/>
  <c r="X262" i="28"/>
  <c r="X261" i="28" s="1"/>
  <c r="X260" i="28" s="1"/>
  <c r="X259" i="28" s="1"/>
  <c r="AA262" i="28"/>
  <c r="AB262" i="28"/>
  <c r="AC262" i="28"/>
  <c r="I266" i="28"/>
  <c r="I265" i="28" s="1"/>
  <c r="I264" i="28" s="1"/>
  <c r="I263" i="28" s="1"/>
  <c r="J266" i="28"/>
  <c r="J265" i="28" s="1"/>
  <c r="K266" i="28"/>
  <c r="K265" i="28" s="1"/>
  <c r="U266" i="28"/>
  <c r="AB266" i="28" s="1"/>
  <c r="V266" i="28"/>
  <c r="V265" i="28" s="1"/>
  <c r="V264" i="28" s="1"/>
  <c r="V263" i="28" s="1"/>
  <c r="W266" i="28"/>
  <c r="W265" i="28" s="1"/>
  <c r="F267" i="28"/>
  <c r="F266" i="28" s="1"/>
  <c r="F265" i="28" s="1"/>
  <c r="F264" i="28" s="1"/>
  <c r="F263" i="28" s="1"/>
  <c r="G267" i="28"/>
  <c r="G266" i="28" s="1"/>
  <c r="H267" i="28"/>
  <c r="H266" i="28" s="1"/>
  <c r="H265" i="28" s="1"/>
  <c r="I267" i="28"/>
  <c r="J267" i="28"/>
  <c r="K267" i="28"/>
  <c r="O267" i="28"/>
  <c r="O266" i="28" s="1"/>
  <c r="O265" i="28" s="1"/>
  <c r="O264" i="28" s="1"/>
  <c r="O263" i="28" s="1"/>
  <c r="P267" i="28"/>
  <c r="P266" i="28" s="1"/>
  <c r="P265" i="28" s="1"/>
  <c r="Q267" i="28"/>
  <c r="Q266" i="28" s="1"/>
  <c r="Q265" i="28" s="1"/>
  <c r="Q264" i="28" s="1"/>
  <c r="Q263" i="28" s="1"/>
  <c r="R267" i="28"/>
  <c r="R266" i="28" s="1"/>
  <c r="U267" i="28"/>
  <c r="V267" i="28"/>
  <c r="W267" i="28"/>
  <c r="AC267" i="28" s="1"/>
  <c r="X267" i="28"/>
  <c r="X266" i="28" s="1"/>
  <c r="X265" i="28" s="1"/>
  <c r="X264" i="28" s="1"/>
  <c r="X263" i="28" s="1"/>
  <c r="AB267" i="28"/>
  <c r="L268" i="28"/>
  <c r="M268" i="28" s="1"/>
  <c r="Q268" i="28"/>
  <c r="S268" i="28"/>
  <c r="S267" i="28" s="1"/>
  <c r="S266" i="28" s="1"/>
  <c r="S265" i="28" s="1"/>
  <c r="S264" i="28" s="1"/>
  <c r="S263" i="28" s="1"/>
  <c r="T268" i="28"/>
  <c r="T267" i="28" s="1"/>
  <c r="T266" i="28" s="1"/>
  <c r="T265" i="28" s="1"/>
  <c r="T264" i="28" s="1"/>
  <c r="T263" i="28" s="1"/>
  <c r="V268" i="28"/>
  <c r="X268" i="28"/>
  <c r="Z268" i="28"/>
  <c r="AA268" i="28"/>
  <c r="AB268" i="28"/>
  <c r="AC268" i="28"/>
  <c r="O270" i="28"/>
  <c r="O269" i="28" s="1"/>
  <c r="P270" i="28"/>
  <c r="P269" i="28" s="1"/>
  <c r="V270" i="28"/>
  <c r="V269" i="28" s="1"/>
  <c r="AA270" i="28"/>
  <c r="F271" i="28"/>
  <c r="F270" i="28" s="1"/>
  <c r="F269" i="28" s="1"/>
  <c r="G271" i="28"/>
  <c r="G270" i="28" s="1"/>
  <c r="H271" i="28"/>
  <c r="I271" i="28"/>
  <c r="I270" i="28" s="1"/>
  <c r="I269" i="28" s="1"/>
  <c r="J271" i="28"/>
  <c r="J270" i="28" s="1"/>
  <c r="J269" i="28" s="1"/>
  <c r="K271" i="28"/>
  <c r="K270" i="28" s="1"/>
  <c r="K269" i="28" s="1"/>
  <c r="O271" i="28"/>
  <c r="P271" i="28"/>
  <c r="R271" i="28"/>
  <c r="R270" i="28" s="1"/>
  <c r="T271" i="28"/>
  <c r="T270" i="28" s="1"/>
  <c r="T269" i="28" s="1"/>
  <c r="U271" i="28"/>
  <c r="AC271" i="28" s="1"/>
  <c r="V271" i="28"/>
  <c r="W271" i="28"/>
  <c r="W270" i="28" s="1"/>
  <c r="X271" i="28"/>
  <c r="X270" i="28" s="1"/>
  <c r="X269" i="28" s="1"/>
  <c r="AA271" i="28"/>
  <c r="AB271" i="28"/>
  <c r="L272" i="28"/>
  <c r="M272" i="28" s="1"/>
  <c r="M271" i="28" s="1"/>
  <c r="M270" i="28" s="1"/>
  <c r="M269" i="28" s="1"/>
  <c r="Q272" i="28"/>
  <c r="Q271" i="28" s="1"/>
  <c r="Q270" i="28" s="1"/>
  <c r="Q269" i="28" s="1"/>
  <c r="S272" i="28"/>
  <c r="S271" i="28" s="1"/>
  <c r="S270" i="28" s="1"/>
  <c r="S269" i="28" s="1"/>
  <c r="T272" i="28"/>
  <c r="V272" i="28"/>
  <c r="X272" i="28"/>
  <c r="Z272" i="28"/>
  <c r="AA272" i="28"/>
  <c r="AB272" i="28"/>
  <c r="AC272" i="28"/>
  <c r="G276" i="28"/>
  <c r="O276" i="28"/>
  <c r="O275" i="28" s="1"/>
  <c r="O274" i="28" s="1"/>
  <c r="O273" i="28" s="1"/>
  <c r="U276" i="28"/>
  <c r="F277" i="28"/>
  <c r="F276" i="28" s="1"/>
  <c r="F275" i="28" s="1"/>
  <c r="G277" i="28"/>
  <c r="H277" i="28"/>
  <c r="H276" i="28" s="1"/>
  <c r="H275" i="28" s="1"/>
  <c r="I277" i="28"/>
  <c r="I276" i="28" s="1"/>
  <c r="I275" i="28" s="1"/>
  <c r="I274" i="28" s="1"/>
  <c r="I273" i="28" s="1"/>
  <c r="J277" i="28"/>
  <c r="J276" i="28" s="1"/>
  <c r="J275" i="28" s="1"/>
  <c r="K277" i="28"/>
  <c r="K276" i="28" s="1"/>
  <c r="K275" i="28" s="1"/>
  <c r="O277" i="28"/>
  <c r="P277" i="28"/>
  <c r="P276" i="28" s="1"/>
  <c r="P275" i="28" s="1"/>
  <c r="R277" i="28"/>
  <c r="R276" i="28" s="1"/>
  <c r="R275" i="28" s="1"/>
  <c r="T277" i="28"/>
  <c r="T276" i="28" s="1"/>
  <c r="T275" i="28" s="1"/>
  <c r="U277" i="28"/>
  <c r="V277" i="28"/>
  <c r="V276" i="28" s="1"/>
  <c r="V275" i="28" s="1"/>
  <c r="W277" i="28"/>
  <c r="W276" i="28" s="1"/>
  <c r="L278" i="28"/>
  <c r="M278" i="28"/>
  <c r="Q278" i="28"/>
  <c r="Q277" i="28" s="1"/>
  <c r="Q276" i="28" s="1"/>
  <c r="Q275" i="28" s="1"/>
  <c r="T278" i="28"/>
  <c r="V278" i="28"/>
  <c r="X278" i="28"/>
  <c r="X277" i="28" s="1"/>
  <c r="X276" i="28" s="1"/>
  <c r="X275" i="28" s="1"/>
  <c r="Y278" i="28"/>
  <c r="Z278" i="28"/>
  <c r="AB278" i="28"/>
  <c r="AC278" i="28"/>
  <c r="T280" i="28"/>
  <c r="T279" i="28" s="1"/>
  <c r="F281" i="28"/>
  <c r="F280" i="28" s="1"/>
  <c r="F279" i="28" s="1"/>
  <c r="G281" i="28"/>
  <c r="G280" i="28" s="1"/>
  <c r="H281" i="28"/>
  <c r="L281" i="28" s="1"/>
  <c r="I281" i="28"/>
  <c r="I280" i="28" s="1"/>
  <c r="I279" i="28" s="1"/>
  <c r="J281" i="28"/>
  <c r="J280" i="28" s="1"/>
  <c r="J279" i="28" s="1"/>
  <c r="K281" i="28"/>
  <c r="K280" i="28" s="1"/>
  <c r="K279" i="28" s="1"/>
  <c r="O281" i="28"/>
  <c r="O280" i="28" s="1"/>
  <c r="O279" i="28" s="1"/>
  <c r="P281" i="28"/>
  <c r="P280" i="28" s="1"/>
  <c r="P279" i="28" s="1"/>
  <c r="R281" i="28"/>
  <c r="R280" i="28" s="1"/>
  <c r="T281" i="28"/>
  <c r="U281" i="28"/>
  <c r="U280" i="28" s="1"/>
  <c r="W281" i="28"/>
  <c r="W280" i="28" s="1"/>
  <c r="X281" i="28"/>
  <c r="X280" i="28" s="1"/>
  <c r="X279" i="28" s="1"/>
  <c r="L282" i="28"/>
  <c r="M282" i="28"/>
  <c r="T282" i="28"/>
  <c r="V282" i="28"/>
  <c r="V281" i="28" s="1"/>
  <c r="V280" i="28" s="1"/>
  <c r="V279" i="28" s="1"/>
  <c r="X282" i="28"/>
  <c r="AB282" i="28"/>
  <c r="AC282" i="28"/>
  <c r="F286" i="28"/>
  <c r="F284" i="28" s="1"/>
  <c r="R288" i="28"/>
  <c r="F289" i="28"/>
  <c r="F288" i="28" s="1"/>
  <c r="F287" i="28" s="1"/>
  <c r="G289" i="28"/>
  <c r="G288" i="28" s="1"/>
  <c r="H289" i="28"/>
  <c r="H288" i="28" s="1"/>
  <c r="H287" i="28" s="1"/>
  <c r="I289" i="28"/>
  <c r="I288" i="28" s="1"/>
  <c r="I287" i="28" s="1"/>
  <c r="J289" i="28"/>
  <c r="J288" i="28" s="1"/>
  <c r="J287" i="28" s="1"/>
  <c r="K289" i="28"/>
  <c r="K288" i="28" s="1"/>
  <c r="K287" i="28" s="1"/>
  <c r="M289" i="28"/>
  <c r="M288" i="28" s="1"/>
  <c r="O289" i="28"/>
  <c r="O288" i="28" s="1"/>
  <c r="O287" i="28" s="1"/>
  <c r="R289" i="28"/>
  <c r="Y289" i="28" s="1"/>
  <c r="U289" i="28"/>
  <c r="U288" i="28" s="1"/>
  <c r="W289" i="28"/>
  <c r="AA289" i="28" s="1"/>
  <c r="X289" i="28"/>
  <c r="X288" i="28" s="1"/>
  <c r="X287" i="28" s="1"/>
  <c r="L290" i="28"/>
  <c r="M290" i="28"/>
  <c r="P290" i="28"/>
  <c r="P289" i="28" s="1"/>
  <c r="P288" i="28" s="1"/>
  <c r="P287" i="28" s="1"/>
  <c r="P285" i="28" s="1"/>
  <c r="P283" i="28" s="1"/>
  <c r="T290" i="28"/>
  <c r="T289" i="28" s="1"/>
  <c r="T288" i="28" s="1"/>
  <c r="T287" i="28" s="1"/>
  <c r="V290" i="28"/>
  <c r="V289" i="28" s="1"/>
  <c r="V288" i="28" s="1"/>
  <c r="V287" i="28" s="1"/>
  <c r="X290" i="28"/>
  <c r="AA290" i="28"/>
  <c r="AB290" i="28"/>
  <c r="AC290" i="28"/>
  <c r="I291" i="28"/>
  <c r="P291" i="28"/>
  <c r="W291" i="28"/>
  <c r="K292" i="28"/>
  <c r="K286" i="28" s="1"/>
  <c r="K284" i="28" s="1"/>
  <c r="P292" i="28"/>
  <c r="P286" i="28" s="1"/>
  <c r="P284" i="28" s="1"/>
  <c r="W292" i="28"/>
  <c r="W286" i="28" s="1"/>
  <c r="P293" i="28"/>
  <c r="W293" i="28"/>
  <c r="F294" i="28"/>
  <c r="F292" i="28" s="1"/>
  <c r="K294" i="28"/>
  <c r="P294" i="28"/>
  <c r="R294" i="28"/>
  <c r="W294" i="28"/>
  <c r="F295" i="28"/>
  <c r="F293" i="28" s="1"/>
  <c r="F291" i="28" s="1"/>
  <c r="G295" i="28"/>
  <c r="G293" i="28" s="1"/>
  <c r="G291" i="28" s="1"/>
  <c r="H295" i="28"/>
  <c r="H293" i="28" s="1"/>
  <c r="H291" i="28" s="1"/>
  <c r="I295" i="28"/>
  <c r="J295" i="28"/>
  <c r="L295" i="28" s="1"/>
  <c r="K295" i="28"/>
  <c r="K293" i="28" s="1"/>
  <c r="K291" i="28" s="1"/>
  <c r="O295" i="28"/>
  <c r="P295" i="28"/>
  <c r="R295" i="28"/>
  <c r="AB295" i="28" s="1"/>
  <c r="U295" i="28"/>
  <c r="U293" i="28" s="1"/>
  <c r="W295" i="28"/>
  <c r="X295" i="28"/>
  <c r="AC295" i="28"/>
  <c r="L296" i="28"/>
  <c r="M296" i="28" s="1"/>
  <c r="T296" i="28"/>
  <c r="T295" i="28" s="1"/>
  <c r="V296" i="28"/>
  <c r="V295" i="28" s="1"/>
  <c r="V293" i="28" s="1"/>
  <c r="V291" i="28" s="1"/>
  <c r="X296" i="28"/>
  <c r="AB296" i="28"/>
  <c r="AC296" i="28"/>
  <c r="F297" i="28"/>
  <c r="G297" i="28"/>
  <c r="H297" i="28"/>
  <c r="I297" i="28"/>
  <c r="J297" i="28"/>
  <c r="J294" i="28" s="1"/>
  <c r="J292" i="28" s="1"/>
  <c r="J286" i="28" s="1"/>
  <c r="J284" i="28" s="1"/>
  <c r="K297" i="28"/>
  <c r="O297" i="28"/>
  <c r="P297" i="28"/>
  <c r="R297" i="28"/>
  <c r="U297" i="28"/>
  <c r="V297" i="28"/>
  <c r="V294" i="28" s="1"/>
  <c r="V292" i="28" s="1"/>
  <c r="V286" i="28" s="1"/>
  <c r="V284" i="28" s="1"/>
  <c r="W297" i="28"/>
  <c r="X297" i="28"/>
  <c r="AC297" i="28"/>
  <c r="L298" i="28"/>
  <c r="M298" i="28" s="1"/>
  <c r="Q298" i="28" s="1"/>
  <c r="Q297" i="28" s="1"/>
  <c r="S298" i="28"/>
  <c r="S297" i="28" s="1"/>
  <c r="T298" i="28"/>
  <c r="T297" i="28" s="1"/>
  <c r="V298" i="28"/>
  <c r="X298" i="28"/>
  <c r="Z298" i="28"/>
  <c r="AB298" i="28"/>
  <c r="AC298" i="28"/>
  <c r="F299" i="28"/>
  <c r="G299" i="28"/>
  <c r="H299" i="28"/>
  <c r="I299" i="28"/>
  <c r="J299" i="28"/>
  <c r="K299" i="28"/>
  <c r="O299" i="28"/>
  <c r="P299" i="28"/>
  <c r="R299" i="28"/>
  <c r="T299" i="28"/>
  <c r="U299" i="28"/>
  <c r="AC299" i="28" s="1"/>
  <c r="V299" i="28"/>
  <c r="W299" i="28"/>
  <c r="L300" i="28"/>
  <c r="M300" i="28" s="1"/>
  <c r="M299" i="28" s="1"/>
  <c r="Y299" i="28" s="1"/>
  <c r="Q300" i="28"/>
  <c r="Q299" i="28" s="1"/>
  <c r="T300" i="28"/>
  <c r="V300" i="28"/>
  <c r="X300" i="28"/>
  <c r="X299" i="28" s="1"/>
  <c r="X293" i="28" s="1"/>
  <c r="X291" i="28" s="1"/>
  <c r="Y300" i="28"/>
  <c r="Z300" i="28"/>
  <c r="AB300" i="28"/>
  <c r="AC300" i="28"/>
  <c r="F301" i="28"/>
  <c r="G301" i="28"/>
  <c r="H301" i="28"/>
  <c r="I301" i="28"/>
  <c r="J301" i="28"/>
  <c r="K301" i="28"/>
  <c r="O301" i="28"/>
  <c r="P301" i="28"/>
  <c r="R301" i="28"/>
  <c r="T301" i="28"/>
  <c r="U301" i="28"/>
  <c r="V301" i="28"/>
  <c r="W301" i="28"/>
  <c r="L302" i="28"/>
  <c r="M302" i="28"/>
  <c r="Q302" i="28" s="1"/>
  <c r="Q301" i="28" s="1"/>
  <c r="T302" i="28"/>
  <c r="V302" i="28"/>
  <c r="X302" i="28"/>
  <c r="X301" i="28" s="1"/>
  <c r="X294" i="28" s="1"/>
  <c r="X292" i="28" s="1"/>
  <c r="X286" i="28" s="1"/>
  <c r="X284" i="28" s="1"/>
  <c r="Y302" i="28"/>
  <c r="AB302" i="28"/>
  <c r="AC302" i="28"/>
  <c r="R304" i="28"/>
  <c r="T304" i="28"/>
  <c r="T303" i="28" s="1"/>
  <c r="F305" i="28"/>
  <c r="F304" i="28" s="1"/>
  <c r="F303" i="28" s="1"/>
  <c r="G305" i="28"/>
  <c r="G304" i="28" s="1"/>
  <c r="H305" i="28"/>
  <c r="H304" i="28" s="1"/>
  <c r="H303" i="28" s="1"/>
  <c r="I305" i="28"/>
  <c r="I304" i="28" s="1"/>
  <c r="I303" i="28" s="1"/>
  <c r="J305" i="28"/>
  <c r="J304" i="28" s="1"/>
  <c r="J303" i="28" s="1"/>
  <c r="K305" i="28"/>
  <c r="K304" i="28" s="1"/>
  <c r="K303" i="28" s="1"/>
  <c r="O305" i="28"/>
  <c r="O304" i="28" s="1"/>
  <c r="O303" i="28" s="1"/>
  <c r="P305" i="28"/>
  <c r="P304" i="28" s="1"/>
  <c r="P303" i="28" s="1"/>
  <c r="R305" i="28"/>
  <c r="Y305" i="28" s="1"/>
  <c r="T305" i="28"/>
  <c r="U305" i="28"/>
  <c r="U304" i="28" s="1"/>
  <c r="W305" i="28"/>
  <c r="W304" i="28" s="1"/>
  <c r="L306" i="28"/>
  <c r="M306" i="28"/>
  <c r="M305" i="28" s="1"/>
  <c r="T306" i="28"/>
  <c r="V306" i="28"/>
  <c r="V305" i="28" s="1"/>
  <c r="V304" i="28" s="1"/>
  <c r="V303" i="28" s="1"/>
  <c r="X306" i="28"/>
  <c r="X305" i="28" s="1"/>
  <c r="X304" i="28" s="1"/>
  <c r="X303" i="28" s="1"/>
  <c r="AB306" i="28"/>
  <c r="AC306" i="28"/>
  <c r="K308" i="28"/>
  <c r="K307" i="28" s="1"/>
  <c r="F309" i="28"/>
  <c r="F308" i="28" s="1"/>
  <c r="F307" i="28" s="1"/>
  <c r="G309" i="28"/>
  <c r="L309" i="28" s="1"/>
  <c r="H309" i="28"/>
  <c r="H308" i="28" s="1"/>
  <c r="H307" i="28" s="1"/>
  <c r="I309" i="28"/>
  <c r="I308" i="28" s="1"/>
  <c r="I307" i="28" s="1"/>
  <c r="J309" i="28"/>
  <c r="J308" i="28" s="1"/>
  <c r="J307" i="28" s="1"/>
  <c r="K309" i="28"/>
  <c r="O309" i="28"/>
  <c r="O308" i="28" s="1"/>
  <c r="O307" i="28" s="1"/>
  <c r="P309" i="28"/>
  <c r="P308" i="28" s="1"/>
  <c r="P307" i="28" s="1"/>
  <c r="R309" i="28"/>
  <c r="AB309" i="28" s="1"/>
  <c r="U309" i="28"/>
  <c r="U308" i="28" s="1"/>
  <c r="W309" i="28"/>
  <c r="L310" i="28"/>
  <c r="M310" i="28"/>
  <c r="M309" i="28" s="1"/>
  <c r="T310" i="28"/>
  <c r="T309" i="28" s="1"/>
  <c r="T308" i="28" s="1"/>
  <c r="T307" i="28" s="1"/>
  <c r="V310" i="28"/>
  <c r="V309" i="28" s="1"/>
  <c r="V308" i="28" s="1"/>
  <c r="V307" i="28" s="1"/>
  <c r="X310" i="28"/>
  <c r="X309" i="28" s="1"/>
  <c r="X308" i="28" s="1"/>
  <c r="X307" i="28" s="1"/>
  <c r="AB310" i="28"/>
  <c r="AC310" i="28"/>
  <c r="J12" i="25"/>
  <c r="J11" i="25" s="1"/>
  <c r="F13" i="25"/>
  <c r="F12" i="25" s="1"/>
  <c r="G13" i="25"/>
  <c r="G12" i="25" s="1"/>
  <c r="J13" i="25"/>
  <c r="H14" i="25"/>
  <c r="H15" i="25"/>
  <c r="K15" i="25"/>
  <c r="H16" i="25"/>
  <c r="H17" i="25"/>
  <c r="K17" i="25"/>
  <c r="H18" i="25"/>
  <c r="H19" i="25"/>
  <c r="K19" i="25"/>
  <c r="F20" i="25"/>
  <c r="G20" i="25"/>
  <c r="J20" i="25"/>
  <c r="H21" i="25"/>
  <c r="H22" i="25"/>
  <c r="K22" i="25"/>
  <c r="H23" i="25"/>
  <c r="H24" i="25"/>
  <c r="K24" i="25"/>
  <c r="H25" i="25"/>
  <c r="H26" i="25"/>
  <c r="K26" i="25"/>
  <c r="H27" i="25"/>
  <c r="F29" i="25"/>
  <c r="F28" i="25" s="1"/>
  <c r="G29" i="25"/>
  <c r="G28" i="25" s="1"/>
  <c r="H29" i="25"/>
  <c r="J29" i="25"/>
  <c r="J28" i="25" s="1"/>
  <c r="H30" i="25"/>
  <c r="K30" i="25"/>
  <c r="H31" i="25"/>
  <c r="G34" i="25"/>
  <c r="G33" i="25" s="1"/>
  <c r="F35" i="25"/>
  <c r="G35" i="25"/>
  <c r="H35" i="25"/>
  <c r="J35" i="25"/>
  <c r="K35" i="25" s="1"/>
  <c r="H36" i="25"/>
  <c r="K36" i="25"/>
  <c r="F37" i="25"/>
  <c r="F34" i="25" s="1"/>
  <c r="F33" i="25" s="1"/>
  <c r="G37" i="25"/>
  <c r="J37" i="25"/>
  <c r="J34" i="25" s="1"/>
  <c r="H38" i="25"/>
  <c r="H39" i="25"/>
  <c r="H37" i="25" s="1"/>
  <c r="K39" i="25"/>
  <c r="J41" i="25"/>
  <c r="F42" i="25"/>
  <c r="F41" i="25" s="1"/>
  <c r="G42" i="25"/>
  <c r="G41" i="25" s="1"/>
  <c r="J42" i="25"/>
  <c r="H43" i="25"/>
  <c r="H44" i="25"/>
  <c r="K44" i="25"/>
  <c r="F45" i="25"/>
  <c r="G45" i="25"/>
  <c r="J45" i="25"/>
  <c r="H46" i="25"/>
  <c r="H47" i="25"/>
  <c r="K47" i="25"/>
  <c r="H48" i="25"/>
  <c r="H49" i="25"/>
  <c r="K49" i="25"/>
  <c r="H50" i="25"/>
  <c r="H51" i="25"/>
  <c r="K51" i="25"/>
  <c r="F52" i="25"/>
  <c r="G52" i="25"/>
  <c r="J52" i="25"/>
  <c r="H53" i="25"/>
  <c r="G54" i="25"/>
  <c r="F55" i="25"/>
  <c r="G55" i="25"/>
  <c r="H55" i="25"/>
  <c r="J55" i="25"/>
  <c r="K55" i="25" s="1"/>
  <c r="H56" i="25"/>
  <c r="K56" i="25"/>
  <c r="F57" i="25"/>
  <c r="F54" i="25" s="1"/>
  <c r="G57" i="25"/>
  <c r="J57" i="25"/>
  <c r="H58" i="25"/>
  <c r="F59" i="25"/>
  <c r="G59" i="25"/>
  <c r="H59" i="25"/>
  <c r="J59" i="25"/>
  <c r="H60" i="25"/>
  <c r="K60" i="25"/>
  <c r="F61" i="25"/>
  <c r="G61" i="25"/>
  <c r="J61" i="25"/>
  <c r="H62" i="25"/>
  <c r="H63" i="25"/>
  <c r="K63" i="25"/>
  <c r="H64" i="25"/>
  <c r="H65" i="25"/>
  <c r="K65" i="25"/>
  <c r="H66" i="25"/>
  <c r="H67" i="25"/>
  <c r="K67" i="25"/>
  <c r="F68" i="25"/>
  <c r="G68" i="25"/>
  <c r="J68" i="25"/>
  <c r="H69" i="25"/>
  <c r="H70" i="25"/>
  <c r="K70" i="25"/>
  <c r="H71" i="25"/>
  <c r="G72" i="25"/>
  <c r="G75" i="25"/>
  <c r="G74" i="25" s="1"/>
  <c r="G73" i="25" s="1"/>
  <c r="H75" i="25"/>
  <c r="F76" i="25"/>
  <c r="F75" i="25" s="1"/>
  <c r="F74" i="25" s="1"/>
  <c r="F73" i="25" s="1"/>
  <c r="G76" i="25"/>
  <c r="H76" i="25"/>
  <c r="J76" i="25"/>
  <c r="J75" i="25" s="1"/>
  <c r="H77" i="25"/>
  <c r="K77" i="25"/>
  <c r="F79" i="25"/>
  <c r="F78" i="25" s="1"/>
  <c r="F8" i="25" s="1"/>
  <c r="G79" i="25"/>
  <c r="G78" i="25" s="1"/>
  <c r="G8" i="25" s="1"/>
  <c r="J79" i="25"/>
  <c r="H80" i="25"/>
  <c r="G86" i="25"/>
  <c r="G85" i="25" s="1"/>
  <c r="G84" i="25" s="1"/>
  <c r="F88" i="25"/>
  <c r="F87" i="25" s="1"/>
  <c r="F86" i="25" s="1"/>
  <c r="F85" i="25" s="1"/>
  <c r="F84" i="25" s="1"/>
  <c r="G88" i="25"/>
  <c r="G87" i="25" s="1"/>
  <c r="H88" i="25"/>
  <c r="J88" i="25"/>
  <c r="J87" i="25" s="1"/>
  <c r="H89" i="25"/>
  <c r="K89" i="25"/>
  <c r="J93" i="25"/>
  <c r="J92" i="25" s="1"/>
  <c r="F94" i="25"/>
  <c r="F93" i="25" s="1"/>
  <c r="F92" i="25" s="1"/>
  <c r="G94" i="25"/>
  <c r="G93" i="25" s="1"/>
  <c r="G92" i="25" s="1"/>
  <c r="J94" i="25"/>
  <c r="H95" i="25"/>
  <c r="G96" i="25"/>
  <c r="H97" i="25"/>
  <c r="H96" i="25" s="1"/>
  <c r="F98" i="25"/>
  <c r="F97" i="25" s="1"/>
  <c r="F96" i="25" s="1"/>
  <c r="G98" i="25"/>
  <c r="G97" i="25" s="1"/>
  <c r="H98" i="25"/>
  <c r="J98" i="25"/>
  <c r="K98" i="25" s="1"/>
  <c r="H99" i="25"/>
  <c r="K99" i="25"/>
  <c r="G102" i="25"/>
  <c r="G101" i="25" s="1"/>
  <c r="G100" i="25" s="1"/>
  <c r="G103" i="25"/>
  <c r="J103" i="25"/>
  <c r="J102" i="25" s="1"/>
  <c r="F104" i="25"/>
  <c r="F103" i="25" s="1"/>
  <c r="F102" i="25" s="1"/>
  <c r="G104" i="25"/>
  <c r="J104" i="25"/>
  <c r="H105" i="25"/>
  <c r="F106" i="25"/>
  <c r="G106" i="25"/>
  <c r="H106" i="25"/>
  <c r="J106" i="25"/>
  <c r="K106" i="25" s="1"/>
  <c r="H107" i="25"/>
  <c r="K107" i="25"/>
  <c r="J108" i="25"/>
  <c r="J109" i="25"/>
  <c r="F110" i="25"/>
  <c r="F109" i="25" s="1"/>
  <c r="F108" i="25" s="1"/>
  <c r="G110" i="25"/>
  <c r="G109" i="25" s="1"/>
  <c r="G108" i="25" s="1"/>
  <c r="J110" i="25"/>
  <c r="H111" i="25"/>
  <c r="F114" i="25"/>
  <c r="F113" i="25" s="1"/>
  <c r="F112" i="25" s="1"/>
  <c r="G114" i="25"/>
  <c r="G113" i="25" s="1"/>
  <c r="G112" i="25" s="1"/>
  <c r="F115" i="25"/>
  <c r="G115" i="25"/>
  <c r="F116" i="25"/>
  <c r="G116" i="25"/>
  <c r="H116" i="25"/>
  <c r="J116" i="25"/>
  <c r="H117" i="25"/>
  <c r="K117" i="25"/>
  <c r="F123" i="25"/>
  <c r="F120" i="25" s="1"/>
  <c r="G124" i="25"/>
  <c r="J124" i="25"/>
  <c r="G125" i="25"/>
  <c r="J125" i="25"/>
  <c r="F126" i="25"/>
  <c r="F125" i="25" s="1"/>
  <c r="F124" i="25" s="1"/>
  <c r="F121" i="25" s="1"/>
  <c r="F118" i="25" s="1"/>
  <c r="G126" i="25"/>
  <c r="J126" i="25"/>
  <c r="H127" i="25"/>
  <c r="G131" i="25"/>
  <c r="G128" i="25" s="1"/>
  <c r="G132" i="25"/>
  <c r="G129" i="25" s="1"/>
  <c r="G122" i="25" s="1"/>
  <c r="G119" i="25" s="1"/>
  <c r="G82" i="25" s="1"/>
  <c r="H132" i="25"/>
  <c r="H129" i="25" s="1"/>
  <c r="F134" i="25"/>
  <c r="F131" i="25" s="1"/>
  <c r="F128" i="25" s="1"/>
  <c r="G134" i="25"/>
  <c r="H134" i="25"/>
  <c r="J134" i="25"/>
  <c r="K134" i="25" s="1"/>
  <c r="H135" i="25"/>
  <c r="K135" i="25"/>
  <c r="F136" i="25"/>
  <c r="G136" i="25"/>
  <c r="J136" i="25"/>
  <c r="H137" i="25"/>
  <c r="F138" i="25"/>
  <c r="F132" i="25" s="1"/>
  <c r="F129" i="25" s="1"/>
  <c r="F122" i="25" s="1"/>
  <c r="F119" i="25" s="1"/>
  <c r="F82" i="25" s="1"/>
  <c r="G138" i="25"/>
  <c r="H138" i="25"/>
  <c r="J138" i="25"/>
  <c r="K138" i="25" s="1"/>
  <c r="H139" i="25"/>
  <c r="K139" i="25"/>
  <c r="F140" i="25"/>
  <c r="F133" i="25" s="1"/>
  <c r="F130" i="25" s="1"/>
  <c r="G140" i="25"/>
  <c r="G133" i="25" s="1"/>
  <c r="G130" i="25" s="1"/>
  <c r="G123" i="25" s="1"/>
  <c r="G120" i="25" s="1"/>
  <c r="G83" i="25" s="1"/>
  <c r="J140" i="25"/>
  <c r="H141" i="25"/>
  <c r="G142" i="25"/>
  <c r="H142" i="25"/>
  <c r="G143" i="25"/>
  <c r="H143" i="25"/>
  <c r="J143" i="25"/>
  <c r="K143" i="25" s="1"/>
  <c r="F144" i="25"/>
  <c r="F143" i="25" s="1"/>
  <c r="F142" i="25" s="1"/>
  <c r="G144" i="25"/>
  <c r="H144" i="25"/>
  <c r="J144" i="25"/>
  <c r="K144" i="25" s="1"/>
  <c r="H145" i="25"/>
  <c r="K145" i="25"/>
  <c r="F147" i="25"/>
  <c r="F146" i="25" s="1"/>
  <c r="F148" i="25"/>
  <c r="G148" i="25"/>
  <c r="G147" i="25" s="1"/>
  <c r="G146" i="25" s="1"/>
  <c r="J148" i="25"/>
  <c r="H149" i="25"/>
  <c r="G150" i="25"/>
  <c r="O116" i="24"/>
  <c r="L116" i="24"/>
  <c r="H116" i="24"/>
  <c r="M116" i="24" s="1"/>
  <c r="O115" i="24"/>
  <c r="L115" i="24"/>
  <c r="L114" i="24" s="1"/>
  <c r="L113" i="24" s="1"/>
  <c r="K115" i="24"/>
  <c r="J115" i="24"/>
  <c r="G115" i="24"/>
  <c r="F115" i="24"/>
  <c r="F114" i="24" s="1"/>
  <c r="K114" i="24"/>
  <c r="G114" i="24"/>
  <c r="G113" i="24" s="1"/>
  <c r="K113" i="24"/>
  <c r="F113" i="24"/>
  <c r="O112" i="24"/>
  <c r="L112" i="24"/>
  <c r="H112" i="24"/>
  <c r="O111" i="24"/>
  <c r="L111" i="24"/>
  <c r="L110" i="24" s="1"/>
  <c r="K111" i="24"/>
  <c r="J111" i="24"/>
  <c r="G111" i="24"/>
  <c r="F111" i="24"/>
  <c r="F110" i="24" s="1"/>
  <c r="K110" i="24"/>
  <c r="J110" i="24"/>
  <c r="J109" i="24" s="1"/>
  <c r="G110" i="24"/>
  <c r="G109" i="24" s="1"/>
  <c r="L109" i="24"/>
  <c r="K109" i="24"/>
  <c r="F109" i="24"/>
  <c r="O108" i="24"/>
  <c r="L108" i="24"/>
  <c r="L107" i="24" s="1"/>
  <c r="H108" i="24"/>
  <c r="K107" i="24"/>
  <c r="J107" i="24"/>
  <c r="G107" i="24"/>
  <c r="F107" i="24"/>
  <c r="O106" i="24"/>
  <c r="L106" i="24"/>
  <c r="H106" i="24"/>
  <c r="L105" i="24"/>
  <c r="K105" i="24"/>
  <c r="J105" i="24"/>
  <c r="G105" i="24"/>
  <c r="G98" i="24" s="1"/>
  <c r="G95" i="24" s="1"/>
  <c r="G92" i="24" s="1"/>
  <c r="G89" i="24" s="1"/>
  <c r="F105" i="24"/>
  <c r="O104" i="24"/>
  <c r="N104" i="24"/>
  <c r="L104" i="24"/>
  <c r="H104" i="24"/>
  <c r="M104" i="24" s="1"/>
  <c r="L103" i="24"/>
  <c r="L97" i="24" s="1"/>
  <c r="L94" i="24" s="1"/>
  <c r="L91" i="24" s="1"/>
  <c r="L88" i="24" s="1"/>
  <c r="L47" i="24" s="1"/>
  <c r="K103" i="24"/>
  <c r="J103" i="24"/>
  <c r="H103" i="24"/>
  <c r="G103" i="24"/>
  <c r="G97" i="24" s="1"/>
  <c r="G94" i="24" s="1"/>
  <c r="G91" i="24" s="1"/>
  <c r="G88" i="24" s="1"/>
  <c r="F103" i="24"/>
  <c r="O102" i="24"/>
  <c r="L102" i="24"/>
  <c r="H102" i="24"/>
  <c r="L101" i="24"/>
  <c r="K101" i="24"/>
  <c r="K96" i="24" s="1"/>
  <c r="J101" i="24"/>
  <c r="G101" i="24"/>
  <c r="F101" i="24"/>
  <c r="O100" i="24"/>
  <c r="N100" i="24"/>
  <c r="M100" i="24"/>
  <c r="L100" i="24"/>
  <c r="H100" i="24"/>
  <c r="N99" i="24"/>
  <c r="M99" i="24"/>
  <c r="L99" i="24"/>
  <c r="L96" i="24" s="1"/>
  <c r="K99" i="24"/>
  <c r="J99" i="24"/>
  <c r="O99" i="24" s="1"/>
  <c r="H99" i="24"/>
  <c r="G99" i="24"/>
  <c r="F99" i="24"/>
  <c r="F96" i="24" s="1"/>
  <c r="F93" i="24" s="1"/>
  <c r="L98" i="24"/>
  <c r="L95" i="24" s="1"/>
  <c r="L92" i="24" s="1"/>
  <c r="K98" i="24"/>
  <c r="F98" i="24"/>
  <c r="F97" i="24"/>
  <c r="F94" i="24" s="1"/>
  <c r="J96" i="24"/>
  <c r="G96" i="24"/>
  <c r="G93" i="24" s="1"/>
  <c r="G90" i="24" s="1"/>
  <c r="G87" i="24" s="1"/>
  <c r="K95" i="24"/>
  <c r="F95" i="24"/>
  <c r="F92" i="24" s="1"/>
  <c r="F89" i="24" s="1"/>
  <c r="L93" i="24"/>
  <c r="L90" i="24" s="1"/>
  <c r="L87" i="24" s="1"/>
  <c r="K92" i="24"/>
  <c r="F91" i="24"/>
  <c r="F88" i="24" s="1"/>
  <c r="F47" i="24" s="1"/>
  <c r="L89" i="24"/>
  <c r="O86" i="24"/>
  <c r="L86" i="24"/>
  <c r="L85" i="24" s="1"/>
  <c r="H86" i="24"/>
  <c r="K85" i="24"/>
  <c r="J85" i="24"/>
  <c r="G85" i="24"/>
  <c r="G84" i="24" s="1"/>
  <c r="G83" i="24" s="1"/>
  <c r="G78" i="24" s="1"/>
  <c r="G77" i="24" s="1"/>
  <c r="F85" i="24"/>
  <c r="F84" i="24" s="1"/>
  <c r="F83" i="24" s="1"/>
  <c r="F78" i="24" s="1"/>
  <c r="F77" i="24" s="1"/>
  <c r="L84" i="24"/>
  <c r="L83" i="24" s="1"/>
  <c r="M82" i="24"/>
  <c r="L82" i="24"/>
  <c r="H82" i="24"/>
  <c r="N82" i="24" s="1"/>
  <c r="L81" i="24"/>
  <c r="K81" i="24"/>
  <c r="J81" i="24"/>
  <c r="G81" i="24"/>
  <c r="F81" i="24"/>
  <c r="L80" i="24"/>
  <c r="L79" i="24" s="1"/>
  <c r="L78" i="24" s="1"/>
  <c r="L77" i="24" s="1"/>
  <c r="K80" i="24"/>
  <c r="G80" i="24"/>
  <c r="G79" i="24" s="1"/>
  <c r="F80" i="24"/>
  <c r="F79" i="24"/>
  <c r="O76" i="24"/>
  <c r="N76" i="24"/>
  <c r="L76" i="24"/>
  <c r="H76" i="24"/>
  <c r="N75" i="24"/>
  <c r="L75" i="24"/>
  <c r="L74" i="24" s="1"/>
  <c r="L73" i="24" s="1"/>
  <c r="K75" i="24"/>
  <c r="K74" i="24" s="1"/>
  <c r="J75" i="24"/>
  <c r="H75" i="24"/>
  <c r="G75" i="24"/>
  <c r="F75" i="24"/>
  <c r="N74" i="24"/>
  <c r="H74" i="24"/>
  <c r="G74" i="24"/>
  <c r="G73" i="24" s="1"/>
  <c r="F74" i="24"/>
  <c r="F73" i="24" s="1"/>
  <c r="O72" i="24"/>
  <c r="L72" i="24"/>
  <c r="H72" i="24"/>
  <c r="O71" i="24"/>
  <c r="L71" i="24"/>
  <c r="K71" i="24"/>
  <c r="J71" i="24"/>
  <c r="H71" i="24"/>
  <c r="N71" i="24" s="1"/>
  <c r="G71" i="24"/>
  <c r="F71" i="24"/>
  <c r="F68" i="24" s="1"/>
  <c r="F67" i="24" s="1"/>
  <c r="F66" i="24" s="1"/>
  <c r="F65" i="24" s="1"/>
  <c r="F48" i="24" s="1"/>
  <c r="O70" i="24"/>
  <c r="L70" i="24"/>
  <c r="L69" i="24" s="1"/>
  <c r="L68" i="24" s="1"/>
  <c r="L67" i="24" s="1"/>
  <c r="L66" i="24" s="1"/>
  <c r="L65" i="24" s="1"/>
  <c r="L48" i="24" s="1"/>
  <c r="H70" i="24"/>
  <c r="M70" i="24" s="1"/>
  <c r="K69" i="24"/>
  <c r="J69" i="24"/>
  <c r="G69" i="24"/>
  <c r="G68" i="24" s="1"/>
  <c r="G67" i="24" s="1"/>
  <c r="G66" i="24" s="1"/>
  <c r="G65" i="24" s="1"/>
  <c r="G48" i="24" s="1"/>
  <c r="F69" i="24"/>
  <c r="K68" i="24"/>
  <c r="J68" i="24"/>
  <c r="O64" i="24"/>
  <c r="N64" i="24"/>
  <c r="L64" i="24"/>
  <c r="H64" i="24"/>
  <c r="N63" i="24"/>
  <c r="L63" i="24"/>
  <c r="L62" i="24" s="1"/>
  <c r="L61" i="24" s="1"/>
  <c r="K63" i="24"/>
  <c r="J63" i="24"/>
  <c r="H63" i="24"/>
  <c r="G63" i="24"/>
  <c r="F63" i="24"/>
  <c r="F62" i="24" s="1"/>
  <c r="F61" i="24" s="1"/>
  <c r="F56" i="24" s="1"/>
  <c r="F55" i="24" s="1"/>
  <c r="N62" i="24"/>
  <c r="M62" i="24"/>
  <c r="K62" i="24"/>
  <c r="J62" i="24"/>
  <c r="J61" i="24" s="1"/>
  <c r="H62" i="24"/>
  <c r="G62" i="24"/>
  <c r="G61" i="24" s="1"/>
  <c r="K61" i="24"/>
  <c r="O60" i="24"/>
  <c r="L60" i="24"/>
  <c r="L59" i="24" s="1"/>
  <c r="H60" i="24"/>
  <c r="K59" i="24"/>
  <c r="J59" i="24"/>
  <c r="G59" i="24"/>
  <c r="F59" i="24"/>
  <c r="L58" i="24"/>
  <c r="L57" i="24" s="1"/>
  <c r="L56" i="24" s="1"/>
  <c r="L55" i="24" s="1"/>
  <c r="K58" i="24"/>
  <c r="J58" i="24"/>
  <c r="G58" i="24"/>
  <c r="G57" i="24" s="1"/>
  <c r="F58" i="24"/>
  <c r="K57" i="24"/>
  <c r="F57" i="24"/>
  <c r="O54" i="24"/>
  <c r="L54" i="24"/>
  <c r="H54" i="24"/>
  <c r="L53" i="24"/>
  <c r="L52" i="24" s="1"/>
  <c r="K53" i="24"/>
  <c r="J53" i="24"/>
  <c r="G53" i="24"/>
  <c r="G52" i="24" s="1"/>
  <c r="G51" i="24" s="1"/>
  <c r="G50" i="24" s="1"/>
  <c r="G49" i="24" s="1"/>
  <c r="F53" i="24"/>
  <c r="F52" i="24" s="1"/>
  <c r="F51" i="24" s="1"/>
  <c r="F50" i="24" s="1"/>
  <c r="F49" i="24" s="1"/>
  <c r="K52" i="24"/>
  <c r="J52" i="24"/>
  <c r="L51" i="24"/>
  <c r="L50" i="24" s="1"/>
  <c r="L49" i="24" s="1"/>
  <c r="G47" i="24"/>
  <c r="L45" i="24"/>
  <c r="L44" i="24" s="1"/>
  <c r="H45" i="24"/>
  <c r="K44" i="24"/>
  <c r="J44" i="24"/>
  <c r="H44" i="24"/>
  <c r="G44" i="24"/>
  <c r="G33" i="24" s="1"/>
  <c r="F44" i="24"/>
  <c r="O43" i="24"/>
  <c r="N43" i="24"/>
  <c r="M43" i="24"/>
  <c r="L43" i="24"/>
  <c r="H43" i="24"/>
  <c r="O42" i="24"/>
  <c r="N42" i="24"/>
  <c r="M42" i="24"/>
  <c r="L42" i="24"/>
  <c r="H42" i="24"/>
  <c r="O41" i="24"/>
  <c r="N41" i="24"/>
  <c r="M41" i="24"/>
  <c r="L41" i="24"/>
  <c r="H41" i="24"/>
  <c r="O40" i="24"/>
  <c r="N40" i="24"/>
  <c r="M40" i="24"/>
  <c r="L40" i="24"/>
  <c r="H40" i="24"/>
  <c r="K39" i="24"/>
  <c r="J39" i="24"/>
  <c r="H39" i="24"/>
  <c r="G39" i="24"/>
  <c r="F39" i="24"/>
  <c r="O38" i="24"/>
  <c r="L38" i="24"/>
  <c r="L37" i="24" s="1"/>
  <c r="H38" i="24"/>
  <c r="K37" i="24"/>
  <c r="J37" i="24"/>
  <c r="G37" i="24"/>
  <c r="F37" i="24"/>
  <c r="O36" i="24"/>
  <c r="M36" i="24"/>
  <c r="L36" i="24"/>
  <c r="H36" i="24"/>
  <c r="O35" i="24"/>
  <c r="L35" i="24"/>
  <c r="H35" i="24"/>
  <c r="O34" i="24"/>
  <c r="L34" i="24"/>
  <c r="K34" i="24"/>
  <c r="J34" i="24"/>
  <c r="G34" i="24"/>
  <c r="F34" i="24"/>
  <c r="F33" i="24"/>
  <c r="O32" i="24"/>
  <c r="L32" i="24"/>
  <c r="L29" i="24" s="1"/>
  <c r="H32" i="24"/>
  <c r="O31" i="24"/>
  <c r="L31" i="24"/>
  <c r="H31" i="24"/>
  <c r="O30" i="24"/>
  <c r="L30" i="24"/>
  <c r="H30" i="24"/>
  <c r="O29" i="24"/>
  <c r="K29" i="24"/>
  <c r="J29" i="24"/>
  <c r="G29" i="24"/>
  <c r="F29" i="24"/>
  <c r="O28" i="24"/>
  <c r="L28" i="24"/>
  <c r="H28" i="24"/>
  <c r="O27" i="24"/>
  <c r="N27" i="24"/>
  <c r="L27" i="24"/>
  <c r="H27" i="24"/>
  <c r="O26" i="24"/>
  <c r="N26" i="24"/>
  <c r="M26" i="24"/>
  <c r="L26" i="24"/>
  <c r="H26" i="24"/>
  <c r="O25" i="24"/>
  <c r="N25" i="24"/>
  <c r="M25" i="24"/>
  <c r="L25" i="24"/>
  <c r="H25" i="24"/>
  <c r="O24" i="24"/>
  <c r="L24" i="24"/>
  <c r="H24" i="24"/>
  <c r="O23" i="24"/>
  <c r="L23" i="24"/>
  <c r="H23" i="24"/>
  <c r="O22" i="24"/>
  <c r="L22" i="24"/>
  <c r="H22" i="24"/>
  <c r="O21" i="24"/>
  <c r="N21" i="24"/>
  <c r="L21" i="24"/>
  <c r="H21" i="24"/>
  <c r="O20" i="24"/>
  <c r="M20" i="24"/>
  <c r="L20" i="24"/>
  <c r="K20" i="24"/>
  <c r="J20" i="24"/>
  <c r="J16" i="24" s="1"/>
  <c r="H20" i="24"/>
  <c r="G20" i="24"/>
  <c r="G16" i="24" s="1"/>
  <c r="G15" i="24" s="1"/>
  <c r="G9" i="24" s="1"/>
  <c r="G8" i="24" s="1"/>
  <c r="F20" i="24"/>
  <c r="O19" i="24"/>
  <c r="N19" i="24"/>
  <c r="M19" i="24"/>
  <c r="L19" i="24"/>
  <c r="H19" i="24"/>
  <c r="O18" i="24"/>
  <c r="N18" i="24"/>
  <c r="M18" i="24"/>
  <c r="L18" i="24"/>
  <c r="L17" i="24" s="1"/>
  <c r="H18" i="24"/>
  <c r="M17" i="24"/>
  <c r="K17" i="24"/>
  <c r="J17" i="24"/>
  <c r="H17" i="24"/>
  <c r="G17" i="24"/>
  <c r="F17" i="24"/>
  <c r="K16" i="24"/>
  <c r="O16" i="24" s="1"/>
  <c r="F16" i="24"/>
  <c r="F15" i="24" s="1"/>
  <c r="O14" i="24"/>
  <c r="N14" i="24"/>
  <c r="M14" i="24"/>
  <c r="L14" i="24"/>
  <c r="H14" i="24"/>
  <c r="O13" i="24"/>
  <c r="N13" i="24"/>
  <c r="M13" i="24"/>
  <c r="L13" i="24"/>
  <c r="H13" i="24"/>
  <c r="M12" i="24"/>
  <c r="L12" i="24"/>
  <c r="L11" i="24" s="1"/>
  <c r="L10" i="24" s="1"/>
  <c r="K12" i="24"/>
  <c r="J12" i="24"/>
  <c r="H12" i="24"/>
  <c r="H11" i="24" s="1"/>
  <c r="H10" i="24" s="1"/>
  <c r="G12" i="24"/>
  <c r="F12" i="24"/>
  <c r="M11" i="24"/>
  <c r="J11" i="24"/>
  <c r="G11" i="24"/>
  <c r="G10" i="24" s="1"/>
  <c r="F11" i="24"/>
  <c r="F10" i="24" s="1"/>
  <c r="F9" i="24" s="1"/>
  <c r="F8" i="24" s="1"/>
  <c r="J10" i="24"/>
  <c r="AC310" i="23"/>
  <c r="AB310" i="23"/>
  <c r="X310" i="23"/>
  <c r="V310" i="23"/>
  <c r="V309" i="23" s="1"/>
  <c r="V308" i="23" s="1"/>
  <c r="V307" i="23" s="1"/>
  <c r="T310" i="23"/>
  <c r="T309" i="23" s="1"/>
  <c r="T308" i="23" s="1"/>
  <c r="L310" i="23"/>
  <c r="M310" i="23" s="1"/>
  <c r="Y310" i="23" s="1"/>
  <c r="X309" i="23"/>
  <c r="X308" i="23" s="1"/>
  <c r="X307" i="23" s="1"/>
  <c r="W309" i="23"/>
  <c r="U309" i="23"/>
  <c r="R309" i="23"/>
  <c r="R308" i="23" s="1"/>
  <c r="R307" i="23" s="1"/>
  <c r="P309" i="23"/>
  <c r="O309" i="23"/>
  <c r="O308" i="23" s="1"/>
  <c r="O307" i="23" s="1"/>
  <c r="K309" i="23"/>
  <c r="K308" i="23" s="1"/>
  <c r="K307" i="23" s="1"/>
  <c r="J309" i="23"/>
  <c r="J308" i="23" s="1"/>
  <c r="J307" i="23" s="1"/>
  <c r="I309" i="23"/>
  <c r="I308" i="23" s="1"/>
  <c r="I307" i="23" s="1"/>
  <c r="H309" i="23"/>
  <c r="G309" i="23"/>
  <c r="F309" i="23"/>
  <c r="F308" i="23" s="1"/>
  <c r="F307" i="23" s="1"/>
  <c r="P308" i="23"/>
  <c r="P307" i="23" s="1"/>
  <c r="H308" i="23"/>
  <c r="T307" i="23"/>
  <c r="H307" i="23"/>
  <c r="AC306" i="23"/>
  <c r="AB306" i="23"/>
  <c r="AA306" i="23"/>
  <c r="X306" i="23"/>
  <c r="X305" i="23" s="1"/>
  <c r="X304" i="23" s="1"/>
  <c r="X303" i="23" s="1"/>
  <c r="V306" i="23"/>
  <c r="V305" i="23" s="1"/>
  <c r="V304" i="23" s="1"/>
  <c r="V303" i="23" s="1"/>
  <c r="T306" i="23"/>
  <c r="T305" i="23" s="1"/>
  <c r="T304" i="23" s="1"/>
  <c r="T303" i="23" s="1"/>
  <c r="L306" i="23"/>
  <c r="M306" i="23" s="1"/>
  <c r="AC305" i="23"/>
  <c r="W305" i="23"/>
  <c r="U305" i="23"/>
  <c r="R305" i="23"/>
  <c r="P305" i="23"/>
  <c r="O305" i="23"/>
  <c r="O304" i="23" s="1"/>
  <c r="O303" i="23" s="1"/>
  <c r="K305" i="23"/>
  <c r="J305" i="23"/>
  <c r="J304" i="23" s="1"/>
  <c r="J303" i="23" s="1"/>
  <c r="I305" i="23"/>
  <c r="H305" i="23"/>
  <c r="H304" i="23" s="1"/>
  <c r="H303" i="23" s="1"/>
  <c r="G305" i="23"/>
  <c r="F305" i="23"/>
  <c r="F304" i="23" s="1"/>
  <c r="F303" i="23" s="1"/>
  <c r="U304" i="23"/>
  <c r="P304" i="23"/>
  <c r="I304" i="23"/>
  <c r="I303" i="23" s="1"/>
  <c r="G304" i="23"/>
  <c r="G303" i="23" s="1"/>
  <c r="P303" i="23"/>
  <c r="AC302" i="23"/>
  <c r="AB302" i="23"/>
  <c r="X302" i="23"/>
  <c r="X301" i="23" s="1"/>
  <c r="V302" i="23"/>
  <c r="V301" i="23" s="1"/>
  <c r="V294" i="23" s="1"/>
  <c r="V292" i="23" s="1"/>
  <c r="V286" i="23" s="1"/>
  <c r="V284" i="23" s="1"/>
  <c r="T302" i="23"/>
  <c r="T301" i="23" s="1"/>
  <c r="Q302" i="23"/>
  <c r="Q301" i="23" s="1"/>
  <c r="L302" i="23"/>
  <c r="M302" i="23" s="1"/>
  <c r="S302" i="23" s="1"/>
  <c r="AC301" i="23"/>
  <c r="AB301" i="23"/>
  <c r="W301" i="23"/>
  <c r="U301" i="23"/>
  <c r="S301" i="23"/>
  <c r="R301" i="23"/>
  <c r="P301" i="23"/>
  <c r="O301" i="23"/>
  <c r="M301" i="23"/>
  <c r="K301" i="23"/>
  <c r="J301" i="23"/>
  <c r="I301" i="23"/>
  <c r="H301" i="23"/>
  <c r="H294" i="23" s="1"/>
  <c r="H292" i="23" s="1"/>
  <c r="H286" i="23" s="1"/>
  <c r="H284" i="23" s="1"/>
  <c r="G301" i="23"/>
  <c r="F301" i="23"/>
  <c r="AC300" i="23"/>
  <c r="AB300" i="23"/>
  <c r="X300" i="23"/>
  <c r="X299" i="23" s="1"/>
  <c r="X293" i="23" s="1"/>
  <c r="V300" i="23"/>
  <c r="V299" i="23" s="1"/>
  <c r="T300" i="23"/>
  <c r="L300" i="23"/>
  <c r="M300" i="23" s="1"/>
  <c r="W299" i="23"/>
  <c r="W293" i="23" s="1"/>
  <c r="U299" i="23"/>
  <c r="AB299" i="23" s="1"/>
  <c r="T299" i="23"/>
  <c r="R299" i="23"/>
  <c r="P299" i="23"/>
  <c r="O299" i="23"/>
  <c r="K299" i="23"/>
  <c r="J299" i="23"/>
  <c r="I299" i="23"/>
  <c r="H299" i="23"/>
  <c r="G299" i="23"/>
  <c r="F299" i="23"/>
  <c r="AA298" i="23"/>
  <c r="X298" i="23"/>
  <c r="X297" i="23" s="1"/>
  <c r="X294" i="23" s="1"/>
  <c r="X292" i="23" s="1"/>
  <c r="X286" i="23" s="1"/>
  <c r="X284" i="23" s="1"/>
  <c r="V298" i="23"/>
  <c r="V297" i="23" s="1"/>
  <c r="T298" i="23"/>
  <c r="T297" i="23" s="1"/>
  <c r="L298" i="23"/>
  <c r="M298" i="23" s="1"/>
  <c r="W297" i="23"/>
  <c r="U297" i="23"/>
  <c r="R297" i="23"/>
  <c r="R294" i="23" s="1"/>
  <c r="P297" i="23"/>
  <c r="O297" i="23"/>
  <c r="O294" i="23" s="1"/>
  <c r="O292" i="23" s="1"/>
  <c r="O286" i="23" s="1"/>
  <c r="K297" i="23"/>
  <c r="J297" i="23"/>
  <c r="I297" i="23"/>
  <c r="H297" i="23"/>
  <c r="G297" i="23"/>
  <c r="F297" i="23"/>
  <c r="F294" i="23" s="1"/>
  <c r="AC296" i="23"/>
  <c r="AB296" i="23"/>
  <c r="X296" i="23"/>
  <c r="V296" i="23"/>
  <c r="T296" i="23"/>
  <c r="T295" i="23" s="1"/>
  <c r="Q296" i="23"/>
  <c r="Q295" i="23" s="1"/>
  <c r="M296" i="23"/>
  <c r="AA296" i="23" s="1"/>
  <c r="L296" i="23"/>
  <c r="X295" i="23"/>
  <c r="W295" i="23"/>
  <c r="V295" i="23"/>
  <c r="V293" i="23" s="1"/>
  <c r="V291" i="23" s="1"/>
  <c r="U295" i="23"/>
  <c r="R295" i="23"/>
  <c r="P295" i="23"/>
  <c r="P293" i="23" s="1"/>
  <c r="P291" i="23" s="1"/>
  <c r="O295" i="23"/>
  <c r="O293" i="23" s="1"/>
  <c r="K295" i="23"/>
  <c r="J295" i="23"/>
  <c r="I295" i="23"/>
  <c r="L295" i="23" s="1"/>
  <c r="H295" i="23"/>
  <c r="G295" i="23"/>
  <c r="F295" i="23"/>
  <c r="F293" i="23" s="1"/>
  <c r="F291" i="23" s="1"/>
  <c r="W294" i="23"/>
  <c r="W292" i="23" s="1"/>
  <c r="P294" i="23"/>
  <c r="P292" i="23" s="1"/>
  <c r="P286" i="23" s="1"/>
  <c r="P284" i="23" s="1"/>
  <c r="G294" i="23"/>
  <c r="T293" i="23"/>
  <c r="T291" i="23" s="1"/>
  <c r="K293" i="23"/>
  <c r="K291" i="23" s="1"/>
  <c r="F292" i="23"/>
  <c r="F286" i="23" s="1"/>
  <c r="F284" i="23" s="1"/>
  <c r="X291" i="23"/>
  <c r="O291" i="23"/>
  <c r="I291" i="23"/>
  <c r="AC290" i="23"/>
  <c r="AB290" i="23"/>
  <c r="X290" i="23"/>
  <c r="X289" i="23" s="1"/>
  <c r="X288" i="23" s="1"/>
  <c r="X287" i="23" s="1"/>
  <c r="V290" i="23"/>
  <c r="P290" i="23"/>
  <c r="L290" i="23"/>
  <c r="M290" i="23" s="1"/>
  <c r="Y290" i="23" s="1"/>
  <c r="W289" i="23"/>
  <c r="W288" i="23" s="1"/>
  <c r="V289" i="23"/>
  <c r="V288" i="23" s="1"/>
  <c r="V287" i="23" s="1"/>
  <c r="V285" i="23" s="1"/>
  <c r="V283" i="23" s="1"/>
  <c r="U289" i="23"/>
  <c r="AB289" i="23" s="1"/>
  <c r="R289" i="23"/>
  <c r="R288" i="23" s="1"/>
  <c r="R287" i="23" s="1"/>
  <c r="O289" i="23"/>
  <c r="O288" i="23" s="1"/>
  <c r="O287" i="23" s="1"/>
  <c r="M289" i="23"/>
  <c r="K289" i="23"/>
  <c r="J289" i="23"/>
  <c r="J288" i="23" s="1"/>
  <c r="J287" i="23" s="1"/>
  <c r="I289" i="23"/>
  <c r="I288" i="23" s="1"/>
  <c r="I287" i="23" s="1"/>
  <c r="H289" i="23"/>
  <c r="G289" i="23"/>
  <c r="F289" i="23"/>
  <c r="K288" i="23"/>
  <c r="K287" i="23" s="1"/>
  <c r="H288" i="23"/>
  <c r="H287" i="23" s="1"/>
  <c r="F288" i="23"/>
  <c r="F287" i="23" s="1"/>
  <c r="I285" i="23"/>
  <c r="I283" i="23" s="1"/>
  <c r="O284" i="23"/>
  <c r="AC282" i="23"/>
  <c r="AB282" i="23"/>
  <c r="X282" i="23"/>
  <c r="X281" i="23" s="1"/>
  <c r="X280" i="23" s="1"/>
  <c r="X279" i="23" s="1"/>
  <c r="V282" i="23"/>
  <c r="V281" i="23" s="1"/>
  <c r="V280" i="23" s="1"/>
  <c r="V279" i="23" s="1"/>
  <c r="T282" i="23"/>
  <c r="T281" i="23" s="1"/>
  <c r="T280" i="23" s="1"/>
  <c r="T279" i="23" s="1"/>
  <c r="L282" i="23"/>
  <c r="M282" i="23" s="1"/>
  <c r="Z282" i="23" s="1"/>
  <c r="W281" i="23"/>
  <c r="U281" i="23"/>
  <c r="AB281" i="23" s="1"/>
  <c r="R281" i="23"/>
  <c r="P281" i="23"/>
  <c r="O281" i="23"/>
  <c r="O280" i="23" s="1"/>
  <c r="K281" i="23"/>
  <c r="K280" i="23" s="1"/>
  <c r="K279" i="23" s="1"/>
  <c r="J281" i="23"/>
  <c r="J280" i="23" s="1"/>
  <c r="J279" i="23" s="1"/>
  <c r="I281" i="23"/>
  <c r="H281" i="23"/>
  <c r="G281" i="23"/>
  <c r="F281" i="23"/>
  <c r="F280" i="23" s="1"/>
  <c r="F279" i="23" s="1"/>
  <c r="U280" i="23"/>
  <c r="R280" i="23"/>
  <c r="R279" i="23" s="1"/>
  <c r="P280" i="23"/>
  <c r="P279" i="23" s="1"/>
  <c r="H280" i="23"/>
  <c r="G280" i="23"/>
  <c r="O279" i="23"/>
  <c r="H279" i="23"/>
  <c r="AC278" i="23"/>
  <c r="AB278" i="23"/>
  <c r="X278" i="23"/>
  <c r="V278" i="23"/>
  <c r="V277" i="23" s="1"/>
  <c r="V276" i="23" s="1"/>
  <c r="V275" i="23" s="1"/>
  <c r="V274" i="23" s="1"/>
  <c r="V273" i="23" s="1"/>
  <c r="T278" i="23"/>
  <c r="T277" i="23" s="1"/>
  <c r="T276" i="23" s="1"/>
  <c r="T275" i="23" s="1"/>
  <c r="T274" i="23" s="1"/>
  <c r="T273" i="23" s="1"/>
  <c r="M278" i="23"/>
  <c r="AA278" i="23" s="1"/>
  <c r="L278" i="23"/>
  <c r="X277" i="23"/>
  <c r="X276" i="23" s="1"/>
  <c r="X275" i="23" s="1"/>
  <c r="W277" i="23"/>
  <c r="U277" i="23"/>
  <c r="U276" i="23" s="1"/>
  <c r="R277" i="23"/>
  <c r="R276" i="23" s="1"/>
  <c r="R275" i="23" s="1"/>
  <c r="P277" i="23"/>
  <c r="O277" i="23"/>
  <c r="K277" i="23"/>
  <c r="J277" i="23"/>
  <c r="I277" i="23"/>
  <c r="I276" i="23" s="1"/>
  <c r="I275" i="23" s="1"/>
  <c r="H277" i="23"/>
  <c r="H276" i="23" s="1"/>
  <c r="H275" i="23" s="1"/>
  <c r="H274" i="23" s="1"/>
  <c r="H273" i="23" s="1"/>
  <c r="G277" i="23"/>
  <c r="G276" i="23" s="1"/>
  <c r="F277" i="23"/>
  <c r="F276" i="23" s="1"/>
  <c r="F275" i="23" s="1"/>
  <c r="P276" i="23"/>
  <c r="P275" i="23" s="1"/>
  <c r="P274" i="23" s="1"/>
  <c r="P273" i="23" s="1"/>
  <c r="O276" i="23"/>
  <c r="O275" i="23" s="1"/>
  <c r="J276" i="23"/>
  <c r="J275" i="23" s="1"/>
  <c r="U275" i="23"/>
  <c r="AC272" i="23"/>
  <c r="AB272" i="23"/>
  <c r="Y272" i="23"/>
  <c r="X272" i="23"/>
  <c r="X271" i="23" s="1"/>
  <c r="X270" i="23" s="1"/>
  <c r="X269" i="23" s="1"/>
  <c r="V272" i="23"/>
  <c r="V271" i="23" s="1"/>
  <c r="V270" i="23" s="1"/>
  <c r="V269" i="23" s="1"/>
  <c r="T272" i="23"/>
  <c r="T271" i="23" s="1"/>
  <c r="T270" i="23" s="1"/>
  <c r="T269" i="23" s="1"/>
  <c r="L272" i="23"/>
  <c r="M272" i="23" s="1"/>
  <c r="W271" i="23"/>
  <c r="U271" i="23"/>
  <c r="U270" i="23" s="1"/>
  <c r="R271" i="23"/>
  <c r="P271" i="23"/>
  <c r="O271" i="23"/>
  <c r="O270" i="23" s="1"/>
  <c r="O269" i="23" s="1"/>
  <c r="K271" i="23"/>
  <c r="J271" i="23"/>
  <c r="I271" i="23"/>
  <c r="H271" i="23"/>
  <c r="H270" i="23" s="1"/>
  <c r="H269" i="23" s="1"/>
  <c r="G271" i="23"/>
  <c r="G270" i="23" s="1"/>
  <c r="F271" i="23"/>
  <c r="F270" i="23" s="1"/>
  <c r="F269" i="23" s="1"/>
  <c r="W270" i="23"/>
  <c r="P270" i="23"/>
  <c r="P269" i="23" s="1"/>
  <c r="K270" i="23"/>
  <c r="J270" i="23"/>
  <c r="J269" i="23" s="1"/>
  <c r="K269" i="23"/>
  <c r="AC268" i="23"/>
  <c r="AB268" i="23"/>
  <c r="X268" i="23"/>
  <c r="V268" i="23"/>
  <c r="V267" i="23" s="1"/>
  <c r="T268" i="23"/>
  <c r="T267" i="23" s="1"/>
  <c r="T266" i="23" s="1"/>
  <c r="T265" i="23" s="1"/>
  <c r="L268" i="23"/>
  <c r="M268" i="23" s="1"/>
  <c r="X267" i="23"/>
  <c r="X266" i="23" s="1"/>
  <c r="X265" i="23" s="1"/>
  <c r="W267" i="23"/>
  <c r="U267" i="23"/>
  <c r="R267" i="23"/>
  <c r="R266" i="23" s="1"/>
  <c r="R265" i="23" s="1"/>
  <c r="P267" i="23"/>
  <c r="O267" i="23"/>
  <c r="O266" i="23" s="1"/>
  <c r="O265" i="23" s="1"/>
  <c r="O264" i="23" s="1"/>
  <c r="O263" i="23" s="1"/>
  <c r="K267" i="23"/>
  <c r="K266" i="23" s="1"/>
  <c r="K265" i="23" s="1"/>
  <c r="J267" i="23"/>
  <c r="J266" i="23" s="1"/>
  <c r="J265" i="23" s="1"/>
  <c r="J264" i="23" s="1"/>
  <c r="J263" i="23" s="1"/>
  <c r="I267" i="23"/>
  <c r="H267" i="23"/>
  <c r="H266" i="23" s="1"/>
  <c r="G267" i="23"/>
  <c r="F267" i="23"/>
  <c r="F266" i="23" s="1"/>
  <c r="F265" i="23" s="1"/>
  <c r="F264" i="23" s="1"/>
  <c r="F263" i="23" s="1"/>
  <c r="V266" i="23"/>
  <c r="V265" i="23" s="1"/>
  <c r="U266" i="23"/>
  <c r="P266" i="23"/>
  <c r="I266" i="23"/>
  <c r="I265" i="23" s="1"/>
  <c r="G266" i="23"/>
  <c r="G265" i="23" s="1"/>
  <c r="P265" i="23"/>
  <c r="P264" i="23" s="1"/>
  <c r="P263" i="23" s="1"/>
  <c r="H265" i="23"/>
  <c r="AC262" i="23"/>
  <c r="AB262" i="23"/>
  <c r="X262" i="23"/>
  <c r="X261" i="23" s="1"/>
  <c r="X260" i="23" s="1"/>
  <c r="X259" i="23" s="1"/>
  <c r="V262" i="23"/>
  <c r="V261" i="23" s="1"/>
  <c r="T262" i="23"/>
  <c r="L262" i="23"/>
  <c r="M262" i="23" s="1"/>
  <c r="W261" i="23"/>
  <c r="U261" i="23"/>
  <c r="T261" i="23"/>
  <c r="T260" i="23" s="1"/>
  <c r="T259" i="23" s="1"/>
  <c r="R261" i="23"/>
  <c r="R260" i="23" s="1"/>
  <c r="R259" i="23" s="1"/>
  <c r="P261" i="23"/>
  <c r="O261" i="23"/>
  <c r="O260" i="23" s="1"/>
  <c r="O259" i="23" s="1"/>
  <c r="K261" i="23"/>
  <c r="K260" i="23" s="1"/>
  <c r="J261" i="23"/>
  <c r="I261" i="23"/>
  <c r="H261" i="23"/>
  <c r="H260" i="23" s="1"/>
  <c r="H259" i="23" s="1"/>
  <c r="G261" i="23"/>
  <c r="F261" i="23"/>
  <c r="F260" i="23" s="1"/>
  <c r="F259" i="23" s="1"/>
  <c r="W260" i="23"/>
  <c r="W259" i="23" s="1"/>
  <c r="V260" i="23"/>
  <c r="V259" i="23" s="1"/>
  <c r="P260" i="23"/>
  <c r="J260" i="23"/>
  <c r="J259" i="23" s="1"/>
  <c r="I260" i="23"/>
  <c r="G260" i="23"/>
  <c r="P259" i="23"/>
  <c r="K259" i="23"/>
  <c r="I259" i="23"/>
  <c r="AC258" i="23"/>
  <c r="AB258" i="23"/>
  <c r="X258" i="23"/>
  <c r="X257" i="23" s="1"/>
  <c r="V258" i="23"/>
  <c r="V257" i="23" s="1"/>
  <c r="T258" i="23"/>
  <c r="T257" i="23" s="1"/>
  <c r="L258" i="23"/>
  <c r="M258" i="23" s="1"/>
  <c r="W257" i="23"/>
  <c r="U257" i="23"/>
  <c r="R257" i="23"/>
  <c r="P257" i="23"/>
  <c r="O257" i="23"/>
  <c r="K257" i="23"/>
  <c r="J257" i="23"/>
  <c r="I257" i="23"/>
  <c r="H257" i="23"/>
  <c r="G257" i="23"/>
  <c r="F257" i="23"/>
  <c r="F252" i="23" s="1"/>
  <c r="F250" i="23" s="1"/>
  <c r="F248" i="23" s="1"/>
  <c r="F246" i="23" s="1"/>
  <c r="AC256" i="23"/>
  <c r="AB256" i="23"/>
  <c r="X256" i="23"/>
  <c r="X255" i="23" s="1"/>
  <c r="X252" i="23" s="1"/>
  <c r="V256" i="23"/>
  <c r="V255" i="23" s="1"/>
  <c r="V252" i="23" s="1"/>
  <c r="T256" i="23"/>
  <c r="T255" i="23" s="1"/>
  <c r="L256" i="23"/>
  <c r="M256" i="23" s="1"/>
  <c r="AB255" i="23"/>
  <c r="W255" i="23"/>
  <c r="U255" i="23"/>
  <c r="R255" i="23"/>
  <c r="P255" i="23"/>
  <c r="P252" i="23" s="1"/>
  <c r="P248" i="23" s="1"/>
  <c r="P246" i="23" s="1"/>
  <c r="O255" i="23"/>
  <c r="K255" i="23"/>
  <c r="J255" i="23"/>
  <c r="J252" i="23" s="1"/>
  <c r="I255" i="23"/>
  <c r="H255" i="23"/>
  <c r="G255" i="23"/>
  <c r="L255" i="23" s="1"/>
  <c r="F255" i="23"/>
  <c r="AC254" i="23"/>
  <c r="AB254" i="23"/>
  <c r="X254" i="23"/>
  <c r="X253" i="23" s="1"/>
  <c r="X251" i="23" s="1"/>
  <c r="X249" i="23" s="1"/>
  <c r="X247" i="23" s="1"/>
  <c r="X245" i="23" s="1"/>
  <c r="V254" i="23"/>
  <c r="V253" i="23" s="1"/>
  <c r="V251" i="23" s="1"/>
  <c r="V249" i="23" s="1"/>
  <c r="V247" i="23" s="1"/>
  <c r="V245" i="23" s="1"/>
  <c r="T254" i="23"/>
  <c r="T253" i="23" s="1"/>
  <c r="T251" i="23" s="1"/>
  <c r="T249" i="23" s="1"/>
  <c r="L254" i="23"/>
  <c r="M254" i="23" s="1"/>
  <c r="M253" i="23" s="1"/>
  <c r="M251" i="23" s="1"/>
  <c r="M249" i="23" s="1"/>
  <c r="W253" i="23"/>
  <c r="U253" i="23"/>
  <c r="R253" i="23"/>
  <c r="R251" i="23" s="1"/>
  <c r="P253" i="23"/>
  <c r="O253" i="23"/>
  <c r="K253" i="23"/>
  <c r="K251" i="23" s="1"/>
  <c r="J253" i="23"/>
  <c r="J251" i="23" s="1"/>
  <c r="J249" i="23" s="1"/>
  <c r="I253" i="23"/>
  <c r="I251" i="23" s="1"/>
  <c r="I249" i="23" s="1"/>
  <c r="H253" i="23"/>
  <c r="H251" i="23" s="1"/>
  <c r="H249" i="23" s="1"/>
  <c r="G253" i="23"/>
  <c r="F253" i="23"/>
  <c r="F251" i="23" s="1"/>
  <c r="R252" i="23"/>
  <c r="I252" i="23"/>
  <c r="U251" i="23"/>
  <c r="P251" i="23"/>
  <c r="P249" i="23" s="1"/>
  <c r="O251" i="23"/>
  <c r="O249" i="23" s="1"/>
  <c r="G251" i="23"/>
  <c r="P250" i="23"/>
  <c r="J250" i="23"/>
  <c r="K249" i="23"/>
  <c r="F249" i="23"/>
  <c r="J248" i="23"/>
  <c r="J246" i="23" s="1"/>
  <c r="AC244" i="23"/>
  <c r="AB244" i="23"/>
  <c r="AA244" i="23"/>
  <c r="Z244" i="23"/>
  <c r="X244" i="23"/>
  <c r="V244" i="23"/>
  <c r="V243" i="23" s="1"/>
  <c r="V242" i="23" s="1"/>
  <c r="V241" i="23" s="1"/>
  <c r="T244" i="23"/>
  <c r="T243" i="23" s="1"/>
  <c r="L244" i="23"/>
  <c r="M244" i="23" s="1"/>
  <c r="AC243" i="23"/>
  <c r="X243" i="23"/>
  <c r="X242" i="23" s="1"/>
  <c r="X241" i="23" s="1"/>
  <c r="W243" i="23"/>
  <c r="U243" i="23"/>
  <c r="R243" i="23"/>
  <c r="P243" i="23"/>
  <c r="P242" i="23" s="1"/>
  <c r="P241" i="23" s="1"/>
  <c r="O243" i="23"/>
  <c r="O242" i="23" s="1"/>
  <c r="O241" i="23" s="1"/>
  <c r="K243" i="23"/>
  <c r="K242" i="23" s="1"/>
  <c r="K241" i="23" s="1"/>
  <c r="J243" i="23"/>
  <c r="J242" i="23" s="1"/>
  <c r="J241" i="23" s="1"/>
  <c r="I243" i="23"/>
  <c r="H243" i="23"/>
  <c r="G243" i="23"/>
  <c r="F243" i="23"/>
  <c r="F242" i="23" s="1"/>
  <c r="F241" i="23" s="1"/>
  <c r="U242" i="23"/>
  <c r="U241" i="23" s="1"/>
  <c r="T242" i="23"/>
  <c r="T241" i="23" s="1"/>
  <c r="R242" i="23"/>
  <c r="R241" i="23" s="1"/>
  <c r="I242" i="23"/>
  <c r="I241" i="23" s="1"/>
  <c r="H242" i="23"/>
  <c r="H241" i="23"/>
  <c r="AC240" i="23"/>
  <c r="AB240" i="23"/>
  <c r="X240" i="23"/>
  <c r="V240" i="23"/>
  <c r="T240" i="23"/>
  <c r="T239" i="23" s="1"/>
  <c r="T238" i="23" s="1"/>
  <c r="T237" i="23" s="1"/>
  <c r="L240" i="23"/>
  <c r="M240" i="23" s="1"/>
  <c r="AA240" i="23" s="1"/>
  <c r="X239" i="23"/>
  <c r="W239" i="23"/>
  <c r="V239" i="23"/>
  <c r="V238" i="23" s="1"/>
  <c r="V237" i="23" s="1"/>
  <c r="V236" i="23" s="1"/>
  <c r="V235" i="23" s="1"/>
  <c r="U239" i="23"/>
  <c r="AC239" i="23" s="1"/>
  <c r="R239" i="23"/>
  <c r="P239" i="23"/>
  <c r="P238" i="23" s="1"/>
  <c r="P237" i="23" s="1"/>
  <c r="O239" i="23"/>
  <c r="O238" i="23" s="1"/>
  <c r="O237" i="23" s="1"/>
  <c r="K239" i="23"/>
  <c r="K238" i="23" s="1"/>
  <c r="K237" i="23" s="1"/>
  <c r="J239" i="23"/>
  <c r="J238" i="23" s="1"/>
  <c r="J237" i="23" s="1"/>
  <c r="I239" i="23"/>
  <c r="I238" i="23" s="1"/>
  <c r="I237" i="23" s="1"/>
  <c r="H239" i="23"/>
  <c r="G239" i="23"/>
  <c r="F239" i="23"/>
  <c r="X238" i="23"/>
  <c r="X237" i="23" s="1"/>
  <c r="H238" i="23"/>
  <c r="H237" i="23" s="1"/>
  <c r="H236" i="23" s="1"/>
  <c r="H235" i="23" s="1"/>
  <c r="G238" i="23"/>
  <c r="F238" i="23"/>
  <c r="F237" i="23" s="1"/>
  <c r="X234" i="23"/>
  <c r="X233" i="23" s="1"/>
  <c r="X232" i="23" s="1"/>
  <c r="V234" i="23"/>
  <c r="P234" i="23"/>
  <c r="L234" i="23"/>
  <c r="M234" i="23" s="1"/>
  <c r="Z234" i="23" s="1"/>
  <c r="W233" i="23"/>
  <c r="V233" i="23"/>
  <c r="V232" i="23" s="1"/>
  <c r="V231" i="23" s="1"/>
  <c r="U233" i="23"/>
  <c r="R233" i="23"/>
  <c r="O233" i="23"/>
  <c r="O232" i="23" s="1"/>
  <c r="O231" i="23" s="1"/>
  <c r="K233" i="23"/>
  <c r="K232" i="23" s="1"/>
  <c r="K231" i="23" s="1"/>
  <c r="J233" i="23"/>
  <c r="J232" i="23" s="1"/>
  <c r="J231" i="23" s="1"/>
  <c r="I233" i="23"/>
  <c r="H233" i="23"/>
  <c r="G233" i="23"/>
  <c r="F233" i="23"/>
  <c r="W232" i="23"/>
  <c r="W231" i="23" s="1"/>
  <c r="U232" i="23"/>
  <c r="R232" i="23"/>
  <c r="R231" i="23" s="1"/>
  <c r="H232" i="23"/>
  <c r="H231" i="23" s="1"/>
  <c r="G232" i="23"/>
  <c r="F232" i="23"/>
  <c r="F231" i="23" s="1"/>
  <c r="X231" i="23"/>
  <c r="I231" i="23"/>
  <c r="G231" i="23"/>
  <c r="AC230" i="23"/>
  <c r="AB230" i="23"/>
  <c r="X230" i="23"/>
  <c r="X229" i="23" s="1"/>
  <c r="X228" i="23" s="1"/>
  <c r="X227" i="23" s="1"/>
  <c r="V230" i="23"/>
  <c r="V229" i="23" s="1"/>
  <c r="V228" i="23" s="1"/>
  <c r="V227" i="23" s="1"/>
  <c r="T230" i="23"/>
  <c r="T229" i="23" s="1"/>
  <c r="T228" i="23" s="1"/>
  <c r="T227" i="23" s="1"/>
  <c r="Q230" i="23"/>
  <c r="Q229" i="23" s="1"/>
  <c r="Q228" i="23" s="1"/>
  <c r="Q227" i="23" s="1"/>
  <c r="L230" i="23"/>
  <c r="M230" i="23" s="1"/>
  <c r="W229" i="23"/>
  <c r="U229" i="23"/>
  <c r="AB229" i="23" s="1"/>
  <c r="R229" i="23"/>
  <c r="P229" i="23"/>
  <c r="O229" i="23"/>
  <c r="O228" i="23" s="1"/>
  <c r="O227" i="23" s="1"/>
  <c r="M229" i="23"/>
  <c r="K229" i="23"/>
  <c r="J229" i="23"/>
  <c r="I229" i="23"/>
  <c r="H229" i="23"/>
  <c r="G229" i="23"/>
  <c r="F229" i="23"/>
  <c r="F228" i="23" s="1"/>
  <c r="F227" i="23" s="1"/>
  <c r="R228" i="23"/>
  <c r="P228" i="23"/>
  <c r="K228" i="23"/>
  <c r="J228" i="23"/>
  <c r="J227" i="23" s="1"/>
  <c r="I228" i="23"/>
  <c r="H228" i="23"/>
  <c r="H227" i="23" s="1"/>
  <c r="P227" i="23"/>
  <c r="K227" i="23"/>
  <c r="I227" i="23"/>
  <c r="AC226" i="23"/>
  <c r="AB226" i="23"/>
  <c r="AA226" i="23"/>
  <c r="X226" i="23"/>
  <c r="X225" i="23" s="1"/>
  <c r="V226" i="23"/>
  <c r="T226" i="23"/>
  <c r="T225" i="23" s="1"/>
  <c r="T224" i="23" s="1"/>
  <c r="T223" i="23" s="1"/>
  <c r="Q226" i="23"/>
  <c r="Q225" i="23" s="1"/>
  <c r="Q224" i="23" s="1"/>
  <c r="Q223" i="23" s="1"/>
  <c r="L226" i="23"/>
  <c r="M226" i="23" s="1"/>
  <c r="W225" i="23"/>
  <c r="V225" i="23"/>
  <c r="V224" i="23" s="1"/>
  <c r="V223" i="23" s="1"/>
  <c r="U225" i="23"/>
  <c r="R225" i="23"/>
  <c r="AB225" i="23" s="1"/>
  <c r="P225" i="23"/>
  <c r="P224" i="23" s="1"/>
  <c r="P223" i="23" s="1"/>
  <c r="O225" i="23"/>
  <c r="K225" i="23"/>
  <c r="K224" i="23" s="1"/>
  <c r="K223" i="23" s="1"/>
  <c r="J225" i="23"/>
  <c r="J224" i="23" s="1"/>
  <c r="J223" i="23" s="1"/>
  <c r="I225" i="23"/>
  <c r="H225" i="23"/>
  <c r="G225" i="23"/>
  <c r="F225" i="23"/>
  <c r="F224" i="23" s="1"/>
  <c r="X224" i="23"/>
  <c r="X223" i="23" s="1"/>
  <c r="W224" i="23"/>
  <c r="O224" i="23"/>
  <c r="I224" i="23"/>
  <c r="I223" i="23" s="1"/>
  <c r="H224" i="23"/>
  <c r="H223" i="23" s="1"/>
  <c r="O223" i="23"/>
  <c r="F223" i="23"/>
  <c r="AC222" i="23"/>
  <c r="AB222" i="23"/>
  <c r="X222" i="23"/>
  <c r="X221" i="23" s="1"/>
  <c r="X220" i="23" s="1"/>
  <c r="X219" i="23" s="1"/>
  <c r="V222" i="23"/>
  <c r="V221" i="23" s="1"/>
  <c r="V220" i="23" s="1"/>
  <c r="V219" i="23" s="1"/>
  <c r="T222" i="23"/>
  <c r="T221" i="23" s="1"/>
  <c r="T220" i="23" s="1"/>
  <c r="T219" i="23" s="1"/>
  <c r="L222" i="23"/>
  <c r="M222" i="23" s="1"/>
  <c r="M221" i="23" s="1"/>
  <c r="M220" i="23" s="1"/>
  <c r="AA221" i="23"/>
  <c r="W221" i="23"/>
  <c r="W220" i="23" s="1"/>
  <c r="U221" i="23"/>
  <c r="R221" i="23"/>
  <c r="Y221" i="23" s="1"/>
  <c r="P221" i="23"/>
  <c r="P220" i="23" s="1"/>
  <c r="P219" i="23" s="1"/>
  <c r="O221" i="23"/>
  <c r="O220" i="23" s="1"/>
  <c r="O219" i="23" s="1"/>
  <c r="K221" i="23"/>
  <c r="K220" i="23" s="1"/>
  <c r="J221" i="23"/>
  <c r="I221" i="23"/>
  <c r="H221" i="23"/>
  <c r="H220" i="23" s="1"/>
  <c r="H219" i="23" s="1"/>
  <c r="G221" i="23"/>
  <c r="G220" i="23" s="1"/>
  <c r="F221" i="23"/>
  <c r="F220" i="23" s="1"/>
  <c r="F219" i="23" s="1"/>
  <c r="R220" i="23"/>
  <c r="J220" i="23"/>
  <c r="J219" i="23" s="1"/>
  <c r="G219" i="23"/>
  <c r="AC218" i="23"/>
  <c r="AB218" i="23"/>
  <c r="X218" i="23"/>
  <c r="X217" i="23" s="1"/>
  <c r="X216" i="23" s="1"/>
  <c r="X215" i="23" s="1"/>
  <c r="V218" i="23"/>
  <c r="V217" i="23" s="1"/>
  <c r="T218" i="23"/>
  <c r="T217" i="23" s="1"/>
  <c r="T216" i="23" s="1"/>
  <c r="T215" i="23" s="1"/>
  <c r="M218" i="23"/>
  <c r="L218" i="23"/>
  <c r="W217" i="23"/>
  <c r="U217" i="23"/>
  <c r="R217" i="23"/>
  <c r="R216" i="23" s="1"/>
  <c r="P217" i="23"/>
  <c r="O217" i="23"/>
  <c r="O216" i="23" s="1"/>
  <c r="K217" i="23"/>
  <c r="K216" i="23" s="1"/>
  <c r="K215" i="23" s="1"/>
  <c r="J217" i="23"/>
  <c r="J216" i="23" s="1"/>
  <c r="I217" i="23"/>
  <c r="I216" i="23" s="1"/>
  <c r="I215" i="23" s="1"/>
  <c r="H217" i="23"/>
  <c r="H216" i="23" s="1"/>
  <c r="H215" i="23" s="1"/>
  <c r="G217" i="23"/>
  <c r="F217" i="23"/>
  <c r="F216" i="23" s="1"/>
  <c r="F215" i="23" s="1"/>
  <c r="W216" i="23"/>
  <c r="V216" i="23"/>
  <c r="V215" i="23" s="1"/>
  <c r="U216" i="23"/>
  <c r="P216" i="23"/>
  <c r="P215" i="23" s="1"/>
  <c r="G216" i="23"/>
  <c r="W215" i="23"/>
  <c r="O215" i="23"/>
  <c r="J215" i="23"/>
  <c r="AC214" i="23"/>
  <c r="AB214" i="23"/>
  <c r="X214" i="23"/>
  <c r="V214" i="23"/>
  <c r="V213" i="23" s="1"/>
  <c r="V212" i="23" s="1"/>
  <c r="T214" i="23"/>
  <c r="L214" i="23"/>
  <c r="M214" i="23" s="1"/>
  <c r="AC213" i="23"/>
  <c r="X213" i="23"/>
  <c r="X212" i="23" s="1"/>
  <c r="X211" i="23" s="1"/>
  <c r="W213" i="23"/>
  <c r="U213" i="23"/>
  <c r="U212" i="23" s="1"/>
  <c r="T213" i="23"/>
  <c r="T212" i="23" s="1"/>
  <c r="T211" i="23" s="1"/>
  <c r="R213" i="23"/>
  <c r="R212" i="23" s="1"/>
  <c r="R211" i="23" s="1"/>
  <c r="P213" i="23"/>
  <c r="P212" i="23" s="1"/>
  <c r="O213" i="23"/>
  <c r="K213" i="23"/>
  <c r="K212" i="23" s="1"/>
  <c r="K211" i="23" s="1"/>
  <c r="J213" i="23"/>
  <c r="I213" i="23"/>
  <c r="I212" i="23" s="1"/>
  <c r="I211" i="23" s="1"/>
  <c r="H213" i="23"/>
  <c r="G213" i="23"/>
  <c r="G212" i="23" s="1"/>
  <c r="F213" i="23"/>
  <c r="O212" i="23"/>
  <c r="O211" i="23" s="1"/>
  <c r="J212" i="23"/>
  <c r="F212" i="23"/>
  <c r="F211" i="23" s="1"/>
  <c r="V211" i="23"/>
  <c r="P211" i="23"/>
  <c r="J211" i="23"/>
  <c r="AC210" i="23"/>
  <c r="AB210" i="23"/>
  <c r="Z210" i="23"/>
  <c r="X210" i="23"/>
  <c r="X209" i="23" s="1"/>
  <c r="X208" i="23" s="1"/>
  <c r="X207" i="23" s="1"/>
  <c r="V210" i="23"/>
  <c r="V209" i="23" s="1"/>
  <c r="V208" i="23" s="1"/>
  <c r="V207" i="23" s="1"/>
  <c r="T210" i="23"/>
  <c r="T209" i="23" s="1"/>
  <c r="L210" i="23"/>
  <c r="M210" i="23" s="1"/>
  <c r="W209" i="23"/>
  <c r="U209" i="23"/>
  <c r="AB209" i="23" s="1"/>
  <c r="R209" i="23"/>
  <c r="P209" i="23"/>
  <c r="P208" i="23" s="1"/>
  <c r="P207" i="23" s="1"/>
  <c r="O209" i="23"/>
  <c r="K209" i="23"/>
  <c r="K208" i="23" s="1"/>
  <c r="K207" i="23" s="1"/>
  <c r="J209" i="23"/>
  <c r="J208" i="23" s="1"/>
  <c r="J207" i="23" s="1"/>
  <c r="I209" i="23"/>
  <c r="I208" i="23" s="1"/>
  <c r="I207" i="23" s="1"/>
  <c r="H209" i="23"/>
  <c r="G209" i="23"/>
  <c r="F209" i="23"/>
  <c r="T208" i="23"/>
  <c r="T207" i="23" s="1"/>
  <c r="R208" i="23"/>
  <c r="R207" i="23" s="1"/>
  <c r="O208" i="23"/>
  <c r="H208" i="23"/>
  <c r="F208" i="23"/>
  <c r="F207" i="23" s="1"/>
  <c r="O207" i="23"/>
  <c r="H207" i="23"/>
  <c r="AC206" i="23"/>
  <c r="AB206" i="23"/>
  <c r="X206" i="23"/>
  <c r="V206" i="23"/>
  <c r="T206" i="23"/>
  <c r="T205" i="23" s="1"/>
  <c r="T204" i="23" s="1"/>
  <c r="T203" i="23" s="1"/>
  <c r="S206" i="23"/>
  <c r="S205" i="23" s="1"/>
  <c r="S204" i="23" s="1"/>
  <c r="S203" i="23" s="1"/>
  <c r="L206" i="23"/>
  <c r="M206" i="23" s="1"/>
  <c r="AA206" i="23" s="1"/>
  <c r="X205" i="23"/>
  <c r="W205" i="23"/>
  <c r="V205" i="23"/>
  <c r="U205" i="23"/>
  <c r="AB205" i="23" s="1"/>
  <c r="R205" i="23"/>
  <c r="P205" i="23"/>
  <c r="O205" i="23"/>
  <c r="O204" i="23" s="1"/>
  <c r="O203" i="23" s="1"/>
  <c r="K205" i="23"/>
  <c r="K204" i="23" s="1"/>
  <c r="K203" i="23" s="1"/>
  <c r="J205" i="23"/>
  <c r="J204" i="23" s="1"/>
  <c r="J203" i="23" s="1"/>
  <c r="I205" i="23"/>
  <c r="I204" i="23" s="1"/>
  <c r="I203" i="23" s="1"/>
  <c r="H205" i="23"/>
  <c r="G205" i="23"/>
  <c r="F205" i="23"/>
  <c r="F204" i="23" s="1"/>
  <c r="F203" i="23" s="1"/>
  <c r="X204" i="23"/>
  <c r="V204" i="23"/>
  <c r="V203" i="23" s="1"/>
  <c r="P204" i="23"/>
  <c r="P203" i="23" s="1"/>
  <c r="H204" i="23"/>
  <c r="H203" i="23" s="1"/>
  <c r="G204" i="23"/>
  <c r="X203" i="23"/>
  <c r="AC202" i="23"/>
  <c r="AB202" i="23"/>
  <c r="Y202" i="23"/>
  <c r="X202" i="23"/>
  <c r="X201" i="23" s="1"/>
  <c r="X200" i="23" s="1"/>
  <c r="X199" i="23" s="1"/>
  <c r="V202" i="23"/>
  <c r="T202" i="23"/>
  <c r="L202" i="23"/>
  <c r="M202" i="23" s="1"/>
  <c r="W201" i="23"/>
  <c r="V201" i="23"/>
  <c r="V200" i="23" s="1"/>
  <c r="V199" i="23" s="1"/>
  <c r="U201" i="23"/>
  <c r="AB201" i="23" s="1"/>
  <c r="T201" i="23"/>
  <c r="T200" i="23" s="1"/>
  <c r="T199" i="23" s="1"/>
  <c r="R201" i="23"/>
  <c r="P201" i="23"/>
  <c r="P200" i="23" s="1"/>
  <c r="P199" i="23" s="1"/>
  <c r="O201" i="23"/>
  <c r="O200" i="23" s="1"/>
  <c r="O199" i="23" s="1"/>
  <c r="K201" i="23"/>
  <c r="K200" i="23" s="1"/>
  <c r="K199" i="23" s="1"/>
  <c r="J201" i="23"/>
  <c r="J200" i="23" s="1"/>
  <c r="J199" i="23" s="1"/>
  <c r="I201" i="23"/>
  <c r="H201" i="23"/>
  <c r="H200" i="23" s="1"/>
  <c r="G201" i="23"/>
  <c r="F201" i="23"/>
  <c r="F200" i="23" s="1"/>
  <c r="F199" i="23" s="1"/>
  <c r="U200" i="23"/>
  <c r="R200" i="23"/>
  <c r="I200" i="23"/>
  <c r="I199" i="23" s="1"/>
  <c r="G200" i="23"/>
  <c r="G199" i="23" s="1"/>
  <c r="AC198" i="23"/>
  <c r="AB198" i="23"/>
  <c r="X198" i="23"/>
  <c r="X197" i="23" s="1"/>
  <c r="X196" i="23" s="1"/>
  <c r="X195" i="23" s="1"/>
  <c r="V198" i="23"/>
  <c r="V197" i="23" s="1"/>
  <c r="T198" i="23"/>
  <c r="T197" i="23" s="1"/>
  <c r="T196" i="23" s="1"/>
  <c r="L198" i="23"/>
  <c r="M198" i="23" s="1"/>
  <c r="W197" i="23"/>
  <c r="U197" i="23"/>
  <c r="R197" i="23"/>
  <c r="P197" i="23"/>
  <c r="O197" i="23"/>
  <c r="L197" i="23"/>
  <c r="K197" i="23"/>
  <c r="J197" i="23"/>
  <c r="I197" i="23"/>
  <c r="H197" i="23"/>
  <c r="H196" i="23" s="1"/>
  <c r="H195" i="23" s="1"/>
  <c r="G197" i="23"/>
  <c r="G196" i="23" s="1"/>
  <c r="F197" i="23"/>
  <c r="F196" i="23" s="1"/>
  <c r="F195" i="23" s="1"/>
  <c r="W196" i="23"/>
  <c r="V196" i="23"/>
  <c r="V195" i="23" s="1"/>
  <c r="U196" i="23"/>
  <c r="U195" i="23" s="1"/>
  <c r="P196" i="23"/>
  <c r="O196" i="23"/>
  <c r="O195" i="23" s="1"/>
  <c r="K196" i="23"/>
  <c r="K195" i="23" s="1"/>
  <c r="J196" i="23"/>
  <c r="J195" i="23" s="1"/>
  <c r="I196" i="23"/>
  <c r="W195" i="23"/>
  <c r="T195" i="23"/>
  <c r="P195" i="23"/>
  <c r="I195" i="23"/>
  <c r="AC194" i="23"/>
  <c r="AB194" i="23"/>
  <c r="X194" i="23"/>
  <c r="X193" i="23" s="1"/>
  <c r="X192" i="23" s="1"/>
  <c r="X191" i="23" s="1"/>
  <c r="V194" i="23"/>
  <c r="V193" i="23" s="1"/>
  <c r="V192" i="23" s="1"/>
  <c r="V191" i="23" s="1"/>
  <c r="T194" i="23"/>
  <c r="T193" i="23" s="1"/>
  <c r="T192" i="23" s="1"/>
  <c r="T191" i="23" s="1"/>
  <c r="L194" i="23"/>
  <c r="M194" i="23" s="1"/>
  <c r="S194" i="23" s="1"/>
  <c r="S193" i="23" s="1"/>
  <c r="S192" i="23" s="1"/>
  <c r="S191" i="23" s="1"/>
  <c r="W193" i="23"/>
  <c r="U193" i="23"/>
  <c r="U192" i="23" s="1"/>
  <c r="U191" i="23" s="1"/>
  <c r="R193" i="23"/>
  <c r="R192" i="23" s="1"/>
  <c r="R191" i="23" s="1"/>
  <c r="P193" i="23"/>
  <c r="O193" i="23"/>
  <c r="K193" i="23"/>
  <c r="K192" i="23" s="1"/>
  <c r="K191" i="23" s="1"/>
  <c r="J193" i="23"/>
  <c r="J192" i="23" s="1"/>
  <c r="I193" i="23"/>
  <c r="L193" i="23" s="1"/>
  <c r="H193" i="23"/>
  <c r="G193" i="23"/>
  <c r="F193" i="23"/>
  <c r="P192" i="23"/>
  <c r="O192" i="23"/>
  <c r="O191" i="23" s="1"/>
  <c r="H192" i="23"/>
  <c r="H191" i="23" s="1"/>
  <c r="G192" i="23"/>
  <c r="F192" i="23"/>
  <c r="F191" i="23" s="1"/>
  <c r="P191" i="23"/>
  <c r="J191" i="23"/>
  <c r="AC190" i="23"/>
  <c r="AB190" i="23"/>
  <c r="X190" i="23"/>
  <c r="V190" i="23"/>
  <c r="V189" i="23" s="1"/>
  <c r="V188" i="23" s="1"/>
  <c r="V187" i="23" s="1"/>
  <c r="T190" i="23"/>
  <c r="T189" i="23" s="1"/>
  <c r="T188" i="23" s="1"/>
  <c r="T187" i="23" s="1"/>
  <c r="L190" i="23"/>
  <c r="M190" i="23" s="1"/>
  <c r="M189" i="23" s="1"/>
  <c r="X189" i="23"/>
  <c r="W189" i="23"/>
  <c r="U189" i="23"/>
  <c r="AC189" i="23" s="1"/>
  <c r="R189" i="23"/>
  <c r="R188" i="23" s="1"/>
  <c r="P189" i="23"/>
  <c r="P188" i="23" s="1"/>
  <c r="P187" i="23" s="1"/>
  <c r="O189" i="23"/>
  <c r="K189" i="23"/>
  <c r="K188" i="23" s="1"/>
  <c r="K187" i="23" s="1"/>
  <c r="J189" i="23"/>
  <c r="J188" i="23" s="1"/>
  <c r="J187" i="23" s="1"/>
  <c r="I189" i="23"/>
  <c r="I188" i="23" s="1"/>
  <c r="I187" i="23" s="1"/>
  <c r="H189" i="23"/>
  <c r="G189" i="23"/>
  <c r="F189" i="23"/>
  <c r="F188" i="23" s="1"/>
  <c r="F187" i="23" s="1"/>
  <c r="X188" i="23"/>
  <c r="W188" i="23"/>
  <c r="U188" i="23"/>
  <c r="O188" i="23"/>
  <c r="H188" i="23"/>
  <c r="H187" i="23" s="1"/>
  <c r="G188" i="23"/>
  <c r="G187" i="23" s="1"/>
  <c r="X187" i="23"/>
  <c r="U187" i="23"/>
  <c r="O187" i="23"/>
  <c r="AC186" i="23"/>
  <c r="AB186" i="23"/>
  <c r="AA186" i="23"/>
  <c r="X186" i="23"/>
  <c r="V186" i="23"/>
  <c r="V185" i="23" s="1"/>
  <c r="V184" i="23" s="1"/>
  <c r="V183" i="23" s="1"/>
  <c r="T186" i="23"/>
  <c r="T185" i="23" s="1"/>
  <c r="T184" i="23" s="1"/>
  <c r="S186" i="23"/>
  <c r="S185" i="23" s="1"/>
  <c r="S184" i="23" s="1"/>
  <c r="S183" i="23" s="1"/>
  <c r="L186" i="23"/>
  <c r="M186" i="23" s="1"/>
  <c r="M185" i="23" s="1"/>
  <c r="X185" i="23"/>
  <c r="X184" i="23" s="1"/>
  <c r="X183" i="23" s="1"/>
  <c r="W185" i="23"/>
  <c r="AA185" i="23" s="1"/>
  <c r="U185" i="23"/>
  <c r="R185" i="23"/>
  <c r="Y185" i="23" s="1"/>
  <c r="P185" i="23"/>
  <c r="P184" i="23" s="1"/>
  <c r="P183" i="23" s="1"/>
  <c r="O185" i="23"/>
  <c r="O184" i="23" s="1"/>
  <c r="O183" i="23" s="1"/>
  <c r="K185" i="23"/>
  <c r="J185" i="23"/>
  <c r="I185" i="23"/>
  <c r="H185" i="23"/>
  <c r="G185" i="23"/>
  <c r="G184" i="23" s="1"/>
  <c r="G183" i="23" s="1"/>
  <c r="F185" i="23"/>
  <c r="F184" i="23" s="1"/>
  <c r="F183" i="23" s="1"/>
  <c r="R184" i="23"/>
  <c r="M184" i="23"/>
  <c r="M183" i="23" s="1"/>
  <c r="K184" i="23"/>
  <c r="K183" i="23" s="1"/>
  <c r="J184" i="23"/>
  <c r="J183" i="23" s="1"/>
  <c r="H184" i="23"/>
  <c r="T183" i="23"/>
  <c r="H183" i="23"/>
  <c r="AC182" i="23"/>
  <c r="AB182" i="23"/>
  <c r="X182" i="23"/>
  <c r="X181" i="23" s="1"/>
  <c r="V182" i="23"/>
  <c r="T182" i="23"/>
  <c r="T181" i="23" s="1"/>
  <c r="T180" i="23" s="1"/>
  <c r="T179" i="23" s="1"/>
  <c r="L182" i="23"/>
  <c r="M182" i="23" s="1"/>
  <c r="W181" i="23"/>
  <c r="V181" i="23"/>
  <c r="V180" i="23" s="1"/>
  <c r="U181" i="23"/>
  <c r="R181" i="23"/>
  <c r="P181" i="23"/>
  <c r="O181" i="23"/>
  <c r="K181" i="23"/>
  <c r="K180" i="23" s="1"/>
  <c r="J181" i="23"/>
  <c r="I181" i="23"/>
  <c r="H181" i="23"/>
  <c r="H180" i="23" s="1"/>
  <c r="H179" i="23" s="1"/>
  <c r="G181" i="23"/>
  <c r="G180" i="23" s="1"/>
  <c r="G179" i="23" s="1"/>
  <c r="F181" i="23"/>
  <c r="F180" i="23" s="1"/>
  <c r="F179" i="23" s="1"/>
  <c r="X180" i="23"/>
  <c r="X179" i="23" s="1"/>
  <c r="R180" i="23"/>
  <c r="P180" i="23"/>
  <c r="P179" i="23" s="1"/>
  <c r="O180" i="23"/>
  <c r="O179" i="23" s="1"/>
  <c r="J180" i="23"/>
  <c r="J179" i="23" s="1"/>
  <c r="I180" i="23"/>
  <c r="I179" i="23" s="1"/>
  <c r="V179" i="23"/>
  <c r="R179" i="23"/>
  <c r="AC178" i="23"/>
  <c r="AB178" i="23"/>
  <c r="X178" i="23"/>
  <c r="X177" i="23" s="1"/>
  <c r="V178" i="23"/>
  <c r="P178" i="23"/>
  <c r="M178" i="23"/>
  <c r="Q178" i="23" s="1"/>
  <c r="Q177" i="23" s="1"/>
  <c r="Q176" i="23" s="1"/>
  <c r="Q175" i="23" s="1"/>
  <c r="L178" i="23"/>
  <c r="W177" i="23"/>
  <c r="V177" i="23"/>
  <c r="V176" i="23" s="1"/>
  <c r="V175" i="23" s="1"/>
  <c r="U177" i="23"/>
  <c r="R177" i="23"/>
  <c r="O177" i="23"/>
  <c r="K177" i="23"/>
  <c r="J177" i="23"/>
  <c r="J176" i="23" s="1"/>
  <c r="J175" i="23" s="1"/>
  <c r="I177" i="23"/>
  <c r="I176" i="23" s="1"/>
  <c r="I175" i="23" s="1"/>
  <c r="H177" i="23"/>
  <c r="H176" i="23" s="1"/>
  <c r="H175" i="23" s="1"/>
  <c r="G177" i="23"/>
  <c r="F177" i="23"/>
  <c r="X176" i="23"/>
  <c r="W176" i="23"/>
  <c r="W175" i="23" s="1"/>
  <c r="R176" i="23"/>
  <c r="R175" i="23" s="1"/>
  <c r="O176" i="23"/>
  <c r="O175" i="23" s="1"/>
  <c r="K176" i="23"/>
  <c r="G176" i="23"/>
  <c r="F176" i="23"/>
  <c r="F175" i="23" s="1"/>
  <c r="X175" i="23"/>
  <c r="K175" i="23"/>
  <c r="G175" i="23"/>
  <c r="AC174" i="23"/>
  <c r="AB174" i="23"/>
  <c r="X174" i="23"/>
  <c r="X173" i="23" s="1"/>
  <c r="X172" i="23" s="1"/>
  <c r="X171" i="23" s="1"/>
  <c r="V174" i="23"/>
  <c r="V173" i="23" s="1"/>
  <c r="V172" i="23" s="1"/>
  <c r="V171" i="23" s="1"/>
  <c r="T174" i="23"/>
  <c r="T173" i="23" s="1"/>
  <c r="T172" i="23" s="1"/>
  <c r="T171" i="23" s="1"/>
  <c r="L174" i="23"/>
  <c r="M174" i="23" s="1"/>
  <c r="W173" i="23"/>
  <c r="AC173" i="23" s="1"/>
  <c r="U173" i="23"/>
  <c r="R173" i="23"/>
  <c r="P173" i="23"/>
  <c r="P172" i="23" s="1"/>
  <c r="P171" i="23" s="1"/>
  <c r="O173" i="23"/>
  <c r="O172" i="23" s="1"/>
  <c r="O171" i="23" s="1"/>
  <c r="K173" i="23"/>
  <c r="J173" i="23"/>
  <c r="I173" i="23"/>
  <c r="I172" i="23" s="1"/>
  <c r="I171" i="23" s="1"/>
  <c r="H173" i="23"/>
  <c r="H172" i="23" s="1"/>
  <c r="H171" i="23" s="1"/>
  <c r="G173" i="23"/>
  <c r="F173" i="23"/>
  <c r="F172" i="23" s="1"/>
  <c r="F171" i="23" s="1"/>
  <c r="U172" i="23"/>
  <c r="R172" i="23"/>
  <c r="K172" i="23"/>
  <c r="K171" i="23" s="1"/>
  <c r="J172" i="23"/>
  <c r="J171" i="23" s="1"/>
  <c r="U171" i="23"/>
  <c r="AC170" i="23"/>
  <c r="AB170" i="23"/>
  <c r="X170" i="23"/>
  <c r="X169" i="23" s="1"/>
  <c r="X168" i="23" s="1"/>
  <c r="X167" i="23" s="1"/>
  <c r="V170" i="23"/>
  <c r="V169" i="23" s="1"/>
  <c r="T170" i="23"/>
  <c r="T169" i="23" s="1"/>
  <c r="L170" i="23"/>
  <c r="M170" i="23" s="1"/>
  <c r="W169" i="23"/>
  <c r="AC169" i="23" s="1"/>
  <c r="U169" i="23"/>
  <c r="R169" i="23"/>
  <c r="R168" i="23" s="1"/>
  <c r="R167" i="23" s="1"/>
  <c r="P169" i="23"/>
  <c r="O169" i="23"/>
  <c r="O168" i="23" s="1"/>
  <c r="O167" i="23" s="1"/>
  <c r="K169" i="23"/>
  <c r="J169" i="23"/>
  <c r="I169" i="23"/>
  <c r="H169" i="23"/>
  <c r="H168" i="23" s="1"/>
  <c r="H167" i="23" s="1"/>
  <c r="G169" i="23"/>
  <c r="F169" i="23"/>
  <c r="F168" i="23" s="1"/>
  <c r="F167" i="23" s="1"/>
  <c r="W168" i="23"/>
  <c r="W167" i="23" s="1"/>
  <c r="V168" i="23"/>
  <c r="U168" i="23"/>
  <c r="U167" i="23" s="1"/>
  <c r="T168" i="23"/>
  <c r="T167" i="23" s="1"/>
  <c r="P168" i="23"/>
  <c r="K168" i="23"/>
  <c r="J168" i="23"/>
  <c r="J167" i="23" s="1"/>
  <c r="G168" i="23"/>
  <c r="V167" i="23"/>
  <c r="P167" i="23"/>
  <c r="K167" i="23"/>
  <c r="AC166" i="23"/>
  <c r="AB166" i="23"/>
  <c r="X166" i="23"/>
  <c r="X165" i="23" s="1"/>
  <c r="X164" i="23" s="1"/>
  <c r="X163" i="23" s="1"/>
  <c r="V166" i="23"/>
  <c r="V165" i="23" s="1"/>
  <c r="V164" i="23" s="1"/>
  <c r="T166" i="23"/>
  <c r="T165" i="23" s="1"/>
  <c r="T164" i="23" s="1"/>
  <c r="L166" i="23"/>
  <c r="M166" i="23" s="1"/>
  <c r="W165" i="23"/>
  <c r="AC165" i="23" s="1"/>
  <c r="U165" i="23"/>
  <c r="R165" i="23"/>
  <c r="P165" i="23"/>
  <c r="P164" i="23" s="1"/>
  <c r="P163" i="23" s="1"/>
  <c r="O165" i="23"/>
  <c r="O164" i="23" s="1"/>
  <c r="O163" i="23" s="1"/>
  <c r="K165" i="23"/>
  <c r="K164" i="23" s="1"/>
  <c r="K163" i="23" s="1"/>
  <c r="J165" i="23"/>
  <c r="J164" i="23" s="1"/>
  <c r="J163" i="23" s="1"/>
  <c r="I165" i="23"/>
  <c r="H165" i="23"/>
  <c r="G165" i="23"/>
  <c r="G164" i="23" s="1"/>
  <c r="F165" i="23"/>
  <c r="F164" i="23" s="1"/>
  <c r="F163" i="23" s="1"/>
  <c r="W164" i="23"/>
  <c r="U164" i="23"/>
  <c r="I164" i="23"/>
  <c r="I163" i="23" s="1"/>
  <c r="H164" i="23"/>
  <c r="H163" i="23" s="1"/>
  <c r="V163" i="23"/>
  <c r="U163" i="23"/>
  <c r="T163" i="23"/>
  <c r="AC162" i="23"/>
  <c r="AB162" i="23"/>
  <c r="X162" i="23"/>
  <c r="V162" i="23"/>
  <c r="V161" i="23" s="1"/>
  <c r="V160" i="23" s="1"/>
  <c r="V159" i="23" s="1"/>
  <c r="T162" i="23"/>
  <c r="T161" i="23" s="1"/>
  <c r="T160" i="23" s="1"/>
  <c r="L162" i="23"/>
  <c r="M162" i="23" s="1"/>
  <c r="Y162" i="23" s="1"/>
  <c r="X161" i="23"/>
  <c r="X160" i="23" s="1"/>
  <c r="X159" i="23" s="1"/>
  <c r="W161" i="23"/>
  <c r="AC161" i="23" s="1"/>
  <c r="U161" i="23"/>
  <c r="R161" i="23"/>
  <c r="R160" i="23" s="1"/>
  <c r="R159" i="23" s="1"/>
  <c r="P161" i="23"/>
  <c r="O161" i="23"/>
  <c r="O160" i="23" s="1"/>
  <c r="O159" i="23" s="1"/>
  <c r="K161" i="23"/>
  <c r="K160" i="23" s="1"/>
  <c r="K159" i="23" s="1"/>
  <c r="J161" i="23"/>
  <c r="J160" i="23" s="1"/>
  <c r="J159" i="23" s="1"/>
  <c r="I161" i="23"/>
  <c r="I160" i="23" s="1"/>
  <c r="H161" i="23"/>
  <c r="H160" i="23" s="1"/>
  <c r="H159" i="23" s="1"/>
  <c r="G161" i="23"/>
  <c r="F161" i="23"/>
  <c r="F160" i="23" s="1"/>
  <c r="F159" i="23" s="1"/>
  <c r="W160" i="23"/>
  <c r="P160" i="23"/>
  <c r="P159" i="23" s="1"/>
  <c r="G160" i="23"/>
  <c r="T159" i="23"/>
  <c r="I159" i="23"/>
  <c r="AC158" i="23"/>
  <c r="AB158" i="23"/>
  <c r="X158" i="23"/>
  <c r="V158" i="23"/>
  <c r="T158" i="23"/>
  <c r="M158" i="23"/>
  <c r="L158" i="23"/>
  <c r="X157" i="23"/>
  <c r="X156" i="23" s="1"/>
  <c r="X155" i="23" s="1"/>
  <c r="W157" i="23"/>
  <c r="V157" i="23"/>
  <c r="U157" i="23"/>
  <c r="U156" i="23" s="1"/>
  <c r="T157" i="23"/>
  <c r="T156" i="23" s="1"/>
  <c r="T155" i="23" s="1"/>
  <c r="R157" i="23"/>
  <c r="P157" i="23"/>
  <c r="P156" i="23" s="1"/>
  <c r="P155" i="23" s="1"/>
  <c r="O157" i="23"/>
  <c r="K157" i="23"/>
  <c r="K156" i="23" s="1"/>
  <c r="J157" i="23"/>
  <c r="I157" i="23"/>
  <c r="H157" i="23"/>
  <c r="H156" i="23" s="1"/>
  <c r="H155" i="23" s="1"/>
  <c r="G157" i="23"/>
  <c r="G156" i="23" s="1"/>
  <c r="F157" i="23"/>
  <c r="F156" i="23" s="1"/>
  <c r="F155" i="23" s="1"/>
  <c r="W156" i="23"/>
  <c r="V156" i="23"/>
  <c r="V155" i="23" s="1"/>
  <c r="O156" i="23"/>
  <c r="O155" i="23" s="1"/>
  <c r="I156" i="23"/>
  <c r="I155" i="23" s="1"/>
  <c r="K155" i="23"/>
  <c r="AC154" i="23"/>
  <c r="AB154" i="23"/>
  <c r="X154" i="23"/>
  <c r="X153" i="23" s="1"/>
  <c r="V154" i="23"/>
  <c r="V153" i="23" s="1"/>
  <c r="V152" i="23" s="1"/>
  <c r="V151" i="23" s="1"/>
  <c r="T154" i="23"/>
  <c r="T153" i="23" s="1"/>
  <c r="T152" i="23" s="1"/>
  <c r="T151" i="23" s="1"/>
  <c r="L154" i="23"/>
  <c r="M154" i="23" s="1"/>
  <c r="M153" i="23" s="1"/>
  <c r="W153" i="23"/>
  <c r="U153" i="23"/>
  <c r="R153" i="23"/>
  <c r="P153" i="23"/>
  <c r="P152" i="23" s="1"/>
  <c r="P151" i="23" s="1"/>
  <c r="O153" i="23"/>
  <c r="O152" i="23" s="1"/>
  <c r="O151" i="23" s="1"/>
  <c r="K153" i="23"/>
  <c r="J153" i="23"/>
  <c r="I153" i="23"/>
  <c r="H153" i="23"/>
  <c r="H152" i="23" s="1"/>
  <c r="H151" i="23" s="1"/>
  <c r="G153" i="23"/>
  <c r="F153" i="23"/>
  <c r="F152" i="23" s="1"/>
  <c r="F151" i="23" s="1"/>
  <c r="X152" i="23"/>
  <c r="X151" i="23" s="1"/>
  <c r="W152" i="23"/>
  <c r="R152" i="23"/>
  <c r="K152" i="23"/>
  <c r="K151" i="23" s="1"/>
  <c r="J152" i="23"/>
  <c r="J151" i="23" s="1"/>
  <c r="I152" i="23"/>
  <c r="I151" i="23" s="1"/>
  <c r="AC150" i="23"/>
  <c r="AB150" i="23"/>
  <c r="Y150" i="23"/>
  <c r="X150" i="23"/>
  <c r="X149" i="23" s="1"/>
  <c r="X148" i="23" s="1"/>
  <c r="X147" i="23" s="1"/>
  <c r="V150" i="23"/>
  <c r="V149" i="23" s="1"/>
  <c r="V148" i="23" s="1"/>
  <c r="V147" i="23" s="1"/>
  <c r="T150" i="23"/>
  <c r="T149" i="23" s="1"/>
  <c r="T148" i="23" s="1"/>
  <c r="T147" i="23" s="1"/>
  <c r="L150" i="23"/>
  <c r="M150" i="23" s="1"/>
  <c r="W149" i="23"/>
  <c r="U149" i="23"/>
  <c r="AB149" i="23" s="1"/>
  <c r="R149" i="23"/>
  <c r="R148" i="23" s="1"/>
  <c r="P149" i="23"/>
  <c r="O149" i="23"/>
  <c r="K149" i="23"/>
  <c r="L149" i="23" s="1"/>
  <c r="J149" i="23"/>
  <c r="I149" i="23"/>
  <c r="I148" i="23" s="1"/>
  <c r="I147" i="23" s="1"/>
  <c r="H149" i="23"/>
  <c r="H148" i="23" s="1"/>
  <c r="H147" i="23" s="1"/>
  <c r="G149" i="23"/>
  <c r="G148" i="23" s="1"/>
  <c r="F149" i="23"/>
  <c r="F148" i="23" s="1"/>
  <c r="F147" i="23" s="1"/>
  <c r="W148" i="23"/>
  <c r="P148" i="23"/>
  <c r="P147" i="23" s="1"/>
  <c r="O148" i="23"/>
  <c r="O147" i="23" s="1"/>
  <c r="J148" i="23"/>
  <c r="J147" i="23" s="1"/>
  <c r="R147" i="23"/>
  <c r="AC146" i="23"/>
  <c r="AB146" i="23"/>
  <c r="X146" i="23"/>
  <c r="V146" i="23"/>
  <c r="V145" i="23" s="1"/>
  <c r="T146" i="23"/>
  <c r="T145" i="23" s="1"/>
  <c r="T144" i="23" s="1"/>
  <c r="T143" i="23" s="1"/>
  <c r="L146" i="23"/>
  <c r="M146" i="23" s="1"/>
  <c r="Y146" i="23" s="1"/>
  <c r="AC145" i="23"/>
  <c r="X145" i="23"/>
  <c r="X144" i="23" s="1"/>
  <c r="X143" i="23" s="1"/>
  <c r="W145" i="23"/>
  <c r="U145" i="23"/>
  <c r="R145" i="23"/>
  <c r="R144" i="23" s="1"/>
  <c r="P145" i="23"/>
  <c r="P144" i="23" s="1"/>
  <c r="P143" i="23" s="1"/>
  <c r="O145" i="23"/>
  <c r="O144" i="23" s="1"/>
  <c r="O143" i="23" s="1"/>
  <c r="K145" i="23"/>
  <c r="K144" i="23" s="1"/>
  <c r="J145" i="23"/>
  <c r="I145" i="23"/>
  <c r="H145" i="23"/>
  <c r="G145" i="23"/>
  <c r="G144" i="23" s="1"/>
  <c r="F145" i="23"/>
  <c r="F144" i="23" s="1"/>
  <c r="F143" i="23" s="1"/>
  <c r="V144" i="23"/>
  <c r="V143" i="23" s="1"/>
  <c r="U144" i="23"/>
  <c r="AB144" i="23" s="1"/>
  <c r="J144" i="23"/>
  <c r="H144" i="23"/>
  <c r="H143" i="23" s="1"/>
  <c r="U143" i="23"/>
  <c r="K143" i="23"/>
  <c r="J143" i="23"/>
  <c r="AC142" i="23"/>
  <c r="AB142" i="23"/>
  <c r="X142" i="23"/>
  <c r="X141" i="23" s="1"/>
  <c r="X140" i="23" s="1"/>
  <c r="X139" i="23" s="1"/>
  <c r="V142" i="23"/>
  <c r="V141" i="23" s="1"/>
  <c r="V140" i="23" s="1"/>
  <c r="V139" i="23" s="1"/>
  <c r="T142" i="23"/>
  <c r="T141" i="23" s="1"/>
  <c r="L142" i="23"/>
  <c r="M142" i="23" s="1"/>
  <c r="W141" i="23"/>
  <c r="AC141" i="23" s="1"/>
  <c r="U141" i="23"/>
  <c r="AB141" i="23" s="1"/>
  <c r="R141" i="23"/>
  <c r="P141" i="23"/>
  <c r="P140" i="23" s="1"/>
  <c r="O141" i="23"/>
  <c r="K141" i="23"/>
  <c r="K140" i="23" s="1"/>
  <c r="K139" i="23" s="1"/>
  <c r="J141" i="23"/>
  <c r="I141" i="23"/>
  <c r="I140" i="23" s="1"/>
  <c r="I139" i="23" s="1"/>
  <c r="H141" i="23"/>
  <c r="H140" i="23" s="1"/>
  <c r="H139" i="23" s="1"/>
  <c r="G141" i="23"/>
  <c r="G140" i="23" s="1"/>
  <c r="F141" i="23"/>
  <c r="W140" i="23"/>
  <c r="W139" i="23" s="1"/>
  <c r="U140" i="23"/>
  <c r="T140" i="23"/>
  <c r="T139" i="23" s="1"/>
  <c r="O140" i="23"/>
  <c r="O139" i="23" s="1"/>
  <c r="F140" i="23"/>
  <c r="F139" i="23" s="1"/>
  <c r="P139" i="23"/>
  <c r="AC138" i="23"/>
  <c r="AB138" i="23"/>
  <c r="X138" i="23"/>
  <c r="X137" i="23" s="1"/>
  <c r="X136" i="23" s="1"/>
  <c r="X135" i="23" s="1"/>
  <c r="V138" i="23"/>
  <c r="T138" i="23"/>
  <c r="T137" i="23" s="1"/>
  <c r="T136" i="23" s="1"/>
  <c r="T135" i="23" s="1"/>
  <c r="L138" i="23"/>
  <c r="M138" i="23" s="1"/>
  <c r="Y138" i="23" s="1"/>
  <c r="W137" i="23"/>
  <c r="V137" i="23"/>
  <c r="V136" i="23" s="1"/>
  <c r="V135" i="23" s="1"/>
  <c r="U137" i="23"/>
  <c r="R137" i="23"/>
  <c r="R136" i="23" s="1"/>
  <c r="R135" i="23" s="1"/>
  <c r="P137" i="23"/>
  <c r="P136" i="23" s="1"/>
  <c r="P135" i="23" s="1"/>
  <c r="O137" i="23"/>
  <c r="O136" i="23" s="1"/>
  <c r="O135" i="23" s="1"/>
  <c r="K137" i="23"/>
  <c r="J137" i="23"/>
  <c r="J136" i="23" s="1"/>
  <c r="J135" i="23" s="1"/>
  <c r="I137" i="23"/>
  <c r="I136" i="23" s="1"/>
  <c r="H137" i="23"/>
  <c r="G137" i="23"/>
  <c r="F137" i="23"/>
  <c r="K136" i="23"/>
  <c r="H136" i="23"/>
  <c r="H135" i="23" s="1"/>
  <c r="G136" i="23"/>
  <c r="F136" i="23"/>
  <c r="K135" i="23"/>
  <c r="I135" i="23"/>
  <c r="G135" i="23"/>
  <c r="F135" i="23"/>
  <c r="AB134" i="23"/>
  <c r="AA134" i="23"/>
  <c r="X134" i="23"/>
  <c r="X133" i="23" s="1"/>
  <c r="X132" i="23" s="1"/>
  <c r="X131" i="23" s="1"/>
  <c r="V134" i="23"/>
  <c r="T134" i="23"/>
  <c r="S134" i="23"/>
  <c r="S133" i="23" s="1"/>
  <c r="S132" i="23" s="1"/>
  <c r="S131" i="23" s="1"/>
  <c r="L134" i="23"/>
  <c r="M134" i="23" s="1"/>
  <c r="W133" i="23"/>
  <c r="W132" i="23" s="1"/>
  <c r="W131" i="23" s="1"/>
  <c r="V133" i="23"/>
  <c r="V132" i="23" s="1"/>
  <c r="V131" i="23" s="1"/>
  <c r="U133" i="23"/>
  <c r="T133" i="23"/>
  <c r="R133" i="23"/>
  <c r="P133" i="23"/>
  <c r="P132" i="23" s="1"/>
  <c r="P131" i="23" s="1"/>
  <c r="O133" i="23"/>
  <c r="O132" i="23" s="1"/>
  <c r="O131" i="23" s="1"/>
  <c r="K133" i="23"/>
  <c r="K132" i="23" s="1"/>
  <c r="K131" i="23" s="1"/>
  <c r="J133" i="23"/>
  <c r="J132" i="23" s="1"/>
  <c r="J131" i="23" s="1"/>
  <c r="I133" i="23"/>
  <c r="L133" i="23" s="1"/>
  <c r="H133" i="23"/>
  <c r="G133" i="23"/>
  <c r="F133" i="23"/>
  <c r="F132" i="23" s="1"/>
  <c r="F131" i="23" s="1"/>
  <c r="U132" i="23"/>
  <c r="U131" i="23" s="1"/>
  <c r="T132" i="23"/>
  <c r="T131" i="23" s="1"/>
  <c r="H132" i="23"/>
  <c r="G132" i="23"/>
  <c r="G131" i="23" s="1"/>
  <c r="H131" i="23"/>
  <c r="AC130" i="23"/>
  <c r="AB130" i="23"/>
  <c r="X130" i="23"/>
  <c r="V130" i="23"/>
  <c r="T130" i="23"/>
  <c r="T129" i="23" s="1"/>
  <c r="T128" i="23" s="1"/>
  <c r="S130" i="23"/>
  <c r="S129" i="23" s="1"/>
  <c r="S128" i="23" s="1"/>
  <c r="S127" i="23" s="1"/>
  <c r="L130" i="23"/>
  <c r="M130" i="23" s="1"/>
  <c r="Y130" i="23" s="1"/>
  <c r="X129" i="23"/>
  <c r="W129" i="23"/>
  <c r="W128" i="23" s="1"/>
  <c r="W127" i="23" s="1"/>
  <c r="V129" i="23"/>
  <c r="V128" i="23" s="1"/>
  <c r="V127" i="23" s="1"/>
  <c r="U129" i="23"/>
  <c r="AC129" i="23" s="1"/>
  <c r="R129" i="23"/>
  <c r="P129" i="23"/>
  <c r="P128" i="23" s="1"/>
  <c r="P127" i="23" s="1"/>
  <c r="O129" i="23"/>
  <c r="O128" i="23" s="1"/>
  <c r="M129" i="23"/>
  <c r="L129" i="23"/>
  <c r="K129" i="23"/>
  <c r="K128" i="23" s="1"/>
  <c r="K127" i="23" s="1"/>
  <c r="J129" i="23"/>
  <c r="I129" i="23"/>
  <c r="I128" i="23" s="1"/>
  <c r="I127" i="23" s="1"/>
  <c r="H129" i="23"/>
  <c r="H128" i="23" s="1"/>
  <c r="H127" i="23" s="1"/>
  <c r="G129" i="23"/>
  <c r="G128" i="23" s="1"/>
  <c r="F129" i="23"/>
  <c r="F128" i="23" s="1"/>
  <c r="F127" i="23" s="1"/>
  <c r="X128" i="23"/>
  <c r="X127" i="23" s="1"/>
  <c r="R128" i="23"/>
  <c r="R127" i="23" s="1"/>
  <c r="J128" i="23"/>
  <c r="J127" i="23" s="1"/>
  <c r="T127" i="23"/>
  <c r="O127" i="23"/>
  <c r="G127" i="23"/>
  <c r="P124" i="23"/>
  <c r="F124" i="23"/>
  <c r="AC122" i="23"/>
  <c r="AB122" i="23"/>
  <c r="X122" i="23"/>
  <c r="X121" i="23" s="1"/>
  <c r="X117" i="23" s="1"/>
  <c r="X115" i="23" s="1"/>
  <c r="V122" i="23"/>
  <c r="V121" i="23" s="1"/>
  <c r="V117" i="23" s="1"/>
  <c r="V115" i="23" s="1"/>
  <c r="T122" i="23"/>
  <c r="L122" i="23"/>
  <c r="M122" i="23" s="1"/>
  <c r="W121" i="23"/>
  <c r="U121" i="23"/>
  <c r="AB121" i="23" s="1"/>
  <c r="T121" i="23"/>
  <c r="T117" i="23" s="1"/>
  <c r="T115" i="23" s="1"/>
  <c r="R121" i="23"/>
  <c r="R117" i="23" s="1"/>
  <c r="P121" i="23"/>
  <c r="P117" i="23" s="1"/>
  <c r="O121" i="23"/>
  <c r="K121" i="23"/>
  <c r="K117" i="23" s="1"/>
  <c r="K115" i="23" s="1"/>
  <c r="J121" i="23"/>
  <c r="J117" i="23" s="1"/>
  <c r="I121" i="23"/>
  <c r="H121" i="23"/>
  <c r="G121" i="23"/>
  <c r="G117" i="23" s="1"/>
  <c r="F121" i="23"/>
  <c r="F117" i="23" s="1"/>
  <c r="X120" i="23"/>
  <c r="X119" i="23" s="1"/>
  <c r="X118" i="23" s="1"/>
  <c r="X116" i="23" s="1"/>
  <c r="X114" i="23" s="1"/>
  <c r="V120" i="23"/>
  <c r="V119" i="23" s="1"/>
  <c r="V118" i="23" s="1"/>
  <c r="V116" i="23" s="1"/>
  <c r="V114" i="23" s="1"/>
  <c r="T120" i="23"/>
  <c r="L120" i="23"/>
  <c r="M120" i="23" s="1"/>
  <c r="W119" i="23"/>
  <c r="U119" i="23"/>
  <c r="T119" i="23"/>
  <c r="T118" i="23" s="1"/>
  <c r="T116" i="23" s="1"/>
  <c r="T114" i="23" s="1"/>
  <c r="R119" i="23"/>
  <c r="P119" i="23"/>
  <c r="O119" i="23"/>
  <c r="O118" i="23" s="1"/>
  <c r="O116" i="23" s="1"/>
  <c r="O114" i="23" s="1"/>
  <c r="K119" i="23"/>
  <c r="J119" i="23"/>
  <c r="J118" i="23" s="1"/>
  <c r="J116" i="23" s="1"/>
  <c r="J114" i="23" s="1"/>
  <c r="I119" i="23"/>
  <c r="H119" i="23"/>
  <c r="H118" i="23" s="1"/>
  <c r="H116" i="23" s="1"/>
  <c r="H114" i="23" s="1"/>
  <c r="G119" i="23"/>
  <c r="F119" i="23"/>
  <c r="F118" i="23" s="1"/>
  <c r="F116" i="23" s="1"/>
  <c r="F114" i="23" s="1"/>
  <c r="R118" i="23"/>
  <c r="R116" i="23" s="1"/>
  <c r="R114" i="23" s="1"/>
  <c r="P118" i="23"/>
  <c r="P116" i="23" s="1"/>
  <c r="P114" i="23" s="1"/>
  <c r="K118" i="23"/>
  <c r="G118" i="23"/>
  <c r="W117" i="23"/>
  <c r="W115" i="23" s="1"/>
  <c r="O117" i="23"/>
  <c r="O115" i="23" s="1"/>
  <c r="I117" i="23"/>
  <c r="I115" i="23" s="1"/>
  <c r="H117" i="23"/>
  <c r="H115" i="23" s="1"/>
  <c r="K116" i="23"/>
  <c r="K114" i="23" s="1"/>
  <c r="G116" i="23"/>
  <c r="G114" i="23" s="1"/>
  <c r="R115" i="23"/>
  <c r="P115" i="23"/>
  <c r="J115" i="23"/>
  <c r="F115" i="23"/>
  <c r="X113" i="23"/>
  <c r="V113" i="23"/>
  <c r="T113" i="23"/>
  <c r="T112" i="23" s="1"/>
  <c r="L113" i="23"/>
  <c r="M113" i="23" s="1"/>
  <c r="S113" i="23" s="1"/>
  <c r="S112" i="23" s="1"/>
  <c r="S111" i="23" s="1"/>
  <c r="X112" i="23"/>
  <c r="X111" i="23" s="1"/>
  <c r="W112" i="23"/>
  <c r="W111" i="23" s="1"/>
  <c r="V112" i="23"/>
  <c r="V111" i="23" s="1"/>
  <c r="U112" i="23"/>
  <c r="R112" i="23"/>
  <c r="P112" i="23"/>
  <c r="P111" i="23" s="1"/>
  <c r="O112" i="23"/>
  <c r="O111" i="23" s="1"/>
  <c r="K112" i="23"/>
  <c r="K111" i="23" s="1"/>
  <c r="J112" i="23"/>
  <c r="I112" i="23"/>
  <c r="H112" i="23"/>
  <c r="G112" i="23"/>
  <c r="G111" i="23" s="1"/>
  <c r="L111" i="23" s="1"/>
  <c r="F112" i="23"/>
  <c r="F111" i="23" s="1"/>
  <c r="U111" i="23"/>
  <c r="T111" i="23"/>
  <c r="J111" i="23"/>
  <c r="I111" i="23"/>
  <c r="H111" i="23"/>
  <c r="AC110" i="23"/>
  <c r="AB110" i="23"/>
  <c r="X110" i="23"/>
  <c r="V110" i="23"/>
  <c r="T110" i="23"/>
  <c r="L110" i="23"/>
  <c r="M110" i="23" s="1"/>
  <c r="S110" i="23" s="1"/>
  <c r="AC109" i="23"/>
  <c r="AB109" i="23"/>
  <c r="X109" i="23"/>
  <c r="X108" i="23" s="1"/>
  <c r="X107" i="23" s="1"/>
  <c r="X97" i="23" s="1"/>
  <c r="V109" i="23"/>
  <c r="T109" i="23"/>
  <c r="M109" i="23"/>
  <c r="M108" i="23" s="1"/>
  <c r="L109" i="23"/>
  <c r="W108" i="23"/>
  <c r="U108" i="23"/>
  <c r="AB108" i="23" s="1"/>
  <c r="T108" i="23"/>
  <c r="T107" i="23" s="1"/>
  <c r="T97" i="23" s="1"/>
  <c r="R108" i="23"/>
  <c r="R107" i="23" s="1"/>
  <c r="P108" i="23"/>
  <c r="O108" i="23"/>
  <c r="K108" i="23"/>
  <c r="J108" i="23"/>
  <c r="I108" i="23"/>
  <c r="I107" i="23" s="1"/>
  <c r="I97" i="23" s="1"/>
  <c r="H108" i="23"/>
  <c r="H107" i="23" s="1"/>
  <c r="G108" i="23"/>
  <c r="F108" i="23"/>
  <c r="W107" i="23"/>
  <c r="W97" i="23" s="1"/>
  <c r="P107" i="23"/>
  <c r="P97" i="23" s="1"/>
  <c r="O107" i="23"/>
  <c r="O97" i="23" s="1"/>
  <c r="K107" i="23"/>
  <c r="J107" i="23"/>
  <c r="F107" i="23"/>
  <c r="AC106" i="23"/>
  <c r="AB106" i="23"/>
  <c r="X106" i="23"/>
  <c r="V106" i="23"/>
  <c r="T106" i="23"/>
  <c r="L106" i="23"/>
  <c r="M106" i="23" s="1"/>
  <c r="S106" i="23" s="1"/>
  <c r="AC105" i="23"/>
  <c r="AB105" i="23"/>
  <c r="X105" i="23"/>
  <c r="X104" i="23" s="1"/>
  <c r="X103" i="23" s="1"/>
  <c r="X102" i="23" s="1"/>
  <c r="V105" i="23"/>
  <c r="T105" i="23"/>
  <c r="L105" i="23"/>
  <c r="M105" i="23" s="1"/>
  <c r="M104" i="23" s="1"/>
  <c r="W104" i="23"/>
  <c r="U104" i="23"/>
  <c r="AB104" i="23" s="1"/>
  <c r="T104" i="23"/>
  <c r="T103" i="23" s="1"/>
  <c r="T102" i="23" s="1"/>
  <c r="R104" i="23"/>
  <c r="P104" i="23"/>
  <c r="O104" i="23"/>
  <c r="O103" i="23" s="1"/>
  <c r="O102" i="23" s="1"/>
  <c r="K104" i="23"/>
  <c r="J104" i="23"/>
  <c r="I104" i="23"/>
  <c r="H104" i="23"/>
  <c r="G104" i="23"/>
  <c r="F104" i="23"/>
  <c r="W103" i="23"/>
  <c r="W102" i="23" s="1"/>
  <c r="R103" i="23"/>
  <c r="P103" i="23"/>
  <c r="P102" i="23" s="1"/>
  <c r="K103" i="23"/>
  <c r="K102" i="23" s="1"/>
  <c r="J103" i="23"/>
  <c r="J102" i="23" s="1"/>
  <c r="J98" i="23" s="1"/>
  <c r="I103" i="23"/>
  <c r="I102" i="23" s="1"/>
  <c r="H103" i="23"/>
  <c r="H102" i="23" s="1"/>
  <c r="F103" i="23"/>
  <c r="R102" i="23"/>
  <c r="F102" i="23"/>
  <c r="X101" i="23"/>
  <c r="V101" i="23"/>
  <c r="V100" i="23" s="1"/>
  <c r="V99" i="23" s="1"/>
  <c r="T101" i="23"/>
  <c r="T100" i="23" s="1"/>
  <c r="T99" i="23" s="1"/>
  <c r="L101" i="23"/>
  <c r="M101" i="23" s="1"/>
  <c r="S101" i="23" s="1"/>
  <c r="S100" i="23" s="1"/>
  <c r="S99" i="23" s="1"/>
  <c r="X100" i="23"/>
  <c r="W100" i="23"/>
  <c r="W99" i="23" s="1"/>
  <c r="U100" i="23"/>
  <c r="U99" i="23" s="1"/>
  <c r="R100" i="23"/>
  <c r="P100" i="23"/>
  <c r="P99" i="23" s="1"/>
  <c r="O100" i="23"/>
  <c r="O99" i="23" s="1"/>
  <c r="K100" i="23"/>
  <c r="K99" i="23" s="1"/>
  <c r="J100" i="23"/>
  <c r="J99" i="23" s="1"/>
  <c r="I100" i="23"/>
  <c r="I99" i="23" s="1"/>
  <c r="H100" i="23"/>
  <c r="H99" i="23" s="1"/>
  <c r="H98" i="23" s="1"/>
  <c r="G100" i="23"/>
  <c r="F100" i="23"/>
  <c r="F99" i="23" s="1"/>
  <c r="X99" i="23"/>
  <c r="R99" i="23"/>
  <c r="G99" i="23"/>
  <c r="K97" i="23"/>
  <c r="J97" i="23"/>
  <c r="F97" i="23"/>
  <c r="AC96" i="23"/>
  <c r="AB96" i="23"/>
  <c r="X96" i="23"/>
  <c r="V96" i="23"/>
  <c r="T96" i="23"/>
  <c r="L96" i="23"/>
  <c r="M96" i="23" s="1"/>
  <c r="AC95" i="23"/>
  <c r="AB95" i="23"/>
  <c r="X95" i="23"/>
  <c r="V95" i="23"/>
  <c r="T95" i="23"/>
  <c r="M95" i="23"/>
  <c r="L95" i="23"/>
  <c r="AC94" i="23"/>
  <c r="AB94" i="23"/>
  <c r="AA94" i="23"/>
  <c r="Z94" i="23"/>
  <c r="X94" i="23"/>
  <c r="V94" i="23"/>
  <c r="T94" i="23"/>
  <c r="S94" i="23"/>
  <c r="Q94" i="23"/>
  <c r="M94" i="23"/>
  <c r="Y94" i="23" s="1"/>
  <c r="L94" i="23"/>
  <c r="AC93" i="23"/>
  <c r="AB93" i="23"/>
  <c r="X93" i="23"/>
  <c r="V93" i="23"/>
  <c r="T93" i="23"/>
  <c r="L93" i="23"/>
  <c r="M93" i="23" s="1"/>
  <c r="AC92" i="23"/>
  <c r="AB92" i="23"/>
  <c r="X92" i="23"/>
  <c r="X90" i="23" s="1"/>
  <c r="V92" i="23"/>
  <c r="V90" i="23" s="1"/>
  <c r="T92" i="23"/>
  <c r="L92" i="23"/>
  <c r="M92" i="23" s="1"/>
  <c r="AC91" i="23"/>
  <c r="AB91" i="23"/>
  <c r="AA91" i="23"/>
  <c r="Z91" i="23"/>
  <c r="X91" i="23"/>
  <c r="V91" i="23"/>
  <c r="T91" i="23"/>
  <c r="S91" i="23"/>
  <c r="Q91" i="23"/>
  <c r="M91" i="23"/>
  <c r="Y91" i="23" s="1"/>
  <c r="L91" i="23"/>
  <c r="W90" i="23"/>
  <c r="U90" i="23"/>
  <c r="AB90" i="23" s="1"/>
  <c r="R90" i="23"/>
  <c r="P90" i="23"/>
  <c r="O90" i="23"/>
  <c r="K90" i="23"/>
  <c r="J90" i="23"/>
  <c r="I90" i="23"/>
  <c r="H90" i="23"/>
  <c r="G90" i="23"/>
  <c r="F90" i="23"/>
  <c r="AC89" i="23"/>
  <c r="AB89" i="23"/>
  <c r="X89" i="23"/>
  <c r="V89" i="23"/>
  <c r="T89" i="23"/>
  <c r="J89" i="23"/>
  <c r="L89" i="23" s="1"/>
  <c r="M89" i="23" s="1"/>
  <c r="AC88" i="23"/>
  <c r="AB88" i="23"/>
  <c r="X88" i="23"/>
  <c r="V88" i="23"/>
  <c r="T88" i="23"/>
  <c r="K88" i="23"/>
  <c r="L88" i="23" s="1"/>
  <c r="M88" i="23" s="1"/>
  <c r="Z88" i="23" s="1"/>
  <c r="AC87" i="23"/>
  <c r="AB87" i="23"/>
  <c r="X87" i="23"/>
  <c r="V87" i="23"/>
  <c r="T87" i="23"/>
  <c r="J87" i="23"/>
  <c r="L87" i="23" s="1"/>
  <c r="M87" i="23" s="1"/>
  <c r="AC86" i="23"/>
  <c r="AB86" i="23"/>
  <c r="X86" i="23"/>
  <c r="V86" i="23"/>
  <c r="T86" i="23"/>
  <c r="K86" i="23"/>
  <c r="L86" i="23" s="1"/>
  <c r="M86" i="23" s="1"/>
  <c r="AA86" i="23" s="1"/>
  <c r="AC85" i="23"/>
  <c r="AB85" i="23"/>
  <c r="X85" i="23"/>
  <c r="V85" i="23"/>
  <c r="T85" i="23"/>
  <c r="J85" i="23"/>
  <c r="AC84" i="23"/>
  <c r="AB84" i="23"/>
  <c r="X84" i="23"/>
  <c r="V84" i="23"/>
  <c r="T84" i="23"/>
  <c r="L84" i="23"/>
  <c r="M84" i="23" s="1"/>
  <c r="AB83" i="23"/>
  <c r="W83" i="23"/>
  <c r="AC83" i="23" s="1"/>
  <c r="U83" i="23"/>
  <c r="R83" i="23"/>
  <c r="P83" i="23"/>
  <c r="O83" i="23"/>
  <c r="O69" i="23" s="1"/>
  <c r="K83" i="23"/>
  <c r="I83" i="23"/>
  <c r="H83" i="23"/>
  <c r="G83" i="23"/>
  <c r="F83" i="23"/>
  <c r="AC82" i="23"/>
  <c r="AB82" i="23"/>
  <c r="X82" i="23"/>
  <c r="V82" i="23"/>
  <c r="T82" i="23"/>
  <c r="L82" i="23"/>
  <c r="M82" i="23" s="1"/>
  <c r="AC81" i="23"/>
  <c r="AB81" i="23"/>
  <c r="X81" i="23"/>
  <c r="V81" i="23"/>
  <c r="T81" i="23"/>
  <c r="M81" i="23"/>
  <c r="Y81" i="23" s="1"/>
  <c r="K81" i="23"/>
  <c r="L81" i="23" s="1"/>
  <c r="AC80" i="23"/>
  <c r="AB80" i="23"/>
  <c r="X80" i="23"/>
  <c r="X79" i="23" s="1"/>
  <c r="V80" i="23"/>
  <c r="T80" i="23"/>
  <c r="L80" i="23"/>
  <c r="M80" i="23" s="1"/>
  <c r="S80" i="23" s="1"/>
  <c r="W79" i="23"/>
  <c r="AC79" i="23" s="1"/>
  <c r="U79" i="23"/>
  <c r="R79" i="23"/>
  <c r="P79" i="23"/>
  <c r="O79" i="23"/>
  <c r="J79" i="23"/>
  <c r="I79" i="23"/>
  <c r="H79" i="23"/>
  <c r="G79" i="23"/>
  <c r="F79" i="23"/>
  <c r="AC78" i="23"/>
  <c r="AB78" i="23"/>
  <c r="X78" i="23"/>
  <c r="V78" i="23"/>
  <c r="T78" i="23"/>
  <c r="K78" i="23"/>
  <c r="K72" i="23" s="1"/>
  <c r="AC77" i="23"/>
  <c r="AB77" i="23"/>
  <c r="X77" i="23"/>
  <c r="V77" i="23"/>
  <c r="T77" i="23"/>
  <c r="J77" i="23"/>
  <c r="J72" i="23" s="1"/>
  <c r="AC76" i="23"/>
  <c r="AB76" i="23"/>
  <c r="X76" i="23"/>
  <c r="V76" i="23"/>
  <c r="T76" i="23"/>
  <c r="M76" i="23"/>
  <c r="Z76" i="23" s="1"/>
  <c r="L76" i="23"/>
  <c r="AC75" i="23"/>
  <c r="AB75" i="23"/>
  <c r="X75" i="23"/>
  <c r="V75" i="23"/>
  <c r="T75" i="23"/>
  <c r="L75" i="23"/>
  <c r="M75" i="23" s="1"/>
  <c r="Q75" i="23" s="1"/>
  <c r="X74" i="23"/>
  <c r="V74" i="23"/>
  <c r="T74" i="23"/>
  <c r="L74" i="23"/>
  <c r="M74" i="23" s="1"/>
  <c r="AC73" i="23"/>
  <c r="AB73" i="23"/>
  <c r="X73" i="23"/>
  <c r="V73" i="23"/>
  <c r="V72" i="23" s="1"/>
  <c r="T73" i="23"/>
  <c r="M73" i="23"/>
  <c r="AA73" i="23" s="1"/>
  <c r="L73" i="23"/>
  <c r="W72" i="23"/>
  <c r="U72" i="23"/>
  <c r="AB72" i="23" s="1"/>
  <c r="R72" i="23"/>
  <c r="P72" i="23"/>
  <c r="O72" i="23"/>
  <c r="I72" i="23"/>
  <c r="H72" i="23"/>
  <c r="G72" i="23"/>
  <c r="G69" i="23" s="1"/>
  <c r="F72" i="23"/>
  <c r="F69" i="23" s="1"/>
  <c r="AC71" i="23"/>
  <c r="AB71" i="23"/>
  <c r="X71" i="23"/>
  <c r="V71" i="23"/>
  <c r="V70" i="23" s="1"/>
  <c r="T71" i="23"/>
  <c r="T70" i="23" s="1"/>
  <c r="M71" i="23"/>
  <c r="L71" i="23"/>
  <c r="X70" i="23"/>
  <c r="W70" i="23"/>
  <c r="U70" i="23"/>
  <c r="R70" i="23"/>
  <c r="P70" i="23"/>
  <c r="O70" i="23"/>
  <c r="K70" i="23"/>
  <c r="J70" i="23"/>
  <c r="I70" i="23"/>
  <c r="H70" i="23"/>
  <c r="G70" i="23"/>
  <c r="F70" i="23"/>
  <c r="I69" i="23"/>
  <c r="H69" i="23"/>
  <c r="X68" i="23"/>
  <c r="V68" i="23"/>
  <c r="T68" i="23"/>
  <c r="T62" i="23" s="1"/>
  <c r="Q68" i="23"/>
  <c r="M68" i="23"/>
  <c r="Z68" i="23" s="1"/>
  <c r="L68" i="23"/>
  <c r="AC67" i="23"/>
  <c r="AB67" i="23"/>
  <c r="X67" i="23"/>
  <c r="V67" i="23"/>
  <c r="T67" i="23"/>
  <c r="L67" i="23"/>
  <c r="M67" i="23" s="1"/>
  <c r="S67" i="23" s="1"/>
  <c r="AC66" i="23"/>
  <c r="AB66" i="23"/>
  <c r="X66" i="23"/>
  <c r="V66" i="23"/>
  <c r="T66" i="23"/>
  <c r="J66" i="23"/>
  <c r="AC65" i="23"/>
  <c r="AB65" i="23"/>
  <c r="X65" i="23"/>
  <c r="V65" i="23"/>
  <c r="T65" i="23"/>
  <c r="K65" i="23"/>
  <c r="L65" i="23" s="1"/>
  <c r="M65" i="23" s="1"/>
  <c r="AA65" i="23" s="1"/>
  <c r="AB64" i="23"/>
  <c r="X64" i="23"/>
  <c r="V64" i="23"/>
  <c r="T64" i="23"/>
  <c r="L64" i="23"/>
  <c r="M64" i="23" s="1"/>
  <c r="S64" i="23" s="1"/>
  <c r="AC63" i="23"/>
  <c r="AB63" i="23"/>
  <c r="X63" i="23"/>
  <c r="V63" i="23"/>
  <c r="T63" i="23"/>
  <c r="J63" i="23"/>
  <c r="L63" i="23" s="1"/>
  <c r="M63" i="23" s="1"/>
  <c r="Z63" i="23" s="1"/>
  <c r="W62" i="23"/>
  <c r="U62" i="23"/>
  <c r="R62" i="23"/>
  <c r="AB62" i="23" s="1"/>
  <c r="P62" i="23"/>
  <c r="O62" i="23"/>
  <c r="I62" i="23"/>
  <c r="H62" i="23"/>
  <c r="G62" i="23"/>
  <c r="F62" i="23"/>
  <c r="AC61" i="23"/>
  <c r="AB61" i="23"/>
  <c r="X61" i="23"/>
  <c r="V61" i="23"/>
  <c r="T61" i="23"/>
  <c r="M61" i="23"/>
  <c r="AA61" i="23" s="1"/>
  <c r="L61" i="23"/>
  <c r="AC60" i="23"/>
  <c r="AB60" i="23"/>
  <c r="X60" i="23"/>
  <c r="V60" i="23"/>
  <c r="T60" i="23"/>
  <c r="J60" i="23"/>
  <c r="L60" i="23" s="1"/>
  <c r="M60" i="23" s="1"/>
  <c r="Q60" i="23" s="1"/>
  <c r="AC59" i="23"/>
  <c r="AB59" i="23"/>
  <c r="X59" i="23"/>
  <c r="V59" i="23"/>
  <c r="T59" i="23"/>
  <c r="L59" i="23"/>
  <c r="M59" i="23" s="1"/>
  <c r="AA59" i="23" s="1"/>
  <c r="AC58" i="23"/>
  <c r="AB58" i="23"/>
  <c r="X58" i="23"/>
  <c r="V58" i="23"/>
  <c r="T58" i="23"/>
  <c r="J58" i="23"/>
  <c r="L58" i="23" s="1"/>
  <c r="M58" i="23" s="1"/>
  <c r="AB57" i="23"/>
  <c r="X57" i="23"/>
  <c r="V57" i="23"/>
  <c r="T57" i="23"/>
  <c r="L57" i="23"/>
  <c r="M57" i="23" s="1"/>
  <c r="AC56" i="23"/>
  <c r="AB56" i="23"/>
  <c r="X56" i="23"/>
  <c r="V56" i="23"/>
  <c r="T56" i="23"/>
  <c r="L56" i="23"/>
  <c r="M56" i="23" s="1"/>
  <c r="S56" i="23" s="1"/>
  <c r="AC55" i="23"/>
  <c r="AB55" i="23"/>
  <c r="X55" i="23"/>
  <c r="V55" i="23"/>
  <c r="T55" i="23"/>
  <c r="J55" i="23"/>
  <c r="J54" i="23" s="1"/>
  <c r="W54" i="23"/>
  <c r="U54" i="23"/>
  <c r="R54" i="23"/>
  <c r="P54" i="23"/>
  <c r="O54" i="23"/>
  <c r="K54" i="23"/>
  <c r="I54" i="23"/>
  <c r="H54" i="23"/>
  <c r="G54" i="23"/>
  <c r="F54" i="23"/>
  <c r="AC53" i="23"/>
  <c r="AB53" i="23"/>
  <c r="X53" i="23"/>
  <c r="V53" i="23"/>
  <c r="T53" i="23"/>
  <c r="K53" i="23"/>
  <c r="K50" i="23" s="1"/>
  <c r="AC52" i="23"/>
  <c r="AB52" i="23"/>
  <c r="X52" i="23"/>
  <c r="V52" i="23"/>
  <c r="T52" i="23"/>
  <c r="J52" i="23"/>
  <c r="J50" i="23" s="1"/>
  <c r="AC51" i="23"/>
  <c r="AB51" i="23"/>
  <c r="X51" i="23"/>
  <c r="V51" i="23"/>
  <c r="V50" i="23" s="1"/>
  <c r="T51" i="23"/>
  <c r="L51" i="23"/>
  <c r="M51" i="23" s="1"/>
  <c r="AC50" i="23"/>
  <c r="W50" i="23"/>
  <c r="U50" i="23"/>
  <c r="R50" i="23"/>
  <c r="AB50" i="23" s="1"/>
  <c r="P50" i="23"/>
  <c r="P49" i="23" s="1"/>
  <c r="O50" i="23"/>
  <c r="I50" i="23"/>
  <c r="H50" i="23"/>
  <c r="G50" i="23"/>
  <c r="F50" i="23"/>
  <c r="F49" i="23" s="1"/>
  <c r="F48" i="23" s="1"/>
  <c r="R49" i="23"/>
  <c r="H49" i="23"/>
  <c r="AC47" i="23"/>
  <c r="AB47" i="23"/>
  <c r="AA47" i="23"/>
  <c r="Z47" i="23"/>
  <c r="X47" i="23"/>
  <c r="V47" i="23"/>
  <c r="T47" i="23"/>
  <c r="S47" i="23"/>
  <c r="Q47" i="23"/>
  <c r="M47" i="23"/>
  <c r="Y47" i="23" s="1"/>
  <c r="L47" i="23"/>
  <c r="X46" i="23"/>
  <c r="V46" i="23"/>
  <c r="T46" i="23"/>
  <c r="T45" i="23" s="1"/>
  <c r="L46" i="23"/>
  <c r="M46" i="23" s="1"/>
  <c r="X45" i="23"/>
  <c r="W45" i="23"/>
  <c r="V45" i="23"/>
  <c r="U45" i="23"/>
  <c r="R45" i="23"/>
  <c r="R42" i="23" s="1"/>
  <c r="P45" i="23"/>
  <c r="O45" i="23"/>
  <c r="K45" i="23"/>
  <c r="J45" i="23"/>
  <c r="I45" i="23"/>
  <c r="H45" i="23"/>
  <c r="G45" i="23"/>
  <c r="G42" i="23" s="1"/>
  <c r="G41" i="23" s="1"/>
  <c r="F45" i="23"/>
  <c r="AC44" i="23"/>
  <c r="AB44" i="23"/>
  <c r="X44" i="23"/>
  <c r="X43" i="23" s="1"/>
  <c r="V44" i="23"/>
  <c r="V43" i="23" s="1"/>
  <c r="V42" i="23" s="1"/>
  <c r="V41" i="23" s="1"/>
  <c r="T44" i="23"/>
  <c r="T43" i="23" s="1"/>
  <c r="T42" i="23" s="1"/>
  <c r="T41" i="23" s="1"/>
  <c r="L44" i="23"/>
  <c r="M44" i="23" s="1"/>
  <c r="W43" i="23"/>
  <c r="U43" i="23"/>
  <c r="R43" i="23"/>
  <c r="P43" i="23"/>
  <c r="O43" i="23"/>
  <c r="K43" i="23"/>
  <c r="J43" i="23"/>
  <c r="I43" i="23"/>
  <c r="H43" i="23"/>
  <c r="G43" i="23"/>
  <c r="F43" i="23"/>
  <c r="F42" i="23" s="1"/>
  <c r="F41" i="23" s="1"/>
  <c r="F40" i="23" s="1"/>
  <c r="J42" i="23"/>
  <c r="J41" i="23" s="1"/>
  <c r="X39" i="23"/>
  <c r="V39" i="23"/>
  <c r="T39" i="23"/>
  <c r="L39" i="23"/>
  <c r="M39" i="23" s="1"/>
  <c r="AC38" i="23"/>
  <c r="AB38" i="23"/>
  <c r="X38" i="23"/>
  <c r="V38" i="23"/>
  <c r="T38" i="23"/>
  <c r="L38" i="23"/>
  <c r="M38" i="23" s="1"/>
  <c r="Y38" i="23" s="1"/>
  <c r="AC37" i="23"/>
  <c r="AB37" i="23"/>
  <c r="AA37" i="23"/>
  <c r="X37" i="23"/>
  <c r="V37" i="23"/>
  <c r="T37" i="23"/>
  <c r="L37" i="23"/>
  <c r="M37" i="23" s="1"/>
  <c r="AC36" i="23"/>
  <c r="AB36" i="23"/>
  <c r="X36" i="23"/>
  <c r="V36" i="23"/>
  <c r="T36" i="23"/>
  <c r="L36" i="23"/>
  <c r="M36" i="23" s="1"/>
  <c r="AC35" i="23"/>
  <c r="AB35" i="23"/>
  <c r="X35" i="23"/>
  <c r="V35" i="23"/>
  <c r="T35" i="23"/>
  <c r="L35" i="23"/>
  <c r="M35" i="23" s="1"/>
  <c r="AC34" i="23"/>
  <c r="AB34" i="23"/>
  <c r="AA34" i="23"/>
  <c r="X34" i="23"/>
  <c r="V34" i="23"/>
  <c r="T34" i="23"/>
  <c r="T33" i="23" s="1"/>
  <c r="L34" i="23"/>
  <c r="M34" i="23" s="1"/>
  <c r="S34" i="23" s="1"/>
  <c r="AC33" i="23"/>
  <c r="X33" i="23"/>
  <c r="W33" i="23"/>
  <c r="U33" i="23"/>
  <c r="R33" i="23"/>
  <c r="P33" i="23"/>
  <c r="O33" i="23"/>
  <c r="O32" i="23" s="1"/>
  <c r="K33" i="23"/>
  <c r="J33" i="23"/>
  <c r="J32" i="23" s="1"/>
  <c r="I33" i="23"/>
  <c r="I32" i="23" s="1"/>
  <c r="H33" i="23"/>
  <c r="G33" i="23"/>
  <c r="F33" i="23"/>
  <c r="X32" i="23"/>
  <c r="R32" i="23"/>
  <c r="P32" i="23"/>
  <c r="H32" i="23"/>
  <c r="G32" i="23"/>
  <c r="F32" i="23"/>
  <c r="AC31" i="23"/>
  <c r="AB31" i="23"/>
  <c r="X31" i="23"/>
  <c r="V31" i="23"/>
  <c r="T31" i="23"/>
  <c r="L31" i="23"/>
  <c r="M31" i="23" s="1"/>
  <c r="AC30" i="23"/>
  <c r="AB30" i="23"/>
  <c r="X30" i="23"/>
  <c r="V30" i="23"/>
  <c r="T30" i="23"/>
  <c r="L30" i="23"/>
  <c r="M30" i="23" s="1"/>
  <c r="S30" i="23" s="1"/>
  <c r="AC29" i="23"/>
  <c r="AB29" i="23"/>
  <c r="X29" i="23"/>
  <c r="V29" i="23"/>
  <c r="T29" i="23"/>
  <c r="L29" i="23"/>
  <c r="M29" i="23" s="1"/>
  <c r="AC28" i="23"/>
  <c r="AB28" i="23"/>
  <c r="X28" i="23"/>
  <c r="V28" i="23"/>
  <c r="T28" i="23"/>
  <c r="L28" i="23"/>
  <c r="M28" i="23" s="1"/>
  <c r="Y28" i="23" s="1"/>
  <c r="AC27" i="23"/>
  <c r="AB27" i="23"/>
  <c r="AA27" i="23"/>
  <c r="X27" i="23"/>
  <c r="V27" i="23"/>
  <c r="T27" i="23"/>
  <c r="L27" i="23"/>
  <c r="M27" i="23" s="1"/>
  <c r="AC26" i="23"/>
  <c r="AB26" i="23"/>
  <c r="X26" i="23"/>
  <c r="V26" i="23"/>
  <c r="T26" i="23"/>
  <c r="L26" i="23"/>
  <c r="M26" i="23" s="1"/>
  <c r="AC25" i="23"/>
  <c r="AB25" i="23"/>
  <c r="Y25" i="23"/>
  <c r="X25" i="23"/>
  <c r="V25" i="23"/>
  <c r="T25" i="23"/>
  <c r="L25" i="23"/>
  <c r="M25" i="23" s="1"/>
  <c r="W24" i="23"/>
  <c r="U24" i="23"/>
  <c r="R24" i="23"/>
  <c r="P24" i="23"/>
  <c r="O24" i="23"/>
  <c r="K24" i="23"/>
  <c r="J24" i="23"/>
  <c r="I24" i="23"/>
  <c r="H24" i="23"/>
  <c r="G24" i="23"/>
  <c r="F24" i="23"/>
  <c r="AC23" i="23"/>
  <c r="AB23" i="23"/>
  <c r="X23" i="23"/>
  <c r="V23" i="23"/>
  <c r="T23" i="23"/>
  <c r="L23" i="23"/>
  <c r="M23" i="23" s="1"/>
  <c r="AC22" i="23"/>
  <c r="AB22" i="23"/>
  <c r="X22" i="23"/>
  <c r="V22" i="23"/>
  <c r="T22" i="23"/>
  <c r="L22" i="23"/>
  <c r="M22" i="23" s="1"/>
  <c r="AC21" i="23"/>
  <c r="AB21" i="23"/>
  <c r="X21" i="23"/>
  <c r="V21" i="23"/>
  <c r="T21" i="23"/>
  <c r="L21" i="23"/>
  <c r="M21" i="23" s="1"/>
  <c r="AC20" i="23"/>
  <c r="AB20" i="23"/>
  <c r="X20" i="23"/>
  <c r="V20" i="23"/>
  <c r="T20" i="23"/>
  <c r="L20" i="23"/>
  <c r="M20" i="23" s="1"/>
  <c r="AC19" i="23"/>
  <c r="AB19" i="23"/>
  <c r="X19" i="23"/>
  <c r="V19" i="23"/>
  <c r="T19" i="23"/>
  <c r="M19" i="23"/>
  <c r="L19" i="23"/>
  <c r="AC18" i="23"/>
  <c r="AB18" i="23"/>
  <c r="X18" i="23"/>
  <c r="V18" i="23"/>
  <c r="T18" i="23"/>
  <c r="L18" i="23"/>
  <c r="M18" i="23" s="1"/>
  <c r="AC17" i="23"/>
  <c r="AB17" i="23"/>
  <c r="X17" i="23"/>
  <c r="V17" i="23"/>
  <c r="T17" i="23"/>
  <c r="L17" i="23"/>
  <c r="M17" i="23" s="1"/>
  <c r="AC16" i="23"/>
  <c r="AB16" i="23"/>
  <c r="X16" i="23"/>
  <c r="V16" i="23"/>
  <c r="T16" i="23"/>
  <c r="M16" i="23"/>
  <c r="L16" i="23"/>
  <c r="AC15" i="23"/>
  <c r="AB15" i="23"/>
  <c r="X15" i="23"/>
  <c r="V15" i="23"/>
  <c r="T15" i="23"/>
  <c r="L15" i="23"/>
  <c r="M15" i="23" s="1"/>
  <c r="W14" i="23"/>
  <c r="V14" i="23"/>
  <c r="V13" i="23" s="1"/>
  <c r="U14" i="23"/>
  <c r="AB14" i="23" s="1"/>
  <c r="R14" i="23"/>
  <c r="P14" i="23"/>
  <c r="P13" i="23" s="1"/>
  <c r="P12" i="23" s="1"/>
  <c r="P11" i="23" s="1"/>
  <c r="O14" i="23"/>
  <c r="K14" i="23"/>
  <c r="K13" i="23" s="1"/>
  <c r="J14" i="23"/>
  <c r="I14" i="23"/>
  <c r="I13" i="23" s="1"/>
  <c r="H14" i="23"/>
  <c r="H13" i="23" s="1"/>
  <c r="G14" i="23"/>
  <c r="F14" i="23"/>
  <c r="W13" i="23"/>
  <c r="R13" i="23"/>
  <c r="O13" i="23"/>
  <c r="G13" i="23"/>
  <c r="G12" i="23" s="1"/>
  <c r="G11" i="23" s="1"/>
  <c r="F13" i="23"/>
  <c r="R12" i="23"/>
  <c r="X9" i="23"/>
  <c r="W9" i="23"/>
  <c r="P9" i="23"/>
  <c r="O9" i="23"/>
  <c r="K9" i="23"/>
  <c r="J9" i="23"/>
  <c r="I9" i="23"/>
  <c r="F9" i="23"/>
  <c r="J9" i="30" l="1"/>
  <c r="F48" i="30"/>
  <c r="J15" i="30"/>
  <c r="O17" i="30"/>
  <c r="K16" i="30"/>
  <c r="L33" i="30"/>
  <c r="L15" i="30" s="1"/>
  <c r="L9" i="30" s="1"/>
  <c r="L8" i="30" s="1"/>
  <c r="L117" i="30" s="1"/>
  <c r="N54" i="30"/>
  <c r="H53" i="30"/>
  <c r="O68" i="30"/>
  <c r="K79" i="30"/>
  <c r="J92" i="30"/>
  <c r="O110" i="30"/>
  <c r="N110" i="30"/>
  <c r="K51" i="30"/>
  <c r="O52" i="30"/>
  <c r="H62" i="30"/>
  <c r="K67" i="30"/>
  <c r="H73" i="30"/>
  <c r="M74" i="30"/>
  <c r="G9" i="30"/>
  <c r="G8" i="30" s="1"/>
  <c r="H12" i="30"/>
  <c r="N35" i="30"/>
  <c r="M37" i="30"/>
  <c r="M54" i="30"/>
  <c r="K109" i="30"/>
  <c r="H20" i="30"/>
  <c r="M23" i="30"/>
  <c r="N24" i="30"/>
  <c r="O39" i="30"/>
  <c r="N39" i="30"/>
  <c r="N41" i="30"/>
  <c r="G46" i="30"/>
  <c r="N62" i="30"/>
  <c r="N71" i="30"/>
  <c r="M71" i="30"/>
  <c r="M73" i="30"/>
  <c r="M82" i="30"/>
  <c r="H81" i="30"/>
  <c r="N82" i="30"/>
  <c r="O95" i="30"/>
  <c r="J96" i="30"/>
  <c r="M101" i="30"/>
  <c r="H98" i="30"/>
  <c r="M98" i="30" s="1"/>
  <c r="M105" i="30"/>
  <c r="J114" i="30"/>
  <c r="O114" i="30" s="1"/>
  <c r="N36" i="30"/>
  <c r="H34" i="30"/>
  <c r="M12" i="30"/>
  <c r="N14" i="30"/>
  <c r="H17" i="30"/>
  <c r="N17" i="30" s="1"/>
  <c r="N23" i="30"/>
  <c r="M28" i="30"/>
  <c r="M35" i="30"/>
  <c r="M53" i="30"/>
  <c r="M60" i="30"/>
  <c r="H59" i="30"/>
  <c r="N59" i="30" s="1"/>
  <c r="G66" i="30"/>
  <c r="G65" i="30" s="1"/>
  <c r="G48" i="30" s="1"/>
  <c r="N70" i="30"/>
  <c r="H69" i="30"/>
  <c r="K73" i="30"/>
  <c r="N74" i="30"/>
  <c r="J91" i="30"/>
  <c r="N104" i="30"/>
  <c r="H103" i="30"/>
  <c r="M104" i="30"/>
  <c r="O33" i="30"/>
  <c r="J51" i="30"/>
  <c r="G56" i="30"/>
  <c r="G55" i="30" s="1"/>
  <c r="M39" i="30"/>
  <c r="N42" i="30"/>
  <c r="H101" i="30"/>
  <c r="N102" i="30"/>
  <c r="M102" i="30"/>
  <c r="N107" i="30"/>
  <c r="M107" i="30"/>
  <c r="H115" i="30"/>
  <c r="N116" i="30"/>
  <c r="M116" i="30"/>
  <c r="M24" i="30"/>
  <c r="M36" i="30"/>
  <c r="F46" i="30"/>
  <c r="F117" i="30" s="1"/>
  <c r="K58" i="30"/>
  <c r="O59" i="30"/>
  <c r="N86" i="30"/>
  <c r="H85" i="30"/>
  <c r="M85" i="30" s="1"/>
  <c r="M86" i="30"/>
  <c r="L90" i="30"/>
  <c r="L87" i="30" s="1"/>
  <c r="O12" i="30"/>
  <c r="K11" i="30"/>
  <c r="N13" i="30"/>
  <c r="M17" i="30"/>
  <c r="N19" i="30"/>
  <c r="O20" i="30"/>
  <c r="N22" i="30"/>
  <c r="N28" i="30"/>
  <c r="O34" i="30"/>
  <c r="N40" i="30"/>
  <c r="N43" i="30"/>
  <c r="O53" i="30"/>
  <c r="N53" i="30"/>
  <c r="N63" i="30"/>
  <c r="M75" i="30"/>
  <c r="K89" i="30"/>
  <c r="O92" i="30"/>
  <c r="H109" i="30"/>
  <c r="M110" i="30"/>
  <c r="O96" i="30"/>
  <c r="L56" i="30"/>
  <c r="L55" i="30" s="1"/>
  <c r="L46" i="30" s="1"/>
  <c r="M63" i="30"/>
  <c r="J62" i="30"/>
  <c r="M103" i="30"/>
  <c r="K84" i="30"/>
  <c r="N103" i="30"/>
  <c r="K97" i="30"/>
  <c r="M59" i="30"/>
  <c r="J58" i="30"/>
  <c r="N64" i="30"/>
  <c r="J66" i="30"/>
  <c r="K42" i="29"/>
  <c r="I55" i="29"/>
  <c r="H85" i="29"/>
  <c r="I43" i="29"/>
  <c r="I58" i="29"/>
  <c r="I18" i="29"/>
  <c r="K52" i="29"/>
  <c r="I75" i="29"/>
  <c r="H74" i="29"/>
  <c r="I31" i="29"/>
  <c r="G40" i="29"/>
  <c r="G32" i="29" s="1"/>
  <c r="G9" i="29" s="1"/>
  <c r="I67" i="29"/>
  <c r="I68" i="29"/>
  <c r="I59" i="29"/>
  <c r="I16" i="29"/>
  <c r="I38" i="29"/>
  <c r="I14" i="29"/>
  <c r="J10" i="29"/>
  <c r="I63" i="29"/>
  <c r="K144" i="29"/>
  <c r="I27" i="29"/>
  <c r="H13" i="29"/>
  <c r="K14" i="29"/>
  <c r="K16" i="29"/>
  <c r="K18" i="29"/>
  <c r="H20" i="29"/>
  <c r="I20" i="29" s="1"/>
  <c r="K21" i="29"/>
  <c r="K23" i="29"/>
  <c r="K25" i="29"/>
  <c r="K31" i="29"/>
  <c r="H37" i="29"/>
  <c r="K38" i="29"/>
  <c r="H42" i="29"/>
  <c r="K43" i="29"/>
  <c r="H45" i="29"/>
  <c r="I45" i="29" s="1"/>
  <c r="K46" i="29"/>
  <c r="K48" i="29"/>
  <c r="K63" i="29"/>
  <c r="K76" i="29"/>
  <c r="K87" i="29"/>
  <c r="F150" i="29"/>
  <c r="H150" i="29" s="1"/>
  <c r="I60" i="29"/>
  <c r="K61" i="29"/>
  <c r="I66" i="29"/>
  <c r="I70" i="29"/>
  <c r="I77" i="29"/>
  <c r="K59" i="29"/>
  <c r="I76" i="29"/>
  <c r="I87" i="29"/>
  <c r="K50" i="29"/>
  <c r="I15" i="29"/>
  <c r="I17" i="29"/>
  <c r="I19" i="29"/>
  <c r="I22" i="29"/>
  <c r="I24" i="29"/>
  <c r="I26" i="29"/>
  <c r="I30" i="29"/>
  <c r="I36" i="29"/>
  <c r="I39" i="29"/>
  <c r="J41" i="29"/>
  <c r="I44" i="29"/>
  <c r="I47" i="29"/>
  <c r="I49" i="29"/>
  <c r="I51" i="29"/>
  <c r="K55" i="29"/>
  <c r="K60" i="29"/>
  <c r="K62" i="29"/>
  <c r="H61" i="29"/>
  <c r="I61" i="29" s="1"/>
  <c r="I64" i="29"/>
  <c r="K70" i="29"/>
  <c r="J75" i="29"/>
  <c r="K77" i="29"/>
  <c r="J86" i="29"/>
  <c r="K138" i="29"/>
  <c r="K98" i="29"/>
  <c r="K58" i="29"/>
  <c r="H57" i="29"/>
  <c r="H29" i="29"/>
  <c r="K29" i="29" s="1"/>
  <c r="H35" i="29"/>
  <c r="I35" i="29" s="1"/>
  <c r="K53" i="29"/>
  <c r="H52" i="29"/>
  <c r="I52" i="29" s="1"/>
  <c r="I62" i="29"/>
  <c r="I88" i="29"/>
  <c r="I89" i="29"/>
  <c r="I99" i="29"/>
  <c r="I107" i="29"/>
  <c r="I117" i="29"/>
  <c r="I135" i="29"/>
  <c r="I139" i="29"/>
  <c r="I145" i="29"/>
  <c r="H98" i="29"/>
  <c r="H106" i="29"/>
  <c r="I106" i="29" s="1"/>
  <c r="H116" i="29"/>
  <c r="H134" i="29"/>
  <c r="H138" i="29"/>
  <c r="H144" i="29"/>
  <c r="I95" i="29"/>
  <c r="I105" i="29"/>
  <c r="I111" i="29"/>
  <c r="I127" i="29"/>
  <c r="I137" i="29"/>
  <c r="I141" i="29"/>
  <c r="I149" i="29"/>
  <c r="H79" i="29"/>
  <c r="H94" i="29"/>
  <c r="H104" i="29"/>
  <c r="H110" i="29"/>
  <c r="H126" i="29"/>
  <c r="H136" i="29"/>
  <c r="H140" i="29"/>
  <c r="H148" i="29"/>
  <c r="Q154" i="28"/>
  <c r="Q153" i="28" s="1"/>
  <c r="Q152" i="28" s="1"/>
  <c r="Q151" i="28" s="1"/>
  <c r="Z154" i="28"/>
  <c r="S154" i="28"/>
  <c r="S153" i="28" s="1"/>
  <c r="S152" i="28" s="1"/>
  <c r="S151" i="28" s="1"/>
  <c r="AA154" i="28"/>
  <c r="M153" i="28"/>
  <c r="Y154" i="28"/>
  <c r="Z309" i="28"/>
  <c r="M308" i="28"/>
  <c r="Y309" i="28"/>
  <c r="W284" i="28"/>
  <c r="Z167" i="28"/>
  <c r="AB167" i="28"/>
  <c r="AA305" i="28"/>
  <c r="M304" i="28"/>
  <c r="Z305" i="28"/>
  <c r="L304" i="28"/>
  <c r="G303" i="28"/>
  <c r="L303" i="28" s="1"/>
  <c r="Q294" i="28"/>
  <c r="Q292" i="28" s="1"/>
  <c r="Q286" i="28" s="1"/>
  <c r="Q284" i="28" s="1"/>
  <c r="L288" i="28"/>
  <c r="G287" i="28"/>
  <c r="M148" i="28"/>
  <c r="Y149" i="28"/>
  <c r="AA149" i="28"/>
  <c r="Y304" i="28"/>
  <c r="R279" i="28"/>
  <c r="G279" i="28"/>
  <c r="M287" i="28"/>
  <c r="F285" i="28"/>
  <c r="F283" i="28" s="1"/>
  <c r="T247" i="28"/>
  <c r="T245" i="28" s="1"/>
  <c r="Y201" i="28"/>
  <c r="AB195" i="28"/>
  <c r="K250" i="28"/>
  <c r="K248" i="28"/>
  <c r="K246" i="28" s="1"/>
  <c r="K124" i="28" s="1"/>
  <c r="T236" i="28"/>
  <c r="T235" i="28" s="1"/>
  <c r="AC291" i="28"/>
  <c r="X285" i="28"/>
  <c r="X283" i="28" s="1"/>
  <c r="K285" i="28"/>
  <c r="K283" i="28" s="1"/>
  <c r="Y288" i="28"/>
  <c r="T274" i="28"/>
  <c r="T273" i="28" s="1"/>
  <c r="P264" i="28"/>
  <c r="P263" i="28" s="1"/>
  <c r="J264" i="28"/>
  <c r="J263" i="28" s="1"/>
  <c r="F124" i="28"/>
  <c r="AB242" i="28"/>
  <c r="U241" i="28"/>
  <c r="Z242" i="28"/>
  <c r="M295" i="28"/>
  <c r="Y296" i="28"/>
  <c r="Q296" i="28"/>
  <c r="Q295" i="28" s="1"/>
  <c r="Q293" i="28" s="1"/>
  <c r="Q291" i="28" s="1"/>
  <c r="Z296" i="28"/>
  <c r="K274" i="28"/>
  <c r="K273" i="28" s="1"/>
  <c r="K264" i="28"/>
  <c r="K263" i="28" s="1"/>
  <c r="R259" i="28"/>
  <c r="J247" i="28"/>
  <c r="J245" i="28" s="1"/>
  <c r="AC239" i="28"/>
  <c r="Z239" i="28"/>
  <c r="AC266" i="28"/>
  <c r="Y256" i="28"/>
  <c r="Q256" i="28"/>
  <c r="Q255" i="28" s="1"/>
  <c r="Z256" i="28"/>
  <c r="M255" i="28"/>
  <c r="AA256" i="28"/>
  <c r="I248" i="28"/>
  <c r="I246" i="28" s="1"/>
  <c r="I250" i="28"/>
  <c r="P247" i="28"/>
  <c r="P245" i="28" s="1"/>
  <c r="S236" i="28"/>
  <c r="S235" i="28" s="1"/>
  <c r="L232" i="28"/>
  <c r="R227" i="28"/>
  <c r="L227" i="28"/>
  <c r="AA221" i="28"/>
  <c r="AC221" i="28"/>
  <c r="Y210" i="28"/>
  <c r="Q210" i="28"/>
  <c r="Q209" i="28" s="1"/>
  <c r="Q208" i="28" s="1"/>
  <c r="Q207" i="28" s="1"/>
  <c r="Z210" i="28"/>
  <c r="M209" i="28"/>
  <c r="AA210" i="28"/>
  <c r="S210" i="28"/>
  <c r="S209" i="28" s="1"/>
  <c r="S208" i="28" s="1"/>
  <c r="S207" i="28" s="1"/>
  <c r="L199" i="28"/>
  <c r="M196" i="28"/>
  <c r="Y197" i="28"/>
  <c r="AA197" i="28"/>
  <c r="M192" i="28"/>
  <c r="Y193" i="28"/>
  <c r="R183" i="28"/>
  <c r="G167" i="28"/>
  <c r="L167" i="28" s="1"/>
  <c r="Y94" i="28"/>
  <c r="Q94" i="28"/>
  <c r="Z94" i="28"/>
  <c r="S94" i="28"/>
  <c r="AA94" i="28"/>
  <c r="M90" i="28"/>
  <c r="U303" i="28"/>
  <c r="AB304" i="28"/>
  <c r="AC293" i="28"/>
  <c r="AC259" i="28"/>
  <c r="V252" i="28"/>
  <c r="G242" i="28"/>
  <c r="L243" i="28"/>
  <c r="L231" i="28"/>
  <c r="AC225" i="28"/>
  <c r="M184" i="28"/>
  <c r="R139" i="28"/>
  <c r="AB140" i="28"/>
  <c r="M136" i="28"/>
  <c r="Z137" i="28"/>
  <c r="G135" i="28"/>
  <c r="L135" i="28" s="1"/>
  <c r="L136" i="28"/>
  <c r="Y306" i="28"/>
  <c r="AB301" i="28"/>
  <c r="AC301" i="28"/>
  <c r="G294" i="28"/>
  <c r="L301" i="28"/>
  <c r="Y297" i="28"/>
  <c r="Y290" i="28"/>
  <c r="Q290" i="28"/>
  <c r="Q289" i="28" s="1"/>
  <c r="Q288" i="28" s="1"/>
  <c r="Q287" i="28" s="1"/>
  <c r="Q285" i="28" s="1"/>
  <c r="Q283" i="28" s="1"/>
  <c r="Z290" i="28"/>
  <c r="L289" i="28"/>
  <c r="W252" i="28"/>
  <c r="AC255" i="28"/>
  <c r="G249" i="28"/>
  <c r="R215" i="28"/>
  <c r="Z189" i="28"/>
  <c r="Z185" i="28"/>
  <c r="Q182" i="28"/>
  <c r="Q181" i="28" s="1"/>
  <c r="Q180" i="28" s="1"/>
  <c r="Q179" i="28" s="1"/>
  <c r="Z182" i="28"/>
  <c r="M181" i="28"/>
  <c r="AA182" i="28"/>
  <c r="S182" i="28"/>
  <c r="S181" i="28" s="1"/>
  <c r="S180" i="28" s="1"/>
  <c r="S179" i="28" s="1"/>
  <c r="Y182" i="28"/>
  <c r="L137" i="28"/>
  <c r="V126" i="28"/>
  <c r="V125" i="28" s="1"/>
  <c r="V123" i="28" s="1"/>
  <c r="AA309" i="28"/>
  <c r="L305" i="28"/>
  <c r="R303" i="28"/>
  <c r="M301" i="28"/>
  <c r="T294" i="28"/>
  <c r="T292" i="28" s="1"/>
  <c r="T286" i="28" s="1"/>
  <c r="T284" i="28" s="1"/>
  <c r="W279" i="28"/>
  <c r="AC280" i="28"/>
  <c r="W275" i="28"/>
  <c r="AC276" i="28"/>
  <c r="R269" i="28"/>
  <c r="Y269" i="28" s="1"/>
  <c r="Y270" i="28"/>
  <c r="X248" i="28"/>
  <c r="X246" i="28" s="1"/>
  <c r="X124" i="28" s="1"/>
  <c r="AB239" i="28"/>
  <c r="U238" i="28"/>
  <c r="U215" i="28"/>
  <c r="L208" i="28"/>
  <c r="Z204" i="28"/>
  <c r="G204" i="28"/>
  <c r="L205" i="28"/>
  <c r="R200" i="28"/>
  <c r="M189" i="28"/>
  <c r="Y190" i="28"/>
  <c r="Q190" i="28"/>
  <c r="Q189" i="28" s="1"/>
  <c r="Q188" i="28" s="1"/>
  <c r="Q187" i="28" s="1"/>
  <c r="Z190" i="28"/>
  <c r="AA190" i="28"/>
  <c r="Y174" i="28"/>
  <c r="Q174" i="28"/>
  <c r="Q173" i="28" s="1"/>
  <c r="Q172" i="28" s="1"/>
  <c r="Q171" i="28" s="1"/>
  <c r="Z174" i="28"/>
  <c r="M173" i="28"/>
  <c r="S174" i="28"/>
  <c r="S173" i="28" s="1"/>
  <c r="S172" i="28" s="1"/>
  <c r="S171" i="28" s="1"/>
  <c r="AA174" i="28"/>
  <c r="Z308" i="28"/>
  <c r="U307" i="28"/>
  <c r="G308" i="28"/>
  <c r="Z304" i="28"/>
  <c r="Z301" i="28"/>
  <c r="AB299" i="28"/>
  <c r="V285" i="28"/>
  <c r="V283" i="28" s="1"/>
  <c r="Q282" i="28"/>
  <c r="Q281" i="28" s="1"/>
  <c r="Q280" i="28" s="1"/>
  <c r="Q279" i="28" s="1"/>
  <c r="Q274" i="28" s="1"/>
  <c r="Q273" i="28" s="1"/>
  <c r="Z282" i="28"/>
  <c r="S282" i="28"/>
  <c r="S281" i="28" s="1"/>
  <c r="S280" i="28" s="1"/>
  <c r="S279" i="28" s="1"/>
  <c r="AA282" i="28"/>
  <c r="V274" i="28"/>
  <c r="V273" i="28" s="1"/>
  <c r="L271" i="28"/>
  <c r="M267" i="28"/>
  <c r="Y268" i="28"/>
  <c r="AA239" i="28"/>
  <c r="R308" i="28"/>
  <c r="AA299" i="28"/>
  <c r="AA298" i="28"/>
  <c r="O294" i="28"/>
  <c r="O292" i="28" s="1"/>
  <c r="O286" i="28" s="1"/>
  <c r="O284" i="28" s="1"/>
  <c r="T293" i="28"/>
  <c r="T291" i="28" s="1"/>
  <c r="O293" i="28"/>
  <c r="O291" i="28" s="1"/>
  <c r="J293" i="28"/>
  <c r="U291" i="28"/>
  <c r="T285" i="28"/>
  <c r="T283" i="28" s="1"/>
  <c r="I285" i="28"/>
  <c r="I283" i="28" s="1"/>
  <c r="Y282" i="28"/>
  <c r="M281" i="28"/>
  <c r="X274" i="28"/>
  <c r="X273" i="28" s="1"/>
  <c r="AB277" i="28"/>
  <c r="AC277" i="28"/>
  <c r="L277" i="28"/>
  <c r="Y272" i="28"/>
  <c r="W269" i="28"/>
  <c r="AC270" i="28"/>
  <c r="L270" i="28"/>
  <c r="G269" i="28"/>
  <c r="U270" i="28"/>
  <c r="M257" i="28"/>
  <c r="Y258" i="28"/>
  <c r="Q258" i="28"/>
  <c r="Q257" i="28" s="1"/>
  <c r="AA258" i="28"/>
  <c r="S258" i="28"/>
  <c r="S257" i="28" s="1"/>
  <c r="S252" i="28" s="1"/>
  <c r="Z257" i="28"/>
  <c r="O247" i="28"/>
  <c r="O245" i="28" s="1"/>
  <c r="T250" i="28"/>
  <c r="S244" i="28"/>
  <c r="S243" i="28" s="1"/>
  <c r="S242" i="28" s="1"/>
  <c r="S241" i="28" s="1"/>
  <c r="AA244" i="28"/>
  <c r="Y244" i="28"/>
  <c r="Z244" i="28"/>
  <c r="Q244" i="28"/>
  <c r="Q243" i="28" s="1"/>
  <c r="Q242" i="28" s="1"/>
  <c r="Q241" i="28" s="1"/>
  <c r="Q236" i="28" s="1"/>
  <c r="Q235" i="28" s="1"/>
  <c r="M238" i="28"/>
  <c r="S234" i="28"/>
  <c r="S233" i="28" s="1"/>
  <c r="S232" i="28" s="1"/>
  <c r="S231" i="28" s="1"/>
  <c r="AA234" i="28"/>
  <c r="Q234" i="28"/>
  <c r="Q233" i="28" s="1"/>
  <c r="Q232" i="28" s="1"/>
  <c r="Q231" i="28" s="1"/>
  <c r="M233" i="28"/>
  <c r="AA233" i="28" s="1"/>
  <c r="L228" i="28"/>
  <c r="G223" i="28"/>
  <c r="H224" i="28"/>
  <c r="H223" i="28" s="1"/>
  <c r="AC216" i="28"/>
  <c r="Q206" i="28"/>
  <c r="Q205" i="28" s="1"/>
  <c r="Q204" i="28" s="1"/>
  <c r="Q203" i="28" s="1"/>
  <c r="Z206" i="28"/>
  <c r="S206" i="28"/>
  <c r="S205" i="28" s="1"/>
  <c r="S204" i="28" s="1"/>
  <c r="S203" i="28" s="1"/>
  <c r="AA206" i="28"/>
  <c r="Y206" i="28"/>
  <c r="L200" i="28"/>
  <c r="L187" i="28"/>
  <c r="AA165" i="28"/>
  <c r="AC165" i="28"/>
  <c r="W164" i="28"/>
  <c r="R159" i="28"/>
  <c r="AB149" i="28"/>
  <c r="AC149" i="28"/>
  <c r="Z149" i="28"/>
  <c r="U148" i="28"/>
  <c r="M145" i="28"/>
  <c r="Y146" i="28"/>
  <c r="Z146" i="28"/>
  <c r="Q146" i="28"/>
  <c r="Q145" i="28" s="1"/>
  <c r="Q144" i="28" s="1"/>
  <c r="Q143" i="28" s="1"/>
  <c r="S146" i="28"/>
  <c r="S145" i="28" s="1"/>
  <c r="S144" i="28" s="1"/>
  <c r="S143" i="28" s="1"/>
  <c r="U131" i="28"/>
  <c r="AB132" i="28"/>
  <c r="W117" i="28"/>
  <c r="AC121" i="28"/>
  <c r="Q306" i="28"/>
  <c r="Q305" i="28" s="1"/>
  <c r="Q304" i="28" s="1"/>
  <c r="Q303" i="28" s="1"/>
  <c r="Z306" i="28"/>
  <c r="S306" i="28"/>
  <c r="S305" i="28" s="1"/>
  <c r="S304" i="28" s="1"/>
  <c r="S303" i="28" s="1"/>
  <c r="AA306" i="28"/>
  <c r="S302" i="28"/>
  <c r="S301" i="28" s="1"/>
  <c r="S294" i="28" s="1"/>
  <c r="S292" i="28" s="1"/>
  <c r="S286" i="28" s="1"/>
  <c r="S284" i="28" s="1"/>
  <c r="AA302" i="28"/>
  <c r="U294" i="28"/>
  <c r="Z289" i="28"/>
  <c r="W264" i="28"/>
  <c r="AC265" i="28"/>
  <c r="U249" i="28"/>
  <c r="H248" i="28"/>
  <c r="H246" i="28" s="1"/>
  <c r="H124" i="28" s="1"/>
  <c r="H250" i="28"/>
  <c r="M241" i="28"/>
  <c r="Y241" i="28" s="1"/>
  <c r="Y242" i="28"/>
  <c r="U212" i="28"/>
  <c r="G183" i="28"/>
  <c r="L183" i="28" s="1"/>
  <c r="L184" i="28"/>
  <c r="AC173" i="28"/>
  <c r="Z173" i="28"/>
  <c r="U172" i="28"/>
  <c r="AB173" i="28"/>
  <c r="Z168" i="28"/>
  <c r="AB168" i="28"/>
  <c r="U155" i="28"/>
  <c r="AB156" i="28"/>
  <c r="L152" i="28"/>
  <c r="G151" i="28"/>
  <c r="L151" i="28" s="1"/>
  <c r="S150" i="28"/>
  <c r="S149" i="28" s="1"/>
  <c r="S148" i="28" s="1"/>
  <c r="S147" i="28" s="1"/>
  <c r="AA150" i="28"/>
  <c r="Z150" i="28"/>
  <c r="Q150" i="28"/>
  <c r="Q149" i="28" s="1"/>
  <c r="Q148" i="28" s="1"/>
  <c r="Q147" i="28" s="1"/>
  <c r="Y150" i="28"/>
  <c r="K126" i="28"/>
  <c r="K125" i="28" s="1"/>
  <c r="Q38" i="28"/>
  <c r="Z38" i="28"/>
  <c r="S38" i="28"/>
  <c r="Y38" i="28"/>
  <c r="AA38" i="28"/>
  <c r="AB297" i="28"/>
  <c r="L297" i="28"/>
  <c r="I294" i="28"/>
  <c r="I292" i="28" s="1"/>
  <c r="I286" i="28" s="1"/>
  <c r="I284" i="28" s="1"/>
  <c r="AA296" i="28"/>
  <c r="Z288" i="28"/>
  <c r="U287" i="28"/>
  <c r="AB288" i="28"/>
  <c r="R287" i="28"/>
  <c r="J274" i="28"/>
  <c r="J273" i="28" s="1"/>
  <c r="L266" i="28"/>
  <c r="G265" i="28"/>
  <c r="T124" i="28"/>
  <c r="I247" i="28"/>
  <c r="I245" i="28" s="1"/>
  <c r="L252" i="28"/>
  <c r="G250" i="28"/>
  <c r="AB243" i="28"/>
  <c r="AC243" i="28"/>
  <c r="Z243" i="28"/>
  <c r="W224" i="28"/>
  <c r="R212" i="28"/>
  <c r="Z196" i="28"/>
  <c r="AB196" i="28"/>
  <c r="Z193" i="28"/>
  <c r="U192" i="28"/>
  <c r="AB193" i="28"/>
  <c r="AC193" i="28"/>
  <c r="L185" i="28"/>
  <c r="R180" i="28"/>
  <c r="AB181" i="28"/>
  <c r="AC179" i="28"/>
  <c r="G147" i="28"/>
  <c r="L147" i="28" s="1"/>
  <c r="L148" i="28"/>
  <c r="L129" i="28"/>
  <c r="J128" i="28"/>
  <c r="J127" i="28" s="1"/>
  <c r="M107" i="28"/>
  <c r="Z108" i="28"/>
  <c r="W308" i="28"/>
  <c r="H294" i="28"/>
  <c r="H292" i="28" s="1"/>
  <c r="H286" i="28" s="1"/>
  <c r="H284" i="28" s="1"/>
  <c r="P274" i="28"/>
  <c r="P273" i="28" s="1"/>
  <c r="Z271" i="28"/>
  <c r="U265" i="28"/>
  <c r="U259" i="28"/>
  <c r="Z260" i="28"/>
  <c r="J252" i="28"/>
  <c r="L255" i="28"/>
  <c r="Q254" i="28"/>
  <c r="Q253" i="28" s="1"/>
  <c r="Q251" i="28" s="1"/>
  <c r="Q249" i="28" s="1"/>
  <c r="Z254" i="28"/>
  <c r="S254" i="28"/>
  <c r="S253" i="28" s="1"/>
  <c r="S251" i="28" s="1"/>
  <c r="S249" i="28" s="1"/>
  <c r="S247" i="28" s="1"/>
  <c r="S245" i="28" s="1"/>
  <c r="AA254" i="28"/>
  <c r="M253" i="28"/>
  <c r="L220" i="28"/>
  <c r="G219" i="28"/>
  <c r="L219" i="28" s="1"/>
  <c r="AC213" i="28"/>
  <c r="Y186" i="28"/>
  <c r="Q186" i="28"/>
  <c r="Q185" i="28" s="1"/>
  <c r="Q184" i="28" s="1"/>
  <c r="Q183" i="28" s="1"/>
  <c r="Z186" i="28"/>
  <c r="S186" i="28"/>
  <c r="S185" i="28" s="1"/>
  <c r="S184" i="28" s="1"/>
  <c r="S183" i="28" s="1"/>
  <c r="AA186" i="28"/>
  <c r="AA160" i="28"/>
  <c r="W159" i="28"/>
  <c r="AC160" i="28"/>
  <c r="AB129" i="28"/>
  <c r="U128" i="28"/>
  <c r="AC129" i="28"/>
  <c r="Y310" i="28"/>
  <c r="Q310" i="28"/>
  <c r="Q309" i="28" s="1"/>
  <c r="Q308" i="28" s="1"/>
  <c r="Q307" i="28" s="1"/>
  <c r="Z310" i="28"/>
  <c r="S310" i="28"/>
  <c r="S309" i="28" s="1"/>
  <c r="S308" i="28" s="1"/>
  <c r="S307" i="28" s="1"/>
  <c r="AA310" i="28"/>
  <c r="AC289" i="28"/>
  <c r="U279" i="28"/>
  <c r="AB280" i="28"/>
  <c r="H280" i="28"/>
  <c r="H279" i="28" s="1"/>
  <c r="H274" i="28" s="1"/>
  <c r="H273" i="28" s="1"/>
  <c r="S278" i="28"/>
  <c r="S277" i="28" s="1"/>
  <c r="S276" i="28" s="1"/>
  <c r="S275" i="28" s="1"/>
  <c r="S274" i="28" s="1"/>
  <c r="S273" i="28" s="1"/>
  <c r="AA278" i="28"/>
  <c r="AB276" i="28"/>
  <c r="U275" i="28"/>
  <c r="R248" i="28"/>
  <c r="R250" i="28"/>
  <c r="AC309" i="28"/>
  <c r="AA304" i="28"/>
  <c r="W303" i="28"/>
  <c r="AC304" i="28"/>
  <c r="Z302" i="28"/>
  <c r="AA300" i="28"/>
  <c r="S300" i="28"/>
  <c r="S299" i="28" s="1"/>
  <c r="Z299" i="28"/>
  <c r="L299" i="28"/>
  <c r="M297" i="28"/>
  <c r="Y298" i="28"/>
  <c r="S296" i="28"/>
  <c r="S295" i="28" s="1"/>
  <c r="S293" i="28" s="1"/>
  <c r="S291" i="28" s="1"/>
  <c r="R292" i="28"/>
  <c r="R293" i="28"/>
  <c r="S290" i="28"/>
  <c r="S289" i="28" s="1"/>
  <c r="S288" i="28" s="1"/>
  <c r="S287" i="28" s="1"/>
  <c r="O285" i="28"/>
  <c r="O283" i="28" s="1"/>
  <c r="H285" i="28"/>
  <c r="H283" i="28" s="1"/>
  <c r="W288" i="28"/>
  <c r="M277" i="28"/>
  <c r="F274" i="28"/>
  <c r="F273" i="28" s="1"/>
  <c r="L276" i="28"/>
  <c r="G275" i="28"/>
  <c r="H270" i="28"/>
  <c r="H269" i="28" s="1"/>
  <c r="H264" i="28" s="1"/>
  <c r="H263" i="28" s="1"/>
  <c r="R265" i="28"/>
  <c r="L267" i="28"/>
  <c r="AB260" i="28"/>
  <c r="Y257" i="28"/>
  <c r="Y255" i="28"/>
  <c r="P248" i="28"/>
  <c r="P246" i="28" s="1"/>
  <c r="P124" i="28" s="1"/>
  <c r="P250" i="28"/>
  <c r="AA253" i="28"/>
  <c r="W251" i="28"/>
  <c r="AC253" i="28"/>
  <c r="L253" i="28"/>
  <c r="K251" i="28"/>
  <c r="K249" i="28" s="1"/>
  <c r="K247" i="28" s="1"/>
  <c r="K245" i="28" s="1"/>
  <c r="G248" i="28"/>
  <c r="AA243" i="28"/>
  <c r="L239" i="28"/>
  <c r="G238" i="28"/>
  <c r="W232" i="28"/>
  <c r="M228" i="28"/>
  <c r="AA229" i="28"/>
  <c r="M225" i="28"/>
  <c r="AA225" i="28" s="1"/>
  <c r="Q226" i="28"/>
  <c r="Q225" i="28" s="1"/>
  <c r="Q224" i="28" s="1"/>
  <c r="Q223" i="28" s="1"/>
  <c r="Z226" i="28"/>
  <c r="S226" i="28"/>
  <c r="S225" i="28" s="1"/>
  <c r="S224" i="28" s="1"/>
  <c r="S223" i="28" s="1"/>
  <c r="AA226" i="28"/>
  <c r="W220" i="28"/>
  <c r="AB216" i="28"/>
  <c r="W211" i="28"/>
  <c r="AA204" i="28"/>
  <c r="W203" i="28"/>
  <c r="AC204" i="28"/>
  <c r="W195" i="28"/>
  <c r="AC196" i="28"/>
  <c r="AA196" i="28"/>
  <c r="AA193" i="28"/>
  <c r="W187" i="28"/>
  <c r="L189" i="28"/>
  <c r="J180" i="28"/>
  <c r="J179" i="28" s="1"/>
  <c r="L181" i="28"/>
  <c r="AC168" i="28"/>
  <c r="Z161" i="28"/>
  <c r="Y161" i="28"/>
  <c r="M160" i="28"/>
  <c r="L159" i="28"/>
  <c r="W143" i="28"/>
  <c r="F126" i="28"/>
  <c r="F125" i="28" s="1"/>
  <c r="S202" i="28"/>
  <c r="S201" i="28" s="1"/>
  <c r="S200" i="28" s="1"/>
  <c r="S199" i="28" s="1"/>
  <c r="AA202" i="28"/>
  <c r="W199" i="28"/>
  <c r="AC200" i="28"/>
  <c r="R191" i="28"/>
  <c r="Y189" i="28"/>
  <c r="L172" i="28"/>
  <c r="G171" i="28"/>
  <c r="L171" i="28" s="1"/>
  <c r="AB165" i="28"/>
  <c r="Q158" i="28"/>
  <c r="Q157" i="28" s="1"/>
  <c r="Q156" i="28" s="1"/>
  <c r="Q155" i="28" s="1"/>
  <c r="Z158" i="28"/>
  <c r="S158" i="28"/>
  <c r="S157" i="28" s="1"/>
  <c r="S156" i="28" s="1"/>
  <c r="S155" i="28" s="1"/>
  <c r="AA158" i="28"/>
  <c r="M157" i="28"/>
  <c r="AC156" i="28"/>
  <c r="W155" i="28"/>
  <c r="Z145" i="28"/>
  <c r="AC145" i="28"/>
  <c r="U144" i="28"/>
  <c r="AC144" i="28" s="1"/>
  <c r="AB145" i="28"/>
  <c r="L145" i="28"/>
  <c r="Q138" i="28"/>
  <c r="Q137" i="28" s="1"/>
  <c r="Q136" i="28" s="1"/>
  <c r="Q135" i="28" s="1"/>
  <c r="Z138" i="28"/>
  <c r="S138" i="28"/>
  <c r="S137" i="28" s="1"/>
  <c r="S136" i="28" s="1"/>
  <c r="S135" i="28" s="1"/>
  <c r="AA138" i="28"/>
  <c r="Y138" i="28"/>
  <c r="Q134" i="28"/>
  <c r="Q133" i="28" s="1"/>
  <c r="Q132" i="28" s="1"/>
  <c r="Q131" i="28" s="1"/>
  <c r="Z134" i="28"/>
  <c r="S134" i="28"/>
  <c r="S133" i="28" s="1"/>
  <c r="S132" i="28" s="1"/>
  <c r="S131" i="28" s="1"/>
  <c r="AA134" i="28"/>
  <c r="Y134" i="28"/>
  <c r="M133" i="28"/>
  <c r="R131" i="28"/>
  <c r="I212" i="28"/>
  <c r="AC305" i="28"/>
  <c r="AB289" i="28"/>
  <c r="AC281" i="28"/>
  <c r="Y271" i="28"/>
  <c r="Z262" i="28"/>
  <c r="Q262" i="28"/>
  <c r="Q261" i="28" s="1"/>
  <c r="Q260" i="28" s="1"/>
  <c r="Q259" i="28" s="1"/>
  <c r="AA260" i="28"/>
  <c r="O252" i="28"/>
  <c r="Y240" i="28"/>
  <c r="R236" i="28"/>
  <c r="L233" i="28"/>
  <c r="U231" i="28"/>
  <c r="AB225" i="28"/>
  <c r="U224" i="28"/>
  <c r="U220" i="28"/>
  <c r="M216" i="28"/>
  <c r="Y217" i="28"/>
  <c r="S214" i="28"/>
  <c r="S213" i="28" s="1"/>
  <c r="S212" i="28" s="1"/>
  <c r="S211" i="28" s="1"/>
  <c r="AB201" i="28"/>
  <c r="AC201" i="28"/>
  <c r="AB197" i="28"/>
  <c r="W192" i="28"/>
  <c r="AB189" i="28"/>
  <c r="L188" i="28"/>
  <c r="Y185" i="28"/>
  <c r="G179" i="28"/>
  <c r="L180" i="28"/>
  <c r="T178" i="28"/>
  <c r="T177" i="28" s="1"/>
  <c r="T176" i="28" s="1"/>
  <c r="T175" i="28" s="1"/>
  <c r="P177" i="28"/>
  <c r="P176" i="28" s="1"/>
  <c r="P175" i="28" s="1"/>
  <c r="Y177" i="28"/>
  <c r="M165" i="28"/>
  <c r="Z165" i="28" s="1"/>
  <c r="Y166" i="28"/>
  <c r="S166" i="28"/>
  <c r="S165" i="28" s="1"/>
  <c r="S164" i="28" s="1"/>
  <c r="S163" i="28" s="1"/>
  <c r="R151" i="28"/>
  <c r="Y145" i="28"/>
  <c r="R144" i="28"/>
  <c r="R136" i="28"/>
  <c r="Y137" i="28"/>
  <c r="M129" i="28"/>
  <c r="Y130" i="28"/>
  <c r="Q130" i="28"/>
  <c r="Q129" i="28" s="1"/>
  <c r="Q128" i="28" s="1"/>
  <c r="Q127" i="28" s="1"/>
  <c r="AA130" i="28"/>
  <c r="S130" i="28"/>
  <c r="S129" i="28" s="1"/>
  <c r="S128" i="28" s="1"/>
  <c r="S127" i="28" s="1"/>
  <c r="Z130" i="28"/>
  <c r="X9" i="28"/>
  <c r="X97" i="28"/>
  <c r="G99" i="28"/>
  <c r="L100" i="28"/>
  <c r="AB305" i="28"/>
  <c r="AB281" i="28"/>
  <c r="Y262" i="28"/>
  <c r="L261" i="28"/>
  <c r="H260" i="28"/>
  <c r="H259" i="28" s="1"/>
  <c r="H247" i="28" s="1"/>
  <c r="H245" i="28" s="1"/>
  <c r="U252" i="28"/>
  <c r="V247" i="28"/>
  <c r="V245" i="28" s="1"/>
  <c r="X236" i="28"/>
  <c r="X235" i="28" s="1"/>
  <c r="W237" i="28"/>
  <c r="AC238" i="28"/>
  <c r="L229" i="28"/>
  <c r="R223" i="28"/>
  <c r="R220" i="28"/>
  <c r="L217" i="28"/>
  <c r="AA214" i="28"/>
  <c r="AA205" i="28"/>
  <c r="R204" i="28"/>
  <c r="M201" i="28"/>
  <c r="AB200" i="28"/>
  <c r="R195" i="28"/>
  <c r="Y196" i="28"/>
  <c r="L193" i="28"/>
  <c r="W171" i="28"/>
  <c r="L173" i="28"/>
  <c r="W167" i="28"/>
  <c r="AA168" i="28"/>
  <c r="U164" i="28"/>
  <c r="Z160" i="28"/>
  <c r="U159" i="28"/>
  <c r="AB160" i="28"/>
  <c r="L160" i="28"/>
  <c r="Y158" i="28"/>
  <c r="U151" i="28"/>
  <c r="AB152" i="28"/>
  <c r="AB103" i="28"/>
  <c r="U102" i="28"/>
  <c r="I49" i="28"/>
  <c r="L50" i="28"/>
  <c r="Y47" i="28"/>
  <c r="S47" i="28"/>
  <c r="AA47" i="28"/>
  <c r="Z47" i="28"/>
  <c r="Q47" i="28"/>
  <c r="U42" i="28"/>
  <c r="AB45" i="28"/>
  <c r="AC45" i="28"/>
  <c r="W227" i="28"/>
  <c r="AC228" i="28"/>
  <c r="M221" i="28"/>
  <c r="Y222" i="28"/>
  <c r="M260" i="28"/>
  <c r="Y261" i="28"/>
  <c r="G259" i="28"/>
  <c r="R251" i="28"/>
  <c r="W241" i="28"/>
  <c r="AC242" i="28"/>
  <c r="P233" i="28"/>
  <c r="P232" i="28" s="1"/>
  <c r="P231" i="28" s="1"/>
  <c r="T234" i="28"/>
  <c r="T233" i="28" s="1"/>
  <c r="T232" i="28" s="1"/>
  <c r="T231" i="28" s="1"/>
  <c r="AA230" i="28"/>
  <c r="S230" i="28"/>
  <c r="S229" i="28" s="1"/>
  <c r="S228" i="28" s="1"/>
  <c r="S227" i="28" s="1"/>
  <c r="M213" i="28"/>
  <c r="Y213" i="28" s="1"/>
  <c r="Y214" i="28"/>
  <c r="U203" i="28"/>
  <c r="AB204" i="28"/>
  <c r="L201" i="28"/>
  <c r="Z197" i="28"/>
  <c r="AA189" i="28"/>
  <c r="AA185" i="28"/>
  <c r="W184" i="28"/>
  <c r="AC177" i="28"/>
  <c r="AB177" i="28"/>
  <c r="U176" i="28"/>
  <c r="G175" i="28"/>
  <c r="L175" i="28" s="1"/>
  <c r="L176" i="28"/>
  <c r="L163" i="28"/>
  <c r="Y162" i="28"/>
  <c r="Q162" i="28"/>
  <c r="Q161" i="28" s="1"/>
  <c r="Q160" i="28" s="1"/>
  <c r="Q159" i="28" s="1"/>
  <c r="Z162" i="28"/>
  <c r="S162" i="28"/>
  <c r="S161" i="28" s="1"/>
  <c r="S160" i="28" s="1"/>
  <c r="S159" i="28" s="1"/>
  <c r="I144" i="28"/>
  <c r="L141" i="28"/>
  <c r="J140" i="28"/>
  <c r="W131" i="28"/>
  <c r="R107" i="28"/>
  <c r="Y108" i="28"/>
  <c r="V98" i="28"/>
  <c r="L55" i="28"/>
  <c r="M55" i="28" s="1"/>
  <c r="J54" i="28"/>
  <c r="L54" i="28" s="1"/>
  <c r="G196" i="28"/>
  <c r="U188" i="28"/>
  <c r="S178" i="28"/>
  <c r="S177" i="28" s="1"/>
  <c r="S176" i="28" s="1"/>
  <c r="S175" i="28" s="1"/>
  <c r="AA178" i="28"/>
  <c r="R167" i="28"/>
  <c r="Y167" i="28" s="1"/>
  <c r="Y168" i="28"/>
  <c r="R164" i="28"/>
  <c r="G156" i="28"/>
  <c r="AA136" i="28"/>
  <c r="W135" i="28"/>
  <c r="AC136" i="28"/>
  <c r="L119" i="28"/>
  <c r="M99" i="28"/>
  <c r="J98" i="28"/>
  <c r="Y63" i="28"/>
  <c r="Q63" i="28"/>
  <c r="Z63" i="28"/>
  <c r="AA63" i="28"/>
  <c r="S63" i="28"/>
  <c r="Q60" i="28"/>
  <c r="Z60" i="28"/>
  <c r="S60" i="28"/>
  <c r="AA60" i="28"/>
  <c r="Y60" i="28"/>
  <c r="Y59" i="28"/>
  <c r="Q59" i="28"/>
  <c r="AA59" i="28"/>
  <c r="S59" i="28"/>
  <c r="Z59" i="28"/>
  <c r="R49" i="28"/>
  <c r="AB50" i="28"/>
  <c r="F40" i="28"/>
  <c r="V12" i="28"/>
  <c r="V11" i="28" s="1"/>
  <c r="G216" i="28"/>
  <c r="U208" i="28"/>
  <c r="G192" i="28"/>
  <c r="U184" i="28"/>
  <c r="W175" i="28"/>
  <c r="AC176" i="28"/>
  <c r="AA176" i="28"/>
  <c r="G132" i="28"/>
  <c r="L133" i="28"/>
  <c r="P126" i="28"/>
  <c r="P125" i="28" s="1"/>
  <c r="P123" i="28" s="1"/>
  <c r="R128" i="28"/>
  <c r="H117" i="28"/>
  <c r="H115" i="28" s="1"/>
  <c r="L121" i="28"/>
  <c r="Y120" i="28"/>
  <c r="M119" i="28"/>
  <c r="Q120" i="28"/>
  <c r="Q119" i="28" s="1"/>
  <c r="Q118" i="28" s="1"/>
  <c r="Q116" i="28" s="1"/>
  <c r="Q114" i="28" s="1"/>
  <c r="Z120" i="28"/>
  <c r="S120" i="28"/>
  <c r="S119" i="28" s="1"/>
  <c r="S118" i="28" s="1"/>
  <c r="S116" i="28" s="1"/>
  <c r="S114" i="28" s="1"/>
  <c r="AA120" i="28"/>
  <c r="H118" i="28"/>
  <c r="H116" i="28" s="1"/>
  <c r="H114" i="28" s="1"/>
  <c r="M111" i="28"/>
  <c r="Y112" i="28"/>
  <c r="Z112" i="28"/>
  <c r="Y105" i="28"/>
  <c r="Q105" i="28"/>
  <c r="Q104" i="28" s="1"/>
  <c r="Q103" i="28" s="1"/>
  <c r="Q102" i="28" s="1"/>
  <c r="Z105" i="28"/>
  <c r="M104" i="28"/>
  <c r="L169" i="28"/>
  <c r="H168" i="28"/>
  <c r="H167" i="28" s="1"/>
  <c r="AA161" i="28"/>
  <c r="W151" i="28"/>
  <c r="AC152" i="28"/>
  <c r="AC148" i="28"/>
  <c r="W147" i="28"/>
  <c r="Y142" i="28"/>
  <c r="Q142" i="28"/>
  <c r="Q141" i="28" s="1"/>
  <c r="Q140" i="28" s="1"/>
  <c r="Q139" i="28" s="1"/>
  <c r="Z142" i="28"/>
  <c r="M141" i="28"/>
  <c r="AA142" i="28"/>
  <c r="Z136" i="28"/>
  <c r="X126" i="28"/>
  <c r="X125" i="28" s="1"/>
  <c r="O126" i="28"/>
  <c r="O125" i="28" s="1"/>
  <c r="G114" i="28"/>
  <c r="T9" i="28"/>
  <c r="T97" i="28"/>
  <c r="AA105" i="28"/>
  <c r="Y68" i="28"/>
  <c r="Q68" i="28"/>
  <c r="Z68" i="28"/>
  <c r="AA68" i="28"/>
  <c r="Y43" i="28"/>
  <c r="S22" i="28"/>
  <c r="AA22" i="28"/>
  <c r="Z22" i="28"/>
  <c r="Q22" i="28"/>
  <c r="Y22" i="28"/>
  <c r="Y169" i="28"/>
  <c r="AB157" i="28"/>
  <c r="AC153" i="28"/>
  <c r="AA141" i="28"/>
  <c r="AB133" i="28"/>
  <c r="W114" i="28"/>
  <c r="L117" i="28"/>
  <c r="R114" i="28"/>
  <c r="Y110" i="28"/>
  <c r="Q110" i="28"/>
  <c r="Z110" i="28"/>
  <c r="AA110" i="28"/>
  <c r="G9" i="28"/>
  <c r="G97" i="28"/>
  <c r="W102" i="28"/>
  <c r="AC103" i="28"/>
  <c r="U98" i="28"/>
  <c r="Y85" i="28"/>
  <c r="Q85" i="28"/>
  <c r="Z85" i="28"/>
  <c r="S85" i="28"/>
  <c r="AA85" i="28"/>
  <c r="Q76" i="28"/>
  <c r="Z76" i="28"/>
  <c r="S76" i="28"/>
  <c r="AA76" i="28"/>
  <c r="Y76" i="28"/>
  <c r="M72" i="28"/>
  <c r="G69" i="28"/>
  <c r="AB153" i="28"/>
  <c r="AA137" i="28"/>
  <c r="T126" i="28"/>
  <c r="T125" i="28" s="1"/>
  <c r="H126" i="28"/>
  <c r="H125" i="28" s="1"/>
  <c r="U114" i="28"/>
  <c r="Q109" i="28"/>
  <c r="Q108" i="28" s="1"/>
  <c r="Q107" i="28" s="1"/>
  <c r="Z109" i="28"/>
  <c r="S109" i="28"/>
  <c r="S108" i="28" s="1"/>
  <c r="S107" i="28" s="1"/>
  <c r="AA109" i="28"/>
  <c r="F9" i="28"/>
  <c r="F97" i="28"/>
  <c r="R98" i="28"/>
  <c r="Y99" i="28"/>
  <c r="M5" i="28"/>
  <c r="Y89" i="28"/>
  <c r="Q89" i="28"/>
  <c r="Z89" i="28"/>
  <c r="S89" i="28"/>
  <c r="AA89" i="28"/>
  <c r="S87" i="28"/>
  <c r="AA87" i="28"/>
  <c r="Q87" i="28"/>
  <c r="Y81" i="28"/>
  <c r="S81" i="28"/>
  <c r="Z81" i="28"/>
  <c r="V72" i="28"/>
  <c r="V69" i="28" s="1"/>
  <c r="U139" i="28"/>
  <c r="U135" i="28"/>
  <c r="Q122" i="28"/>
  <c r="Q121" i="28" s="1"/>
  <c r="Q117" i="28" s="1"/>
  <c r="Q115" i="28" s="1"/>
  <c r="Z122" i="28"/>
  <c r="S122" i="28"/>
  <c r="S121" i="28" s="1"/>
  <c r="S117" i="28" s="1"/>
  <c r="S115" i="28" s="1"/>
  <c r="AA122" i="28"/>
  <c r="M121" i="28"/>
  <c r="AB117" i="28"/>
  <c r="U115" i="28"/>
  <c r="L115" i="28"/>
  <c r="AA112" i="28"/>
  <c r="W111" i="28"/>
  <c r="AA111" i="28" s="1"/>
  <c r="G111" i="28"/>
  <c r="L111" i="28" s="1"/>
  <c r="L112" i="28"/>
  <c r="K9" i="28"/>
  <c r="K97" i="28"/>
  <c r="L107" i="28"/>
  <c r="S106" i="28"/>
  <c r="S104" i="28" s="1"/>
  <c r="S103" i="28" s="1"/>
  <c r="S102" i="28" s="1"/>
  <c r="AA106" i="28"/>
  <c r="Y106" i="28"/>
  <c r="Z106" i="28"/>
  <c r="Q106" i="28"/>
  <c r="AC104" i="28"/>
  <c r="AB104" i="28"/>
  <c r="L103" i="28"/>
  <c r="G102" i="28"/>
  <c r="L102" i="28" s="1"/>
  <c r="S101" i="28"/>
  <c r="S100" i="28" s="1"/>
  <c r="S99" i="28" s="1"/>
  <c r="AA101" i="28"/>
  <c r="Q101" i="28"/>
  <c r="Q100" i="28" s="1"/>
  <c r="Q99" i="28" s="1"/>
  <c r="Z101" i="28"/>
  <c r="P98" i="28"/>
  <c r="Y88" i="28"/>
  <c r="Q88" i="28"/>
  <c r="Z88" i="28"/>
  <c r="AA88" i="28"/>
  <c r="S84" i="28"/>
  <c r="AA84" i="28"/>
  <c r="Z84" i="28"/>
  <c r="Q84" i="28"/>
  <c r="Q71" i="28"/>
  <c r="Q70" i="28" s="1"/>
  <c r="Z71" i="28"/>
  <c r="S71" i="28"/>
  <c r="S70" i="28" s="1"/>
  <c r="AA71" i="28"/>
  <c r="Y71" i="28"/>
  <c r="M70" i="28"/>
  <c r="Q23" i="28"/>
  <c r="Z23" i="28"/>
  <c r="S23" i="28"/>
  <c r="S16" i="28"/>
  <c r="AA16" i="28"/>
  <c r="Z16" i="28"/>
  <c r="Q16" i="28"/>
  <c r="Y16" i="28"/>
  <c r="J12" i="28"/>
  <c r="J11" i="28" s="1"/>
  <c r="Q113" i="28"/>
  <c r="Q112" i="28" s="1"/>
  <c r="Q111" i="28" s="1"/>
  <c r="Z113" i="28"/>
  <c r="S113" i="28"/>
  <c r="S112" i="28" s="1"/>
  <c r="S111" i="28" s="1"/>
  <c r="AA113" i="28"/>
  <c r="I9" i="28"/>
  <c r="I97" i="28"/>
  <c r="W9" i="28"/>
  <c r="AA107" i="28"/>
  <c r="AC107" i="28"/>
  <c r="X104" i="28"/>
  <c r="X103" i="28" s="1"/>
  <c r="X102" i="28" s="1"/>
  <c r="X98" i="28" s="1"/>
  <c r="Z100" i="28"/>
  <c r="F98" i="28"/>
  <c r="Z92" i="28"/>
  <c r="Q90" i="28"/>
  <c r="AB83" i="28"/>
  <c r="AC83" i="28"/>
  <c r="Q82" i="28"/>
  <c r="Z82" i="28"/>
  <c r="S82" i="28"/>
  <c r="AA82" i="28"/>
  <c r="Q80" i="28"/>
  <c r="Z80" i="28"/>
  <c r="S80" i="28"/>
  <c r="AA80" i="28"/>
  <c r="Y80" i="28"/>
  <c r="M79" i="28"/>
  <c r="X72" i="28"/>
  <c r="AA72" i="28"/>
  <c r="AC72" i="28"/>
  <c r="L70" i="28"/>
  <c r="Z66" i="28"/>
  <c r="V42" i="28"/>
  <c r="V41" i="28" s="1"/>
  <c r="L32" i="28"/>
  <c r="Y31" i="28"/>
  <c r="S31" i="28"/>
  <c r="AA31" i="28"/>
  <c r="Q31" i="28"/>
  <c r="Z31" i="28"/>
  <c r="Y25" i="28"/>
  <c r="S25" i="28"/>
  <c r="AA25" i="28"/>
  <c r="Z25" i="28"/>
  <c r="Q25" i="28"/>
  <c r="M24" i="28"/>
  <c r="Y111" i="28"/>
  <c r="AB107" i="28"/>
  <c r="U9" i="28"/>
  <c r="Z107" i="28"/>
  <c r="S92" i="28"/>
  <c r="S90" i="28" s="1"/>
  <c r="AA92" i="28"/>
  <c r="J83" i="28"/>
  <c r="S78" i="28"/>
  <c r="AA78" i="28"/>
  <c r="Z78" i="28"/>
  <c r="Q78" i="28"/>
  <c r="S66" i="28"/>
  <c r="AA66" i="28"/>
  <c r="M62" i="28"/>
  <c r="S61" i="28"/>
  <c r="AA61" i="28"/>
  <c r="Z61" i="28"/>
  <c r="Q61" i="28"/>
  <c r="Y61" i="28"/>
  <c r="Q53" i="28"/>
  <c r="Z53" i="28"/>
  <c r="S53" i="28"/>
  <c r="AA53" i="28"/>
  <c r="T45" i="28"/>
  <c r="T42" i="28" s="1"/>
  <c r="T41" i="28" s="1"/>
  <c r="W32" i="28"/>
  <c r="AC33" i="28"/>
  <c r="H97" i="28"/>
  <c r="Q93" i="28"/>
  <c r="Z93" i="28"/>
  <c r="S93" i="28"/>
  <c r="AA93" i="28"/>
  <c r="Y93" i="28"/>
  <c r="Q75" i="28"/>
  <c r="Z75" i="28"/>
  <c r="S75" i="28"/>
  <c r="AA75" i="28"/>
  <c r="Y64" i="28"/>
  <c r="Q64" i="28"/>
  <c r="AA64" i="28"/>
  <c r="S64" i="28"/>
  <c r="K49" i="28"/>
  <c r="S33" i="28"/>
  <c r="Y20" i="28"/>
  <c r="Q20" i="28"/>
  <c r="Z20" i="28"/>
  <c r="S20" i="28"/>
  <c r="AA20" i="28"/>
  <c r="X90" i="28"/>
  <c r="J69" i="28"/>
  <c r="Y73" i="28"/>
  <c r="Q73" i="28"/>
  <c r="Z73" i="28"/>
  <c r="S73" i="28"/>
  <c r="U69" i="28"/>
  <c r="X62" i="28"/>
  <c r="Y58" i="28"/>
  <c r="Q58" i="28"/>
  <c r="Z58" i="28"/>
  <c r="Q52" i="28"/>
  <c r="Z52" i="28"/>
  <c r="S52" i="28"/>
  <c r="AA52" i="28"/>
  <c r="R42" i="28"/>
  <c r="L24" i="28"/>
  <c r="AB137" i="28"/>
  <c r="J97" i="28"/>
  <c r="Y95" i="28"/>
  <c r="L86" i="28"/>
  <c r="M86" i="28" s="1"/>
  <c r="M83" i="28" s="1"/>
  <c r="K83" i="28"/>
  <c r="K69" i="28" s="1"/>
  <c r="I69" i="28"/>
  <c r="AA58" i="28"/>
  <c r="X54" i="28"/>
  <c r="Y52" i="28"/>
  <c r="T50" i="28"/>
  <c r="T49" i="28" s="1"/>
  <c r="T48" i="28" s="1"/>
  <c r="J45" i="28"/>
  <c r="L46" i="28"/>
  <c r="M46" i="28" s="1"/>
  <c r="AB32" i="28"/>
  <c r="Y28" i="28"/>
  <c r="S28" i="28"/>
  <c r="AA108" i="28"/>
  <c r="AA100" i="28"/>
  <c r="W99" i="28"/>
  <c r="L90" i="28"/>
  <c r="H69" i="28"/>
  <c r="H48" i="28" s="1"/>
  <c r="H40" i="28" s="1"/>
  <c r="AA73" i="28"/>
  <c r="R69" i="28"/>
  <c r="V62" i="28"/>
  <c r="V49" i="28" s="1"/>
  <c r="V48" i="28" s="1"/>
  <c r="Q57" i="28"/>
  <c r="Z57" i="28"/>
  <c r="S57" i="28"/>
  <c r="AA57" i="28"/>
  <c r="T54" i="28"/>
  <c r="W49" i="28"/>
  <c r="X50" i="28"/>
  <c r="M50" i="28"/>
  <c r="Z50" i="28" s="1"/>
  <c r="Y51" i="28"/>
  <c r="Q51" i="28"/>
  <c r="AA51" i="28"/>
  <c r="S51" i="28"/>
  <c r="U49" i="28"/>
  <c r="G41" i="28"/>
  <c r="P40" i="28"/>
  <c r="P10" i="28" s="1"/>
  <c r="P311" i="28" s="1"/>
  <c r="Q36" i="28"/>
  <c r="Z36" i="28"/>
  <c r="S36" i="28"/>
  <c r="AA36" i="28"/>
  <c r="T33" i="28"/>
  <c r="T32" i="28" s="1"/>
  <c r="X32" i="28"/>
  <c r="V24" i="28"/>
  <c r="I12" i="28"/>
  <c r="I11" i="28" s="1"/>
  <c r="AB108" i="28"/>
  <c r="T72" i="28"/>
  <c r="T69" i="28" s="1"/>
  <c r="Q67" i="28"/>
  <c r="Q62" i="28" s="1"/>
  <c r="Z67" i="28"/>
  <c r="S67" i="28"/>
  <c r="AA67" i="28"/>
  <c r="S56" i="28"/>
  <c r="AA56" i="28"/>
  <c r="Y39" i="28"/>
  <c r="S39" i="28"/>
  <c r="AA39" i="28"/>
  <c r="S37" i="28"/>
  <c r="AA37" i="28"/>
  <c r="Z37" i="28"/>
  <c r="Q37" i="28"/>
  <c r="Q19" i="28"/>
  <c r="Z19" i="28"/>
  <c r="S19" i="28"/>
  <c r="AA19" i="28"/>
  <c r="Y19" i="28"/>
  <c r="X14" i="28"/>
  <c r="X13" i="28" s="1"/>
  <c r="AC14" i="28"/>
  <c r="Z14" i="28"/>
  <c r="U13" i="28"/>
  <c r="L14" i="28"/>
  <c r="Y67" i="28"/>
  <c r="J62" i="28"/>
  <c r="L62" i="28" s="1"/>
  <c r="AA62" i="28"/>
  <c r="O48" i="28"/>
  <c r="Z39" i="28"/>
  <c r="Q30" i="28"/>
  <c r="Z30" i="28"/>
  <c r="Y30" i="28"/>
  <c r="AA30" i="28"/>
  <c r="Q26" i="28"/>
  <c r="Z26" i="28"/>
  <c r="S26" i="28"/>
  <c r="AA26" i="28"/>
  <c r="AB24" i="28"/>
  <c r="AC24" i="28"/>
  <c r="Y18" i="28"/>
  <c r="S18" i="28"/>
  <c r="AA18" i="28"/>
  <c r="Q18" i="28"/>
  <c r="M14" i="28"/>
  <c r="Y15" i="28"/>
  <c r="S15" i="28"/>
  <c r="S14" i="28" s="1"/>
  <c r="S13" i="28" s="1"/>
  <c r="Y14" i="28"/>
  <c r="R13" i="28"/>
  <c r="H12" i="28"/>
  <c r="H11" i="28" s="1"/>
  <c r="Q44" i="28"/>
  <c r="Q43" i="28" s="1"/>
  <c r="Z44" i="28"/>
  <c r="M33" i="28"/>
  <c r="Y33" i="28" s="1"/>
  <c r="Q34" i="28"/>
  <c r="Q33" i="28" s="1"/>
  <c r="Z34" i="28"/>
  <c r="S29" i="28"/>
  <c r="AA29" i="28"/>
  <c r="Y27" i="28"/>
  <c r="Q27" i="28"/>
  <c r="Z27" i="28"/>
  <c r="Y21" i="28"/>
  <c r="Q17" i="28"/>
  <c r="Q14" i="28" s="1"/>
  <c r="Q13" i="28" s="1"/>
  <c r="Z17" i="28"/>
  <c r="T14" i="28"/>
  <c r="T13" i="28" s="1"/>
  <c r="L13" i="28"/>
  <c r="G12" i="28"/>
  <c r="W41" i="28"/>
  <c r="O40" i="28"/>
  <c r="O10" i="28" s="1"/>
  <c r="Y35" i="28"/>
  <c r="AA27" i="28"/>
  <c r="T24" i="28"/>
  <c r="AC13" i="28"/>
  <c r="F12" i="28"/>
  <c r="F11" i="28" s="1"/>
  <c r="H122" i="25"/>
  <c r="K61" i="25"/>
  <c r="J101" i="25"/>
  <c r="F101" i="25"/>
  <c r="F100" i="25" s="1"/>
  <c r="F83" i="25" s="1"/>
  <c r="H131" i="25"/>
  <c r="G121" i="25"/>
  <c r="G118" i="25" s="1"/>
  <c r="H136" i="25"/>
  <c r="K137" i="25"/>
  <c r="H74" i="25"/>
  <c r="J131" i="25"/>
  <c r="H110" i="25"/>
  <c r="K111" i="25"/>
  <c r="H87" i="25"/>
  <c r="K87" i="25" s="1"/>
  <c r="J10" i="25"/>
  <c r="H148" i="25"/>
  <c r="K149" i="25"/>
  <c r="J147" i="25"/>
  <c r="H140" i="25"/>
  <c r="K141" i="25"/>
  <c r="J115" i="25"/>
  <c r="K116" i="25"/>
  <c r="H115" i="25"/>
  <c r="J97" i="25"/>
  <c r="H34" i="25"/>
  <c r="G11" i="25"/>
  <c r="G10" i="25" s="1"/>
  <c r="G9" i="25" s="1"/>
  <c r="J133" i="25"/>
  <c r="H126" i="25"/>
  <c r="K127" i="25"/>
  <c r="H104" i="25"/>
  <c r="K105" i="25"/>
  <c r="J72" i="25"/>
  <c r="J78" i="25"/>
  <c r="J142" i="25"/>
  <c r="K142" i="25" s="1"/>
  <c r="J132" i="25"/>
  <c r="F81" i="25"/>
  <c r="K59" i="25"/>
  <c r="J54" i="25"/>
  <c r="J40" i="25" s="1"/>
  <c r="K37" i="25"/>
  <c r="H28" i="25"/>
  <c r="F11" i="25"/>
  <c r="F10" i="25" s="1"/>
  <c r="F9" i="25" s="1"/>
  <c r="F150" i="25" s="1"/>
  <c r="H150" i="25" s="1"/>
  <c r="J74" i="25"/>
  <c r="K75" i="25"/>
  <c r="G91" i="25"/>
  <c r="G90" i="25" s="1"/>
  <c r="G81" i="25" s="1"/>
  <c r="G40" i="25"/>
  <c r="G32" i="25" s="1"/>
  <c r="J33" i="25"/>
  <c r="K34" i="25"/>
  <c r="F91" i="25"/>
  <c r="F90" i="25" s="1"/>
  <c r="J86" i="25"/>
  <c r="F40" i="25"/>
  <c r="F32" i="25"/>
  <c r="K28" i="25"/>
  <c r="F72" i="25"/>
  <c r="K95" i="25"/>
  <c r="H94" i="25"/>
  <c r="K88" i="25"/>
  <c r="K80" i="25"/>
  <c r="H79" i="25"/>
  <c r="K76" i="25"/>
  <c r="K71" i="25"/>
  <c r="K69" i="25"/>
  <c r="H68" i="25"/>
  <c r="K66" i="25"/>
  <c r="K64" i="25"/>
  <c r="K62" i="25"/>
  <c r="H61" i="25"/>
  <c r="K58" i="25"/>
  <c r="H57" i="25"/>
  <c r="K53" i="25"/>
  <c r="H52" i="25"/>
  <c r="K50" i="25"/>
  <c r="K48" i="25"/>
  <c r="K46" i="25"/>
  <c r="H45" i="25"/>
  <c r="K43" i="25"/>
  <c r="H42" i="25"/>
  <c r="K38" i="25"/>
  <c r="K31" i="25"/>
  <c r="K29" i="25"/>
  <c r="K27" i="25"/>
  <c r="K25" i="25"/>
  <c r="K23" i="25"/>
  <c r="K21" i="25"/>
  <c r="H20" i="25"/>
  <c r="K18" i="25"/>
  <c r="K16" i="25"/>
  <c r="K14" i="25"/>
  <c r="H13" i="25"/>
  <c r="L16" i="24"/>
  <c r="L46" i="24"/>
  <c r="J57" i="24"/>
  <c r="O61" i="24"/>
  <c r="M37" i="24"/>
  <c r="O57" i="24"/>
  <c r="K56" i="24"/>
  <c r="L39" i="24"/>
  <c r="L33" i="24" s="1"/>
  <c r="M60" i="24"/>
  <c r="N60" i="24"/>
  <c r="N106" i="24"/>
  <c r="M106" i="24"/>
  <c r="N20" i="24"/>
  <c r="N22" i="24"/>
  <c r="M22" i="24"/>
  <c r="N24" i="24"/>
  <c r="N28" i="24"/>
  <c r="M28" i="24"/>
  <c r="N31" i="24"/>
  <c r="M31" i="24"/>
  <c r="N35" i="24"/>
  <c r="M35" i="24"/>
  <c r="N38" i="24"/>
  <c r="H37" i="24"/>
  <c r="M38" i="24"/>
  <c r="M39" i="24"/>
  <c r="N70" i="24"/>
  <c r="G5" i="24"/>
  <c r="M72" i="24"/>
  <c r="N72" i="24"/>
  <c r="J80" i="24"/>
  <c r="O101" i="24"/>
  <c r="O17" i="24"/>
  <c r="N17" i="24"/>
  <c r="K51" i="24"/>
  <c r="H59" i="24"/>
  <c r="K93" i="24"/>
  <c r="O96" i="24"/>
  <c r="H105" i="24"/>
  <c r="M24" i="24"/>
  <c r="J33" i="24"/>
  <c r="O39" i="24"/>
  <c r="N39" i="24"/>
  <c r="O52" i="24"/>
  <c r="K89" i="24"/>
  <c r="M10" i="24"/>
  <c r="O12" i="24"/>
  <c r="N12" i="24"/>
  <c r="K11" i="24"/>
  <c r="N23" i="24"/>
  <c r="M23" i="24"/>
  <c r="N30" i="24"/>
  <c r="H29" i="24"/>
  <c r="M30" i="24"/>
  <c r="H34" i="24"/>
  <c r="N36" i="24"/>
  <c r="J51" i="24"/>
  <c r="F46" i="24"/>
  <c r="F117" i="24" s="1"/>
  <c r="O58" i="24"/>
  <c r="M59" i="24"/>
  <c r="O59" i="24"/>
  <c r="H69" i="24"/>
  <c r="J84" i="24"/>
  <c r="J93" i="24"/>
  <c r="F90" i="24"/>
  <c r="F87" i="24" s="1"/>
  <c r="O107" i="24"/>
  <c r="N111" i="24"/>
  <c r="N37" i="24"/>
  <c r="M69" i="24"/>
  <c r="M86" i="24"/>
  <c r="N86" i="24"/>
  <c r="M102" i="24"/>
  <c r="H101" i="24"/>
  <c r="O105" i="24"/>
  <c r="M105" i="24"/>
  <c r="J98" i="24"/>
  <c r="N107" i="24"/>
  <c r="N32" i="24"/>
  <c r="M32" i="24"/>
  <c r="M54" i="24"/>
  <c r="N54" i="24"/>
  <c r="H61" i="24"/>
  <c r="O68" i="24"/>
  <c r="K67" i="24"/>
  <c r="O69" i="24"/>
  <c r="M75" i="24"/>
  <c r="O75" i="24"/>
  <c r="J74" i="24"/>
  <c r="H81" i="24"/>
  <c r="M103" i="24"/>
  <c r="J97" i="24"/>
  <c r="M108" i="24"/>
  <c r="N108" i="24"/>
  <c r="H107" i="24"/>
  <c r="M21" i="24"/>
  <c r="M27" i="24"/>
  <c r="K33" i="24"/>
  <c r="O37" i="24"/>
  <c r="H53" i="24"/>
  <c r="M63" i="24"/>
  <c r="O63" i="24"/>
  <c r="J67" i="24"/>
  <c r="H73" i="24"/>
  <c r="K73" i="24"/>
  <c r="K79" i="24"/>
  <c r="H85" i="24"/>
  <c r="H97" i="24"/>
  <c r="N102" i="24"/>
  <c r="O103" i="24"/>
  <c r="K97" i="24"/>
  <c r="N103" i="24"/>
  <c r="M112" i="24"/>
  <c r="N112" i="24"/>
  <c r="H111" i="24"/>
  <c r="M53" i="24"/>
  <c r="G56" i="24"/>
  <c r="G55" i="24" s="1"/>
  <c r="G46" i="24" s="1"/>
  <c r="G117" i="24" s="1"/>
  <c r="O62" i="24"/>
  <c r="M71" i="24"/>
  <c r="O85" i="24"/>
  <c r="K84" i="24"/>
  <c r="O53" i="24"/>
  <c r="M64" i="24"/>
  <c r="M76" i="24"/>
  <c r="O98" i="24"/>
  <c r="O109" i="24"/>
  <c r="O110" i="24"/>
  <c r="M111" i="24"/>
  <c r="J114" i="24"/>
  <c r="H115" i="24"/>
  <c r="N116" i="24"/>
  <c r="Y15" i="23"/>
  <c r="AA15" i="23"/>
  <c r="Q15" i="23"/>
  <c r="Z15" i="23"/>
  <c r="S15" i="23"/>
  <c r="Y57" i="23"/>
  <c r="S57" i="23"/>
  <c r="AA57" i="23"/>
  <c r="Q57" i="23"/>
  <c r="Z57" i="23"/>
  <c r="AA84" i="23"/>
  <c r="S84" i="23"/>
  <c r="Z84" i="23"/>
  <c r="Q84" i="23"/>
  <c r="Y84" i="23"/>
  <c r="Y18" i="23"/>
  <c r="AA18" i="23"/>
  <c r="Q18" i="23"/>
  <c r="Z18" i="23"/>
  <c r="S18" i="23"/>
  <c r="Y21" i="23"/>
  <c r="AA21" i="23"/>
  <c r="Q21" i="23"/>
  <c r="Z21" i="23"/>
  <c r="S21" i="23"/>
  <c r="K69" i="23"/>
  <c r="X24" i="23"/>
  <c r="F12" i="23"/>
  <c r="F11" i="23" s="1"/>
  <c r="P42" i="23"/>
  <c r="P41" i="23" s="1"/>
  <c r="Y73" i="23"/>
  <c r="AA88" i="23"/>
  <c r="K98" i="23"/>
  <c r="W98" i="23"/>
  <c r="X98" i="23"/>
  <c r="AA113" i="23"/>
  <c r="AC229" i="23"/>
  <c r="W228" i="23"/>
  <c r="AA229" i="23"/>
  <c r="I248" i="23"/>
  <c r="I246" i="23" s="1"/>
  <c r="I250" i="23"/>
  <c r="J294" i="23"/>
  <c r="J292" i="23" s="1"/>
  <c r="J286" i="23" s="1"/>
  <c r="J284" i="23" s="1"/>
  <c r="J124" i="23" s="1"/>
  <c r="P48" i="23"/>
  <c r="L52" i="23"/>
  <c r="M52" i="23" s="1"/>
  <c r="L55" i="23"/>
  <c r="M55" i="23" s="1"/>
  <c r="Q59" i="23"/>
  <c r="J62" i="23"/>
  <c r="AA67" i="23"/>
  <c r="Q73" i="23"/>
  <c r="Z73" i="23"/>
  <c r="J83" i="23"/>
  <c r="Y86" i="23"/>
  <c r="S88" i="23"/>
  <c r="AC104" i="23"/>
  <c r="AC108" i="23"/>
  <c r="L135" i="23"/>
  <c r="K148" i="23"/>
  <c r="K147" i="23" s="1"/>
  <c r="AC149" i="23"/>
  <c r="AA181" i="23"/>
  <c r="W180" i="23"/>
  <c r="W179" i="23" s="1"/>
  <c r="S190" i="23"/>
  <c r="S189" i="23" s="1"/>
  <c r="S188" i="23" s="1"/>
  <c r="S187" i="23" s="1"/>
  <c r="R250" i="23"/>
  <c r="R248" i="23"/>
  <c r="R246" i="23" s="1"/>
  <c r="M255" i="23"/>
  <c r="S256" i="23"/>
  <c r="S255" i="23" s="1"/>
  <c r="AA256" i="23"/>
  <c r="Q256" i="23"/>
  <c r="Q255" i="23" s="1"/>
  <c r="Z256" i="23"/>
  <c r="AB280" i="23"/>
  <c r="U279" i="23"/>
  <c r="AC281" i="23"/>
  <c r="W280" i="23"/>
  <c r="U13" i="23"/>
  <c r="AB13" i="23" s="1"/>
  <c r="L45" i="23"/>
  <c r="AB45" i="23"/>
  <c r="Q67" i="23"/>
  <c r="AC70" i="23"/>
  <c r="S73" i="23"/>
  <c r="AA75" i="23"/>
  <c r="L78" i="23"/>
  <c r="M78" i="23" s="1"/>
  <c r="Z78" i="23" s="1"/>
  <c r="K79" i="23"/>
  <c r="L79" i="23" s="1"/>
  <c r="AA80" i="23"/>
  <c r="Q86" i="23"/>
  <c r="Z86" i="23"/>
  <c r="L100" i="23"/>
  <c r="AA101" i="23"/>
  <c r="AA106" i="23"/>
  <c r="AA110" i="23"/>
  <c r="L121" i="23"/>
  <c r="L128" i="23"/>
  <c r="AB172" i="23"/>
  <c r="R171" i="23"/>
  <c r="AB171" i="23" s="1"/>
  <c r="M181" i="23"/>
  <c r="M180" i="23" s="1"/>
  <c r="M179" i="23" s="1"/>
  <c r="S182" i="23"/>
  <c r="S181" i="23" s="1"/>
  <c r="S180" i="23" s="1"/>
  <c r="S179" i="23" s="1"/>
  <c r="AA182" i="23"/>
  <c r="Q182" i="23"/>
  <c r="Q181" i="23" s="1"/>
  <c r="Q180" i="23" s="1"/>
  <c r="Q179" i="23" s="1"/>
  <c r="Z182" i="23"/>
  <c r="AC225" i="23"/>
  <c r="U224" i="23"/>
  <c r="U223" i="23" s="1"/>
  <c r="AA234" i="23"/>
  <c r="L271" i="23"/>
  <c r="O274" i="23"/>
  <c r="O273" i="23" s="1"/>
  <c r="T24" i="23"/>
  <c r="AA30" i="23"/>
  <c r="T32" i="23"/>
  <c r="V62" i="23"/>
  <c r="U69" i="23"/>
  <c r="W69" i="23"/>
  <c r="V83" i="23"/>
  <c r="S86" i="23"/>
  <c r="Q101" i="23"/>
  <c r="Q100" i="23" s="1"/>
  <c r="Q99" i="23" s="1"/>
  <c r="F98" i="23"/>
  <c r="I132" i="23"/>
  <c r="I131" i="23" s="1"/>
  <c r="L131" i="23" s="1"/>
  <c r="X126" i="23"/>
  <c r="X125" i="23" s="1"/>
  <c r="AC167" i="23"/>
  <c r="L175" i="23"/>
  <c r="U208" i="23"/>
  <c r="U207" i="23" s="1"/>
  <c r="J293" i="23"/>
  <c r="J291" i="23" s="1"/>
  <c r="L297" i="23"/>
  <c r="S298" i="23"/>
  <c r="S297" i="23" s="1"/>
  <c r="M297" i="23"/>
  <c r="AB33" i="23"/>
  <c r="V33" i="23"/>
  <c r="V32" i="23" s="1"/>
  <c r="K42" i="23"/>
  <c r="K41" i="23" s="1"/>
  <c r="X50" i="23"/>
  <c r="V54" i="23"/>
  <c r="V49" i="23" s="1"/>
  <c r="K62" i="23"/>
  <c r="X62" i="23"/>
  <c r="X83" i="23"/>
  <c r="I98" i="23"/>
  <c r="Z130" i="23"/>
  <c r="AC140" i="23"/>
  <c r="U148" i="23"/>
  <c r="AB168" i="23"/>
  <c r="L217" i="23"/>
  <c r="K247" i="23"/>
  <c r="K245" i="23" s="1"/>
  <c r="Y251" i="23"/>
  <c r="H264" i="23"/>
  <c r="H263" i="23" s="1"/>
  <c r="R292" i="23"/>
  <c r="AC309" i="23"/>
  <c r="AA309" i="23"/>
  <c r="V24" i="23"/>
  <c r="O42" i="23"/>
  <c r="O41" i="23" s="1"/>
  <c r="H48" i="23"/>
  <c r="L70" i="23"/>
  <c r="P69" i="23"/>
  <c r="Y88" i="23"/>
  <c r="T98" i="23"/>
  <c r="U103" i="23"/>
  <c r="U107" i="23"/>
  <c r="U117" i="23"/>
  <c r="AC117" i="23" s="1"/>
  <c r="Q130" i="23"/>
  <c r="Q129" i="23" s="1"/>
  <c r="Q128" i="23" s="1"/>
  <c r="Q127" i="23" s="1"/>
  <c r="AA130" i="23"/>
  <c r="L161" i="23"/>
  <c r="T178" i="23"/>
  <c r="T177" i="23" s="1"/>
  <c r="T176" i="23" s="1"/>
  <c r="T175" i="23" s="1"/>
  <c r="P177" i="23"/>
  <c r="P176" i="23" s="1"/>
  <c r="P175" i="23" s="1"/>
  <c r="W184" i="23"/>
  <c r="W183" i="23" s="1"/>
  <c r="L187" i="23"/>
  <c r="S226" i="23"/>
  <c r="S225" i="23" s="1"/>
  <c r="S224" i="23" s="1"/>
  <c r="S223" i="23" s="1"/>
  <c r="M225" i="23"/>
  <c r="I236" i="23"/>
  <c r="I235" i="23" s="1"/>
  <c r="R249" i="23"/>
  <c r="R247" i="23" s="1"/>
  <c r="AB251" i="23"/>
  <c r="Z251" i="23"/>
  <c r="U249" i="23"/>
  <c r="Z249" i="23" s="1"/>
  <c r="I247" i="23"/>
  <c r="I245" i="23" s="1"/>
  <c r="AB253" i="23"/>
  <c r="Z253" i="23"/>
  <c r="V264" i="23"/>
  <c r="V263" i="23" s="1"/>
  <c r="K264" i="23"/>
  <c r="K263" i="23" s="1"/>
  <c r="W308" i="23"/>
  <c r="W307" i="23" s="1"/>
  <c r="L189" i="23"/>
  <c r="I192" i="23"/>
  <c r="I191" i="23" s="1"/>
  <c r="L205" i="23"/>
  <c r="AC217" i="23"/>
  <c r="Y222" i="23"/>
  <c r="Z229" i="23"/>
  <c r="J236" i="23"/>
  <c r="J235" i="23" s="1"/>
  <c r="AA254" i="23"/>
  <c r="H252" i="23"/>
  <c r="L267" i="23"/>
  <c r="T264" i="23"/>
  <c r="T263" i="23" s="1"/>
  <c r="K294" i="23"/>
  <c r="K292" i="23" s="1"/>
  <c r="K286" i="23" s="1"/>
  <c r="K284" i="23" s="1"/>
  <c r="AA302" i="23"/>
  <c r="M309" i="23"/>
  <c r="M308" i="23" s="1"/>
  <c r="Y180" i="23"/>
  <c r="Y186" i="23"/>
  <c r="Q222" i="23"/>
  <c r="Q221" i="23" s="1"/>
  <c r="Q220" i="23" s="1"/>
  <c r="Q219" i="23" s="1"/>
  <c r="Z222" i="23"/>
  <c r="U228" i="23"/>
  <c r="X236" i="23"/>
  <c r="X235" i="23" s="1"/>
  <c r="AB243" i="23"/>
  <c r="AC271" i="23"/>
  <c r="X274" i="23"/>
  <c r="X273" i="23" s="1"/>
  <c r="AC157" i="23"/>
  <c r="W172" i="23"/>
  <c r="W171" i="23" s="1"/>
  <c r="AC171" i="23" s="1"/>
  <c r="AB173" i="23"/>
  <c r="Q186" i="23"/>
  <c r="Q185" i="23" s="1"/>
  <c r="Q184" i="23" s="1"/>
  <c r="Q183" i="23" s="1"/>
  <c r="Z186" i="23"/>
  <c r="L220" i="23"/>
  <c r="S222" i="23"/>
  <c r="S221" i="23" s="1"/>
  <c r="S220" i="23" s="1"/>
  <c r="S219" i="23" s="1"/>
  <c r="AA222" i="23"/>
  <c r="O236" i="23"/>
  <c r="O235" i="23" s="1"/>
  <c r="L253" i="23"/>
  <c r="K252" i="23"/>
  <c r="AB257" i="23"/>
  <c r="T247" i="23"/>
  <c r="T245" i="23" s="1"/>
  <c r="O285" i="23"/>
  <c r="O283" i="23" s="1"/>
  <c r="Y296" i="23"/>
  <c r="T294" i="23"/>
  <c r="T292" i="23" s="1"/>
  <c r="T286" i="23" s="1"/>
  <c r="T284" i="23" s="1"/>
  <c r="H293" i="23"/>
  <c r="H291" i="23" s="1"/>
  <c r="H285" i="23" s="1"/>
  <c r="H283" i="23" s="1"/>
  <c r="L177" i="23"/>
  <c r="AB188" i="23"/>
  <c r="F236" i="23"/>
  <c r="F235" i="23" s="1"/>
  <c r="T236" i="23"/>
  <c r="T235" i="23" s="1"/>
  <c r="F247" i="23"/>
  <c r="F245" i="23" s="1"/>
  <c r="O252" i="23"/>
  <c r="O250" i="23" s="1"/>
  <c r="J274" i="23"/>
  <c r="J273" i="23" s="1"/>
  <c r="AB295" i="23"/>
  <c r="Z296" i="23"/>
  <c r="I294" i="23"/>
  <c r="I292" i="23" s="1"/>
  <c r="I286" i="23" s="1"/>
  <c r="I284" i="23" s="1"/>
  <c r="AA58" i="23"/>
  <c r="S58" i="23"/>
  <c r="Z58" i="23"/>
  <c r="Q58" i="23"/>
  <c r="Y58" i="23"/>
  <c r="H12" i="23"/>
  <c r="R41" i="23"/>
  <c r="AA55" i="23"/>
  <c r="S55" i="23"/>
  <c r="Z55" i="23"/>
  <c r="Q55" i="23"/>
  <c r="M54" i="23"/>
  <c r="S74" i="23"/>
  <c r="Q74" i="23"/>
  <c r="M152" i="23"/>
  <c r="AA153" i="23"/>
  <c r="Y153" i="23"/>
  <c r="I12" i="23"/>
  <c r="I11" i="23" s="1"/>
  <c r="Z22" i="23"/>
  <c r="Y22" i="23"/>
  <c r="AA22" i="23"/>
  <c r="S22" i="23"/>
  <c r="Q22" i="23"/>
  <c r="S26" i="23"/>
  <c r="Y26" i="23"/>
  <c r="AA26" i="23"/>
  <c r="Z26" i="23"/>
  <c r="Q26" i="23"/>
  <c r="S38" i="23"/>
  <c r="Z38" i="23"/>
  <c r="AA38" i="23"/>
  <c r="Q38" i="23"/>
  <c r="AA89" i="23"/>
  <c r="S89" i="23"/>
  <c r="Z89" i="23"/>
  <c r="Q89" i="23"/>
  <c r="Y89" i="23"/>
  <c r="J13" i="23"/>
  <c r="J12" i="23" s="1"/>
  <c r="J11" i="23" s="1"/>
  <c r="L14" i="23"/>
  <c r="AA17" i="23"/>
  <c r="S17" i="23"/>
  <c r="Q17" i="23"/>
  <c r="Z17" i="23"/>
  <c r="Y17" i="23"/>
  <c r="S29" i="23"/>
  <c r="Y29" i="23"/>
  <c r="AA29" i="23"/>
  <c r="Z29" i="23"/>
  <c r="Q29" i="23"/>
  <c r="M45" i="23"/>
  <c r="Q46" i="23"/>
  <c r="Q45" i="23" s="1"/>
  <c r="Y46" i="23"/>
  <c r="AA46" i="23"/>
  <c r="S46" i="23"/>
  <c r="S45" i="23" s="1"/>
  <c r="Z46" i="23"/>
  <c r="AA52" i="23"/>
  <c r="S52" i="23"/>
  <c r="Q52" i="23"/>
  <c r="Z52" i="23"/>
  <c r="Y52" i="23"/>
  <c r="AA81" i="23"/>
  <c r="S81" i="23"/>
  <c r="Q81" i="23"/>
  <c r="Z81" i="23"/>
  <c r="S98" i="23"/>
  <c r="O12" i="23"/>
  <c r="O11" i="23" s="1"/>
  <c r="AA36" i="23"/>
  <c r="S36" i="23"/>
  <c r="Z36" i="23"/>
  <c r="Q36" i="23"/>
  <c r="Y36" i="23"/>
  <c r="K49" i="23"/>
  <c r="K48" i="23" s="1"/>
  <c r="AA71" i="23"/>
  <c r="S71" i="23"/>
  <c r="S70" i="23" s="1"/>
  <c r="Z71" i="23"/>
  <c r="Q71" i="23"/>
  <c r="Q70" i="23" s="1"/>
  <c r="Y71" i="23"/>
  <c r="M70" i="23"/>
  <c r="Y70" i="23" s="1"/>
  <c r="M107" i="23"/>
  <c r="Y108" i="23"/>
  <c r="AA108" i="23"/>
  <c r="Z108" i="23"/>
  <c r="L117" i="23"/>
  <c r="G115" i="23"/>
  <c r="L115" i="23" s="1"/>
  <c r="T14" i="23"/>
  <c r="T13" i="23" s="1"/>
  <c r="T12" i="23" s="1"/>
  <c r="T11" i="23" s="1"/>
  <c r="X14" i="23"/>
  <c r="X13" i="23" s="1"/>
  <c r="X12" i="23" s="1"/>
  <c r="X11" i="23" s="1"/>
  <c r="Z19" i="23"/>
  <c r="Q19" i="23"/>
  <c r="AA19" i="23"/>
  <c r="S19" i="23"/>
  <c r="Y19" i="23"/>
  <c r="L24" i="23"/>
  <c r="AA25" i="23"/>
  <c r="Q25" i="23"/>
  <c r="M24" i="23"/>
  <c r="S25" i="23"/>
  <c r="Z25" i="23"/>
  <c r="Z37" i="23"/>
  <c r="Q37" i="23"/>
  <c r="Y37" i="23"/>
  <c r="AA39" i="23"/>
  <c r="Y39" i="23"/>
  <c r="S39" i="23"/>
  <c r="Z39" i="23"/>
  <c r="Q39" i="23"/>
  <c r="K40" i="23"/>
  <c r="Y55" i="23"/>
  <c r="T54" i="23"/>
  <c r="AA63" i="23"/>
  <c r="S63" i="23"/>
  <c r="Y63" i="23"/>
  <c r="Q63" i="23"/>
  <c r="O98" i="23"/>
  <c r="AA122" i="23"/>
  <c r="S122" i="23"/>
  <c r="S121" i="23" s="1"/>
  <c r="S117" i="23" s="1"/>
  <c r="S115" i="23" s="1"/>
  <c r="Q122" i="23"/>
  <c r="Q121" i="23" s="1"/>
  <c r="Q117" i="23" s="1"/>
  <c r="Q115" i="23" s="1"/>
  <c r="Y122" i="23"/>
  <c r="M121" i="23"/>
  <c r="Y121" i="23" s="1"/>
  <c r="Z122" i="23"/>
  <c r="Z24" i="23"/>
  <c r="AB24" i="23"/>
  <c r="Z31" i="23"/>
  <c r="AA31" i="23"/>
  <c r="S31" i="23"/>
  <c r="Q31" i="23"/>
  <c r="Q35" i="23"/>
  <c r="S35" i="23"/>
  <c r="S33" i="23" s="1"/>
  <c r="AA35" i="23"/>
  <c r="Z35" i="23"/>
  <c r="H42" i="23"/>
  <c r="L43" i="23"/>
  <c r="L50" i="23"/>
  <c r="G49" i="23"/>
  <c r="Z16" i="23"/>
  <c r="Y16" i="23"/>
  <c r="AA16" i="23"/>
  <c r="S16" i="23"/>
  <c r="Q16" i="23"/>
  <c r="AC24" i="23"/>
  <c r="Z64" i="23"/>
  <c r="Q64" i="23"/>
  <c r="Y64" i="23"/>
  <c r="AA64" i="23"/>
  <c r="R11" i="23"/>
  <c r="AC13" i="23"/>
  <c r="V12" i="23"/>
  <c r="V11" i="23" s="1"/>
  <c r="AA23" i="23"/>
  <c r="S23" i="23"/>
  <c r="Q23" i="23"/>
  <c r="Z23" i="23"/>
  <c r="Y23" i="23"/>
  <c r="Z27" i="23"/>
  <c r="Q27" i="23"/>
  <c r="Y27" i="23"/>
  <c r="AB43" i="23"/>
  <c r="AA87" i="23"/>
  <c r="S87" i="23"/>
  <c r="Z87" i="23"/>
  <c r="Q87" i="23"/>
  <c r="Y87" i="23"/>
  <c r="S27" i="23"/>
  <c r="Z30" i="23"/>
  <c r="Q30" i="23"/>
  <c r="Y30" i="23"/>
  <c r="Z34" i="23"/>
  <c r="Q34" i="23"/>
  <c r="Q33" i="23" s="1"/>
  <c r="M33" i="23"/>
  <c r="Y33" i="23" s="1"/>
  <c r="Y34" i="23"/>
  <c r="H97" i="23"/>
  <c r="H9" i="23"/>
  <c r="AA120" i="23"/>
  <c r="S120" i="23"/>
  <c r="S119" i="23" s="1"/>
  <c r="S118" i="23" s="1"/>
  <c r="S116" i="23" s="1"/>
  <c r="S114" i="23" s="1"/>
  <c r="Z120" i="23"/>
  <c r="Q120" i="23"/>
  <c r="Q119" i="23" s="1"/>
  <c r="Q118" i="23" s="1"/>
  <c r="Q116" i="23" s="1"/>
  <c r="Q114" i="23" s="1"/>
  <c r="M119" i="23"/>
  <c r="Y120" i="23"/>
  <c r="AA20" i="23"/>
  <c r="S20" i="23"/>
  <c r="Z20" i="23"/>
  <c r="Q20" i="23"/>
  <c r="Y20" i="23"/>
  <c r="S28" i="23"/>
  <c r="Z28" i="23"/>
  <c r="AA28" i="23"/>
  <c r="Q28" i="23"/>
  <c r="Y31" i="23"/>
  <c r="K32" i="23"/>
  <c r="L32" i="23" s="1"/>
  <c r="L33" i="23"/>
  <c r="W32" i="23"/>
  <c r="AA33" i="23"/>
  <c r="Y35" i="23"/>
  <c r="S37" i="23"/>
  <c r="AA44" i="23"/>
  <c r="S44" i="23"/>
  <c r="S43" i="23" s="1"/>
  <c r="Z44" i="23"/>
  <c r="Q44" i="23"/>
  <c r="Q43" i="23" s="1"/>
  <c r="M43" i="23"/>
  <c r="Z43" i="23" s="1"/>
  <c r="Y44" i="23"/>
  <c r="W42" i="23"/>
  <c r="AC45" i="23"/>
  <c r="AA45" i="23"/>
  <c r="Z62" i="23"/>
  <c r="J69" i="23"/>
  <c r="Y79" i="23"/>
  <c r="AA82" i="23"/>
  <c r="S82" i="23"/>
  <c r="Z82" i="23"/>
  <c r="Q82" i="23"/>
  <c r="Y82" i="23"/>
  <c r="AA92" i="23"/>
  <c r="S92" i="23"/>
  <c r="M90" i="23"/>
  <c r="AA90" i="23" s="1"/>
  <c r="Z92" i="23"/>
  <c r="Q92" i="23"/>
  <c r="Y92" i="23"/>
  <c r="P98" i="23"/>
  <c r="M103" i="23"/>
  <c r="Z104" i="23"/>
  <c r="Y104" i="23"/>
  <c r="AA104" i="23"/>
  <c r="Z93" i="23"/>
  <c r="Q93" i="23"/>
  <c r="Y93" i="23"/>
  <c r="O126" i="23"/>
  <c r="O125" i="23" s="1"/>
  <c r="G143" i="23"/>
  <c r="I168" i="23"/>
  <c r="I167" i="23" s="1"/>
  <c r="L169" i="23"/>
  <c r="AB177" i="23"/>
  <c r="U176" i="23"/>
  <c r="AC176" i="23" s="1"/>
  <c r="AC177" i="23"/>
  <c r="H199" i="23"/>
  <c r="L199" i="23" s="1"/>
  <c r="L200" i="23"/>
  <c r="L209" i="23"/>
  <c r="G208" i="23"/>
  <c r="R219" i="23"/>
  <c r="Y220" i="23"/>
  <c r="X42" i="23"/>
  <c r="X41" i="23" s="1"/>
  <c r="AC62" i="23"/>
  <c r="S93" i="23"/>
  <c r="Y119" i="23"/>
  <c r="W155" i="23"/>
  <c r="Y51" i="23"/>
  <c r="Y65" i="23"/>
  <c r="L69" i="23"/>
  <c r="Y78" i="23"/>
  <c r="M79" i="23"/>
  <c r="Y107" i="23"/>
  <c r="R97" i="23"/>
  <c r="W147" i="23"/>
  <c r="AC148" i="23"/>
  <c r="AC153" i="23"/>
  <c r="U152" i="23"/>
  <c r="Z153" i="23"/>
  <c r="L156" i="23"/>
  <c r="G155" i="23"/>
  <c r="L157" i="23"/>
  <c r="J156" i="23"/>
  <c r="J155" i="23" s="1"/>
  <c r="R164" i="23"/>
  <c r="Y165" i="23"/>
  <c r="K179" i="23"/>
  <c r="L179" i="23" s="1"/>
  <c r="L180" i="23"/>
  <c r="U180" i="23"/>
  <c r="Z181" i="23"/>
  <c r="AC181" i="23"/>
  <c r="AB181" i="23"/>
  <c r="R9" i="23"/>
  <c r="M14" i="23"/>
  <c r="U32" i="23"/>
  <c r="U12" i="23" s="1"/>
  <c r="U42" i="23"/>
  <c r="J49" i="23"/>
  <c r="J48" i="23" s="1"/>
  <c r="J40" i="23" s="1"/>
  <c r="Q51" i="23"/>
  <c r="AA51" i="23"/>
  <c r="L53" i="23"/>
  <c r="M53" i="23" s="1"/>
  <c r="L54" i="23"/>
  <c r="U49" i="23"/>
  <c r="AB54" i="23"/>
  <c r="Y59" i="23"/>
  <c r="Z59" i="23"/>
  <c r="Q65" i="23"/>
  <c r="Z65" i="23"/>
  <c r="L66" i="23"/>
  <c r="M66" i="23" s="1"/>
  <c r="Y75" i="23"/>
  <c r="Z75" i="23"/>
  <c r="AA76" i="23"/>
  <c r="S76" i="23"/>
  <c r="Y76" i="23"/>
  <c r="L77" i="23"/>
  <c r="M77" i="23" s="1"/>
  <c r="AA79" i="23"/>
  <c r="L85" i="23"/>
  <c r="M85" i="23" s="1"/>
  <c r="M83" i="23" s="1"/>
  <c r="AA83" i="23" s="1"/>
  <c r="AA96" i="23"/>
  <c r="Q96" i="23"/>
  <c r="Z96" i="23"/>
  <c r="Y96" i="23"/>
  <c r="V104" i="23"/>
  <c r="V103" i="23" s="1"/>
  <c r="V102" i="23" s="1"/>
  <c r="V98" i="23" s="1"/>
  <c r="Z106" i="23"/>
  <c r="Q106" i="23"/>
  <c r="Y106" i="23"/>
  <c r="V108" i="23"/>
  <c r="V107" i="23" s="1"/>
  <c r="Z110" i="23"/>
  <c r="Q110" i="23"/>
  <c r="Y110" i="23"/>
  <c r="U118" i="23"/>
  <c r="Z119" i="23"/>
  <c r="R132" i="23"/>
  <c r="AB132" i="23" s="1"/>
  <c r="AB133" i="23"/>
  <c r="R140" i="23"/>
  <c r="AB140" i="23" s="1"/>
  <c r="AA150" i="23"/>
  <c r="S150" i="23"/>
  <c r="S149" i="23" s="1"/>
  <c r="S148" i="23" s="1"/>
  <c r="S147" i="23" s="1"/>
  <c r="Q150" i="23"/>
  <c r="Q149" i="23" s="1"/>
  <c r="Q148" i="23" s="1"/>
  <c r="Q147" i="23" s="1"/>
  <c r="Z150" i="23"/>
  <c r="L153" i="23"/>
  <c r="G152" i="23"/>
  <c r="Z166" i="23"/>
  <c r="Q166" i="23"/>
  <c r="Q165" i="23" s="1"/>
  <c r="Q164" i="23" s="1"/>
  <c r="Q163" i="23" s="1"/>
  <c r="Y166" i="23"/>
  <c r="AA166" i="23"/>
  <c r="M165" i="23"/>
  <c r="S166" i="23"/>
  <c r="S165" i="23" s="1"/>
  <c r="S164" i="23" s="1"/>
  <c r="S163" i="23" s="1"/>
  <c r="Y179" i="23"/>
  <c r="Y184" i="23"/>
  <c r="R183" i="23"/>
  <c r="Y183" i="23" s="1"/>
  <c r="AB191" i="23"/>
  <c r="R238" i="23"/>
  <c r="G275" i="23"/>
  <c r="AC14" i="23"/>
  <c r="Y103" i="23"/>
  <c r="L127" i="23"/>
  <c r="M128" i="23"/>
  <c r="AA138" i="23"/>
  <c r="S138" i="23"/>
  <c r="S137" i="23" s="1"/>
  <c r="S136" i="23" s="1"/>
  <c r="S135" i="23" s="1"/>
  <c r="M137" i="23"/>
  <c r="AA137" i="23" s="1"/>
  <c r="Z138" i="23"/>
  <c r="Q138" i="23"/>
  <c r="Q137" i="23" s="1"/>
  <c r="Q136" i="23" s="1"/>
  <c r="Q135" i="23" s="1"/>
  <c r="L140" i="23"/>
  <c r="G139" i="23"/>
  <c r="L139" i="23" s="1"/>
  <c r="L62" i="23"/>
  <c r="AA78" i="23"/>
  <c r="S78" i="23"/>
  <c r="Z80" i="23"/>
  <c r="Q80" i="23"/>
  <c r="Y80" i="23"/>
  <c r="Z45" i="23"/>
  <c r="S51" i="23"/>
  <c r="O49" i="23"/>
  <c r="O48" i="23" s="1"/>
  <c r="O40" i="23" s="1"/>
  <c r="Y56" i="23"/>
  <c r="Z56" i="23"/>
  <c r="AA60" i="23"/>
  <c r="S60" i="23"/>
  <c r="Y60" i="23"/>
  <c r="Z61" i="23"/>
  <c r="Q61" i="23"/>
  <c r="Y61" i="23"/>
  <c r="S65" i="23"/>
  <c r="L72" i="23"/>
  <c r="R69" i="23"/>
  <c r="AC72" i="23"/>
  <c r="Q78" i="23"/>
  <c r="T79" i="23"/>
  <c r="L83" i="23"/>
  <c r="L90" i="23"/>
  <c r="Y90" i="23"/>
  <c r="AC90" i="23"/>
  <c r="L112" i="23"/>
  <c r="AB117" i="23"/>
  <c r="U115" i="23"/>
  <c r="AA119" i="23"/>
  <c r="W118" i="23"/>
  <c r="Y129" i="23"/>
  <c r="AA129" i="23"/>
  <c r="AC137" i="23"/>
  <c r="W136" i="23"/>
  <c r="J140" i="23"/>
  <c r="J139" i="23" s="1"/>
  <c r="L141" i="23"/>
  <c r="L145" i="23"/>
  <c r="I144" i="23"/>
  <c r="I143" i="23" s="1"/>
  <c r="AB153" i="23"/>
  <c r="AA170" i="23"/>
  <c r="S170" i="23"/>
  <c r="S169" i="23" s="1"/>
  <c r="S168" i="23" s="1"/>
  <c r="S167" i="23" s="1"/>
  <c r="Z170" i="23"/>
  <c r="Q170" i="23"/>
  <c r="Q169" i="23" s="1"/>
  <c r="Q168" i="23" s="1"/>
  <c r="Q167" i="23" s="1"/>
  <c r="M169" i="23"/>
  <c r="Y170" i="23"/>
  <c r="T234" i="23"/>
  <c r="T233" i="23" s="1"/>
  <c r="T232" i="23" s="1"/>
  <c r="T231" i="23" s="1"/>
  <c r="T126" i="23" s="1"/>
  <c r="T125" i="23" s="1"/>
  <c r="T123" i="23" s="1"/>
  <c r="P233" i="23"/>
  <c r="P232" i="23" s="1"/>
  <c r="P231" i="23" s="1"/>
  <c r="P126" i="23" s="1"/>
  <c r="P125" i="23" s="1"/>
  <c r="Q234" i="23"/>
  <c r="Q233" i="23" s="1"/>
  <c r="Q232" i="23" s="1"/>
  <c r="Q231" i="23" s="1"/>
  <c r="AA95" i="23"/>
  <c r="S95" i="23"/>
  <c r="Z95" i="23"/>
  <c r="Q95" i="23"/>
  <c r="AA105" i="23"/>
  <c r="S105" i="23"/>
  <c r="S104" i="23" s="1"/>
  <c r="S103" i="23" s="1"/>
  <c r="S102" i="23" s="1"/>
  <c r="Z105" i="23"/>
  <c r="Q105" i="23"/>
  <c r="Q104" i="23" s="1"/>
  <c r="Q103" i="23" s="1"/>
  <c r="Q102" i="23" s="1"/>
  <c r="Q98" i="23" s="1"/>
  <c r="AA109" i="23"/>
  <c r="S109" i="23"/>
  <c r="S108" i="23" s="1"/>
  <c r="S107" i="23" s="1"/>
  <c r="Z109" i="23"/>
  <c r="Q109" i="23"/>
  <c r="F126" i="23"/>
  <c r="F125" i="23" s="1"/>
  <c r="Z129" i="23"/>
  <c r="U128" i="23"/>
  <c r="AA154" i="23"/>
  <c r="S154" i="23"/>
  <c r="S153" i="23" s="1"/>
  <c r="S152" i="23" s="1"/>
  <c r="S151" i="23" s="1"/>
  <c r="Z154" i="23"/>
  <c r="Q154" i="23"/>
  <c r="Q153" i="23" s="1"/>
  <c r="Q152" i="23" s="1"/>
  <c r="Q151" i="23" s="1"/>
  <c r="Y154" i="23"/>
  <c r="AA205" i="23"/>
  <c r="AC205" i="23"/>
  <c r="W204" i="23"/>
  <c r="AC43" i="23"/>
  <c r="M62" i="23"/>
  <c r="AA62" i="23" s="1"/>
  <c r="I118" i="23"/>
  <c r="I116" i="23" s="1"/>
  <c r="I114" i="23" s="1"/>
  <c r="L114" i="23" s="1"/>
  <c r="L119" i="23"/>
  <c r="V126" i="23"/>
  <c r="V125" i="23" s="1"/>
  <c r="V123" i="23" s="1"/>
  <c r="R156" i="23"/>
  <c r="AB156" i="23" s="1"/>
  <c r="Z194" i="23"/>
  <c r="Q194" i="23"/>
  <c r="Q193" i="23" s="1"/>
  <c r="Q192" i="23" s="1"/>
  <c r="Q191" i="23" s="1"/>
  <c r="Y194" i="23"/>
  <c r="AA194" i="23"/>
  <c r="M193" i="23"/>
  <c r="U199" i="23"/>
  <c r="AB200" i="23"/>
  <c r="L213" i="23"/>
  <c r="H212" i="23"/>
  <c r="H211" i="23" s="1"/>
  <c r="Z51" i="23"/>
  <c r="X72" i="23"/>
  <c r="X69" i="23" s="1"/>
  <c r="AB79" i="23"/>
  <c r="L99" i="23"/>
  <c r="AB143" i="23"/>
  <c r="AC156" i="23"/>
  <c r="T9" i="23"/>
  <c r="I42" i="23"/>
  <c r="I41" i="23" s="1"/>
  <c r="W49" i="23"/>
  <c r="T50" i="23"/>
  <c r="T49" i="23" s="1"/>
  <c r="I49" i="23"/>
  <c r="I48" i="23" s="1"/>
  <c r="AC54" i="23"/>
  <c r="X54" i="23"/>
  <c r="Q56" i="23"/>
  <c r="AA56" i="23"/>
  <c r="S59" i="23"/>
  <c r="Z60" i="23"/>
  <c r="S61" i="23"/>
  <c r="Y67" i="23"/>
  <c r="Z67" i="23"/>
  <c r="AA68" i="23"/>
  <c r="S68" i="23"/>
  <c r="Y68" i="23"/>
  <c r="AB70" i="23"/>
  <c r="T72" i="23"/>
  <c r="S75" i="23"/>
  <c r="Q76" i="23"/>
  <c r="V79" i="23"/>
  <c r="V69" i="23" s="1"/>
  <c r="T83" i="23"/>
  <c r="Q88" i="23"/>
  <c r="Z90" i="23"/>
  <c r="T90" i="23"/>
  <c r="AA93" i="23"/>
  <c r="Y95" i="23"/>
  <c r="Y101" i="23"/>
  <c r="M100" i="23"/>
  <c r="Z101" i="23"/>
  <c r="AC103" i="23"/>
  <c r="L104" i="23"/>
  <c r="G103" i="23"/>
  <c r="Y105" i="23"/>
  <c r="AC107" i="23"/>
  <c r="L108" i="23"/>
  <c r="G107" i="23"/>
  <c r="Y109" i="23"/>
  <c r="Z112" i="23"/>
  <c r="Z113" i="23"/>
  <c r="Q113" i="23"/>
  <c r="Q112" i="23" s="1"/>
  <c r="Q111" i="23" s="1"/>
  <c r="Y113" i="23"/>
  <c r="M112" i="23"/>
  <c r="AB129" i="23"/>
  <c r="Z133" i="23"/>
  <c r="Z134" i="23"/>
  <c r="Q134" i="23"/>
  <c r="Q133" i="23" s="1"/>
  <c r="Q132" i="23" s="1"/>
  <c r="Q131" i="23" s="1"/>
  <c r="Y134" i="23"/>
  <c r="M133" i="23"/>
  <c r="L136" i="23"/>
  <c r="L148" i="23"/>
  <c r="G147" i="23"/>
  <c r="L147" i="23" s="1"/>
  <c r="M149" i="23"/>
  <c r="Y149" i="23" s="1"/>
  <c r="W151" i="23"/>
  <c r="AA152" i="23"/>
  <c r="L165" i="23"/>
  <c r="AB207" i="23"/>
  <c r="L137" i="23"/>
  <c r="U139" i="23"/>
  <c r="AC139" i="23" s="1"/>
  <c r="Y142" i="23"/>
  <c r="AA142" i="23"/>
  <c r="Q142" i="23"/>
  <c r="Q141" i="23" s="1"/>
  <c r="Q140" i="23" s="1"/>
  <c r="Q139" i="23" s="1"/>
  <c r="Z142" i="23"/>
  <c r="M141" i="23"/>
  <c r="Y141" i="23" s="1"/>
  <c r="R143" i="23"/>
  <c r="U155" i="23"/>
  <c r="L160" i="23"/>
  <c r="G159" i="23"/>
  <c r="L159" i="23" s="1"/>
  <c r="W159" i="23"/>
  <c r="AA162" i="23"/>
  <c r="S162" i="23"/>
  <c r="S161" i="23" s="1"/>
  <c r="S160" i="23" s="1"/>
  <c r="S159" i="23" s="1"/>
  <c r="M161" i="23"/>
  <c r="Z162" i="23"/>
  <c r="Q162" i="23"/>
  <c r="Q161" i="23" s="1"/>
  <c r="Q160" i="23" s="1"/>
  <c r="Q159" i="23" s="1"/>
  <c r="L164" i="23"/>
  <c r="G163" i="23"/>
  <c r="L163" i="23" s="1"/>
  <c r="AB167" i="23"/>
  <c r="AC195" i="23"/>
  <c r="R196" i="23"/>
  <c r="L251" i="23"/>
  <c r="G249" i="23"/>
  <c r="W286" i="23"/>
  <c r="R98" i="23"/>
  <c r="R111" i="23"/>
  <c r="AA141" i="23"/>
  <c r="S142" i="23"/>
  <c r="S141" i="23" s="1"/>
  <c r="S140" i="23" s="1"/>
  <c r="S139" i="23" s="1"/>
  <c r="AB145" i="23"/>
  <c r="M157" i="23"/>
  <c r="AA158" i="23"/>
  <c r="S158" i="23"/>
  <c r="S157" i="23" s="1"/>
  <c r="S156" i="23" s="1"/>
  <c r="S155" i="23" s="1"/>
  <c r="Z158" i="23"/>
  <c r="Q158" i="23"/>
  <c r="Q157" i="23" s="1"/>
  <c r="Q156" i="23" s="1"/>
  <c r="Q155" i="23" s="1"/>
  <c r="Y158" i="23"/>
  <c r="AA174" i="23"/>
  <c r="S174" i="23"/>
  <c r="S173" i="23" s="1"/>
  <c r="S172" i="23" s="1"/>
  <c r="S171" i="23" s="1"/>
  <c r="Q174" i="23"/>
  <c r="Q173" i="23" s="1"/>
  <c r="Q172" i="23" s="1"/>
  <c r="Q171" i="23" s="1"/>
  <c r="M173" i="23"/>
  <c r="Z174" i="23"/>
  <c r="Y174" i="23"/>
  <c r="AA179" i="23"/>
  <c r="L188" i="23"/>
  <c r="W187" i="23"/>
  <c r="AA188" i="23"/>
  <c r="AC188" i="23"/>
  <c r="Y189" i="23"/>
  <c r="W192" i="23"/>
  <c r="AA193" i="23"/>
  <c r="AC193" i="23"/>
  <c r="G203" i="23"/>
  <c r="L203" i="23" s="1"/>
  <c r="L204" i="23"/>
  <c r="W208" i="23"/>
  <c r="AC209" i="23"/>
  <c r="H247" i="23"/>
  <c r="H245" i="23" s="1"/>
  <c r="AA262" i="23"/>
  <c r="S262" i="23"/>
  <c r="S261" i="23" s="1"/>
  <c r="S260" i="23" s="1"/>
  <c r="S259" i="23" s="1"/>
  <c r="Z262" i="23"/>
  <c r="Q262" i="23"/>
  <c r="Q261" i="23" s="1"/>
  <c r="Q260" i="23" s="1"/>
  <c r="Q259" i="23" s="1"/>
  <c r="Y262" i="23"/>
  <c r="M261" i="23"/>
  <c r="L289" i="23"/>
  <c r="G288" i="23"/>
  <c r="AC121" i="23"/>
  <c r="W144" i="23"/>
  <c r="Z146" i="23"/>
  <c r="Q146" i="23"/>
  <c r="Q145" i="23" s="1"/>
  <c r="Q144" i="23" s="1"/>
  <c r="Q143" i="23" s="1"/>
  <c r="S146" i="23"/>
  <c r="S145" i="23" s="1"/>
  <c r="S144" i="23" s="1"/>
  <c r="S143" i="23" s="1"/>
  <c r="AA146" i="23"/>
  <c r="M145" i="23"/>
  <c r="Z145" i="23" s="1"/>
  <c r="Y152" i="23"/>
  <c r="R151" i="23"/>
  <c r="W163" i="23"/>
  <c r="AC164" i="23"/>
  <c r="I184" i="23"/>
  <c r="L185" i="23"/>
  <c r="R187" i="23"/>
  <c r="AB189" i="23"/>
  <c r="L192" i="23"/>
  <c r="G191" i="23"/>
  <c r="L191" i="23" s="1"/>
  <c r="L212" i="23"/>
  <c r="G211" i="23"/>
  <c r="Z214" i="23"/>
  <c r="Q214" i="23"/>
  <c r="Q213" i="23" s="1"/>
  <c r="Q212" i="23" s="1"/>
  <c r="Q211" i="23" s="1"/>
  <c r="Y214" i="23"/>
  <c r="AA214" i="23"/>
  <c r="M213" i="23"/>
  <c r="AA213" i="23" s="1"/>
  <c r="S214" i="23"/>
  <c r="S213" i="23" s="1"/>
  <c r="S212" i="23" s="1"/>
  <c r="S211" i="23" s="1"/>
  <c r="AB279" i="23"/>
  <c r="L168" i="23"/>
  <c r="G167" i="23"/>
  <c r="AC172" i="23"/>
  <c r="L181" i="23"/>
  <c r="AB185" i="23"/>
  <c r="Z189" i="23"/>
  <c r="Y193" i="23"/>
  <c r="AB197" i="23"/>
  <c r="AB212" i="23"/>
  <c r="U211" i="23"/>
  <c r="U215" i="23"/>
  <c r="M219" i="23"/>
  <c r="Z225" i="23"/>
  <c r="M224" i="23"/>
  <c r="R270" i="23"/>
  <c r="AB271" i="23"/>
  <c r="AB157" i="23"/>
  <c r="Z161" i="23"/>
  <c r="U160" i="23"/>
  <c r="AB161" i="23"/>
  <c r="AC168" i="23"/>
  <c r="M177" i="23"/>
  <c r="AA177" i="23" s="1"/>
  <c r="AA178" i="23"/>
  <c r="S178" i="23"/>
  <c r="S177" i="23" s="1"/>
  <c r="S176" i="23" s="1"/>
  <c r="S175" i="23" s="1"/>
  <c r="Y178" i="23"/>
  <c r="Z185" i="23"/>
  <c r="U184" i="23"/>
  <c r="AC185" i="23"/>
  <c r="AA198" i="23"/>
  <c r="S198" i="23"/>
  <c r="S197" i="23" s="1"/>
  <c r="S196" i="23" s="1"/>
  <c r="S195" i="23" s="1"/>
  <c r="Z198" i="23"/>
  <c r="Q198" i="23"/>
  <c r="Q197" i="23" s="1"/>
  <c r="Q196" i="23" s="1"/>
  <c r="Q195" i="23" s="1"/>
  <c r="Y198" i="23"/>
  <c r="M197" i="23"/>
  <c r="Y197" i="23" s="1"/>
  <c r="M201" i="23"/>
  <c r="AA202" i="23"/>
  <c r="S202" i="23"/>
  <c r="S201" i="23" s="1"/>
  <c r="S200" i="23" s="1"/>
  <c r="S199" i="23" s="1"/>
  <c r="Z202" i="23"/>
  <c r="Q202" i="23"/>
  <c r="Q201" i="23" s="1"/>
  <c r="Q200" i="23" s="1"/>
  <c r="Q199" i="23" s="1"/>
  <c r="L225" i="23"/>
  <c r="G224" i="23"/>
  <c r="X250" i="23"/>
  <c r="X248" i="23"/>
  <c r="X246" i="23" s="1"/>
  <c r="X124" i="23" s="1"/>
  <c r="AB266" i="23"/>
  <c r="U265" i="23"/>
  <c r="K276" i="23"/>
  <c r="K275" i="23" s="1"/>
  <c r="K274" i="23" s="1"/>
  <c r="K273" i="23" s="1"/>
  <c r="L277" i="23"/>
  <c r="AB165" i="23"/>
  <c r="Y177" i="23"/>
  <c r="Z178" i="23"/>
  <c r="AA183" i="23"/>
  <c r="AA184" i="23"/>
  <c r="AA189" i="23"/>
  <c r="Y190" i="23"/>
  <c r="Z190" i="23"/>
  <c r="AB192" i="23"/>
  <c r="L196" i="23"/>
  <c r="G195" i="23"/>
  <c r="L195" i="23" s="1"/>
  <c r="AC196" i="23"/>
  <c r="U204" i="23"/>
  <c r="Y210" i="23"/>
  <c r="S210" i="23"/>
  <c r="S209" i="23" s="1"/>
  <c r="S208" i="23" s="1"/>
  <c r="S207" i="23" s="1"/>
  <c r="AA210" i="23"/>
  <c r="AC216" i="23"/>
  <c r="AA218" i="23"/>
  <c r="S218" i="23"/>
  <c r="S217" i="23" s="1"/>
  <c r="S216" i="23" s="1"/>
  <c r="S215" i="23" s="1"/>
  <c r="Z218" i="23"/>
  <c r="Q218" i="23"/>
  <c r="Q217" i="23" s="1"/>
  <c r="Q216" i="23" s="1"/>
  <c r="Q215" i="23" s="1"/>
  <c r="M217" i="23"/>
  <c r="Y218" i="23"/>
  <c r="K219" i="23"/>
  <c r="L219" i="23" s="1"/>
  <c r="AA220" i="23"/>
  <c r="W219" i="23"/>
  <c r="AC220" i="23"/>
  <c r="AB228" i="23"/>
  <c r="U227" i="23"/>
  <c r="G237" i="23"/>
  <c r="L238" i="23"/>
  <c r="V248" i="23"/>
  <c r="V246" i="23" s="1"/>
  <c r="V124" i="23" s="1"/>
  <c r="V250" i="23"/>
  <c r="H248" i="23"/>
  <c r="H246" i="23" s="1"/>
  <c r="H124" i="23" s="1"/>
  <c r="H250" i="23"/>
  <c r="I270" i="23"/>
  <c r="I269" i="23" s="1"/>
  <c r="I264" i="23" s="1"/>
  <c r="I263" i="23" s="1"/>
  <c r="Z137" i="23"/>
  <c r="U136" i="23"/>
  <c r="AB137" i="23"/>
  <c r="AB164" i="23"/>
  <c r="AA165" i="23"/>
  <c r="AB169" i="23"/>
  <c r="L173" i="23"/>
  <c r="G172" i="23"/>
  <c r="L176" i="23"/>
  <c r="Y181" i="23"/>
  <c r="Y182" i="23"/>
  <c r="AB187" i="23"/>
  <c r="M188" i="23"/>
  <c r="Y188" i="23" s="1"/>
  <c r="Q190" i="23"/>
  <c r="Q189" i="23" s="1"/>
  <c r="Q188" i="23" s="1"/>
  <c r="Q187" i="23" s="1"/>
  <c r="AA190" i="23"/>
  <c r="R199" i="23"/>
  <c r="M209" i="23"/>
  <c r="Q210" i="23"/>
  <c r="Q209" i="23" s="1"/>
  <c r="Q208" i="23" s="1"/>
  <c r="Q207" i="23" s="1"/>
  <c r="AB216" i="23"/>
  <c r="W223" i="23"/>
  <c r="AA224" i="23"/>
  <c r="AC224" i="23"/>
  <c r="AA253" i="23"/>
  <c r="W251" i="23"/>
  <c r="AC253" i="23"/>
  <c r="O248" i="23"/>
  <c r="O246" i="23" s="1"/>
  <c r="O124" i="23" s="1"/>
  <c r="W252" i="23"/>
  <c r="AA255" i="23"/>
  <c r="AC255" i="23"/>
  <c r="S252" i="23"/>
  <c r="W287" i="23"/>
  <c r="W227" i="23"/>
  <c r="U238" i="23"/>
  <c r="AB239" i="23"/>
  <c r="M239" i="23"/>
  <c r="Y239" i="23" s="1"/>
  <c r="Z240" i="23"/>
  <c r="Q240" i="23"/>
  <c r="Q239" i="23" s="1"/>
  <c r="Q238" i="23" s="1"/>
  <c r="Q237" i="23" s="1"/>
  <c r="Y240" i="23"/>
  <c r="R245" i="23"/>
  <c r="Z258" i="23"/>
  <c r="Q258" i="23"/>
  <c r="Q257" i="23" s="1"/>
  <c r="Q252" i="23" s="1"/>
  <c r="Y258" i="23"/>
  <c r="S258" i="23"/>
  <c r="S257" i="23" s="1"/>
  <c r="AA258" i="23"/>
  <c r="L260" i="23"/>
  <c r="G259" i="23"/>
  <c r="L259" i="23" s="1"/>
  <c r="AB261" i="23"/>
  <c r="U260" i="23"/>
  <c r="AC260" i="23" s="1"/>
  <c r="W266" i="23"/>
  <c r="AC267" i="23"/>
  <c r="R274" i="23"/>
  <c r="T290" i="23"/>
  <c r="T289" i="23" s="1"/>
  <c r="T288" i="23" s="1"/>
  <c r="T287" i="23" s="1"/>
  <c r="T285" i="23" s="1"/>
  <c r="T283" i="23" s="1"/>
  <c r="P289" i="23"/>
  <c r="P288" i="23" s="1"/>
  <c r="P287" i="23" s="1"/>
  <c r="P285" i="23" s="1"/>
  <c r="P283" i="23" s="1"/>
  <c r="AB193" i="23"/>
  <c r="L201" i="23"/>
  <c r="AC201" i="23"/>
  <c r="W200" i="23"/>
  <c r="R204" i="23"/>
  <c r="L216" i="23"/>
  <c r="G215" i="23"/>
  <c r="L215" i="23" s="1"/>
  <c r="R215" i="23"/>
  <c r="AC228" i="23"/>
  <c r="U231" i="23"/>
  <c r="K236" i="23"/>
  <c r="K235" i="23" s="1"/>
  <c r="S240" i="23"/>
  <c r="S239" i="23" s="1"/>
  <c r="S238" i="23" s="1"/>
  <c r="S237" i="23" s="1"/>
  <c r="Y244" i="23"/>
  <c r="S244" i="23"/>
  <c r="S243" i="23" s="1"/>
  <c r="S242" i="23" s="1"/>
  <c r="S241" i="23" s="1"/>
  <c r="Q244" i="23"/>
  <c r="Q243" i="23" s="1"/>
  <c r="Q242" i="23" s="1"/>
  <c r="Q241" i="23" s="1"/>
  <c r="M243" i="23"/>
  <c r="Y243" i="23" s="1"/>
  <c r="L261" i="23"/>
  <c r="X264" i="23"/>
  <c r="X263" i="23" s="1"/>
  <c r="X123" i="23" s="1"/>
  <c r="Y277" i="23"/>
  <c r="Z278" i="23"/>
  <c r="Q278" i="23"/>
  <c r="Q277" i="23" s="1"/>
  <c r="Q276" i="23" s="1"/>
  <c r="Q275" i="23" s="1"/>
  <c r="S278" i="23"/>
  <c r="S277" i="23" s="1"/>
  <c r="S276" i="23" s="1"/>
  <c r="S275" i="23" s="1"/>
  <c r="Y278" i="23"/>
  <c r="M277" i="23"/>
  <c r="AA277" i="23" s="1"/>
  <c r="Q290" i="23"/>
  <c r="Q289" i="23" s="1"/>
  <c r="Q288" i="23" s="1"/>
  <c r="Q287" i="23" s="1"/>
  <c r="S294" i="23"/>
  <c r="S292" i="23" s="1"/>
  <c r="S286" i="23" s="1"/>
  <c r="S284" i="23" s="1"/>
  <c r="Y300" i="23"/>
  <c r="AA300" i="23"/>
  <c r="S300" i="23"/>
  <c r="S299" i="23" s="1"/>
  <c r="Z300" i="23"/>
  <c r="Q300" i="23"/>
  <c r="Q299" i="23" s="1"/>
  <c r="Q293" i="23" s="1"/>
  <c r="Q291" i="23" s="1"/>
  <c r="M299" i="23"/>
  <c r="L221" i="23"/>
  <c r="AB221" i="23"/>
  <c r="Y225" i="23"/>
  <c r="L239" i="23"/>
  <c r="W238" i="23"/>
  <c r="O247" i="23"/>
  <c r="O245" i="23" s="1"/>
  <c r="M257" i="23"/>
  <c r="U269" i="23"/>
  <c r="AC270" i="23"/>
  <c r="U274" i="23"/>
  <c r="AB275" i="23"/>
  <c r="AA289" i="23"/>
  <c r="AC289" i="23"/>
  <c r="R293" i="23"/>
  <c r="AC197" i="23"/>
  <c r="Y201" i="23"/>
  <c r="AA201" i="23"/>
  <c r="M205" i="23"/>
  <c r="Z205" i="23" s="1"/>
  <c r="Z206" i="23"/>
  <c r="Q206" i="23"/>
  <c r="Q205" i="23" s="1"/>
  <c r="Q204" i="23" s="1"/>
  <c r="Q203" i="23" s="1"/>
  <c r="Y206" i="23"/>
  <c r="Z221" i="23"/>
  <c r="U220" i="23"/>
  <c r="AC221" i="23"/>
  <c r="R224" i="23"/>
  <c r="M228" i="23"/>
  <c r="Y228" i="23" s="1"/>
  <c r="Y229" i="23"/>
  <c r="AA230" i="23"/>
  <c r="S230" i="23"/>
  <c r="S229" i="23" s="1"/>
  <c r="S228" i="23" s="1"/>
  <c r="S227" i="23" s="1"/>
  <c r="Z230" i="23"/>
  <c r="Y230" i="23"/>
  <c r="L232" i="23"/>
  <c r="P236" i="23"/>
  <c r="P235" i="23" s="1"/>
  <c r="AB241" i="23"/>
  <c r="P247" i="23"/>
  <c r="P245" i="23" s="1"/>
  <c r="U252" i="23"/>
  <c r="Z255" i="23"/>
  <c r="M252" i="23"/>
  <c r="L257" i="23"/>
  <c r="G252" i="23"/>
  <c r="AC257" i="23"/>
  <c r="L265" i="23"/>
  <c r="G264" i="23"/>
  <c r="Z268" i="23"/>
  <c r="Q268" i="23"/>
  <c r="Q267" i="23" s="1"/>
  <c r="Q266" i="23" s="1"/>
  <c r="Q265" i="23" s="1"/>
  <c r="AA268" i="23"/>
  <c r="M267" i="23"/>
  <c r="Y267" i="23" s="1"/>
  <c r="Y268" i="23"/>
  <c r="S268" i="23"/>
  <c r="S267" i="23" s="1"/>
  <c r="S266" i="23" s="1"/>
  <c r="S265" i="23" s="1"/>
  <c r="AB276" i="23"/>
  <c r="W276" i="23"/>
  <c r="AC277" i="23"/>
  <c r="I280" i="23"/>
  <c r="I279" i="23" s="1"/>
  <c r="I274" i="23" s="1"/>
  <c r="I273" i="23" s="1"/>
  <c r="L281" i="23"/>
  <c r="M288" i="23"/>
  <c r="Y289" i="23"/>
  <c r="W291" i="23"/>
  <c r="AB208" i="23"/>
  <c r="AB213" i="23"/>
  <c r="AA225" i="23"/>
  <c r="Y226" i="23"/>
  <c r="Z226" i="23"/>
  <c r="L231" i="23"/>
  <c r="J247" i="23"/>
  <c r="J245" i="23" s="1"/>
  <c r="L266" i="23"/>
  <c r="M307" i="23"/>
  <c r="AA307" i="23" s="1"/>
  <c r="Y308" i="23"/>
  <c r="W212" i="23"/>
  <c r="AB217" i="23"/>
  <c r="S234" i="23"/>
  <c r="S233" i="23" s="1"/>
  <c r="S232" i="23" s="1"/>
  <c r="S231" i="23" s="1"/>
  <c r="M233" i="23"/>
  <c r="Y234" i="23"/>
  <c r="L243" i="23"/>
  <c r="G242" i="23"/>
  <c r="W242" i="23"/>
  <c r="Z254" i="23"/>
  <c r="Q254" i="23"/>
  <c r="Q253" i="23" s="1"/>
  <c r="Q251" i="23" s="1"/>
  <c r="Q249" i="23" s="1"/>
  <c r="Q247" i="23" s="1"/>
  <c r="Q245" i="23" s="1"/>
  <c r="Y254" i="23"/>
  <c r="S254" i="23"/>
  <c r="S253" i="23" s="1"/>
  <c r="S251" i="23" s="1"/>
  <c r="S249" i="23" s="1"/>
  <c r="T252" i="23"/>
  <c r="AB267" i="23"/>
  <c r="AA272" i="23"/>
  <c r="S272" i="23"/>
  <c r="S271" i="23" s="1"/>
  <c r="S270" i="23" s="1"/>
  <c r="S269" i="23" s="1"/>
  <c r="Q272" i="23"/>
  <c r="Q271" i="23" s="1"/>
  <c r="Q270" i="23" s="1"/>
  <c r="Q269" i="23" s="1"/>
  <c r="Z272" i="23"/>
  <c r="M271" i="23"/>
  <c r="Y271" i="23" s="1"/>
  <c r="X285" i="23"/>
  <c r="X283" i="23" s="1"/>
  <c r="R286" i="23"/>
  <c r="Y297" i="23"/>
  <c r="L299" i="23"/>
  <c r="G293" i="23"/>
  <c r="Y301" i="23"/>
  <c r="Z301" i="23"/>
  <c r="K304" i="23"/>
  <c r="L305" i="23"/>
  <c r="L309" i="23"/>
  <c r="G308" i="23"/>
  <c r="L229" i="23"/>
  <c r="G228" i="23"/>
  <c r="AB242" i="23"/>
  <c r="AC261" i="23"/>
  <c r="W269" i="23"/>
  <c r="F274" i="23"/>
  <c r="F273" i="23" s="1"/>
  <c r="Y282" i="23"/>
  <c r="AA282" i="23"/>
  <c r="S282" i="23"/>
  <c r="S281" i="23" s="1"/>
  <c r="S280" i="23" s="1"/>
  <c r="S279" i="23" s="1"/>
  <c r="Q282" i="23"/>
  <c r="Q281" i="23" s="1"/>
  <c r="Q280" i="23" s="1"/>
  <c r="Q279" i="23" s="1"/>
  <c r="M281" i="23"/>
  <c r="G292" i="23"/>
  <c r="U293" i="23"/>
  <c r="Z297" i="23"/>
  <c r="U294" i="23"/>
  <c r="U303" i="23"/>
  <c r="AB305" i="23"/>
  <c r="R304" i="23"/>
  <c r="R227" i="23"/>
  <c r="L233" i="23"/>
  <c r="Y249" i="23"/>
  <c r="Y253" i="23"/>
  <c r="Y255" i="23"/>
  <c r="Y256" i="23"/>
  <c r="G269" i="23"/>
  <c r="G279" i="23"/>
  <c r="L301" i="23"/>
  <c r="AB277" i="23"/>
  <c r="Z289" i="23"/>
  <c r="AA290" i="23"/>
  <c r="S290" i="23"/>
  <c r="S289" i="23" s="1"/>
  <c r="S288" i="23" s="1"/>
  <c r="S287" i="23" s="1"/>
  <c r="Z290" i="23"/>
  <c r="F285" i="23"/>
  <c r="F283" i="23" s="1"/>
  <c r="J285" i="23"/>
  <c r="J283" i="23" s="1"/>
  <c r="AC295" i="23"/>
  <c r="W304" i="23"/>
  <c r="M305" i="23"/>
  <c r="Y305" i="23" s="1"/>
  <c r="Z306" i="23"/>
  <c r="Q306" i="23"/>
  <c r="Q305" i="23" s="1"/>
  <c r="Q304" i="23" s="1"/>
  <c r="Q303" i="23" s="1"/>
  <c r="Y306" i="23"/>
  <c r="Y288" i="23"/>
  <c r="Z298" i="23"/>
  <c r="Q298" i="23"/>
  <c r="Q297" i="23" s="1"/>
  <c r="Q294" i="23" s="1"/>
  <c r="Q292" i="23" s="1"/>
  <c r="Q286" i="23" s="1"/>
  <c r="Q284" i="23" s="1"/>
  <c r="Y298" i="23"/>
  <c r="AA299" i="23"/>
  <c r="AA301" i="23"/>
  <c r="Y302" i="23"/>
  <c r="Z302" i="23"/>
  <c r="S306" i="23"/>
  <c r="S305" i="23" s="1"/>
  <c r="S304" i="23" s="1"/>
  <c r="S303" i="23" s="1"/>
  <c r="Z309" i="23"/>
  <c r="U308" i="23"/>
  <c r="AB309" i="23"/>
  <c r="AA310" i="23"/>
  <c r="S310" i="23"/>
  <c r="S309" i="23" s="1"/>
  <c r="S308" i="23" s="1"/>
  <c r="S307" i="23" s="1"/>
  <c r="Z310" i="23"/>
  <c r="Q310" i="23"/>
  <c r="Q309" i="23" s="1"/>
  <c r="Q308" i="23" s="1"/>
  <c r="Q307" i="23" s="1"/>
  <c r="U288" i="23"/>
  <c r="M295" i="23"/>
  <c r="Y295" i="23" s="1"/>
  <c r="AC299" i="23"/>
  <c r="S296" i="23"/>
  <c r="S295" i="23" s="1"/>
  <c r="K94" i="30" l="1"/>
  <c r="O97" i="30"/>
  <c r="J8" i="30"/>
  <c r="N98" i="30"/>
  <c r="J50" i="30"/>
  <c r="H97" i="30"/>
  <c r="H11" i="30"/>
  <c r="N12" i="30"/>
  <c r="K50" i="30"/>
  <c r="O51" i="30"/>
  <c r="K78" i="30"/>
  <c r="K15" i="30"/>
  <c r="O16" i="30"/>
  <c r="H58" i="30"/>
  <c r="N34" i="30"/>
  <c r="M34" i="30"/>
  <c r="H33" i="30"/>
  <c r="M20" i="30"/>
  <c r="N20" i="30"/>
  <c r="G117" i="30"/>
  <c r="K66" i="30"/>
  <c r="O67" i="30"/>
  <c r="J88" i="30"/>
  <c r="H16" i="30"/>
  <c r="H95" i="30"/>
  <c r="H80" i="30"/>
  <c r="N81" i="30"/>
  <c r="M81" i="30"/>
  <c r="H61" i="30"/>
  <c r="J61" i="30"/>
  <c r="M62" i="30"/>
  <c r="O62" i="30"/>
  <c r="H84" i="30"/>
  <c r="N115" i="30"/>
  <c r="H114" i="30"/>
  <c r="M115" i="30"/>
  <c r="J89" i="30"/>
  <c r="J65" i="30"/>
  <c r="O11" i="30"/>
  <c r="K10" i="30"/>
  <c r="N11" i="30"/>
  <c r="N101" i="30"/>
  <c r="H96" i="30"/>
  <c r="N73" i="30"/>
  <c r="O73" i="30"/>
  <c r="J113" i="30"/>
  <c r="M114" i="30"/>
  <c r="J93" i="30"/>
  <c r="M96" i="30"/>
  <c r="N109" i="30"/>
  <c r="O109" i="30"/>
  <c r="H52" i="30"/>
  <c r="O84" i="30"/>
  <c r="K83" i="30"/>
  <c r="J57" i="30"/>
  <c r="N85" i="30"/>
  <c r="K57" i="30"/>
  <c r="O58" i="30"/>
  <c r="K90" i="30"/>
  <c r="H68" i="30"/>
  <c r="N69" i="30"/>
  <c r="M69" i="30"/>
  <c r="M109" i="30"/>
  <c r="K45" i="29"/>
  <c r="H103" i="29"/>
  <c r="K104" i="29"/>
  <c r="I104" i="29"/>
  <c r="I134" i="29"/>
  <c r="H131" i="29"/>
  <c r="K75" i="29"/>
  <c r="J74" i="29"/>
  <c r="H34" i="29"/>
  <c r="I37" i="29"/>
  <c r="K37" i="29"/>
  <c r="H147" i="29"/>
  <c r="K148" i="29"/>
  <c r="I148" i="29"/>
  <c r="H28" i="29"/>
  <c r="I29" i="29"/>
  <c r="K140" i="29"/>
  <c r="H133" i="29"/>
  <c r="I140" i="29"/>
  <c r="K106" i="29"/>
  <c r="K136" i="29"/>
  <c r="I136" i="29"/>
  <c r="I98" i="29"/>
  <c r="H97" i="29"/>
  <c r="I57" i="29"/>
  <c r="H54" i="29"/>
  <c r="K57" i="29"/>
  <c r="H125" i="29"/>
  <c r="K126" i="29"/>
  <c r="I126" i="29"/>
  <c r="I144" i="29"/>
  <c r="H143" i="29"/>
  <c r="I69" i="29"/>
  <c r="I80" i="29"/>
  <c r="I71" i="29"/>
  <c r="I65" i="29"/>
  <c r="I53" i="29"/>
  <c r="I56" i="29"/>
  <c r="I42" i="29"/>
  <c r="H41" i="29"/>
  <c r="I13" i="29"/>
  <c r="H12" i="29"/>
  <c r="I50" i="29"/>
  <c r="I21" i="29"/>
  <c r="I23" i="29"/>
  <c r="I48" i="29"/>
  <c r="I85" i="29"/>
  <c r="H84" i="29"/>
  <c r="J40" i="29"/>
  <c r="I74" i="29"/>
  <c r="H73" i="29"/>
  <c r="I73" i="29" s="1"/>
  <c r="H93" i="29"/>
  <c r="K94" i="29"/>
  <c r="I94" i="29"/>
  <c r="I116" i="29"/>
  <c r="H115" i="29"/>
  <c r="K20" i="29"/>
  <c r="H78" i="29"/>
  <c r="H72" i="29"/>
  <c r="K79" i="29"/>
  <c r="I79" i="29"/>
  <c r="K86" i="29"/>
  <c r="J85" i="29"/>
  <c r="H109" i="29"/>
  <c r="K110" i="29"/>
  <c r="I110" i="29"/>
  <c r="I138" i="29"/>
  <c r="H132" i="29"/>
  <c r="K116" i="29"/>
  <c r="K134" i="29"/>
  <c r="I46" i="29"/>
  <c r="K13" i="29"/>
  <c r="K35" i="29"/>
  <c r="I86" i="29"/>
  <c r="I25" i="29"/>
  <c r="Y83" i="28"/>
  <c r="AA83" i="28"/>
  <c r="Z83" i="28"/>
  <c r="S248" i="28"/>
  <c r="S246" i="28" s="1"/>
  <c r="S124" i="28" s="1"/>
  <c r="S250" i="28"/>
  <c r="AB69" i="28"/>
  <c r="Z69" i="28"/>
  <c r="Y121" i="28"/>
  <c r="Z121" i="28"/>
  <c r="M117" i="28"/>
  <c r="Y55" i="28"/>
  <c r="Q55" i="28"/>
  <c r="Q54" i="28" s="1"/>
  <c r="Z55" i="28"/>
  <c r="M54" i="28"/>
  <c r="S55" i="28"/>
  <c r="S54" i="28" s="1"/>
  <c r="AA55" i="28"/>
  <c r="AA184" i="28"/>
  <c r="W183" i="28"/>
  <c r="AC184" i="28"/>
  <c r="M128" i="28"/>
  <c r="AA129" i="28"/>
  <c r="O248" i="28"/>
  <c r="O246" i="28" s="1"/>
  <c r="O124" i="28" s="1"/>
  <c r="O250" i="28"/>
  <c r="AC211" i="28"/>
  <c r="L238" i="28"/>
  <c r="G237" i="28"/>
  <c r="Y287" i="28"/>
  <c r="R285" i="28"/>
  <c r="W263" i="28"/>
  <c r="AC279" i="28"/>
  <c r="S72" i="28"/>
  <c r="T123" i="28"/>
  <c r="R249" i="28"/>
  <c r="AC199" i="28"/>
  <c r="M294" i="28"/>
  <c r="AA297" i="28"/>
  <c r="L127" i="28"/>
  <c r="S32" i="28"/>
  <c r="Z62" i="28"/>
  <c r="X69" i="28"/>
  <c r="AC9" i="28"/>
  <c r="Y62" i="28"/>
  <c r="Z141" i="28"/>
  <c r="M140" i="28"/>
  <c r="G131" i="28"/>
  <c r="L132" i="28"/>
  <c r="R163" i="28"/>
  <c r="M220" i="28"/>
  <c r="Y195" i="28"/>
  <c r="Y136" i="28"/>
  <c r="R135" i="28"/>
  <c r="L212" i="28"/>
  <c r="I211" i="28"/>
  <c r="L211" i="28" s="1"/>
  <c r="M132" i="28"/>
  <c r="Z133" i="28"/>
  <c r="Y133" i="28"/>
  <c r="Y157" i="28"/>
  <c r="Z157" i="28"/>
  <c r="M156" i="28"/>
  <c r="AA203" i="28"/>
  <c r="AC203" i="28"/>
  <c r="AA220" i="28"/>
  <c r="W219" i="28"/>
  <c r="AC220" i="28"/>
  <c r="AA288" i="28"/>
  <c r="W287" i="28"/>
  <c r="AC288" i="28"/>
  <c r="R246" i="28"/>
  <c r="Z192" i="28"/>
  <c r="U191" i="28"/>
  <c r="AB192" i="28"/>
  <c r="Z287" i="28"/>
  <c r="U285" i="28"/>
  <c r="AB287" i="28"/>
  <c r="Z213" i="28"/>
  <c r="AA269" i="28"/>
  <c r="J291" i="28"/>
  <c r="L293" i="28"/>
  <c r="M266" i="28"/>
  <c r="AA267" i="28"/>
  <c r="U237" i="28"/>
  <c r="AB238" i="28"/>
  <c r="Z238" i="28"/>
  <c r="W248" i="28"/>
  <c r="AC252" i="28"/>
  <c r="W250" i="28"/>
  <c r="G292" i="28"/>
  <c r="L294" i="28"/>
  <c r="M183" i="28"/>
  <c r="Y184" i="28"/>
  <c r="AB135" i="28"/>
  <c r="Z135" i="28"/>
  <c r="L69" i="28"/>
  <c r="AB98" i="28"/>
  <c r="Y119" i="28"/>
  <c r="M118" i="28"/>
  <c r="Z119" i="28"/>
  <c r="AA119" i="28"/>
  <c r="AA175" i="28"/>
  <c r="M212" i="28"/>
  <c r="Y212" i="28" s="1"/>
  <c r="AA213" i="28"/>
  <c r="AB172" i="28"/>
  <c r="U171" i="28"/>
  <c r="L249" i="28"/>
  <c r="G247" i="28"/>
  <c r="AA99" i="28"/>
  <c r="W98" i="28"/>
  <c r="AA24" i="28"/>
  <c r="Y24" i="28"/>
  <c r="Y70" i="28"/>
  <c r="Z70" i="28"/>
  <c r="G48" i="28"/>
  <c r="G40" i="28" s="1"/>
  <c r="Y72" i="28"/>
  <c r="M69" i="28"/>
  <c r="G155" i="28"/>
  <c r="L155" i="28" s="1"/>
  <c r="L156" i="28"/>
  <c r="AB159" i="28"/>
  <c r="R264" i="28"/>
  <c r="AA277" i="28"/>
  <c r="Y277" i="28"/>
  <c r="M276" i="28"/>
  <c r="Z277" i="28"/>
  <c r="W223" i="28"/>
  <c r="AC224" i="28"/>
  <c r="U211" i="28"/>
  <c r="AB212" i="28"/>
  <c r="AA121" i="28"/>
  <c r="Z225" i="28"/>
  <c r="Z181" i="28"/>
  <c r="M180" i="28"/>
  <c r="Y180" i="28" s="1"/>
  <c r="L168" i="28"/>
  <c r="M208" i="28"/>
  <c r="Y209" i="28"/>
  <c r="Z255" i="28"/>
  <c r="M252" i="28"/>
  <c r="M293" i="28"/>
  <c r="Z295" i="28"/>
  <c r="Z72" i="28"/>
  <c r="R41" i="28"/>
  <c r="Q24" i="28"/>
  <c r="Q12" i="28" s="1"/>
  <c r="Q11" i="28" s="1"/>
  <c r="S79" i="28"/>
  <c r="AB139" i="28"/>
  <c r="Q9" i="28"/>
  <c r="Q97" i="28"/>
  <c r="L83" i="28"/>
  <c r="L116" i="28"/>
  <c r="Z184" i="28"/>
  <c r="AB184" i="28"/>
  <c r="U183" i="28"/>
  <c r="J139" i="28"/>
  <c r="L139" i="28" s="1"/>
  <c r="L140" i="28"/>
  <c r="L259" i="28"/>
  <c r="U41" i="28"/>
  <c r="AB42" i="28"/>
  <c r="AC172" i="28"/>
  <c r="M215" i="28"/>
  <c r="Y215" i="28" s="1"/>
  <c r="AA216" i="28"/>
  <c r="F10" i="28"/>
  <c r="L12" i="28"/>
  <c r="G11" i="28"/>
  <c r="H10" i="28"/>
  <c r="M13" i="28"/>
  <c r="AA14" i="28"/>
  <c r="AA70" i="28"/>
  <c r="X12" i="28"/>
  <c r="X11" i="28" s="1"/>
  <c r="X10" i="28" s="1"/>
  <c r="X311" i="28" s="1"/>
  <c r="Y69" i="28"/>
  <c r="Q72" i="28"/>
  <c r="K48" i="28"/>
  <c r="K40" i="28" s="1"/>
  <c r="K10" i="28" s="1"/>
  <c r="K311" i="28" s="1"/>
  <c r="AC69" i="28"/>
  <c r="V40" i="28"/>
  <c r="L118" i="28"/>
  <c r="F311" i="28"/>
  <c r="AC102" i="28"/>
  <c r="L114" i="28"/>
  <c r="L192" i="28"/>
  <c r="G191" i="28"/>
  <c r="L191" i="28" s="1"/>
  <c r="R48" i="28"/>
  <c r="Y49" i="28"/>
  <c r="Y129" i="28"/>
  <c r="Y165" i="28"/>
  <c r="U187" i="28"/>
  <c r="AB188" i="28"/>
  <c r="AC188" i="28"/>
  <c r="R9" i="28"/>
  <c r="AB9" i="28" s="1"/>
  <c r="R97" i="28"/>
  <c r="Y107" i="28"/>
  <c r="U175" i="28"/>
  <c r="Z176" i="28"/>
  <c r="AB176" i="28"/>
  <c r="Z209" i="28"/>
  <c r="L260" i="28"/>
  <c r="AB151" i="28"/>
  <c r="Z164" i="28"/>
  <c r="AB164" i="28"/>
  <c r="U163" i="28"/>
  <c r="R219" i="28"/>
  <c r="Y220" i="28"/>
  <c r="W236" i="28"/>
  <c r="AC237" i="28"/>
  <c r="L99" i="28"/>
  <c r="G98" i="28"/>
  <c r="L98" i="28" s="1"/>
  <c r="Q126" i="28"/>
  <c r="Q125" i="28" s="1"/>
  <c r="Q123" i="28" s="1"/>
  <c r="Y144" i="28"/>
  <c r="R143" i="28"/>
  <c r="L179" i="28"/>
  <c r="Z220" i="28"/>
  <c r="AB220" i="28"/>
  <c r="U219" i="28"/>
  <c r="AA251" i="28"/>
  <c r="W249" i="28"/>
  <c r="AC251" i="28"/>
  <c r="R286" i="28"/>
  <c r="AA303" i="28"/>
  <c r="AC303" i="28"/>
  <c r="AB275" i="28"/>
  <c r="U274" i="28"/>
  <c r="AB279" i="28"/>
  <c r="Z129" i="28"/>
  <c r="Q247" i="28"/>
  <c r="Q245" i="28" s="1"/>
  <c r="AB265" i="28"/>
  <c r="AA308" i="28"/>
  <c r="AC308" i="28"/>
  <c r="W307" i="28"/>
  <c r="Y141" i="28"/>
  <c r="R179" i="28"/>
  <c r="AB180" i="28"/>
  <c r="L265" i="28"/>
  <c r="G264" i="28"/>
  <c r="K123" i="28"/>
  <c r="AB251" i="28"/>
  <c r="Z297" i="28"/>
  <c r="AB131" i="28"/>
  <c r="L223" i="28"/>
  <c r="Z267" i="28"/>
  <c r="AA281" i="28"/>
  <c r="Z281" i="28"/>
  <c r="M280" i="28"/>
  <c r="Y281" i="28"/>
  <c r="M188" i="28"/>
  <c r="AA301" i="28"/>
  <c r="Y301" i="28"/>
  <c r="Y216" i="28"/>
  <c r="AA255" i="28"/>
  <c r="M135" i="28"/>
  <c r="L242" i="28"/>
  <c r="G241" i="28"/>
  <c r="L241" i="28" s="1"/>
  <c r="Y183" i="28"/>
  <c r="M195" i="28"/>
  <c r="AA195" i="28" s="1"/>
  <c r="Q252" i="28"/>
  <c r="AB241" i="28"/>
  <c r="Z241" i="28"/>
  <c r="AC212" i="28"/>
  <c r="H123" i="28"/>
  <c r="Z144" i="28"/>
  <c r="U143" i="28"/>
  <c r="AB144" i="28"/>
  <c r="R211" i="28"/>
  <c r="AC117" i="28"/>
  <c r="AA117" i="28"/>
  <c r="W115" i="28"/>
  <c r="AB215" i="28"/>
  <c r="M191" i="28"/>
  <c r="M147" i="28"/>
  <c r="AA148" i="28"/>
  <c r="AA153" i="28"/>
  <c r="M152" i="28"/>
  <c r="Y153" i="28"/>
  <c r="Z153" i="28"/>
  <c r="I10" i="28"/>
  <c r="U48" i="28"/>
  <c r="AB49" i="28"/>
  <c r="Z49" i="28"/>
  <c r="M49" i="28"/>
  <c r="AA50" i="28"/>
  <c r="Q46" i="28"/>
  <c r="Q45" i="28" s="1"/>
  <c r="Q42" i="28" s="1"/>
  <c r="Q41" i="28" s="1"/>
  <c r="Z46" i="28"/>
  <c r="Y46" i="28"/>
  <c r="AA46" i="28"/>
  <c r="S46" i="28"/>
  <c r="S45" i="28" s="1"/>
  <c r="S42" i="28" s="1"/>
  <c r="S41" i="28" s="1"/>
  <c r="M45" i="28"/>
  <c r="AC32" i="28"/>
  <c r="Z79" i="28"/>
  <c r="Y79" i="28"/>
  <c r="Q79" i="28"/>
  <c r="AB115" i="28"/>
  <c r="L97" i="28"/>
  <c r="O123" i="28"/>
  <c r="O311" i="28" s="1"/>
  <c r="AC151" i="28"/>
  <c r="Y104" i="28"/>
  <c r="AA104" i="28"/>
  <c r="M103" i="28"/>
  <c r="Z208" i="28"/>
  <c r="U207" i="28"/>
  <c r="AB208" i="28"/>
  <c r="AC208" i="28"/>
  <c r="Y50" i="28"/>
  <c r="L196" i="28"/>
  <c r="G195" i="28"/>
  <c r="L195" i="28" s="1"/>
  <c r="Z111" i="28"/>
  <c r="L144" i="28"/>
  <c r="I143" i="28"/>
  <c r="AC227" i="28"/>
  <c r="I48" i="28"/>
  <c r="I40" i="28" s="1"/>
  <c r="Z201" i="28"/>
  <c r="M200" i="28"/>
  <c r="AA201" i="28"/>
  <c r="Y221" i="28"/>
  <c r="M164" i="28"/>
  <c r="Z221" i="28"/>
  <c r="R235" i="28"/>
  <c r="Y148" i="28"/>
  <c r="Y192" i="28"/>
  <c r="F123" i="28"/>
  <c r="M159" i="28"/>
  <c r="Z159" i="28" s="1"/>
  <c r="Z228" i="28"/>
  <c r="M227" i="28"/>
  <c r="AA228" i="28"/>
  <c r="L275" i="28"/>
  <c r="G274" i="28"/>
  <c r="Y181" i="28"/>
  <c r="Y295" i="28"/>
  <c r="U247" i="28"/>
  <c r="AB249" i="28"/>
  <c r="Z294" i="28"/>
  <c r="U292" i="28"/>
  <c r="AB294" i="28"/>
  <c r="AC294" i="28"/>
  <c r="M144" i="28"/>
  <c r="AA145" i="28"/>
  <c r="Y160" i="28"/>
  <c r="L224" i="28"/>
  <c r="M237" i="28"/>
  <c r="Y238" i="28"/>
  <c r="U269" i="28"/>
  <c r="Z270" i="28"/>
  <c r="AB270" i="28"/>
  <c r="Y308" i="28"/>
  <c r="R307" i="28"/>
  <c r="L308" i="28"/>
  <c r="G307" i="28"/>
  <c r="L307" i="28" s="1"/>
  <c r="R199" i="28"/>
  <c r="AC215" i="28"/>
  <c r="W274" i="28"/>
  <c r="AC275" i="28"/>
  <c r="Y303" i="28"/>
  <c r="R274" i="28"/>
  <c r="AB303" i="28"/>
  <c r="Z303" i="28"/>
  <c r="AB227" i="28"/>
  <c r="L279" i="28"/>
  <c r="L287" i="28"/>
  <c r="M32" i="28"/>
  <c r="Z33" i="28"/>
  <c r="AA49" i="28"/>
  <c r="W48" i="28"/>
  <c r="AC49" i="28"/>
  <c r="S9" i="28"/>
  <c r="S97" i="28"/>
  <c r="V10" i="28"/>
  <c r="V311" i="28" s="1"/>
  <c r="AC241" i="28"/>
  <c r="AA241" i="28"/>
  <c r="U248" i="28"/>
  <c r="U250" i="28"/>
  <c r="AB252" i="28"/>
  <c r="Z252" i="28"/>
  <c r="M232" i="28"/>
  <c r="Y233" i="28"/>
  <c r="Z233" i="28"/>
  <c r="G203" i="28"/>
  <c r="L203" i="28" s="1"/>
  <c r="L204" i="28"/>
  <c r="Q50" i="28"/>
  <c r="Y86" i="28"/>
  <c r="S86" i="28"/>
  <c r="S83" i="28" s="1"/>
  <c r="Z86" i="28"/>
  <c r="AA86" i="28"/>
  <c r="Q86" i="28"/>
  <c r="Q83" i="28" s="1"/>
  <c r="T40" i="28"/>
  <c r="S98" i="28"/>
  <c r="Z203" i="28"/>
  <c r="S126" i="28"/>
  <c r="S125" i="28" s="1"/>
  <c r="S123" i="28" s="1"/>
  <c r="AA192" i="28"/>
  <c r="W191" i="28"/>
  <c r="AC192" i="28"/>
  <c r="M224" i="28"/>
  <c r="Y225" i="28"/>
  <c r="R291" i="28"/>
  <c r="AB291" i="28" s="1"/>
  <c r="Y293" i="28"/>
  <c r="Z128" i="28"/>
  <c r="U127" i="28"/>
  <c r="AB128" i="28"/>
  <c r="AC128" i="28"/>
  <c r="AB259" i="28"/>
  <c r="Z259" i="28"/>
  <c r="AB155" i="28"/>
  <c r="M307" i="28"/>
  <c r="R12" i="28"/>
  <c r="Y13" i="28"/>
  <c r="W12" i="28"/>
  <c r="AC42" i="28"/>
  <c r="T12" i="28"/>
  <c r="T11" i="28" s="1"/>
  <c r="T10" i="28" s="1"/>
  <c r="T311" i="28" s="1"/>
  <c r="Q32" i="28"/>
  <c r="Z24" i="28"/>
  <c r="Z13" i="28"/>
  <c r="U12" i="28"/>
  <c r="AB13" i="28"/>
  <c r="S50" i="28"/>
  <c r="X49" i="28"/>
  <c r="X48" i="28" s="1"/>
  <c r="X40" i="28" s="1"/>
  <c r="J42" i="28"/>
  <c r="L45" i="28"/>
  <c r="AA79" i="28"/>
  <c r="AA33" i="28"/>
  <c r="S62" i="28"/>
  <c r="S24" i="28"/>
  <c r="S12" i="28" s="1"/>
  <c r="S11" i="28" s="1"/>
  <c r="AA133" i="28"/>
  <c r="J49" i="28"/>
  <c r="Q98" i="28"/>
  <c r="Z104" i="28"/>
  <c r="AB136" i="28"/>
  <c r="L128" i="28"/>
  <c r="Z99" i="28"/>
  <c r="L9" i="28"/>
  <c r="X123" i="28"/>
  <c r="Y128" i="28"/>
  <c r="R127" i="28"/>
  <c r="L216" i="28"/>
  <c r="G215" i="28"/>
  <c r="L215" i="28" s="1"/>
  <c r="AA135" i="28"/>
  <c r="AC135" i="28"/>
  <c r="AA157" i="28"/>
  <c r="M259" i="28"/>
  <c r="Y259" i="28" s="1"/>
  <c r="AB102" i="28"/>
  <c r="AC167" i="28"/>
  <c r="AA167" i="28"/>
  <c r="AA181" i="28"/>
  <c r="Y204" i="28"/>
  <c r="R203" i="28"/>
  <c r="Y203" i="28" s="1"/>
  <c r="Y267" i="28"/>
  <c r="AA209" i="28"/>
  <c r="AB224" i="28"/>
  <c r="U223" i="28"/>
  <c r="Z224" i="28"/>
  <c r="AC155" i="28"/>
  <c r="AC139" i="28"/>
  <c r="AC195" i="28"/>
  <c r="W231" i="28"/>
  <c r="AA232" i="28"/>
  <c r="L248" i="28"/>
  <c r="G246" i="28"/>
  <c r="S285" i="28"/>
  <c r="S283" i="28" s="1"/>
  <c r="AC159" i="28"/>
  <c r="Y253" i="28"/>
  <c r="M251" i="28"/>
  <c r="Y251" i="28" s="1"/>
  <c r="Z253" i="28"/>
  <c r="J248" i="28"/>
  <c r="J246" i="28" s="1"/>
  <c r="J124" i="28" s="1"/>
  <c r="J250" i="28"/>
  <c r="L250" i="28" s="1"/>
  <c r="M9" i="28"/>
  <c r="M97" i="28"/>
  <c r="U147" i="28"/>
  <c r="AB148" i="28"/>
  <c r="Z148" i="28"/>
  <c r="W163" i="28"/>
  <c r="AA164" i="28"/>
  <c r="AC164" i="28"/>
  <c r="AA238" i="28"/>
  <c r="L269" i="28"/>
  <c r="AA295" i="28"/>
  <c r="AB308" i="28"/>
  <c r="Y173" i="28"/>
  <c r="M172" i="28"/>
  <c r="AA173" i="28"/>
  <c r="Z216" i="28"/>
  <c r="AA257" i="28"/>
  <c r="L251" i="28"/>
  <c r="AB293" i="28"/>
  <c r="V248" i="28"/>
  <c r="V246" i="28" s="1"/>
  <c r="V124" i="28" s="1"/>
  <c r="V250" i="28"/>
  <c r="Y90" i="28"/>
  <c r="Z90" i="28"/>
  <c r="AA90" i="28"/>
  <c r="Y228" i="28"/>
  <c r="I124" i="28"/>
  <c r="Y260" i="28"/>
  <c r="L280" i="28"/>
  <c r="M303" i="28"/>
  <c r="I19" i="25"/>
  <c r="I24" i="25"/>
  <c r="I39" i="25"/>
  <c r="I44" i="25"/>
  <c r="I49" i="25"/>
  <c r="I56" i="25"/>
  <c r="I60" i="25"/>
  <c r="I65" i="25"/>
  <c r="I70" i="25"/>
  <c r="I47" i="25"/>
  <c r="I63" i="25"/>
  <c r="I89" i="25"/>
  <c r="I98" i="25"/>
  <c r="I117" i="25"/>
  <c r="I17" i="25"/>
  <c r="I22" i="25"/>
  <c r="I30" i="25"/>
  <c r="I106" i="25"/>
  <c r="I97" i="25"/>
  <c r="I67" i="25"/>
  <c r="I107" i="25"/>
  <c r="I138" i="25"/>
  <c r="I15" i="25"/>
  <c r="I26" i="25"/>
  <c r="I36" i="25"/>
  <c r="I99" i="25"/>
  <c r="I139" i="25"/>
  <c r="I105" i="25"/>
  <c r="I77" i="25"/>
  <c r="I145" i="25"/>
  <c r="I51" i="25"/>
  <c r="I134" i="25"/>
  <c r="I141" i="25"/>
  <c r="I144" i="25"/>
  <c r="I149" i="25"/>
  <c r="I111" i="25"/>
  <c r="I143" i="25"/>
  <c r="I127" i="25"/>
  <c r="I132" i="25"/>
  <c r="I135" i="25"/>
  <c r="I142" i="25"/>
  <c r="I116" i="25"/>
  <c r="I23" i="25"/>
  <c r="I137" i="25"/>
  <c r="I76" i="25"/>
  <c r="I46" i="25"/>
  <c r="I16" i="25"/>
  <c r="I25" i="25"/>
  <c r="I80" i="25"/>
  <c r="I18" i="25"/>
  <c r="I48" i="25"/>
  <c r="I27" i="25"/>
  <c r="I21" i="25"/>
  <c r="I59" i="25"/>
  <c r="I64" i="25"/>
  <c r="I71" i="25"/>
  <c r="I31" i="25"/>
  <c r="I38" i="25"/>
  <c r="I69" i="25"/>
  <c r="I66" i="25"/>
  <c r="I96" i="25"/>
  <c r="I95" i="25"/>
  <c r="I53" i="25"/>
  <c r="I14" i="25"/>
  <c r="I62" i="25"/>
  <c r="I55" i="25"/>
  <c r="I129" i="25"/>
  <c r="I43" i="25"/>
  <c r="I88" i="25"/>
  <c r="I29" i="25"/>
  <c r="I50" i="25"/>
  <c r="I35" i="25"/>
  <c r="I75" i="25"/>
  <c r="I37" i="25"/>
  <c r="I58" i="25"/>
  <c r="J73" i="25"/>
  <c r="K74" i="25"/>
  <c r="H147" i="25"/>
  <c r="I148" i="25"/>
  <c r="K131" i="25"/>
  <c r="J128" i="25"/>
  <c r="H128" i="25"/>
  <c r="I128" i="25" s="1"/>
  <c r="I131" i="25"/>
  <c r="I20" i="25"/>
  <c r="K20" i="25"/>
  <c r="I61" i="25"/>
  <c r="J8" i="25"/>
  <c r="H125" i="25"/>
  <c r="I126" i="25"/>
  <c r="K126" i="25"/>
  <c r="I140" i="25"/>
  <c r="H133" i="25"/>
  <c r="I136" i="25"/>
  <c r="K136" i="25"/>
  <c r="K148" i="25"/>
  <c r="I57" i="25"/>
  <c r="H54" i="25"/>
  <c r="I54" i="25" s="1"/>
  <c r="K57" i="25"/>
  <c r="J32" i="25"/>
  <c r="K33" i="25"/>
  <c r="H103" i="25"/>
  <c r="I104" i="25"/>
  <c r="K104" i="25"/>
  <c r="K115" i="25"/>
  <c r="J114" i="25"/>
  <c r="I28" i="25"/>
  <c r="J85" i="25"/>
  <c r="K132" i="25"/>
  <c r="J129" i="25"/>
  <c r="K72" i="25"/>
  <c r="J96" i="25"/>
  <c r="K97" i="25"/>
  <c r="J146" i="25"/>
  <c r="K147" i="25"/>
  <c r="J9" i="25"/>
  <c r="H119" i="25"/>
  <c r="I122" i="25"/>
  <c r="J100" i="25"/>
  <c r="I45" i="25"/>
  <c r="K45" i="25"/>
  <c r="I68" i="25"/>
  <c r="K68" i="25"/>
  <c r="I34" i="25"/>
  <c r="H33" i="25"/>
  <c r="H93" i="25"/>
  <c r="I94" i="25"/>
  <c r="K94" i="25"/>
  <c r="I87" i="25"/>
  <c r="H86" i="25"/>
  <c r="H12" i="25"/>
  <c r="I13" i="25"/>
  <c r="K13" i="25"/>
  <c r="H41" i="25"/>
  <c r="I42" i="25"/>
  <c r="K42" i="25"/>
  <c r="I52" i="25"/>
  <c r="K52" i="25"/>
  <c r="H78" i="25"/>
  <c r="I79" i="25"/>
  <c r="H72" i="25"/>
  <c r="I72" i="25" s="1"/>
  <c r="K79" i="25"/>
  <c r="K133" i="25"/>
  <c r="J130" i="25"/>
  <c r="H114" i="25"/>
  <c r="I115" i="25"/>
  <c r="H109" i="25"/>
  <c r="I110" i="25"/>
  <c r="K110" i="25"/>
  <c r="I74" i="25"/>
  <c r="H73" i="25"/>
  <c r="I73" i="25" s="1"/>
  <c r="K140" i="25"/>
  <c r="H114" i="24"/>
  <c r="H94" i="24"/>
  <c r="N11" i="24"/>
  <c r="O11" i="24"/>
  <c r="K10" i="24"/>
  <c r="M61" i="24"/>
  <c r="J113" i="24"/>
  <c r="M114" i="24"/>
  <c r="H84" i="24"/>
  <c r="N85" i="24"/>
  <c r="J66" i="24"/>
  <c r="O33" i="24"/>
  <c r="M84" i="24"/>
  <c r="J83" i="24"/>
  <c r="J50" i="24"/>
  <c r="O51" i="24"/>
  <c r="K50" i="24"/>
  <c r="N115" i="24"/>
  <c r="N61" i="24"/>
  <c r="M115" i="24"/>
  <c r="K78" i="24"/>
  <c r="H16" i="24"/>
  <c r="M97" i="24"/>
  <c r="J94" i="24"/>
  <c r="H80" i="24"/>
  <c r="N81" i="24"/>
  <c r="N101" i="24"/>
  <c r="H96" i="24"/>
  <c r="N69" i="24"/>
  <c r="H68" i="24"/>
  <c r="J15" i="24"/>
  <c r="K90" i="24"/>
  <c r="O93" i="24"/>
  <c r="M101" i="24"/>
  <c r="O114" i="24"/>
  <c r="K94" i="24"/>
  <c r="N97" i="24"/>
  <c r="O97" i="24"/>
  <c r="N29" i="24"/>
  <c r="M74" i="24"/>
  <c r="J73" i="24"/>
  <c r="M73" i="24" s="1"/>
  <c r="K66" i="24"/>
  <c r="O67" i="24"/>
  <c r="N34" i="24"/>
  <c r="H33" i="24"/>
  <c r="M85" i="24"/>
  <c r="K15" i="24"/>
  <c r="K55" i="24"/>
  <c r="O56" i="24"/>
  <c r="K83" i="24"/>
  <c r="O84" i="24"/>
  <c r="N84" i="24"/>
  <c r="H110" i="24"/>
  <c r="O73" i="24"/>
  <c r="N73" i="24"/>
  <c r="J95" i="24"/>
  <c r="M107" i="24"/>
  <c r="J79" i="24"/>
  <c r="J56" i="24"/>
  <c r="O74" i="24"/>
  <c r="H52" i="24"/>
  <c r="N53" i="24"/>
  <c r="M29" i="24"/>
  <c r="M34" i="24"/>
  <c r="N105" i="24"/>
  <c r="H98" i="24"/>
  <c r="H58" i="24"/>
  <c r="N59" i="24"/>
  <c r="M81" i="24"/>
  <c r="L15" i="24"/>
  <c r="L9" i="24" s="1"/>
  <c r="L8" i="24" s="1"/>
  <c r="L117" i="24" s="1"/>
  <c r="V48" i="23"/>
  <c r="V40" i="23" s="1"/>
  <c r="H126" i="23"/>
  <c r="H125" i="23" s="1"/>
  <c r="H123" i="23" s="1"/>
  <c r="O123" i="23"/>
  <c r="Q32" i="23"/>
  <c r="P40" i="23"/>
  <c r="P10" i="23" s="1"/>
  <c r="P311" i="23" s="1"/>
  <c r="S126" i="23"/>
  <c r="S125" i="23" s="1"/>
  <c r="K126" i="23"/>
  <c r="K125" i="23" s="1"/>
  <c r="F10" i="23"/>
  <c r="AC280" i="23"/>
  <c r="W279" i="23"/>
  <c r="AC279" i="23" s="1"/>
  <c r="AC308" i="23"/>
  <c r="AA308" i="23"/>
  <c r="L132" i="23"/>
  <c r="L276" i="23"/>
  <c r="Z33" i="23"/>
  <c r="S90" i="23"/>
  <c r="Q14" i="23"/>
  <c r="Q13" i="23" s="1"/>
  <c r="S32" i="23"/>
  <c r="U97" i="23"/>
  <c r="U9" i="23"/>
  <c r="AC9" i="23" s="1"/>
  <c r="AB107" i="23"/>
  <c r="I124" i="23"/>
  <c r="K250" i="23"/>
  <c r="K248" i="23"/>
  <c r="K246" i="23" s="1"/>
  <c r="K124" i="23" s="1"/>
  <c r="Q274" i="23"/>
  <c r="Q273" i="23" s="1"/>
  <c r="Z239" i="23"/>
  <c r="AB249" i="23"/>
  <c r="AA180" i="23"/>
  <c r="Q126" i="23"/>
  <c r="Q125" i="23" s="1"/>
  <c r="T69" i="23"/>
  <c r="T48" i="23" s="1"/>
  <c r="T40" i="23" s="1"/>
  <c r="T10" i="23" s="1"/>
  <c r="T311" i="23" s="1"/>
  <c r="X49" i="23"/>
  <c r="X48" i="23" s="1"/>
  <c r="Q79" i="23"/>
  <c r="S14" i="23"/>
  <c r="S13" i="23" s="1"/>
  <c r="S79" i="23"/>
  <c r="AB103" i="23"/>
  <c r="U102" i="23"/>
  <c r="AB148" i="23"/>
  <c r="U147" i="23"/>
  <c r="AB147" i="23" s="1"/>
  <c r="M294" i="23"/>
  <c r="AA297" i="23"/>
  <c r="L294" i="23"/>
  <c r="Q285" i="23"/>
  <c r="Q283" i="23" s="1"/>
  <c r="L211" i="23"/>
  <c r="AC180" i="23"/>
  <c r="P123" i="23"/>
  <c r="J126" i="23"/>
  <c r="J125" i="23" s="1"/>
  <c r="J123" i="23" s="1"/>
  <c r="L155" i="23"/>
  <c r="K12" i="23"/>
  <c r="K11" i="23" s="1"/>
  <c r="Y309" i="23"/>
  <c r="AC69" i="23"/>
  <c r="U11" i="23"/>
  <c r="AB12" i="23"/>
  <c r="Q248" i="23"/>
  <c r="Q246" i="23" s="1"/>
  <c r="Q124" i="23" s="1"/>
  <c r="Q250" i="23"/>
  <c r="L264" i="23"/>
  <c r="G263" i="23"/>
  <c r="L263" i="23" s="1"/>
  <c r="M250" i="23"/>
  <c r="M248" i="23"/>
  <c r="Y252" i="23"/>
  <c r="AB274" i="23"/>
  <c r="U273" i="23"/>
  <c r="Z257" i="23"/>
  <c r="S250" i="23"/>
  <c r="S248" i="23"/>
  <c r="S246" i="23" s="1"/>
  <c r="S124" i="23" s="1"/>
  <c r="Z184" i="23"/>
  <c r="U183" i="23"/>
  <c r="AC184" i="23"/>
  <c r="AB184" i="23"/>
  <c r="AC144" i="23"/>
  <c r="W143" i="23"/>
  <c r="G287" i="23"/>
  <c r="L288" i="23"/>
  <c r="M156" i="23"/>
  <c r="AA157" i="23"/>
  <c r="Z157" i="23"/>
  <c r="AA169" i="23"/>
  <c r="Z169" i="23"/>
  <c r="M168" i="23"/>
  <c r="Y53" i="23"/>
  <c r="S53" i="23"/>
  <c r="S50" i="23" s="1"/>
  <c r="AA53" i="23"/>
  <c r="Q53" i="23"/>
  <c r="Q50" i="23" s="1"/>
  <c r="Z53" i="23"/>
  <c r="AC147" i="23"/>
  <c r="Q54" i="23"/>
  <c r="AA271" i="23"/>
  <c r="M270" i="23"/>
  <c r="Y257" i="23"/>
  <c r="AA219" i="23"/>
  <c r="AC163" i="23"/>
  <c r="S97" i="23"/>
  <c r="S9" i="23"/>
  <c r="AC155" i="23"/>
  <c r="L13" i="23"/>
  <c r="L280" i="23"/>
  <c r="R303" i="23"/>
  <c r="AB303" i="23" s="1"/>
  <c r="U248" i="23"/>
  <c r="AB252" i="23"/>
  <c r="U250" i="23"/>
  <c r="Z252" i="23"/>
  <c r="M227" i="23"/>
  <c r="AA228" i="23"/>
  <c r="M260" i="23"/>
  <c r="AA261" i="23"/>
  <c r="Y261" i="23"/>
  <c r="AB199" i="23"/>
  <c r="V97" i="23"/>
  <c r="V9" i="23"/>
  <c r="V311" i="23" s="1"/>
  <c r="M13" i="23"/>
  <c r="Z14" i="23"/>
  <c r="V10" i="23"/>
  <c r="Y14" i="23"/>
  <c r="Q42" i="23"/>
  <c r="Q41" i="23" s="1"/>
  <c r="S54" i="23"/>
  <c r="Y307" i="23"/>
  <c r="AC276" i="23"/>
  <c r="W275" i="23"/>
  <c r="AA257" i="23"/>
  <c r="M276" i="23"/>
  <c r="AA276" i="23" s="1"/>
  <c r="Z277" i="23"/>
  <c r="M238" i="23"/>
  <c r="AC252" i="23"/>
  <c r="AA252" i="23"/>
  <c r="W250" i="23"/>
  <c r="W248" i="23"/>
  <c r="AB136" i="23"/>
  <c r="U135" i="23"/>
  <c r="U203" i="23"/>
  <c r="AB204" i="23"/>
  <c r="AB160" i="23"/>
  <c r="U159" i="23"/>
  <c r="AC159" i="23" s="1"/>
  <c r="AB215" i="23"/>
  <c r="AC215" i="23"/>
  <c r="Y169" i="23"/>
  <c r="W284" i="23"/>
  <c r="M111" i="23"/>
  <c r="Y111" i="23" s="1"/>
  <c r="Z83" i="23"/>
  <c r="AA66" i="23"/>
  <c r="S66" i="23"/>
  <c r="S62" i="23" s="1"/>
  <c r="Z66" i="23"/>
  <c r="Q66" i="23"/>
  <c r="Q62" i="23" s="1"/>
  <c r="Y66" i="23"/>
  <c r="R163" i="23"/>
  <c r="AB152" i="23"/>
  <c r="Z152" i="23"/>
  <c r="U151" i="23"/>
  <c r="AC42" i="23"/>
  <c r="W41" i="23"/>
  <c r="AC32" i="23"/>
  <c r="L42" i="23"/>
  <c r="H41" i="23"/>
  <c r="Q24" i="23"/>
  <c r="M97" i="23"/>
  <c r="Y97" i="23" s="1"/>
  <c r="M9" i="23"/>
  <c r="Z107" i="23"/>
  <c r="AA107" i="23"/>
  <c r="AA14" i="23"/>
  <c r="M42" i="23"/>
  <c r="L269" i="23"/>
  <c r="AB293" i="23"/>
  <c r="U291" i="23"/>
  <c r="AC269" i="23"/>
  <c r="L228" i="23"/>
  <c r="G227" i="23"/>
  <c r="L227" i="23" s="1"/>
  <c r="L293" i="23"/>
  <c r="G291" i="23"/>
  <c r="L291" i="23" s="1"/>
  <c r="T248" i="23"/>
  <c r="T246" i="23" s="1"/>
  <c r="T124" i="23" s="1"/>
  <c r="T250" i="23"/>
  <c r="M287" i="23"/>
  <c r="Q264" i="23"/>
  <c r="Q263" i="23" s="1"/>
  <c r="G250" i="23"/>
  <c r="G248" i="23"/>
  <c r="L252" i="23"/>
  <c r="AA239" i="23"/>
  <c r="Z299" i="23"/>
  <c r="Y299" i="23"/>
  <c r="Y205" i="23"/>
  <c r="Z261" i="23"/>
  <c r="AA288" i="23"/>
  <c r="Z228" i="23"/>
  <c r="AB265" i="23"/>
  <c r="U264" i="23"/>
  <c r="M200" i="23"/>
  <c r="Z201" i="23"/>
  <c r="M223" i="23"/>
  <c r="Z224" i="23"/>
  <c r="M212" i="23"/>
  <c r="Z213" i="23"/>
  <c r="Y213" i="23"/>
  <c r="W207" i="23"/>
  <c r="AC208" i="23"/>
  <c r="AC192" i="23"/>
  <c r="W191" i="23"/>
  <c r="M160" i="23"/>
  <c r="AA161" i="23"/>
  <c r="Y161" i="23"/>
  <c r="AC152" i="23"/>
  <c r="AA133" i="23"/>
  <c r="M132" i="23"/>
  <c r="L107" i="23"/>
  <c r="G97" i="23"/>
  <c r="L97" i="23" s="1"/>
  <c r="G9" i="23"/>
  <c r="Y62" i="23"/>
  <c r="W48" i="23"/>
  <c r="AC49" i="23"/>
  <c r="M192" i="23"/>
  <c r="Z193" i="23"/>
  <c r="Y156" i="23"/>
  <c r="R155" i="23"/>
  <c r="L118" i="23"/>
  <c r="AC204" i="23"/>
  <c r="W203" i="23"/>
  <c r="F123" i="23"/>
  <c r="F311" i="23" s="1"/>
  <c r="W135" i="23"/>
  <c r="AC136" i="23"/>
  <c r="W116" i="23"/>
  <c r="Y112" i="23"/>
  <c r="Y137" i="23"/>
  <c r="M136" i="23"/>
  <c r="Z136" i="23" s="1"/>
  <c r="Y133" i="23"/>
  <c r="AA85" i="23"/>
  <c r="S85" i="23"/>
  <c r="S83" i="23" s="1"/>
  <c r="Z85" i="23"/>
  <c r="Q85" i="23"/>
  <c r="Q83" i="23" s="1"/>
  <c r="Y85" i="23"/>
  <c r="AB49" i="23"/>
  <c r="U48" i="23"/>
  <c r="Y45" i="23"/>
  <c r="Y219" i="23"/>
  <c r="L143" i="23"/>
  <c r="O10" i="23"/>
  <c r="O311" i="23" s="1"/>
  <c r="S42" i="23"/>
  <c r="S41" i="23" s="1"/>
  <c r="M151" i="23"/>
  <c r="AA54" i="23"/>
  <c r="Z54" i="23"/>
  <c r="Y54" i="23"/>
  <c r="L292" i="23"/>
  <c r="G286" i="23"/>
  <c r="K303" i="23"/>
  <c r="L304" i="23"/>
  <c r="W241" i="23"/>
  <c r="AA242" i="23"/>
  <c r="AC242" i="23"/>
  <c r="Z243" i="23"/>
  <c r="M242" i="23"/>
  <c r="Z209" i="23"/>
  <c r="M208" i="23"/>
  <c r="AB211" i="23"/>
  <c r="I183" i="23"/>
  <c r="L183" i="23" s="1"/>
  <c r="L184" i="23"/>
  <c r="G247" i="23"/>
  <c r="L249" i="23"/>
  <c r="M99" i="23"/>
  <c r="AA100" i="23"/>
  <c r="Z100" i="23"/>
  <c r="AB115" i="23"/>
  <c r="AC115" i="23"/>
  <c r="R139" i="23"/>
  <c r="Y9" i="23"/>
  <c r="U175" i="23"/>
  <c r="AB176" i="23"/>
  <c r="AA43" i="23"/>
  <c r="M117" i="23"/>
  <c r="AA121" i="23"/>
  <c r="Z121" i="23"/>
  <c r="M50" i="23"/>
  <c r="J10" i="23"/>
  <c r="M293" i="23"/>
  <c r="Z293" i="23" s="1"/>
  <c r="AA295" i="23"/>
  <c r="M304" i="23"/>
  <c r="Y304" i="23" s="1"/>
  <c r="Z305" i="23"/>
  <c r="L279" i="23"/>
  <c r="L308" i="23"/>
  <c r="G307" i="23"/>
  <c r="L307" i="23" s="1"/>
  <c r="R284" i="23"/>
  <c r="Z271" i="23"/>
  <c r="AA243" i="23"/>
  <c r="M266" i="23"/>
  <c r="M204" i="23"/>
  <c r="AA204" i="23" s="1"/>
  <c r="AA267" i="23"/>
  <c r="Q236" i="23"/>
  <c r="Q235" i="23" s="1"/>
  <c r="AC227" i="23"/>
  <c r="AC251" i="23"/>
  <c r="AA251" i="23"/>
  <c r="W249" i="23"/>
  <c r="L237" i="23"/>
  <c r="AB155" i="23"/>
  <c r="AB128" i="23"/>
  <c r="Z128" i="23"/>
  <c r="U127" i="23"/>
  <c r="Y83" i="23"/>
  <c r="AC128" i="23"/>
  <c r="M127" i="23"/>
  <c r="R237" i="23"/>
  <c r="Y238" i="23"/>
  <c r="Z77" i="23"/>
  <c r="Q77" i="23"/>
  <c r="Y77" i="23"/>
  <c r="AA77" i="23"/>
  <c r="S77" i="23"/>
  <c r="S72" i="23" s="1"/>
  <c r="S69" i="23" s="1"/>
  <c r="AB32" i="23"/>
  <c r="Y43" i="23"/>
  <c r="S24" i="23"/>
  <c r="K10" i="23"/>
  <c r="AB288" i="23"/>
  <c r="Z288" i="23"/>
  <c r="U287" i="23"/>
  <c r="AC287" i="23" s="1"/>
  <c r="Z308" i="23"/>
  <c r="U307" i="23"/>
  <c r="AB308" i="23"/>
  <c r="AA305" i="23"/>
  <c r="Z294" i="23"/>
  <c r="U292" i="23"/>
  <c r="AC294" i="23"/>
  <c r="AB294" i="23"/>
  <c r="AA281" i="23"/>
  <c r="M280" i="23"/>
  <c r="Y281" i="23"/>
  <c r="Z267" i="23"/>
  <c r="G241" i="23"/>
  <c r="L241" i="23" s="1"/>
  <c r="L242" i="23"/>
  <c r="Y209" i="23"/>
  <c r="AC223" i="23"/>
  <c r="AA223" i="23"/>
  <c r="M187" i="23"/>
  <c r="AA187" i="23" s="1"/>
  <c r="Z188" i="23"/>
  <c r="AB227" i="23"/>
  <c r="L224" i="23"/>
  <c r="G223" i="23"/>
  <c r="L223" i="23" s="1"/>
  <c r="Y270" i="23"/>
  <c r="R269" i="23"/>
  <c r="AB270" i="23"/>
  <c r="AC187" i="23"/>
  <c r="L103" i="23"/>
  <c r="G102" i="23"/>
  <c r="Y100" i="23"/>
  <c r="AA128" i="23"/>
  <c r="U116" i="23"/>
  <c r="X40" i="23"/>
  <c r="X10" i="23" s="1"/>
  <c r="X311" i="23" s="1"/>
  <c r="Y24" i="23"/>
  <c r="AA24" i="23"/>
  <c r="R48" i="23"/>
  <c r="AB9" i="23"/>
  <c r="H11" i="23"/>
  <c r="L12" i="23"/>
  <c r="AC304" i="23"/>
  <c r="W303" i="23"/>
  <c r="Y224" i="23"/>
  <c r="R223" i="23"/>
  <c r="W237" i="23"/>
  <c r="AC238" i="23"/>
  <c r="R203" i="23"/>
  <c r="Y204" i="23"/>
  <c r="AC266" i="23"/>
  <c r="W265" i="23"/>
  <c r="AC288" i="23"/>
  <c r="L172" i="23"/>
  <c r="G171" i="23"/>
  <c r="L171" i="23" s="1"/>
  <c r="R195" i="23"/>
  <c r="AB196" i="23"/>
  <c r="AA151" i="23"/>
  <c r="AB69" i="23"/>
  <c r="Y132" i="23"/>
  <c r="R131" i="23"/>
  <c r="AA112" i="23"/>
  <c r="Q90" i="23"/>
  <c r="S293" i="23"/>
  <c r="S291" i="23" s="1"/>
  <c r="S285" i="23" s="1"/>
  <c r="S283" i="23" s="1"/>
  <c r="L270" i="23"/>
  <c r="AB304" i="23"/>
  <c r="Z295" i="23"/>
  <c r="S247" i="23"/>
  <c r="S245" i="23" s="1"/>
  <c r="AA233" i="23"/>
  <c r="Z233" i="23"/>
  <c r="Y233" i="23"/>
  <c r="M232" i="23"/>
  <c r="AC212" i="23"/>
  <c r="W211" i="23"/>
  <c r="AC293" i="23"/>
  <c r="S264" i="23"/>
  <c r="S263" i="23" s="1"/>
  <c r="U219" i="23"/>
  <c r="Z220" i="23"/>
  <c r="AB220" i="23"/>
  <c r="R291" i="23"/>
  <c r="S274" i="23"/>
  <c r="S273" i="23" s="1"/>
  <c r="S236" i="23"/>
  <c r="S235" i="23" s="1"/>
  <c r="W199" i="23"/>
  <c r="AC200" i="23"/>
  <c r="R273" i="23"/>
  <c r="AB260" i="23"/>
  <c r="U259" i="23"/>
  <c r="U237" i="23"/>
  <c r="AB238" i="23"/>
  <c r="W285" i="23"/>
  <c r="AA287" i="23"/>
  <c r="Z281" i="23"/>
  <c r="AB224" i="23"/>
  <c r="AA217" i="23"/>
  <c r="Z217" i="23"/>
  <c r="Y217" i="23"/>
  <c r="M216" i="23"/>
  <c r="AA197" i="23"/>
  <c r="M196" i="23"/>
  <c r="Z197" i="23"/>
  <c r="M176" i="23"/>
  <c r="L167" i="23"/>
  <c r="M144" i="23"/>
  <c r="AA144" i="23" s="1"/>
  <c r="Y145" i="23"/>
  <c r="AA145" i="23"/>
  <c r="AA209" i="23"/>
  <c r="M172" i="23"/>
  <c r="AA173" i="23"/>
  <c r="Z173" i="23"/>
  <c r="Y173" i="23"/>
  <c r="AC160" i="23"/>
  <c r="Z141" i="23"/>
  <c r="M140" i="23"/>
  <c r="Y140" i="23" s="1"/>
  <c r="AB139" i="23"/>
  <c r="AA149" i="23"/>
  <c r="M148" i="23"/>
  <c r="Z149" i="23"/>
  <c r="Q72" i="23"/>
  <c r="Q69" i="23" s="1"/>
  <c r="I40" i="23"/>
  <c r="I10" i="23" s="1"/>
  <c r="Y157" i="23"/>
  <c r="Q108" i="23"/>
  <c r="Q107" i="23" s="1"/>
  <c r="L116" i="23"/>
  <c r="L275" i="23"/>
  <c r="G274" i="23"/>
  <c r="M164" i="23"/>
  <c r="Y164" i="23" s="1"/>
  <c r="Z165" i="23"/>
  <c r="G151" i="23"/>
  <c r="L151" i="23" s="1"/>
  <c r="L152" i="23"/>
  <c r="Y128" i="23"/>
  <c r="M72" i="23"/>
  <c r="U41" i="23"/>
  <c r="AB42" i="23"/>
  <c r="Z42" i="23"/>
  <c r="Z180" i="23"/>
  <c r="U179" i="23"/>
  <c r="AB180" i="23"/>
  <c r="Z79" i="23"/>
  <c r="G207" i="23"/>
  <c r="L207" i="23" s="1"/>
  <c r="L208" i="23"/>
  <c r="Z177" i="23"/>
  <c r="L144" i="23"/>
  <c r="M102" i="23"/>
  <c r="AA103" i="23"/>
  <c r="Z103" i="23"/>
  <c r="M118" i="23"/>
  <c r="AA118" i="23" s="1"/>
  <c r="M32" i="23"/>
  <c r="W12" i="23"/>
  <c r="L49" i="23"/>
  <c r="G48" i="23"/>
  <c r="AA70" i="23"/>
  <c r="Z70" i="23"/>
  <c r="J56" i="30" l="1"/>
  <c r="H83" i="30"/>
  <c r="M84" i="30"/>
  <c r="H79" i="30"/>
  <c r="N80" i="30"/>
  <c r="M80" i="30"/>
  <c r="H57" i="30"/>
  <c r="O78" i="30"/>
  <c r="K77" i="30"/>
  <c r="N58" i="30"/>
  <c r="N84" i="30"/>
  <c r="H15" i="30"/>
  <c r="M16" i="30"/>
  <c r="O66" i="30"/>
  <c r="K65" i="30"/>
  <c r="N16" i="30"/>
  <c r="O50" i="30"/>
  <c r="K49" i="30"/>
  <c r="K87" i="30"/>
  <c r="J47" i="30"/>
  <c r="M58" i="30"/>
  <c r="M113" i="30"/>
  <c r="O113" i="30"/>
  <c r="O83" i="30"/>
  <c r="N61" i="30"/>
  <c r="M33" i="30"/>
  <c r="N33" i="30"/>
  <c r="H94" i="30"/>
  <c r="M97" i="30"/>
  <c r="H93" i="30"/>
  <c r="N96" i="30"/>
  <c r="H113" i="30"/>
  <c r="N114" i="30"/>
  <c r="O15" i="30"/>
  <c r="N97" i="30"/>
  <c r="H51" i="30"/>
  <c r="N52" i="30"/>
  <c r="M52" i="30"/>
  <c r="M61" i="30"/>
  <c r="O61" i="30"/>
  <c r="H10" i="30"/>
  <c r="M11" i="30"/>
  <c r="O57" i="30"/>
  <c r="K56" i="30"/>
  <c r="O10" i="30"/>
  <c r="K9" i="30"/>
  <c r="N10" i="30"/>
  <c r="O89" i="30"/>
  <c r="H92" i="30"/>
  <c r="M95" i="30"/>
  <c r="N95" i="30"/>
  <c r="H67" i="30"/>
  <c r="M68" i="30"/>
  <c r="N68" i="30"/>
  <c r="J90" i="30"/>
  <c r="M93" i="30"/>
  <c r="O93" i="30"/>
  <c r="J48" i="30"/>
  <c r="J49" i="30"/>
  <c r="K91" i="30"/>
  <c r="O94" i="30"/>
  <c r="N94" i="30"/>
  <c r="K85" i="29"/>
  <c r="J84" i="29"/>
  <c r="I84" i="29"/>
  <c r="I12" i="29"/>
  <c r="H11" i="29"/>
  <c r="K12" i="29"/>
  <c r="I97" i="29"/>
  <c r="H96" i="29"/>
  <c r="K97" i="29"/>
  <c r="I133" i="29"/>
  <c r="H130" i="29"/>
  <c r="K133" i="29"/>
  <c r="H146" i="29"/>
  <c r="K147" i="29"/>
  <c r="I147" i="29"/>
  <c r="I131" i="29"/>
  <c r="H128" i="29"/>
  <c r="K131" i="29"/>
  <c r="I132" i="29"/>
  <c r="H129" i="29"/>
  <c r="K132" i="29"/>
  <c r="I115" i="29"/>
  <c r="H114" i="29"/>
  <c r="K115" i="29"/>
  <c r="I41" i="29"/>
  <c r="H40" i="29"/>
  <c r="I40" i="29" s="1"/>
  <c r="H124" i="29"/>
  <c r="K125" i="29"/>
  <c r="I125" i="29"/>
  <c r="I28" i="29"/>
  <c r="K28" i="29"/>
  <c r="I72" i="29"/>
  <c r="K72" i="29"/>
  <c r="K40" i="29"/>
  <c r="J32" i="29"/>
  <c r="I143" i="29"/>
  <c r="H142" i="29"/>
  <c r="K143" i="29"/>
  <c r="I54" i="29"/>
  <c r="K54" i="29"/>
  <c r="K74" i="29"/>
  <c r="J73" i="29"/>
  <c r="K73" i="29" s="1"/>
  <c r="H102" i="29"/>
  <c r="K103" i="29"/>
  <c r="I103" i="29"/>
  <c r="H33" i="29"/>
  <c r="I34" i="29"/>
  <c r="K34" i="29"/>
  <c r="H108" i="29"/>
  <c r="K109" i="29"/>
  <c r="I109" i="29"/>
  <c r="I78" i="29"/>
  <c r="K78" i="29"/>
  <c r="H8" i="29"/>
  <c r="H92" i="29"/>
  <c r="K93" i="29"/>
  <c r="I93" i="29"/>
  <c r="K41" i="29"/>
  <c r="Z269" i="28"/>
  <c r="AB269" i="28"/>
  <c r="I126" i="28"/>
  <c r="I125" i="28" s="1"/>
  <c r="I123" i="28" s="1"/>
  <c r="I311" i="28" s="1"/>
  <c r="L143" i="28"/>
  <c r="M279" i="28"/>
  <c r="Z280" i="28"/>
  <c r="Y280" i="28"/>
  <c r="AA280" i="28"/>
  <c r="AA223" i="28"/>
  <c r="AC223" i="28"/>
  <c r="AB171" i="28"/>
  <c r="M155" i="28"/>
  <c r="Y156" i="28"/>
  <c r="Z156" i="28"/>
  <c r="AA156" i="28"/>
  <c r="L131" i="28"/>
  <c r="G126" i="28"/>
  <c r="S69" i="28"/>
  <c r="U126" i="28"/>
  <c r="AB127" i="28"/>
  <c r="AC127" i="28"/>
  <c r="AB250" i="28"/>
  <c r="Q250" i="28"/>
  <c r="Q248" i="28"/>
  <c r="Q246" i="28" s="1"/>
  <c r="Q124" i="28" s="1"/>
  <c r="Z183" i="28"/>
  <c r="AB183" i="28"/>
  <c r="R263" i="28"/>
  <c r="AC98" i="28"/>
  <c r="L292" i="28"/>
  <c r="G286" i="28"/>
  <c r="J285" i="28"/>
  <c r="J283" i="28" s="1"/>
  <c r="L291" i="28"/>
  <c r="U283" i="28"/>
  <c r="AB285" i="28"/>
  <c r="M131" i="28"/>
  <c r="Y132" i="28"/>
  <c r="Z132" i="28"/>
  <c r="AA132" i="28"/>
  <c r="M139" i="28"/>
  <c r="Y140" i="28"/>
  <c r="AA140" i="28"/>
  <c r="Z140" i="28"/>
  <c r="J126" i="28"/>
  <c r="J125" i="28" s="1"/>
  <c r="J123" i="28" s="1"/>
  <c r="M171" i="28"/>
  <c r="Y172" i="28"/>
  <c r="AA172" i="28"/>
  <c r="AA159" i="28"/>
  <c r="AB12" i="28"/>
  <c r="U11" i="28"/>
  <c r="W11" i="28"/>
  <c r="AC12" i="28"/>
  <c r="M223" i="28"/>
  <c r="Y224" i="28"/>
  <c r="U246" i="28"/>
  <c r="AB248" i="28"/>
  <c r="W273" i="28"/>
  <c r="AC274" i="28"/>
  <c r="Y307" i="28"/>
  <c r="M143" i="28"/>
  <c r="AA144" i="28"/>
  <c r="AB207" i="28"/>
  <c r="AC207" i="28"/>
  <c r="M48" i="28"/>
  <c r="Y48" i="28" s="1"/>
  <c r="Z215" i="28"/>
  <c r="AB179" i="28"/>
  <c r="R284" i="28"/>
  <c r="AB175" i="28"/>
  <c r="Z175" i="28"/>
  <c r="Z187" i="28"/>
  <c r="AB187" i="28"/>
  <c r="AB211" i="28"/>
  <c r="M275" i="28"/>
  <c r="Z276" i="28"/>
  <c r="AA276" i="28"/>
  <c r="Y276" i="28"/>
  <c r="AA69" i="28"/>
  <c r="AC187" i="28"/>
  <c r="AC175" i="28"/>
  <c r="AC250" i="28"/>
  <c r="Z237" i="28"/>
  <c r="U236" i="28"/>
  <c r="AB237" i="28"/>
  <c r="M219" i="28"/>
  <c r="R247" i="28"/>
  <c r="L237" i="28"/>
  <c r="G236" i="28"/>
  <c r="AA183" i="28"/>
  <c r="AC183" i="28"/>
  <c r="Z9" i="28"/>
  <c r="Y147" i="28"/>
  <c r="Z195" i="28"/>
  <c r="M187" i="28"/>
  <c r="Y188" i="28"/>
  <c r="AA188" i="28"/>
  <c r="AB274" i="28"/>
  <c r="U273" i="28"/>
  <c r="Z188" i="28"/>
  <c r="U40" i="28"/>
  <c r="AB41" i="28"/>
  <c r="M207" i="28"/>
  <c r="Z207" i="28" s="1"/>
  <c r="Y208" i="28"/>
  <c r="AA208" i="28"/>
  <c r="Z212" i="28"/>
  <c r="L247" i="28"/>
  <c r="G245" i="28"/>
  <c r="L245" i="28" s="1"/>
  <c r="AC269" i="28"/>
  <c r="AA287" i="28"/>
  <c r="W285" i="28"/>
  <c r="AC287" i="28"/>
  <c r="Y163" i="28"/>
  <c r="M115" i="28"/>
  <c r="Z117" i="28"/>
  <c r="Y117" i="28"/>
  <c r="L274" i="28"/>
  <c r="G273" i="28"/>
  <c r="L273" i="28" s="1"/>
  <c r="W235" i="28"/>
  <c r="AC236" i="28"/>
  <c r="AA236" i="28"/>
  <c r="L11" i="28"/>
  <c r="G10" i="28"/>
  <c r="AA219" i="28"/>
  <c r="AC219" i="28"/>
  <c r="M199" i="28"/>
  <c r="Z200" i="28"/>
  <c r="AA200" i="28"/>
  <c r="Z223" i="28"/>
  <c r="AB223" i="28"/>
  <c r="J48" i="28"/>
  <c r="L49" i="28"/>
  <c r="AB203" i="28"/>
  <c r="Q49" i="28"/>
  <c r="Q48" i="28" s="1"/>
  <c r="Q40" i="28" s="1"/>
  <c r="Q10" i="28" s="1"/>
  <c r="Q311" i="28" s="1"/>
  <c r="Z32" i="28"/>
  <c r="Y32" i="28"/>
  <c r="R273" i="28"/>
  <c r="M236" i="28"/>
  <c r="Y237" i="28"/>
  <c r="U245" i="28"/>
  <c r="AB247" i="28"/>
  <c r="Z227" i="28"/>
  <c r="M163" i="28"/>
  <c r="AA163" i="28"/>
  <c r="AC163" i="28"/>
  <c r="W126" i="28"/>
  <c r="L246" i="28"/>
  <c r="J41" i="28"/>
  <c r="L42" i="28"/>
  <c r="R11" i="28"/>
  <c r="AA147" i="28"/>
  <c r="M231" i="28"/>
  <c r="Y232" i="28"/>
  <c r="Z232" i="28"/>
  <c r="AC41" i="28"/>
  <c r="G285" i="28"/>
  <c r="Y200" i="28"/>
  <c r="AA227" i="28"/>
  <c r="AB307" i="28"/>
  <c r="U264" i="28"/>
  <c r="AA237" i="28"/>
  <c r="AC171" i="28"/>
  <c r="Y97" i="28"/>
  <c r="AB97" i="28"/>
  <c r="Q69" i="28"/>
  <c r="M12" i="28"/>
  <c r="AA13" i="28"/>
  <c r="M291" i="28"/>
  <c r="AA293" i="28"/>
  <c r="Z293" i="28"/>
  <c r="W246" i="28"/>
  <c r="AC248" i="28"/>
  <c r="Z191" i="28"/>
  <c r="AB191" i="28"/>
  <c r="Y135" i="28"/>
  <c r="Y164" i="28"/>
  <c r="M292" i="28"/>
  <c r="AA294" i="28"/>
  <c r="Y294" i="28"/>
  <c r="M127" i="28"/>
  <c r="AA128" i="28"/>
  <c r="Z54" i="28"/>
  <c r="Y54" i="28"/>
  <c r="AA54" i="28"/>
  <c r="S49" i="28"/>
  <c r="AA45" i="28"/>
  <c r="M42" i="28"/>
  <c r="Z45" i="28"/>
  <c r="Y45" i="28"/>
  <c r="Z48" i="28"/>
  <c r="AB48" i="28"/>
  <c r="AA115" i="28"/>
  <c r="AC115" i="28"/>
  <c r="Z143" i="28"/>
  <c r="AB143" i="28"/>
  <c r="R40" i="28"/>
  <c r="M179" i="28"/>
  <c r="Z180" i="28"/>
  <c r="AA180" i="28"/>
  <c r="L48" i="28"/>
  <c r="M211" i="28"/>
  <c r="AA212" i="28"/>
  <c r="AA9" i="28"/>
  <c r="R283" i="28"/>
  <c r="AB147" i="28"/>
  <c r="Z147" i="28"/>
  <c r="AA231" i="28"/>
  <c r="AB219" i="28"/>
  <c r="AA97" i="28"/>
  <c r="Z97" i="28"/>
  <c r="M249" i="28"/>
  <c r="Y249" i="28" s="1"/>
  <c r="Z251" i="28"/>
  <c r="Y191" i="28"/>
  <c r="AA259" i="28"/>
  <c r="Y127" i="28"/>
  <c r="R126" i="28"/>
  <c r="Y291" i="28"/>
  <c r="AA191" i="28"/>
  <c r="AC191" i="28"/>
  <c r="AC147" i="28"/>
  <c r="AA48" i="28"/>
  <c r="AC48" i="28"/>
  <c r="W40" i="28"/>
  <c r="Y199" i="28"/>
  <c r="AB199" i="28"/>
  <c r="U286" i="28"/>
  <c r="AB292" i="28"/>
  <c r="AC292" i="28"/>
  <c r="Y103" i="28"/>
  <c r="M102" i="28"/>
  <c r="AA103" i="28"/>
  <c r="Z103" i="28"/>
  <c r="AA32" i="28"/>
  <c r="M151" i="28"/>
  <c r="AA152" i="28"/>
  <c r="Z152" i="28"/>
  <c r="Y152" i="28"/>
  <c r="Y227" i="28"/>
  <c r="Z307" i="28"/>
  <c r="Y159" i="28"/>
  <c r="L264" i="28"/>
  <c r="G263" i="28"/>
  <c r="L263" i="28" s="1"/>
  <c r="AA307" i="28"/>
  <c r="AC307" i="28"/>
  <c r="W247" i="28"/>
  <c r="AC249" i="28"/>
  <c r="Y143" i="28"/>
  <c r="Z163" i="28"/>
  <c r="AB163" i="28"/>
  <c r="Y9" i="28"/>
  <c r="H311" i="28"/>
  <c r="AA215" i="28"/>
  <c r="M248" i="28"/>
  <c r="AA248" i="28" s="1"/>
  <c r="M250" i="28"/>
  <c r="Y252" i="28"/>
  <c r="AA224" i="28"/>
  <c r="Z172" i="28"/>
  <c r="M116" i="28"/>
  <c r="Z118" i="28"/>
  <c r="AA118" i="28"/>
  <c r="Y118" i="28"/>
  <c r="AA252" i="28"/>
  <c r="M265" i="28"/>
  <c r="AA266" i="28"/>
  <c r="Y266" i="28"/>
  <c r="Z266" i="28"/>
  <c r="AC143" i="28"/>
  <c r="H113" i="25"/>
  <c r="I114" i="25"/>
  <c r="H8" i="25"/>
  <c r="I8" i="25" s="1"/>
  <c r="I78" i="25"/>
  <c r="K114" i="25"/>
  <c r="J113" i="25"/>
  <c r="H124" i="25"/>
  <c r="I125" i="25"/>
  <c r="K125" i="25"/>
  <c r="J123" i="25"/>
  <c r="H92" i="25"/>
  <c r="I93" i="25"/>
  <c r="K93" i="25"/>
  <c r="K129" i="25"/>
  <c r="J122" i="25"/>
  <c r="K78" i="25"/>
  <c r="K73" i="25"/>
  <c r="H11" i="25"/>
  <c r="I12" i="25"/>
  <c r="K12" i="25"/>
  <c r="I33" i="25"/>
  <c r="I133" i="25"/>
  <c r="H130" i="25"/>
  <c r="K8" i="25"/>
  <c r="K128" i="25"/>
  <c r="J121" i="25"/>
  <c r="I86" i="25"/>
  <c r="H85" i="25"/>
  <c r="K86" i="25"/>
  <c r="H108" i="25"/>
  <c r="I109" i="25"/>
  <c r="K109" i="25"/>
  <c r="J84" i="25"/>
  <c r="K85" i="25"/>
  <c r="H102" i="25"/>
  <c r="I103" i="25"/>
  <c r="K103" i="25"/>
  <c r="H40" i="25"/>
  <c r="I41" i="25"/>
  <c r="K41" i="25"/>
  <c r="I119" i="25"/>
  <c r="H82" i="25"/>
  <c r="I82" i="25" s="1"/>
  <c r="K96" i="25"/>
  <c r="J91" i="25"/>
  <c r="K54" i="25"/>
  <c r="H146" i="25"/>
  <c r="I146" i="25" s="1"/>
  <c r="I147" i="25"/>
  <c r="N98" i="24"/>
  <c r="H95" i="24"/>
  <c r="H51" i="24"/>
  <c r="M52" i="24"/>
  <c r="N52" i="24"/>
  <c r="M79" i="24"/>
  <c r="J78" i="24"/>
  <c r="O78" i="24"/>
  <c r="K77" i="24"/>
  <c r="N33" i="24"/>
  <c r="H109" i="24"/>
  <c r="N110" i="24"/>
  <c r="M110" i="24"/>
  <c r="H79" i="24"/>
  <c r="N80" i="24"/>
  <c r="O10" i="24"/>
  <c r="K9" i="24"/>
  <c r="N10" i="24"/>
  <c r="J92" i="24"/>
  <c r="O95" i="24"/>
  <c r="H93" i="24"/>
  <c r="M96" i="24"/>
  <c r="N96" i="24"/>
  <c r="M94" i="24"/>
  <c r="J91" i="24"/>
  <c r="J65" i="24"/>
  <c r="O113" i="24"/>
  <c r="J55" i="24"/>
  <c r="O55" i="24" s="1"/>
  <c r="M98" i="24"/>
  <c r="O15" i="24"/>
  <c r="K87" i="24"/>
  <c r="O90" i="24"/>
  <c r="J49" i="24"/>
  <c r="H91" i="24"/>
  <c r="O66" i="24"/>
  <c r="K65" i="24"/>
  <c r="K91" i="24"/>
  <c r="O94" i="24"/>
  <c r="N94" i="24"/>
  <c r="M15" i="24"/>
  <c r="J9" i="24"/>
  <c r="H15" i="24"/>
  <c r="N16" i="24"/>
  <c r="M16" i="24"/>
  <c r="M33" i="24"/>
  <c r="H113" i="24"/>
  <c r="M113" i="24" s="1"/>
  <c r="N114" i="24"/>
  <c r="N58" i="24"/>
  <c r="H57" i="24"/>
  <c r="M58" i="24"/>
  <c r="M80" i="24"/>
  <c r="O83" i="24"/>
  <c r="H67" i="24"/>
  <c r="M68" i="24"/>
  <c r="N68" i="24"/>
  <c r="O50" i="24"/>
  <c r="K49" i="24"/>
  <c r="H83" i="24"/>
  <c r="J90" i="24"/>
  <c r="L250" i="23"/>
  <c r="G126" i="23"/>
  <c r="AA294" i="23"/>
  <c r="M292" i="23"/>
  <c r="Y294" i="23"/>
  <c r="Q123" i="23"/>
  <c r="Z118" i="23"/>
  <c r="S12" i="23"/>
  <c r="S11" i="23" s="1"/>
  <c r="G236" i="23"/>
  <c r="S123" i="23"/>
  <c r="AA304" i="23"/>
  <c r="Q12" i="23"/>
  <c r="Q11" i="23" s="1"/>
  <c r="J311" i="23"/>
  <c r="AB102" i="23"/>
  <c r="U98" i="23"/>
  <c r="AC102" i="23"/>
  <c r="AC97" i="23"/>
  <c r="AB97" i="23"/>
  <c r="S49" i="23"/>
  <c r="S48" i="23" s="1"/>
  <c r="W283" i="23"/>
  <c r="AC199" i="23"/>
  <c r="M115" i="23"/>
  <c r="AA117" i="23"/>
  <c r="Y117" i="23"/>
  <c r="Z117" i="23"/>
  <c r="K285" i="23"/>
  <c r="K283" i="23" s="1"/>
  <c r="K123" i="23" s="1"/>
  <c r="L303" i="23"/>
  <c r="AC48" i="23"/>
  <c r="M159" i="23"/>
  <c r="Z159" i="23" s="1"/>
  <c r="AA160" i="23"/>
  <c r="Y160" i="23"/>
  <c r="M211" i="23"/>
  <c r="Y212" i="23"/>
  <c r="Z212" i="23"/>
  <c r="L41" i="23"/>
  <c r="H40" i="23"/>
  <c r="AB135" i="23"/>
  <c r="Y32" i="23"/>
  <c r="M195" i="23"/>
  <c r="AA196" i="23"/>
  <c r="Z196" i="23"/>
  <c r="Z219" i="23"/>
  <c r="AB219" i="23"/>
  <c r="AB127" i="23"/>
  <c r="Z127" i="23"/>
  <c r="U126" i="23"/>
  <c r="AC127" i="23"/>
  <c r="R124" i="23"/>
  <c r="M207" i="23"/>
  <c r="Z208" i="23"/>
  <c r="Y208" i="23"/>
  <c r="AC203" i="23"/>
  <c r="Z151" i="23"/>
  <c r="AB151" i="23"/>
  <c r="W274" i="23"/>
  <c r="AC275" i="23"/>
  <c r="M269" i="23"/>
  <c r="AA270" i="23"/>
  <c r="Z270" i="23"/>
  <c r="AB11" i="23"/>
  <c r="L48" i="23"/>
  <c r="G40" i="23"/>
  <c r="M147" i="23"/>
  <c r="Z148" i="23"/>
  <c r="Y148" i="23"/>
  <c r="AA148" i="23"/>
  <c r="Y196" i="23"/>
  <c r="K311" i="23"/>
  <c r="K312" i="23" s="1"/>
  <c r="R236" i="23"/>
  <c r="M265" i="23"/>
  <c r="AA265" i="23" s="1"/>
  <c r="Y266" i="23"/>
  <c r="Z266" i="23"/>
  <c r="AC207" i="23"/>
  <c r="AA207" i="23"/>
  <c r="U263" i="23"/>
  <c r="AA9" i="23"/>
  <c r="Z9" i="23"/>
  <c r="AA32" i="23"/>
  <c r="M259" i="23"/>
  <c r="AA260" i="23"/>
  <c r="Y260" i="23"/>
  <c r="AC219" i="23"/>
  <c r="G285" i="23"/>
  <c r="L287" i="23"/>
  <c r="AB183" i="23"/>
  <c r="AC183" i="23"/>
  <c r="Z183" i="23"/>
  <c r="AB273" i="23"/>
  <c r="Y250" i="23"/>
  <c r="R40" i="23"/>
  <c r="M116" i="23"/>
  <c r="Y118" i="23"/>
  <c r="Y102" i="23"/>
  <c r="AA102" i="23"/>
  <c r="Z102" i="23"/>
  <c r="AB41" i="23"/>
  <c r="U40" i="23"/>
  <c r="U10" i="23" s="1"/>
  <c r="Q97" i="23"/>
  <c r="Q9" i="23"/>
  <c r="M171" i="23"/>
  <c r="AA172" i="23"/>
  <c r="Y172" i="23"/>
  <c r="Z172" i="23"/>
  <c r="AB237" i="23"/>
  <c r="U236" i="23"/>
  <c r="R285" i="23"/>
  <c r="Y195" i="23"/>
  <c r="AB195" i="23"/>
  <c r="AA266" i="23"/>
  <c r="W236" i="23"/>
  <c r="AC237" i="23"/>
  <c r="AB307" i="23"/>
  <c r="Z307" i="23"/>
  <c r="AC307" i="23"/>
  <c r="AA127" i="23"/>
  <c r="Y127" i="23"/>
  <c r="M303" i="23"/>
  <c r="Z304" i="23"/>
  <c r="S40" i="23"/>
  <c r="S10" i="23" s="1"/>
  <c r="S311" i="23" s="1"/>
  <c r="AB48" i="23"/>
  <c r="M191" i="23"/>
  <c r="Y192" i="23"/>
  <c r="Z192" i="23"/>
  <c r="AA192" i="23"/>
  <c r="Z223" i="23"/>
  <c r="M41" i="23"/>
  <c r="AA41" i="23" s="1"/>
  <c r="Y42" i="23"/>
  <c r="Z111" i="23"/>
  <c r="AA111" i="23"/>
  <c r="AA248" i="23"/>
  <c r="W246" i="23"/>
  <c r="AC248" i="23"/>
  <c r="Y151" i="23"/>
  <c r="AB250" i="23"/>
  <c r="Z250" i="23"/>
  <c r="M279" i="23"/>
  <c r="Y280" i="23"/>
  <c r="Z280" i="23"/>
  <c r="AA280" i="23"/>
  <c r="M155" i="23"/>
  <c r="Y155" i="23" s="1"/>
  <c r="AA156" i="23"/>
  <c r="Z156" i="23"/>
  <c r="AA116" i="23"/>
  <c r="W114" i="23"/>
  <c r="M246" i="23"/>
  <c r="Y248" i="23"/>
  <c r="AC250" i="23"/>
  <c r="AA250" i="23"/>
  <c r="AC143" i="23"/>
  <c r="AA143" i="23"/>
  <c r="L274" i="23"/>
  <c r="G273" i="23"/>
  <c r="L273" i="23" s="1"/>
  <c r="Z259" i="23"/>
  <c r="AB259" i="23"/>
  <c r="AC259" i="23"/>
  <c r="U247" i="23"/>
  <c r="Q49" i="23"/>
  <c r="Q48" i="23" s="1"/>
  <c r="Q40" i="23" s="1"/>
  <c r="Y269" i="23"/>
  <c r="R264" i="23"/>
  <c r="AB264" i="23" s="1"/>
  <c r="AB269" i="23"/>
  <c r="M203" i="23"/>
  <c r="M291" i="23"/>
  <c r="AA293" i="23"/>
  <c r="M199" i="23"/>
  <c r="Z200" i="23"/>
  <c r="Y200" i="23"/>
  <c r="G125" i="23"/>
  <c r="AB159" i="23"/>
  <c r="M12" i="23"/>
  <c r="AA12" i="23" s="1"/>
  <c r="AA13" i="23"/>
  <c r="Z13" i="23"/>
  <c r="Y13" i="23"/>
  <c r="M139" i="23"/>
  <c r="Y139" i="23" s="1"/>
  <c r="AA140" i="23"/>
  <c r="Z140" i="23"/>
  <c r="M143" i="23"/>
  <c r="Z144" i="23"/>
  <c r="Y144" i="23"/>
  <c r="AA232" i="23"/>
  <c r="Y232" i="23"/>
  <c r="M231" i="23"/>
  <c r="Z232" i="23"/>
  <c r="R126" i="23"/>
  <c r="AB131" i="23"/>
  <c r="L247" i="23"/>
  <c r="G245" i="23"/>
  <c r="L245" i="23" s="1"/>
  <c r="L286" i="23"/>
  <c r="G284" i="23"/>
  <c r="L284" i="23" s="1"/>
  <c r="M135" i="23"/>
  <c r="Y136" i="23"/>
  <c r="AA208" i="23"/>
  <c r="Z160" i="23"/>
  <c r="M237" i="23"/>
  <c r="AC303" i="23"/>
  <c r="U114" i="23"/>
  <c r="Z116" i="23"/>
  <c r="Z187" i="23"/>
  <c r="AA227" i="23"/>
  <c r="Z50" i="23"/>
  <c r="M49" i="23"/>
  <c r="Y50" i="23"/>
  <c r="AA50" i="23"/>
  <c r="L9" i="23"/>
  <c r="L248" i="23"/>
  <c r="G246" i="23"/>
  <c r="AC12" i="23"/>
  <c r="W11" i="23"/>
  <c r="M215" i="23"/>
  <c r="AA216" i="23"/>
  <c r="Y216" i="23"/>
  <c r="Z216" i="23"/>
  <c r="Z238" i="23"/>
  <c r="AA200" i="23"/>
  <c r="Y293" i="23"/>
  <c r="AA212" i="23"/>
  <c r="Y187" i="23"/>
  <c r="AC265" i="23"/>
  <c r="W264" i="23"/>
  <c r="AA238" i="23"/>
  <c r="G235" i="23"/>
  <c r="L235" i="23" s="1"/>
  <c r="L236" i="23"/>
  <c r="AB175" i="23"/>
  <c r="AC175" i="23"/>
  <c r="M98" i="23"/>
  <c r="Y99" i="23"/>
  <c r="AA99" i="23"/>
  <c r="Z99" i="23"/>
  <c r="AC241" i="23"/>
  <c r="AA135" i="23"/>
  <c r="AC135" i="23"/>
  <c r="W126" i="23"/>
  <c r="AC191" i="23"/>
  <c r="AA97" i="23"/>
  <c r="Z97" i="23"/>
  <c r="W40" i="23"/>
  <c r="AC41" i="23"/>
  <c r="AB203" i="23"/>
  <c r="Z203" i="23"/>
  <c r="Z179" i="23"/>
  <c r="AB179" i="23"/>
  <c r="AC179" i="23"/>
  <c r="M69" i="23"/>
  <c r="Y72" i="23"/>
  <c r="Z72" i="23"/>
  <c r="AA72" i="23"/>
  <c r="Z164" i="23"/>
  <c r="M163" i="23"/>
  <c r="AA164" i="23"/>
  <c r="M175" i="23"/>
  <c r="AA176" i="23"/>
  <c r="Y176" i="23"/>
  <c r="Z260" i="23"/>
  <c r="AC211" i="23"/>
  <c r="AC151" i="23"/>
  <c r="Y223" i="23"/>
  <c r="AB223" i="23"/>
  <c r="H10" i="23"/>
  <c r="H311" i="23" s="1"/>
  <c r="L11" i="23"/>
  <c r="L102" i="23"/>
  <c r="G98" i="23"/>
  <c r="L98" i="23" s="1"/>
  <c r="Z227" i="23"/>
  <c r="U286" i="23"/>
  <c r="AB292" i="23"/>
  <c r="Z292" i="23"/>
  <c r="AC292" i="23"/>
  <c r="Z287" i="23"/>
  <c r="AB287" i="23"/>
  <c r="U285" i="23"/>
  <c r="AC285" i="23" s="1"/>
  <c r="Z32" i="23"/>
  <c r="AA249" i="23"/>
  <c r="W247" i="23"/>
  <c r="AC249" i="23"/>
  <c r="Y227" i="23"/>
  <c r="Z176" i="23"/>
  <c r="Z242" i="23"/>
  <c r="Y242" i="23"/>
  <c r="M241" i="23"/>
  <c r="AA241" i="23" s="1"/>
  <c r="AA136" i="23"/>
  <c r="M131" i="23"/>
  <c r="AA132" i="23"/>
  <c r="Z132" i="23"/>
  <c r="Y287" i="23"/>
  <c r="Z291" i="23"/>
  <c r="AB291" i="23"/>
  <c r="AA42" i="23"/>
  <c r="AB163" i="23"/>
  <c r="Z204" i="23"/>
  <c r="M275" i="23"/>
  <c r="AA275" i="23" s="1"/>
  <c r="Z276" i="23"/>
  <c r="Y276" i="23"/>
  <c r="Z248" i="23"/>
  <c r="U246" i="23"/>
  <c r="AB248" i="23"/>
  <c r="AC291" i="23"/>
  <c r="M167" i="23"/>
  <c r="AA168" i="23"/>
  <c r="Z168" i="23"/>
  <c r="Y168" i="23"/>
  <c r="I126" i="23"/>
  <c r="I125" i="23" s="1"/>
  <c r="I123" i="23" s="1"/>
  <c r="I311" i="23" s="1"/>
  <c r="K88" i="30" l="1"/>
  <c r="O91" i="30"/>
  <c r="N91" i="30"/>
  <c r="K8" i="30"/>
  <c r="N9" i="30"/>
  <c r="O9" i="30"/>
  <c r="H9" i="30"/>
  <c r="M10" i="30"/>
  <c r="O87" i="30"/>
  <c r="M83" i="30"/>
  <c r="J87" i="30"/>
  <c r="M90" i="30"/>
  <c r="N113" i="30"/>
  <c r="H91" i="30"/>
  <c r="M94" i="30"/>
  <c r="N83" i="30"/>
  <c r="O90" i="30"/>
  <c r="O65" i="30"/>
  <c r="K48" i="30"/>
  <c r="K55" i="30"/>
  <c r="O56" i="30"/>
  <c r="O49" i="30"/>
  <c r="K46" i="30"/>
  <c r="J55" i="30"/>
  <c r="H66" i="30"/>
  <c r="M67" i="30"/>
  <c r="N67" i="30"/>
  <c r="M15" i="30"/>
  <c r="H50" i="30"/>
  <c r="M51" i="30"/>
  <c r="N51" i="30"/>
  <c r="H56" i="30"/>
  <c r="H89" i="30"/>
  <c r="N92" i="30"/>
  <c r="M92" i="30"/>
  <c r="N57" i="30"/>
  <c r="N15" i="30"/>
  <c r="H90" i="30"/>
  <c r="N93" i="30"/>
  <c r="O77" i="30"/>
  <c r="H78" i="30"/>
  <c r="M79" i="30"/>
  <c r="N79" i="30"/>
  <c r="M57" i="30"/>
  <c r="I96" i="29"/>
  <c r="K96" i="29"/>
  <c r="H91" i="29"/>
  <c r="K92" i="29"/>
  <c r="I92" i="29"/>
  <c r="K108" i="29"/>
  <c r="I108" i="29"/>
  <c r="H101" i="29"/>
  <c r="K102" i="29"/>
  <c r="I102" i="29"/>
  <c r="I142" i="29"/>
  <c r="K142" i="29"/>
  <c r="K146" i="29"/>
  <c r="I146" i="29"/>
  <c r="K84" i="29"/>
  <c r="J81" i="29"/>
  <c r="J9" i="29"/>
  <c r="I114" i="29"/>
  <c r="H113" i="29"/>
  <c r="K114" i="29"/>
  <c r="I128" i="29"/>
  <c r="K128" i="29"/>
  <c r="H123" i="29"/>
  <c r="I130" i="29"/>
  <c r="K130" i="29"/>
  <c r="I11" i="29"/>
  <c r="H10" i="29"/>
  <c r="K11" i="29"/>
  <c r="H32" i="29"/>
  <c r="I32" i="29" s="1"/>
  <c r="I33" i="29"/>
  <c r="K33" i="29"/>
  <c r="H121" i="29"/>
  <c r="K124" i="29"/>
  <c r="I124" i="29"/>
  <c r="H122" i="29"/>
  <c r="I129" i="29"/>
  <c r="K129" i="29"/>
  <c r="I8" i="29"/>
  <c r="K8" i="29"/>
  <c r="M41" i="28"/>
  <c r="AA42" i="28"/>
  <c r="Z42" i="28"/>
  <c r="Y42" i="28"/>
  <c r="AB264" i="28"/>
  <c r="U263" i="28"/>
  <c r="AC264" i="28"/>
  <c r="Y250" i="28"/>
  <c r="Z179" i="28"/>
  <c r="AA179" i="28"/>
  <c r="Y179" i="28"/>
  <c r="U124" i="28"/>
  <c r="AB246" i="28"/>
  <c r="W10" i="28"/>
  <c r="AC11" i="28"/>
  <c r="AB283" i="28"/>
  <c r="Z250" i="28"/>
  <c r="Y155" i="28"/>
  <c r="Z155" i="28"/>
  <c r="AA155" i="28"/>
  <c r="AA249" i="28"/>
  <c r="AA151" i="28"/>
  <c r="Z151" i="28"/>
  <c r="Y151" i="28"/>
  <c r="AA211" i="28"/>
  <c r="Y231" i="28"/>
  <c r="Z231" i="28"/>
  <c r="J40" i="28"/>
  <c r="L41" i="28"/>
  <c r="Y211" i="28"/>
  <c r="AB236" i="28"/>
  <c r="U235" i="28"/>
  <c r="Z236" i="28"/>
  <c r="Z11" i="28"/>
  <c r="U10" i="28"/>
  <c r="AB11" i="28"/>
  <c r="Y171" i="28"/>
  <c r="AA171" i="28"/>
  <c r="L126" i="28"/>
  <c r="G125" i="28"/>
  <c r="M286" i="28"/>
  <c r="AA292" i="28"/>
  <c r="Y292" i="28"/>
  <c r="AA246" i="28"/>
  <c r="AC246" i="28"/>
  <c r="W124" i="28"/>
  <c r="AA291" i="28"/>
  <c r="Z291" i="28"/>
  <c r="M285" i="28"/>
  <c r="W283" i="28"/>
  <c r="AC285" i="28"/>
  <c r="AB40" i="28"/>
  <c r="Y219" i="28"/>
  <c r="AC273" i="28"/>
  <c r="AA139" i="28"/>
  <c r="Y139" i="28"/>
  <c r="Z139" i="28"/>
  <c r="AA131" i="28"/>
  <c r="Z131" i="28"/>
  <c r="Y131" i="28"/>
  <c r="M11" i="28"/>
  <c r="AA11" i="28" s="1"/>
  <c r="R10" i="28"/>
  <c r="Y11" i="28"/>
  <c r="AB273" i="28"/>
  <c r="W245" i="28"/>
  <c r="AC247" i="28"/>
  <c r="Y102" i="28"/>
  <c r="Z102" i="28"/>
  <c r="M98" i="28"/>
  <c r="AA102" i="28"/>
  <c r="L236" i="28"/>
  <c r="G235" i="28"/>
  <c r="L235" i="28" s="1"/>
  <c r="M274" i="28"/>
  <c r="Y275" i="28"/>
  <c r="AA275" i="28"/>
  <c r="Z275" i="28"/>
  <c r="M264" i="28"/>
  <c r="AA265" i="28"/>
  <c r="Y265" i="28"/>
  <c r="Z265" i="28"/>
  <c r="M114" i="28"/>
  <c r="Y116" i="28"/>
  <c r="AA116" i="28"/>
  <c r="Z116" i="28"/>
  <c r="AC40" i="28"/>
  <c r="S48" i="28"/>
  <c r="S40" i="28" s="1"/>
  <c r="S10" i="28" s="1"/>
  <c r="S311" i="28" s="1"/>
  <c r="G283" i="28"/>
  <c r="L283" i="28" s="1"/>
  <c r="L285" i="28"/>
  <c r="Z199" i="28"/>
  <c r="AA199" i="28"/>
  <c r="R245" i="28"/>
  <c r="Z211" i="28"/>
  <c r="Y223" i="28"/>
  <c r="Z12" i="28"/>
  <c r="Z171" i="28"/>
  <c r="Z286" i="28"/>
  <c r="U284" i="28"/>
  <c r="AB286" i="28"/>
  <c r="AC286" i="28"/>
  <c r="M247" i="28"/>
  <c r="Z249" i="28"/>
  <c r="U125" i="28"/>
  <c r="AB126" i="28"/>
  <c r="M246" i="28"/>
  <c r="Y248" i="28"/>
  <c r="Z292" i="28"/>
  <c r="R125" i="28"/>
  <c r="Z219" i="28"/>
  <c r="M126" i="28"/>
  <c r="AA127" i="28"/>
  <c r="Y12" i="28"/>
  <c r="W125" i="28"/>
  <c r="AC126" i="28"/>
  <c r="M235" i="28"/>
  <c r="Y236" i="28"/>
  <c r="AC235" i="28"/>
  <c r="Y115" i="28"/>
  <c r="Z115" i="28"/>
  <c r="AA207" i="28"/>
  <c r="Y207" i="28"/>
  <c r="Y187" i="28"/>
  <c r="AA187" i="28"/>
  <c r="AA250" i="28"/>
  <c r="AA143" i="28"/>
  <c r="Z248" i="28"/>
  <c r="AA12" i="28"/>
  <c r="R124" i="28"/>
  <c r="G284" i="28"/>
  <c r="L286" i="28"/>
  <c r="Z127" i="28"/>
  <c r="Y279" i="28"/>
  <c r="AA279" i="28"/>
  <c r="Z279" i="28"/>
  <c r="H91" i="25"/>
  <c r="I92" i="25"/>
  <c r="K92" i="25"/>
  <c r="J81" i="25"/>
  <c r="H123" i="25"/>
  <c r="K123" i="25" s="1"/>
  <c r="I130" i="25"/>
  <c r="J119" i="25"/>
  <c r="K122" i="25"/>
  <c r="J120" i="25"/>
  <c r="I40" i="25"/>
  <c r="K40" i="25"/>
  <c r="J118" i="25"/>
  <c r="I108" i="25"/>
  <c r="K108" i="25"/>
  <c r="K146" i="25"/>
  <c r="K113" i="25"/>
  <c r="J112" i="25"/>
  <c r="K112" i="25" s="1"/>
  <c r="I85" i="25"/>
  <c r="H84" i="25"/>
  <c r="K91" i="25"/>
  <c r="J90" i="25"/>
  <c r="K130" i="25"/>
  <c r="H10" i="25"/>
  <c r="I11" i="25"/>
  <c r="K11" i="25"/>
  <c r="H101" i="25"/>
  <c r="I102" i="25"/>
  <c r="K102" i="25"/>
  <c r="H32" i="25"/>
  <c r="H121" i="25"/>
  <c r="I124" i="25"/>
  <c r="K124" i="25"/>
  <c r="H112" i="25"/>
  <c r="I112" i="25" s="1"/>
  <c r="I113" i="25"/>
  <c r="H56" i="24"/>
  <c r="N57" i="24"/>
  <c r="M57" i="24"/>
  <c r="M83" i="24"/>
  <c r="N83" i="24"/>
  <c r="J77" i="24"/>
  <c r="H88" i="24"/>
  <c r="M92" i="24"/>
  <c r="J89" i="24"/>
  <c r="J48" i="24" s="1"/>
  <c r="O92" i="24"/>
  <c r="N113" i="24"/>
  <c r="O65" i="24"/>
  <c r="K48" i="24"/>
  <c r="O77" i="24"/>
  <c r="H66" i="24"/>
  <c r="M67" i="24"/>
  <c r="N67" i="24"/>
  <c r="J8" i="24"/>
  <c r="M91" i="24"/>
  <c r="J88" i="24"/>
  <c r="O9" i="24"/>
  <c r="K8" i="24"/>
  <c r="O49" i="24"/>
  <c r="K46" i="24"/>
  <c r="N109" i="24"/>
  <c r="M109" i="24"/>
  <c r="H50" i="24"/>
  <c r="N51" i="24"/>
  <c r="M51" i="24"/>
  <c r="O87" i="24"/>
  <c r="H92" i="24"/>
  <c r="N95" i="24"/>
  <c r="J87" i="24"/>
  <c r="M90" i="24"/>
  <c r="H9" i="24"/>
  <c r="N9" i="24" s="1"/>
  <c r="K88" i="24"/>
  <c r="N91" i="24"/>
  <c r="O91" i="24"/>
  <c r="J46" i="24"/>
  <c r="N15" i="24"/>
  <c r="H90" i="24"/>
  <c r="M93" i="24"/>
  <c r="N93" i="24"/>
  <c r="M95" i="24"/>
  <c r="H78" i="24"/>
  <c r="N79" i="24"/>
  <c r="Q10" i="23"/>
  <c r="Y292" i="23"/>
  <c r="M286" i="23"/>
  <c r="AA292" i="23"/>
  <c r="L126" i="23"/>
  <c r="AC98" i="23"/>
  <c r="AB98" i="23"/>
  <c r="M236" i="23"/>
  <c r="AA291" i="23"/>
  <c r="AA171" i="23"/>
  <c r="Y171" i="23"/>
  <c r="Z171" i="23"/>
  <c r="Z207" i="23"/>
  <c r="Y207" i="23"/>
  <c r="Z163" i="23"/>
  <c r="AA163" i="23"/>
  <c r="Y49" i="23"/>
  <c r="M48" i="23"/>
  <c r="M40" i="23" s="1"/>
  <c r="Z40" i="23" s="1"/>
  <c r="AA49" i="23"/>
  <c r="Z49" i="23"/>
  <c r="Z286" i="23"/>
  <c r="U284" i="23"/>
  <c r="AB286" i="23"/>
  <c r="AC286" i="23"/>
  <c r="AA215" i="23"/>
  <c r="Y215" i="23"/>
  <c r="Z215" i="23"/>
  <c r="Z155" i="23"/>
  <c r="AA155" i="23"/>
  <c r="AA203" i="23"/>
  <c r="Y163" i="23"/>
  <c r="AC264" i="23"/>
  <c r="W263" i="23"/>
  <c r="Z199" i="23"/>
  <c r="Y199" i="23"/>
  <c r="AC246" i="23"/>
  <c r="AA246" i="23"/>
  <c r="W124" i="23"/>
  <c r="R283" i="23"/>
  <c r="AB40" i="23"/>
  <c r="AA259" i="23"/>
  <c r="Y259" i="23"/>
  <c r="M247" i="23"/>
  <c r="Z147" i="23"/>
  <c r="Y147" i="23"/>
  <c r="AA147" i="23"/>
  <c r="W273" i="23"/>
  <c r="AC274" i="23"/>
  <c r="Y115" i="23"/>
  <c r="AA115" i="23"/>
  <c r="Z115" i="23"/>
  <c r="Z303" i="23"/>
  <c r="Z237" i="23"/>
  <c r="Y159" i="23"/>
  <c r="AA159" i="23"/>
  <c r="Y191" i="23"/>
  <c r="Z191" i="23"/>
  <c r="Q311" i="23"/>
  <c r="Y237" i="23"/>
  <c r="Y303" i="23"/>
  <c r="AA191" i="23"/>
  <c r="Z167" i="23"/>
  <c r="AA167" i="23"/>
  <c r="Y167" i="23"/>
  <c r="Z241" i="23"/>
  <c r="Y241" i="23"/>
  <c r="Y175" i="23"/>
  <c r="AA175" i="23"/>
  <c r="AC40" i="23"/>
  <c r="AC126" i="23"/>
  <c r="W125" i="23"/>
  <c r="Z175" i="23"/>
  <c r="AC11" i="23"/>
  <c r="W10" i="23"/>
  <c r="AA303" i="23"/>
  <c r="Y231" i="23"/>
  <c r="AA231" i="23"/>
  <c r="Z231" i="23"/>
  <c r="Z143" i="23"/>
  <c r="Y143" i="23"/>
  <c r="Z279" i="23"/>
  <c r="AA279" i="23"/>
  <c r="Y279" i="23"/>
  <c r="Y41" i="23"/>
  <c r="AA237" i="23"/>
  <c r="Y291" i="23"/>
  <c r="Z41" i="23"/>
  <c r="L285" i="23"/>
  <c r="G283" i="23"/>
  <c r="L283" i="23" s="1"/>
  <c r="L40" i="23"/>
  <c r="G10" i="23"/>
  <c r="L246" i="23"/>
  <c r="G124" i="23"/>
  <c r="L124" i="23" s="1"/>
  <c r="R235" i="23"/>
  <c r="Y236" i="23"/>
  <c r="Z269" i="23"/>
  <c r="AA269" i="23"/>
  <c r="AB246" i="23"/>
  <c r="Z246" i="23"/>
  <c r="AA131" i="23"/>
  <c r="Z131" i="23"/>
  <c r="AA69" i="23"/>
  <c r="Z69" i="23"/>
  <c r="Y69" i="23"/>
  <c r="AA98" i="23"/>
  <c r="Z98" i="23"/>
  <c r="Y98" i="23"/>
  <c r="R125" i="23"/>
  <c r="M11" i="23"/>
  <c r="Y12" i="23"/>
  <c r="Z12" i="23"/>
  <c r="R10" i="23"/>
  <c r="AB10" i="23" s="1"/>
  <c r="M285" i="23"/>
  <c r="Z285" i="23" s="1"/>
  <c r="AB285" i="23"/>
  <c r="U283" i="23"/>
  <c r="Y131" i="23"/>
  <c r="AA139" i="23"/>
  <c r="Z139" i="23"/>
  <c r="AB247" i="23"/>
  <c r="U245" i="23"/>
  <c r="Z247" i="23"/>
  <c r="Y246" i="23"/>
  <c r="Z195" i="23"/>
  <c r="AA195" i="23"/>
  <c r="Y211" i="23"/>
  <c r="Z211" i="23"/>
  <c r="M274" i="23"/>
  <c r="AA274" i="23" s="1"/>
  <c r="Y275" i="23"/>
  <c r="Z275" i="23"/>
  <c r="AA247" i="23"/>
  <c r="W245" i="23"/>
  <c r="AC247" i="23"/>
  <c r="AA211" i="23"/>
  <c r="Y135" i="23"/>
  <c r="Y203" i="23"/>
  <c r="L125" i="23"/>
  <c r="R263" i="23"/>
  <c r="M126" i="23"/>
  <c r="AA126" i="23" s="1"/>
  <c r="AC236" i="23"/>
  <c r="W235" i="23"/>
  <c r="AA236" i="23"/>
  <c r="AB236" i="23"/>
  <c r="Z236" i="23"/>
  <c r="U235" i="23"/>
  <c r="M114" i="23"/>
  <c r="Z114" i="23" s="1"/>
  <c r="Y116" i="23"/>
  <c r="AB263" i="23"/>
  <c r="M264" i="23"/>
  <c r="AA264" i="23" s="1"/>
  <c r="Y265" i="23"/>
  <c r="Z265" i="23"/>
  <c r="AB126" i="23"/>
  <c r="U125" i="23"/>
  <c r="Z135" i="23"/>
  <c r="AA199" i="23"/>
  <c r="H49" i="30" l="1"/>
  <c r="N50" i="30"/>
  <c r="M50" i="30"/>
  <c r="H55" i="30"/>
  <c r="O8" i="30"/>
  <c r="N8" i="30"/>
  <c r="M56" i="30"/>
  <c r="H87" i="30"/>
  <c r="N90" i="30"/>
  <c r="N55" i="30"/>
  <c r="O55" i="30"/>
  <c r="M87" i="30"/>
  <c r="H8" i="30"/>
  <c r="M9" i="30"/>
  <c r="H65" i="30"/>
  <c r="M66" i="30"/>
  <c r="N66" i="30"/>
  <c r="K47" i="30"/>
  <c r="O88" i="30"/>
  <c r="N56" i="30"/>
  <c r="H77" i="30"/>
  <c r="M78" i="30"/>
  <c r="N78" i="30"/>
  <c r="N89" i="30"/>
  <c r="M89" i="30"/>
  <c r="J46" i="30"/>
  <c r="O46" i="30" s="1"/>
  <c r="O48" i="30"/>
  <c r="H88" i="30"/>
  <c r="M91" i="30"/>
  <c r="H119" i="29"/>
  <c r="K122" i="29"/>
  <c r="I122" i="29"/>
  <c r="H120" i="29"/>
  <c r="K123" i="29"/>
  <c r="I123" i="29"/>
  <c r="J150" i="29"/>
  <c r="K150" i="29" s="1"/>
  <c r="K32" i="29"/>
  <c r="I10" i="29"/>
  <c r="H9" i="29"/>
  <c r="I9" i="29" s="1"/>
  <c r="K10" i="29"/>
  <c r="H118" i="29"/>
  <c r="K121" i="29"/>
  <c r="I121" i="29"/>
  <c r="H90" i="29"/>
  <c r="K91" i="29"/>
  <c r="I91" i="29"/>
  <c r="I113" i="29"/>
  <c r="H112" i="29"/>
  <c r="K113" i="29"/>
  <c r="H100" i="29"/>
  <c r="K101" i="29"/>
  <c r="I101" i="29"/>
  <c r="Y235" i="28"/>
  <c r="M273" i="28"/>
  <c r="Z274" i="28"/>
  <c r="AA274" i="28"/>
  <c r="Y274" i="28"/>
  <c r="M283" i="28"/>
  <c r="Y285" i="28"/>
  <c r="Z285" i="28"/>
  <c r="AB10" i="28"/>
  <c r="U123" i="28"/>
  <c r="AB125" i="28"/>
  <c r="AB284" i="28"/>
  <c r="AC284" i="28"/>
  <c r="AA114" i="28"/>
  <c r="Y114" i="28"/>
  <c r="Z114" i="28"/>
  <c r="AC283" i="28"/>
  <c r="J10" i="28"/>
  <c r="L40" i="28"/>
  <c r="AA125" i="28"/>
  <c r="W123" i="28"/>
  <c r="AC125" i="28"/>
  <c r="AA285" i="28"/>
  <c r="M284" i="28"/>
  <c r="AA286" i="28"/>
  <c r="Y286" i="28"/>
  <c r="Z235" i="28"/>
  <c r="AB235" i="28"/>
  <c r="Y245" i="28"/>
  <c r="L125" i="28"/>
  <c r="G123" i="28"/>
  <c r="M125" i="28"/>
  <c r="Z126" i="28"/>
  <c r="AB124" i="28"/>
  <c r="L284" i="28"/>
  <c r="G124" i="28"/>
  <c r="L124" i="28" s="1"/>
  <c r="AA126" i="28"/>
  <c r="R123" i="28"/>
  <c r="Y125" i="28"/>
  <c r="M245" i="28"/>
  <c r="Z247" i="28"/>
  <c r="AA245" i="28"/>
  <c r="AC245" i="28"/>
  <c r="AC124" i="28"/>
  <c r="AC10" i="28"/>
  <c r="AB263" i="28"/>
  <c r="AC263" i="28"/>
  <c r="M263" i="28"/>
  <c r="Z263" i="28" s="1"/>
  <c r="AA264" i="28"/>
  <c r="Y264" i="28"/>
  <c r="AA235" i="28"/>
  <c r="M124" i="28"/>
  <c r="Y246" i="28"/>
  <c r="Y126" i="28"/>
  <c r="Y247" i="28"/>
  <c r="Y98" i="28"/>
  <c r="Z98" i="28"/>
  <c r="AA98" i="28"/>
  <c r="AA247" i="28"/>
  <c r="AB245" i="28"/>
  <c r="Z246" i="28"/>
  <c r="Z264" i="28"/>
  <c r="M40" i="28"/>
  <c r="AA41" i="28"/>
  <c r="Z41" i="28"/>
  <c r="Y41" i="28"/>
  <c r="I84" i="25"/>
  <c r="H118" i="25"/>
  <c r="I118" i="25" s="1"/>
  <c r="I121" i="25"/>
  <c r="K120" i="25"/>
  <c r="J83" i="25"/>
  <c r="H9" i="25"/>
  <c r="I10" i="25"/>
  <c r="K10" i="25"/>
  <c r="K118" i="25"/>
  <c r="J82" i="25"/>
  <c r="K82" i="25" s="1"/>
  <c r="K119" i="25"/>
  <c r="H100" i="25"/>
  <c r="I101" i="25"/>
  <c r="K101" i="25"/>
  <c r="H120" i="25"/>
  <c r="I120" i="25" s="1"/>
  <c r="I123" i="25"/>
  <c r="K84" i="25"/>
  <c r="I32" i="25"/>
  <c r="K32" i="25"/>
  <c r="K121" i="25"/>
  <c r="K90" i="25"/>
  <c r="H90" i="25"/>
  <c r="I90" i="25" s="1"/>
  <c r="I91" i="25"/>
  <c r="H77" i="24"/>
  <c r="N78" i="24"/>
  <c r="H65" i="24"/>
  <c r="M66" i="24"/>
  <c r="N66" i="24"/>
  <c r="H47" i="24"/>
  <c r="K117" i="24"/>
  <c r="O8" i="24"/>
  <c r="M78" i="24"/>
  <c r="H55" i="24"/>
  <c r="N56" i="24"/>
  <c r="M56" i="24"/>
  <c r="H8" i="24"/>
  <c r="O48" i="24"/>
  <c r="M9" i="24"/>
  <c r="M8" i="24"/>
  <c r="H87" i="24"/>
  <c r="N90" i="24"/>
  <c r="O46" i="24"/>
  <c r="M88" i="24"/>
  <c r="J47" i="24"/>
  <c r="M47" i="24" s="1"/>
  <c r="M77" i="24"/>
  <c r="O88" i="24"/>
  <c r="N88" i="24"/>
  <c r="K47" i="24"/>
  <c r="H89" i="24"/>
  <c r="N92" i="24"/>
  <c r="H49" i="24"/>
  <c r="N50" i="24"/>
  <c r="M50" i="24"/>
  <c r="M89" i="24"/>
  <c r="O89" i="24"/>
  <c r="Y126" i="23"/>
  <c r="AA114" i="23"/>
  <c r="Y286" i="23"/>
  <c r="AA286" i="23"/>
  <c r="M284" i="23"/>
  <c r="Z284" i="23"/>
  <c r="AB284" i="23"/>
  <c r="AC284" i="23"/>
  <c r="AB235" i="23"/>
  <c r="W123" i="23"/>
  <c r="AC125" i="23"/>
  <c r="AC263" i="23"/>
  <c r="Z126" i="23"/>
  <c r="M10" i="23"/>
  <c r="Y11" i="23"/>
  <c r="Z11" i="23"/>
  <c r="AB125" i="23"/>
  <c r="U123" i="23"/>
  <c r="M263" i="23"/>
  <c r="Z264" i="23"/>
  <c r="M125" i="23"/>
  <c r="AA125" i="23" s="1"/>
  <c r="Z283" i="23"/>
  <c r="AB283" i="23"/>
  <c r="Y264" i="23"/>
  <c r="M283" i="23"/>
  <c r="AA285" i="23"/>
  <c r="AA11" i="23"/>
  <c r="Z48" i="23"/>
  <c r="AA48" i="23"/>
  <c r="Y48" i="23"/>
  <c r="G123" i="23"/>
  <c r="L123" i="23" s="1"/>
  <c r="M273" i="23"/>
  <c r="Z274" i="23"/>
  <c r="Y274" i="23"/>
  <c r="AB245" i="23"/>
  <c r="L10" i="23"/>
  <c r="AA10" i="23"/>
  <c r="AC10" i="23"/>
  <c r="W311" i="23"/>
  <c r="AA40" i="23"/>
  <c r="Y114" i="23"/>
  <c r="AC235" i="23"/>
  <c r="AC245" i="23"/>
  <c r="Y40" i="23"/>
  <c r="R123" i="23"/>
  <c r="R311" i="23" s="1"/>
  <c r="U124" i="23"/>
  <c r="AC124" i="23" s="1"/>
  <c r="AA273" i="23"/>
  <c r="AC273" i="23"/>
  <c r="M245" i="23"/>
  <c r="Z245" i="23" s="1"/>
  <c r="Y247" i="23"/>
  <c r="Y285" i="23"/>
  <c r="AC283" i="23"/>
  <c r="M235" i="23"/>
  <c r="AA235" i="23" s="1"/>
  <c r="H47" i="30" l="1"/>
  <c r="M88" i="30"/>
  <c r="O47" i="30"/>
  <c r="N47" i="30"/>
  <c r="N88" i="30"/>
  <c r="M8" i="30"/>
  <c r="K117" i="30"/>
  <c r="H46" i="30"/>
  <c r="M49" i="30"/>
  <c r="N49" i="30"/>
  <c r="H48" i="30"/>
  <c r="H117" i="30" s="1"/>
  <c r="M65" i="30"/>
  <c r="N65" i="30"/>
  <c r="M46" i="30"/>
  <c r="J117" i="30"/>
  <c r="M77" i="30"/>
  <c r="N77" i="30"/>
  <c r="N87" i="30"/>
  <c r="M55" i="30"/>
  <c r="K100" i="29"/>
  <c r="I100" i="29"/>
  <c r="H83" i="29"/>
  <c r="K90" i="29"/>
  <c r="I90" i="29"/>
  <c r="H81" i="29"/>
  <c r="I112" i="29"/>
  <c r="K112" i="29"/>
  <c r="K120" i="29"/>
  <c r="I120" i="29"/>
  <c r="K118" i="29"/>
  <c r="I118" i="29"/>
  <c r="K9" i="29"/>
  <c r="K119" i="29"/>
  <c r="I119" i="29"/>
  <c r="H82" i="29"/>
  <c r="AC123" i="28"/>
  <c r="Z123" i="28"/>
  <c r="AB123" i="28"/>
  <c r="Y40" i="28"/>
  <c r="Z40" i="28"/>
  <c r="AA40" i="28"/>
  <c r="Y124" i="28"/>
  <c r="W311" i="28"/>
  <c r="M123" i="28"/>
  <c r="Y123" i="28" s="1"/>
  <c r="R311" i="28"/>
  <c r="J311" i="28"/>
  <c r="L10" i="28"/>
  <c r="L311" i="28" s="1"/>
  <c r="Z125" i="28"/>
  <c r="Y283" i="28"/>
  <c r="Z283" i="28"/>
  <c r="Y273" i="28"/>
  <c r="Z273" i="28"/>
  <c r="AA273" i="28"/>
  <c r="AA284" i="28"/>
  <c r="Y284" i="28"/>
  <c r="Z284" i="28"/>
  <c r="AA124" i="28"/>
  <c r="AA263" i="28"/>
  <c r="Y263" i="28"/>
  <c r="U311" i="28"/>
  <c r="M10" i="28"/>
  <c r="Z124" i="28"/>
  <c r="Z245" i="28"/>
  <c r="L123" i="28"/>
  <c r="G311" i="28"/>
  <c r="AA283" i="28"/>
  <c r="J150" i="25"/>
  <c r="K150" i="25" s="1"/>
  <c r="H81" i="25"/>
  <c r="I100" i="25"/>
  <c r="H83" i="25"/>
  <c r="I83" i="25" s="1"/>
  <c r="K100" i="25"/>
  <c r="I9" i="25"/>
  <c r="K9" i="25"/>
  <c r="N55" i="24"/>
  <c r="M55" i="24"/>
  <c r="H48" i="24"/>
  <c r="N65" i="24"/>
  <c r="M65" i="24"/>
  <c r="N87" i="24"/>
  <c r="N77" i="24"/>
  <c r="O47" i="24"/>
  <c r="N47" i="24"/>
  <c r="J117" i="24"/>
  <c r="O117" i="24"/>
  <c r="N89" i="24"/>
  <c r="M87" i="24"/>
  <c r="H46" i="24"/>
  <c r="H117" i="24" s="1"/>
  <c r="N49" i="24"/>
  <c r="M49" i="24"/>
  <c r="N8" i="24"/>
  <c r="AA284" i="23"/>
  <c r="Y284" i="23"/>
  <c r="M124" i="23"/>
  <c r="Z124" i="23" s="1"/>
  <c r="Y125" i="23"/>
  <c r="Z263" i="23"/>
  <c r="L311" i="23"/>
  <c r="M123" i="23"/>
  <c r="Z125" i="23"/>
  <c r="Y263" i="23"/>
  <c r="Y245" i="23"/>
  <c r="G311" i="23"/>
  <c r="Z10" i="23"/>
  <c r="AA245" i="23"/>
  <c r="Z273" i="23"/>
  <c r="Y273" i="23"/>
  <c r="Y235" i="23"/>
  <c r="AA263" i="23"/>
  <c r="AB123" i="23"/>
  <c r="U311" i="23"/>
  <c r="AA283" i="23"/>
  <c r="Z235" i="23"/>
  <c r="AB124" i="23"/>
  <c r="AC311" i="23"/>
  <c r="Y10" i="23"/>
  <c r="Y283" i="23"/>
  <c r="AC123" i="23"/>
  <c r="I100" i="30" l="1"/>
  <c r="I106" i="30"/>
  <c r="I45" i="30"/>
  <c r="I82" i="30"/>
  <c r="I71" i="30"/>
  <c r="I29" i="30"/>
  <c r="I18" i="30"/>
  <c r="I44" i="30"/>
  <c r="I24" i="30"/>
  <c r="I63" i="30"/>
  <c r="I19" i="30"/>
  <c r="I105" i="30"/>
  <c r="I60" i="30"/>
  <c r="I107" i="30"/>
  <c r="I86" i="30"/>
  <c r="I40" i="30"/>
  <c r="I32" i="30"/>
  <c r="I76" i="30"/>
  <c r="I108" i="30"/>
  <c r="I42" i="30"/>
  <c r="I110" i="30"/>
  <c r="I38" i="30"/>
  <c r="I74" i="30"/>
  <c r="I14" i="30"/>
  <c r="I75" i="30"/>
  <c r="I116" i="30"/>
  <c r="I99" i="30"/>
  <c r="I54" i="30"/>
  <c r="I28" i="30"/>
  <c r="I37" i="30"/>
  <c r="I72" i="30"/>
  <c r="I13" i="30"/>
  <c r="I27" i="30"/>
  <c r="I36" i="30"/>
  <c r="I111" i="30"/>
  <c r="I39" i="30"/>
  <c r="I31" i="30"/>
  <c r="I64" i="30"/>
  <c r="I112" i="30"/>
  <c r="I23" i="30"/>
  <c r="I26" i="30"/>
  <c r="I104" i="30"/>
  <c r="I21" i="30"/>
  <c r="I41" i="30"/>
  <c r="I70" i="30"/>
  <c r="I102" i="30"/>
  <c r="I22" i="30"/>
  <c r="I43" i="30"/>
  <c r="I25" i="30"/>
  <c r="I30" i="30"/>
  <c r="I35" i="30"/>
  <c r="I12" i="30"/>
  <c r="I34" i="30"/>
  <c r="I101" i="30"/>
  <c r="I20" i="30"/>
  <c r="I98" i="30"/>
  <c r="I85" i="30"/>
  <c r="I53" i="30"/>
  <c r="I73" i="30"/>
  <c r="I17" i="30"/>
  <c r="I109" i="30"/>
  <c r="I69" i="30"/>
  <c r="I59" i="30"/>
  <c r="I62" i="30"/>
  <c r="I103" i="30"/>
  <c r="I81" i="30"/>
  <c r="I115" i="30"/>
  <c r="I68" i="30"/>
  <c r="I16" i="30"/>
  <c r="I33" i="30"/>
  <c r="I95" i="30"/>
  <c r="I84" i="30"/>
  <c r="I52" i="30"/>
  <c r="I11" i="30"/>
  <c r="I61" i="30"/>
  <c r="I114" i="30"/>
  <c r="I58" i="30"/>
  <c r="I97" i="30"/>
  <c r="I80" i="30"/>
  <c r="I96" i="30"/>
  <c r="I83" i="30"/>
  <c r="I67" i="30"/>
  <c r="I51" i="30"/>
  <c r="I79" i="30"/>
  <c r="I15" i="30"/>
  <c r="I113" i="30"/>
  <c r="I10" i="30"/>
  <c r="I94" i="30"/>
  <c r="I93" i="30"/>
  <c r="I92" i="30"/>
  <c r="I57" i="30"/>
  <c r="I50" i="30"/>
  <c r="I9" i="30"/>
  <c r="I78" i="30"/>
  <c r="I89" i="30"/>
  <c r="I56" i="30"/>
  <c r="I66" i="30"/>
  <c r="I91" i="30"/>
  <c r="I90" i="30"/>
  <c r="I88" i="30"/>
  <c r="I87" i="30"/>
  <c r="I55" i="30"/>
  <c r="I65" i="30"/>
  <c r="I49" i="30"/>
  <c r="I8" i="30"/>
  <c r="I77" i="30"/>
  <c r="N117" i="30"/>
  <c r="O117" i="30"/>
  <c r="I47" i="30"/>
  <c r="M47" i="30"/>
  <c r="I48" i="30"/>
  <c r="M48" i="30"/>
  <c r="N48" i="30"/>
  <c r="M117" i="30"/>
  <c r="I46" i="30"/>
  <c r="N46" i="30"/>
  <c r="I82" i="29"/>
  <c r="K82" i="29"/>
  <c r="I83" i="29"/>
  <c r="K83" i="29"/>
  <c r="I81" i="29"/>
  <c r="I150" i="29" s="1"/>
  <c r="K81" i="29"/>
  <c r="AB311" i="28"/>
  <c r="J312" i="28"/>
  <c r="K312" i="28"/>
  <c r="Y311" i="28"/>
  <c r="AA311" i="28"/>
  <c r="AC311" i="28"/>
  <c r="M311" i="28"/>
  <c r="Y10" i="28"/>
  <c r="AA10" i="28"/>
  <c r="Z10" i="28"/>
  <c r="AA123" i="28"/>
  <c r="K83" i="25"/>
  <c r="I81" i="25"/>
  <c r="K81" i="25"/>
  <c r="I150" i="25"/>
  <c r="I104" i="24"/>
  <c r="I14" i="24"/>
  <c r="I13" i="24"/>
  <c r="I11" i="24"/>
  <c r="I18" i="24"/>
  <c r="I43" i="24"/>
  <c r="I42" i="24"/>
  <c r="I40" i="24"/>
  <c r="I19" i="24"/>
  <c r="I41" i="24"/>
  <c r="I45" i="24"/>
  <c r="I44" i="24"/>
  <c r="I70" i="24"/>
  <c r="I23" i="24"/>
  <c r="I30" i="24"/>
  <c r="I63" i="24"/>
  <c r="I25" i="24"/>
  <c r="I20" i="24"/>
  <c r="I24" i="24"/>
  <c r="I71" i="24"/>
  <c r="I10" i="24"/>
  <c r="I36" i="24"/>
  <c r="I62" i="24"/>
  <c r="I54" i="24"/>
  <c r="I64" i="24"/>
  <c r="I116" i="24"/>
  <c r="I60" i="24"/>
  <c r="I35" i="24"/>
  <c r="I39" i="24"/>
  <c r="I31" i="24"/>
  <c r="I102" i="24"/>
  <c r="I12" i="24"/>
  <c r="I99" i="24"/>
  <c r="I28" i="24"/>
  <c r="I38" i="24"/>
  <c r="I32" i="24"/>
  <c r="I100" i="24"/>
  <c r="I76" i="24"/>
  <c r="I106" i="24"/>
  <c r="I22" i="24"/>
  <c r="I72" i="24"/>
  <c r="I21" i="24"/>
  <c r="I75" i="24"/>
  <c r="I103" i="24"/>
  <c r="I82" i="24"/>
  <c r="I17" i="24"/>
  <c r="I27" i="24"/>
  <c r="I26" i="24"/>
  <c r="I74" i="24"/>
  <c r="I86" i="24"/>
  <c r="I108" i="24"/>
  <c r="I112" i="24"/>
  <c r="I115" i="24"/>
  <c r="I81" i="24"/>
  <c r="I34" i="24"/>
  <c r="I107" i="24"/>
  <c r="I101" i="24"/>
  <c r="I59" i="24"/>
  <c r="I97" i="24"/>
  <c r="I111" i="24"/>
  <c r="I105" i="24"/>
  <c r="I73" i="24"/>
  <c r="I29" i="24"/>
  <c r="I69" i="24"/>
  <c r="I53" i="24"/>
  <c r="I37" i="24"/>
  <c r="I61" i="24"/>
  <c r="I85" i="24"/>
  <c r="I98" i="24"/>
  <c r="I114" i="24"/>
  <c r="I110" i="24"/>
  <c r="I94" i="24"/>
  <c r="I58" i="24"/>
  <c r="I52" i="24"/>
  <c r="I96" i="24"/>
  <c r="I16" i="24"/>
  <c r="I84" i="24"/>
  <c r="I80" i="24"/>
  <c r="I33" i="24"/>
  <c r="I68" i="24"/>
  <c r="I83" i="24"/>
  <c r="I67" i="24"/>
  <c r="I93" i="24"/>
  <c r="I79" i="24"/>
  <c r="I57" i="24"/>
  <c r="I91" i="24"/>
  <c r="I15" i="24"/>
  <c r="I51" i="24"/>
  <c r="I113" i="24"/>
  <c r="I109" i="24"/>
  <c r="I95" i="24"/>
  <c r="I90" i="24"/>
  <c r="I88" i="24"/>
  <c r="I50" i="24"/>
  <c r="I78" i="24"/>
  <c r="I92" i="24"/>
  <c r="I9" i="24"/>
  <c r="I66" i="24"/>
  <c r="I56" i="24"/>
  <c r="I55" i="24"/>
  <c r="I77" i="24"/>
  <c r="N117" i="24"/>
  <c r="I65" i="24"/>
  <c r="I8" i="24"/>
  <c r="I49" i="24"/>
  <c r="I87" i="24"/>
  <c r="I89" i="24"/>
  <c r="I47" i="24"/>
  <c r="I46" i="24"/>
  <c r="N46" i="24"/>
  <c r="M46" i="24"/>
  <c r="M117" i="24"/>
  <c r="I48" i="24"/>
  <c r="M48" i="24"/>
  <c r="N48" i="24"/>
  <c r="Y124" i="23"/>
  <c r="AA124" i="23"/>
  <c r="AA123" i="23"/>
  <c r="Z123" i="23"/>
  <c r="M311" i="23"/>
  <c r="Y123" i="23"/>
  <c r="AB311" i="23"/>
  <c r="I117" i="30" l="1"/>
  <c r="N26" i="28"/>
  <c r="N44" i="28"/>
  <c r="N65" i="28"/>
  <c r="N96" i="28"/>
  <c r="N17" i="28"/>
  <c r="N52" i="28"/>
  <c r="N77" i="28"/>
  <c r="N67" i="28"/>
  <c r="N75" i="28"/>
  <c r="N91" i="28"/>
  <c r="N93" i="28"/>
  <c r="N19" i="28"/>
  <c r="N82" i="28"/>
  <c r="N87" i="28"/>
  <c r="N170" i="28"/>
  <c r="N56" i="28"/>
  <c r="N194" i="28"/>
  <c r="N217" i="28"/>
  <c r="N178" i="28"/>
  <c r="N218" i="28"/>
  <c r="N168" i="28"/>
  <c r="N169" i="28"/>
  <c r="N205" i="28"/>
  <c r="N269" i="28"/>
  <c r="N270" i="28"/>
  <c r="N282" i="28"/>
  <c r="N299" i="28"/>
  <c r="N34" i="28"/>
  <c r="N202" i="28"/>
  <c r="N230" i="28"/>
  <c r="N261" i="28"/>
  <c r="N198" i="28"/>
  <c r="N278" i="28"/>
  <c r="N29" i="28"/>
  <c r="N254" i="28"/>
  <c r="N300" i="28"/>
  <c r="N113" i="28"/>
  <c r="N197" i="28"/>
  <c r="N204" i="28"/>
  <c r="N234" i="28"/>
  <c r="N243" i="28"/>
  <c r="N256" i="28"/>
  <c r="N210" i="28"/>
  <c r="N94" i="28"/>
  <c r="N206" i="28"/>
  <c r="N38" i="28"/>
  <c r="N310" i="28"/>
  <c r="N306" i="28"/>
  <c r="N130" i="28"/>
  <c r="N214" i="28"/>
  <c r="N122" i="28"/>
  <c r="N63" i="28"/>
  <c r="N59" i="28"/>
  <c r="N84" i="28"/>
  <c r="N80" i="28"/>
  <c r="N61" i="28"/>
  <c r="N73" i="28"/>
  <c r="N39" i="28"/>
  <c r="N37" i="28"/>
  <c r="N30" i="28"/>
  <c r="N64" i="28"/>
  <c r="N74" i="28"/>
  <c r="N15" i="28"/>
  <c r="N203" i="28"/>
  <c r="N258" i="28"/>
  <c r="N222" i="28"/>
  <c r="N81" i="28"/>
  <c r="N25" i="28"/>
  <c r="N28" i="28"/>
  <c r="N149" i="28"/>
  <c r="N193" i="28"/>
  <c r="N137" i="28"/>
  <c r="N290" i="28"/>
  <c r="N167" i="28"/>
  <c r="N134" i="28"/>
  <c r="N177" i="28"/>
  <c r="N162" i="28"/>
  <c r="N112" i="28"/>
  <c r="N68" i="28"/>
  <c r="N110" i="28"/>
  <c r="N109" i="28"/>
  <c r="N89" i="28"/>
  <c r="N16" i="28"/>
  <c r="N58" i="28"/>
  <c r="N154" i="28"/>
  <c r="N296" i="28"/>
  <c r="N186" i="28"/>
  <c r="N302" i="28"/>
  <c r="N309" i="28"/>
  <c r="N305" i="28"/>
  <c r="N185" i="28"/>
  <c r="N174" i="28"/>
  <c r="N272" i="28"/>
  <c r="N146" i="28"/>
  <c r="N271" i="28"/>
  <c r="N242" i="28"/>
  <c r="N158" i="28"/>
  <c r="N138" i="28"/>
  <c r="N166" i="28"/>
  <c r="N262" i="28"/>
  <c r="N76" i="28"/>
  <c r="N106" i="28"/>
  <c r="N101" i="28"/>
  <c r="N71" i="28"/>
  <c r="N53" i="28"/>
  <c r="N95" i="28"/>
  <c r="N43" i="28"/>
  <c r="N57" i="28"/>
  <c r="N51" i="28"/>
  <c r="N21" i="28"/>
  <c r="N35" i="28"/>
  <c r="N176" i="28"/>
  <c r="N100" i="28"/>
  <c r="N120" i="28"/>
  <c r="N226" i="28"/>
  <c r="N240" i="28"/>
  <c r="N268" i="28"/>
  <c r="N150" i="28"/>
  <c r="N161" i="28"/>
  <c r="N60" i="28"/>
  <c r="N92" i="28"/>
  <c r="N23" i="28"/>
  <c r="N142" i="28"/>
  <c r="N66" i="28"/>
  <c r="N36" i="28"/>
  <c r="N288" i="28"/>
  <c r="N190" i="28"/>
  <c r="N244" i="28"/>
  <c r="N175" i="28"/>
  <c r="N289" i="28"/>
  <c r="N239" i="28"/>
  <c r="N229" i="28"/>
  <c r="N47" i="28"/>
  <c r="N105" i="28"/>
  <c r="N85" i="28"/>
  <c r="N78" i="28"/>
  <c r="N18" i="28"/>
  <c r="N22" i="28"/>
  <c r="N31" i="28"/>
  <c r="N20" i="28"/>
  <c r="N27" i="28"/>
  <c r="N182" i="28"/>
  <c r="N108" i="28"/>
  <c r="N298" i="28"/>
  <c r="N88" i="28"/>
  <c r="N184" i="28"/>
  <c r="N213" i="28"/>
  <c r="N281" i="28"/>
  <c r="N79" i="28"/>
  <c r="N201" i="28"/>
  <c r="N228" i="28"/>
  <c r="N90" i="28"/>
  <c r="N160" i="28"/>
  <c r="N145" i="28"/>
  <c r="N133" i="28"/>
  <c r="N119" i="28"/>
  <c r="N301" i="28"/>
  <c r="N83" i="28"/>
  <c r="N121" i="28"/>
  <c r="N257" i="28"/>
  <c r="N267" i="28"/>
  <c r="N72" i="28"/>
  <c r="N209" i="28"/>
  <c r="N216" i="28"/>
  <c r="N104" i="28"/>
  <c r="N260" i="28"/>
  <c r="N107" i="28"/>
  <c r="N253" i="28"/>
  <c r="N304" i="28"/>
  <c r="N238" i="28"/>
  <c r="N233" i="28"/>
  <c r="N24" i="28"/>
  <c r="N192" i="28"/>
  <c r="N308" i="28"/>
  <c r="N129" i="28"/>
  <c r="N297" i="28"/>
  <c r="N62" i="28"/>
  <c r="N141" i="28"/>
  <c r="N277" i="28"/>
  <c r="N295" i="28"/>
  <c r="N14" i="28"/>
  <c r="N153" i="28"/>
  <c r="N50" i="28"/>
  <c r="N46" i="28"/>
  <c r="N55" i="28"/>
  <c r="N111" i="28"/>
  <c r="N181" i="28"/>
  <c r="N189" i="28"/>
  <c r="N196" i="28"/>
  <c r="N148" i="28"/>
  <c r="N165" i="28"/>
  <c r="N33" i="28"/>
  <c r="N86" i="28"/>
  <c r="N241" i="28"/>
  <c r="N221" i="28"/>
  <c r="N157" i="28"/>
  <c r="N70" i="28"/>
  <c r="N255" i="28"/>
  <c r="N287" i="28"/>
  <c r="N136" i="28"/>
  <c r="N99" i="28"/>
  <c r="N225" i="28"/>
  <c r="N173" i="28"/>
  <c r="N191" i="28"/>
  <c r="N220" i="28"/>
  <c r="N32" i="28"/>
  <c r="N13" i="28"/>
  <c r="N183" i="28"/>
  <c r="N251" i="28"/>
  <c r="N215" i="28"/>
  <c r="N212" i="28"/>
  <c r="N152" i="28"/>
  <c r="N237" i="28"/>
  <c r="N280" i="28"/>
  <c r="N140" i="28"/>
  <c r="N303" i="28"/>
  <c r="N144" i="28"/>
  <c r="N49" i="28"/>
  <c r="N188" i="28"/>
  <c r="N128" i="28"/>
  <c r="N307" i="28"/>
  <c r="N232" i="28"/>
  <c r="N97" i="28"/>
  <c r="N118" i="28"/>
  <c r="N117" i="28"/>
  <c r="N180" i="28"/>
  <c r="N103" i="28"/>
  <c r="N172" i="28"/>
  <c r="N224" i="28"/>
  <c r="N69" i="28"/>
  <c r="N147" i="28"/>
  <c r="N200" i="28"/>
  <c r="N164" i="28"/>
  <c r="N159" i="28"/>
  <c r="N9" i="28"/>
  <c r="N156" i="28"/>
  <c r="N132" i="28"/>
  <c r="N135" i="28"/>
  <c r="N276" i="28"/>
  <c r="N293" i="28"/>
  <c r="N294" i="28"/>
  <c r="N54" i="28"/>
  <c r="N45" i="28"/>
  <c r="N259" i="28"/>
  <c r="N252" i="28"/>
  <c r="N266" i="28"/>
  <c r="N195" i="28"/>
  <c r="N208" i="28"/>
  <c r="N227" i="28"/>
  <c r="N179" i="28"/>
  <c r="N151" i="28"/>
  <c r="N231" i="28"/>
  <c r="N249" i="28"/>
  <c r="N207" i="28"/>
  <c r="N199" i="28"/>
  <c r="N143" i="28"/>
  <c r="N250" i="28"/>
  <c r="N236" i="28"/>
  <c r="N279" i="28"/>
  <c r="N42" i="28"/>
  <c r="N155" i="28"/>
  <c r="N171" i="28"/>
  <c r="N292" i="28"/>
  <c r="N12" i="28"/>
  <c r="N163" i="28"/>
  <c r="N48" i="28"/>
  <c r="N139" i="28"/>
  <c r="N291" i="28"/>
  <c r="N131" i="28"/>
  <c r="N116" i="28"/>
  <c r="N219" i="28"/>
  <c r="N102" i="28"/>
  <c r="N265" i="28"/>
  <c r="N223" i="28"/>
  <c r="N248" i="28"/>
  <c r="N127" i="28"/>
  <c r="N115" i="28"/>
  <c r="N187" i="28"/>
  <c r="N211" i="28"/>
  <c r="N275" i="28"/>
  <c r="N235" i="28"/>
  <c r="N264" i="28"/>
  <c r="N246" i="28"/>
  <c r="N286" i="28"/>
  <c r="N11" i="28"/>
  <c r="N285" i="28"/>
  <c r="N126" i="28"/>
  <c r="N98" i="28"/>
  <c r="N114" i="28"/>
  <c r="N274" i="28"/>
  <c r="N41" i="28"/>
  <c r="N247" i="28"/>
  <c r="N124" i="28"/>
  <c r="N40" i="28"/>
  <c r="N125" i="28"/>
  <c r="N283" i="28"/>
  <c r="N263" i="28"/>
  <c r="N245" i="28"/>
  <c r="N284" i="28"/>
  <c r="N273" i="28"/>
  <c r="N10" i="28"/>
  <c r="N123" i="28"/>
  <c r="Z311" i="28"/>
  <c r="I117" i="24"/>
  <c r="N296" i="23"/>
  <c r="N298" i="23"/>
  <c r="N310" i="23"/>
  <c r="N251" i="23"/>
  <c r="N234" i="23"/>
  <c r="N278" i="23"/>
  <c r="N222" i="23"/>
  <c r="N255" i="23"/>
  <c r="N262" i="23"/>
  <c r="N253" i="23"/>
  <c r="N94" i="23"/>
  <c r="N84" i="23"/>
  <c r="N86" i="23"/>
  <c r="N88" i="23"/>
  <c r="N76" i="23"/>
  <c r="N73" i="23"/>
  <c r="N186" i="23"/>
  <c r="N47" i="23"/>
  <c r="N181" i="23"/>
  <c r="N91" i="23"/>
  <c r="N68" i="23"/>
  <c r="N28" i="23"/>
  <c r="N31" i="23"/>
  <c r="N55" i="23"/>
  <c r="N36" i="23"/>
  <c r="N122" i="23"/>
  <c r="N25" i="23"/>
  <c r="N63" i="23"/>
  <c r="N61" i="23"/>
  <c r="N170" i="23"/>
  <c r="N109" i="23"/>
  <c r="N134" i="23"/>
  <c r="N189" i="23"/>
  <c r="N225" i="23"/>
  <c r="N202" i="23"/>
  <c r="N198" i="23"/>
  <c r="N240" i="23"/>
  <c r="N258" i="23"/>
  <c r="N249" i="23"/>
  <c r="N38" i="23"/>
  <c r="N34" i="23"/>
  <c r="N120" i="23"/>
  <c r="N80" i="23"/>
  <c r="N57" i="23"/>
  <c r="N142" i="23"/>
  <c r="N174" i="23"/>
  <c r="N130" i="23"/>
  <c r="N244" i="23"/>
  <c r="N300" i="23"/>
  <c r="N289" i="23"/>
  <c r="N308" i="23"/>
  <c r="N26" i="23"/>
  <c r="N89" i="23"/>
  <c r="N37" i="23"/>
  <c r="N39" i="23"/>
  <c r="N23" i="23"/>
  <c r="N95" i="23"/>
  <c r="N82" i="23"/>
  <c r="N129" i="23"/>
  <c r="N67" i="23"/>
  <c r="N230" i="23"/>
  <c r="N272" i="23"/>
  <c r="N256" i="23"/>
  <c r="N59" i="23"/>
  <c r="N166" i="23"/>
  <c r="N154" i="23"/>
  <c r="N65" i="23"/>
  <c r="N229" i="23"/>
  <c r="N22" i="23"/>
  <c r="N87" i="23"/>
  <c r="N20" i="23"/>
  <c r="N138" i="23"/>
  <c r="N78" i="23"/>
  <c r="N183" i="23"/>
  <c r="N146" i="23"/>
  <c r="N214" i="23"/>
  <c r="N190" i="23"/>
  <c r="N182" i="23"/>
  <c r="N254" i="23"/>
  <c r="N290" i="23"/>
  <c r="N302" i="23"/>
  <c r="N35" i="23"/>
  <c r="N58" i="23"/>
  <c r="N17" i="23"/>
  <c r="N16" i="23"/>
  <c r="N27" i="23"/>
  <c r="N30" i="23"/>
  <c r="N44" i="23"/>
  <c r="N104" i="23"/>
  <c r="N51" i="23"/>
  <c r="N110" i="23"/>
  <c r="N113" i="23"/>
  <c r="N162" i="23"/>
  <c r="N184" i="23"/>
  <c r="N185" i="23"/>
  <c r="N297" i="23"/>
  <c r="N52" i="23"/>
  <c r="N81" i="23"/>
  <c r="N19" i="23"/>
  <c r="N64" i="23"/>
  <c r="N106" i="23"/>
  <c r="N218" i="23"/>
  <c r="N206" i="23"/>
  <c r="N294" i="23"/>
  <c r="N301" i="23"/>
  <c r="N282" i="23"/>
  <c r="N309" i="23"/>
  <c r="N306" i="23"/>
  <c r="N108" i="23"/>
  <c r="N92" i="23"/>
  <c r="N93" i="23"/>
  <c r="N150" i="23"/>
  <c r="N179" i="23"/>
  <c r="N15" i="23"/>
  <c r="N220" i="23"/>
  <c r="N178" i="23"/>
  <c r="N268" i="23"/>
  <c r="N221" i="23"/>
  <c r="N74" i="23"/>
  <c r="N153" i="23"/>
  <c r="N75" i="23"/>
  <c r="N105" i="23"/>
  <c r="N56" i="23"/>
  <c r="N18" i="23"/>
  <c r="N60" i="23"/>
  <c r="N101" i="23"/>
  <c r="N210" i="23"/>
  <c r="N29" i="23"/>
  <c r="N46" i="23"/>
  <c r="N71" i="23"/>
  <c r="N96" i="23"/>
  <c r="N194" i="23"/>
  <c r="N21" i="23"/>
  <c r="N158" i="23"/>
  <c r="N180" i="23"/>
  <c r="N226" i="23"/>
  <c r="N157" i="23"/>
  <c r="N261" i="23"/>
  <c r="N201" i="23"/>
  <c r="N100" i="23"/>
  <c r="N295" i="23"/>
  <c r="N233" i="23"/>
  <c r="N90" i="23"/>
  <c r="N292" i="23"/>
  <c r="N299" i="23"/>
  <c r="N54" i="23"/>
  <c r="N121" i="23"/>
  <c r="N62" i="23"/>
  <c r="N128" i="23"/>
  <c r="N24" i="23"/>
  <c r="N177" i="23"/>
  <c r="N165" i="23"/>
  <c r="N119" i="23"/>
  <c r="N152" i="23"/>
  <c r="N209" i="23"/>
  <c r="N217" i="23"/>
  <c r="N145" i="23"/>
  <c r="N141" i="23"/>
  <c r="N79" i="23"/>
  <c r="N33" i="23"/>
  <c r="N281" i="23"/>
  <c r="N103" i="23"/>
  <c r="N228" i="23"/>
  <c r="N288" i="23"/>
  <c r="N133" i="23"/>
  <c r="N85" i="23"/>
  <c r="N243" i="23"/>
  <c r="N14" i="23"/>
  <c r="N277" i="23"/>
  <c r="N112" i="23"/>
  <c r="N45" i="23"/>
  <c r="N307" i="23"/>
  <c r="N205" i="23"/>
  <c r="N252" i="23"/>
  <c r="N107" i="23"/>
  <c r="N213" i="23"/>
  <c r="N137" i="23"/>
  <c r="N267" i="23"/>
  <c r="N77" i="23"/>
  <c r="N149" i="23"/>
  <c r="N169" i="23"/>
  <c r="N53" i="23"/>
  <c r="N271" i="23"/>
  <c r="N239" i="23"/>
  <c r="N193" i="23"/>
  <c r="N305" i="23"/>
  <c r="N219" i="23"/>
  <c r="N197" i="23"/>
  <c r="N173" i="23"/>
  <c r="N257" i="23"/>
  <c r="N224" i="23"/>
  <c r="N161" i="23"/>
  <c r="N83" i="23"/>
  <c r="N43" i="23"/>
  <c r="N66" i="23"/>
  <c r="N188" i="23"/>
  <c r="N70" i="23"/>
  <c r="N160" i="23"/>
  <c r="N270" i="23"/>
  <c r="N172" i="23"/>
  <c r="N286" i="23"/>
  <c r="N144" i="23"/>
  <c r="N227" i="23"/>
  <c r="N187" i="23"/>
  <c r="N176" i="23"/>
  <c r="N132" i="23"/>
  <c r="N117" i="23"/>
  <c r="N304" i="23"/>
  <c r="N111" i="23"/>
  <c r="N97" i="23"/>
  <c r="N260" i="23"/>
  <c r="N136" i="23"/>
  <c r="N99" i="23"/>
  <c r="N32" i="23"/>
  <c r="N266" i="23"/>
  <c r="N127" i="23"/>
  <c r="N200" i="23"/>
  <c r="N212" i="23"/>
  <c r="N208" i="23"/>
  <c r="N293" i="23"/>
  <c r="N242" i="23"/>
  <c r="N151" i="23"/>
  <c r="N250" i="23"/>
  <c r="N102" i="23"/>
  <c r="N42" i="23"/>
  <c r="N280" i="23"/>
  <c r="N156" i="23"/>
  <c r="N248" i="23"/>
  <c r="N204" i="23"/>
  <c r="N140" i="23"/>
  <c r="N164" i="23"/>
  <c r="N287" i="23"/>
  <c r="N168" i="23"/>
  <c r="N148" i="23"/>
  <c r="N223" i="23"/>
  <c r="N13" i="23"/>
  <c r="N50" i="23"/>
  <c r="N72" i="23"/>
  <c r="N9" i="23"/>
  <c r="N232" i="23"/>
  <c r="N238" i="23"/>
  <c r="N196" i="23"/>
  <c r="N118" i="23"/>
  <c r="N192" i="23"/>
  <c r="N216" i="23"/>
  <c r="N276" i="23"/>
  <c r="N49" i="23"/>
  <c r="N203" i="23"/>
  <c r="N241" i="23"/>
  <c r="N279" i="23"/>
  <c r="N69" i="23"/>
  <c r="N147" i="23"/>
  <c r="N303" i="23"/>
  <c r="N269" i="23"/>
  <c r="N131" i="23"/>
  <c r="N195" i="23"/>
  <c r="N237" i="23"/>
  <c r="N155" i="23"/>
  <c r="N116" i="23"/>
  <c r="N291" i="23"/>
  <c r="N163" i="23"/>
  <c r="N215" i="23"/>
  <c r="N191" i="23"/>
  <c r="N167" i="23"/>
  <c r="N143" i="23"/>
  <c r="N98" i="23"/>
  <c r="N12" i="23"/>
  <c r="N275" i="23"/>
  <c r="N41" i="23"/>
  <c r="N284" i="23"/>
  <c r="N207" i="23"/>
  <c r="N259" i="23"/>
  <c r="N115" i="23"/>
  <c r="N175" i="23"/>
  <c r="N139" i="23"/>
  <c r="N246" i="23"/>
  <c r="N135" i="23"/>
  <c r="N199" i="23"/>
  <c r="N171" i="23"/>
  <c r="N159" i="23"/>
  <c r="N231" i="23"/>
  <c r="N211" i="23"/>
  <c r="N265" i="23"/>
  <c r="N264" i="23"/>
  <c r="N48" i="23"/>
  <c r="N274" i="23"/>
  <c r="N247" i="23"/>
  <c r="N40" i="23"/>
  <c r="N126" i="23"/>
  <c r="N124" i="23"/>
  <c r="N285" i="23"/>
  <c r="N114" i="23"/>
  <c r="N236" i="23"/>
  <c r="N11" i="23"/>
  <c r="Y311" i="23"/>
  <c r="N10" i="23"/>
  <c r="N235" i="23"/>
  <c r="N263" i="23"/>
  <c r="N283" i="23"/>
  <c r="AA311" i="23"/>
  <c r="N273" i="23"/>
  <c r="N245" i="23"/>
  <c r="N125" i="23"/>
  <c r="Z311" i="23"/>
  <c r="N123" i="23"/>
  <c r="N311" i="28" l="1"/>
  <c r="N311" i="23"/>
  <c r="O116" i="22" l="1"/>
  <c r="L116" i="22"/>
  <c r="L115" i="22" s="1"/>
  <c r="L114" i="22" s="1"/>
  <c r="L113" i="22" s="1"/>
  <c r="H116" i="22"/>
  <c r="K115" i="22"/>
  <c r="J115" i="22"/>
  <c r="J114" i="22" s="1"/>
  <c r="J113" i="22" s="1"/>
  <c r="G115" i="22"/>
  <c r="G114" i="22" s="1"/>
  <c r="G113" i="22" s="1"/>
  <c r="F115" i="22"/>
  <c r="F114" i="22" s="1"/>
  <c r="F113" i="22" s="1"/>
  <c r="O112" i="22"/>
  <c r="N112" i="22"/>
  <c r="M112" i="22"/>
  <c r="L112" i="22"/>
  <c r="L111" i="22" s="1"/>
  <c r="L110" i="22" s="1"/>
  <c r="H112" i="22"/>
  <c r="K111" i="22"/>
  <c r="N111" i="22" s="1"/>
  <c r="J111" i="22"/>
  <c r="H111" i="22"/>
  <c r="H110" i="22" s="1"/>
  <c r="G111" i="22"/>
  <c r="F111" i="22"/>
  <c r="G110" i="22"/>
  <c r="G109" i="22" s="1"/>
  <c r="F110" i="22"/>
  <c r="F109" i="22" s="1"/>
  <c r="L109" i="22"/>
  <c r="O108" i="22"/>
  <c r="L108" i="22"/>
  <c r="L107" i="22" s="1"/>
  <c r="H108" i="22"/>
  <c r="M108" i="22" s="1"/>
  <c r="K107" i="22"/>
  <c r="O107" i="22" s="1"/>
  <c r="J107" i="22"/>
  <c r="H107" i="22"/>
  <c r="G107" i="22"/>
  <c r="F107" i="22"/>
  <c r="O106" i="22"/>
  <c r="N106" i="22"/>
  <c r="M106" i="22"/>
  <c r="L106" i="22"/>
  <c r="L105" i="22" s="1"/>
  <c r="H106" i="22"/>
  <c r="K105" i="22"/>
  <c r="O105" i="22" s="1"/>
  <c r="J105" i="22"/>
  <c r="H105" i="22"/>
  <c r="G105" i="22"/>
  <c r="F105" i="22"/>
  <c r="O104" i="22"/>
  <c r="N104" i="22"/>
  <c r="M104" i="22"/>
  <c r="L104" i="22"/>
  <c r="L103" i="22" s="1"/>
  <c r="L97" i="22" s="1"/>
  <c r="L94" i="22" s="1"/>
  <c r="L91" i="22" s="1"/>
  <c r="L88" i="22" s="1"/>
  <c r="L47" i="22" s="1"/>
  <c r="H104" i="22"/>
  <c r="K103" i="22"/>
  <c r="O103" i="22" s="1"/>
  <c r="J103" i="22"/>
  <c r="J97" i="22" s="1"/>
  <c r="H103" i="22"/>
  <c r="G103" i="22"/>
  <c r="G97" i="22" s="1"/>
  <c r="G94" i="22" s="1"/>
  <c r="G91" i="22" s="1"/>
  <c r="F103" i="22"/>
  <c r="F97" i="22" s="1"/>
  <c r="F94" i="22" s="1"/>
  <c r="F91" i="22" s="1"/>
  <c r="F88" i="22" s="1"/>
  <c r="F47" i="22" s="1"/>
  <c r="O102" i="22"/>
  <c r="N102" i="22"/>
  <c r="M102" i="22"/>
  <c r="L102" i="22"/>
  <c r="L101" i="22" s="1"/>
  <c r="H102" i="22"/>
  <c r="K101" i="22"/>
  <c r="O101" i="22" s="1"/>
  <c r="J101" i="22"/>
  <c r="H101" i="22"/>
  <c r="G101" i="22"/>
  <c r="F101" i="22"/>
  <c r="O100" i="22"/>
  <c r="N100" i="22"/>
  <c r="M100" i="22"/>
  <c r="L100" i="22"/>
  <c r="H100" i="22"/>
  <c r="H99" i="22" s="1"/>
  <c r="L99" i="22"/>
  <c r="K99" i="22"/>
  <c r="K96" i="22" s="1"/>
  <c r="O96" i="22" s="1"/>
  <c r="J99" i="22"/>
  <c r="G99" i="22"/>
  <c r="G96" i="22" s="1"/>
  <c r="F99" i="22"/>
  <c r="K98" i="22"/>
  <c r="J98" i="22"/>
  <c r="J95" i="22" s="1"/>
  <c r="G98" i="22"/>
  <c r="G95" i="22" s="1"/>
  <c r="G92" i="22" s="1"/>
  <c r="G89" i="22" s="1"/>
  <c r="J96" i="22"/>
  <c r="G93" i="22"/>
  <c r="G88" i="22"/>
  <c r="G47" i="22" s="1"/>
  <c r="O86" i="22"/>
  <c r="L86" i="22"/>
  <c r="L85" i="22" s="1"/>
  <c r="L84" i="22" s="1"/>
  <c r="L83" i="22" s="1"/>
  <c r="H86" i="22"/>
  <c r="N86" i="22" s="1"/>
  <c r="K85" i="22"/>
  <c r="K84" i="22" s="1"/>
  <c r="K83" i="22" s="1"/>
  <c r="J85" i="22"/>
  <c r="G85" i="22"/>
  <c r="G84" i="22" s="1"/>
  <c r="F85" i="22"/>
  <c r="F84" i="22" s="1"/>
  <c r="F83" i="22" s="1"/>
  <c r="J84" i="22"/>
  <c r="J83" i="22" s="1"/>
  <c r="G83" i="22"/>
  <c r="L82" i="22"/>
  <c r="L81" i="22" s="1"/>
  <c r="L80" i="22" s="1"/>
  <c r="L79" i="22" s="1"/>
  <c r="H82" i="22"/>
  <c r="K81" i="22"/>
  <c r="J81" i="22"/>
  <c r="G81" i="22"/>
  <c r="G80" i="22" s="1"/>
  <c r="G79" i="22" s="1"/>
  <c r="G78" i="22" s="1"/>
  <c r="G77" i="22" s="1"/>
  <c r="F81" i="22"/>
  <c r="F80" i="22" s="1"/>
  <c r="F79" i="22" s="1"/>
  <c r="F78" i="22" s="1"/>
  <c r="F77" i="22" s="1"/>
  <c r="O76" i="22"/>
  <c r="L76" i="22"/>
  <c r="L75" i="22" s="1"/>
  <c r="L74" i="22" s="1"/>
  <c r="L73" i="22" s="1"/>
  <c r="H76" i="22"/>
  <c r="M76" i="22" s="1"/>
  <c r="K75" i="22"/>
  <c r="J75" i="22"/>
  <c r="J74" i="22" s="1"/>
  <c r="G75" i="22"/>
  <c r="G74" i="22" s="1"/>
  <c r="G73" i="22" s="1"/>
  <c r="F75" i="22"/>
  <c r="F74" i="22"/>
  <c r="F73" i="22"/>
  <c r="O72" i="22"/>
  <c r="L72" i="22"/>
  <c r="L71" i="22" s="1"/>
  <c r="H72" i="22"/>
  <c r="N72" i="22" s="1"/>
  <c r="O71" i="22"/>
  <c r="K71" i="22"/>
  <c r="J71" i="22"/>
  <c r="G71" i="22"/>
  <c r="F71" i="22"/>
  <c r="O70" i="22"/>
  <c r="L70" i="22"/>
  <c r="L69" i="22" s="1"/>
  <c r="L68" i="22" s="1"/>
  <c r="L67" i="22" s="1"/>
  <c r="L66" i="22" s="1"/>
  <c r="L65" i="22" s="1"/>
  <c r="H70" i="22"/>
  <c r="N70" i="22" s="1"/>
  <c r="O69" i="22"/>
  <c r="K69" i="22"/>
  <c r="J69" i="22"/>
  <c r="J68" i="22" s="1"/>
  <c r="G69" i="22"/>
  <c r="F69" i="22"/>
  <c r="F68" i="22" s="1"/>
  <c r="F67" i="22" s="1"/>
  <c r="F66" i="22" s="1"/>
  <c r="F65" i="22" s="1"/>
  <c r="K68" i="22"/>
  <c r="O64" i="22"/>
  <c r="N64" i="22"/>
  <c r="M64" i="22"/>
  <c r="L64" i="22"/>
  <c r="L63" i="22" s="1"/>
  <c r="L62" i="22" s="1"/>
  <c r="L61" i="22" s="1"/>
  <c r="H64" i="22"/>
  <c r="K63" i="22"/>
  <c r="K62" i="22" s="1"/>
  <c r="K61" i="22" s="1"/>
  <c r="J63" i="22"/>
  <c r="J62" i="22" s="1"/>
  <c r="H63" i="22"/>
  <c r="G63" i="22"/>
  <c r="F63" i="22"/>
  <c r="G62" i="22"/>
  <c r="G61" i="22" s="1"/>
  <c r="F62" i="22"/>
  <c r="F61" i="22" s="1"/>
  <c r="O60" i="22"/>
  <c r="N60" i="22"/>
  <c r="M60" i="22"/>
  <c r="L60" i="22"/>
  <c r="L59" i="22" s="1"/>
  <c r="L58" i="22" s="1"/>
  <c r="L57" i="22" s="1"/>
  <c r="H60" i="22"/>
  <c r="M59" i="22"/>
  <c r="K59" i="22"/>
  <c r="K58" i="22" s="1"/>
  <c r="J59" i="22"/>
  <c r="H59" i="22"/>
  <c r="H58" i="22" s="1"/>
  <c r="G59" i="22"/>
  <c r="F59" i="22"/>
  <c r="F58" i="22" s="1"/>
  <c r="F57" i="22" s="1"/>
  <c r="F56" i="22" s="1"/>
  <c r="F55" i="22" s="1"/>
  <c r="J58" i="22"/>
  <c r="J57" i="22" s="1"/>
  <c r="G58" i="22"/>
  <c r="G57" i="22"/>
  <c r="O54" i="22"/>
  <c r="N54" i="22"/>
  <c r="M54" i="22"/>
  <c r="L54" i="22"/>
  <c r="H54" i="22"/>
  <c r="L53" i="22"/>
  <c r="K53" i="22"/>
  <c r="K52" i="22" s="1"/>
  <c r="N52" i="22" s="1"/>
  <c r="J53" i="22"/>
  <c r="H53" i="22"/>
  <c r="H52" i="22" s="1"/>
  <c r="G53" i="22"/>
  <c r="G52" i="22" s="1"/>
  <c r="G51" i="22" s="1"/>
  <c r="G50" i="22" s="1"/>
  <c r="G49" i="22" s="1"/>
  <c r="F53" i="22"/>
  <c r="L52" i="22"/>
  <c r="L51" i="22" s="1"/>
  <c r="L50" i="22" s="1"/>
  <c r="L49" i="22" s="1"/>
  <c r="J52" i="22"/>
  <c r="J51" i="22" s="1"/>
  <c r="F52" i="22"/>
  <c r="H51" i="22"/>
  <c r="F51" i="22"/>
  <c r="F50" i="22" s="1"/>
  <c r="F49" i="22" s="1"/>
  <c r="L45" i="22"/>
  <c r="L44" i="22" s="1"/>
  <c r="H45" i="22"/>
  <c r="M45" i="22" s="1"/>
  <c r="K44" i="22"/>
  <c r="J44" i="22"/>
  <c r="G44" i="22"/>
  <c r="F44" i="22"/>
  <c r="O43" i="22"/>
  <c r="L43" i="22"/>
  <c r="H43" i="22"/>
  <c r="O42" i="22"/>
  <c r="N42" i="22"/>
  <c r="M42" i="22"/>
  <c r="L42" i="22"/>
  <c r="H42" i="22"/>
  <c r="O41" i="22"/>
  <c r="N41" i="22"/>
  <c r="M41" i="22"/>
  <c r="L41" i="22"/>
  <c r="H41" i="22"/>
  <c r="O40" i="22"/>
  <c r="L40" i="22"/>
  <c r="H40" i="22"/>
  <c r="N40" i="22" s="1"/>
  <c r="K39" i="22"/>
  <c r="J39" i="22"/>
  <c r="G39" i="22"/>
  <c r="F39" i="22"/>
  <c r="O38" i="22"/>
  <c r="N38" i="22"/>
  <c r="M38" i="22"/>
  <c r="L38" i="22"/>
  <c r="L37" i="22" s="1"/>
  <c r="H38" i="22"/>
  <c r="K37" i="22"/>
  <c r="O37" i="22" s="1"/>
  <c r="J37" i="22"/>
  <c r="H37" i="22"/>
  <c r="G37" i="22"/>
  <c r="F37" i="22"/>
  <c r="O36" i="22"/>
  <c r="N36" i="22"/>
  <c r="M36" i="22"/>
  <c r="L36" i="22"/>
  <c r="H36" i="22"/>
  <c r="O35" i="22"/>
  <c r="N35" i="22"/>
  <c r="M35" i="22"/>
  <c r="L35" i="22"/>
  <c r="H35" i="22"/>
  <c r="K34" i="22"/>
  <c r="J34" i="22"/>
  <c r="H34" i="22"/>
  <c r="G34" i="22"/>
  <c r="G33" i="22" s="1"/>
  <c r="F34" i="22"/>
  <c r="F33" i="22" s="1"/>
  <c r="O32" i="22"/>
  <c r="L32" i="22"/>
  <c r="H32" i="22"/>
  <c r="M32" i="22" s="1"/>
  <c r="O31" i="22"/>
  <c r="L31" i="22"/>
  <c r="H31" i="22"/>
  <c r="O30" i="22"/>
  <c r="L30" i="22"/>
  <c r="L29" i="22" s="1"/>
  <c r="H30" i="22"/>
  <c r="N30" i="22" s="1"/>
  <c r="K29" i="22"/>
  <c r="J29" i="22"/>
  <c r="G29" i="22"/>
  <c r="F29" i="22"/>
  <c r="O28" i="22"/>
  <c r="L28" i="22"/>
  <c r="H28" i="22"/>
  <c r="M28" i="22" s="1"/>
  <c r="O27" i="22"/>
  <c r="L27" i="22"/>
  <c r="H27" i="22"/>
  <c r="O26" i="22"/>
  <c r="L26" i="22"/>
  <c r="H26" i="22"/>
  <c r="O25" i="22"/>
  <c r="L25" i="22"/>
  <c r="H25" i="22"/>
  <c r="N25" i="22" s="1"/>
  <c r="O24" i="22"/>
  <c r="L24" i="22"/>
  <c r="H24" i="22"/>
  <c r="N24" i="22" s="1"/>
  <c r="O23" i="22"/>
  <c r="N23" i="22"/>
  <c r="M23" i="22"/>
  <c r="L23" i="22"/>
  <c r="H23" i="22"/>
  <c r="O22" i="22"/>
  <c r="N22" i="22"/>
  <c r="M22" i="22"/>
  <c r="L22" i="22"/>
  <c r="H22" i="22"/>
  <c r="O21" i="22"/>
  <c r="L21" i="22"/>
  <c r="H21" i="22"/>
  <c r="N21" i="22" s="1"/>
  <c r="O20" i="22"/>
  <c r="K20" i="22"/>
  <c r="J20" i="22"/>
  <c r="G20" i="22"/>
  <c r="G16" i="22" s="1"/>
  <c r="F20" i="22"/>
  <c r="O19" i="22"/>
  <c r="L19" i="22"/>
  <c r="H19" i="22"/>
  <c r="O18" i="22"/>
  <c r="L18" i="22"/>
  <c r="H18" i="22"/>
  <c r="L17" i="22"/>
  <c r="K17" i="22"/>
  <c r="O17" i="22" s="1"/>
  <c r="J17" i="22"/>
  <c r="G17" i="22"/>
  <c r="F17" i="22"/>
  <c r="F16" i="22"/>
  <c r="O14" i="22"/>
  <c r="L14" i="22"/>
  <c r="H14" i="22"/>
  <c r="N14" i="22" s="1"/>
  <c r="O13" i="22"/>
  <c r="N13" i="22"/>
  <c r="L13" i="22"/>
  <c r="L12" i="22" s="1"/>
  <c r="L11" i="22" s="1"/>
  <c r="L10" i="22" s="1"/>
  <c r="H13" i="22"/>
  <c r="M13" i="22" s="1"/>
  <c r="K12" i="22"/>
  <c r="K11" i="22" s="1"/>
  <c r="K10" i="22" s="1"/>
  <c r="J12" i="22"/>
  <c r="J11" i="22" s="1"/>
  <c r="J10" i="22" s="1"/>
  <c r="G12" i="22"/>
  <c r="G11" i="22" s="1"/>
  <c r="G10" i="22" s="1"/>
  <c r="F12" i="22"/>
  <c r="F11" i="22"/>
  <c r="F10" i="22" s="1"/>
  <c r="K149" i="21"/>
  <c r="H149" i="21"/>
  <c r="J148" i="21"/>
  <c r="K148" i="21" s="1"/>
  <c r="H148" i="21"/>
  <c r="G148" i="21"/>
  <c r="G147" i="21" s="1"/>
  <c r="G146" i="21" s="1"/>
  <c r="F148" i="21"/>
  <c r="J147" i="21"/>
  <c r="K147" i="21" s="1"/>
  <c r="H147" i="21"/>
  <c r="F147" i="21"/>
  <c r="H146" i="21"/>
  <c r="F146" i="21"/>
  <c r="K145" i="21"/>
  <c r="H145" i="21"/>
  <c r="J144" i="21"/>
  <c r="K144" i="21" s="1"/>
  <c r="H144" i="21"/>
  <c r="G144" i="21"/>
  <c r="G143" i="21" s="1"/>
  <c r="G142" i="21" s="1"/>
  <c r="F144" i="21"/>
  <c r="J143" i="21"/>
  <c r="K143" i="21" s="1"/>
  <c r="H143" i="21"/>
  <c r="F143" i="21"/>
  <c r="J142" i="21"/>
  <c r="K142" i="21" s="1"/>
  <c r="H142" i="21"/>
  <c r="F142" i="21"/>
  <c r="K141" i="21"/>
  <c r="H141" i="21"/>
  <c r="J140" i="21"/>
  <c r="K140" i="21" s="1"/>
  <c r="H140" i="21"/>
  <c r="G140" i="21"/>
  <c r="G133" i="21" s="1"/>
  <c r="G130" i="21" s="1"/>
  <c r="G123" i="21" s="1"/>
  <c r="G120" i="21" s="1"/>
  <c r="F140" i="21"/>
  <c r="K139" i="21"/>
  <c r="H139" i="21"/>
  <c r="J138" i="21"/>
  <c r="K138" i="21" s="1"/>
  <c r="H138" i="21"/>
  <c r="G138" i="21"/>
  <c r="F138" i="21"/>
  <c r="K137" i="21"/>
  <c r="H137" i="21"/>
  <c r="J136" i="21"/>
  <c r="K136" i="21" s="1"/>
  <c r="H136" i="21"/>
  <c r="G136" i="21"/>
  <c r="F136" i="21"/>
  <c r="K135" i="21"/>
  <c r="H135" i="21"/>
  <c r="J134" i="21"/>
  <c r="K134" i="21" s="1"/>
  <c r="H134" i="21"/>
  <c r="G134" i="21"/>
  <c r="F134" i="21"/>
  <c r="J133" i="21"/>
  <c r="K133" i="21" s="1"/>
  <c r="H133" i="21"/>
  <c r="F133" i="21"/>
  <c r="J132" i="21"/>
  <c r="K132" i="21" s="1"/>
  <c r="H132" i="21"/>
  <c r="G132" i="21"/>
  <c r="F132" i="21"/>
  <c r="H131" i="21"/>
  <c r="G131" i="21"/>
  <c r="F131" i="21"/>
  <c r="J130" i="21"/>
  <c r="K130" i="21" s="1"/>
  <c r="H130" i="21"/>
  <c r="F130" i="21"/>
  <c r="F123" i="21" s="1"/>
  <c r="F120" i="21" s="1"/>
  <c r="F83" i="21" s="1"/>
  <c r="J129" i="21"/>
  <c r="K129" i="21" s="1"/>
  <c r="H129" i="21"/>
  <c r="G129" i="21"/>
  <c r="G122" i="21" s="1"/>
  <c r="G119" i="21" s="1"/>
  <c r="G82" i="21" s="1"/>
  <c r="F129" i="21"/>
  <c r="F122" i="21" s="1"/>
  <c r="F119" i="21" s="1"/>
  <c r="F82" i="21" s="1"/>
  <c r="H128" i="21"/>
  <c r="G128" i="21"/>
  <c r="F128" i="21"/>
  <c r="K127" i="21"/>
  <c r="H127" i="21"/>
  <c r="J126" i="21"/>
  <c r="K126" i="21" s="1"/>
  <c r="H126" i="21"/>
  <c r="G126" i="21"/>
  <c r="F126" i="21"/>
  <c r="H125" i="21"/>
  <c r="G125" i="21"/>
  <c r="G124" i="21" s="1"/>
  <c r="F125" i="21"/>
  <c r="H124" i="21"/>
  <c r="F124" i="21"/>
  <c r="J123" i="21"/>
  <c r="K123" i="21" s="1"/>
  <c r="H123" i="21"/>
  <c r="H122" i="21"/>
  <c r="H121" i="21"/>
  <c r="F121" i="21"/>
  <c r="H120" i="21"/>
  <c r="H119" i="21"/>
  <c r="H118" i="21"/>
  <c r="F118" i="21"/>
  <c r="K117" i="21"/>
  <c r="H117" i="21"/>
  <c r="J116" i="21"/>
  <c r="K116" i="21" s="1"/>
  <c r="H116" i="21"/>
  <c r="G116" i="21"/>
  <c r="G115" i="21" s="1"/>
  <c r="G114" i="21" s="1"/>
  <c r="G113" i="21" s="1"/>
  <c r="G112" i="21" s="1"/>
  <c r="F116" i="21"/>
  <c r="J115" i="21"/>
  <c r="K115" i="21" s="1"/>
  <c r="H115" i="21"/>
  <c r="F115" i="21"/>
  <c r="J114" i="21"/>
  <c r="K114" i="21" s="1"/>
  <c r="H114" i="21"/>
  <c r="F114" i="21"/>
  <c r="H113" i="21"/>
  <c r="F113" i="21"/>
  <c r="H112" i="21"/>
  <c r="F112" i="21"/>
  <c r="K111" i="21"/>
  <c r="H111" i="21"/>
  <c r="J110" i="21"/>
  <c r="K110" i="21" s="1"/>
  <c r="H110" i="21"/>
  <c r="G110" i="21"/>
  <c r="G109" i="21" s="1"/>
  <c r="G108" i="21" s="1"/>
  <c r="F110" i="21"/>
  <c r="H109" i="21"/>
  <c r="F109" i="21"/>
  <c r="H108" i="21"/>
  <c r="F108" i="21"/>
  <c r="K107" i="21"/>
  <c r="H107" i="21"/>
  <c r="J106" i="21"/>
  <c r="K106" i="21" s="1"/>
  <c r="H106" i="21"/>
  <c r="G106" i="21"/>
  <c r="F106" i="21"/>
  <c r="K105" i="21"/>
  <c r="H105" i="21"/>
  <c r="J104" i="21"/>
  <c r="K104" i="21" s="1"/>
  <c r="H104" i="21"/>
  <c r="G104" i="21"/>
  <c r="G103" i="21" s="1"/>
  <c r="G102" i="21" s="1"/>
  <c r="F104" i="21"/>
  <c r="H103" i="21"/>
  <c r="F103" i="21"/>
  <c r="H102" i="21"/>
  <c r="F102" i="21"/>
  <c r="H101" i="21"/>
  <c r="F101" i="21"/>
  <c r="H100" i="21"/>
  <c r="F100" i="21"/>
  <c r="K99" i="21"/>
  <c r="H99" i="21"/>
  <c r="J98" i="21"/>
  <c r="K98" i="21" s="1"/>
  <c r="H98" i="21"/>
  <c r="G98" i="21"/>
  <c r="F98" i="21"/>
  <c r="H97" i="21"/>
  <c r="G97" i="21"/>
  <c r="G96" i="21" s="1"/>
  <c r="F97" i="21"/>
  <c r="H96" i="21"/>
  <c r="F96" i="21"/>
  <c r="K95" i="21"/>
  <c r="H95" i="21"/>
  <c r="J94" i="21"/>
  <c r="K94" i="21" s="1"/>
  <c r="H94" i="21"/>
  <c r="G94" i="21"/>
  <c r="G93" i="21" s="1"/>
  <c r="G92" i="21" s="1"/>
  <c r="G91" i="21" s="1"/>
  <c r="G90" i="21" s="1"/>
  <c r="F94" i="21"/>
  <c r="H93" i="21"/>
  <c r="F93" i="21"/>
  <c r="H92" i="21"/>
  <c r="F92" i="21"/>
  <c r="H91" i="21"/>
  <c r="F91" i="21"/>
  <c r="H90" i="21"/>
  <c r="F90" i="21"/>
  <c r="K89" i="21"/>
  <c r="H89" i="21"/>
  <c r="J88" i="21"/>
  <c r="K88" i="21" s="1"/>
  <c r="H88" i="21"/>
  <c r="G88" i="21"/>
  <c r="F88" i="21"/>
  <c r="J87" i="21"/>
  <c r="K87" i="21" s="1"/>
  <c r="H87" i="21"/>
  <c r="G87" i="21"/>
  <c r="F87" i="21"/>
  <c r="H86" i="21"/>
  <c r="G86" i="21"/>
  <c r="G85" i="21" s="1"/>
  <c r="G84" i="21" s="1"/>
  <c r="F86" i="21"/>
  <c r="H85" i="21"/>
  <c r="F85" i="21"/>
  <c r="H84" i="21"/>
  <c r="F84" i="21"/>
  <c r="H83" i="21"/>
  <c r="H82" i="21"/>
  <c r="H81" i="21"/>
  <c r="F81" i="21"/>
  <c r="K80" i="21"/>
  <c r="H80" i="21"/>
  <c r="J79" i="21"/>
  <c r="K79" i="21" s="1"/>
  <c r="H79" i="21"/>
  <c r="G79" i="21"/>
  <c r="F79" i="21"/>
  <c r="H78" i="21"/>
  <c r="G78" i="21"/>
  <c r="G8" i="21" s="1"/>
  <c r="F78" i="21"/>
  <c r="K77" i="21"/>
  <c r="H77" i="21"/>
  <c r="J76" i="21"/>
  <c r="K76" i="21" s="1"/>
  <c r="H76" i="21"/>
  <c r="G76" i="21"/>
  <c r="G75" i="21" s="1"/>
  <c r="G74" i="21" s="1"/>
  <c r="G73" i="21" s="1"/>
  <c r="F76" i="21"/>
  <c r="J75" i="21"/>
  <c r="K75" i="21" s="1"/>
  <c r="H75" i="21"/>
  <c r="F75" i="21"/>
  <c r="J74" i="21"/>
  <c r="K74" i="21" s="1"/>
  <c r="H74" i="21"/>
  <c r="F74" i="21"/>
  <c r="H73" i="21"/>
  <c r="F73" i="21"/>
  <c r="H72" i="21"/>
  <c r="G72" i="21"/>
  <c r="F72" i="21"/>
  <c r="K71" i="21"/>
  <c r="H71" i="21"/>
  <c r="K70" i="21"/>
  <c r="H70" i="21"/>
  <c r="K69" i="21"/>
  <c r="H69" i="21"/>
  <c r="J68" i="21"/>
  <c r="K68" i="21" s="1"/>
  <c r="H68" i="21"/>
  <c r="G68" i="21"/>
  <c r="F68" i="21"/>
  <c r="K67" i="21"/>
  <c r="H67" i="21"/>
  <c r="K66" i="21"/>
  <c r="H66" i="21"/>
  <c r="K65" i="21"/>
  <c r="H65" i="21"/>
  <c r="K64" i="21"/>
  <c r="H64" i="21"/>
  <c r="K63" i="21"/>
  <c r="H63" i="21"/>
  <c r="K62" i="21"/>
  <c r="H62" i="21"/>
  <c r="J61" i="21"/>
  <c r="K61" i="21" s="1"/>
  <c r="H61" i="21"/>
  <c r="G61" i="21"/>
  <c r="F61" i="21"/>
  <c r="K60" i="21"/>
  <c r="H60" i="21"/>
  <c r="J59" i="21"/>
  <c r="K59" i="21" s="1"/>
  <c r="H59" i="21"/>
  <c r="G59" i="21"/>
  <c r="F59" i="21"/>
  <c r="K58" i="21"/>
  <c r="H58" i="21"/>
  <c r="J57" i="21"/>
  <c r="K57" i="21" s="1"/>
  <c r="H57" i="21"/>
  <c r="G57" i="21"/>
  <c r="G54" i="21" s="1"/>
  <c r="F57" i="21"/>
  <c r="K56" i="21"/>
  <c r="H56" i="21"/>
  <c r="J55" i="21"/>
  <c r="K55" i="21" s="1"/>
  <c r="H55" i="21"/>
  <c r="G55" i="21"/>
  <c r="F55" i="21"/>
  <c r="H54" i="21"/>
  <c r="F54" i="21"/>
  <c r="K53" i="21"/>
  <c r="H53" i="21"/>
  <c r="J52" i="21"/>
  <c r="K52" i="21" s="1"/>
  <c r="H52" i="21"/>
  <c r="G52" i="21"/>
  <c r="F52" i="21"/>
  <c r="K51" i="21"/>
  <c r="H51" i="21"/>
  <c r="K50" i="21"/>
  <c r="H50" i="21"/>
  <c r="K49" i="21"/>
  <c r="H49" i="21"/>
  <c r="K48" i="21"/>
  <c r="H48" i="21"/>
  <c r="K47" i="21"/>
  <c r="H47" i="21"/>
  <c r="K46" i="21"/>
  <c r="H46" i="21"/>
  <c r="J45" i="21"/>
  <c r="K45" i="21" s="1"/>
  <c r="H45" i="21"/>
  <c r="G45" i="21"/>
  <c r="F45" i="21"/>
  <c r="K44" i="21"/>
  <c r="H44" i="21"/>
  <c r="K43" i="21"/>
  <c r="H43" i="21"/>
  <c r="J42" i="21"/>
  <c r="K42" i="21" s="1"/>
  <c r="H42" i="21"/>
  <c r="G42" i="21"/>
  <c r="F42" i="21"/>
  <c r="H41" i="21"/>
  <c r="G41" i="21"/>
  <c r="F41" i="21"/>
  <c r="H40" i="21"/>
  <c r="F40" i="21"/>
  <c r="K39" i="21"/>
  <c r="H39" i="21"/>
  <c r="K38" i="21"/>
  <c r="H38" i="21"/>
  <c r="J37" i="21"/>
  <c r="K37" i="21" s="1"/>
  <c r="H37" i="21"/>
  <c r="G37" i="21"/>
  <c r="F37" i="21"/>
  <c r="K36" i="21"/>
  <c r="H36" i="21"/>
  <c r="J35" i="21"/>
  <c r="K35" i="21" s="1"/>
  <c r="H35" i="21"/>
  <c r="G35" i="21"/>
  <c r="F35" i="21"/>
  <c r="G34" i="21"/>
  <c r="G33" i="21" s="1"/>
  <c r="F34" i="21"/>
  <c r="F33" i="21"/>
  <c r="F32" i="21"/>
  <c r="K31" i="21"/>
  <c r="H31" i="21"/>
  <c r="K30" i="21"/>
  <c r="H30" i="21"/>
  <c r="J29" i="21"/>
  <c r="H29" i="21"/>
  <c r="K29" i="21" s="1"/>
  <c r="G29" i="21"/>
  <c r="G28" i="21" s="1"/>
  <c r="F29" i="21"/>
  <c r="J28" i="21"/>
  <c r="F28" i="21"/>
  <c r="K27" i="21"/>
  <c r="H27" i="21"/>
  <c r="K26" i="21"/>
  <c r="H26" i="21"/>
  <c r="K25" i="21"/>
  <c r="H25" i="21"/>
  <c r="K24" i="21"/>
  <c r="H24" i="21"/>
  <c r="K23" i="21"/>
  <c r="H23" i="21"/>
  <c r="K22" i="21"/>
  <c r="H22" i="21"/>
  <c r="K21" i="21"/>
  <c r="H21" i="21"/>
  <c r="J20" i="21"/>
  <c r="K20" i="21" s="1"/>
  <c r="H20" i="21"/>
  <c r="G20" i="21"/>
  <c r="F20" i="21"/>
  <c r="K19" i="21"/>
  <c r="H19" i="21"/>
  <c r="K18" i="21"/>
  <c r="H18" i="21"/>
  <c r="K17" i="21"/>
  <c r="H17" i="21"/>
  <c r="K16" i="21"/>
  <c r="H16" i="21"/>
  <c r="K15" i="21"/>
  <c r="H15" i="21"/>
  <c r="K14" i="21"/>
  <c r="H14" i="21"/>
  <c r="J13" i="21"/>
  <c r="H13" i="21"/>
  <c r="K13" i="21" s="1"/>
  <c r="G13" i="21"/>
  <c r="G12" i="21" s="1"/>
  <c r="G11" i="21" s="1"/>
  <c r="G10" i="21" s="1"/>
  <c r="F13" i="21"/>
  <c r="J12" i="21"/>
  <c r="F12" i="21"/>
  <c r="F11" i="21"/>
  <c r="F10" i="21"/>
  <c r="F9" i="21"/>
  <c r="H8" i="21"/>
  <c r="F8" i="21"/>
  <c r="O10" i="22" l="1"/>
  <c r="O58" i="22"/>
  <c r="K57" i="22"/>
  <c r="K56" i="22" s="1"/>
  <c r="K55" i="22" s="1"/>
  <c r="L98" i="22"/>
  <c r="L95" i="22" s="1"/>
  <c r="L92" i="22" s="1"/>
  <c r="L89" i="22" s="1"/>
  <c r="L48" i="22" s="1"/>
  <c r="O85" i="22"/>
  <c r="N59" i="22"/>
  <c r="O12" i="22"/>
  <c r="N32" i="22"/>
  <c r="M40" i="22"/>
  <c r="N45" i="22"/>
  <c r="N53" i="22"/>
  <c r="O59" i="22"/>
  <c r="H69" i="22"/>
  <c r="H71" i="22"/>
  <c r="O99" i="22"/>
  <c r="N101" i="22"/>
  <c r="N108" i="22"/>
  <c r="H44" i="22"/>
  <c r="M44" i="22" s="1"/>
  <c r="G68" i="22"/>
  <c r="G67" i="22" s="1"/>
  <c r="G66" i="22" s="1"/>
  <c r="G65" i="22" s="1"/>
  <c r="G48" i="22" s="1"/>
  <c r="O98" i="22"/>
  <c r="M14" i="22"/>
  <c r="M24" i="22"/>
  <c r="K33" i="22"/>
  <c r="H39" i="22"/>
  <c r="N39" i="22" s="1"/>
  <c r="O63" i="22"/>
  <c r="M70" i="22"/>
  <c r="M72" i="22"/>
  <c r="H85" i="22"/>
  <c r="N85" i="22" s="1"/>
  <c r="M86" i="22"/>
  <c r="K97" i="22"/>
  <c r="N107" i="22"/>
  <c r="G15" i="22"/>
  <c r="L96" i="22"/>
  <c r="L93" i="22" s="1"/>
  <c r="L90" i="22" s="1"/>
  <c r="L87" i="22" s="1"/>
  <c r="N37" i="22"/>
  <c r="L56" i="22"/>
  <c r="L55" i="22" s="1"/>
  <c r="N31" i="22"/>
  <c r="M31" i="22"/>
  <c r="M34" i="22"/>
  <c r="H57" i="22"/>
  <c r="M57" i="22" s="1"/>
  <c r="N58" i="22"/>
  <c r="M27" i="22"/>
  <c r="N27" i="22"/>
  <c r="M37" i="22"/>
  <c r="M39" i="22"/>
  <c r="J33" i="22"/>
  <c r="H109" i="22"/>
  <c r="G9" i="22"/>
  <c r="G8" i="22" s="1"/>
  <c r="F15" i="22"/>
  <c r="F9" i="22" s="1"/>
  <c r="F8" i="22" s="1"/>
  <c r="M19" i="22"/>
  <c r="N19" i="22"/>
  <c r="N26" i="22"/>
  <c r="M26" i="22"/>
  <c r="O33" i="22"/>
  <c r="O39" i="22"/>
  <c r="O68" i="22"/>
  <c r="K67" i="22"/>
  <c r="K80" i="22"/>
  <c r="H97" i="22"/>
  <c r="M103" i="22"/>
  <c r="N103" i="22"/>
  <c r="N18" i="22"/>
  <c r="M18" i="22"/>
  <c r="H17" i="22"/>
  <c r="N28" i="22"/>
  <c r="N34" i="22"/>
  <c r="H50" i="22"/>
  <c r="M58" i="22"/>
  <c r="J73" i="22"/>
  <c r="O11" i="22"/>
  <c r="K16" i="22"/>
  <c r="J16" i="22"/>
  <c r="L20" i="22"/>
  <c r="L16" i="22" s="1"/>
  <c r="O29" i="22"/>
  <c r="O34" i="22"/>
  <c r="J61" i="22"/>
  <c r="O62" i="22"/>
  <c r="H62" i="22"/>
  <c r="N63" i="22"/>
  <c r="J67" i="22"/>
  <c r="L78" i="22"/>
  <c r="L77" i="22" s="1"/>
  <c r="L46" i="22" s="1"/>
  <c r="M82" i="22"/>
  <c r="N82" i="22"/>
  <c r="O83" i="22"/>
  <c r="O84" i="22"/>
  <c r="J92" i="22"/>
  <c r="N96" i="22"/>
  <c r="K93" i="22"/>
  <c r="O97" i="22"/>
  <c r="K94" i="22"/>
  <c r="H96" i="22"/>
  <c r="M99" i="22"/>
  <c r="M105" i="22"/>
  <c r="N116" i="22"/>
  <c r="M116" i="22"/>
  <c r="H115" i="22"/>
  <c r="L34" i="22"/>
  <c r="L39" i="22"/>
  <c r="N43" i="22"/>
  <c r="M43" i="22"/>
  <c r="K51" i="22"/>
  <c r="O52" i="22"/>
  <c r="G56" i="22"/>
  <c r="G55" i="22" s="1"/>
  <c r="H75" i="22"/>
  <c r="N75" i="22" s="1"/>
  <c r="N76" i="22"/>
  <c r="J50" i="22"/>
  <c r="M51" i="22"/>
  <c r="O57" i="22"/>
  <c r="O115" i="22"/>
  <c r="N115" i="22"/>
  <c r="K114" i="22"/>
  <c r="H12" i="22"/>
  <c r="M25" i="22"/>
  <c r="M30" i="22"/>
  <c r="O53" i="22"/>
  <c r="M63" i="22"/>
  <c r="K74" i="22"/>
  <c r="H98" i="22"/>
  <c r="F96" i="22"/>
  <c r="F93" i="22" s="1"/>
  <c r="F90" i="22" s="1"/>
  <c r="F87" i="22" s="1"/>
  <c r="F46" i="22" s="1"/>
  <c r="N99" i="22"/>
  <c r="M101" i="22"/>
  <c r="F98" i="22"/>
  <c r="F95" i="22" s="1"/>
  <c r="F92" i="22" s="1"/>
  <c r="F89" i="22" s="1"/>
  <c r="F48" i="22" s="1"/>
  <c r="N105" i="22"/>
  <c r="M107" i="22"/>
  <c r="M111" i="22"/>
  <c r="J110" i="22"/>
  <c r="M21" i="22"/>
  <c r="H20" i="22"/>
  <c r="N20" i="22" s="1"/>
  <c r="H29" i="22"/>
  <c r="M52" i="22"/>
  <c r="O75" i="22"/>
  <c r="H81" i="22"/>
  <c r="G90" i="22"/>
  <c r="G87" i="22" s="1"/>
  <c r="J94" i="22"/>
  <c r="K110" i="22"/>
  <c r="O111" i="22"/>
  <c r="J80" i="22"/>
  <c r="M53" i="22"/>
  <c r="K95" i="22"/>
  <c r="M96" i="22"/>
  <c r="J93" i="22"/>
  <c r="G101" i="21"/>
  <c r="G100" i="21" s="1"/>
  <c r="G83" i="21" s="1"/>
  <c r="G121" i="21"/>
  <c r="G118" i="21" s="1"/>
  <c r="G81" i="21"/>
  <c r="K12" i="21"/>
  <c r="G40" i="21"/>
  <c r="G32" i="21" s="1"/>
  <c r="G9" i="21" s="1"/>
  <c r="J41" i="21"/>
  <c r="J78" i="21"/>
  <c r="J120" i="21"/>
  <c r="K120" i="21" s="1"/>
  <c r="G150" i="21"/>
  <c r="J34" i="21"/>
  <c r="J93" i="21"/>
  <c r="J109" i="21"/>
  <c r="J103" i="21"/>
  <c r="H12" i="21"/>
  <c r="H28" i="21"/>
  <c r="K28" i="21" s="1"/>
  <c r="J73" i="21"/>
  <c r="K73" i="21" s="1"/>
  <c r="J86" i="21"/>
  <c r="J97" i="21"/>
  <c r="J113" i="21"/>
  <c r="J131" i="21"/>
  <c r="J125" i="21"/>
  <c r="J146" i="21"/>
  <c r="K146" i="21" s="1"/>
  <c r="F150" i="21"/>
  <c r="J11" i="21"/>
  <c r="H34" i="21"/>
  <c r="J54" i="21"/>
  <c r="K54" i="21" s="1"/>
  <c r="J72" i="21"/>
  <c r="K72" i="21" s="1"/>
  <c r="J122" i="21"/>
  <c r="M85" i="22" l="1"/>
  <c r="H84" i="22"/>
  <c r="N57" i="22"/>
  <c r="N44" i="22"/>
  <c r="H33" i="22"/>
  <c r="N33" i="22" s="1"/>
  <c r="G46" i="22"/>
  <c r="G117" i="22" s="1"/>
  <c r="N71" i="22"/>
  <c r="M71" i="22"/>
  <c r="N69" i="22"/>
  <c r="H68" i="22"/>
  <c r="M69" i="22"/>
  <c r="J109" i="22"/>
  <c r="M109" i="22" s="1"/>
  <c r="M110" i="22"/>
  <c r="H83" i="22"/>
  <c r="M84" i="22"/>
  <c r="K50" i="22"/>
  <c r="O51" i="22"/>
  <c r="N51" i="22"/>
  <c r="O93" i="22"/>
  <c r="J66" i="22"/>
  <c r="H49" i="22"/>
  <c r="O67" i="22"/>
  <c r="K92" i="22"/>
  <c r="O95" i="22"/>
  <c r="H80" i="22"/>
  <c r="N80" i="22" s="1"/>
  <c r="M20" i="22"/>
  <c r="H114" i="22"/>
  <c r="M115" i="22"/>
  <c r="H16" i="22"/>
  <c r="K73" i="22"/>
  <c r="O74" i="22"/>
  <c r="H74" i="22"/>
  <c r="H93" i="22"/>
  <c r="N93" i="22" s="1"/>
  <c r="J89" i="22"/>
  <c r="J15" i="22"/>
  <c r="N17" i="22"/>
  <c r="K109" i="22"/>
  <c r="N110" i="22"/>
  <c r="O110" i="22"/>
  <c r="H11" i="22"/>
  <c r="M12" i="22"/>
  <c r="N94" i="22"/>
  <c r="K91" i="22"/>
  <c r="O94" i="22"/>
  <c r="N62" i="22"/>
  <c r="H61" i="22"/>
  <c r="M62" i="22"/>
  <c r="N29" i="22"/>
  <c r="M17" i="22"/>
  <c r="H94" i="22"/>
  <c r="F117" i="22"/>
  <c r="J79" i="22"/>
  <c r="J91" i="22"/>
  <c r="M98" i="22"/>
  <c r="H95" i="22"/>
  <c r="N98" i="22"/>
  <c r="L33" i="22"/>
  <c r="L15" i="22" s="1"/>
  <c r="L9" i="22" s="1"/>
  <c r="L8" i="22" s="1"/>
  <c r="L117" i="22" s="1"/>
  <c r="N97" i="22"/>
  <c r="N84" i="22"/>
  <c r="N16" i="22"/>
  <c r="K15" i="22"/>
  <c r="O16" i="22"/>
  <c r="N81" i="22"/>
  <c r="M93" i="22"/>
  <c r="J90" i="22"/>
  <c r="M81" i="22"/>
  <c r="M97" i="22"/>
  <c r="N12" i="22"/>
  <c r="N114" i="22"/>
  <c r="O114" i="22"/>
  <c r="K113" i="22"/>
  <c r="M75" i="22"/>
  <c r="J49" i="22"/>
  <c r="M50" i="22"/>
  <c r="M29" i="22"/>
  <c r="O61" i="22"/>
  <c r="J56" i="22"/>
  <c r="M61" i="22"/>
  <c r="K79" i="22"/>
  <c r="J33" i="21"/>
  <c r="K34" i="21"/>
  <c r="K78" i="21"/>
  <c r="J8" i="21"/>
  <c r="K122" i="21"/>
  <c r="J119" i="21"/>
  <c r="H33" i="21"/>
  <c r="K86" i="21"/>
  <c r="J85" i="21"/>
  <c r="J10" i="21"/>
  <c r="H150" i="21"/>
  <c r="K125" i="21"/>
  <c r="J124" i="21"/>
  <c r="K97" i="21"/>
  <c r="J96" i="21"/>
  <c r="K96" i="21" s="1"/>
  <c r="K103" i="21"/>
  <c r="J102" i="21"/>
  <c r="K109" i="21"/>
  <c r="J108" i="21"/>
  <c r="K108" i="21" s="1"/>
  <c r="K113" i="21"/>
  <c r="J112" i="21"/>
  <c r="K112" i="21" s="1"/>
  <c r="K93" i="21"/>
  <c r="J92" i="21"/>
  <c r="K131" i="21"/>
  <c r="J128" i="21"/>
  <c r="K128" i="21" s="1"/>
  <c r="I12" i="21"/>
  <c r="H11" i="21"/>
  <c r="K41" i="21"/>
  <c r="J40" i="21"/>
  <c r="K40" i="21" s="1"/>
  <c r="H67" i="22" l="1"/>
  <c r="M68" i="22"/>
  <c r="N68" i="22"/>
  <c r="M33" i="22"/>
  <c r="O15" i="22"/>
  <c r="K9" i="22"/>
  <c r="H92" i="22"/>
  <c r="N92" i="22" s="1"/>
  <c r="M95" i="22"/>
  <c r="J78" i="22"/>
  <c r="O109" i="22"/>
  <c r="N109" i="22"/>
  <c r="O92" i="22"/>
  <c r="K89" i="22"/>
  <c r="J55" i="22"/>
  <c r="O56" i="22"/>
  <c r="O113" i="22"/>
  <c r="J87" i="22"/>
  <c r="N61" i="22"/>
  <c r="O73" i="22"/>
  <c r="N95" i="22"/>
  <c r="H91" i="22"/>
  <c r="H15" i="22"/>
  <c r="J65" i="22"/>
  <c r="M94" i="22"/>
  <c r="H10" i="22"/>
  <c r="M11" i="22"/>
  <c r="N11" i="22"/>
  <c r="M16" i="22"/>
  <c r="K66" i="22"/>
  <c r="O50" i="22"/>
  <c r="K49" i="22"/>
  <c r="N50" i="22"/>
  <c r="K78" i="22"/>
  <c r="J88" i="22"/>
  <c r="J9" i="22"/>
  <c r="H73" i="22"/>
  <c r="N73" i="22" s="1"/>
  <c r="M74" i="22"/>
  <c r="H79" i="22"/>
  <c r="N79" i="22" s="1"/>
  <c r="K90" i="22"/>
  <c r="H56" i="22"/>
  <c r="M49" i="22"/>
  <c r="M80" i="22"/>
  <c r="O91" i="22"/>
  <c r="K88" i="22"/>
  <c r="N74" i="22"/>
  <c r="H113" i="22"/>
  <c r="N113" i="22" s="1"/>
  <c r="M114" i="22"/>
  <c r="M83" i="22"/>
  <c r="N83" i="22"/>
  <c r="I11" i="21"/>
  <c r="H10" i="21"/>
  <c r="K119" i="21"/>
  <c r="J82" i="21"/>
  <c r="K82" i="21" s="1"/>
  <c r="K11" i="21"/>
  <c r="K124" i="21"/>
  <c r="J121" i="21"/>
  <c r="K85" i="21"/>
  <c r="J84" i="21"/>
  <c r="K92" i="21"/>
  <c r="J91" i="21"/>
  <c r="K102" i="21"/>
  <c r="J101" i="21"/>
  <c r="I145" i="21"/>
  <c r="I135" i="21"/>
  <c r="I117" i="21"/>
  <c r="I77" i="21"/>
  <c r="I67" i="21"/>
  <c r="I65" i="21"/>
  <c r="I63" i="21"/>
  <c r="I56" i="21"/>
  <c r="I51" i="21"/>
  <c r="I49" i="21"/>
  <c r="I47" i="21"/>
  <c r="I27" i="21"/>
  <c r="I25" i="21"/>
  <c r="I23" i="21"/>
  <c r="I21" i="21"/>
  <c r="I127" i="21"/>
  <c r="I107" i="21"/>
  <c r="I99" i="21"/>
  <c r="I70" i="21"/>
  <c r="I31" i="21"/>
  <c r="I19" i="21"/>
  <c r="I17" i="21"/>
  <c r="I15" i="21"/>
  <c r="I149" i="21"/>
  <c r="I141" i="21"/>
  <c r="I105" i="21"/>
  <c r="I66" i="21"/>
  <c r="I64" i="21"/>
  <c r="I62" i="21"/>
  <c r="I50" i="21"/>
  <c r="I48" i="21"/>
  <c r="I46" i="21"/>
  <c r="I36" i="21"/>
  <c r="I26" i="21"/>
  <c r="I24" i="21"/>
  <c r="I22" i="21"/>
  <c r="I60" i="21"/>
  <c r="I137" i="21"/>
  <c r="I111" i="21"/>
  <c r="I95" i="21"/>
  <c r="I71" i="21"/>
  <c r="I69" i="21"/>
  <c r="I58" i="21"/>
  <c r="I53" i="21"/>
  <c r="I30" i="21"/>
  <c r="I18" i="21"/>
  <c r="I16" i="21"/>
  <c r="I14" i="21"/>
  <c r="I80" i="21"/>
  <c r="I43" i="21"/>
  <c r="I38" i="21"/>
  <c r="I139" i="21"/>
  <c r="I89" i="21"/>
  <c r="I44" i="21"/>
  <c r="I39" i="21"/>
  <c r="I85" i="21"/>
  <c r="I37" i="21"/>
  <c r="I106" i="21"/>
  <c r="I142" i="21"/>
  <c r="I103" i="21"/>
  <c r="I55" i="21"/>
  <c r="I97" i="21"/>
  <c r="I134" i="21"/>
  <c r="I57" i="21"/>
  <c r="I94" i="21"/>
  <c r="I120" i="21"/>
  <c r="I115" i="21"/>
  <c r="I143" i="21"/>
  <c r="I45" i="21"/>
  <c r="I93" i="21"/>
  <c r="I140" i="21"/>
  <c r="I61" i="21"/>
  <c r="I104" i="21"/>
  <c r="I121" i="21"/>
  <c r="I72" i="21"/>
  <c r="I119" i="21"/>
  <c r="I147" i="21"/>
  <c r="I116" i="21"/>
  <c r="I78" i="21"/>
  <c r="I110" i="21"/>
  <c r="I130" i="21"/>
  <c r="I126" i="21"/>
  <c r="I75" i="21"/>
  <c r="I129" i="21"/>
  <c r="I13" i="21"/>
  <c r="I83" i="21"/>
  <c r="I41" i="21"/>
  <c r="I133" i="21"/>
  <c r="I82" i="21"/>
  <c r="I54" i="21"/>
  <c r="I88" i="21"/>
  <c r="I74" i="21"/>
  <c r="I20" i="21"/>
  <c r="I108" i="21"/>
  <c r="I73" i="21"/>
  <c r="I144" i="21"/>
  <c r="I68" i="21"/>
  <c r="I125" i="21"/>
  <c r="I122" i="21"/>
  <c r="I101" i="21"/>
  <c r="I148" i="21"/>
  <c r="I102" i="21"/>
  <c r="I87" i="21"/>
  <c r="I79" i="21"/>
  <c r="I81" i="21"/>
  <c r="I136" i="21"/>
  <c r="I109" i="21"/>
  <c r="I92" i="21"/>
  <c r="I128" i="21"/>
  <c r="I146" i="21"/>
  <c r="I8" i="21"/>
  <c r="I59" i="21"/>
  <c r="I96" i="21"/>
  <c r="I84" i="21"/>
  <c r="I114" i="21"/>
  <c r="I42" i="21"/>
  <c r="I123" i="21"/>
  <c r="I76" i="21"/>
  <c r="I113" i="21"/>
  <c r="I35" i="21"/>
  <c r="I98" i="21"/>
  <c r="I132" i="21"/>
  <c r="I100" i="21"/>
  <c r="I29" i="21"/>
  <c r="I86" i="21"/>
  <c r="I131" i="21"/>
  <c r="I52" i="21"/>
  <c r="I91" i="21"/>
  <c r="I118" i="21"/>
  <c r="I112" i="21"/>
  <c r="I138" i="21"/>
  <c r="I40" i="21"/>
  <c r="I90" i="21"/>
  <c r="I124" i="21"/>
  <c r="I33" i="21"/>
  <c r="H32" i="21"/>
  <c r="I32" i="21" s="1"/>
  <c r="J9" i="21"/>
  <c r="K10" i="21"/>
  <c r="K8" i="21"/>
  <c r="I28" i="21"/>
  <c r="I34" i="21"/>
  <c r="K33" i="21"/>
  <c r="J32" i="21"/>
  <c r="N67" i="22" l="1"/>
  <c r="M67" i="22"/>
  <c r="H78" i="22"/>
  <c r="M78" i="22" s="1"/>
  <c r="J47" i="22"/>
  <c r="M79" i="22"/>
  <c r="N78" i="22"/>
  <c r="K77" i="22"/>
  <c r="O78" i="22"/>
  <c r="J48" i="22"/>
  <c r="M55" i="22"/>
  <c r="O55" i="22"/>
  <c r="O88" i="22"/>
  <c r="K47" i="22"/>
  <c r="H55" i="22"/>
  <c r="N56" i="22"/>
  <c r="H66" i="22"/>
  <c r="N66" i="22" s="1"/>
  <c r="M73" i="22"/>
  <c r="H88" i="22"/>
  <c r="M56" i="22"/>
  <c r="H89" i="22"/>
  <c r="M92" i="22"/>
  <c r="N91" i="22"/>
  <c r="K87" i="22"/>
  <c r="O90" i="22"/>
  <c r="J8" i="22"/>
  <c r="M15" i="22"/>
  <c r="O49" i="22"/>
  <c r="N49" i="22"/>
  <c r="K46" i="22"/>
  <c r="H9" i="22"/>
  <c r="N10" i="22"/>
  <c r="M10" i="22"/>
  <c r="K8" i="22"/>
  <c r="O9" i="22"/>
  <c r="M113" i="22"/>
  <c r="M91" i="22"/>
  <c r="K65" i="22"/>
  <c r="O66" i="22"/>
  <c r="H90" i="22"/>
  <c r="N90" i="22" s="1"/>
  <c r="O89" i="22"/>
  <c r="J77" i="22"/>
  <c r="N15" i="22"/>
  <c r="K84" i="21"/>
  <c r="I150" i="21"/>
  <c r="I10" i="21"/>
  <c r="H9" i="21"/>
  <c r="I9" i="21" s="1"/>
  <c r="K91" i="21"/>
  <c r="J90" i="21"/>
  <c r="K90" i="21" s="1"/>
  <c r="K32" i="21"/>
  <c r="K101" i="21"/>
  <c r="J100" i="21"/>
  <c r="K121" i="21"/>
  <c r="J118" i="21"/>
  <c r="K118" i="21" s="1"/>
  <c r="H87" i="22" l="1"/>
  <c r="M90" i="22"/>
  <c r="H8" i="22"/>
  <c r="H47" i="22"/>
  <c r="N47" i="22" s="1"/>
  <c r="N9" i="22"/>
  <c r="N55" i="22"/>
  <c r="M88" i="22"/>
  <c r="J46" i="22"/>
  <c r="K48" i="22"/>
  <c r="O65" i="22"/>
  <c r="M9" i="22"/>
  <c r="M89" i="22"/>
  <c r="O47" i="22"/>
  <c r="N8" i="22"/>
  <c r="K117" i="22"/>
  <c r="O8" i="22"/>
  <c r="H65" i="22"/>
  <c r="M66" i="22"/>
  <c r="H77" i="22"/>
  <c r="N77" i="22" s="1"/>
  <c r="N89" i="22"/>
  <c r="N87" i="22"/>
  <c r="O87" i="22"/>
  <c r="N88" i="22"/>
  <c r="O77" i="22"/>
  <c r="J81" i="21"/>
  <c r="K100" i="21"/>
  <c r="J83" i="21"/>
  <c r="K83" i="21" s="1"/>
  <c r="K9" i="21"/>
  <c r="M47" i="22" l="1"/>
  <c r="O48" i="22"/>
  <c r="M46" i="22"/>
  <c r="H117" i="22"/>
  <c r="N117" i="22" s="1"/>
  <c r="M77" i="22"/>
  <c r="M8" i="22"/>
  <c r="H48" i="22"/>
  <c r="N48" i="22" s="1"/>
  <c r="M65" i="22"/>
  <c r="O46" i="22"/>
  <c r="J117" i="22"/>
  <c r="O117" i="22" s="1"/>
  <c r="N65" i="22"/>
  <c r="H46" i="22"/>
  <c r="M87" i="22"/>
  <c r="K81" i="21"/>
  <c r="J150" i="21"/>
  <c r="K150" i="21" s="1"/>
  <c r="I47" i="22" l="1"/>
  <c r="I87" i="22"/>
  <c r="I65" i="22"/>
  <c r="I46" i="22"/>
  <c r="N46" i="22"/>
  <c r="I48" i="22"/>
  <c r="M48" i="22"/>
  <c r="I77" i="22"/>
  <c r="M117" i="22"/>
  <c r="I8" i="22"/>
  <c r="I41" i="22"/>
  <c r="I86" i="22"/>
  <c r="I60" i="22"/>
  <c r="I72" i="22"/>
  <c r="I70" i="22"/>
  <c r="I104" i="22"/>
  <c r="I71" i="22"/>
  <c r="I45" i="22"/>
  <c r="I69" i="22"/>
  <c r="I42" i="22"/>
  <c r="I24" i="22"/>
  <c r="I108" i="22"/>
  <c r="I102" i="22"/>
  <c r="I25" i="22"/>
  <c r="I100" i="22"/>
  <c r="I52" i="22"/>
  <c r="I22" i="22"/>
  <c r="I21" i="22"/>
  <c r="I59" i="22"/>
  <c r="I30" i="22"/>
  <c r="I27" i="22"/>
  <c r="I32" i="22"/>
  <c r="I36" i="22"/>
  <c r="I106" i="22"/>
  <c r="I43" i="22"/>
  <c r="I28" i="22"/>
  <c r="I23" i="22"/>
  <c r="I51" i="22"/>
  <c r="I105" i="22"/>
  <c r="I35" i="22"/>
  <c r="I44" i="22"/>
  <c r="I26" i="22"/>
  <c r="I111" i="22"/>
  <c r="I13" i="22"/>
  <c r="I112" i="22"/>
  <c r="I34" i="22"/>
  <c r="I76" i="22"/>
  <c r="I64" i="22"/>
  <c r="I107" i="22"/>
  <c r="I14" i="22"/>
  <c r="I53" i="22"/>
  <c r="I103" i="22"/>
  <c r="I63" i="22"/>
  <c r="I82" i="22"/>
  <c r="I54" i="22"/>
  <c r="I31" i="22"/>
  <c r="I39" i="22"/>
  <c r="I18" i="22"/>
  <c r="I37" i="22"/>
  <c r="I99" i="22"/>
  <c r="I101" i="22"/>
  <c r="I68" i="22"/>
  <c r="I58" i="22"/>
  <c r="I110" i="22"/>
  <c r="I19" i="22"/>
  <c r="I40" i="22"/>
  <c r="I116" i="22"/>
  <c r="I85" i="22"/>
  <c r="I38" i="22"/>
  <c r="I67" i="22"/>
  <c r="I29" i="22"/>
  <c r="I81" i="22"/>
  <c r="I17" i="22"/>
  <c r="I75" i="22"/>
  <c r="I62" i="22"/>
  <c r="I97" i="22"/>
  <c r="I33" i="22"/>
  <c r="I20" i="22"/>
  <c r="I98" i="22"/>
  <c r="I50" i="22"/>
  <c r="I96" i="22"/>
  <c r="I12" i="22"/>
  <c r="I109" i="22"/>
  <c r="I84" i="22"/>
  <c r="I115" i="22"/>
  <c r="I57" i="22"/>
  <c r="I61" i="22"/>
  <c r="I49" i="22"/>
  <c r="I16" i="22"/>
  <c r="I80" i="22"/>
  <c r="I95" i="22"/>
  <c r="I83" i="22"/>
  <c r="I94" i="22"/>
  <c r="I74" i="22"/>
  <c r="I93" i="22"/>
  <c r="I11" i="22"/>
  <c r="I114" i="22"/>
  <c r="I79" i="22"/>
  <c r="I73" i="22"/>
  <c r="I92" i="22"/>
  <c r="I91" i="22"/>
  <c r="I10" i="22"/>
  <c r="I56" i="22"/>
  <c r="I15" i="22"/>
  <c r="I113" i="22"/>
  <c r="I90" i="22"/>
  <c r="I66" i="22"/>
  <c r="I9" i="22"/>
  <c r="I55" i="22"/>
  <c r="I88" i="22"/>
  <c r="I89" i="22"/>
  <c r="I78" i="22"/>
  <c r="I117" i="22" l="1"/>
  <c r="AC310" i="19" l="1"/>
  <c r="AB310" i="19"/>
  <c r="X310" i="19"/>
  <c r="V310" i="19"/>
  <c r="T310" i="19"/>
  <c r="L310" i="19"/>
  <c r="M310" i="19" s="1"/>
  <c r="Y310" i="19" s="1"/>
  <c r="X309" i="19"/>
  <c r="W309" i="19"/>
  <c r="AC309" i="19" s="1"/>
  <c r="V309" i="19"/>
  <c r="U309" i="19"/>
  <c r="AB309" i="19" s="1"/>
  <c r="T309" i="19"/>
  <c r="R309" i="19"/>
  <c r="P309" i="19"/>
  <c r="P308" i="19" s="1"/>
  <c r="O309" i="19"/>
  <c r="O308" i="19" s="1"/>
  <c r="O307" i="19" s="1"/>
  <c r="K309" i="19"/>
  <c r="J309" i="19"/>
  <c r="I309" i="19"/>
  <c r="H309" i="19"/>
  <c r="G309" i="19"/>
  <c r="F309" i="19"/>
  <c r="X308" i="19"/>
  <c r="W308" i="19"/>
  <c r="AC308" i="19" s="1"/>
  <c r="V308" i="19"/>
  <c r="V307" i="19" s="1"/>
  <c r="U308" i="19"/>
  <c r="AB308" i="19" s="1"/>
  <c r="T308" i="19"/>
  <c r="R308" i="19"/>
  <c r="K308" i="19"/>
  <c r="J308" i="19"/>
  <c r="I308" i="19"/>
  <c r="G308" i="19"/>
  <c r="F308" i="19"/>
  <c r="X307" i="19"/>
  <c r="W307" i="19"/>
  <c r="AC307" i="19" s="1"/>
  <c r="U307" i="19"/>
  <c r="AB307" i="19" s="1"/>
  <c r="T307" i="19"/>
  <c r="R307" i="19"/>
  <c r="P307" i="19"/>
  <c r="K307" i="19"/>
  <c r="J307" i="19"/>
  <c r="I307" i="19"/>
  <c r="G307" i="19"/>
  <c r="F307" i="19"/>
  <c r="AC306" i="19"/>
  <c r="AB306" i="19"/>
  <c r="AA306" i="19"/>
  <c r="Z306" i="19"/>
  <c r="X306" i="19"/>
  <c r="X305" i="19" s="1"/>
  <c r="X304" i="19" s="1"/>
  <c r="X303" i="19" s="1"/>
  <c r="V306" i="19"/>
  <c r="T306" i="19"/>
  <c r="T305" i="19" s="1"/>
  <c r="T304" i="19" s="1"/>
  <c r="T303" i="19" s="1"/>
  <c r="S306" i="19"/>
  <c r="S305" i="19" s="1"/>
  <c r="S304" i="19" s="1"/>
  <c r="S303" i="19" s="1"/>
  <c r="Q306" i="19"/>
  <c r="M306" i="19"/>
  <c r="Y306" i="19" s="1"/>
  <c r="L306" i="19"/>
  <c r="AA305" i="19"/>
  <c r="W305" i="19"/>
  <c r="V305" i="19"/>
  <c r="V304" i="19" s="1"/>
  <c r="V303" i="19" s="1"/>
  <c r="U305" i="19"/>
  <c r="R305" i="19"/>
  <c r="Q305" i="19"/>
  <c r="P305" i="19"/>
  <c r="O305" i="19"/>
  <c r="M305" i="19"/>
  <c r="K305" i="19"/>
  <c r="K304" i="19" s="1"/>
  <c r="K303" i="19" s="1"/>
  <c r="J305" i="19"/>
  <c r="J304" i="19" s="1"/>
  <c r="J303" i="19" s="1"/>
  <c r="I305" i="19"/>
  <c r="H305" i="19"/>
  <c r="G305" i="19"/>
  <c r="F305" i="19"/>
  <c r="AA304" i="19"/>
  <c r="W304" i="19"/>
  <c r="R304" i="19"/>
  <c r="Q304" i="19"/>
  <c r="Q303" i="19" s="1"/>
  <c r="P304" i="19"/>
  <c r="O304" i="19"/>
  <c r="M304" i="19"/>
  <c r="I304" i="19"/>
  <c r="I303" i="19" s="1"/>
  <c r="H304" i="19"/>
  <c r="G304" i="19"/>
  <c r="F304" i="19"/>
  <c r="AA303" i="19"/>
  <c r="W303" i="19"/>
  <c r="R303" i="19"/>
  <c r="P303" i="19"/>
  <c r="O303" i="19"/>
  <c r="M303" i="19"/>
  <c r="H303" i="19"/>
  <c r="G303" i="19"/>
  <c r="F303" i="19"/>
  <c r="AC302" i="19"/>
  <c r="AB302" i="19"/>
  <c r="X302" i="19"/>
  <c r="V302" i="19"/>
  <c r="V301" i="19" s="1"/>
  <c r="T302" i="19"/>
  <c r="T301" i="19" s="1"/>
  <c r="L302" i="19"/>
  <c r="M302" i="19" s="1"/>
  <c r="AC301" i="19"/>
  <c r="X301" i="19"/>
  <c r="W301" i="19"/>
  <c r="U301" i="19"/>
  <c r="R301" i="19"/>
  <c r="P301" i="19"/>
  <c r="O301" i="19"/>
  <c r="K301" i="19"/>
  <c r="J301" i="19"/>
  <c r="L301" i="19" s="1"/>
  <c r="I301" i="19"/>
  <c r="H301" i="19"/>
  <c r="G301" i="19"/>
  <c r="F301" i="19"/>
  <c r="AC300" i="19"/>
  <c r="AB300" i="19"/>
  <c r="X300" i="19"/>
  <c r="X299" i="19" s="1"/>
  <c r="V300" i="19"/>
  <c r="V299" i="19" s="1"/>
  <c r="T300" i="19"/>
  <c r="T299" i="19" s="1"/>
  <c r="L300" i="19"/>
  <c r="M300" i="19" s="1"/>
  <c r="AC299" i="19"/>
  <c r="W299" i="19"/>
  <c r="U299" i="19"/>
  <c r="R299" i="19"/>
  <c r="R293" i="19" s="1"/>
  <c r="P299" i="19"/>
  <c r="O299" i="19"/>
  <c r="L299" i="19"/>
  <c r="K299" i="19"/>
  <c r="J299" i="19"/>
  <c r="I299" i="19"/>
  <c r="H299" i="19"/>
  <c r="G299" i="19"/>
  <c r="F299" i="19"/>
  <c r="F293" i="19" s="1"/>
  <c r="F291" i="19" s="1"/>
  <c r="X298" i="19"/>
  <c r="V298" i="19"/>
  <c r="V297" i="19" s="1"/>
  <c r="T298" i="19"/>
  <c r="L298" i="19"/>
  <c r="M298" i="19" s="1"/>
  <c r="X297" i="19"/>
  <c r="X294" i="19" s="1"/>
  <c r="X292" i="19" s="1"/>
  <c r="W297" i="19"/>
  <c r="U297" i="19"/>
  <c r="T297" i="19"/>
  <c r="T294" i="19" s="1"/>
  <c r="T292" i="19" s="1"/>
  <c r="T286" i="19" s="1"/>
  <c r="T284" i="19" s="1"/>
  <c r="R297" i="19"/>
  <c r="P297" i="19"/>
  <c r="P294" i="19" s="1"/>
  <c r="P292" i="19" s="1"/>
  <c r="O297" i="19"/>
  <c r="K297" i="19"/>
  <c r="J297" i="19"/>
  <c r="J294" i="19" s="1"/>
  <c r="I297" i="19"/>
  <c r="I294" i="19" s="1"/>
  <c r="I292" i="19" s="1"/>
  <c r="I286" i="19" s="1"/>
  <c r="I284" i="19" s="1"/>
  <c r="H297" i="19"/>
  <c r="G297" i="19"/>
  <c r="F297" i="19"/>
  <c r="F294" i="19" s="1"/>
  <c r="F292" i="19" s="1"/>
  <c r="AC296" i="19"/>
  <c r="AB296" i="19"/>
  <c r="AA296" i="19"/>
  <c r="Z296" i="19"/>
  <c r="X296" i="19"/>
  <c r="X295" i="19" s="1"/>
  <c r="V296" i="19"/>
  <c r="T296" i="19"/>
  <c r="T295" i="19" s="1"/>
  <c r="T293" i="19" s="1"/>
  <c r="T291" i="19" s="1"/>
  <c r="S296" i="19"/>
  <c r="S295" i="19" s="1"/>
  <c r="Q296" i="19"/>
  <c r="Q295" i="19" s="1"/>
  <c r="M296" i="19"/>
  <c r="Y296" i="19" s="1"/>
  <c r="L296" i="19"/>
  <c r="AB295" i="19"/>
  <c r="W295" i="19"/>
  <c r="V295" i="19"/>
  <c r="U295" i="19"/>
  <c r="Z295" i="19" s="1"/>
  <c r="R295" i="19"/>
  <c r="P295" i="19"/>
  <c r="O295" i="19"/>
  <c r="O293" i="19" s="1"/>
  <c r="O291" i="19" s="1"/>
  <c r="M295" i="19"/>
  <c r="K295" i="19"/>
  <c r="J295" i="19"/>
  <c r="I295" i="19"/>
  <c r="H295" i="19"/>
  <c r="G295" i="19"/>
  <c r="G293" i="19" s="1"/>
  <c r="F295" i="19"/>
  <c r="W294" i="19"/>
  <c r="V294" i="19"/>
  <c r="O294" i="19"/>
  <c r="K294" i="19"/>
  <c r="K292" i="19" s="1"/>
  <c r="K286" i="19" s="1"/>
  <c r="K284" i="19" s="1"/>
  <c r="G294" i="19"/>
  <c r="G292" i="19" s="1"/>
  <c r="AB293" i="19"/>
  <c r="V293" i="19"/>
  <c r="U293" i="19"/>
  <c r="P293" i="19"/>
  <c r="P291" i="19" s="1"/>
  <c r="K293" i="19"/>
  <c r="K291" i="19" s="1"/>
  <c r="J293" i="19"/>
  <c r="H293" i="19"/>
  <c r="V292" i="19"/>
  <c r="V286" i="19" s="1"/>
  <c r="V284" i="19" s="1"/>
  <c r="O292" i="19"/>
  <c r="O286" i="19" s="1"/>
  <c r="O284" i="19" s="1"/>
  <c r="J292" i="19"/>
  <c r="J286" i="19" s="1"/>
  <c r="J284" i="19" s="1"/>
  <c r="V291" i="19"/>
  <c r="U291" i="19"/>
  <c r="J291" i="19"/>
  <c r="I291" i="19"/>
  <c r="H291" i="19"/>
  <c r="AC290" i="19"/>
  <c r="AB290" i="19"/>
  <c r="AA290" i="19"/>
  <c r="Z290" i="19"/>
  <c r="X290" i="19"/>
  <c r="V290" i="19"/>
  <c r="T290" i="19"/>
  <c r="T289" i="19" s="1"/>
  <c r="T288" i="19" s="1"/>
  <c r="T287" i="19" s="1"/>
  <c r="S290" i="19"/>
  <c r="S289" i="19" s="1"/>
  <c r="S288" i="19" s="1"/>
  <c r="S287" i="19" s="1"/>
  <c r="Q290" i="19"/>
  <c r="Q289" i="19" s="1"/>
  <c r="Q288" i="19" s="1"/>
  <c r="Q287" i="19" s="1"/>
  <c r="P290" i="19"/>
  <c r="L290" i="19"/>
  <c r="M290" i="19" s="1"/>
  <c r="X289" i="19"/>
  <c r="X288" i="19" s="1"/>
  <c r="X287" i="19" s="1"/>
  <c r="W289" i="19"/>
  <c r="W288" i="19" s="1"/>
  <c r="V289" i="19"/>
  <c r="U289" i="19"/>
  <c r="R289" i="19"/>
  <c r="AB289" i="19" s="1"/>
  <c r="P289" i="19"/>
  <c r="P288" i="19" s="1"/>
  <c r="P287" i="19" s="1"/>
  <c r="P285" i="19" s="1"/>
  <c r="P283" i="19" s="1"/>
  <c r="O289" i="19"/>
  <c r="L289" i="19"/>
  <c r="K289" i="19"/>
  <c r="J289" i="19"/>
  <c r="I289" i="19"/>
  <c r="H289" i="19"/>
  <c r="G289" i="19"/>
  <c r="F289" i="19"/>
  <c r="V288" i="19"/>
  <c r="V287" i="19" s="1"/>
  <c r="V285" i="19" s="1"/>
  <c r="V283" i="19" s="1"/>
  <c r="U288" i="19"/>
  <c r="R288" i="19"/>
  <c r="AB288" i="19" s="1"/>
  <c r="O288" i="19"/>
  <c r="L288" i="19"/>
  <c r="K288" i="19"/>
  <c r="J288" i="19"/>
  <c r="I288" i="19"/>
  <c r="H288" i="19"/>
  <c r="G288" i="19"/>
  <c r="F288" i="19"/>
  <c r="U287" i="19"/>
  <c r="R287" i="19"/>
  <c r="O287" i="19"/>
  <c r="K287" i="19"/>
  <c r="J287" i="19"/>
  <c r="I287" i="19"/>
  <c r="H287" i="19"/>
  <c r="G287" i="19"/>
  <c r="F287" i="19"/>
  <c r="F285" i="19" s="1"/>
  <c r="F283" i="19" s="1"/>
  <c r="X286" i="19"/>
  <c r="P286" i="19"/>
  <c r="P284" i="19" s="1"/>
  <c r="F286" i="19"/>
  <c r="X284" i="19"/>
  <c r="F284" i="19"/>
  <c r="AC282" i="19"/>
  <c r="AB282" i="19"/>
  <c r="X282" i="19"/>
  <c r="X281" i="19" s="1"/>
  <c r="X280" i="19" s="1"/>
  <c r="V282" i="19"/>
  <c r="V281" i="19" s="1"/>
  <c r="V280" i="19" s="1"/>
  <c r="T282" i="19"/>
  <c r="T281" i="19" s="1"/>
  <c r="T280" i="19" s="1"/>
  <c r="T279" i="19" s="1"/>
  <c r="L282" i="19"/>
  <c r="M282" i="19" s="1"/>
  <c r="AC281" i="19"/>
  <c r="W281" i="19"/>
  <c r="U281" i="19"/>
  <c r="R281" i="19"/>
  <c r="P281" i="19"/>
  <c r="O281" i="19"/>
  <c r="K281" i="19"/>
  <c r="K280" i="19" s="1"/>
  <c r="J281" i="19"/>
  <c r="I281" i="19"/>
  <c r="H281" i="19"/>
  <c r="G281" i="19"/>
  <c r="L281" i="19" s="1"/>
  <c r="F281" i="19"/>
  <c r="F280" i="19" s="1"/>
  <c r="F279" i="19" s="1"/>
  <c r="F274" i="19" s="1"/>
  <c r="F273" i="19" s="1"/>
  <c r="W280" i="19"/>
  <c r="U280" i="19"/>
  <c r="P280" i="19"/>
  <c r="O280" i="19"/>
  <c r="O279" i="19" s="1"/>
  <c r="O274" i="19" s="1"/>
  <c r="O273" i="19" s="1"/>
  <c r="J280" i="19"/>
  <c r="I280" i="19"/>
  <c r="H280" i="19"/>
  <c r="X279" i="19"/>
  <c r="W279" i="19"/>
  <c r="V279" i="19"/>
  <c r="V274" i="19" s="1"/>
  <c r="V273" i="19" s="1"/>
  <c r="P279" i="19"/>
  <c r="P274" i="19" s="1"/>
  <c r="P273" i="19" s="1"/>
  <c r="K279" i="19"/>
  <c r="K274" i="19" s="1"/>
  <c r="K273" i="19" s="1"/>
  <c r="J279" i="19"/>
  <c r="J274" i="19" s="1"/>
  <c r="J273" i="19" s="1"/>
  <c r="I279" i="19"/>
  <c r="I274" i="19" s="1"/>
  <c r="I273" i="19" s="1"/>
  <c r="H279" i="19"/>
  <c r="AC278" i="19"/>
  <c r="AB278" i="19"/>
  <c r="AA278" i="19"/>
  <c r="X278" i="19"/>
  <c r="V278" i="19"/>
  <c r="T278" i="19"/>
  <c r="S278" i="19"/>
  <c r="M278" i="19"/>
  <c r="L278" i="19"/>
  <c r="AB277" i="19"/>
  <c r="X277" i="19"/>
  <c r="W277" i="19"/>
  <c r="AC277" i="19" s="1"/>
  <c r="V277" i="19"/>
  <c r="U277" i="19"/>
  <c r="T277" i="19"/>
  <c r="T276" i="19" s="1"/>
  <c r="T275" i="19" s="1"/>
  <c r="T274" i="19" s="1"/>
  <c r="T273" i="19" s="1"/>
  <c r="S277" i="19"/>
  <c r="R277" i="19"/>
  <c r="P277" i="19"/>
  <c r="O277" i="19"/>
  <c r="M277" i="19"/>
  <c r="Z277" i="19" s="1"/>
  <c r="K277" i="19"/>
  <c r="J277" i="19"/>
  <c r="I277" i="19"/>
  <c r="H277" i="19"/>
  <c r="H276" i="19" s="1"/>
  <c r="G277" i="19"/>
  <c r="G276" i="19" s="1"/>
  <c r="L276" i="19" s="1"/>
  <c r="F277" i="19"/>
  <c r="X276" i="19"/>
  <c r="X275" i="19" s="1"/>
  <c r="X274" i="19" s="1"/>
  <c r="X273" i="19" s="1"/>
  <c r="W276" i="19"/>
  <c r="AC276" i="19" s="1"/>
  <c r="V276" i="19"/>
  <c r="U276" i="19"/>
  <c r="S276" i="19"/>
  <c r="S275" i="19" s="1"/>
  <c r="R276" i="19"/>
  <c r="R275" i="19" s="1"/>
  <c r="P276" i="19"/>
  <c r="O276" i="19"/>
  <c r="K276" i="19"/>
  <c r="J276" i="19"/>
  <c r="I276" i="19"/>
  <c r="F276" i="19"/>
  <c r="W275" i="19"/>
  <c r="AC275" i="19" s="1"/>
  <c r="V275" i="19"/>
  <c r="U275" i="19"/>
  <c r="P275" i="19"/>
  <c r="O275" i="19"/>
  <c r="K275" i="19"/>
  <c r="J275" i="19"/>
  <c r="I275" i="19"/>
  <c r="H275" i="19"/>
  <c r="H274" i="19" s="1"/>
  <c r="H273" i="19" s="1"/>
  <c r="G275" i="19"/>
  <c r="F275" i="19"/>
  <c r="AC272" i="19"/>
  <c r="AB272" i="19"/>
  <c r="Y272" i="19"/>
  <c r="X272" i="19"/>
  <c r="X271" i="19" s="1"/>
  <c r="X270" i="19" s="1"/>
  <c r="X269" i="19" s="1"/>
  <c r="V272" i="19"/>
  <c r="V271" i="19" s="1"/>
  <c r="V270" i="19" s="1"/>
  <c r="V269" i="19" s="1"/>
  <c r="T272" i="19"/>
  <c r="M272" i="19"/>
  <c r="L272" i="19"/>
  <c r="W271" i="19"/>
  <c r="U271" i="19"/>
  <c r="T271" i="19"/>
  <c r="R271" i="19"/>
  <c r="P271" i="19"/>
  <c r="O271" i="19"/>
  <c r="K271" i="19"/>
  <c r="J271" i="19"/>
  <c r="I271" i="19"/>
  <c r="H271" i="19"/>
  <c r="G271" i="19"/>
  <c r="L271" i="19" s="1"/>
  <c r="F271" i="19"/>
  <c r="W270" i="19"/>
  <c r="U270" i="19"/>
  <c r="T270" i="19"/>
  <c r="T269" i="19" s="1"/>
  <c r="R270" i="19"/>
  <c r="P270" i="19"/>
  <c r="O270" i="19"/>
  <c r="K270" i="19"/>
  <c r="J270" i="19"/>
  <c r="I270" i="19"/>
  <c r="I269" i="19" s="1"/>
  <c r="H270" i="19"/>
  <c r="G270" i="19"/>
  <c r="F270" i="19"/>
  <c r="W269" i="19"/>
  <c r="R269" i="19"/>
  <c r="R264" i="19" s="1"/>
  <c r="R263" i="19" s="1"/>
  <c r="P269" i="19"/>
  <c r="O269" i="19"/>
  <c r="K269" i="19"/>
  <c r="J269" i="19"/>
  <c r="H269" i="19"/>
  <c r="F269" i="19"/>
  <c r="F264" i="19" s="1"/>
  <c r="F263" i="19" s="1"/>
  <c r="AC268" i="19"/>
  <c r="AB268" i="19"/>
  <c r="Z268" i="19"/>
  <c r="X268" i="19"/>
  <c r="X267" i="19" s="1"/>
  <c r="X266" i="19" s="1"/>
  <c r="X265" i="19" s="1"/>
  <c r="V268" i="19"/>
  <c r="T268" i="19"/>
  <c r="Q268" i="19"/>
  <c r="Q267" i="19" s="1"/>
  <c r="Q266" i="19" s="1"/>
  <c r="Q265" i="19" s="1"/>
  <c r="M268" i="19"/>
  <c r="L268" i="19"/>
  <c r="W267" i="19"/>
  <c r="AC267" i="19" s="1"/>
  <c r="V267" i="19"/>
  <c r="V266" i="19" s="1"/>
  <c r="U267" i="19"/>
  <c r="AB267" i="19" s="1"/>
  <c r="T267" i="19"/>
  <c r="R267" i="19"/>
  <c r="P267" i="19"/>
  <c r="P266" i="19" s="1"/>
  <c r="P265" i="19" s="1"/>
  <c r="P264" i="19" s="1"/>
  <c r="P263" i="19" s="1"/>
  <c r="O267" i="19"/>
  <c r="O266" i="19" s="1"/>
  <c r="O265" i="19" s="1"/>
  <c r="O264" i="19" s="1"/>
  <c r="O263" i="19" s="1"/>
  <c r="K267" i="19"/>
  <c r="J267" i="19"/>
  <c r="J266" i="19" s="1"/>
  <c r="J265" i="19" s="1"/>
  <c r="I267" i="19"/>
  <c r="I266" i="19" s="1"/>
  <c r="H267" i="19"/>
  <c r="H266" i="19" s="1"/>
  <c r="H265" i="19" s="1"/>
  <c r="G267" i="19"/>
  <c r="F267" i="19"/>
  <c r="W266" i="19"/>
  <c r="U266" i="19"/>
  <c r="T266" i="19"/>
  <c r="T265" i="19" s="1"/>
  <c r="R266" i="19"/>
  <c r="K266" i="19"/>
  <c r="G266" i="19"/>
  <c r="F266" i="19"/>
  <c r="W265" i="19"/>
  <c r="V265" i="19"/>
  <c r="U265" i="19"/>
  <c r="R265" i="19"/>
  <c r="K265" i="19"/>
  <c r="I265" i="19"/>
  <c r="F265" i="19"/>
  <c r="W264" i="19"/>
  <c r="K264" i="19"/>
  <c r="J264" i="19"/>
  <c r="J263" i="19" s="1"/>
  <c r="I264" i="19"/>
  <c r="I263" i="19" s="1"/>
  <c r="H264" i="19"/>
  <c r="W263" i="19"/>
  <c r="K263" i="19"/>
  <c r="H263" i="19"/>
  <c r="AC262" i="19"/>
  <c r="AB262" i="19"/>
  <c r="AA262" i="19"/>
  <c r="Z262" i="19"/>
  <c r="Y262" i="19"/>
  <c r="X262" i="19"/>
  <c r="X261" i="19" s="1"/>
  <c r="X260" i="19" s="1"/>
  <c r="X259" i="19" s="1"/>
  <c r="V262" i="19"/>
  <c r="T262" i="19"/>
  <c r="S262" i="19"/>
  <c r="S261" i="19" s="1"/>
  <c r="S260" i="19" s="1"/>
  <c r="S259" i="19" s="1"/>
  <c r="Q262" i="19"/>
  <c r="M262" i="19"/>
  <c r="L262" i="19"/>
  <c r="AB261" i="19"/>
  <c r="AA261" i="19"/>
  <c r="Z261" i="19"/>
  <c r="W261" i="19"/>
  <c r="AC261" i="19" s="1"/>
  <c r="V261" i="19"/>
  <c r="U261" i="19"/>
  <c r="T261" i="19"/>
  <c r="T260" i="19" s="1"/>
  <c r="T259" i="19" s="1"/>
  <c r="R261" i="19"/>
  <c r="Q261" i="19"/>
  <c r="Q260" i="19" s="1"/>
  <c r="P261" i="19"/>
  <c r="P260" i="19" s="1"/>
  <c r="O261" i="19"/>
  <c r="M261" i="19"/>
  <c r="Y261" i="19" s="1"/>
  <c r="K261" i="19"/>
  <c r="K260" i="19" s="1"/>
  <c r="K259" i="19" s="1"/>
  <c r="J261" i="19"/>
  <c r="J260" i="19" s="1"/>
  <c r="I261" i="19"/>
  <c r="I260" i="19" s="1"/>
  <c r="I259" i="19" s="1"/>
  <c r="I247" i="19" s="1"/>
  <c r="I245" i="19" s="1"/>
  <c r="H261" i="19"/>
  <c r="G261" i="19"/>
  <c r="F261" i="19"/>
  <c r="AB260" i="19"/>
  <c r="V260" i="19"/>
  <c r="U260" i="19"/>
  <c r="R260" i="19"/>
  <c r="O260" i="19"/>
  <c r="O259" i="19" s="1"/>
  <c r="O247" i="19" s="1"/>
  <c r="O245" i="19" s="1"/>
  <c r="M260" i="19"/>
  <c r="Y260" i="19" s="1"/>
  <c r="H260" i="19"/>
  <c r="G260" i="19"/>
  <c r="F260" i="19"/>
  <c r="V259" i="19"/>
  <c r="R259" i="19"/>
  <c r="Q259" i="19"/>
  <c r="P259" i="19"/>
  <c r="P247" i="19" s="1"/>
  <c r="P245" i="19" s="1"/>
  <c r="M259" i="19"/>
  <c r="Y259" i="19" s="1"/>
  <c r="J259" i="19"/>
  <c r="J247" i="19" s="1"/>
  <c r="J245" i="19" s="1"/>
  <c r="H259" i="19"/>
  <c r="H247" i="19" s="1"/>
  <c r="H245" i="19" s="1"/>
  <c r="G259" i="19"/>
  <c r="F259" i="19"/>
  <c r="AC258" i="19"/>
  <c r="AB258" i="19"/>
  <c r="Z258" i="19"/>
  <c r="X258" i="19"/>
  <c r="V258" i="19"/>
  <c r="T258" i="19"/>
  <c r="T257" i="19" s="1"/>
  <c r="L258" i="19"/>
  <c r="M258" i="19" s="1"/>
  <c r="X257" i="19"/>
  <c r="X252" i="19" s="1"/>
  <c r="X250" i="19" s="1"/>
  <c r="W257" i="19"/>
  <c r="V257" i="19"/>
  <c r="U257" i="19"/>
  <c r="AB257" i="19" s="1"/>
  <c r="R257" i="19"/>
  <c r="P257" i="19"/>
  <c r="P252" i="19" s="1"/>
  <c r="O257" i="19"/>
  <c r="O252" i="19" s="1"/>
  <c r="L257" i="19"/>
  <c r="K257" i="19"/>
  <c r="J257" i="19"/>
  <c r="I257" i="19"/>
  <c r="H257" i="19"/>
  <c r="G257" i="19"/>
  <c r="F257" i="19"/>
  <c r="F252" i="19" s="1"/>
  <c r="F250" i="19" s="1"/>
  <c r="F248" i="19" s="1"/>
  <c r="F246" i="19" s="1"/>
  <c r="AC256" i="19"/>
  <c r="AB256" i="19"/>
  <c r="X256" i="19"/>
  <c r="X255" i="19" s="1"/>
  <c r="V256" i="19"/>
  <c r="V255" i="19" s="1"/>
  <c r="V252" i="19" s="1"/>
  <c r="T256" i="19"/>
  <c r="T255" i="19" s="1"/>
  <c r="T252" i="19" s="1"/>
  <c r="S256" i="19"/>
  <c r="M256" i="19"/>
  <c r="AA256" i="19" s="1"/>
  <c r="L256" i="19"/>
  <c r="AB255" i="19"/>
  <c r="W255" i="19"/>
  <c r="U255" i="19"/>
  <c r="AC255" i="19" s="1"/>
  <c r="S255" i="19"/>
  <c r="R255" i="19"/>
  <c r="P255" i="19"/>
  <c r="O255" i="19"/>
  <c r="M255" i="19"/>
  <c r="K255" i="19"/>
  <c r="J255" i="19"/>
  <c r="I255" i="19"/>
  <c r="H255" i="19"/>
  <c r="G255" i="19"/>
  <c r="L255" i="19" s="1"/>
  <c r="F255" i="19"/>
  <c r="AC254" i="19"/>
  <c r="AB254" i="19"/>
  <c r="X254" i="19"/>
  <c r="V254" i="19"/>
  <c r="V253" i="19" s="1"/>
  <c r="V251" i="19" s="1"/>
  <c r="V249" i="19" s="1"/>
  <c r="V247" i="19" s="1"/>
  <c r="V245" i="19" s="1"/>
  <c r="T254" i="19"/>
  <c r="T253" i="19" s="1"/>
  <c r="T251" i="19" s="1"/>
  <c r="T249" i="19" s="1"/>
  <c r="L254" i="19"/>
  <c r="M254" i="19" s="1"/>
  <c r="X253" i="19"/>
  <c r="X251" i="19" s="1"/>
  <c r="W253" i="19"/>
  <c r="U253" i="19"/>
  <c r="R253" i="19"/>
  <c r="AB253" i="19" s="1"/>
  <c r="P253" i="19"/>
  <c r="O253" i="19"/>
  <c r="K253" i="19"/>
  <c r="J253" i="19"/>
  <c r="I253" i="19"/>
  <c r="H253" i="19"/>
  <c r="G253" i="19"/>
  <c r="L253" i="19" s="1"/>
  <c r="F253" i="19"/>
  <c r="R252" i="19"/>
  <c r="K252" i="19"/>
  <c r="K250" i="19" s="1"/>
  <c r="J252" i="19"/>
  <c r="I252" i="19"/>
  <c r="H252" i="19"/>
  <c r="U251" i="19"/>
  <c r="R251" i="19"/>
  <c r="P251" i="19"/>
  <c r="O251" i="19"/>
  <c r="K251" i="19"/>
  <c r="K249" i="19" s="1"/>
  <c r="J251" i="19"/>
  <c r="I251" i="19"/>
  <c r="H251" i="19"/>
  <c r="G251" i="19"/>
  <c r="G249" i="19" s="1"/>
  <c r="F251" i="19"/>
  <c r="F249" i="19" s="1"/>
  <c r="R250" i="19"/>
  <c r="J250" i="19"/>
  <c r="I250" i="19"/>
  <c r="H250" i="19"/>
  <c r="X249" i="19"/>
  <c r="X247" i="19" s="1"/>
  <c r="U249" i="19"/>
  <c r="P249" i="19"/>
  <c r="O249" i="19"/>
  <c r="J249" i="19"/>
  <c r="I249" i="19"/>
  <c r="H249" i="19"/>
  <c r="R248" i="19"/>
  <c r="J248" i="19"/>
  <c r="I248" i="19"/>
  <c r="H248" i="19"/>
  <c r="G247" i="19"/>
  <c r="F247" i="19"/>
  <c r="F245" i="19" s="1"/>
  <c r="R246" i="19"/>
  <c r="J246" i="19"/>
  <c r="I246" i="19"/>
  <c r="H246" i="19"/>
  <c r="X245" i="19"/>
  <c r="AC244" i="19"/>
  <c r="AB244" i="19"/>
  <c r="X244" i="19"/>
  <c r="X243" i="19" s="1"/>
  <c r="X242" i="19" s="1"/>
  <c r="V244" i="19"/>
  <c r="V243" i="19" s="1"/>
  <c r="V242" i="19" s="1"/>
  <c r="V241" i="19" s="1"/>
  <c r="T244" i="19"/>
  <c r="M244" i="19"/>
  <c r="Y244" i="19" s="1"/>
  <c r="L244" i="19"/>
  <c r="W243" i="19"/>
  <c r="AC243" i="19" s="1"/>
  <c r="U243" i="19"/>
  <c r="T243" i="19"/>
  <c r="R243" i="19"/>
  <c r="AB243" i="19" s="1"/>
  <c r="P243" i="19"/>
  <c r="O243" i="19"/>
  <c r="L243" i="19"/>
  <c r="K243" i="19"/>
  <c r="J243" i="19"/>
  <c r="I243" i="19"/>
  <c r="H243" i="19"/>
  <c r="H242" i="19" s="1"/>
  <c r="H241" i="19" s="1"/>
  <c r="G243" i="19"/>
  <c r="F243" i="19"/>
  <c r="F242" i="19" s="1"/>
  <c r="F241" i="19" s="1"/>
  <c r="F236" i="19" s="1"/>
  <c r="F235" i="19" s="1"/>
  <c r="W242" i="19"/>
  <c r="AC242" i="19" s="1"/>
  <c r="U242" i="19"/>
  <c r="T242" i="19"/>
  <c r="T241" i="19" s="1"/>
  <c r="P242" i="19"/>
  <c r="O242" i="19"/>
  <c r="K242" i="19"/>
  <c r="J242" i="19"/>
  <c r="I242" i="19"/>
  <c r="G242" i="19"/>
  <c r="X241" i="19"/>
  <c r="W241" i="19"/>
  <c r="AC241" i="19" s="1"/>
  <c r="U241" i="19"/>
  <c r="P241" i="19"/>
  <c r="O241" i="19"/>
  <c r="K241" i="19"/>
  <c r="K236" i="19" s="1"/>
  <c r="K235" i="19" s="1"/>
  <c r="J241" i="19"/>
  <c r="I241" i="19"/>
  <c r="AC240" i="19"/>
  <c r="AB240" i="19"/>
  <c r="X240" i="19"/>
  <c r="X239" i="19" s="1"/>
  <c r="X238" i="19" s="1"/>
  <c r="X237" i="19" s="1"/>
  <c r="V240" i="19"/>
  <c r="V239" i="19" s="1"/>
  <c r="V238" i="19" s="1"/>
  <c r="V237" i="19" s="1"/>
  <c r="T240" i="19"/>
  <c r="M240" i="19"/>
  <c r="Y240" i="19" s="1"/>
  <c r="L240" i="19"/>
  <c r="W239" i="19"/>
  <c r="U239" i="19"/>
  <c r="U238" i="19" s="1"/>
  <c r="T239" i="19"/>
  <c r="R239" i="19"/>
  <c r="P239" i="19"/>
  <c r="O239" i="19"/>
  <c r="K239" i="19"/>
  <c r="J239" i="19"/>
  <c r="I239" i="19"/>
  <c r="I238" i="19" s="1"/>
  <c r="H239" i="19"/>
  <c r="H238" i="19" s="1"/>
  <c r="G239" i="19"/>
  <c r="F239" i="19"/>
  <c r="W238" i="19"/>
  <c r="T238" i="19"/>
  <c r="R238" i="19"/>
  <c r="P238" i="19"/>
  <c r="O238" i="19"/>
  <c r="K238" i="19"/>
  <c r="J238" i="19"/>
  <c r="G238" i="19"/>
  <c r="L238" i="19" s="1"/>
  <c r="F238" i="19"/>
  <c r="W237" i="19"/>
  <c r="T237" i="19"/>
  <c r="R237" i="19"/>
  <c r="P237" i="19"/>
  <c r="O237" i="19"/>
  <c r="O236" i="19" s="1"/>
  <c r="O235" i="19" s="1"/>
  <c r="K237" i="19"/>
  <c r="J237" i="19"/>
  <c r="I237" i="19"/>
  <c r="I236" i="19" s="1"/>
  <c r="I235" i="19" s="1"/>
  <c r="H237" i="19"/>
  <c r="H236" i="19" s="1"/>
  <c r="H235" i="19" s="1"/>
  <c r="G237" i="19"/>
  <c r="F237" i="19"/>
  <c r="T236" i="19"/>
  <c r="T235" i="19" s="1"/>
  <c r="P236" i="19"/>
  <c r="J236" i="19"/>
  <c r="P235" i="19"/>
  <c r="J235" i="19"/>
  <c r="Y234" i="19"/>
  <c r="X234" i="19"/>
  <c r="X233" i="19" s="1"/>
  <c r="X232" i="19" s="1"/>
  <c r="X231" i="19" s="1"/>
  <c r="V234" i="19"/>
  <c r="P234" i="19"/>
  <c r="T234" i="19" s="1"/>
  <c r="T233" i="19" s="1"/>
  <c r="M234" i="19"/>
  <c r="L234" i="19"/>
  <c r="W233" i="19"/>
  <c r="V233" i="19"/>
  <c r="U233" i="19"/>
  <c r="R233" i="19"/>
  <c r="R232" i="19" s="1"/>
  <c r="R231" i="19" s="1"/>
  <c r="P233" i="19"/>
  <c r="O233" i="19"/>
  <c r="K233" i="19"/>
  <c r="J233" i="19"/>
  <c r="I233" i="19"/>
  <c r="H233" i="19"/>
  <c r="G233" i="19"/>
  <c r="G232" i="19" s="1"/>
  <c r="F233" i="19"/>
  <c r="F232" i="19" s="1"/>
  <c r="W232" i="19"/>
  <c r="V232" i="19"/>
  <c r="V231" i="19" s="1"/>
  <c r="U232" i="19"/>
  <c r="T232" i="19"/>
  <c r="T231" i="19" s="1"/>
  <c r="P232" i="19"/>
  <c r="P231" i="19" s="1"/>
  <c r="O232" i="19"/>
  <c r="O231" i="19" s="1"/>
  <c r="K232" i="19"/>
  <c r="K231" i="19" s="1"/>
  <c r="J232" i="19"/>
  <c r="J231" i="19" s="1"/>
  <c r="H232" i="19"/>
  <c r="W231" i="19"/>
  <c r="I231" i="19"/>
  <c r="H231" i="19"/>
  <c r="G231" i="19"/>
  <c r="L231" i="19" s="1"/>
  <c r="F231" i="19"/>
  <c r="AC230" i="19"/>
  <c r="AB230" i="19"/>
  <c r="X230" i="19"/>
  <c r="X229" i="19" s="1"/>
  <c r="V230" i="19"/>
  <c r="V229" i="19" s="1"/>
  <c r="V228" i="19" s="1"/>
  <c r="V227" i="19" s="1"/>
  <c r="T230" i="19"/>
  <c r="M230" i="19"/>
  <c r="L230" i="19"/>
  <c r="W229" i="19"/>
  <c r="U229" i="19"/>
  <c r="T229" i="19"/>
  <c r="T228" i="19" s="1"/>
  <c r="R229" i="19"/>
  <c r="P229" i="19"/>
  <c r="O229" i="19"/>
  <c r="K229" i="19"/>
  <c r="J229" i="19"/>
  <c r="I229" i="19"/>
  <c r="H229" i="19"/>
  <c r="H228" i="19" s="1"/>
  <c r="H227" i="19" s="1"/>
  <c r="G229" i="19"/>
  <c r="F229" i="19"/>
  <c r="F228" i="19" s="1"/>
  <c r="F227" i="19" s="1"/>
  <c r="X228" i="19"/>
  <c r="X227" i="19" s="1"/>
  <c r="W228" i="19"/>
  <c r="R228" i="19"/>
  <c r="P228" i="19"/>
  <c r="O228" i="19"/>
  <c r="O227" i="19" s="1"/>
  <c r="K228" i="19"/>
  <c r="J228" i="19"/>
  <c r="I228" i="19"/>
  <c r="I227" i="19" s="1"/>
  <c r="W227" i="19"/>
  <c r="T227" i="19"/>
  <c r="R227" i="19"/>
  <c r="P227" i="19"/>
  <c r="K227" i="19"/>
  <c r="J227" i="19"/>
  <c r="AC226" i="19"/>
  <c r="AB226" i="19"/>
  <c r="Y226" i="19"/>
  <c r="X226" i="19"/>
  <c r="X225" i="19" s="1"/>
  <c r="X224" i="19" s="1"/>
  <c r="X223" i="19" s="1"/>
  <c r="V226" i="19"/>
  <c r="T226" i="19"/>
  <c r="M226" i="19"/>
  <c r="L226" i="19"/>
  <c r="W225" i="19"/>
  <c r="AC225" i="19" s="1"/>
  <c r="V225" i="19"/>
  <c r="V224" i="19" s="1"/>
  <c r="U225" i="19"/>
  <c r="AB225" i="19" s="1"/>
  <c r="T225" i="19"/>
  <c r="R225" i="19"/>
  <c r="P225" i="19"/>
  <c r="P224" i="19" s="1"/>
  <c r="P223" i="19" s="1"/>
  <c r="O225" i="19"/>
  <c r="O224" i="19" s="1"/>
  <c r="O223" i="19" s="1"/>
  <c r="K225" i="19"/>
  <c r="J225" i="19"/>
  <c r="I225" i="19"/>
  <c r="I224" i="19" s="1"/>
  <c r="I223" i="19" s="1"/>
  <c r="H225" i="19"/>
  <c r="H224" i="19" s="1"/>
  <c r="H223" i="19" s="1"/>
  <c r="G225" i="19"/>
  <c r="G224" i="19" s="1"/>
  <c r="G223" i="19" s="1"/>
  <c r="L223" i="19" s="1"/>
  <c r="F225" i="19"/>
  <c r="W224" i="19"/>
  <c r="T224" i="19"/>
  <c r="R224" i="19"/>
  <c r="K224" i="19"/>
  <c r="J224" i="19"/>
  <c r="J223" i="19" s="1"/>
  <c r="F224" i="19"/>
  <c r="W223" i="19"/>
  <c r="V223" i="19"/>
  <c r="T223" i="19"/>
  <c r="R223" i="19"/>
  <c r="K223" i="19"/>
  <c r="F223" i="19"/>
  <c r="AC222" i="19"/>
  <c r="AB222" i="19"/>
  <c r="AA222" i="19"/>
  <c r="Z222" i="19"/>
  <c r="Y222" i="19"/>
  <c r="X222" i="19"/>
  <c r="X221" i="19" s="1"/>
  <c r="X220" i="19" s="1"/>
  <c r="X219" i="19" s="1"/>
  <c r="V222" i="19"/>
  <c r="T222" i="19"/>
  <c r="T221" i="19" s="1"/>
  <c r="T220" i="19" s="1"/>
  <c r="S222" i="19"/>
  <c r="S221" i="19" s="1"/>
  <c r="S220" i="19" s="1"/>
  <c r="Q222" i="19"/>
  <c r="M222" i="19"/>
  <c r="L222" i="19"/>
  <c r="AA221" i="19"/>
  <c r="Z221" i="19"/>
  <c r="W221" i="19"/>
  <c r="V221" i="19"/>
  <c r="V220" i="19" s="1"/>
  <c r="V219" i="19" s="1"/>
  <c r="U221" i="19"/>
  <c r="AB221" i="19" s="1"/>
  <c r="R221" i="19"/>
  <c r="Q221" i="19"/>
  <c r="Q220" i="19" s="1"/>
  <c r="Q219" i="19" s="1"/>
  <c r="P221" i="19"/>
  <c r="P220" i="19" s="1"/>
  <c r="P219" i="19" s="1"/>
  <c r="O221" i="19"/>
  <c r="O220" i="19" s="1"/>
  <c r="O219" i="19" s="1"/>
  <c r="M221" i="19"/>
  <c r="Y221" i="19" s="1"/>
  <c r="K221" i="19"/>
  <c r="J221" i="19"/>
  <c r="J220" i="19" s="1"/>
  <c r="I221" i="19"/>
  <c r="H221" i="19"/>
  <c r="H220" i="19" s="1"/>
  <c r="H219" i="19" s="1"/>
  <c r="G221" i="19"/>
  <c r="F221" i="19"/>
  <c r="U220" i="19"/>
  <c r="R220" i="19"/>
  <c r="M220" i="19"/>
  <c r="Y220" i="19" s="1"/>
  <c r="K220" i="19"/>
  <c r="K219" i="19" s="1"/>
  <c r="G220" i="19"/>
  <c r="F220" i="19"/>
  <c r="U219" i="19"/>
  <c r="T219" i="19"/>
  <c r="S219" i="19"/>
  <c r="R219" i="19"/>
  <c r="M219" i="19"/>
  <c r="Y219" i="19" s="1"/>
  <c r="J219" i="19"/>
  <c r="G219" i="19"/>
  <c r="F219" i="19"/>
  <c r="AC218" i="19"/>
  <c r="AB218" i="19"/>
  <c r="AA218" i="19"/>
  <c r="Z218" i="19"/>
  <c r="Y218" i="19"/>
  <c r="X218" i="19"/>
  <c r="X217" i="19" s="1"/>
  <c r="X216" i="19" s="1"/>
  <c r="X215" i="19" s="1"/>
  <c r="V218" i="19"/>
  <c r="T218" i="19"/>
  <c r="S218" i="19"/>
  <c r="S217" i="19" s="1"/>
  <c r="S216" i="19" s="1"/>
  <c r="Q218" i="19"/>
  <c r="Q217" i="19" s="1"/>
  <c r="Q216" i="19" s="1"/>
  <c r="Q215" i="19" s="1"/>
  <c r="M218" i="19"/>
  <c r="L218" i="19"/>
  <c r="W217" i="19"/>
  <c r="V217" i="19"/>
  <c r="V216" i="19" s="1"/>
  <c r="V215" i="19" s="1"/>
  <c r="U217" i="19"/>
  <c r="T217" i="19"/>
  <c r="T216" i="19" s="1"/>
  <c r="T215" i="19" s="1"/>
  <c r="R217" i="19"/>
  <c r="P217" i="19"/>
  <c r="O217" i="19"/>
  <c r="M217" i="19"/>
  <c r="K217" i="19"/>
  <c r="J217" i="19"/>
  <c r="I217" i="19"/>
  <c r="H217" i="19"/>
  <c r="G217" i="19"/>
  <c r="F217" i="19"/>
  <c r="W216" i="19"/>
  <c r="R216" i="19"/>
  <c r="P216" i="19"/>
  <c r="P215" i="19" s="1"/>
  <c r="O216" i="19"/>
  <c r="O215" i="19" s="1"/>
  <c r="K216" i="19"/>
  <c r="J216" i="19"/>
  <c r="J215" i="19" s="1"/>
  <c r="I216" i="19"/>
  <c r="I215" i="19" s="1"/>
  <c r="H216" i="19"/>
  <c r="H215" i="19" s="1"/>
  <c r="F216" i="19"/>
  <c r="W215" i="19"/>
  <c r="S215" i="19"/>
  <c r="R215" i="19"/>
  <c r="K215" i="19"/>
  <c r="F215" i="19"/>
  <c r="AC214" i="19"/>
  <c r="AB214" i="19"/>
  <c r="AA214" i="19"/>
  <c r="Z214" i="19"/>
  <c r="Y214" i="19"/>
  <c r="X214" i="19"/>
  <c r="X213" i="19" s="1"/>
  <c r="X212" i="19" s="1"/>
  <c r="X211" i="19" s="1"/>
  <c r="V214" i="19"/>
  <c r="T214" i="19"/>
  <c r="T213" i="19" s="1"/>
  <c r="T212" i="19" s="1"/>
  <c r="T211" i="19" s="1"/>
  <c r="S214" i="19"/>
  <c r="S213" i="19" s="1"/>
  <c r="Q214" i="19"/>
  <c r="Q213" i="19" s="1"/>
  <c r="Q212" i="19" s="1"/>
  <c r="M214" i="19"/>
  <c r="L214" i="19"/>
  <c r="AC213" i="19"/>
  <c r="W213" i="19"/>
  <c r="V213" i="19"/>
  <c r="V212" i="19" s="1"/>
  <c r="U213" i="19"/>
  <c r="R213" i="19"/>
  <c r="P213" i="19"/>
  <c r="P212" i="19" s="1"/>
  <c r="O213" i="19"/>
  <c r="O212" i="19" s="1"/>
  <c r="O211" i="19" s="1"/>
  <c r="M213" i="19"/>
  <c r="Y213" i="19" s="1"/>
  <c r="K213" i="19"/>
  <c r="J213" i="19"/>
  <c r="I213" i="19"/>
  <c r="I212" i="19" s="1"/>
  <c r="H213" i="19"/>
  <c r="H212" i="19" s="1"/>
  <c r="H211" i="19" s="1"/>
  <c r="G213" i="19"/>
  <c r="F213" i="19"/>
  <c r="S212" i="19"/>
  <c r="S211" i="19" s="1"/>
  <c r="R212" i="19"/>
  <c r="M212" i="19"/>
  <c r="M211" i="19" s="1"/>
  <c r="K212" i="19"/>
  <c r="J212" i="19"/>
  <c r="F212" i="19"/>
  <c r="Y211" i="19"/>
  <c r="V211" i="19"/>
  <c r="R211" i="19"/>
  <c r="Q211" i="19"/>
  <c r="P211" i="19"/>
  <c r="K211" i="19"/>
  <c r="J211" i="19"/>
  <c r="I211" i="19"/>
  <c r="F211" i="19"/>
  <c r="AC210" i="19"/>
  <c r="AB210" i="19"/>
  <c r="AA210" i="19"/>
  <c r="Z210" i="19"/>
  <c r="Y210" i="19"/>
  <c r="X210" i="19"/>
  <c r="V210" i="19"/>
  <c r="T210" i="19"/>
  <c r="S210" i="19"/>
  <c r="S209" i="19" s="1"/>
  <c r="S208" i="19" s="1"/>
  <c r="S207" i="19" s="1"/>
  <c r="Q210" i="19"/>
  <c r="Q209" i="19" s="1"/>
  <c r="L210" i="19"/>
  <c r="M210" i="19" s="1"/>
  <c r="M209" i="19" s="1"/>
  <c r="M208" i="19" s="1"/>
  <c r="M207" i="19" s="1"/>
  <c r="AA209" i="19"/>
  <c r="X209" i="19"/>
  <c r="W209" i="19"/>
  <c r="V209" i="19"/>
  <c r="V208" i="19" s="1"/>
  <c r="V207" i="19" s="1"/>
  <c r="U209" i="19"/>
  <c r="T209" i="19"/>
  <c r="T208" i="19" s="1"/>
  <c r="T207" i="19" s="1"/>
  <c r="R209" i="19"/>
  <c r="Y209" i="19" s="1"/>
  <c r="P209" i="19"/>
  <c r="O209" i="19"/>
  <c r="O208" i="19" s="1"/>
  <c r="L209" i="19"/>
  <c r="K209" i="19"/>
  <c r="J209" i="19"/>
  <c r="I209" i="19"/>
  <c r="H209" i="19"/>
  <c r="H208" i="19" s="1"/>
  <c r="G209" i="19"/>
  <c r="F209" i="19"/>
  <c r="F208" i="19" s="1"/>
  <c r="F207" i="19" s="1"/>
  <c r="X208" i="19"/>
  <c r="X207" i="19" s="1"/>
  <c r="W208" i="19"/>
  <c r="R208" i="19"/>
  <c r="Q208" i="19"/>
  <c r="Q207" i="19" s="1"/>
  <c r="P208" i="19"/>
  <c r="P207" i="19" s="1"/>
  <c r="K208" i="19"/>
  <c r="K207" i="19" s="1"/>
  <c r="J208" i="19"/>
  <c r="J207" i="19" s="1"/>
  <c r="I208" i="19"/>
  <c r="I207" i="19" s="1"/>
  <c r="G208" i="19"/>
  <c r="O207" i="19"/>
  <c r="L207" i="19"/>
  <c r="H207" i="19"/>
  <c r="G207" i="19"/>
  <c r="AC206" i="19"/>
  <c r="AB206" i="19"/>
  <c r="X206" i="19"/>
  <c r="X205" i="19" s="1"/>
  <c r="X204" i="19" s="1"/>
  <c r="X203" i="19" s="1"/>
  <c r="V206" i="19"/>
  <c r="V205" i="19" s="1"/>
  <c r="V204" i="19" s="1"/>
  <c r="V203" i="19" s="1"/>
  <c r="T206" i="19"/>
  <c r="T205" i="19" s="1"/>
  <c r="T204" i="19" s="1"/>
  <c r="T203" i="19" s="1"/>
  <c r="M206" i="19"/>
  <c r="Z206" i="19" s="1"/>
  <c r="L206" i="19"/>
  <c r="AC205" i="19"/>
  <c r="W205" i="19"/>
  <c r="U205" i="19"/>
  <c r="Z205" i="19" s="1"/>
  <c r="R205" i="19"/>
  <c r="P205" i="19"/>
  <c r="O205" i="19"/>
  <c r="M205" i="19"/>
  <c r="K205" i="19"/>
  <c r="K204" i="19" s="1"/>
  <c r="J205" i="19"/>
  <c r="I205" i="19"/>
  <c r="H205" i="19"/>
  <c r="G205" i="19"/>
  <c r="G204" i="19" s="1"/>
  <c r="F205" i="19"/>
  <c r="F204" i="19" s="1"/>
  <c r="F203" i="19" s="1"/>
  <c r="AC204" i="19"/>
  <c r="W204" i="19"/>
  <c r="U204" i="19"/>
  <c r="R204" i="19"/>
  <c r="P204" i="19"/>
  <c r="O204" i="19"/>
  <c r="J204" i="19"/>
  <c r="I204" i="19"/>
  <c r="H204" i="19"/>
  <c r="AC203" i="19"/>
  <c r="W203" i="19"/>
  <c r="U203" i="19"/>
  <c r="P203" i="19"/>
  <c r="O203" i="19"/>
  <c r="K203" i="19"/>
  <c r="J203" i="19"/>
  <c r="I203" i="19"/>
  <c r="H203" i="19"/>
  <c r="AC202" i="19"/>
  <c r="AB202" i="19"/>
  <c r="X202" i="19"/>
  <c r="V202" i="19"/>
  <c r="V201" i="19" s="1"/>
  <c r="V200" i="19" s="1"/>
  <c r="V199" i="19" s="1"/>
  <c r="T202" i="19"/>
  <c r="M202" i="19"/>
  <c r="Y202" i="19" s="1"/>
  <c r="L202" i="19"/>
  <c r="X201" i="19"/>
  <c r="W201" i="19"/>
  <c r="AC201" i="19" s="1"/>
  <c r="U201" i="19"/>
  <c r="T201" i="19"/>
  <c r="T200" i="19" s="1"/>
  <c r="T199" i="19" s="1"/>
  <c r="R201" i="19"/>
  <c r="AB201" i="19" s="1"/>
  <c r="P201" i="19"/>
  <c r="O201" i="19"/>
  <c r="K201" i="19"/>
  <c r="J201" i="19"/>
  <c r="I201" i="19"/>
  <c r="H201" i="19"/>
  <c r="H200" i="19" s="1"/>
  <c r="H199" i="19" s="1"/>
  <c r="G201" i="19"/>
  <c r="L201" i="19" s="1"/>
  <c r="F201" i="19"/>
  <c r="X200" i="19"/>
  <c r="X199" i="19" s="1"/>
  <c r="W200" i="19"/>
  <c r="AC200" i="19" s="1"/>
  <c r="U200" i="19"/>
  <c r="R200" i="19"/>
  <c r="AB200" i="19" s="1"/>
  <c r="P200" i="19"/>
  <c r="O200" i="19"/>
  <c r="K200" i="19"/>
  <c r="J200" i="19"/>
  <c r="I200" i="19"/>
  <c r="F200" i="19"/>
  <c r="F199" i="19" s="1"/>
  <c r="W199" i="19"/>
  <c r="AC199" i="19" s="1"/>
  <c r="U199" i="19"/>
  <c r="R199" i="19"/>
  <c r="P199" i="19"/>
  <c r="O199" i="19"/>
  <c r="K199" i="19"/>
  <c r="J199" i="19"/>
  <c r="I199" i="19"/>
  <c r="AC198" i="19"/>
  <c r="AB198" i="19"/>
  <c r="Z198" i="19"/>
  <c r="X198" i="19"/>
  <c r="X197" i="19" s="1"/>
  <c r="X196" i="19" s="1"/>
  <c r="X195" i="19" s="1"/>
  <c r="V198" i="19"/>
  <c r="V197" i="19" s="1"/>
  <c r="V196" i="19" s="1"/>
  <c r="V195" i="19" s="1"/>
  <c r="T198" i="19"/>
  <c r="Q198" i="19"/>
  <c r="Q197" i="19" s="1"/>
  <c r="Q196" i="19" s="1"/>
  <c r="Q195" i="19" s="1"/>
  <c r="M198" i="19"/>
  <c r="L198" i="19"/>
  <c r="W197" i="19"/>
  <c r="AC197" i="19" s="1"/>
  <c r="U197" i="19"/>
  <c r="AB197" i="19" s="1"/>
  <c r="T197" i="19"/>
  <c r="T196" i="19" s="1"/>
  <c r="T195" i="19" s="1"/>
  <c r="R197" i="19"/>
  <c r="P197" i="19"/>
  <c r="O197" i="19"/>
  <c r="M197" i="19"/>
  <c r="K197" i="19"/>
  <c r="J197" i="19"/>
  <c r="I197" i="19"/>
  <c r="H197" i="19"/>
  <c r="G197" i="19"/>
  <c r="F197" i="19"/>
  <c r="W196" i="19"/>
  <c r="AC196" i="19" s="1"/>
  <c r="U196" i="19"/>
  <c r="AB196" i="19" s="1"/>
  <c r="R196" i="19"/>
  <c r="P196" i="19"/>
  <c r="O196" i="19"/>
  <c r="K196" i="19"/>
  <c r="J196" i="19"/>
  <c r="I196" i="19"/>
  <c r="H196" i="19"/>
  <c r="G196" i="19"/>
  <c r="F196" i="19"/>
  <c r="W195" i="19"/>
  <c r="AC195" i="19" s="1"/>
  <c r="U195" i="19"/>
  <c r="AB195" i="19" s="1"/>
  <c r="R195" i="19"/>
  <c r="P195" i="19"/>
  <c r="O195" i="19"/>
  <c r="K195" i="19"/>
  <c r="J195" i="19"/>
  <c r="I195" i="19"/>
  <c r="H195" i="19"/>
  <c r="G195" i="19"/>
  <c r="F195" i="19"/>
  <c r="AC194" i="19"/>
  <c r="AB194" i="19"/>
  <c r="X194" i="19"/>
  <c r="X193" i="19" s="1"/>
  <c r="X192" i="19" s="1"/>
  <c r="X191" i="19" s="1"/>
  <c r="V194" i="19"/>
  <c r="T194" i="19"/>
  <c r="M194" i="19"/>
  <c r="L194" i="19"/>
  <c r="W193" i="19"/>
  <c r="V193" i="19"/>
  <c r="V192" i="19" s="1"/>
  <c r="V191" i="19" s="1"/>
  <c r="U193" i="19"/>
  <c r="T193" i="19"/>
  <c r="T192" i="19" s="1"/>
  <c r="T191" i="19" s="1"/>
  <c r="R193" i="19"/>
  <c r="P193" i="19"/>
  <c r="O193" i="19"/>
  <c r="O192" i="19" s="1"/>
  <c r="O191" i="19" s="1"/>
  <c r="K193" i="19"/>
  <c r="J193" i="19"/>
  <c r="I193" i="19"/>
  <c r="H193" i="19"/>
  <c r="H192" i="19" s="1"/>
  <c r="H191" i="19" s="1"/>
  <c r="G193" i="19"/>
  <c r="F193" i="19"/>
  <c r="W192" i="19"/>
  <c r="R192" i="19"/>
  <c r="P192" i="19"/>
  <c r="P191" i="19" s="1"/>
  <c r="K192" i="19"/>
  <c r="J192" i="19"/>
  <c r="J191" i="19" s="1"/>
  <c r="I192" i="19"/>
  <c r="I191" i="19" s="1"/>
  <c r="F192" i="19"/>
  <c r="W191" i="19"/>
  <c r="R191" i="19"/>
  <c r="K191" i="19"/>
  <c r="F191" i="19"/>
  <c r="AC190" i="19"/>
  <c r="AB190" i="19"/>
  <c r="AA190" i="19"/>
  <c r="Z190" i="19"/>
  <c r="Y190" i="19"/>
  <c r="X190" i="19"/>
  <c r="X189" i="19" s="1"/>
  <c r="X188" i="19" s="1"/>
  <c r="X187" i="19" s="1"/>
  <c r="V190" i="19"/>
  <c r="T190" i="19"/>
  <c r="T189" i="19" s="1"/>
  <c r="T188" i="19" s="1"/>
  <c r="T187" i="19" s="1"/>
  <c r="S190" i="19"/>
  <c r="S189" i="19" s="1"/>
  <c r="S188" i="19" s="1"/>
  <c r="S187" i="19" s="1"/>
  <c r="Q190" i="19"/>
  <c r="M190" i="19"/>
  <c r="L190" i="19"/>
  <c r="Z189" i="19"/>
  <c r="W189" i="19"/>
  <c r="V189" i="19"/>
  <c r="V188" i="19" s="1"/>
  <c r="V187" i="19" s="1"/>
  <c r="U189" i="19"/>
  <c r="AB189" i="19" s="1"/>
  <c r="R189" i="19"/>
  <c r="Q189" i="19"/>
  <c r="Q188" i="19" s="1"/>
  <c r="Q187" i="19" s="1"/>
  <c r="P189" i="19"/>
  <c r="P188" i="19" s="1"/>
  <c r="P187" i="19" s="1"/>
  <c r="O189" i="19"/>
  <c r="O188" i="19" s="1"/>
  <c r="O187" i="19" s="1"/>
  <c r="M189" i="19"/>
  <c r="Y189" i="19" s="1"/>
  <c r="K189" i="19"/>
  <c r="J189" i="19"/>
  <c r="I189" i="19"/>
  <c r="I188" i="19" s="1"/>
  <c r="I187" i="19" s="1"/>
  <c r="H189" i="19"/>
  <c r="H188" i="19" s="1"/>
  <c r="H187" i="19" s="1"/>
  <c r="G189" i="19"/>
  <c r="F189" i="19"/>
  <c r="R188" i="19"/>
  <c r="M188" i="19"/>
  <c r="Y188" i="19" s="1"/>
  <c r="K188" i="19"/>
  <c r="K187" i="19" s="1"/>
  <c r="J188" i="19"/>
  <c r="J187" i="19" s="1"/>
  <c r="G188" i="19"/>
  <c r="F188" i="19"/>
  <c r="R187" i="19"/>
  <c r="M187" i="19"/>
  <c r="Y187" i="19" s="1"/>
  <c r="G187" i="19"/>
  <c r="F187" i="19"/>
  <c r="AC186" i="19"/>
  <c r="AB186" i="19"/>
  <c r="X186" i="19"/>
  <c r="V186" i="19"/>
  <c r="V185" i="19" s="1"/>
  <c r="V184" i="19" s="1"/>
  <c r="V183" i="19" s="1"/>
  <c r="T186" i="19"/>
  <c r="T185" i="19" s="1"/>
  <c r="T184" i="19" s="1"/>
  <c r="T183" i="19" s="1"/>
  <c r="L186" i="19"/>
  <c r="M186" i="19" s="1"/>
  <c r="Z186" i="19" s="1"/>
  <c r="X185" i="19"/>
  <c r="W185" i="19"/>
  <c r="U185" i="19"/>
  <c r="AC185" i="19" s="1"/>
  <c r="R185" i="19"/>
  <c r="P185" i="19"/>
  <c r="O185" i="19"/>
  <c r="L185" i="19"/>
  <c r="K185" i="19"/>
  <c r="K184" i="19" s="1"/>
  <c r="K183" i="19" s="1"/>
  <c r="J185" i="19"/>
  <c r="I185" i="19"/>
  <c r="H185" i="19"/>
  <c r="G185" i="19"/>
  <c r="F185" i="19"/>
  <c r="F184" i="19" s="1"/>
  <c r="F183" i="19" s="1"/>
  <c r="X184" i="19"/>
  <c r="W184" i="19"/>
  <c r="U184" i="19"/>
  <c r="AC184" i="19" s="1"/>
  <c r="R184" i="19"/>
  <c r="P184" i="19"/>
  <c r="O184" i="19"/>
  <c r="J184" i="19"/>
  <c r="I184" i="19"/>
  <c r="H184" i="19"/>
  <c r="G184" i="19"/>
  <c r="X183" i="19"/>
  <c r="W183" i="19"/>
  <c r="P183" i="19"/>
  <c r="O183" i="19"/>
  <c r="I183" i="19"/>
  <c r="H183" i="19"/>
  <c r="G183" i="19"/>
  <c r="AC182" i="19"/>
  <c r="AB182" i="19"/>
  <c r="X182" i="19"/>
  <c r="V182" i="19"/>
  <c r="T182" i="19"/>
  <c r="T181" i="19" s="1"/>
  <c r="T180" i="19" s="1"/>
  <c r="T179" i="19" s="1"/>
  <c r="S182" i="19"/>
  <c r="S181" i="19" s="1"/>
  <c r="M182" i="19"/>
  <c r="L182" i="19"/>
  <c r="X181" i="19"/>
  <c r="X180" i="19" s="1"/>
  <c r="X179" i="19" s="1"/>
  <c r="W181" i="19"/>
  <c r="V181" i="19"/>
  <c r="V180" i="19" s="1"/>
  <c r="U181" i="19"/>
  <c r="R181" i="19"/>
  <c r="AB181" i="19" s="1"/>
  <c r="P181" i="19"/>
  <c r="P180" i="19" s="1"/>
  <c r="P179" i="19" s="1"/>
  <c r="O181" i="19"/>
  <c r="K181" i="19"/>
  <c r="J181" i="19"/>
  <c r="J180" i="19" s="1"/>
  <c r="J179" i="19" s="1"/>
  <c r="I181" i="19"/>
  <c r="H181" i="19"/>
  <c r="G181" i="19"/>
  <c r="L181" i="19" s="1"/>
  <c r="F181" i="19"/>
  <c r="U180" i="19"/>
  <c r="S180" i="19"/>
  <c r="S179" i="19" s="1"/>
  <c r="R180" i="19"/>
  <c r="O180" i="19"/>
  <c r="K180" i="19"/>
  <c r="K179" i="19" s="1"/>
  <c r="I180" i="19"/>
  <c r="H180" i="19"/>
  <c r="G180" i="19"/>
  <c r="L180" i="19" s="1"/>
  <c r="F180" i="19"/>
  <c r="F179" i="19" s="1"/>
  <c r="V179" i="19"/>
  <c r="U179" i="19"/>
  <c r="O179" i="19"/>
  <c r="I179" i="19"/>
  <c r="H179" i="19"/>
  <c r="G179" i="19"/>
  <c r="L179" i="19" s="1"/>
  <c r="AC178" i="19"/>
  <c r="AB178" i="19"/>
  <c r="X178" i="19"/>
  <c r="X177" i="19" s="1"/>
  <c r="X176" i="19" s="1"/>
  <c r="X175" i="19" s="1"/>
  <c r="V178" i="19"/>
  <c r="V177" i="19" s="1"/>
  <c r="V176" i="19" s="1"/>
  <c r="V175" i="19" s="1"/>
  <c r="T178" i="19"/>
  <c r="P178" i="19"/>
  <c r="P177" i="19" s="1"/>
  <c r="P176" i="19" s="1"/>
  <c r="P175" i="19" s="1"/>
  <c r="M178" i="19"/>
  <c r="Y178" i="19" s="1"/>
  <c r="L178" i="19"/>
  <c r="W177" i="19"/>
  <c r="U177" i="19"/>
  <c r="T177" i="19"/>
  <c r="T176" i="19" s="1"/>
  <c r="T175" i="19" s="1"/>
  <c r="R177" i="19"/>
  <c r="O177" i="19"/>
  <c r="M177" i="19"/>
  <c r="K177" i="19"/>
  <c r="J177" i="19"/>
  <c r="I177" i="19"/>
  <c r="H177" i="19"/>
  <c r="G177" i="19"/>
  <c r="F177" i="19"/>
  <c r="F176" i="19" s="1"/>
  <c r="F175" i="19" s="1"/>
  <c r="W176" i="19"/>
  <c r="O176" i="19"/>
  <c r="M176" i="19"/>
  <c r="K176" i="19"/>
  <c r="J176" i="19"/>
  <c r="I176" i="19"/>
  <c r="H176" i="19"/>
  <c r="H175" i="19" s="1"/>
  <c r="W175" i="19"/>
  <c r="O175" i="19"/>
  <c r="K175" i="19"/>
  <c r="J175" i="19"/>
  <c r="I175" i="19"/>
  <c r="AC174" i="19"/>
  <c r="AB174" i="19"/>
  <c r="AA174" i="19"/>
  <c r="Z174" i="19"/>
  <c r="Y174" i="19"/>
  <c r="X174" i="19"/>
  <c r="X173" i="19" s="1"/>
  <c r="V174" i="19"/>
  <c r="T174" i="19"/>
  <c r="S174" i="19"/>
  <c r="S173" i="19" s="1"/>
  <c r="S172" i="19" s="1"/>
  <c r="S171" i="19" s="1"/>
  <c r="Q174" i="19"/>
  <c r="Q173" i="19" s="1"/>
  <c r="Q172" i="19" s="1"/>
  <c r="Q171" i="19" s="1"/>
  <c r="M174" i="19"/>
  <c r="L174" i="19"/>
  <c r="AB173" i="19"/>
  <c r="AA173" i="19"/>
  <c r="Z173" i="19"/>
  <c r="W173" i="19"/>
  <c r="V173" i="19"/>
  <c r="U173" i="19"/>
  <c r="U172" i="19" s="1"/>
  <c r="T173" i="19"/>
  <c r="T172" i="19" s="1"/>
  <c r="R173" i="19"/>
  <c r="P173" i="19"/>
  <c r="O173" i="19"/>
  <c r="M173" i="19"/>
  <c r="K173" i="19"/>
  <c r="J173" i="19"/>
  <c r="I173" i="19"/>
  <c r="H173" i="19"/>
  <c r="G173" i="19"/>
  <c r="F173" i="19"/>
  <c r="F172" i="19" s="1"/>
  <c r="F171" i="19" s="1"/>
  <c r="AB172" i="19"/>
  <c r="X172" i="19"/>
  <c r="X171" i="19" s="1"/>
  <c r="W172" i="19"/>
  <c r="AC172" i="19" s="1"/>
  <c r="V172" i="19"/>
  <c r="R172" i="19"/>
  <c r="P172" i="19"/>
  <c r="P171" i="19" s="1"/>
  <c r="O172" i="19"/>
  <c r="O171" i="19" s="1"/>
  <c r="K172" i="19"/>
  <c r="J172" i="19"/>
  <c r="J171" i="19" s="1"/>
  <c r="I172" i="19"/>
  <c r="I171" i="19" s="1"/>
  <c r="H172" i="19"/>
  <c r="W171" i="19"/>
  <c r="V171" i="19"/>
  <c r="U171" i="19"/>
  <c r="T171" i="19"/>
  <c r="K171" i="19"/>
  <c r="H171" i="19"/>
  <c r="AC170" i="19"/>
  <c r="AB170" i="19"/>
  <c r="AA170" i="19"/>
  <c r="Z170" i="19"/>
  <c r="Y170" i="19"/>
  <c r="X170" i="19"/>
  <c r="X169" i="19" s="1"/>
  <c r="X168" i="19" s="1"/>
  <c r="X167" i="19" s="1"/>
  <c r="V170" i="19"/>
  <c r="T170" i="19"/>
  <c r="S170" i="19"/>
  <c r="Q170" i="19"/>
  <c r="Q169" i="19" s="1"/>
  <c r="M170" i="19"/>
  <c r="L170" i="19"/>
  <c r="W169" i="19"/>
  <c r="V169" i="19"/>
  <c r="U169" i="19"/>
  <c r="T169" i="19"/>
  <c r="T168" i="19" s="1"/>
  <c r="T167" i="19" s="1"/>
  <c r="S169" i="19"/>
  <c r="R169" i="19"/>
  <c r="P169" i="19"/>
  <c r="O169" i="19"/>
  <c r="O168" i="19" s="1"/>
  <c r="M169" i="19"/>
  <c r="Y169" i="19" s="1"/>
  <c r="K169" i="19"/>
  <c r="J169" i="19"/>
  <c r="I169" i="19"/>
  <c r="H169" i="19"/>
  <c r="H168" i="19" s="1"/>
  <c r="H167" i="19" s="1"/>
  <c r="G169" i="19"/>
  <c r="F169" i="19"/>
  <c r="W168" i="19"/>
  <c r="V168" i="19"/>
  <c r="S168" i="19"/>
  <c r="S167" i="19" s="1"/>
  <c r="R168" i="19"/>
  <c r="Q168" i="19"/>
  <c r="Q167" i="19" s="1"/>
  <c r="P168" i="19"/>
  <c r="M168" i="19"/>
  <c r="K168" i="19"/>
  <c r="K167" i="19" s="1"/>
  <c r="J168" i="19"/>
  <c r="I168" i="19"/>
  <c r="F168" i="19"/>
  <c r="W167" i="19"/>
  <c r="V167" i="19"/>
  <c r="R167" i="19"/>
  <c r="P167" i="19"/>
  <c r="O167" i="19"/>
  <c r="J167" i="19"/>
  <c r="I167" i="19"/>
  <c r="F167" i="19"/>
  <c r="AC166" i="19"/>
  <c r="AB166" i="19"/>
  <c r="AA166" i="19"/>
  <c r="Z166" i="19"/>
  <c r="Y166" i="19"/>
  <c r="X166" i="19"/>
  <c r="V166" i="19"/>
  <c r="T166" i="19"/>
  <c r="T165" i="19" s="1"/>
  <c r="T164" i="19" s="1"/>
  <c r="T163" i="19" s="1"/>
  <c r="S166" i="19"/>
  <c r="S165" i="19" s="1"/>
  <c r="S164" i="19" s="1"/>
  <c r="S163" i="19" s="1"/>
  <c r="Q166" i="19"/>
  <c r="Q165" i="19" s="1"/>
  <c r="Q164" i="19" s="1"/>
  <c r="Q163" i="19" s="1"/>
  <c r="L166" i="19"/>
  <c r="M166" i="19" s="1"/>
  <c r="M165" i="19" s="1"/>
  <c r="M164" i="19" s="1"/>
  <c r="M163" i="19" s="1"/>
  <c r="AA165" i="19"/>
  <c r="Z165" i="19"/>
  <c r="X165" i="19"/>
  <c r="W165" i="19"/>
  <c r="AC165" i="19" s="1"/>
  <c r="V165" i="19"/>
  <c r="U165" i="19"/>
  <c r="U164" i="19" s="1"/>
  <c r="R165" i="19"/>
  <c r="P165" i="19"/>
  <c r="O165" i="19"/>
  <c r="K165" i="19"/>
  <c r="K164" i="19" s="1"/>
  <c r="J165" i="19"/>
  <c r="I165" i="19"/>
  <c r="H165" i="19"/>
  <c r="G165" i="19"/>
  <c r="F165" i="19"/>
  <c r="F164" i="19" s="1"/>
  <c r="X164" i="19"/>
  <c r="X163" i="19" s="1"/>
  <c r="W164" i="19"/>
  <c r="V164" i="19"/>
  <c r="V163" i="19" s="1"/>
  <c r="P164" i="19"/>
  <c r="P163" i="19" s="1"/>
  <c r="O164" i="19"/>
  <c r="O163" i="19" s="1"/>
  <c r="J164" i="19"/>
  <c r="J163" i="19" s="1"/>
  <c r="I164" i="19"/>
  <c r="I163" i="19" s="1"/>
  <c r="H164" i="19"/>
  <c r="G164" i="19"/>
  <c r="Z163" i="19"/>
  <c r="U163" i="19"/>
  <c r="K163" i="19"/>
  <c r="G163" i="19"/>
  <c r="F163" i="19"/>
  <c r="AC162" i="19"/>
  <c r="AB162" i="19"/>
  <c r="X162" i="19"/>
  <c r="X161" i="19" s="1"/>
  <c r="X160" i="19" s="1"/>
  <c r="X159" i="19" s="1"/>
  <c r="V162" i="19"/>
  <c r="T162" i="19"/>
  <c r="T161" i="19" s="1"/>
  <c r="T160" i="19" s="1"/>
  <c r="T159" i="19" s="1"/>
  <c r="L162" i="19"/>
  <c r="M162" i="19" s="1"/>
  <c r="W161" i="19"/>
  <c r="V161" i="19"/>
  <c r="V160" i="19" s="1"/>
  <c r="V159" i="19" s="1"/>
  <c r="U161" i="19"/>
  <c r="R161" i="19"/>
  <c r="P161" i="19"/>
  <c r="P160" i="19" s="1"/>
  <c r="P159" i="19" s="1"/>
  <c r="O161" i="19"/>
  <c r="M161" i="19"/>
  <c r="K161" i="19"/>
  <c r="J161" i="19"/>
  <c r="I161" i="19"/>
  <c r="H161" i="19"/>
  <c r="G161" i="19"/>
  <c r="F161" i="19"/>
  <c r="R160" i="19"/>
  <c r="O160" i="19"/>
  <c r="O159" i="19" s="1"/>
  <c r="K160" i="19"/>
  <c r="J160" i="19"/>
  <c r="I160" i="19"/>
  <c r="I159" i="19" s="1"/>
  <c r="H160" i="19"/>
  <c r="H159" i="19" s="1"/>
  <c r="G160" i="19"/>
  <c r="F160" i="19"/>
  <c r="R159" i="19"/>
  <c r="K159" i="19"/>
  <c r="J159" i="19"/>
  <c r="G159" i="19"/>
  <c r="F159" i="19"/>
  <c r="AC158" i="19"/>
  <c r="AB158" i="19"/>
  <c r="AA158" i="19"/>
  <c r="Z158" i="19"/>
  <c r="Y158" i="19"/>
  <c r="X158" i="19"/>
  <c r="X157" i="19" s="1"/>
  <c r="X156" i="19" s="1"/>
  <c r="X155" i="19" s="1"/>
  <c r="V158" i="19"/>
  <c r="T158" i="19"/>
  <c r="S158" i="19"/>
  <c r="S157" i="19" s="1"/>
  <c r="S156" i="19" s="1"/>
  <c r="S155" i="19" s="1"/>
  <c r="Q158" i="19"/>
  <c r="Q157" i="19" s="1"/>
  <c r="Q156" i="19" s="1"/>
  <c r="Q155" i="19" s="1"/>
  <c r="M158" i="19"/>
  <c r="L158" i="19"/>
  <c r="AA157" i="19"/>
  <c r="Z157" i="19"/>
  <c r="W157" i="19"/>
  <c r="AC157" i="19" s="1"/>
  <c r="V157" i="19"/>
  <c r="U157" i="19"/>
  <c r="AB157" i="19" s="1"/>
  <c r="T157" i="19"/>
  <c r="R157" i="19"/>
  <c r="P157" i="19"/>
  <c r="O157" i="19"/>
  <c r="M157" i="19"/>
  <c r="Y157" i="19" s="1"/>
  <c r="K157" i="19"/>
  <c r="J157" i="19"/>
  <c r="I157" i="19"/>
  <c r="H157" i="19"/>
  <c r="G157" i="19"/>
  <c r="F157" i="19"/>
  <c r="AA156" i="19"/>
  <c r="Z156" i="19"/>
  <c r="W156" i="19"/>
  <c r="AC156" i="19" s="1"/>
  <c r="V156" i="19"/>
  <c r="U156" i="19"/>
  <c r="AB156" i="19" s="1"/>
  <c r="T156" i="19"/>
  <c r="R156" i="19"/>
  <c r="P156" i="19"/>
  <c r="O156" i="19"/>
  <c r="O155" i="19" s="1"/>
  <c r="M156" i="19"/>
  <c r="Y156" i="19" s="1"/>
  <c r="K156" i="19"/>
  <c r="J156" i="19"/>
  <c r="I156" i="19"/>
  <c r="H156" i="19"/>
  <c r="H155" i="19" s="1"/>
  <c r="G156" i="19"/>
  <c r="F156" i="19"/>
  <c r="AA155" i="19"/>
  <c r="Z155" i="19"/>
  <c r="W155" i="19"/>
  <c r="AC155" i="19" s="1"/>
  <c r="V155" i="19"/>
  <c r="U155" i="19"/>
  <c r="AB155" i="19" s="1"/>
  <c r="T155" i="19"/>
  <c r="R155" i="19"/>
  <c r="P155" i="19"/>
  <c r="M155" i="19"/>
  <c r="Y155" i="19" s="1"/>
  <c r="K155" i="19"/>
  <c r="J155" i="19"/>
  <c r="I155" i="19"/>
  <c r="G155" i="19"/>
  <c r="L155" i="19" s="1"/>
  <c r="F155" i="19"/>
  <c r="AC154" i="19"/>
  <c r="AB154" i="19"/>
  <c r="AA154" i="19"/>
  <c r="Z154" i="19"/>
  <c r="Y154" i="19"/>
  <c r="X154" i="19"/>
  <c r="X153" i="19" s="1"/>
  <c r="X152" i="19" s="1"/>
  <c r="X151" i="19" s="1"/>
  <c r="V154" i="19"/>
  <c r="T154" i="19"/>
  <c r="T153" i="19" s="1"/>
  <c r="T152" i="19" s="1"/>
  <c r="T151" i="19" s="1"/>
  <c r="S154" i="19"/>
  <c r="S153" i="19" s="1"/>
  <c r="S152" i="19" s="1"/>
  <c r="S151" i="19" s="1"/>
  <c r="Q154" i="19"/>
  <c r="Q153" i="19" s="1"/>
  <c r="Q152" i="19" s="1"/>
  <c r="Q151" i="19" s="1"/>
  <c r="M154" i="19"/>
  <c r="L154" i="19"/>
  <c r="W153" i="19"/>
  <c r="V153" i="19"/>
  <c r="U153" i="19"/>
  <c r="Z153" i="19" s="1"/>
  <c r="R153" i="19"/>
  <c r="P153" i="19"/>
  <c r="P152" i="19" s="1"/>
  <c r="P151" i="19" s="1"/>
  <c r="O153" i="19"/>
  <c r="O152" i="19" s="1"/>
  <c r="O151" i="19" s="1"/>
  <c r="M153" i="19"/>
  <c r="Y153" i="19" s="1"/>
  <c r="K153" i="19"/>
  <c r="J153" i="19"/>
  <c r="I153" i="19"/>
  <c r="H153" i="19"/>
  <c r="G153" i="19"/>
  <c r="L153" i="19" s="1"/>
  <c r="F153" i="19"/>
  <c r="V152" i="19"/>
  <c r="V151" i="19" s="1"/>
  <c r="U152" i="19"/>
  <c r="R152" i="19"/>
  <c r="M152" i="19"/>
  <c r="Y152" i="19" s="1"/>
  <c r="K152" i="19"/>
  <c r="K151" i="19" s="1"/>
  <c r="J152" i="19"/>
  <c r="I152" i="19"/>
  <c r="H152" i="19"/>
  <c r="G152" i="19"/>
  <c r="F152" i="19"/>
  <c r="U151" i="19"/>
  <c r="R151" i="19"/>
  <c r="M151" i="19"/>
  <c r="Y151" i="19" s="1"/>
  <c r="J151" i="19"/>
  <c r="I151" i="19"/>
  <c r="H151" i="19"/>
  <c r="G151" i="19"/>
  <c r="F151" i="19"/>
  <c r="AC150" i="19"/>
  <c r="AB150" i="19"/>
  <c r="X150" i="19"/>
  <c r="V150" i="19"/>
  <c r="T150" i="19"/>
  <c r="T149" i="19" s="1"/>
  <c r="T148" i="19" s="1"/>
  <c r="T147" i="19" s="1"/>
  <c r="S150" i="19"/>
  <c r="S149" i="19" s="1"/>
  <c r="S148" i="19" s="1"/>
  <c r="S147" i="19" s="1"/>
  <c r="L150" i="19"/>
  <c r="M150" i="19" s="1"/>
  <c r="X149" i="19"/>
  <c r="W149" i="19"/>
  <c r="V149" i="19"/>
  <c r="V148" i="19" s="1"/>
  <c r="V147" i="19" s="1"/>
  <c r="U149" i="19"/>
  <c r="R149" i="19"/>
  <c r="AB149" i="19" s="1"/>
  <c r="P149" i="19"/>
  <c r="O149" i="19"/>
  <c r="L149" i="19"/>
  <c r="K149" i="19"/>
  <c r="J149" i="19"/>
  <c r="I149" i="19"/>
  <c r="H149" i="19"/>
  <c r="G149" i="19"/>
  <c r="F149" i="19"/>
  <c r="F148" i="19" s="1"/>
  <c r="F147" i="19" s="1"/>
  <c r="X148" i="19"/>
  <c r="U148" i="19"/>
  <c r="R148" i="19"/>
  <c r="P148" i="19"/>
  <c r="O148" i="19"/>
  <c r="K148" i="19"/>
  <c r="K147" i="19" s="1"/>
  <c r="J148" i="19"/>
  <c r="L148" i="19" s="1"/>
  <c r="I148" i="19"/>
  <c r="H148" i="19"/>
  <c r="G148" i="19"/>
  <c r="AB147" i="19"/>
  <c r="X147" i="19"/>
  <c r="U147" i="19"/>
  <c r="R147" i="19"/>
  <c r="P147" i="19"/>
  <c r="O147" i="19"/>
  <c r="J147" i="19"/>
  <c r="I147" i="19"/>
  <c r="H147" i="19"/>
  <c r="G147" i="19"/>
  <c r="AC146" i="19"/>
  <c r="AB146" i="19"/>
  <c r="X146" i="19"/>
  <c r="X145" i="19" s="1"/>
  <c r="X144" i="19" s="1"/>
  <c r="X143" i="19" s="1"/>
  <c r="V146" i="19"/>
  <c r="V145" i="19" s="1"/>
  <c r="V144" i="19" s="1"/>
  <c r="V143" i="19" s="1"/>
  <c r="T146" i="19"/>
  <c r="T145" i="19" s="1"/>
  <c r="T144" i="19" s="1"/>
  <c r="T143" i="19" s="1"/>
  <c r="L146" i="19"/>
  <c r="M146" i="19" s="1"/>
  <c r="AC145" i="19"/>
  <c r="W145" i="19"/>
  <c r="U145" i="19"/>
  <c r="R145" i="19"/>
  <c r="AB145" i="19" s="1"/>
  <c r="P145" i="19"/>
  <c r="O145" i="19"/>
  <c r="K145" i="19"/>
  <c r="J145" i="19"/>
  <c r="I145" i="19"/>
  <c r="H145" i="19"/>
  <c r="G145" i="19"/>
  <c r="F145" i="19"/>
  <c r="AC144" i="19"/>
  <c r="W144" i="19"/>
  <c r="U144" i="19"/>
  <c r="R144" i="19"/>
  <c r="P144" i="19"/>
  <c r="O144" i="19"/>
  <c r="J144" i="19"/>
  <c r="I144" i="19"/>
  <c r="H144" i="19"/>
  <c r="G144" i="19"/>
  <c r="F144" i="19"/>
  <c r="AC143" i="19"/>
  <c r="W143" i="19"/>
  <c r="U143" i="19"/>
  <c r="R143" i="19"/>
  <c r="AB143" i="19" s="1"/>
  <c r="P143" i="19"/>
  <c r="O143" i="19"/>
  <c r="J143" i="19"/>
  <c r="I143" i="19"/>
  <c r="H143" i="19"/>
  <c r="G143" i="19"/>
  <c r="F143" i="19"/>
  <c r="AC142" i="19"/>
  <c r="AB142" i="19"/>
  <c r="X142" i="19"/>
  <c r="V142" i="19"/>
  <c r="V141" i="19" s="1"/>
  <c r="V140" i="19" s="1"/>
  <c r="V139" i="19" s="1"/>
  <c r="T142" i="19"/>
  <c r="M142" i="19"/>
  <c r="L142" i="19"/>
  <c r="X141" i="19"/>
  <c r="W141" i="19"/>
  <c r="AC141" i="19" s="1"/>
  <c r="U141" i="19"/>
  <c r="T141" i="19"/>
  <c r="T140" i="19" s="1"/>
  <c r="T139" i="19" s="1"/>
  <c r="R141" i="19"/>
  <c r="AB141" i="19" s="1"/>
  <c r="P141" i="19"/>
  <c r="O141" i="19"/>
  <c r="K141" i="19"/>
  <c r="J141" i="19"/>
  <c r="I141" i="19"/>
  <c r="H141" i="19"/>
  <c r="H140" i="19" s="1"/>
  <c r="H139" i="19" s="1"/>
  <c r="G141" i="19"/>
  <c r="L141" i="19" s="1"/>
  <c r="F141" i="19"/>
  <c r="F140" i="19" s="1"/>
  <c r="F139" i="19" s="1"/>
  <c r="X140" i="19"/>
  <c r="W140" i="19"/>
  <c r="AC140" i="19" s="1"/>
  <c r="U140" i="19"/>
  <c r="R140" i="19"/>
  <c r="AB140" i="19" s="1"/>
  <c r="P140" i="19"/>
  <c r="O140" i="19"/>
  <c r="K140" i="19"/>
  <c r="J140" i="19"/>
  <c r="I140" i="19"/>
  <c r="X139" i="19"/>
  <c r="W139" i="19"/>
  <c r="AC139" i="19" s="1"/>
  <c r="U139" i="19"/>
  <c r="R139" i="19"/>
  <c r="P139" i="19"/>
  <c r="O139" i="19"/>
  <c r="K139" i="19"/>
  <c r="J139" i="19"/>
  <c r="I139" i="19"/>
  <c r="AC138" i="19"/>
  <c r="AB138" i="19"/>
  <c r="Z138" i="19"/>
  <c r="X138" i="19"/>
  <c r="X137" i="19" s="1"/>
  <c r="X136" i="19" s="1"/>
  <c r="X135" i="19" s="1"/>
  <c r="V138" i="19"/>
  <c r="V137" i="19" s="1"/>
  <c r="V136" i="19" s="1"/>
  <c r="V135" i="19" s="1"/>
  <c r="T138" i="19"/>
  <c r="Q138" i="19"/>
  <c r="Q137" i="19" s="1"/>
  <c r="Q136" i="19" s="1"/>
  <c r="Q135" i="19" s="1"/>
  <c r="M138" i="19"/>
  <c r="M137" i="19" s="1"/>
  <c r="L138" i="19"/>
  <c r="Z137" i="19"/>
  <c r="W137" i="19"/>
  <c r="AC137" i="19" s="1"/>
  <c r="U137" i="19"/>
  <c r="AB137" i="19" s="1"/>
  <c r="T137" i="19"/>
  <c r="R137" i="19"/>
  <c r="P137" i="19"/>
  <c r="O137" i="19"/>
  <c r="K137" i="19"/>
  <c r="J137" i="19"/>
  <c r="I137" i="19"/>
  <c r="I136" i="19" s="1"/>
  <c r="I135" i="19" s="1"/>
  <c r="H137" i="19"/>
  <c r="G137" i="19"/>
  <c r="F137" i="19"/>
  <c r="W136" i="19"/>
  <c r="AC136" i="19" s="1"/>
  <c r="U136" i="19"/>
  <c r="AB136" i="19" s="1"/>
  <c r="T136" i="19"/>
  <c r="R136" i="19"/>
  <c r="P136" i="19"/>
  <c r="O136" i="19"/>
  <c r="K136" i="19"/>
  <c r="J136" i="19"/>
  <c r="H136" i="19"/>
  <c r="G136" i="19"/>
  <c r="F136" i="19"/>
  <c r="W135" i="19"/>
  <c r="AC135" i="19" s="1"/>
  <c r="U135" i="19"/>
  <c r="AB135" i="19" s="1"/>
  <c r="T135" i="19"/>
  <c r="R135" i="19"/>
  <c r="P135" i="19"/>
  <c r="O135" i="19"/>
  <c r="K135" i="19"/>
  <c r="J135" i="19"/>
  <c r="H135" i="19"/>
  <c r="G135" i="19"/>
  <c r="F135" i="19"/>
  <c r="AB134" i="19"/>
  <c r="X134" i="19"/>
  <c r="V134" i="19"/>
  <c r="V133" i="19" s="1"/>
  <c r="V132" i="19" s="1"/>
  <c r="T134" i="19"/>
  <c r="M134" i="19"/>
  <c r="Y134" i="19" s="1"/>
  <c r="L134" i="19"/>
  <c r="X133" i="19"/>
  <c r="W133" i="19"/>
  <c r="U133" i="19"/>
  <c r="T133" i="19"/>
  <c r="T132" i="19" s="1"/>
  <c r="T131" i="19" s="1"/>
  <c r="R133" i="19"/>
  <c r="AB133" i="19" s="1"/>
  <c r="P133" i="19"/>
  <c r="O133" i="19"/>
  <c r="K133" i="19"/>
  <c r="J133" i="19"/>
  <c r="I133" i="19"/>
  <c r="H133" i="19"/>
  <c r="H132" i="19" s="1"/>
  <c r="H131" i="19" s="1"/>
  <c r="G133" i="19"/>
  <c r="L133" i="19" s="1"/>
  <c r="F133" i="19"/>
  <c r="X132" i="19"/>
  <c r="X131" i="19" s="1"/>
  <c r="W132" i="19"/>
  <c r="U132" i="19"/>
  <c r="R132" i="19"/>
  <c r="AB132" i="19" s="1"/>
  <c r="P132" i="19"/>
  <c r="O132" i="19"/>
  <c r="K132" i="19"/>
  <c r="J132" i="19"/>
  <c r="I132" i="19"/>
  <c r="G132" i="19"/>
  <c r="F132" i="19"/>
  <c r="F131" i="19" s="1"/>
  <c r="V131" i="19"/>
  <c r="U131" i="19"/>
  <c r="R131" i="19"/>
  <c r="P131" i="19"/>
  <c r="O131" i="19"/>
  <c r="K131" i="19"/>
  <c r="J131" i="19"/>
  <c r="I131" i="19"/>
  <c r="AC130" i="19"/>
  <c r="AB130" i="19"/>
  <c r="X130" i="19"/>
  <c r="X129" i="19" s="1"/>
  <c r="X128" i="19" s="1"/>
  <c r="X127" i="19" s="1"/>
  <c r="X126" i="19" s="1"/>
  <c r="X125" i="19" s="1"/>
  <c r="V130" i="19"/>
  <c r="V129" i="19" s="1"/>
  <c r="V128" i="19" s="1"/>
  <c r="V127" i="19" s="1"/>
  <c r="T130" i="19"/>
  <c r="T129" i="19" s="1"/>
  <c r="T128" i="19" s="1"/>
  <c r="T127" i="19" s="1"/>
  <c r="M130" i="19"/>
  <c r="L130" i="19"/>
  <c r="AC129" i="19"/>
  <c r="Y129" i="19"/>
  <c r="W129" i="19"/>
  <c r="AA129" i="19" s="1"/>
  <c r="U129" i="19"/>
  <c r="R129" i="19"/>
  <c r="AB129" i="19" s="1"/>
  <c r="P129" i="19"/>
  <c r="O129" i="19"/>
  <c r="M129" i="19"/>
  <c r="K129" i="19"/>
  <c r="J129" i="19"/>
  <c r="I129" i="19"/>
  <c r="H129" i="19"/>
  <c r="G129" i="19"/>
  <c r="L129" i="19" s="1"/>
  <c r="F129" i="19"/>
  <c r="AC128" i="19"/>
  <c r="Y128" i="19"/>
  <c r="W128" i="19"/>
  <c r="AA128" i="19" s="1"/>
  <c r="U128" i="19"/>
  <c r="R128" i="19"/>
  <c r="AB128" i="19" s="1"/>
  <c r="P128" i="19"/>
  <c r="O128" i="19"/>
  <c r="M128" i="19"/>
  <c r="M127" i="19" s="1"/>
  <c r="K128" i="19"/>
  <c r="J128" i="19"/>
  <c r="I128" i="19"/>
  <c r="H128" i="19"/>
  <c r="G128" i="19"/>
  <c r="L128" i="19" s="1"/>
  <c r="F128" i="19"/>
  <c r="AC127" i="19"/>
  <c r="W127" i="19"/>
  <c r="U127" i="19"/>
  <c r="R127" i="19"/>
  <c r="P127" i="19"/>
  <c r="O127" i="19"/>
  <c r="K127" i="19"/>
  <c r="J127" i="19"/>
  <c r="I127" i="19"/>
  <c r="H127" i="19"/>
  <c r="F127" i="19"/>
  <c r="J124" i="19"/>
  <c r="I124" i="19"/>
  <c r="F124" i="19"/>
  <c r="AC122" i="19"/>
  <c r="AB122" i="19"/>
  <c r="X122" i="19"/>
  <c r="V122" i="19"/>
  <c r="V121" i="19" s="1"/>
  <c r="V117" i="19" s="1"/>
  <c r="T122" i="19"/>
  <c r="M122" i="19"/>
  <c r="L122" i="19"/>
  <c r="X121" i="19"/>
  <c r="W121" i="19"/>
  <c r="U121" i="19"/>
  <c r="T121" i="19"/>
  <c r="R121" i="19"/>
  <c r="AB121" i="19" s="1"/>
  <c r="P121" i="19"/>
  <c r="P117" i="19" s="1"/>
  <c r="O121" i="19"/>
  <c r="K121" i="19"/>
  <c r="K117" i="19" s="1"/>
  <c r="K115" i="19" s="1"/>
  <c r="J121" i="19"/>
  <c r="J117" i="19" s="1"/>
  <c r="J115" i="19" s="1"/>
  <c r="I121" i="19"/>
  <c r="H121" i="19"/>
  <c r="H117" i="19" s="1"/>
  <c r="H115" i="19" s="1"/>
  <c r="G121" i="19"/>
  <c r="L121" i="19" s="1"/>
  <c r="F121" i="19"/>
  <c r="X120" i="19"/>
  <c r="X119" i="19" s="1"/>
  <c r="X118" i="19" s="1"/>
  <c r="X116" i="19" s="1"/>
  <c r="X114" i="19" s="1"/>
  <c r="V120" i="19"/>
  <c r="V119" i="19" s="1"/>
  <c r="V118" i="19" s="1"/>
  <c r="V116" i="19" s="1"/>
  <c r="V114" i="19" s="1"/>
  <c r="T120" i="19"/>
  <c r="L120" i="19"/>
  <c r="M120" i="19" s="1"/>
  <c r="W119" i="19"/>
  <c r="W118" i="19" s="1"/>
  <c r="W116" i="19" s="1"/>
  <c r="U119" i="19"/>
  <c r="T119" i="19"/>
  <c r="T118" i="19" s="1"/>
  <c r="T116" i="19" s="1"/>
  <c r="R119" i="19"/>
  <c r="P119" i="19"/>
  <c r="P118" i="19" s="1"/>
  <c r="O119" i="19"/>
  <c r="K119" i="19"/>
  <c r="K118" i="19" s="1"/>
  <c r="J119" i="19"/>
  <c r="J118" i="19" s="1"/>
  <c r="I119" i="19"/>
  <c r="I118" i="19" s="1"/>
  <c r="I116" i="19" s="1"/>
  <c r="I114" i="19" s="1"/>
  <c r="H119" i="19"/>
  <c r="G119" i="19"/>
  <c r="F119" i="19"/>
  <c r="U118" i="19"/>
  <c r="U116" i="19" s="1"/>
  <c r="R118" i="19"/>
  <c r="O118" i="19"/>
  <c r="O116" i="19" s="1"/>
  <c r="O114" i="19" s="1"/>
  <c r="H118" i="19"/>
  <c r="H116" i="19" s="1"/>
  <c r="H114" i="19" s="1"/>
  <c r="G118" i="19"/>
  <c r="F118" i="19"/>
  <c r="X117" i="19"/>
  <c r="U117" i="19"/>
  <c r="T117" i="19"/>
  <c r="T115" i="19" s="1"/>
  <c r="R117" i="19"/>
  <c r="O117" i="19"/>
  <c r="O115" i="19" s="1"/>
  <c r="I117" i="19"/>
  <c r="I115" i="19" s="1"/>
  <c r="G117" i="19"/>
  <c r="F117" i="19"/>
  <c r="F115" i="19" s="1"/>
  <c r="R116" i="19"/>
  <c r="R114" i="19" s="1"/>
  <c r="P116" i="19"/>
  <c r="K116" i="19"/>
  <c r="J116" i="19"/>
  <c r="J114" i="19" s="1"/>
  <c r="F116" i="19"/>
  <c r="F114" i="19" s="1"/>
  <c r="X115" i="19"/>
  <c r="V115" i="19"/>
  <c r="R115" i="19"/>
  <c r="P115" i="19"/>
  <c r="G115" i="19"/>
  <c r="U114" i="19"/>
  <c r="T114" i="19"/>
  <c r="P114" i="19"/>
  <c r="K114" i="19"/>
  <c r="X113" i="19"/>
  <c r="X112" i="19" s="1"/>
  <c r="X111" i="19" s="1"/>
  <c r="V113" i="19"/>
  <c r="T113" i="19"/>
  <c r="M113" i="19"/>
  <c r="Y113" i="19" s="1"/>
  <c r="L113" i="19"/>
  <c r="W112" i="19"/>
  <c r="V112" i="19"/>
  <c r="U112" i="19"/>
  <c r="T112" i="19"/>
  <c r="T111" i="19" s="1"/>
  <c r="R112" i="19"/>
  <c r="P112" i="19"/>
  <c r="O112" i="19"/>
  <c r="K112" i="19"/>
  <c r="K111" i="19" s="1"/>
  <c r="J112" i="19"/>
  <c r="I112" i="19"/>
  <c r="H112" i="19"/>
  <c r="H111" i="19" s="1"/>
  <c r="G112" i="19"/>
  <c r="G111" i="19" s="1"/>
  <c r="F112" i="19"/>
  <c r="W111" i="19"/>
  <c r="V111" i="19"/>
  <c r="U111" i="19"/>
  <c r="R111" i="19"/>
  <c r="P111" i="19"/>
  <c r="O111" i="19"/>
  <c r="J111" i="19"/>
  <c r="I111" i="19"/>
  <c r="L111" i="19" s="1"/>
  <c r="F111" i="19"/>
  <c r="AC110" i="19"/>
  <c r="AB110" i="19"/>
  <c r="X110" i="19"/>
  <c r="V110" i="19"/>
  <c r="T110" i="19"/>
  <c r="T108" i="19" s="1"/>
  <c r="T107" i="19" s="1"/>
  <c r="T97" i="19" s="1"/>
  <c r="S110" i="19"/>
  <c r="M110" i="19"/>
  <c r="AA110" i="19" s="1"/>
  <c r="L110" i="19"/>
  <c r="AC109" i="19"/>
  <c r="AB109" i="19"/>
  <c r="X109" i="19"/>
  <c r="X108" i="19" s="1"/>
  <c r="V109" i="19"/>
  <c r="T109" i="19"/>
  <c r="L109" i="19"/>
  <c r="M109" i="19" s="1"/>
  <c r="AC108" i="19"/>
  <c r="W108" i="19"/>
  <c r="U108" i="19"/>
  <c r="R108" i="19"/>
  <c r="AB108" i="19" s="1"/>
  <c r="P108" i="19"/>
  <c r="O108" i="19"/>
  <c r="K108" i="19"/>
  <c r="J108" i="19"/>
  <c r="I108" i="19"/>
  <c r="H108" i="19"/>
  <c r="H107" i="19" s="1"/>
  <c r="G108" i="19"/>
  <c r="L108" i="19" s="1"/>
  <c r="F108" i="19"/>
  <c r="X107" i="19"/>
  <c r="U107" i="19"/>
  <c r="R107" i="19"/>
  <c r="P107" i="19"/>
  <c r="O107" i="19"/>
  <c r="K107" i="19"/>
  <c r="J107" i="19"/>
  <c r="I107" i="19"/>
  <c r="G107" i="19"/>
  <c r="G97" i="19" s="1"/>
  <c r="F107" i="19"/>
  <c r="AC106" i="19"/>
  <c r="AB106" i="19"/>
  <c r="X106" i="19"/>
  <c r="V106" i="19"/>
  <c r="T106" i="19"/>
  <c r="L106" i="19"/>
  <c r="M106" i="19" s="1"/>
  <c r="AC105" i="19"/>
  <c r="AB105" i="19"/>
  <c r="X105" i="19"/>
  <c r="X104" i="19" s="1"/>
  <c r="X103" i="19" s="1"/>
  <c r="X102" i="19" s="1"/>
  <c r="V105" i="19"/>
  <c r="T105" i="19"/>
  <c r="M105" i="19"/>
  <c r="L105" i="19"/>
  <c r="W104" i="19"/>
  <c r="V104" i="19"/>
  <c r="V103" i="19" s="1"/>
  <c r="V102" i="19" s="1"/>
  <c r="U104" i="19"/>
  <c r="T104" i="19"/>
  <c r="T103" i="19" s="1"/>
  <c r="R104" i="19"/>
  <c r="P104" i="19"/>
  <c r="P103" i="19" s="1"/>
  <c r="P102" i="19" s="1"/>
  <c r="O104" i="19"/>
  <c r="O103" i="19" s="1"/>
  <c r="O102" i="19" s="1"/>
  <c r="K104" i="19"/>
  <c r="J104" i="19"/>
  <c r="I104" i="19"/>
  <c r="H104" i="19"/>
  <c r="H103" i="19" s="1"/>
  <c r="H102" i="19" s="1"/>
  <c r="G104" i="19"/>
  <c r="F104" i="19"/>
  <c r="W103" i="19"/>
  <c r="R103" i="19"/>
  <c r="K103" i="19"/>
  <c r="J103" i="19"/>
  <c r="J102" i="19" s="1"/>
  <c r="J98" i="19" s="1"/>
  <c r="I103" i="19"/>
  <c r="I102" i="19" s="1"/>
  <c r="I98" i="19" s="1"/>
  <c r="F103" i="19"/>
  <c r="W102" i="19"/>
  <c r="T102" i="19"/>
  <c r="T98" i="19" s="1"/>
  <c r="R102" i="19"/>
  <c r="K102" i="19"/>
  <c r="F102" i="19"/>
  <c r="Z101" i="19"/>
  <c r="X101" i="19"/>
  <c r="V101" i="19"/>
  <c r="T101" i="19"/>
  <c r="T100" i="19" s="1"/>
  <c r="T99" i="19" s="1"/>
  <c r="Q101" i="19"/>
  <c r="M101" i="19"/>
  <c r="L101" i="19"/>
  <c r="X100" i="19"/>
  <c r="X99" i="19" s="1"/>
  <c r="X98" i="19" s="1"/>
  <c r="W100" i="19"/>
  <c r="V100" i="19"/>
  <c r="V99" i="19" s="1"/>
  <c r="V98" i="19" s="1"/>
  <c r="U100" i="19"/>
  <c r="R100" i="19"/>
  <c r="R99" i="19" s="1"/>
  <c r="Q100" i="19"/>
  <c r="Q99" i="19" s="1"/>
  <c r="P100" i="19"/>
  <c r="O100" i="19"/>
  <c r="M100" i="19"/>
  <c r="K100" i="19"/>
  <c r="J100" i="19"/>
  <c r="J99" i="19" s="1"/>
  <c r="I100" i="19"/>
  <c r="H100" i="19"/>
  <c r="G100" i="19"/>
  <c r="G99" i="19" s="1"/>
  <c r="F100" i="19"/>
  <c r="F99" i="19" s="1"/>
  <c r="F98" i="19" s="1"/>
  <c r="U99" i="19"/>
  <c r="P99" i="19"/>
  <c r="P98" i="19" s="1"/>
  <c r="O99" i="19"/>
  <c r="O98" i="19" s="1"/>
  <c r="K99" i="19"/>
  <c r="I99" i="19"/>
  <c r="H99" i="19"/>
  <c r="K98" i="19"/>
  <c r="U97" i="19"/>
  <c r="P97" i="19"/>
  <c r="O97" i="19"/>
  <c r="J97" i="19"/>
  <c r="I97" i="19"/>
  <c r="H97" i="19"/>
  <c r="AC96" i="19"/>
  <c r="AB96" i="19"/>
  <c r="AA96" i="19"/>
  <c r="Z96" i="19"/>
  <c r="X96" i="19"/>
  <c r="V96" i="19"/>
  <c r="T96" i="19"/>
  <c r="Q96" i="19"/>
  <c r="M96" i="19"/>
  <c r="Y96" i="19" s="1"/>
  <c r="L96" i="19"/>
  <c r="AC95" i="19"/>
  <c r="AB95" i="19"/>
  <c r="AA95" i="19"/>
  <c r="X95" i="19"/>
  <c r="V95" i="19"/>
  <c r="T95" i="19"/>
  <c r="S95" i="19"/>
  <c r="Q95" i="19"/>
  <c r="L95" i="19"/>
  <c r="M95" i="19" s="1"/>
  <c r="AC94" i="19"/>
  <c r="AB94" i="19"/>
  <c r="AA94" i="19"/>
  <c r="X94" i="19"/>
  <c r="V94" i="19"/>
  <c r="T94" i="19"/>
  <c r="L94" i="19"/>
  <c r="M94" i="19" s="1"/>
  <c r="AC93" i="19"/>
  <c r="AB93" i="19"/>
  <c r="X93" i="19"/>
  <c r="V93" i="19"/>
  <c r="T93" i="19"/>
  <c r="M93" i="19"/>
  <c r="Y93" i="19" s="1"/>
  <c r="L93" i="19"/>
  <c r="AC92" i="19"/>
  <c r="AB92" i="19"/>
  <c r="Z92" i="19"/>
  <c r="X92" i="19"/>
  <c r="V92" i="19"/>
  <c r="T92" i="19"/>
  <c r="Q92" i="19"/>
  <c r="M92" i="19"/>
  <c r="L92" i="19"/>
  <c r="AB91" i="19"/>
  <c r="X91" i="19"/>
  <c r="V91" i="19"/>
  <c r="T91" i="19"/>
  <c r="L91" i="19"/>
  <c r="M91" i="19" s="1"/>
  <c r="X90" i="19"/>
  <c r="W90" i="19"/>
  <c r="AC90" i="19" s="1"/>
  <c r="U90" i="19"/>
  <c r="R90" i="19"/>
  <c r="P90" i="19"/>
  <c r="O90" i="19"/>
  <c r="K90" i="19"/>
  <c r="J90" i="19"/>
  <c r="I90" i="19"/>
  <c r="H90" i="19"/>
  <c r="G90" i="19"/>
  <c r="L90" i="19" s="1"/>
  <c r="F90" i="19"/>
  <c r="AC89" i="19"/>
  <c r="AB89" i="19"/>
  <c r="AA89" i="19"/>
  <c r="Z89" i="19"/>
  <c r="Y89" i="19"/>
  <c r="X89" i="19"/>
  <c r="V89" i="19"/>
  <c r="T89" i="19"/>
  <c r="S89" i="19"/>
  <c r="Q89" i="19"/>
  <c r="M89" i="19"/>
  <c r="L89" i="19"/>
  <c r="J89" i="19"/>
  <c r="AC88" i="19"/>
  <c r="AB88" i="19"/>
  <c r="AA88" i="19"/>
  <c r="X88" i="19"/>
  <c r="V88" i="19"/>
  <c r="T88" i="19"/>
  <c r="S88" i="19"/>
  <c r="Q88" i="19"/>
  <c r="L88" i="19"/>
  <c r="M88" i="19" s="1"/>
  <c r="K88" i="19"/>
  <c r="AC87" i="19"/>
  <c r="AB87" i="19"/>
  <c r="X87" i="19"/>
  <c r="V87" i="19"/>
  <c r="T87" i="19"/>
  <c r="M87" i="19"/>
  <c r="Y87" i="19" s="1"/>
  <c r="L87" i="19"/>
  <c r="AC86" i="19"/>
  <c r="AB86" i="19"/>
  <c r="X86" i="19"/>
  <c r="V86" i="19"/>
  <c r="T86" i="19"/>
  <c r="M86" i="19"/>
  <c r="Y86" i="19" s="1"/>
  <c r="L86" i="19"/>
  <c r="K86" i="19"/>
  <c r="AC85" i="19"/>
  <c r="AB85" i="19"/>
  <c r="X85" i="19"/>
  <c r="V85" i="19"/>
  <c r="T85" i="19"/>
  <c r="J85" i="19"/>
  <c r="AC84" i="19"/>
  <c r="AB84" i="19"/>
  <c r="X84" i="19"/>
  <c r="V84" i="19"/>
  <c r="T84" i="19"/>
  <c r="S84" i="19"/>
  <c r="M84" i="19"/>
  <c r="AA84" i="19" s="1"/>
  <c r="L84" i="19"/>
  <c r="AC83" i="19"/>
  <c r="W83" i="19"/>
  <c r="U83" i="19"/>
  <c r="R83" i="19"/>
  <c r="P83" i="19"/>
  <c r="O83" i="19"/>
  <c r="K83" i="19"/>
  <c r="I83" i="19"/>
  <c r="H83" i="19"/>
  <c r="G83" i="19"/>
  <c r="F83" i="19"/>
  <c r="AC82" i="19"/>
  <c r="AB82" i="19"/>
  <c r="X82" i="19"/>
  <c r="V82" i="19"/>
  <c r="T82" i="19"/>
  <c r="M82" i="19"/>
  <c r="Y82" i="19" s="1"/>
  <c r="L82" i="19"/>
  <c r="AC81" i="19"/>
  <c r="AB81" i="19"/>
  <c r="X81" i="19"/>
  <c r="V81" i="19"/>
  <c r="V79" i="19" s="1"/>
  <c r="T81" i="19"/>
  <c r="M81" i="19"/>
  <c r="L81" i="19"/>
  <c r="K81" i="19"/>
  <c r="AC80" i="19"/>
  <c r="AB80" i="19"/>
  <c r="AA80" i="19"/>
  <c r="Z80" i="19"/>
  <c r="Y80" i="19"/>
  <c r="X80" i="19"/>
  <c r="V80" i="19"/>
  <c r="T80" i="19"/>
  <c r="S80" i="19"/>
  <c r="Q80" i="19"/>
  <c r="M80" i="19"/>
  <c r="L80" i="19"/>
  <c r="W79" i="19"/>
  <c r="U79" i="19"/>
  <c r="T79" i="19"/>
  <c r="R79" i="19"/>
  <c r="P79" i="19"/>
  <c r="O79" i="19"/>
  <c r="K79" i="19"/>
  <c r="J79" i="19"/>
  <c r="I79" i="19"/>
  <c r="H79" i="19"/>
  <c r="G79" i="19"/>
  <c r="F79" i="19"/>
  <c r="AC78" i="19"/>
  <c r="AB78" i="19"/>
  <c r="AA78" i="19"/>
  <c r="X78" i="19"/>
  <c r="V78" i="19"/>
  <c r="T78" i="19"/>
  <c r="S78" i="19"/>
  <c r="Q78" i="19"/>
  <c r="L78" i="19"/>
  <c r="M78" i="19" s="1"/>
  <c r="K78" i="19"/>
  <c r="AC77" i="19"/>
  <c r="AB77" i="19"/>
  <c r="AA77" i="19"/>
  <c r="X77" i="19"/>
  <c r="V77" i="19"/>
  <c r="T77" i="19"/>
  <c r="S77" i="19"/>
  <c r="M77" i="19"/>
  <c r="L77" i="19"/>
  <c r="J77" i="19"/>
  <c r="AC76" i="19"/>
  <c r="AB76" i="19"/>
  <c r="AA76" i="19"/>
  <c r="X76" i="19"/>
  <c r="V76" i="19"/>
  <c r="V72" i="19" s="1"/>
  <c r="T76" i="19"/>
  <c r="S76" i="19"/>
  <c r="L76" i="19"/>
  <c r="M76" i="19" s="1"/>
  <c r="AC75" i="19"/>
  <c r="AB75" i="19"/>
  <c r="X75" i="19"/>
  <c r="X72" i="19" s="1"/>
  <c r="V75" i="19"/>
  <c r="T75" i="19"/>
  <c r="M75" i="19"/>
  <c r="L75" i="19"/>
  <c r="X74" i="19"/>
  <c r="V74" i="19"/>
  <c r="T74" i="19"/>
  <c r="L74" i="19"/>
  <c r="M74" i="19" s="1"/>
  <c r="AC73" i="19"/>
  <c r="AB73" i="19"/>
  <c r="Y73" i="19"/>
  <c r="X73" i="19"/>
  <c r="V73" i="19"/>
  <c r="T73" i="19"/>
  <c r="T72" i="19" s="1"/>
  <c r="M73" i="19"/>
  <c r="L73" i="19"/>
  <c r="AC72" i="19"/>
  <c r="W72" i="19"/>
  <c r="U72" i="19"/>
  <c r="R72" i="19"/>
  <c r="P72" i="19"/>
  <c r="P69" i="19" s="1"/>
  <c r="O72" i="19"/>
  <c r="K72" i="19"/>
  <c r="L72" i="19" s="1"/>
  <c r="J72" i="19"/>
  <c r="I72" i="19"/>
  <c r="H72" i="19"/>
  <c r="G72" i="19"/>
  <c r="F72" i="19"/>
  <c r="F69" i="19" s="1"/>
  <c r="AC71" i="19"/>
  <c r="AB71" i="19"/>
  <c r="Z71" i="19"/>
  <c r="X71" i="19"/>
  <c r="V71" i="19"/>
  <c r="V70" i="19" s="1"/>
  <c r="T71" i="19"/>
  <c r="T70" i="19" s="1"/>
  <c r="Q71" i="19"/>
  <c r="Q70" i="19" s="1"/>
  <c r="M71" i="19"/>
  <c r="L71" i="19"/>
  <c r="Z70" i="19"/>
  <c r="X70" i="19"/>
  <c r="W70" i="19"/>
  <c r="U70" i="19"/>
  <c r="R70" i="19"/>
  <c r="Y70" i="19" s="1"/>
  <c r="P70" i="19"/>
  <c r="O70" i="19"/>
  <c r="M70" i="19"/>
  <c r="AA70" i="19" s="1"/>
  <c r="K70" i="19"/>
  <c r="J70" i="19"/>
  <c r="I70" i="19"/>
  <c r="H70" i="19"/>
  <c r="G70" i="19"/>
  <c r="L70" i="19" s="1"/>
  <c r="F70" i="19"/>
  <c r="K69" i="19"/>
  <c r="I69" i="19"/>
  <c r="I48" i="19" s="1"/>
  <c r="X68" i="19"/>
  <c r="V68" i="19"/>
  <c r="T68" i="19"/>
  <c r="M68" i="19"/>
  <c r="Y68" i="19" s="1"/>
  <c r="L68" i="19"/>
  <c r="AC67" i="19"/>
  <c r="AB67" i="19"/>
  <c r="Y67" i="19"/>
  <c r="X67" i="19"/>
  <c r="V67" i="19"/>
  <c r="T67" i="19"/>
  <c r="T62" i="19" s="1"/>
  <c r="M67" i="19"/>
  <c r="L67" i="19"/>
  <c r="AC66" i="19"/>
  <c r="AB66" i="19"/>
  <c r="X66" i="19"/>
  <c r="V66" i="19"/>
  <c r="T66" i="19"/>
  <c r="L66" i="19"/>
  <c r="M66" i="19" s="1"/>
  <c r="J66" i="19"/>
  <c r="AC65" i="19"/>
  <c r="AB65" i="19"/>
  <c r="AA65" i="19"/>
  <c r="Z65" i="19"/>
  <c r="Y65" i="19"/>
  <c r="X65" i="19"/>
  <c r="V65" i="19"/>
  <c r="T65" i="19"/>
  <c r="S65" i="19"/>
  <c r="Q65" i="19"/>
  <c r="L65" i="19"/>
  <c r="M65" i="19" s="1"/>
  <c r="K65" i="19"/>
  <c r="Y64" i="19"/>
  <c r="X64" i="19"/>
  <c r="V64" i="19"/>
  <c r="T64" i="19"/>
  <c r="Q64" i="19"/>
  <c r="L64" i="19"/>
  <c r="M64" i="19" s="1"/>
  <c r="AC63" i="19"/>
  <c r="AB63" i="19"/>
  <c r="X63" i="19"/>
  <c r="V63" i="19"/>
  <c r="T63" i="19"/>
  <c r="L63" i="19"/>
  <c r="M63" i="19" s="1"/>
  <c r="J63" i="19"/>
  <c r="J62" i="19" s="1"/>
  <c r="W62" i="19"/>
  <c r="U62" i="19"/>
  <c r="R62" i="19"/>
  <c r="AB62" i="19" s="1"/>
  <c r="P62" i="19"/>
  <c r="O62" i="19"/>
  <c r="K62" i="19"/>
  <c r="L62" i="19" s="1"/>
  <c r="I62" i="19"/>
  <c r="H62" i="19"/>
  <c r="G62" i="19"/>
  <c r="F62" i="19"/>
  <c r="AC61" i="19"/>
  <c r="AB61" i="19"/>
  <c r="X61" i="19"/>
  <c r="V61" i="19"/>
  <c r="T61" i="19"/>
  <c r="L61" i="19"/>
  <c r="M61" i="19" s="1"/>
  <c r="AC60" i="19"/>
  <c r="AB60" i="19"/>
  <c r="X60" i="19"/>
  <c r="V60" i="19"/>
  <c r="T60" i="19"/>
  <c r="J60" i="19"/>
  <c r="L60" i="19" s="1"/>
  <c r="M60" i="19" s="1"/>
  <c r="AC59" i="19"/>
  <c r="AB59" i="19"/>
  <c r="X59" i="19"/>
  <c r="X54" i="19" s="1"/>
  <c r="V59" i="19"/>
  <c r="T59" i="19"/>
  <c r="M59" i="19"/>
  <c r="Y59" i="19" s="1"/>
  <c r="L59" i="19"/>
  <c r="AC58" i="19"/>
  <c r="AB58" i="19"/>
  <c r="AA58" i="19"/>
  <c r="Z58" i="19"/>
  <c r="Y58" i="19"/>
  <c r="X58" i="19"/>
  <c r="V58" i="19"/>
  <c r="T58" i="19"/>
  <c r="S58" i="19"/>
  <c r="Q58" i="19"/>
  <c r="M58" i="19"/>
  <c r="L58" i="19"/>
  <c r="J58" i="19"/>
  <c r="AA57" i="19"/>
  <c r="Z57" i="19"/>
  <c r="Y57" i="19"/>
  <c r="X57" i="19"/>
  <c r="V57" i="19"/>
  <c r="T57" i="19"/>
  <c r="S57" i="19"/>
  <c r="Q57" i="19"/>
  <c r="M57" i="19"/>
  <c r="L57" i="19"/>
  <c r="AC56" i="19"/>
  <c r="AB56" i="19"/>
  <c r="AA56" i="19"/>
  <c r="Z56" i="19"/>
  <c r="Y56" i="19"/>
  <c r="X56" i="19"/>
  <c r="V56" i="19"/>
  <c r="T56" i="19"/>
  <c r="S56" i="19"/>
  <c r="Q56" i="19"/>
  <c r="M56" i="19"/>
  <c r="L56" i="19"/>
  <c r="AC55" i="19"/>
  <c r="AB55" i="19"/>
  <c r="X55" i="19"/>
  <c r="V55" i="19"/>
  <c r="V54" i="19" s="1"/>
  <c r="T55" i="19"/>
  <c r="T54" i="19" s="1"/>
  <c r="J55" i="19"/>
  <c r="W54" i="19"/>
  <c r="U54" i="19"/>
  <c r="R54" i="19"/>
  <c r="AB54" i="19" s="1"/>
  <c r="P54" i="19"/>
  <c r="O54" i="19"/>
  <c r="K54" i="19"/>
  <c r="I54" i="19"/>
  <c r="H54" i="19"/>
  <c r="G54" i="19"/>
  <c r="F54" i="19"/>
  <c r="AC53" i="19"/>
  <c r="AB53" i="19"/>
  <c r="X53" i="19"/>
  <c r="X50" i="19" s="1"/>
  <c r="V53" i="19"/>
  <c r="T53" i="19"/>
  <c r="L53" i="19"/>
  <c r="M53" i="19" s="1"/>
  <c r="K53" i="19"/>
  <c r="AC52" i="19"/>
  <c r="AB52" i="19"/>
  <c r="AA52" i="19"/>
  <c r="Z52" i="19"/>
  <c r="Y52" i="19"/>
  <c r="X52" i="19"/>
  <c r="V52" i="19"/>
  <c r="T52" i="19"/>
  <c r="S52" i="19"/>
  <c r="Q52" i="19"/>
  <c r="M52" i="19"/>
  <c r="L52" i="19"/>
  <c r="J52" i="19"/>
  <c r="AC51" i="19"/>
  <c r="AB51" i="19"/>
  <c r="AA51" i="19"/>
  <c r="X51" i="19"/>
  <c r="V51" i="19"/>
  <c r="T51" i="19"/>
  <c r="T50" i="19" s="1"/>
  <c r="S51" i="19"/>
  <c r="L51" i="19"/>
  <c r="M51" i="19" s="1"/>
  <c r="AC50" i="19"/>
  <c r="W50" i="19"/>
  <c r="V50" i="19"/>
  <c r="U50" i="19"/>
  <c r="R50" i="19"/>
  <c r="AB50" i="19" s="1"/>
  <c r="P50" i="19"/>
  <c r="O50" i="19"/>
  <c r="L50" i="19"/>
  <c r="K50" i="19"/>
  <c r="K49" i="19" s="1"/>
  <c r="K48" i="19" s="1"/>
  <c r="J50" i="19"/>
  <c r="I50" i="19"/>
  <c r="H50" i="19"/>
  <c r="G50" i="19"/>
  <c r="F50" i="19"/>
  <c r="F49" i="19" s="1"/>
  <c r="F48" i="19" s="1"/>
  <c r="U49" i="19"/>
  <c r="R49" i="19"/>
  <c r="P49" i="19"/>
  <c r="O49" i="19"/>
  <c r="I49" i="19"/>
  <c r="H49" i="19"/>
  <c r="P48" i="19"/>
  <c r="AC47" i="19"/>
  <c r="AB47" i="19"/>
  <c r="X47" i="19"/>
  <c r="X45" i="19" s="1"/>
  <c r="V47" i="19"/>
  <c r="T47" i="19"/>
  <c r="M47" i="19"/>
  <c r="L47" i="19"/>
  <c r="AA46" i="19"/>
  <c r="X46" i="19"/>
  <c r="V46" i="19"/>
  <c r="T46" i="19"/>
  <c r="T45" i="19" s="1"/>
  <c r="S46" i="19"/>
  <c r="L46" i="19"/>
  <c r="M46" i="19" s="1"/>
  <c r="W45" i="19"/>
  <c r="V45" i="19"/>
  <c r="V42" i="19" s="1"/>
  <c r="V41" i="19" s="1"/>
  <c r="U45" i="19"/>
  <c r="R45" i="19"/>
  <c r="AB45" i="19" s="1"/>
  <c r="P45" i="19"/>
  <c r="P42" i="19" s="1"/>
  <c r="P41" i="19" s="1"/>
  <c r="O45" i="19"/>
  <c r="O42" i="19" s="1"/>
  <c r="O41" i="19" s="1"/>
  <c r="L45" i="19"/>
  <c r="K45" i="19"/>
  <c r="J45" i="19"/>
  <c r="J42" i="19" s="1"/>
  <c r="J41" i="19" s="1"/>
  <c r="I45" i="19"/>
  <c r="I42" i="19" s="1"/>
  <c r="I41" i="19" s="1"/>
  <c r="H45" i="19"/>
  <c r="H42" i="19" s="1"/>
  <c r="H41" i="19" s="1"/>
  <c r="G45" i="19"/>
  <c r="F45" i="19"/>
  <c r="F42" i="19" s="1"/>
  <c r="F41" i="19" s="1"/>
  <c r="AC44" i="19"/>
  <c r="AB44" i="19"/>
  <c r="X44" i="19"/>
  <c r="X43" i="19" s="1"/>
  <c r="V44" i="19"/>
  <c r="V43" i="19" s="1"/>
  <c r="T44" i="19"/>
  <c r="T43" i="19" s="1"/>
  <c r="M44" i="19"/>
  <c r="L44" i="19"/>
  <c r="W43" i="19"/>
  <c r="U43" i="19"/>
  <c r="R43" i="19"/>
  <c r="AB43" i="19" s="1"/>
  <c r="P43" i="19"/>
  <c r="O43" i="19"/>
  <c r="K43" i="19"/>
  <c r="K42" i="19" s="1"/>
  <c r="K41" i="19" s="1"/>
  <c r="J43" i="19"/>
  <c r="I43" i="19"/>
  <c r="H43" i="19"/>
  <c r="G43" i="19"/>
  <c r="F43" i="19"/>
  <c r="G42" i="19"/>
  <c r="G41" i="19"/>
  <c r="X39" i="19"/>
  <c r="V39" i="19"/>
  <c r="T39" i="19"/>
  <c r="S39" i="19"/>
  <c r="L39" i="19"/>
  <c r="M39" i="19" s="1"/>
  <c r="AA39" i="19" s="1"/>
  <c r="AC38" i="19"/>
  <c r="AB38" i="19"/>
  <c r="X38" i="19"/>
  <c r="V38" i="19"/>
  <c r="T38" i="19"/>
  <c r="M38" i="19"/>
  <c r="L38" i="19"/>
  <c r="AC37" i="19"/>
  <c r="AB37" i="19"/>
  <c r="X37" i="19"/>
  <c r="V37" i="19"/>
  <c r="T37" i="19"/>
  <c r="M37" i="19"/>
  <c r="L37" i="19"/>
  <c r="AC36" i="19"/>
  <c r="AB36" i="19"/>
  <c r="X36" i="19"/>
  <c r="V36" i="19"/>
  <c r="T36" i="19"/>
  <c r="M36" i="19"/>
  <c r="L36" i="19"/>
  <c r="AC35" i="19"/>
  <c r="AB35" i="19"/>
  <c r="AA35" i="19"/>
  <c r="Z35" i="19"/>
  <c r="Y35" i="19"/>
  <c r="X35" i="19"/>
  <c r="V35" i="19"/>
  <c r="T35" i="19"/>
  <c r="S35" i="19"/>
  <c r="Q35" i="19"/>
  <c r="M35" i="19"/>
  <c r="M33" i="19" s="1"/>
  <c r="L35" i="19"/>
  <c r="AC34" i="19"/>
  <c r="AB34" i="19"/>
  <c r="AA34" i="19"/>
  <c r="Z34" i="19"/>
  <c r="Y34" i="19"/>
  <c r="X34" i="19"/>
  <c r="V34" i="19"/>
  <c r="T34" i="19"/>
  <c r="T33" i="19" s="1"/>
  <c r="S34" i="19"/>
  <c r="Q34" i="19"/>
  <c r="M34" i="19"/>
  <c r="L34" i="19"/>
  <c r="W33" i="19"/>
  <c r="AC33" i="19" s="1"/>
  <c r="V33" i="19"/>
  <c r="V32" i="19" s="1"/>
  <c r="U33" i="19"/>
  <c r="AB33" i="19" s="1"/>
  <c r="R33" i="19"/>
  <c r="P33" i="19"/>
  <c r="O33" i="19"/>
  <c r="O32" i="19" s="1"/>
  <c r="K33" i="19"/>
  <c r="K32" i="19" s="1"/>
  <c r="J33" i="19"/>
  <c r="I33" i="19"/>
  <c r="H33" i="19"/>
  <c r="G33" i="19"/>
  <c r="F33" i="19"/>
  <c r="U32" i="19"/>
  <c r="R32" i="19"/>
  <c r="P32" i="19"/>
  <c r="J32" i="19"/>
  <c r="I32" i="19"/>
  <c r="I12" i="19" s="1"/>
  <c r="I11" i="19" s="1"/>
  <c r="H32" i="19"/>
  <c r="G32" i="19"/>
  <c r="F32" i="19"/>
  <c r="AC31" i="19"/>
  <c r="AB31" i="19"/>
  <c r="AA31" i="19"/>
  <c r="X31" i="19"/>
  <c r="V31" i="19"/>
  <c r="T31" i="19"/>
  <c r="L31" i="19"/>
  <c r="M31" i="19" s="1"/>
  <c r="S31" i="19" s="1"/>
  <c r="AC30" i="19"/>
  <c r="AB30" i="19"/>
  <c r="X30" i="19"/>
  <c r="V30" i="19"/>
  <c r="T30" i="19"/>
  <c r="L30" i="19"/>
  <c r="M30" i="19" s="1"/>
  <c r="AC29" i="19"/>
  <c r="AB29" i="19"/>
  <c r="X29" i="19"/>
  <c r="V29" i="19"/>
  <c r="T29" i="19"/>
  <c r="M29" i="19"/>
  <c r="Y29" i="19" s="1"/>
  <c r="L29" i="19"/>
  <c r="AC28" i="19"/>
  <c r="AB28" i="19"/>
  <c r="Z28" i="19"/>
  <c r="X28" i="19"/>
  <c r="V28" i="19"/>
  <c r="T28" i="19"/>
  <c r="Q28" i="19"/>
  <c r="M28" i="19"/>
  <c r="L28" i="19"/>
  <c r="AC27" i="19"/>
  <c r="AB27" i="19"/>
  <c r="AA27" i="19"/>
  <c r="Z27" i="19"/>
  <c r="Y27" i="19"/>
  <c r="X27" i="19"/>
  <c r="V27" i="19"/>
  <c r="T27" i="19"/>
  <c r="S27" i="19"/>
  <c r="Q27" i="19"/>
  <c r="M27" i="19"/>
  <c r="L27" i="19"/>
  <c r="AC26" i="19"/>
  <c r="AB26" i="19"/>
  <c r="AA26" i="19"/>
  <c r="Z26" i="19"/>
  <c r="Y26" i="19"/>
  <c r="X26" i="19"/>
  <c r="V26" i="19"/>
  <c r="T26" i="19"/>
  <c r="S26" i="19"/>
  <c r="Q26" i="19"/>
  <c r="M26" i="19"/>
  <c r="L26" i="19"/>
  <c r="AC25" i="19"/>
  <c r="AB25" i="19"/>
  <c r="AA25" i="19"/>
  <c r="X25" i="19"/>
  <c r="V25" i="19"/>
  <c r="V24" i="19" s="1"/>
  <c r="T25" i="19"/>
  <c r="L25" i="19"/>
  <c r="M25" i="19" s="1"/>
  <c r="AC24" i="19"/>
  <c r="X24" i="19"/>
  <c r="W24" i="19"/>
  <c r="U24" i="19"/>
  <c r="R24" i="19"/>
  <c r="P24" i="19"/>
  <c r="P12" i="19" s="1"/>
  <c r="P11" i="19" s="1"/>
  <c r="O24" i="19"/>
  <c r="K24" i="19"/>
  <c r="J24" i="19"/>
  <c r="J12" i="19" s="1"/>
  <c r="J11" i="19" s="1"/>
  <c r="I24" i="19"/>
  <c r="H24" i="19"/>
  <c r="G24" i="19"/>
  <c r="F24" i="19"/>
  <c r="F12" i="19" s="1"/>
  <c r="F11" i="19" s="1"/>
  <c r="AC23" i="19"/>
  <c r="AB23" i="19"/>
  <c r="X23" i="19"/>
  <c r="V23" i="19"/>
  <c r="T23" i="19"/>
  <c r="L23" i="19"/>
  <c r="M23" i="19" s="1"/>
  <c r="AC22" i="19"/>
  <c r="AB22" i="19"/>
  <c r="X22" i="19"/>
  <c r="V22" i="19"/>
  <c r="T22" i="19"/>
  <c r="L22" i="19"/>
  <c r="M22" i="19" s="1"/>
  <c r="AC21" i="19"/>
  <c r="AB21" i="19"/>
  <c r="X21" i="19"/>
  <c r="V21" i="19"/>
  <c r="T21" i="19"/>
  <c r="M21" i="19"/>
  <c r="L21" i="19"/>
  <c r="AC20" i="19"/>
  <c r="AB20" i="19"/>
  <c r="AA20" i="19"/>
  <c r="Z20" i="19"/>
  <c r="Y20" i="19"/>
  <c r="X20" i="19"/>
  <c r="V20" i="19"/>
  <c r="T20" i="19"/>
  <c r="S20" i="19"/>
  <c r="Q20" i="19"/>
  <c r="M20" i="19"/>
  <c r="L20" i="19"/>
  <c r="AC19" i="19"/>
  <c r="AB19" i="19"/>
  <c r="AA19" i="19"/>
  <c r="Z19" i="19"/>
  <c r="Y19" i="19"/>
  <c r="X19" i="19"/>
  <c r="V19" i="19"/>
  <c r="T19" i="19"/>
  <c r="S19" i="19"/>
  <c r="Q19" i="19"/>
  <c r="M19" i="19"/>
  <c r="L19" i="19"/>
  <c r="AC18" i="19"/>
  <c r="AB18" i="19"/>
  <c r="AA18" i="19"/>
  <c r="X18" i="19"/>
  <c r="V18" i="19"/>
  <c r="T18" i="19"/>
  <c r="T14" i="19" s="1"/>
  <c r="T13" i="19" s="1"/>
  <c r="S18" i="19"/>
  <c r="L18" i="19"/>
  <c r="M18" i="19" s="1"/>
  <c r="AC17" i="19"/>
  <c r="AB17" i="19"/>
  <c r="X17" i="19"/>
  <c r="V17" i="19"/>
  <c r="T17" i="19"/>
  <c r="L17" i="19"/>
  <c r="M17" i="19" s="1"/>
  <c r="AC16" i="19"/>
  <c r="AB16" i="19"/>
  <c r="X16" i="19"/>
  <c r="V16" i="19"/>
  <c r="T16" i="19"/>
  <c r="L16" i="19"/>
  <c r="M16" i="19" s="1"/>
  <c r="AC15" i="19"/>
  <c r="AB15" i="19"/>
  <c r="X15" i="19"/>
  <c r="X14" i="19" s="1"/>
  <c r="X13" i="19" s="1"/>
  <c r="V15" i="19"/>
  <c r="V14" i="19" s="1"/>
  <c r="V13" i="19" s="1"/>
  <c r="T15" i="19"/>
  <c r="M15" i="19"/>
  <c r="L15" i="19"/>
  <c r="W14" i="19"/>
  <c r="U14" i="19"/>
  <c r="AB14" i="19" s="1"/>
  <c r="R14" i="19"/>
  <c r="P14" i="19"/>
  <c r="O14" i="19"/>
  <c r="K14" i="19"/>
  <c r="J14" i="19"/>
  <c r="I14" i="19"/>
  <c r="H14" i="19"/>
  <c r="G14" i="19"/>
  <c r="L14" i="19" s="1"/>
  <c r="F14" i="19"/>
  <c r="W13" i="19"/>
  <c r="U13" i="19"/>
  <c r="AB13" i="19" s="1"/>
  <c r="R13" i="19"/>
  <c r="P13" i="19"/>
  <c r="O13" i="19"/>
  <c r="O12" i="19" s="1"/>
  <c r="O11" i="19" s="1"/>
  <c r="K13" i="19"/>
  <c r="J13" i="19"/>
  <c r="I13" i="19"/>
  <c r="H13" i="19"/>
  <c r="G13" i="19"/>
  <c r="L13" i="19" s="1"/>
  <c r="F13" i="19"/>
  <c r="H12" i="19"/>
  <c r="H11" i="19"/>
  <c r="U9" i="19"/>
  <c r="T9" i="19"/>
  <c r="P9" i="19"/>
  <c r="O9" i="19"/>
  <c r="J9" i="19"/>
  <c r="I9" i="19"/>
  <c r="H9" i="19"/>
  <c r="AA22" i="19" l="1"/>
  <c r="S22" i="19"/>
  <c r="Z22" i="19"/>
  <c r="Q22" i="19"/>
  <c r="Y22" i="19"/>
  <c r="AA23" i="19"/>
  <c r="S23" i="19"/>
  <c r="Z23" i="19"/>
  <c r="Q23" i="19"/>
  <c r="Y23" i="19"/>
  <c r="AA30" i="19"/>
  <c r="S30" i="19"/>
  <c r="Z30" i="19"/>
  <c r="Q30" i="19"/>
  <c r="Y30" i="19"/>
  <c r="K40" i="19"/>
  <c r="L41" i="19"/>
  <c r="X42" i="19"/>
  <c r="X41" i="19" s="1"/>
  <c r="AA109" i="19"/>
  <c r="S109" i="19"/>
  <c r="S108" i="19" s="1"/>
  <c r="S107" i="19" s="1"/>
  <c r="Z109" i="19"/>
  <c r="Q109" i="19"/>
  <c r="Q108" i="19" s="1"/>
  <c r="Q107" i="19" s="1"/>
  <c r="M108" i="19"/>
  <c r="Y109" i="19"/>
  <c r="AA53" i="19"/>
  <c r="S53" i="19"/>
  <c r="S50" i="19" s="1"/>
  <c r="Z53" i="19"/>
  <c r="Q53" i="19"/>
  <c r="Y53" i="19"/>
  <c r="F40" i="19"/>
  <c r="F10" i="19" s="1"/>
  <c r="X49" i="19"/>
  <c r="Y63" i="19"/>
  <c r="S63" i="19"/>
  <c r="AA63" i="19"/>
  <c r="Q63" i="19"/>
  <c r="Z63" i="19"/>
  <c r="AA60" i="19"/>
  <c r="S60" i="19"/>
  <c r="Z60" i="19"/>
  <c r="Q60" i="19"/>
  <c r="Y60" i="19"/>
  <c r="AA66" i="19"/>
  <c r="S66" i="19"/>
  <c r="S62" i="19" s="1"/>
  <c r="Z66" i="19"/>
  <c r="Q66" i="19"/>
  <c r="Q62" i="19" s="1"/>
  <c r="Y66" i="19"/>
  <c r="M62" i="19"/>
  <c r="AA16" i="19"/>
  <c r="S16" i="19"/>
  <c r="Z16" i="19"/>
  <c r="Q16" i="19"/>
  <c r="Y16" i="19"/>
  <c r="AA17" i="19"/>
  <c r="S17" i="19"/>
  <c r="Z17" i="19"/>
  <c r="Q17" i="19"/>
  <c r="Y17" i="19"/>
  <c r="AA91" i="19"/>
  <c r="S91" i="19"/>
  <c r="M90" i="19"/>
  <c r="Q91" i="19"/>
  <c r="Z91" i="19"/>
  <c r="Y91" i="19"/>
  <c r="AA15" i="19"/>
  <c r="S15" i="19"/>
  <c r="AA21" i="19"/>
  <c r="S21" i="19"/>
  <c r="Y21" i="19"/>
  <c r="R12" i="19"/>
  <c r="AA47" i="19"/>
  <c r="S47" i="19"/>
  <c r="S45" i="19" s="1"/>
  <c r="S42" i="19" s="1"/>
  <c r="S41" i="19" s="1"/>
  <c r="Z47" i="19"/>
  <c r="Q47" i="19"/>
  <c r="Y47" i="19"/>
  <c r="V49" i="19"/>
  <c r="AB83" i="19"/>
  <c r="W131" i="19"/>
  <c r="AA142" i="19"/>
  <c r="S142" i="19"/>
  <c r="S141" i="19" s="1"/>
  <c r="S140" i="19" s="1"/>
  <c r="S139" i="19" s="1"/>
  <c r="Z142" i="19"/>
  <c r="Q142" i="19"/>
  <c r="Q141" i="19" s="1"/>
  <c r="Q140" i="19" s="1"/>
  <c r="Q139" i="19" s="1"/>
  <c r="Y142" i="19"/>
  <c r="M141" i="19"/>
  <c r="O250" i="19"/>
  <c r="O248" i="19"/>
  <c r="O246" i="19" s="1"/>
  <c r="O124" i="19" s="1"/>
  <c r="AC13" i="19"/>
  <c r="Z15" i="19"/>
  <c r="Z21" i="19"/>
  <c r="Z25" i="19"/>
  <c r="Q25" i="19"/>
  <c r="Y25" i="19"/>
  <c r="M24" i="19"/>
  <c r="AA36" i="19"/>
  <c r="S36" i="19"/>
  <c r="S33" i="19" s="1"/>
  <c r="S32" i="19" s="1"/>
  <c r="Y36" i="19"/>
  <c r="L85" i="19"/>
  <c r="M85" i="19" s="1"/>
  <c r="J83" i="19"/>
  <c r="L83" i="19" s="1"/>
  <c r="O69" i="19"/>
  <c r="O48" i="19" s="1"/>
  <c r="O40" i="19" s="1"/>
  <c r="O10" i="19" s="1"/>
  <c r="O311" i="19" s="1"/>
  <c r="W117" i="19"/>
  <c r="AC121" i="19"/>
  <c r="AB127" i="19"/>
  <c r="Y127" i="19"/>
  <c r="Z254" i="19"/>
  <c r="S254" i="19"/>
  <c r="S253" i="19" s="1"/>
  <c r="S251" i="19" s="1"/>
  <c r="S249" i="19" s="1"/>
  <c r="S247" i="19" s="1"/>
  <c r="S245" i="19" s="1"/>
  <c r="AA254" i="19"/>
  <c r="Q254" i="19"/>
  <c r="Q253" i="19" s="1"/>
  <c r="Q251" i="19" s="1"/>
  <c r="Q249" i="19" s="1"/>
  <c r="Q247" i="19" s="1"/>
  <c r="Q245" i="19" s="1"/>
  <c r="Y254" i="19"/>
  <c r="M253" i="19"/>
  <c r="Y255" i="19"/>
  <c r="Q15" i="19"/>
  <c r="Z18" i="19"/>
  <c r="Q18" i="19"/>
  <c r="Y18" i="19"/>
  <c r="Q21" i="19"/>
  <c r="L24" i="19"/>
  <c r="S25" i="19"/>
  <c r="L33" i="19"/>
  <c r="AA33" i="19"/>
  <c r="Z36" i="19"/>
  <c r="L43" i="19"/>
  <c r="P40" i="19"/>
  <c r="W49" i="19"/>
  <c r="G49" i="19"/>
  <c r="AA61" i="19"/>
  <c r="S61" i="19"/>
  <c r="Q61" i="19"/>
  <c r="Z61" i="19"/>
  <c r="Y61" i="19"/>
  <c r="AA64" i="19"/>
  <c r="S64" i="19"/>
  <c r="Z64" i="19"/>
  <c r="V62" i="19"/>
  <c r="H69" i="19"/>
  <c r="H48" i="19" s="1"/>
  <c r="H40" i="19" s="1"/>
  <c r="H10" i="19" s="1"/>
  <c r="H98" i="19"/>
  <c r="AB107" i="19"/>
  <c r="R97" i="19"/>
  <c r="R9" i="19"/>
  <c r="M136" i="19"/>
  <c r="AA137" i="19"/>
  <c r="Y137" i="19"/>
  <c r="AA146" i="19"/>
  <c r="S146" i="19"/>
  <c r="S145" i="19" s="1"/>
  <c r="S144" i="19" s="1"/>
  <c r="S143" i="19" s="1"/>
  <c r="Z146" i="19"/>
  <c r="Q146" i="19"/>
  <c r="Q145" i="19" s="1"/>
  <c r="Q144" i="19" s="1"/>
  <c r="Q143" i="19" s="1"/>
  <c r="Y146" i="19"/>
  <c r="M145" i="19"/>
  <c r="AA164" i="19"/>
  <c r="W163" i="19"/>
  <c r="AC164" i="19"/>
  <c r="L169" i="19"/>
  <c r="G168" i="19"/>
  <c r="U168" i="19"/>
  <c r="AB169" i="19"/>
  <c r="Z169" i="19"/>
  <c r="AA177" i="19"/>
  <c r="L184" i="19"/>
  <c r="J183" i="19"/>
  <c r="L183" i="19" s="1"/>
  <c r="L204" i="19"/>
  <c r="G203" i="19"/>
  <c r="L203" i="19" s="1"/>
  <c r="X248" i="19"/>
  <c r="X246" i="19" s="1"/>
  <c r="X124" i="19" s="1"/>
  <c r="Y15" i="19"/>
  <c r="Y33" i="19"/>
  <c r="M32" i="19"/>
  <c r="AA37" i="19"/>
  <c r="S37" i="19"/>
  <c r="Z37" i="19"/>
  <c r="Q37" i="19"/>
  <c r="AA44" i="19"/>
  <c r="S44" i="19"/>
  <c r="S43" i="19" s="1"/>
  <c r="Z44" i="19"/>
  <c r="Q44" i="19"/>
  <c r="Q43" i="19" s="1"/>
  <c r="Y44" i="19"/>
  <c r="M79" i="19"/>
  <c r="Z79" i="19" s="1"/>
  <c r="AA81" i="19"/>
  <c r="S81" i="19"/>
  <c r="S79" i="19" s="1"/>
  <c r="Q81" i="19"/>
  <c r="Q79" i="19" s="1"/>
  <c r="Z81" i="19"/>
  <c r="Z104" i="19"/>
  <c r="U103" i="19"/>
  <c r="L145" i="19"/>
  <c r="K144" i="19"/>
  <c r="T250" i="19"/>
  <c r="T248" i="19"/>
  <c r="T246" i="19" s="1"/>
  <c r="T124" i="19" s="1"/>
  <c r="AB9" i="19"/>
  <c r="U12" i="19"/>
  <c r="AC14" i="19"/>
  <c r="K12" i="19"/>
  <c r="K11" i="19" s="1"/>
  <c r="Z24" i="19"/>
  <c r="Z31" i="19"/>
  <c r="Q31" i="19"/>
  <c r="Y31" i="19"/>
  <c r="Z32" i="19"/>
  <c r="M43" i="19"/>
  <c r="T42" i="19"/>
  <c r="T41" i="19" s="1"/>
  <c r="R69" i="19"/>
  <c r="AB79" i="19"/>
  <c r="G9" i="19"/>
  <c r="Z14" i="19"/>
  <c r="AA24" i="19"/>
  <c r="W12" i="19"/>
  <c r="T24" i="19"/>
  <c r="T12" i="19" s="1"/>
  <c r="T11" i="19" s="1"/>
  <c r="W32" i="19"/>
  <c r="T32" i="19"/>
  <c r="Q36" i="19"/>
  <c r="Q33" i="19" s="1"/>
  <c r="Q32" i="19" s="1"/>
  <c r="AA38" i="19"/>
  <c r="S38" i="19"/>
  <c r="Z38" i="19"/>
  <c r="Q38" i="19"/>
  <c r="Y38" i="19"/>
  <c r="Z39" i="19"/>
  <c r="Q39" i="19"/>
  <c r="Y39" i="19"/>
  <c r="W42" i="19"/>
  <c r="I40" i="19"/>
  <c r="I10" i="19" s="1"/>
  <c r="AA59" i="19"/>
  <c r="S59" i="19"/>
  <c r="Q59" i="19"/>
  <c r="Z59" i="19"/>
  <c r="AA62" i="19"/>
  <c r="AC62" i="19"/>
  <c r="X62" i="19"/>
  <c r="J69" i="19"/>
  <c r="AB72" i="19"/>
  <c r="Z73" i="19"/>
  <c r="Q73" i="19"/>
  <c r="S73" i="19"/>
  <c r="AA73" i="19"/>
  <c r="M72" i="19"/>
  <c r="AC79" i="19"/>
  <c r="Y90" i="19"/>
  <c r="Z94" i="19"/>
  <c r="Q94" i="19"/>
  <c r="Y94" i="19"/>
  <c r="S94" i="19"/>
  <c r="AB104" i="19"/>
  <c r="K9" i="19"/>
  <c r="K97" i="19"/>
  <c r="L97" i="19" s="1"/>
  <c r="W114" i="19"/>
  <c r="V126" i="19"/>
  <c r="V125" i="19" s="1"/>
  <c r="AB139" i="19"/>
  <c r="AB144" i="19"/>
  <c r="L156" i="19"/>
  <c r="L177" i="19"/>
  <c r="G176" i="19"/>
  <c r="AC189" i="19"/>
  <c r="W188" i="19"/>
  <c r="AA189" i="19"/>
  <c r="AB199" i="19"/>
  <c r="V12" i="19"/>
  <c r="V11" i="19" s="1"/>
  <c r="P10" i="19"/>
  <c r="P311" i="19" s="1"/>
  <c r="AA29" i="19"/>
  <c r="S29" i="19"/>
  <c r="Z29" i="19"/>
  <c r="Q29" i="19"/>
  <c r="L32" i="19"/>
  <c r="AC43" i="19"/>
  <c r="R42" i="19"/>
  <c r="AC45" i="19"/>
  <c r="AB49" i="19"/>
  <c r="Y50" i="19"/>
  <c r="AC54" i="19"/>
  <c r="Y62" i="19"/>
  <c r="Z68" i="19"/>
  <c r="Q68" i="19"/>
  <c r="S68" i="19"/>
  <c r="AA68" i="19"/>
  <c r="AB70" i="19"/>
  <c r="AC70" i="19"/>
  <c r="S74" i="19"/>
  <c r="Q74" i="19"/>
  <c r="Y81" i="19"/>
  <c r="X83" i="19"/>
  <c r="X69" i="19" s="1"/>
  <c r="AA86" i="19"/>
  <c r="S86" i="19"/>
  <c r="Q86" i="19"/>
  <c r="Z86" i="19"/>
  <c r="AA100" i="19"/>
  <c r="W99" i="19"/>
  <c r="L107" i="19"/>
  <c r="L115" i="19"/>
  <c r="L118" i="19"/>
  <c r="Z120" i="19"/>
  <c r="Q120" i="19"/>
  <c r="Q119" i="19" s="1"/>
  <c r="Q118" i="19" s="1"/>
  <c r="Q116" i="19" s="1"/>
  <c r="Q114" i="19" s="1"/>
  <c r="M119" i="19"/>
  <c r="Y120" i="19"/>
  <c r="S120" i="19"/>
  <c r="S119" i="19" s="1"/>
  <c r="S118" i="19" s="1"/>
  <c r="S116" i="19" s="1"/>
  <c r="S114" i="19" s="1"/>
  <c r="AA120" i="19"/>
  <c r="AA122" i="19"/>
  <c r="S122" i="19"/>
  <c r="S121" i="19" s="1"/>
  <c r="S117" i="19" s="1"/>
  <c r="S115" i="19" s="1"/>
  <c r="Z122" i="19"/>
  <c r="Q122" i="19"/>
  <c r="Q121" i="19" s="1"/>
  <c r="Q117" i="19" s="1"/>
  <c r="Q115" i="19" s="1"/>
  <c r="M121" i="19"/>
  <c r="Y122" i="19"/>
  <c r="G131" i="19"/>
  <c r="L131" i="19" s="1"/>
  <c r="L132" i="19"/>
  <c r="Z149" i="19"/>
  <c r="G12" i="19"/>
  <c r="M14" i="19"/>
  <c r="AB24" i="19"/>
  <c r="AA28" i="19"/>
  <c r="S28" i="19"/>
  <c r="Y28" i="19"/>
  <c r="AB32" i="19"/>
  <c r="Z33" i="19"/>
  <c r="X33" i="19"/>
  <c r="X32" i="19" s="1"/>
  <c r="X12" i="19" s="1"/>
  <c r="X11" i="19" s="1"/>
  <c r="Y37" i="19"/>
  <c r="L42" i="19"/>
  <c r="R48" i="19"/>
  <c r="Z51" i="19"/>
  <c r="Q51" i="19"/>
  <c r="Q50" i="19" s="1"/>
  <c r="Y51" i="19"/>
  <c r="M50" i="19"/>
  <c r="Z50" i="19" s="1"/>
  <c r="J54" i="19"/>
  <c r="L55" i="19"/>
  <c r="M55" i="19" s="1"/>
  <c r="AC103" i="19"/>
  <c r="AA105" i="19"/>
  <c r="S105" i="19"/>
  <c r="S104" i="19" s="1"/>
  <c r="S103" i="19" s="1"/>
  <c r="S102" i="19" s="1"/>
  <c r="M104" i="19"/>
  <c r="Z105" i="19"/>
  <c r="Q105" i="19"/>
  <c r="Q104" i="19" s="1"/>
  <c r="Q103" i="19" s="1"/>
  <c r="Q102" i="19" s="1"/>
  <c r="Q98" i="19" s="1"/>
  <c r="Y105" i="19"/>
  <c r="AA106" i="19"/>
  <c r="S106" i="19"/>
  <c r="Q106" i="19"/>
  <c r="Z106" i="19"/>
  <c r="Y106" i="19"/>
  <c r="F97" i="19"/>
  <c r="F9" i="19"/>
  <c r="X97" i="19"/>
  <c r="X9" i="19"/>
  <c r="AA108" i="19"/>
  <c r="W107" i="19"/>
  <c r="AA113" i="19"/>
  <c r="S113" i="19"/>
  <c r="S112" i="19" s="1"/>
  <c r="S111" i="19" s="1"/>
  <c r="M112" i="19"/>
  <c r="Z113" i="19"/>
  <c r="Q113" i="19"/>
  <c r="Q112" i="19" s="1"/>
  <c r="Q111" i="19" s="1"/>
  <c r="G116" i="19"/>
  <c r="L147" i="19"/>
  <c r="AA176" i="19"/>
  <c r="M175" i="19"/>
  <c r="L187" i="19"/>
  <c r="Z209" i="19"/>
  <c r="U208" i="19"/>
  <c r="AB209" i="19"/>
  <c r="AC209" i="19"/>
  <c r="Z46" i="19"/>
  <c r="Q46" i="19"/>
  <c r="Y46" i="19"/>
  <c r="M45" i="19"/>
  <c r="AA50" i="19"/>
  <c r="T49" i="19"/>
  <c r="AA72" i="19"/>
  <c r="W69" i="19"/>
  <c r="AA75" i="19"/>
  <c r="S75" i="19"/>
  <c r="Z75" i="19"/>
  <c r="Q75" i="19"/>
  <c r="Y75" i="19"/>
  <c r="Z76" i="19"/>
  <c r="Q76" i="19"/>
  <c r="Y76" i="19"/>
  <c r="G69" i="19"/>
  <c r="L69" i="19" s="1"/>
  <c r="T83" i="19"/>
  <c r="T69" i="19" s="1"/>
  <c r="AB90" i="19"/>
  <c r="Z90" i="19"/>
  <c r="U69" i="19"/>
  <c r="T90" i="19"/>
  <c r="L117" i="19"/>
  <c r="H126" i="19"/>
  <c r="H125" i="19" s="1"/>
  <c r="AB148" i="19"/>
  <c r="Z150" i="19"/>
  <c r="Q150" i="19"/>
  <c r="Q149" i="19" s="1"/>
  <c r="Q148" i="19" s="1"/>
  <c r="Q147" i="19" s="1"/>
  <c r="Y150" i="19"/>
  <c r="M149" i="19"/>
  <c r="AA150" i="19"/>
  <c r="R179" i="19"/>
  <c r="AB180" i="19"/>
  <c r="AA194" i="19"/>
  <c r="S194" i="19"/>
  <c r="S193" i="19" s="1"/>
  <c r="S192" i="19" s="1"/>
  <c r="S191" i="19" s="1"/>
  <c r="M193" i="19"/>
  <c r="Z194" i="19"/>
  <c r="Q194" i="19"/>
  <c r="Q193" i="19" s="1"/>
  <c r="Q192" i="19" s="1"/>
  <c r="Q191" i="19" s="1"/>
  <c r="Y194" i="19"/>
  <c r="AB238" i="19"/>
  <c r="U237" i="19"/>
  <c r="J285" i="19"/>
  <c r="J283" i="19" s="1"/>
  <c r="L287" i="19"/>
  <c r="AA67" i="19"/>
  <c r="S67" i="19"/>
  <c r="Q67" i="19"/>
  <c r="Z67" i="19"/>
  <c r="V83" i="19"/>
  <c r="V69" i="19" s="1"/>
  <c r="AA87" i="19"/>
  <c r="S87" i="19"/>
  <c r="Z87" i="19"/>
  <c r="Q87" i="19"/>
  <c r="L104" i="19"/>
  <c r="G103" i="19"/>
  <c r="AC104" i="19"/>
  <c r="U115" i="19"/>
  <c r="AB117" i="19"/>
  <c r="AB131" i="19"/>
  <c r="AA134" i="19"/>
  <c r="S134" i="19"/>
  <c r="S133" i="19" s="1"/>
  <c r="S132" i="19" s="1"/>
  <c r="S131" i="19" s="1"/>
  <c r="M133" i="19"/>
  <c r="Q134" i="19"/>
  <c r="Q133" i="19" s="1"/>
  <c r="Q132" i="19" s="1"/>
  <c r="Q131" i="19" s="1"/>
  <c r="Z134" i="19"/>
  <c r="Z152" i="19"/>
  <c r="AB152" i="19"/>
  <c r="Z161" i="19"/>
  <c r="U160" i="19"/>
  <c r="AB161" i="19"/>
  <c r="L213" i="19"/>
  <c r="G212" i="19"/>
  <c r="W212" i="19"/>
  <c r="AA213" i="19"/>
  <c r="L237" i="19"/>
  <c r="AB251" i="19"/>
  <c r="R249" i="19"/>
  <c r="Y165" i="19"/>
  <c r="R164" i="19"/>
  <c r="AB177" i="19"/>
  <c r="Z177" i="19"/>
  <c r="U176" i="19"/>
  <c r="AC176" i="19" s="1"/>
  <c r="AC181" i="19"/>
  <c r="W180" i="19"/>
  <c r="R183" i="19"/>
  <c r="Z193" i="19"/>
  <c r="U192" i="19"/>
  <c r="AB193" i="19"/>
  <c r="AA230" i="19"/>
  <c r="S230" i="19"/>
  <c r="S229" i="19" s="1"/>
  <c r="S228" i="19" s="1"/>
  <c r="S227" i="19" s="1"/>
  <c r="Q230" i="19"/>
  <c r="Q229" i="19" s="1"/>
  <c r="Q228" i="19" s="1"/>
  <c r="Q227" i="19" s="1"/>
  <c r="Z230" i="19"/>
  <c r="Y230" i="19"/>
  <c r="M229" i="19"/>
  <c r="F126" i="19"/>
  <c r="F125" i="19" s="1"/>
  <c r="F123" i="19" s="1"/>
  <c r="P126" i="19"/>
  <c r="P125" i="19" s="1"/>
  <c r="P123" i="19" s="1"/>
  <c r="Z151" i="19"/>
  <c r="AB151" i="19"/>
  <c r="AC153" i="19"/>
  <c r="AA153" i="19"/>
  <c r="W152" i="19"/>
  <c r="L157" i="19"/>
  <c r="L159" i="19"/>
  <c r="AC177" i="19"/>
  <c r="AB184" i="19"/>
  <c r="U183" i="19"/>
  <c r="L205" i="19"/>
  <c r="Z219" i="19"/>
  <c r="AB219" i="19"/>
  <c r="Z220" i="19"/>
  <c r="AB220" i="19"/>
  <c r="AA240" i="19"/>
  <c r="S240" i="19"/>
  <c r="S239" i="19" s="1"/>
  <c r="S238" i="19" s="1"/>
  <c r="S237" i="19" s="1"/>
  <c r="M239" i="19"/>
  <c r="Q240" i="19"/>
  <c r="Q239" i="19" s="1"/>
  <c r="Q238" i="19" s="1"/>
  <c r="Q237" i="19" s="1"/>
  <c r="Z240" i="19"/>
  <c r="AC257" i="19"/>
  <c r="W252" i="19"/>
  <c r="L152" i="19"/>
  <c r="AA168" i="19"/>
  <c r="Y173" i="19"/>
  <c r="M172" i="19"/>
  <c r="Y197" i="19"/>
  <c r="AB204" i="19"/>
  <c r="Y204" i="19"/>
  <c r="Y217" i="19"/>
  <c r="M216" i="19"/>
  <c r="AA217" i="19"/>
  <c r="Z217" i="19"/>
  <c r="U216" i="19"/>
  <c r="AB217" i="19"/>
  <c r="Y229" i="19"/>
  <c r="AA234" i="19"/>
  <c r="S234" i="19"/>
  <c r="S233" i="19" s="1"/>
  <c r="S232" i="19" s="1"/>
  <c r="S231" i="19" s="1"/>
  <c r="Z234" i="19"/>
  <c r="Q234" i="19"/>
  <c r="Q233" i="19" s="1"/>
  <c r="Q232" i="19" s="1"/>
  <c r="Q231" i="19" s="1"/>
  <c r="M233" i="19"/>
  <c r="L242" i="19"/>
  <c r="G241" i="19"/>
  <c r="L241" i="19" s="1"/>
  <c r="T247" i="19"/>
  <c r="T245" i="19" s="1"/>
  <c r="V250" i="19"/>
  <c r="V248" i="19"/>
  <c r="V246" i="19" s="1"/>
  <c r="V124" i="19" s="1"/>
  <c r="P250" i="19"/>
  <c r="P248" i="19"/>
  <c r="P246" i="19" s="1"/>
  <c r="P124" i="19" s="1"/>
  <c r="Y258" i="19"/>
  <c r="M257" i="19"/>
  <c r="M252" i="19" s="1"/>
  <c r="S258" i="19"/>
  <c r="S257" i="19" s="1"/>
  <c r="S252" i="19" s="1"/>
  <c r="AA258" i="19"/>
  <c r="Q258" i="19"/>
  <c r="Q257" i="19" s="1"/>
  <c r="U264" i="19"/>
  <c r="AB265" i="19"/>
  <c r="AB270" i="19"/>
  <c r="U269" i="19"/>
  <c r="Z305" i="19"/>
  <c r="AB305" i="19"/>
  <c r="AC305" i="19"/>
  <c r="U304" i="19"/>
  <c r="AA149" i="19"/>
  <c r="AA161" i="19"/>
  <c r="W160" i="19"/>
  <c r="M167" i="19"/>
  <c r="AC169" i="19"/>
  <c r="L79" i="19"/>
  <c r="Y95" i="19"/>
  <c r="Z95" i="19"/>
  <c r="R98" i="19"/>
  <c r="Y100" i="19"/>
  <c r="L112" i="19"/>
  <c r="G127" i="19"/>
  <c r="Z127" i="19"/>
  <c r="O126" i="19"/>
  <c r="O125" i="19" s="1"/>
  <c r="O123" i="19" s="1"/>
  <c r="Z145" i="19"/>
  <c r="W148" i="19"/>
  <c r="L151" i="19"/>
  <c r="AB153" i="19"/>
  <c r="L161" i="19"/>
  <c r="L165" i="19"/>
  <c r="AB164" i="19"/>
  <c r="Z164" i="19"/>
  <c r="AB165" i="19"/>
  <c r="Y168" i="19"/>
  <c r="R171" i="19"/>
  <c r="L173" i="19"/>
  <c r="G172" i="19"/>
  <c r="AB185" i="19"/>
  <c r="L193" i="19"/>
  <c r="G192" i="19"/>
  <c r="AC193" i="19"/>
  <c r="L217" i="19"/>
  <c r="G216" i="19"/>
  <c r="AA226" i="19"/>
  <c r="S226" i="19"/>
  <c r="S225" i="19" s="1"/>
  <c r="S224" i="19" s="1"/>
  <c r="S223" i="19" s="1"/>
  <c r="M225" i="19"/>
  <c r="Z226" i="19"/>
  <c r="Q226" i="19"/>
  <c r="Q225" i="19" s="1"/>
  <c r="Q224" i="19" s="1"/>
  <c r="Q223" i="19" s="1"/>
  <c r="U231" i="19"/>
  <c r="K247" i="19"/>
  <c r="K245" i="19" s="1"/>
  <c r="G252" i="19"/>
  <c r="V264" i="19"/>
  <c r="V263" i="19" s="1"/>
  <c r="AB271" i="19"/>
  <c r="Z271" i="19"/>
  <c r="Y281" i="19"/>
  <c r="R280" i="19"/>
  <c r="U42" i="19"/>
  <c r="AA71" i="19"/>
  <c r="S71" i="19"/>
  <c r="S70" i="19" s="1"/>
  <c r="Y71" i="19"/>
  <c r="Y78" i="19"/>
  <c r="Z78" i="19"/>
  <c r="X79" i="19"/>
  <c r="Z84" i="19"/>
  <c r="Q84" i="19"/>
  <c r="Y84" i="19"/>
  <c r="Y88" i="19"/>
  <c r="Z88" i="19"/>
  <c r="AA93" i="19"/>
  <c r="S93" i="19"/>
  <c r="Z93" i="19"/>
  <c r="Q93" i="19"/>
  <c r="L100" i="19"/>
  <c r="L119" i="19"/>
  <c r="Z128" i="19"/>
  <c r="Z129" i="19"/>
  <c r="AA130" i="19"/>
  <c r="S130" i="19"/>
  <c r="S129" i="19" s="1"/>
  <c r="S128" i="19" s="1"/>
  <c r="S127" i="19" s="1"/>
  <c r="Z130" i="19"/>
  <c r="Q130" i="19"/>
  <c r="Q129" i="19" s="1"/>
  <c r="Q128" i="19" s="1"/>
  <c r="Q127" i="19" s="1"/>
  <c r="Y130" i="19"/>
  <c r="L135" i="19"/>
  <c r="L136" i="19"/>
  <c r="L137" i="19"/>
  <c r="AA138" i="19"/>
  <c r="S138" i="19"/>
  <c r="S137" i="19" s="1"/>
  <c r="S136" i="19" s="1"/>
  <c r="S135" i="19" s="1"/>
  <c r="Y138" i="19"/>
  <c r="G140" i="19"/>
  <c r="AA145" i="19"/>
  <c r="M160" i="19"/>
  <c r="AC161" i="19"/>
  <c r="AA169" i="19"/>
  <c r="Y177" i="19"/>
  <c r="AA178" i="19"/>
  <c r="S178" i="19"/>
  <c r="S177" i="19" s="1"/>
  <c r="S176" i="19" s="1"/>
  <c r="S175" i="19" s="1"/>
  <c r="Z178" i="19"/>
  <c r="Q178" i="19"/>
  <c r="Q177" i="19" s="1"/>
  <c r="Q176" i="19" s="1"/>
  <c r="Q175" i="19" s="1"/>
  <c r="Z182" i="19"/>
  <c r="Q182" i="19"/>
  <c r="Q181" i="19" s="1"/>
  <c r="Q180" i="19" s="1"/>
  <c r="Q179" i="19" s="1"/>
  <c r="Y182" i="19"/>
  <c r="AA182" i="19"/>
  <c r="M181" i="19"/>
  <c r="M196" i="19"/>
  <c r="Z197" i="19"/>
  <c r="Y201" i="19"/>
  <c r="AB229" i="19"/>
  <c r="Z229" i="19"/>
  <c r="U228" i="19"/>
  <c r="AC238" i="19"/>
  <c r="AB239" i="19"/>
  <c r="L270" i="19"/>
  <c r="G269" i="19"/>
  <c r="L269" i="19" s="1"/>
  <c r="Z298" i="19"/>
  <c r="Q298" i="19"/>
  <c r="Q297" i="19" s="1"/>
  <c r="Q294" i="19" s="1"/>
  <c r="Q292" i="19" s="1"/>
  <c r="Q286" i="19" s="1"/>
  <c r="Q284" i="19" s="1"/>
  <c r="M297" i="19"/>
  <c r="Y297" i="19" s="1"/>
  <c r="Y298" i="19"/>
  <c r="S298" i="19"/>
  <c r="S297" i="19" s="1"/>
  <c r="S294" i="19" s="1"/>
  <c r="S292" i="19" s="1"/>
  <c r="S286" i="19" s="1"/>
  <c r="S284" i="19" s="1"/>
  <c r="AA298" i="19"/>
  <c r="Z77" i="19"/>
  <c r="Q77" i="19"/>
  <c r="Y77" i="19"/>
  <c r="AA82" i="19"/>
  <c r="S82" i="19"/>
  <c r="Z82" i="19"/>
  <c r="Q82" i="19"/>
  <c r="V90" i="19"/>
  <c r="AA92" i="19"/>
  <c r="S92" i="19"/>
  <c r="Y92" i="19"/>
  <c r="L99" i="19"/>
  <c r="M99" i="19"/>
  <c r="Y99" i="19" s="1"/>
  <c r="Z100" i="19"/>
  <c r="AA101" i="19"/>
  <c r="S101" i="19"/>
  <c r="S100" i="19" s="1"/>
  <c r="S99" i="19" s="1"/>
  <c r="S98" i="19" s="1"/>
  <c r="Y101" i="19"/>
  <c r="V108" i="19"/>
  <c r="V107" i="19" s="1"/>
  <c r="Z110" i="19"/>
  <c r="Q110" i="19"/>
  <c r="Y110" i="19"/>
  <c r="AA127" i="19"/>
  <c r="T126" i="19"/>
  <c r="T125" i="19" s="1"/>
  <c r="I126" i="19"/>
  <c r="I125" i="19" s="1"/>
  <c r="Y149" i="19"/>
  <c r="AC149" i="19"/>
  <c r="L160" i="19"/>
  <c r="Y161" i="19"/>
  <c r="Y162" i="19"/>
  <c r="S162" i="19"/>
  <c r="S161" i="19" s="1"/>
  <c r="S160" i="19" s="1"/>
  <c r="S159" i="19" s="1"/>
  <c r="AA162" i="19"/>
  <c r="Q162" i="19"/>
  <c r="Q161" i="19" s="1"/>
  <c r="Q160" i="19" s="1"/>
  <c r="Q159" i="19" s="1"/>
  <c r="Z162" i="19"/>
  <c r="L164" i="19"/>
  <c r="H163" i="19"/>
  <c r="L163" i="19" s="1"/>
  <c r="Y186" i="19"/>
  <c r="M185" i="19"/>
  <c r="S186" i="19"/>
  <c r="S185" i="19" s="1"/>
  <c r="S184" i="19" s="1"/>
  <c r="S183" i="19" s="1"/>
  <c r="AA186" i="19"/>
  <c r="Q186" i="19"/>
  <c r="Q185" i="19" s="1"/>
  <c r="Q184" i="19" s="1"/>
  <c r="Q183" i="19" s="1"/>
  <c r="AC192" i="19"/>
  <c r="AA197" i="19"/>
  <c r="R203" i="19"/>
  <c r="M204" i="19"/>
  <c r="Z204" i="19" s="1"/>
  <c r="AB205" i="19"/>
  <c r="Y205" i="19"/>
  <c r="Y206" i="19"/>
  <c r="S206" i="19"/>
  <c r="S205" i="19" s="1"/>
  <c r="S204" i="19" s="1"/>
  <c r="S203" i="19" s="1"/>
  <c r="AA206" i="19"/>
  <c r="Q206" i="19"/>
  <c r="Q205" i="19" s="1"/>
  <c r="Q204" i="19" s="1"/>
  <c r="Q203" i="19" s="1"/>
  <c r="AA244" i="19"/>
  <c r="S244" i="19"/>
  <c r="S243" i="19" s="1"/>
  <c r="S242" i="19" s="1"/>
  <c r="S241" i="19" s="1"/>
  <c r="Z244" i="19"/>
  <c r="Q244" i="19"/>
  <c r="Q243" i="19" s="1"/>
  <c r="Q242" i="19" s="1"/>
  <c r="Q241" i="19" s="1"/>
  <c r="M243" i="19"/>
  <c r="L275" i="19"/>
  <c r="AB275" i="19"/>
  <c r="U279" i="19"/>
  <c r="AC171" i="19"/>
  <c r="R176" i="19"/>
  <c r="L188" i="19"/>
  <c r="U188" i="19"/>
  <c r="L195" i="19"/>
  <c r="L196" i="19"/>
  <c r="L197" i="19"/>
  <c r="AA198" i="19"/>
  <c r="S198" i="19"/>
  <c r="S197" i="19" s="1"/>
  <c r="S196" i="19" s="1"/>
  <c r="S195" i="19" s="1"/>
  <c r="Y198" i="19"/>
  <c r="G200" i="19"/>
  <c r="AA205" i="19"/>
  <c r="Y208" i="19"/>
  <c r="R207" i="19"/>
  <c r="Y207" i="19" s="1"/>
  <c r="L208" i="19"/>
  <c r="Y212" i="19"/>
  <c r="L229" i="19"/>
  <c r="G228" i="19"/>
  <c r="AC229" i="19"/>
  <c r="L233" i="19"/>
  <c r="AC239" i="19"/>
  <c r="K248" i="19"/>
  <c r="K246" i="19" s="1"/>
  <c r="K124" i="19" s="1"/>
  <c r="L251" i="19"/>
  <c r="L260" i="19"/>
  <c r="T264" i="19"/>
  <c r="T263" i="19" s="1"/>
  <c r="Z302" i="19"/>
  <c r="Q302" i="19"/>
  <c r="Q301" i="19" s="1"/>
  <c r="Y302" i="19"/>
  <c r="M301" i="19"/>
  <c r="Y301" i="19" s="1"/>
  <c r="S302" i="19"/>
  <c r="S301" i="19" s="1"/>
  <c r="AA302" i="19"/>
  <c r="AC173" i="19"/>
  <c r="Z181" i="19"/>
  <c r="M201" i="19"/>
  <c r="AA208" i="19"/>
  <c r="W207" i="19"/>
  <c r="L232" i="19"/>
  <c r="L239" i="19"/>
  <c r="L249" i="19"/>
  <c r="AC253" i="19"/>
  <c r="W251" i="19"/>
  <c r="AB266" i="19"/>
  <c r="AA282" i="19"/>
  <c r="S282" i="19"/>
  <c r="S281" i="19" s="1"/>
  <c r="S280" i="19" s="1"/>
  <c r="S279" i="19" s="1"/>
  <c r="S274" i="19" s="1"/>
  <c r="S273" i="19" s="1"/>
  <c r="Z282" i="19"/>
  <c r="Q282" i="19"/>
  <c r="Q281" i="19" s="1"/>
  <c r="Q280" i="19" s="1"/>
  <c r="Q279" i="19" s="1"/>
  <c r="Y282" i="19"/>
  <c r="M281" i="19"/>
  <c r="Q293" i="19"/>
  <c r="Q291" i="19" s="1"/>
  <c r="L189" i="19"/>
  <c r="AA202" i="19"/>
  <c r="S202" i="19"/>
  <c r="S201" i="19" s="1"/>
  <c r="S200" i="19" s="1"/>
  <c r="S199" i="19" s="1"/>
  <c r="Z202" i="19"/>
  <c r="Q202" i="19"/>
  <c r="Q201" i="19" s="1"/>
  <c r="Q200" i="19" s="1"/>
  <c r="Q199" i="19" s="1"/>
  <c r="AB213" i="19"/>
  <c r="Z213" i="19"/>
  <c r="U212" i="19"/>
  <c r="AC221" i="19"/>
  <c r="W220" i="19"/>
  <c r="L224" i="19"/>
  <c r="AC228" i="19"/>
  <c r="AC237" i="19"/>
  <c r="G245" i="19"/>
  <c r="L266" i="19"/>
  <c r="G265" i="19"/>
  <c r="Q264" i="19"/>
  <c r="Q263" i="19" s="1"/>
  <c r="S293" i="19"/>
  <c r="S291" i="19" s="1"/>
  <c r="S285" i="19" s="1"/>
  <c r="S283" i="19" s="1"/>
  <c r="U294" i="19"/>
  <c r="L309" i="19"/>
  <c r="H308" i="19"/>
  <c r="M309" i="19"/>
  <c r="AA310" i="19"/>
  <c r="S310" i="19"/>
  <c r="S309" i="19" s="1"/>
  <c r="S308" i="19" s="1"/>
  <c r="S307" i="19" s="1"/>
  <c r="Q310" i="19"/>
  <c r="Q309" i="19" s="1"/>
  <c r="Q308" i="19" s="1"/>
  <c r="Q307" i="19" s="1"/>
  <c r="Z310" i="19"/>
  <c r="AA201" i="19"/>
  <c r="AC217" i="19"/>
  <c r="L220" i="19"/>
  <c r="U224" i="19"/>
  <c r="Z225" i="19"/>
  <c r="U259" i="19"/>
  <c r="Z260" i="19"/>
  <c r="AC265" i="19"/>
  <c r="AC280" i="19"/>
  <c r="AB287" i="19"/>
  <c r="Q285" i="19"/>
  <c r="Q283" i="19" s="1"/>
  <c r="AC295" i="19"/>
  <c r="AA295" i="19"/>
  <c r="W293" i="19"/>
  <c r="AB301" i="19"/>
  <c r="L219" i="19"/>
  <c r="L221" i="19"/>
  <c r="V236" i="19"/>
  <c r="V235" i="19" s="1"/>
  <c r="R242" i="19"/>
  <c r="X264" i="19"/>
  <c r="X263" i="19" s="1"/>
  <c r="AA272" i="19"/>
  <c r="S272" i="19"/>
  <c r="S271" i="19" s="1"/>
  <c r="S270" i="19" s="1"/>
  <c r="S269" i="19" s="1"/>
  <c r="Q272" i="19"/>
  <c r="Q271" i="19" s="1"/>
  <c r="Q270" i="19" s="1"/>
  <c r="Q269" i="19" s="1"/>
  <c r="Z272" i="19"/>
  <c r="W274" i="19"/>
  <c r="G291" i="19"/>
  <c r="L293" i="19"/>
  <c r="O285" i="19"/>
  <c r="O283" i="19" s="1"/>
  <c r="AC224" i="19"/>
  <c r="L225" i="19"/>
  <c r="X236" i="19"/>
  <c r="X235" i="19" s="1"/>
  <c r="Y243" i="19"/>
  <c r="Z253" i="19"/>
  <c r="Z255" i="19"/>
  <c r="U252" i="19"/>
  <c r="AA268" i="19"/>
  <c r="S268" i="19"/>
  <c r="S267" i="19" s="1"/>
  <c r="S266" i="19" s="1"/>
  <c r="S265" i="19" s="1"/>
  <c r="M267" i="19"/>
  <c r="Y268" i="19"/>
  <c r="M271" i="19"/>
  <c r="AC288" i="19"/>
  <c r="W287" i="19"/>
  <c r="AA243" i="19"/>
  <c r="W260" i="19"/>
  <c r="L261" i="19"/>
  <c r="AC269" i="19"/>
  <c r="AC270" i="19"/>
  <c r="AC271" i="19"/>
  <c r="M276" i="19"/>
  <c r="Y276" i="19" s="1"/>
  <c r="Y277" i="19"/>
  <c r="K285" i="19"/>
  <c r="K283" i="19" s="1"/>
  <c r="W236" i="19"/>
  <c r="AA255" i="19"/>
  <c r="Z256" i="19"/>
  <c r="Q256" i="19"/>
  <c r="Q255" i="19" s="1"/>
  <c r="Y256" i="19"/>
  <c r="Y257" i="19"/>
  <c r="AC266" i="19"/>
  <c r="L267" i="19"/>
  <c r="AB276" i="19"/>
  <c r="G280" i="19"/>
  <c r="AB281" i="19"/>
  <c r="AC289" i="19"/>
  <c r="AB291" i="19"/>
  <c r="R291" i="19"/>
  <c r="AA300" i="19"/>
  <c r="S300" i="19"/>
  <c r="S299" i="19" s="1"/>
  <c r="Z300" i="19"/>
  <c r="Q300" i="19"/>
  <c r="Q299" i="19" s="1"/>
  <c r="Y300" i="19"/>
  <c r="M299" i="19"/>
  <c r="Z257" i="19"/>
  <c r="L259" i="19"/>
  <c r="L277" i="19"/>
  <c r="W292" i="19"/>
  <c r="AC294" i="19"/>
  <c r="AA281" i="19"/>
  <c r="T285" i="19"/>
  <c r="T283" i="19" s="1"/>
  <c r="AB299" i="19"/>
  <c r="L305" i="19"/>
  <c r="AA277" i="19"/>
  <c r="Y289" i="19"/>
  <c r="G286" i="19"/>
  <c r="X293" i="19"/>
  <c r="X291" i="19" s="1"/>
  <c r="X285" i="19" s="1"/>
  <c r="X283" i="19" s="1"/>
  <c r="AA299" i="19"/>
  <c r="AA301" i="19"/>
  <c r="L304" i="19"/>
  <c r="AA276" i="19"/>
  <c r="Z278" i="19"/>
  <c r="Q278" i="19"/>
  <c r="Q277" i="19" s="1"/>
  <c r="Q276" i="19" s="1"/>
  <c r="Q275" i="19" s="1"/>
  <c r="Q274" i="19" s="1"/>
  <c r="Q273" i="19" s="1"/>
  <c r="Y278" i="19"/>
  <c r="Y290" i="19"/>
  <c r="M289" i="19"/>
  <c r="AA289" i="19" s="1"/>
  <c r="I285" i="19"/>
  <c r="I283" i="19" s="1"/>
  <c r="H294" i="19"/>
  <c r="H292" i="19" s="1"/>
  <c r="H286" i="19" s="1"/>
  <c r="H284" i="19" s="1"/>
  <c r="H124" i="19" s="1"/>
  <c r="L297" i="19"/>
  <c r="L303" i="19"/>
  <c r="Z281" i="19"/>
  <c r="L294" i="19"/>
  <c r="R294" i="19"/>
  <c r="L295" i="19"/>
  <c r="Z299" i="19"/>
  <c r="Y295" i="19"/>
  <c r="Y303" i="19"/>
  <c r="Y304" i="19"/>
  <c r="Y305" i="19"/>
  <c r="X123" i="19" l="1"/>
  <c r="M250" i="19"/>
  <c r="M248" i="19"/>
  <c r="Y252" i="19"/>
  <c r="U211" i="19"/>
  <c r="AB212" i="19"/>
  <c r="Z212" i="19"/>
  <c r="W249" i="19"/>
  <c r="AC251" i="19"/>
  <c r="M184" i="19"/>
  <c r="AA185" i="19"/>
  <c r="L172" i="19"/>
  <c r="G171" i="19"/>
  <c r="L171" i="19" s="1"/>
  <c r="Y167" i="19"/>
  <c r="M232" i="19"/>
  <c r="Z121" i="19"/>
  <c r="M117" i="19"/>
  <c r="AC160" i="19"/>
  <c r="W159" i="19"/>
  <c r="AA160" i="19"/>
  <c r="S264" i="19"/>
  <c r="S263" i="19" s="1"/>
  <c r="R279" i="19"/>
  <c r="W147" i="19"/>
  <c r="AC148" i="19"/>
  <c r="Q236" i="19"/>
  <c r="Q235" i="19" s="1"/>
  <c r="AB160" i="19"/>
  <c r="U159" i="19"/>
  <c r="Z160" i="19"/>
  <c r="Q72" i="19"/>
  <c r="AC12" i="19"/>
  <c r="W11" i="19"/>
  <c r="L9" i="19"/>
  <c r="AB103" i="19"/>
  <c r="U102" i="19"/>
  <c r="AC163" i="19"/>
  <c r="AA163" i="19"/>
  <c r="S90" i="19"/>
  <c r="Z108" i="19"/>
  <c r="M107" i="19"/>
  <c r="AC236" i="19"/>
  <c r="W235" i="19"/>
  <c r="M308" i="19"/>
  <c r="AA309" i="19"/>
  <c r="AA207" i="19"/>
  <c r="AC207" i="19"/>
  <c r="U274" i="19"/>
  <c r="Y160" i="19"/>
  <c r="M159" i="19"/>
  <c r="AA172" i="19"/>
  <c r="M171" i="19"/>
  <c r="AC212" i="19"/>
  <c r="AA212" i="19"/>
  <c r="W211" i="19"/>
  <c r="Z133" i="19"/>
  <c r="M132" i="19"/>
  <c r="Q49" i="19"/>
  <c r="AC188" i="19"/>
  <c r="W187" i="19"/>
  <c r="AA188" i="19"/>
  <c r="Z141" i="19"/>
  <c r="M140" i="19"/>
  <c r="Q9" i="19"/>
  <c r="Q97" i="19"/>
  <c r="G284" i="19"/>
  <c r="L284" i="19" s="1"/>
  <c r="L286" i="19"/>
  <c r="M293" i="19"/>
  <c r="Y299" i="19"/>
  <c r="AC287" i="19"/>
  <c r="L308" i="19"/>
  <c r="H307" i="19"/>
  <c r="L265" i="19"/>
  <c r="G264" i="19"/>
  <c r="L228" i="19"/>
  <c r="G227" i="19"/>
  <c r="L227" i="19" s="1"/>
  <c r="Y176" i="19"/>
  <c r="R175" i="19"/>
  <c r="Y175" i="19" s="1"/>
  <c r="Y185" i="19"/>
  <c r="Q126" i="19"/>
  <c r="Q125" i="19" s="1"/>
  <c r="Q123" i="19" s="1"/>
  <c r="Y172" i="19"/>
  <c r="AB264" i="19"/>
  <c r="U263" i="19"/>
  <c r="AB216" i="19"/>
  <c r="Z216" i="19"/>
  <c r="U215" i="19"/>
  <c r="AA257" i="19"/>
  <c r="AC180" i="19"/>
  <c r="W179" i="19"/>
  <c r="L212" i="19"/>
  <c r="G211" i="19"/>
  <c r="L211" i="19" s="1"/>
  <c r="AB208" i="19"/>
  <c r="U207" i="19"/>
  <c r="Z208" i="19"/>
  <c r="M111" i="19"/>
  <c r="Z112" i="19"/>
  <c r="Y112" i="19"/>
  <c r="Z72" i="19"/>
  <c r="K10" i="19"/>
  <c r="M144" i="19"/>
  <c r="Y145" i="19"/>
  <c r="Q14" i="19"/>
  <c r="Q13" i="19" s="1"/>
  <c r="Q12" i="19" s="1"/>
  <c r="Q11" i="19" s="1"/>
  <c r="L292" i="19"/>
  <c r="Y309" i="19"/>
  <c r="W286" i="19"/>
  <c r="R285" i="19"/>
  <c r="G279" i="19"/>
  <c r="L280" i="19"/>
  <c r="AB242" i="19"/>
  <c r="Y242" i="19"/>
  <c r="R241" i="19"/>
  <c r="W219" i="19"/>
  <c r="AC220" i="19"/>
  <c r="AA220" i="19"/>
  <c r="M280" i="19"/>
  <c r="Y280" i="19" s="1"/>
  <c r="AC208" i="19"/>
  <c r="AA204" i="19"/>
  <c r="AB280" i="19"/>
  <c r="Z185" i="19"/>
  <c r="M180" i="19"/>
  <c r="AA180" i="19" s="1"/>
  <c r="Y181" i="19"/>
  <c r="Y171" i="19"/>
  <c r="AB171" i="19"/>
  <c r="L127" i="19"/>
  <c r="AA167" i="19"/>
  <c r="G236" i="19"/>
  <c r="AA193" i="19"/>
  <c r="Y193" i="19"/>
  <c r="M192" i="19"/>
  <c r="AB69" i="19"/>
  <c r="U48" i="19"/>
  <c r="Q45" i="19"/>
  <c r="Q42" i="19" s="1"/>
  <c r="Q41" i="19" s="1"/>
  <c r="F311" i="19"/>
  <c r="AA104" i="19"/>
  <c r="Y104" i="19"/>
  <c r="M103" i="19"/>
  <c r="Z103" i="19" s="1"/>
  <c r="J49" i="19"/>
  <c r="J48" i="19" s="1"/>
  <c r="J40" i="19" s="1"/>
  <c r="J10" i="19" s="1"/>
  <c r="L54" i="19"/>
  <c r="Y119" i="19"/>
  <c r="M118" i="19"/>
  <c r="AA119" i="19"/>
  <c r="Z119" i="19"/>
  <c r="AA99" i="19"/>
  <c r="W98" i="19"/>
  <c r="R41" i="19"/>
  <c r="L176" i="19"/>
  <c r="G175" i="19"/>
  <c r="L175" i="19" s="1"/>
  <c r="AA112" i="19"/>
  <c r="AA42" i="19"/>
  <c r="W41" i="19"/>
  <c r="AC42" i="19"/>
  <c r="L168" i="19"/>
  <c r="G167" i="19"/>
  <c r="L167" i="19" s="1"/>
  <c r="AC49" i="19"/>
  <c r="W48" i="19"/>
  <c r="S97" i="19"/>
  <c r="S9" i="19"/>
  <c r="AB188" i="19"/>
  <c r="U187" i="19"/>
  <c r="Z188" i="19"/>
  <c r="AB203" i="19"/>
  <c r="AA225" i="19"/>
  <c r="Y225" i="19"/>
  <c r="M224" i="19"/>
  <c r="Z224" i="19" s="1"/>
  <c r="Z304" i="19"/>
  <c r="U303" i="19"/>
  <c r="AC304" i="19"/>
  <c r="AB304" i="19"/>
  <c r="AC152" i="19"/>
  <c r="AA152" i="19"/>
  <c r="W151" i="19"/>
  <c r="L103" i="19"/>
  <c r="G102" i="19"/>
  <c r="M42" i="19"/>
  <c r="AA175" i="19"/>
  <c r="Z43" i="19"/>
  <c r="S24" i="19"/>
  <c r="M251" i="19"/>
  <c r="Y253" i="19"/>
  <c r="R11" i="19"/>
  <c r="X48" i="19"/>
  <c r="Z289" i="19"/>
  <c r="M288" i="19"/>
  <c r="AA267" i="19"/>
  <c r="Z267" i="19"/>
  <c r="Y267" i="19"/>
  <c r="M266" i="19"/>
  <c r="AC274" i="19"/>
  <c r="W273" i="19"/>
  <c r="AB224" i="19"/>
  <c r="U223" i="19"/>
  <c r="AB228" i="19"/>
  <c r="Z228" i="19"/>
  <c r="U227" i="19"/>
  <c r="Y196" i="19"/>
  <c r="AA196" i="19"/>
  <c r="M195" i="19"/>
  <c r="Z196" i="19"/>
  <c r="Y108" i="19"/>
  <c r="L192" i="19"/>
  <c r="G191" i="19"/>
  <c r="L191" i="19" s="1"/>
  <c r="S248" i="19"/>
  <c r="S246" i="19" s="1"/>
  <c r="S124" i="19" s="1"/>
  <c r="S250" i="19"/>
  <c r="AA252" i="19"/>
  <c r="AC252" i="19"/>
  <c r="W250" i="19"/>
  <c r="W248" i="19"/>
  <c r="M238" i="19"/>
  <c r="AA239" i="19"/>
  <c r="Y239" i="19"/>
  <c r="AC69" i="19"/>
  <c r="AA133" i="19"/>
  <c r="AA121" i="19"/>
  <c r="Z309" i="19"/>
  <c r="AC279" i="19"/>
  <c r="AA253" i="19"/>
  <c r="S236" i="19"/>
  <c r="S235" i="19" s="1"/>
  <c r="M228" i="19"/>
  <c r="AA229" i="19"/>
  <c r="Y164" i="19"/>
  <c r="R163" i="19"/>
  <c r="AB237" i="19"/>
  <c r="U236" i="19"/>
  <c r="AB179" i="19"/>
  <c r="J126" i="19"/>
  <c r="J125" i="19" s="1"/>
  <c r="J123" i="19" s="1"/>
  <c r="Z55" i="19"/>
  <c r="Q55" i="19"/>
  <c r="Q54" i="19" s="1"/>
  <c r="Y55" i="19"/>
  <c r="M54" i="19"/>
  <c r="AA55" i="19"/>
  <c r="S55" i="19"/>
  <c r="S54" i="19" s="1"/>
  <c r="S49" i="19" s="1"/>
  <c r="Y72" i="19"/>
  <c r="Y43" i="19"/>
  <c r="Y79" i="19"/>
  <c r="AA79" i="19"/>
  <c r="AB168" i="19"/>
  <c r="U167" i="19"/>
  <c r="Z168" i="19"/>
  <c r="G48" i="19"/>
  <c r="L49" i="19"/>
  <c r="AC117" i="19"/>
  <c r="W115" i="19"/>
  <c r="AA45" i="19"/>
  <c r="V48" i="19"/>
  <c r="V40" i="19" s="1"/>
  <c r="V10" i="19" s="1"/>
  <c r="Y294" i="19"/>
  <c r="R292" i="19"/>
  <c r="Q252" i="19"/>
  <c r="AA260" i="19"/>
  <c r="W259" i="19"/>
  <c r="AC260" i="19"/>
  <c r="AB252" i="19"/>
  <c r="U250" i="19"/>
  <c r="U248" i="19"/>
  <c r="Z252" i="19"/>
  <c r="Y233" i="19"/>
  <c r="AB259" i="19"/>
  <c r="U247" i="19"/>
  <c r="Z259" i="19"/>
  <c r="Z297" i="19"/>
  <c r="L247" i="19"/>
  <c r="Z201" i="19"/>
  <c r="M200" i="19"/>
  <c r="AA141" i="19"/>
  <c r="Z243" i="19"/>
  <c r="M242" i="19"/>
  <c r="I123" i="19"/>
  <c r="I311" i="19" s="1"/>
  <c r="Z239" i="19"/>
  <c r="S126" i="19"/>
  <c r="S125" i="19" s="1"/>
  <c r="S123" i="19" s="1"/>
  <c r="L216" i="19"/>
  <c r="G215" i="19"/>
  <c r="L215" i="19" s="1"/>
  <c r="Z172" i="19"/>
  <c r="Y141" i="19"/>
  <c r="Y121" i="19"/>
  <c r="AB269" i="19"/>
  <c r="AC264" i="19"/>
  <c r="AC168" i="19"/>
  <c r="AC183" i="19"/>
  <c r="AB183" i="19"/>
  <c r="AB192" i="19"/>
  <c r="U191" i="19"/>
  <c r="AA181" i="19"/>
  <c r="AB249" i="19"/>
  <c r="R247" i="19"/>
  <c r="AB115" i="19"/>
  <c r="M148" i="19"/>
  <c r="T48" i="19"/>
  <c r="T40" i="19" s="1"/>
  <c r="T10" i="19" s="1"/>
  <c r="T311" i="19" s="1"/>
  <c r="G114" i="19"/>
  <c r="L114" i="19" s="1"/>
  <c r="L116" i="19"/>
  <c r="M13" i="19"/>
  <c r="AA14" i="19"/>
  <c r="Y14" i="19"/>
  <c r="Y45" i="19"/>
  <c r="V123" i="19"/>
  <c r="AA32" i="19"/>
  <c r="AC32" i="19"/>
  <c r="L144" i="19"/>
  <c r="K143" i="19"/>
  <c r="AB97" i="19"/>
  <c r="AA43" i="19"/>
  <c r="S14" i="19"/>
  <c r="S13" i="19" s="1"/>
  <c r="S12" i="19" s="1"/>
  <c r="S11" i="19" s="1"/>
  <c r="Q90" i="19"/>
  <c r="Z62" i="19"/>
  <c r="Z276" i="19"/>
  <c r="M275" i="19"/>
  <c r="Y271" i="19"/>
  <c r="M270" i="19"/>
  <c r="AA271" i="19"/>
  <c r="L291" i="19"/>
  <c r="G285" i="19"/>
  <c r="W291" i="19"/>
  <c r="AC293" i="19"/>
  <c r="AA293" i="19"/>
  <c r="AA233" i="19"/>
  <c r="U292" i="19"/>
  <c r="AC292" i="19" s="1"/>
  <c r="AB294" i="19"/>
  <c r="L245" i="19"/>
  <c r="AC216" i="19"/>
  <c r="Z301" i="19"/>
  <c r="Z233" i="19"/>
  <c r="L200" i="19"/>
  <c r="G199" i="19"/>
  <c r="L199" i="19" s="1"/>
  <c r="M203" i="19"/>
  <c r="Y203" i="19" s="1"/>
  <c r="T123" i="19"/>
  <c r="V97" i="19"/>
  <c r="V9" i="19"/>
  <c r="Z99" i="19"/>
  <c r="M294" i="19"/>
  <c r="AA297" i="19"/>
  <c r="L140" i="19"/>
  <c r="G139" i="19"/>
  <c r="L139" i="19" s="1"/>
  <c r="AB42" i="19"/>
  <c r="U41" i="19"/>
  <c r="Z42" i="19"/>
  <c r="G250" i="19"/>
  <c r="L250" i="19" s="1"/>
  <c r="L252" i="19"/>
  <c r="G248" i="19"/>
  <c r="Y133" i="19"/>
  <c r="AA216" i="19"/>
  <c r="M215" i="19"/>
  <c r="Y216" i="19"/>
  <c r="AB176" i="19"/>
  <c r="U175" i="19"/>
  <c r="Z176" i="19"/>
  <c r="Z45" i="19"/>
  <c r="AA107" i="19"/>
  <c r="W97" i="19"/>
  <c r="W9" i="19"/>
  <c r="AC107" i="19"/>
  <c r="L12" i="19"/>
  <c r="G11" i="19"/>
  <c r="S72" i="19"/>
  <c r="AB12" i="19"/>
  <c r="U11" i="19"/>
  <c r="Y32" i="19"/>
  <c r="M135" i="19"/>
  <c r="AA136" i="19"/>
  <c r="Z136" i="19"/>
  <c r="Y136" i="19"/>
  <c r="AA85" i="19"/>
  <c r="S85" i="19"/>
  <c r="S83" i="19" s="1"/>
  <c r="Q85" i="19"/>
  <c r="Q83" i="19" s="1"/>
  <c r="Z85" i="19"/>
  <c r="Y85" i="19"/>
  <c r="M83" i="19"/>
  <c r="Q24" i="19"/>
  <c r="Y24" i="19"/>
  <c r="AA90" i="19"/>
  <c r="X40" i="19"/>
  <c r="X10" i="19" s="1"/>
  <c r="X311" i="19" s="1"/>
  <c r="AA13" i="19" l="1"/>
  <c r="Y13" i="19"/>
  <c r="M12" i="19"/>
  <c r="Z13" i="19"/>
  <c r="AB250" i="19"/>
  <c r="Z250" i="19"/>
  <c r="R286" i="19"/>
  <c r="Y163" i="19"/>
  <c r="R126" i="19"/>
  <c r="AB163" i="19"/>
  <c r="AC98" i="19"/>
  <c r="AB211" i="19"/>
  <c r="Z211" i="19"/>
  <c r="AC9" i="19"/>
  <c r="G246" i="19"/>
  <c r="L248" i="19"/>
  <c r="M199" i="19"/>
  <c r="Z200" i="19"/>
  <c r="Y200" i="19"/>
  <c r="AA200" i="19"/>
  <c r="Y54" i="19"/>
  <c r="Z54" i="19"/>
  <c r="AA54" i="19"/>
  <c r="Z288" i="19"/>
  <c r="M287" i="19"/>
  <c r="AA288" i="19"/>
  <c r="Y288" i="19"/>
  <c r="AA192" i="19"/>
  <c r="Y192" i="19"/>
  <c r="M191" i="19"/>
  <c r="W284" i="19"/>
  <c r="Z207" i="19"/>
  <c r="AB207" i="19"/>
  <c r="AB263" i="19"/>
  <c r="AC263" i="19"/>
  <c r="M291" i="19"/>
  <c r="Y293" i="19"/>
  <c r="Z293" i="19"/>
  <c r="Z140" i="19"/>
  <c r="M139" i="19"/>
  <c r="AA140" i="19"/>
  <c r="Y140" i="19"/>
  <c r="Z83" i="19"/>
  <c r="Y83" i="19"/>
  <c r="AA83" i="19"/>
  <c r="S69" i="19"/>
  <c r="S48" i="19" s="1"/>
  <c r="S40" i="19" s="1"/>
  <c r="S10" i="19" s="1"/>
  <c r="S311" i="19" s="1"/>
  <c r="AC97" i="19"/>
  <c r="Y270" i="19"/>
  <c r="AA270" i="19"/>
  <c r="M269" i="19"/>
  <c r="Z270" i="19"/>
  <c r="L143" i="19"/>
  <c r="K126" i="19"/>
  <c r="K125" i="19" s="1"/>
  <c r="K123" i="19" s="1"/>
  <c r="K311" i="19" s="1"/>
  <c r="M49" i="19"/>
  <c r="G40" i="19"/>
  <c r="L40" i="19" s="1"/>
  <c r="L48" i="19"/>
  <c r="M237" i="19"/>
  <c r="AA238" i="19"/>
  <c r="Y238" i="19"/>
  <c r="Z238" i="19"/>
  <c r="Y266" i="19"/>
  <c r="M265" i="19"/>
  <c r="AA266" i="19"/>
  <c r="Z266" i="19"/>
  <c r="M249" i="19"/>
  <c r="Y251" i="19"/>
  <c r="Z251" i="19"/>
  <c r="Z303" i="19"/>
  <c r="AC303" i="19"/>
  <c r="AB303" i="19"/>
  <c r="U285" i="19"/>
  <c r="J311" i="19"/>
  <c r="M143" i="19"/>
  <c r="AA144" i="19"/>
  <c r="Z144" i="19"/>
  <c r="Y144" i="19"/>
  <c r="AA171" i="19"/>
  <c r="Z171" i="19"/>
  <c r="AC11" i="19"/>
  <c r="W10" i="19"/>
  <c r="AC249" i="19"/>
  <c r="W247" i="19"/>
  <c r="Y215" i="19"/>
  <c r="AA215" i="19"/>
  <c r="V311" i="19"/>
  <c r="AC291" i="19"/>
  <c r="Z192" i="19"/>
  <c r="Z242" i="19"/>
  <c r="M241" i="19"/>
  <c r="AA242" i="19"/>
  <c r="AC259" i="19"/>
  <c r="AA259" i="19"/>
  <c r="AB236" i="19"/>
  <c r="U235" i="19"/>
  <c r="AA248" i="19"/>
  <c r="AC248" i="19"/>
  <c r="W246" i="19"/>
  <c r="AB223" i="19"/>
  <c r="AC223" i="19"/>
  <c r="AA151" i="19"/>
  <c r="AC151" i="19"/>
  <c r="AC48" i="19"/>
  <c r="L279" i="19"/>
  <c r="G274" i="19"/>
  <c r="AB215" i="19"/>
  <c r="Z215" i="19"/>
  <c r="AC215" i="19"/>
  <c r="W285" i="19"/>
  <c r="M131" i="19"/>
  <c r="Z132" i="19"/>
  <c r="AA132" i="19"/>
  <c r="Y132" i="19"/>
  <c r="AB274" i="19"/>
  <c r="U273" i="19"/>
  <c r="AC273" i="19" s="1"/>
  <c r="M97" i="19"/>
  <c r="Z107" i="19"/>
  <c r="M9" i="19"/>
  <c r="AA9" i="19" s="1"/>
  <c r="Y107" i="19"/>
  <c r="AB102" i="19"/>
  <c r="U98" i="19"/>
  <c r="AC102" i="19"/>
  <c r="AA251" i="19"/>
  <c r="R10" i="19"/>
  <c r="M179" i="19"/>
  <c r="Z180" i="19"/>
  <c r="Y180" i="19"/>
  <c r="Q48" i="19"/>
  <c r="Q40" i="19" s="1"/>
  <c r="Q10" i="19" s="1"/>
  <c r="Q311" i="19" s="1"/>
  <c r="R274" i="19"/>
  <c r="M147" i="19"/>
  <c r="Y148" i="19"/>
  <c r="Z148" i="19"/>
  <c r="Y195" i="19"/>
  <c r="AA195" i="19"/>
  <c r="Z195" i="19"/>
  <c r="G126" i="19"/>
  <c r="AB11" i="19"/>
  <c r="L11" i="19"/>
  <c r="U286" i="19"/>
  <c r="AC286" i="19" s="1"/>
  <c r="AB292" i="19"/>
  <c r="G283" i="19"/>
  <c r="M274" i="19"/>
  <c r="Z275" i="19"/>
  <c r="Y275" i="19"/>
  <c r="AA275" i="19"/>
  <c r="AB191" i="19"/>
  <c r="Z191" i="19"/>
  <c r="AC191" i="19"/>
  <c r="AC115" i="19"/>
  <c r="Z167" i="19"/>
  <c r="AB167" i="19"/>
  <c r="AC167" i="19"/>
  <c r="AA228" i="19"/>
  <c r="Y228" i="19"/>
  <c r="M227" i="19"/>
  <c r="AA250" i="19"/>
  <c r="AC250" i="19"/>
  <c r="M41" i="19"/>
  <c r="AA224" i="19"/>
  <c r="Y224" i="19"/>
  <c r="M223" i="19"/>
  <c r="R40" i="19"/>
  <c r="Y41" i="19"/>
  <c r="AA103" i="19"/>
  <c r="M102" i="19"/>
  <c r="Z102" i="19" s="1"/>
  <c r="Y103" i="19"/>
  <c r="AB48" i="19"/>
  <c r="L236" i="19"/>
  <c r="G235" i="19"/>
  <c r="L235" i="19" s="1"/>
  <c r="AC219" i="19"/>
  <c r="AA219" i="19"/>
  <c r="R283" i="19"/>
  <c r="L264" i="19"/>
  <c r="G263" i="19"/>
  <c r="L263" i="19" s="1"/>
  <c r="AA187" i="19"/>
  <c r="AC187" i="19"/>
  <c r="AB279" i="19"/>
  <c r="M307" i="19"/>
  <c r="AA308" i="19"/>
  <c r="Y308" i="19"/>
  <c r="Z308" i="19"/>
  <c r="Q69" i="19"/>
  <c r="AA147" i="19"/>
  <c r="AC147" i="19"/>
  <c r="W126" i="19"/>
  <c r="AC159" i="19"/>
  <c r="AA159" i="19"/>
  <c r="AA135" i="19"/>
  <c r="Y135" i="19"/>
  <c r="Z135" i="19"/>
  <c r="AB175" i="19"/>
  <c r="Z175" i="19"/>
  <c r="AC175" i="19"/>
  <c r="AA203" i="19"/>
  <c r="Z203" i="19"/>
  <c r="L102" i="19"/>
  <c r="G98" i="19"/>
  <c r="L98" i="19" s="1"/>
  <c r="M279" i="19"/>
  <c r="Z280" i="19"/>
  <c r="AA280" i="19"/>
  <c r="L307" i="19"/>
  <c r="H285" i="19"/>
  <c r="H283" i="19" s="1"/>
  <c r="H123" i="19" s="1"/>
  <c r="H311" i="19" s="1"/>
  <c r="Y159" i="19"/>
  <c r="AB159" i="19"/>
  <c r="Z159" i="19"/>
  <c r="U126" i="19"/>
  <c r="Y117" i="19"/>
  <c r="M115" i="19"/>
  <c r="Z117" i="19"/>
  <c r="Y250" i="19"/>
  <c r="AB247" i="19"/>
  <c r="U245" i="19"/>
  <c r="AB41" i="19"/>
  <c r="U40" i="19"/>
  <c r="U10" i="19" s="1"/>
  <c r="Z41" i="19"/>
  <c r="M292" i="19"/>
  <c r="Y292" i="19" s="1"/>
  <c r="AA294" i="19"/>
  <c r="Z294" i="19"/>
  <c r="R245" i="19"/>
  <c r="AB248" i="19"/>
  <c r="U246" i="19"/>
  <c r="Z248" i="19"/>
  <c r="Q248" i="19"/>
  <c r="Q246" i="19" s="1"/>
  <c r="Q124" i="19" s="1"/>
  <c r="Q250" i="19"/>
  <c r="AA117" i="19"/>
  <c r="AB227" i="19"/>
  <c r="Z227" i="19"/>
  <c r="AC227" i="19"/>
  <c r="Z187" i="19"/>
  <c r="AB187" i="19"/>
  <c r="AA41" i="19"/>
  <c r="W40" i="19"/>
  <c r="AC41" i="19"/>
  <c r="Y42" i="19"/>
  <c r="M116" i="19"/>
  <c r="AA118" i="19"/>
  <c r="Y118" i="19"/>
  <c r="Z118" i="19"/>
  <c r="R236" i="19"/>
  <c r="AB241" i="19"/>
  <c r="Y241" i="19"/>
  <c r="M69" i="19"/>
  <c r="AA111" i="19"/>
  <c r="Y111" i="19"/>
  <c r="Z111" i="19"/>
  <c r="AA179" i="19"/>
  <c r="AC179" i="19"/>
  <c r="AA211" i="19"/>
  <c r="AC211" i="19"/>
  <c r="AA148" i="19"/>
  <c r="AA232" i="19"/>
  <c r="M231" i="19"/>
  <c r="Y232" i="19"/>
  <c r="Z232" i="19"/>
  <c r="M183" i="19"/>
  <c r="AA184" i="19"/>
  <c r="Y184" i="19"/>
  <c r="Z184" i="19"/>
  <c r="M246" i="19"/>
  <c r="Y248" i="19"/>
  <c r="AB10" i="19" l="1"/>
  <c r="Y223" i="19"/>
  <c r="AA223" i="19"/>
  <c r="W283" i="19"/>
  <c r="AC285" i="19"/>
  <c r="U283" i="19"/>
  <c r="AB285" i="19"/>
  <c r="Z291" i="19"/>
  <c r="Y291" i="19"/>
  <c r="M11" i="19"/>
  <c r="Y12" i="19"/>
  <c r="Z12" i="19"/>
  <c r="AA12" i="19"/>
  <c r="R235" i="19"/>
  <c r="Y115" i="19"/>
  <c r="Z115" i="19"/>
  <c r="AA126" i="19"/>
  <c r="W125" i="19"/>
  <c r="AC126" i="19"/>
  <c r="AA227" i="19"/>
  <c r="Y227" i="19"/>
  <c r="L285" i="19"/>
  <c r="Y147" i="19"/>
  <c r="Z147" i="19"/>
  <c r="AA246" i="19"/>
  <c r="AC246" i="19"/>
  <c r="W124" i="19"/>
  <c r="Y269" i="19"/>
  <c r="AA269" i="19"/>
  <c r="Z269" i="19"/>
  <c r="Z139" i="19"/>
  <c r="AA139" i="19"/>
  <c r="Y139" i="19"/>
  <c r="R284" i="19"/>
  <c r="L246" i="19"/>
  <c r="G124" i="19"/>
  <c r="L124" i="19" s="1"/>
  <c r="AB245" i="19"/>
  <c r="L283" i="19"/>
  <c r="Z179" i="19"/>
  <c r="Y179" i="19"/>
  <c r="AA291" i="19"/>
  <c r="AC247" i="19"/>
  <c r="W245" i="19"/>
  <c r="Y143" i="19"/>
  <c r="AA143" i="19"/>
  <c r="Z143" i="19"/>
  <c r="M48" i="19"/>
  <c r="Y49" i="19"/>
  <c r="Z49" i="19"/>
  <c r="AA49" i="19"/>
  <c r="Z199" i="19"/>
  <c r="Y199" i="19"/>
  <c r="AA199" i="19"/>
  <c r="Y246" i="19"/>
  <c r="M114" i="19"/>
  <c r="Y116" i="19"/>
  <c r="Z116" i="19"/>
  <c r="AA116" i="19"/>
  <c r="AB40" i="19"/>
  <c r="U284" i="19"/>
  <c r="Z286" i="19"/>
  <c r="AB286" i="19"/>
  <c r="Z241" i="19"/>
  <c r="AA241" i="19"/>
  <c r="AA237" i="19"/>
  <c r="M236" i="19"/>
  <c r="Y237" i="19"/>
  <c r="Z237" i="19"/>
  <c r="M273" i="19"/>
  <c r="AA274" i="19"/>
  <c r="Z9" i="19"/>
  <c r="Y9" i="19"/>
  <c r="M286" i="19"/>
  <c r="Y286" i="19" s="1"/>
  <c r="AA292" i="19"/>
  <c r="AA231" i="19"/>
  <c r="Y231" i="19"/>
  <c r="Z231" i="19"/>
  <c r="AA40" i="19"/>
  <c r="AC40" i="19"/>
  <c r="AA279" i="19"/>
  <c r="Z279" i="19"/>
  <c r="AA307" i="19"/>
  <c r="Z307" i="19"/>
  <c r="Y307" i="19"/>
  <c r="M40" i="19"/>
  <c r="Z40" i="19" s="1"/>
  <c r="AA115" i="19"/>
  <c r="Z292" i="19"/>
  <c r="Y274" i="19"/>
  <c r="R273" i="19"/>
  <c r="AB98" i="19"/>
  <c r="Z97" i="19"/>
  <c r="Y97" i="19"/>
  <c r="K312" i="19"/>
  <c r="L126" i="19"/>
  <c r="G125" i="19"/>
  <c r="AA265" i="19"/>
  <c r="M264" i="19"/>
  <c r="Y265" i="19"/>
  <c r="Z265" i="19"/>
  <c r="Y126" i="19"/>
  <c r="R125" i="19"/>
  <c r="Y102" i="19"/>
  <c r="AA102" i="19"/>
  <c r="M98" i="19"/>
  <c r="Z98" i="19" s="1"/>
  <c r="G10" i="19"/>
  <c r="Z223" i="19"/>
  <c r="AC10" i="19"/>
  <c r="M247" i="19"/>
  <c r="Z249" i="19"/>
  <c r="Y249" i="19"/>
  <c r="AB246" i="19"/>
  <c r="Z246" i="19"/>
  <c r="AC235" i="19"/>
  <c r="AA183" i="19"/>
  <c r="Y183" i="19"/>
  <c r="Z183" i="19"/>
  <c r="Y69" i="19"/>
  <c r="Z69" i="19"/>
  <c r="AA69" i="19"/>
  <c r="U125" i="19"/>
  <c r="AB126" i="19"/>
  <c r="Y279" i="19"/>
  <c r="Z274" i="19"/>
  <c r="M126" i="19"/>
  <c r="Z131" i="19"/>
  <c r="Y131" i="19"/>
  <c r="AA131" i="19"/>
  <c r="L274" i="19"/>
  <c r="G273" i="19"/>
  <c r="L273" i="19" s="1"/>
  <c r="AA249" i="19"/>
  <c r="AA97" i="19"/>
  <c r="Y191" i="19"/>
  <c r="AA191" i="19"/>
  <c r="Z287" i="19"/>
  <c r="M285" i="19"/>
  <c r="AA285" i="19" s="1"/>
  <c r="Y287" i="19"/>
  <c r="AA287" i="19"/>
  <c r="U123" i="19" l="1"/>
  <c r="AB125" i="19"/>
  <c r="AC125" i="19"/>
  <c r="W123" i="19"/>
  <c r="M263" i="19"/>
  <c r="AA264" i="19"/>
  <c r="Y264" i="19"/>
  <c r="Z264" i="19"/>
  <c r="AB284" i="19"/>
  <c r="R123" i="19"/>
  <c r="Z114" i="19"/>
  <c r="Y114" i="19"/>
  <c r="AA114" i="19"/>
  <c r="Y273" i="19"/>
  <c r="Y48" i="19"/>
  <c r="Z48" i="19"/>
  <c r="AA48" i="19"/>
  <c r="AC245" i="19"/>
  <c r="R124" i="19"/>
  <c r="AA273" i="19"/>
  <c r="L10" i="19"/>
  <c r="G311" i="19"/>
  <c r="M283" i="19"/>
  <c r="Y285" i="19"/>
  <c r="M245" i="19"/>
  <c r="Y247" i="19"/>
  <c r="Z247" i="19"/>
  <c r="Y98" i="19"/>
  <c r="AA98" i="19"/>
  <c r="AB273" i="19"/>
  <c r="AC284" i="19"/>
  <c r="M10" i="19"/>
  <c r="Y11" i="19"/>
  <c r="Z11" i="19"/>
  <c r="AA11" i="19"/>
  <c r="Z285" i="19"/>
  <c r="AB235" i="19"/>
  <c r="L125" i="19"/>
  <c r="G123" i="19"/>
  <c r="L123" i="19" s="1"/>
  <c r="M284" i="19"/>
  <c r="AA286" i="19"/>
  <c r="AC283" i="19"/>
  <c r="Y40" i="19"/>
  <c r="Z273" i="19"/>
  <c r="M125" i="19"/>
  <c r="Z126" i="19"/>
  <c r="U124" i="19"/>
  <c r="AC124" i="19" s="1"/>
  <c r="M235" i="19"/>
  <c r="AA236" i="19"/>
  <c r="Z236" i="19"/>
  <c r="AA247" i="19"/>
  <c r="Y236" i="19"/>
  <c r="Z283" i="19"/>
  <c r="AB283" i="19"/>
  <c r="M123" i="19" l="1"/>
  <c r="AA284" i="19"/>
  <c r="M124" i="19"/>
  <c r="Z245" i="19"/>
  <c r="Y245" i="19"/>
  <c r="L311" i="19"/>
  <c r="Y284" i="19"/>
  <c r="Y125" i="19"/>
  <c r="AA125" i="19"/>
  <c r="AA235" i="19"/>
  <c r="Z235" i="19"/>
  <c r="Y123" i="19"/>
  <c r="R311" i="19"/>
  <c r="AA263" i="19"/>
  <c r="Y263" i="19"/>
  <c r="Z263" i="19"/>
  <c r="Y283" i="19"/>
  <c r="AC123" i="19"/>
  <c r="W311" i="19"/>
  <c r="AB124" i="19"/>
  <c r="Z10" i="19"/>
  <c r="Y10" i="19"/>
  <c r="AA10" i="19"/>
  <c r="AA245" i="19"/>
  <c r="Z125" i="19"/>
  <c r="AA283" i="19"/>
  <c r="Z284" i="19"/>
  <c r="Y235" i="19"/>
  <c r="Z123" i="19"/>
  <c r="AB123" i="19"/>
  <c r="U311" i="19"/>
  <c r="AA124" i="19" l="1"/>
  <c r="Z124" i="19"/>
  <c r="Y124" i="19"/>
  <c r="AB311" i="19"/>
  <c r="AC311" i="19"/>
  <c r="M311" i="19"/>
  <c r="AA123" i="19"/>
  <c r="N277" i="19" l="1"/>
  <c r="N259" i="19"/>
  <c r="N261" i="19"/>
  <c r="N260" i="19"/>
  <c r="N221" i="19"/>
  <c r="N218" i="19"/>
  <c r="N210" i="19"/>
  <c r="N208" i="19"/>
  <c r="N262" i="19"/>
  <c r="N214" i="19"/>
  <c r="N212" i="19"/>
  <c r="N189" i="19"/>
  <c r="N174" i="19"/>
  <c r="N166" i="19"/>
  <c r="N164" i="19"/>
  <c r="N154" i="19"/>
  <c r="N153" i="19"/>
  <c r="N152" i="19"/>
  <c r="N151" i="19"/>
  <c r="N268" i="19"/>
  <c r="N222" i="19"/>
  <c r="N219" i="19"/>
  <c r="N198" i="19"/>
  <c r="N278" i="19"/>
  <c r="N220" i="19"/>
  <c r="N188" i="19"/>
  <c r="N138" i="19"/>
  <c r="N93" i="19"/>
  <c r="N89" i="19"/>
  <c r="N80" i="19"/>
  <c r="N71" i="19"/>
  <c r="N56" i="19"/>
  <c r="N34" i="19"/>
  <c r="N26" i="19"/>
  <c r="N19" i="19"/>
  <c r="N226" i="19"/>
  <c r="N190" i="19"/>
  <c r="N187" i="19"/>
  <c r="N165" i="19"/>
  <c r="N207" i="19"/>
  <c r="N163" i="19"/>
  <c r="N96" i="19"/>
  <c r="N170" i="19"/>
  <c r="N158" i="19"/>
  <c r="N157" i="19"/>
  <c r="N213" i="19"/>
  <c r="N101" i="19"/>
  <c r="N202" i="19"/>
  <c r="N155" i="19"/>
  <c r="N27" i="19"/>
  <c r="N65" i="19"/>
  <c r="N59" i="19"/>
  <c r="N52" i="19"/>
  <c r="N156" i="19"/>
  <c r="N82" i="19"/>
  <c r="N58" i="19"/>
  <c r="N57" i="19"/>
  <c r="N70" i="19"/>
  <c r="N169" i="19"/>
  <c r="N77" i="19"/>
  <c r="N87" i="19"/>
  <c r="N35" i="19"/>
  <c r="N209" i="19"/>
  <c r="N134" i="19"/>
  <c r="N92" i="19"/>
  <c r="N28" i="19"/>
  <c r="N20" i="19"/>
  <c r="N109" i="19"/>
  <c r="N60" i="19"/>
  <c r="N66" i="19"/>
  <c r="N255" i="19"/>
  <c r="N86" i="19"/>
  <c r="N122" i="19"/>
  <c r="N51" i="19"/>
  <c r="N105" i="19"/>
  <c r="N113" i="19"/>
  <c r="N176" i="19"/>
  <c r="N150" i="19"/>
  <c r="N194" i="19"/>
  <c r="N168" i="19"/>
  <c r="N95" i="19"/>
  <c r="N173" i="19"/>
  <c r="N84" i="19"/>
  <c r="N182" i="19"/>
  <c r="N244" i="19"/>
  <c r="N63" i="19"/>
  <c r="N47" i="19"/>
  <c r="N127" i="19"/>
  <c r="N18" i="19"/>
  <c r="N64" i="19"/>
  <c r="N177" i="19"/>
  <c r="N39" i="19"/>
  <c r="N29" i="19"/>
  <c r="N230" i="19"/>
  <c r="N240" i="19"/>
  <c r="N197" i="19"/>
  <c r="N100" i="19"/>
  <c r="N162" i="19"/>
  <c r="N282" i="19"/>
  <c r="N303" i="19"/>
  <c r="N295" i="19"/>
  <c r="N22" i="19"/>
  <c r="N23" i="19"/>
  <c r="N53" i="19"/>
  <c r="N17" i="19"/>
  <c r="N36" i="19"/>
  <c r="N94" i="19"/>
  <c r="N310" i="19"/>
  <c r="N305" i="19"/>
  <c r="N256" i="19"/>
  <c r="N254" i="19"/>
  <c r="N33" i="19"/>
  <c r="N68" i="19"/>
  <c r="N205" i="19"/>
  <c r="N129" i="19"/>
  <c r="N106" i="19"/>
  <c r="N78" i="19"/>
  <c r="N130" i="19"/>
  <c r="N302" i="19"/>
  <c r="N91" i="19"/>
  <c r="N15" i="19"/>
  <c r="N25" i="19"/>
  <c r="N61" i="19"/>
  <c r="N146" i="19"/>
  <c r="N81" i="19"/>
  <c r="N21" i="19"/>
  <c r="N31" i="19"/>
  <c r="N73" i="19"/>
  <c r="N76" i="19"/>
  <c r="N258" i="19"/>
  <c r="N161" i="19"/>
  <c r="N217" i="19"/>
  <c r="N88" i="19"/>
  <c r="N128" i="19"/>
  <c r="N178" i="19"/>
  <c r="N298" i="19"/>
  <c r="N272" i="19"/>
  <c r="N300" i="19"/>
  <c r="N304" i="19"/>
  <c r="N296" i="19"/>
  <c r="N30" i="19"/>
  <c r="N16" i="19"/>
  <c r="N142" i="19"/>
  <c r="N38" i="19"/>
  <c r="N74" i="19"/>
  <c r="N290" i="19"/>
  <c r="N306" i="19"/>
  <c r="N37" i="19"/>
  <c r="N120" i="19"/>
  <c r="N46" i="19"/>
  <c r="N75" i="19"/>
  <c r="N67" i="19"/>
  <c r="N234" i="19"/>
  <c r="N110" i="19"/>
  <c r="N186" i="19"/>
  <c r="N206" i="19"/>
  <c r="N137" i="19"/>
  <c r="N44" i="19"/>
  <c r="N211" i="19"/>
  <c r="N24" i="19"/>
  <c r="N45" i="19"/>
  <c r="N239" i="19"/>
  <c r="N243" i="19"/>
  <c r="N301" i="19"/>
  <c r="N216" i="19"/>
  <c r="N141" i="19"/>
  <c r="N267" i="19"/>
  <c r="N271" i="19"/>
  <c r="N233" i="19"/>
  <c r="N119" i="19"/>
  <c r="N297" i="19"/>
  <c r="N85" i="19"/>
  <c r="N90" i="19"/>
  <c r="N62" i="19"/>
  <c r="N185" i="19"/>
  <c r="N72" i="19"/>
  <c r="N193" i="19"/>
  <c r="N257" i="19"/>
  <c r="N172" i="19"/>
  <c r="N112" i="19"/>
  <c r="N145" i="19"/>
  <c r="N104" i="19"/>
  <c r="N253" i="19"/>
  <c r="N196" i="19"/>
  <c r="N201" i="19"/>
  <c r="N50" i="19"/>
  <c r="N14" i="19"/>
  <c r="N32" i="19"/>
  <c r="N121" i="19"/>
  <c r="N108" i="19"/>
  <c r="N309" i="19"/>
  <c r="N133" i="19"/>
  <c r="N175" i="19"/>
  <c r="N289" i="19"/>
  <c r="N229" i="19"/>
  <c r="N55" i="19"/>
  <c r="N149" i="19"/>
  <c r="N252" i="19"/>
  <c r="N167" i="19"/>
  <c r="N160" i="19"/>
  <c r="N281" i="19"/>
  <c r="N181" i="19"/>
  <c r="N225" i="19"/>
  <c r="N204" i="19"/>
  <c r="N136" i="19"/>
  <c r="N299" i="19"/>
  <c r="N43" i="19"/>
  <c r="N79" i="19"/>
  <c r="N276" i="19"/>
  <c r="N99" i="19"/>
  <c r="N54" i="19"/>
  <c r="N83" i="19"/>
  <c r="N242" i="19"/>
  <c r="N275" i="19"/>
  <c r="N228" i="19"/>
  <c r="N42" i="19"/>
  <c r="N135" i="19"/>
  <c r="N280" i="19"/>
  <c r="N159" i="19"/>
  <c r="N250" i="19"/>
  <c r="N184" i="19"/>
  <c r="N200" i="19"/>
  <c r="N140" i="19"/>
  <c r="N266" i="19"/>
  <c r="N144" i="19"/>
  <c r="N180" i="19"/>
  <c r="N195" i="19"/>
  <c r="N203" i="19"/>
  <c r="N294" i="19"/>
  <c r="N111" i="19"/>
  <c r="N117" i="19"/>
  <c r="N232" i="19"/>
  <c r="N270" i="19"/>
  <c r="N118" i="19"/>
  <c r="N288" i="19"/>
  <c r="N13" i="19"/>
  <c r="N238" i="19"/>
  <c r="N171" i="19"/>
  <c r="N107" i="19"/>
  <c r="N148" i="19"/>
  <c r="N224" i="19"/>
  <c r="N103" i="19"/>
  <c r="N192" i="19"/>
  <c r="N293" i="19"/>
  <c r="N251" i="19"/>
  <c r="N215" i="19"/>
  <c r="N308" i="19"/>
  <c r="N248" i="19"/>
  <c r="N132" i="19"/>
  <c r="N223" i="19"/>
  <c r="N12" i="19"/>
  <c r="N269" i="19"/>
  <c r="N246" i="19"/>
  <c r="N265" i="19"/>
  <c r="N102" i="19"/>
  <c r="N249" i="19"/>
  <c r="N69" i="19"/>
  <c r="N287" i="19"/>
  <c r="N183" i="19"/>
  <c r="N147" i="19"/>
  <c r="N292" i="19"/>
  <c r="N131" i="19"/>
  <c r="N115" i="19"/>
  <c r="N227" i="19"/>
  <c r="N49" i="19"/>
  <c r="N9" i="19"/>
  <c r="N231" i="19"/>
  <c r="N279" i="19"/>
  <c r="N116" i="19"/>
  <c r="N191" i="19"/>
  <c r="N237" i="19"/>
  <c r="N97" i="19"/>
  <c r="N179" i="19"/>
  <c r="N199" i="19"/>
  <c r="N241" i="19"/>
  <c r="N291" i="19"/>
  <c r="N139" i="19"/>
  <c r="N143" i="19"/>
  <c r="N274" i="19"/>
  <c r="N41" i="19"/>
  <c r="N307" i="19"/>
  <c r="N273" i="19"/>
  <c r="N285" i="19"/>
  <c r="N11" i="19"/>
  <c r="N264" i="19"/>
  <c r="N98" i="19"/>
  <c r="N48" i="19"/>
  <c r="N247" i="19"/>
  <c r="N286" i="19"/>
  <c r="N236" i="19"/>
  <c r="N114" i="19"/>
  <c r="N126" i="19"/>
  <c r="N40" i="19"/>
  <c r="N125" i="19"/>
  <c r="N263" i="19"/>
  <c r="N283" i="19"/>
  <c r="N245" i="19"/>
  <c r="N10" i="19"/>
  <c r="N235" i="19"/>
  <c r="N284" i="19"/>
  <c r="AA311" i="19"/>
  <c r="N123" i="19"/>
  <c r="N124" i="19"/>
  <c r="Z311" i="19"/>
  <c r="Y311" i="19"/>
  <c r="N311" i="19" l="1"/>
  <c r="J11" i="18" l="1"/>
  <c r="K11" i="18"/>
  <c r="F12" i="18"/>
  <c r="F11" i="18" s="1"/>
  <c r="F10" i="18" s="1"/>
  <c r="G12" i="18"/>
  <c r="G11" i="18" s="1"/>
  <c r="G10" i="18" s="1"/>
  <c r="J12" i="18"/>
  <c r="K12" i="18"/>
  <c r="M12" i="18"/>
  <c r="H13" i="18"/>
  <c r="N13" i="18" s="1"/>
  <c r="L13" i="18"/>
  <c r="M13" i="18"/>
  <c r="O13" i="18"/>
  <c r="H14" i="18"/>
  <c r="H12" i="18" s="1"/>
  <c r="L14" i="18"/>
  <c r="L12" i="18" s="1"/>
  <c r="L11" i="18" s="1"/>
  <c r="L10" i="18" s="1"/>
  <c r="M14" i="18"/>
  <c r="O14" i="18"/>
  <c r="F17" i="18"/>
  <c r="F16" i="18" s="1"/>
  <c r="G17" i="18"/>
  <c r="G16" i="18" s="1"/>
  <c r="J17" i="18"/>
  <c r="K17" i="18"/>
  <c r="N17" i="18" s="1"/>
  <c r="H18" i="18"/>
  <c r="H17" i="18" s="1"/>
  <c r="L18" i="18"/>
  <c r="L17" i="18" s="1"/>
  <c r="L16" i="18" s="1"/>
  <c r="M18" i="18"/>
  <c r="O18" i="18"/>
  <c r="H19" i="18"/>
  <c r="N19" i="18" s="1"/>
  <c r="L19" i="18"/>
  <c r="M19" i="18"/>
  <c r="O19" i="18"/>
  <c r="F20" i="18"/>
  <c r="G20" i="18"/>
  <c r="H20" i="18"/>
  <c r="J20" i="18"/>
  <c r="M20" i="18" s="1"/>
  <c r="K20" i="18"/>
  <c r="N20" i="18"/>
  <c r="O20" i="18"/>
  <c r="H21" i="18"/>
  <c r="L21" i="18"/>
  <c r="L20" i="18" s="1"/>
  <c r="N21" i="18"/>
  <c r="O21" i="18"/>
  <c r="H22" i="18"/>
  <c r="L22" i="18"/>
  <c r="N22" i="18"/>
  <c r="O22" i="18"/>
  <c r="H23" i="18"/>
  <c r="L23" i="18"/>
  <c r="N23" i="18"/>
  <c r="O23" i="18"/>
  <c r="H24" i="18"/>
  <c r="L24" i="18"/>
  <c r="N24" i="18"/>
  <c r="O24" i="18"/>
  <c r="H25" i="18"/>
  <c r="L25" i="18"/>
  <c r="M25" i="18"/>
  <c r="N25" i="18"/>
  <c r="O25" i="18"/>
  <c r="H26" i="18"/>
  <c r="L26" i="18"/>
  <c r="M26" i="18"/>
  <c r="N26" i="18"/>
  <c r="O26" i="18"/>
  <c r="H27" i="18"/>
  <c r="L27" i="18"/>
  <c r="M27" i="18"/>
  <c r="N27" i="18"/>
  <c r="O27" i="18"/>
  <c r="H28" i="18"/>
  <c r="L28" i="18"/>
  <c r="M28" i="18"/>
  <c r="N28" i="18"/>
  <c r="O28" i="18"/>
  <c r="F29" i="18"/>
  <c r="G29" i="18"/>
  <c r="J29" i="18"/>
  <c r="K29" i="18"/>
  <c r="H30" i="18"/>
  <c r="L30" i="18"/>
  <c r="L29" i="18" s="1"/>
  <c r="O30" i="18"/>
  <c r="H31" i="18"/>
  <c r="L31" i="18"/>
  <c r="O31" i="18"/>
  <c r="H32" i="18"/>
  <c r="L32" i="18"/>
  <c r="O32" i="18"/>
  <c r="F34" i="18"/>
  <c r="G34" i="18"/>
  <c r="H34" i="18"/>
  <c r="J34" i="18"/>
  <c r="K34" i="18"/>
  <c r="O34" i="18"/>
  <c r="H35" i="18"/>
  <c r="L35" i="18"/>
  <c r="M35" i="18"/>
  <c r="N35" i="18"/>
  <c r="O35" i="18"/>
  <c r="H36" i="18"/>
  <c r="L36" i="18"/>
  <c r="L34" i="18" s="1"/>
  <c r="L33" i="18" s="1"/>
  <c r="M36" i="18"/>
  <c r="N36" i="18"/>
  <c r="O36" i="18"/>
  <c r="F37" i="18"/>
  <c r="G37" i="18"/>
  <c r="J37" i="18"/>
  <c r="K37" i="18"/>
  <c r="H38" i="18"/>
  <c r="L38" i="18"/>
  <c r="L37" i="18" s="1"/>
  <c r="O38" i="18"/>
  <c r="F39" i="18"/>
  <c r="F33" i="18" s="1"/>
  <c r="G39" i="18"/>
  <c r="G33" i="18" s="1"/>
  <c r="J39" i="18"/>
  <c r="K39" i="18"/>
  <c r="O39" i="18" s="1"/>
  <c r="H40" i="18"/>
  <c r="H39" i="18" s="1"/>
  <c r="M39" i="18" s="1"/>
  <c r="L40" i="18"/>
  <c r="L39" i="18" s="1"/>
  <c r="M40" i="18"/>
  <c r="N40" i="18"/>
  <c r="O40" i="18"/>
  <c r="H41" i="18"/>
  <c r="L41" i="18"/>
  <c r="M41" i="18"/>
  <c r="N41" i="18"/>
  <c r="O41" i="18"/>
  <c r="H42" i="18"/>
  <c r="L42" i="18"/>
  <c r="M42" i="18"/>
  <c r="N42" i="18"/>
  <c r="O42" i="18"/>
  <c r="H43" i="18"/>
  <c r="L43" i="18"/>
  <c r="M43" i="18"/>
  <c r="N43" i="18"/>
  <c r="O43" i="18"/>
  <c r="F44" i="18"/>
  <c r="G44" i="18"/>
  <c r="J44" i="18"/>
  <c r="K44" i="18"/>
  <c r="L44" i="18"/>
  <c r="H45" i="18"/>
  <c r="L45" i="18"/>
  <c r="F49" i="18"/>
  <c r="G49" i="18"/>
  <c r="L49" i="18"/>
  <c r="J51" i="18"/>
  <c r="K51" i="18"/>
  <c r="F52" i="18"/>
  <c r="F51" i="18" s="1"/>
  <c r="F50" i="18" s="1"/>
  <c r="G52" i="18"/>
  <c r="G51" i="18" s="1"/>
  <c r="G50" i="18" s="1"/>
  <c r="K52" i="18"/>
  <c r="L52" i="18"/>
  <c r="L51" i="18" s="1"/>
  <c r="L50" i="18" s="1"/>
  <c r="M52" i="18"/>
  <c r="F53" i="18"/>
  <c r="G53" i="18"/>
  <c r="H53" i="18"/>
  <c r="H52" i="18" s="1"/>
  <c r="J53" i="18"/>
  <c r="J52" i="18" s="1"/>
  <c r="K53" i="18"/>
  <c r="N53" i="18"/>
  <c r="O53" i="18"/>
  <c r="H54" i="18"/>
  <c r="L54" i="18"/>
  <c r="L53" i="18" s="1"/>
  <c r="N54" i="18"/>
  <c r="O54" i="18"/>
  <c r="J58" i="18"/>
  <c r="K58" i="18"/>
  <c r="F59" i="18"/>
  <c r="F58" i="18" s="1"/>
  <c r="F57" i="18" s="1"/>
  <c r="F56" i="18" s="1"/>
  <c r="F55" i="18" s="1"/>
  <c r="G59" i="18"/>
  <c r="G58" i="18" s="1"/>
  <c r="G57" i="18" s="1"/>
  <c r="J59" i="18"/>
  <c r="K59" i="18"/>
  <c r="O59" i="18" s="1"/>
  <c r="L59" i="18"/>
  <c r="L58" i="18" s="1"/>
  <c r="L57" i="18" s="1"/>
  <c r="H60" i="18"/>
  <c r="H59" i="18" s="1"/>
  <c r="L60" i="18"/>
  <c r="M60" i="18"/>
  <c r="O60" i="18"/>
  <c r="J62" i="18"/>
  <c r="K62" i="18"/>
  <c r="F63" i="18"/>
  <c r="F62" i="18" s="1"/>
  <c r="F61" i="18" s="1"/>
  <c r="G63" i="18"/>
  <c r="G62" i="18" s="1"/>
  <c r="G61" i="18" s="1"/>
  <c r="G56" i="18" s="1"/>
  <c r="G55" i="18" s="1"/>
  <c r="J63" i="18"/>
  <c r="K63" i="18"/>
  <c r="O63" i="18" s="1"/>
  <c r="H64" i="18"/>
  <c r="H63" i="18" s="1"/>
  <c r="L64" i="18"/>
  <c r="L63" i="18" s="1"/>
  <c r="L62" i="18" s="1"/>
  <c r="L61" i="18" s="1"/>
  <c r="M64" i="18"/>
  <c r="O64" i="18"/>
  <c r="L68" i="18"/>
  <c r="L67" i="18" s="1"/>
  <c r="F69" i="18"/>
  <c r="F68" i="18" s="1"/>
  <c r="F67" i="18" s="1"/>
  <c r="G69" i="18"/>
  <c r="J69" i="18"/>
  <c r="K69" i="18"/>
  <c r="H70" i="18"/>
  <c r="L70" i="18"/>
  <c r="L69" i="18" s="1"/>
  <c r="O70" i="18"/>
  <c r="F71" i="18"/>
  <c r="G71" i="18"/>
  <c r="G68" i="18" s="1"/>
  <c r="G67" i="18" s="1"/>
  <c r="G66" i="18" s="1"/>
  <c r="G65" i="18" s="1"/>
  <c r="H71" i="18"/>
  <c r="N71" i="18" s="1"/>
  <c r="J71" i="18"/>
  <c r="K71" i="18"/>
  <c r="L71" i="18"/>
  <c r="H72" i="18"/>
  <c r="L72" i="18"/>
  <c r="O72" i="18"/>
  <c r="J74" i="18"/>
  <c r="F75" i="18"/>
  <c r="F74" i="18" s="1"/>
  <c r="F73" i="18" s="1"/>
  <c r="G75" i="18"/>
  <c r="G74" i="18" s="1"/>
  <c r="G73" i="18" s="1"/>
  <c r="J75" i="18"/>
  <c r="K75" i="18"/>
  <c r="O75" i="18" s="1"/>
  <c r="L75" i="18"/>
  <c r="L74" i="18" s="1"/>
  <c r="L73" i="18" s="1"/>
  <c r="M75" i="18"/>
  <c r="N75" i="18"/>
  <c r="H76" i="18"/>
  <c r="H75" i="18" s="1"/>
  <c r="L76" i="18"/>
  <c r="M76" i="18"/>
  <c r="N76" i="18"/>
  <c r="O76" i="18"/>
  <c r="F79" i="18"/>
  <c r="L79" i="18"/>
  <c r="J80" i="18"/>
  <c r="K80" i="18"/>
  <c r="F81" i="18"/>
  <c r="F80" i="18" s="1"/>
  <c r="G81" i="18"/>
  <c r="G80" i="18" s="1"/>
  <c r="G79" i="18" s="1"/>
  <c r="G78" i="18" s="1"/>
  <c r="G77" i="18" s="1"/>
  <c r="H81" i="18"/>
  <c r="J81" i="18"/>
  <c r="K81" i="18"/>
  <c r="H82" i="18"/>
  <c r="L82" i="18"/>
  <c r="L81" i="18" s="1"/>
  <c r="L80" i="18" s="1"/>
  <c r="M82" i="18"/>
  <c r="N82" i="18"/>
  <c r="F84" i="18"/>
  <c r="F83" i="18" s="1"/>
  <c r="J84" i="18"/>
  <c r="J83" i="18" s="1"/>
  <c r="K84" i="18"/>
  <c r="F85" i="18"/>
  <c r="G85" i="18"/>
  <c r="G84" i="18" s="1"/>
  <c r="G83" i="18" s="1"/>
  <c r="H85" i="18"/>
  <c r="M85" i="18" s="1"/>
  <c r="J85" i="18"/>
  <c r="K85" i="18"/>
  <c r="O85" i="18" s="1"/>
  <c r="H86" i="18"/>
  <c r="L86" i="18"/>
  <c r="L85" i="18" s="1"/>
  <c r="L84" i="18" s="1"/>
  <c r="L83" i="18" s="1"/>
  <c r="M86" i="18"/>
  <c r="N86" i="18"/>
  <c r="O86" i="18"/>
  <c r="G95" i="18"/>
  <c r="G92" i="18" s="1"/>
  <c r="G89" i="18" s="1"/>
  <c r="F97" i="18"/>
  <c r="F94" i="18" s="1"/>
  <c r="F91" i="18" s="1"/>
  <c r="F88" i="18" s="1"/>
  <c r="F47" i="18" s="1"/>
  <c r="J97" i="18"/>
  <c r="K97" i="18"/>
  <c r="K94" i="18" s="1"/>
  <c r="G98" i="18"/>
  <c r="F99" i="18"/>
  <c r="G99" i="18"/>
  <c r="G96" i="18" s="1"/>
  <c r="G93" i="18" s="1"/>
  <c r="J99" i="18"/>
  <c r="J96" i="18" s="1"/>
  <c r="K99" i="18"/>
  <c r="K96" i="18" s="1"/>
  <c r="H100" i="18"/>
  <c r="L100" i="18"/>
  <c r="L99" i="18" s="1"/>
  <c r="O100" i="18"/>
  <c r="F101" i="18"/>
  <c r="G101" i="18"/>
  <c r="J101" i="18"/>
  <c r="K101" i="18"/>
  <c r="H102" i="18"/>
  <c r="M102" i="18" s="1"/>
  <c r="L102" i="18"/>
  <c r="L101" i="18" s="1"/>
  <c r="O102" i="18"/>
  <c r="F103" i="18"/>
  <c r="G103" i="18"/>
  <c r="G97" i="18" s="1"/>
  <c r="G94" i="18" s="1"/>
  <c r="G91" i="18" s="1"/>
  <c r="G88" i="18" s="1"/>
  <c r="G47" i="18" s="1"/>
  <c r="H103" i="18"/>
  <c r="J103" i="18"/>
  <c r="K103" i="18"/>
  <c r="O103" i="18" s="1"/>
  <c r="H104" i="18"/>
  <c r="L104" i="18"/>
  <c r="L103" i="18" s="1"/>
  <c r="L97" i="18" s="1"/>
  <c r="L94" i="18" s="1"/>
  <c r="L91" i="18" s="1"/>
  <c r="L88" i="18" s="1"/>
  <c r="L47" i="18" s="1"/>
  <c r="M104" i="18"/>
  <c r="N104" i="18"/>
  <c r="O104" i="18"/>
  <c r="F105" i="18"/>
  <c r="G105" i="18"/>
  <c r="J105" i="18"/>
  <c r="K105" i="18"/>
  <c r="H106" i="18"/>
  <c r="L106" i="18"/>
  <c r="L105" i="18" s="1"/>
  <c r="O106" i="18"/>
  <c r="F107" i="18"/>
  <c r="F98" i="18" s="1"/>
  <c r="F95" i="18" s="1"/>
  <c r="F92" i="18" s="1"/>
  <c r="F89" i="18" s="1"/>
  <c r="G107" i="18"/>
  <c r="J107" i="18"/>
  <c r="K107" i="18"/>
  <c r="H108" i="18"/>
  <c r="M108" i="18" s="1"/>
  <c r="L108" i="18"/>
  <c r="L107" i="18" s="1"/>
  <c r="O108" i="18"/>
  <c r="G109" i="18"/>
  <c r="G110" i="18"/>
  <c r="J110" i="18"/>
  <c r="F111" i="18"/>
  <c r="F110" i="18" s="1"/>
  <c r="F109" i="18" s="1"/>
  <c r="G111" i="18"/>
  <c r="J111" i="18"/>
  <c r="K111" i="18"/>
  <c r="H112" i="18"/>
  <c r="M112" i="18" s="1"/>
  <c r="L112" i="18"/>
  <c r="L111" i="18" s="1"/>
  <c r="L110" i="18" s="1"/>
  <c r="L109" i="18" s="1"/>
  <c r="O112" i="18"/>
  <c r="G113" i="18"/>
  <c r="G114" i="18"/>
  <c r="J114" i="18"/>
  <c r="F115" i="18"/>
  <c r="F114" i="18" s="1"/>
  <c r="F113" i="18" s="1"/>
  <c r="G115" i="18"/>
  <c r="J115" i="18"/>
  <c r="K115" i="18"/>
  <c r="H116" i="18"/>
  <c r="M116" i="18" s="1"/>
  <c r="L116" i="18"/>
  <c r="L115" i="18" s="1"/>
  <c r="L114" i="18" s="1"/>
  <c r="L113" i="18" s="1"/>
  <c r="O116" i="18"/>
  <c r="H149" i="17"/>
  <c r="K149" i="17" s="1"/>
  <c r="J148" i="17"/>
  <c r="G148" i="17"/>
  <c r="F148" i="17"/>
  <c r="J147" i="17"/>
  <c r="G147" i="17"/>
  <c r="F147" i="17"/>
  <c r="J146" i="17"/>
  <c r="G146" i="17"/>
  <c r="F146" i="17"/>
  <c r="H145" i="17"/>
  <c r="J144" i="17"/>
  <c r="G144" i="17"/>
  <c r="F144" i="17"/>
  <c r="F143" i="17" s="1"/>
  <c r="F142" i="17" s="1"/>
  <c r="J143" i="17"/>
  <c r="G143" i="17"/>
  <c r="J142" i="17"/>
  <c r="G142" i="17"/>
  <c r="H141" i="17"/>
  <c r="K141" i="17" s="1"/>
  <c r="J140" i="17"/>
  <c r="G140" i="17"/>
  <c r="F140" i="17"/>
  <c r="H139" i="17"/>
  <c r="J138" i="17"/>
  <c r="G138" i="17"/>
  <c r="F138" i="17"/>
  <c r="F132" i="17" s="1"/>
  <c r="F129" i="17" s="1"/>
  <c r="F122" i="17" s="1"/>
  <c r="F119" i="17" s="1"/>
  <c r="H137" i="17"/>
  <c r="K137" i="17" s="1"/>
  <c r="J136" i="17"/>
  <c r="G136" i="17"/>
  <c r="F136" i="17"/>
  <c r="H135" i="17"/>
  <c r="J134" i="17"/>
  <c r="G134" i="17"/>
  <c r="G131" i="17" s="1"/>
  <c r="G128" i="17" s="1"/>
  <c r="G121" i="17" s="1"/>
  <c r="G118" i="17" s="1"/>
  <c r="F134" i="17"/>
  <c r="G133" i="17"/>
  <c r="F133" i="17"/>
  <c r="J132" i="17"/>
  <c r="G132" i="17"/>
  <c r="G129" i="17" s="1"/>
  <c r="G122" i="17" s="1"/>
  <c r="G119" i="17" s="1"/>
  <c r="G82" i="17" s="1"/>
  <c r="F131" i="17"/>
  <c r="G130" i="17"/>
  <c r="G123" i="17" s="1"/>
  <c r="G120" i="17" s="1"/>
  <c r="G83" i="17" s="1"/>
  <c r="F130" i="17"/>
  <c r="F123" i="17" s="1"/>
  <c r="F120" i="17" s="1"/>
  <c r="F83" i="17" s="1"/>
  <c r="J129" i="17"/>
  <c r="F128" i="17"/>
  <c r="H127" i="17"/>
  <c r="K127" i="17" s="1"/>
  <c r="J126" i="17"/>
  <c r="G126" i="17"/>
  <c r="F126" i="17"/>
  <c r="G125" i="17"/>
  <c r="F125" i="17"/>
  <c r="G124" i="17"/>
  <c r="F124" i="17"/>
  <c r="J122" i="17"/>
  <c r="J119" i="17"/>
  <c r="H117" i="17"/>
  <c r="J116" i="17"/>
  <c r="G116" i="17"/>
  <c r="F116" i="17"/>
  <c r="F115" i="17" s="1"/>
  <c r="F114" i="17" s="1"/>
  <c r="F113" i="17" s="1"/>
  <c r="F112" i="17" s="1"/>
  <c r="J115" i="17"/>
  <c r="G115" i="17"/>
  <c r="G114" i="17" s="1"/>
  <c r="G113" i="17" s="1"/>
  <c r="G112" i="17" s="1"/>
  <c r="J114" i="17"/>
  <c r="J113" i="17"/>
  <c r="J112" i="17"/>
  <c r="H111" i="17"/>
  <c r="K111" i="17" s="1"/>
  <c r="J110" i="17"/>
  <c r="G110" i="17"/>
  <c r="F110" i="17"/>
  <c r="G109" i="17"/>
  <c r="F109" i="17"/>
  <c r="G108" i="17"/>
  <c r="F108" i="17"/>
  <c r="H107" i="17"/>
  <c r="J106" i="17"/>
  <c r="G106" i="17"/>
  <c r="G103" i="17" s="1"/>
  <c r="G102" i="17" s="1"/>
  <c r="G101" i="17" s="1"/>
  <c r="G100" i="17" s="1"/>
  <c r="F106" i="17"/>
  <c r="F103" i="17" s="1"/>
  <c r="F102" i="17" s="1"/>
  <c r="F101" i="17" s="1"/>
  <c r="F100" i="17" s="1"/>
  <c r="H105" i="17"/>
  <c r="K105" i="17" s="1"/>
  <c r="J104" i="17"/>
  <c r="G104" i="17"/>
  <c r="F104" i="17"/>
  <c r="H99" i="17"/>
  <c r="J98" i="17"/>
  <c r="G98" i="17"/>
  <c r="F98" i="17"/>
  <c r="F97" i="17" s="1"/>
  <c r="F96" i="17" s="1"/>
  <c r="F91" i="17" s="1"/>
  <c r="F90" i="17" s="1"/>
  <c r="J97" i="17"/>
  <c r="G97" i="17"/>
  <c r="J96" i="17"/>
  <c r="H95" i="17"/>
  <c r="K95" i="17" s="1"/>
  <c r="J94" i="17"/>
  <c r="G94" i="17"/>
  <c r="F94" i="17"/>
  <c r="G93" i="17"/>
  <c r="F93" i="17"/>
  <c r="G92" i="17"/>
  <c r="F92" i="17"/>
  <c r="H89" i="17"/>
  <c r="J88" i="17"/>
  <c r="G88" i="17"/>
  <c r="F88" i="17"/>
  <c r="J87" i="17"/>
  <c r="G87" i="17"/>
  <c r="G86" i="17" s="1"/>
  <c r="G85" i="17" s="1"/>
  <c r="G84" i="17" s="1"/>
  <c r="F87" i="17"/>
  <c r="F86" i="17" s="1"/>
  <c r="F85" i="17" s="1"/>
  <c r="F84" i="17" s="1"/>
  <c r="J86" i="17"/>
  <c r="J85" i="17"/>
  <c r="J84" i="17"/>
  <c r="F82" i="17"/>
  <c r="H80" i="17"/>
  <c r="K80" i="17" s="1"/>
  <c r="J79" i="17"/>
  <c r="J78" i="17" s="1"/>
  <c r="G79" i="17"/>
  <c r="F79" i="17"/>
  <c r="G78" i="17"/>
  <c r="F78" i="17"/>
  <c r="H77" i="17"/>
  <c r="J76" i="17"/>
  <c r="G76" i="17"/>
  <c r="F76" i="17"/>
  <c r="F75" i="17" s="1"/>
  <c r="F74" i="17" s="1"/>
  <c r="F73" i="17" s="1"/>
  <c r="J75" i="17"/>
  <c r="G75" i="17"/>
  <c r="G74" i="17" s="1"/>
  <c r="J74" i="17"/>
  <c r="J73" i="17"/>
  <c r="G73" i="17"/>
  <c r="G72" i="17"/>
  <c r="F72" i="17"/>
  <c r="H71" i="17"/>
  <c r="K71" i="17" s="1"/>
  <c r="H70" i="17"/>
  <c r="H69" i="17"/>
  <c r="K69" i="17" s="1"/>
  <c r="J68" i="17"/>
  <c r="G68" i="17"/>
  <c r="F68" i="17"/>
  <c r="H67" i="17"/>
  <c r="K67" i="17" s="1"/>
  <c r="K66" i="17"/>
  <c r="H66" i="17"/>
  <c r="H65" i="17"/>
  <c r="K65" i="17" s="1"/>
  <c r="K64" i="17"/>
  <c r="H64" i="17"/>
  <c r="H63" i="17"/>
  <c r="K63" i="17" s="1"/>
  <c r="K62" i="17"/>
  <c r="H62" i="17"/>
  <c r="J61" i="17"/>
  <c r="G61" i="17"/>
  <c r="F61" i="17"/>
  <c r="H60" i="17"/>
  <c r="J59" i="17"/>
  <c r="G59" i="17"/>
  <c r="G54" i="17" s="1"/>
  <c r="G40" i="17" s="1"/>
  <c r="F59" i="17"/>
  <c r="F54" i="17" s="1"/>
  <c r="F40" i="17" s="1"/>
  <c r="K58" i="17"/>
  <c r="H58" i="17"/>
  <c r="J57" i="17"/>
  <c r="H57" i="17"/>
  <c r="G57" i="17"/>
  <c r="F57" i="17"/>
  <c r="H56" i="17"/>
  <c r="J55" i="17"/>
  <c r="G55" i="17"/>
  <c r="F55" i="17"/>
  <c r="K53" i="17"/>
  <c r="H53" i="17"/>
  <c r="J52" i="17"/>
  <c r="K52" i="17" s="1"/>
  <c r="H52" i="17"/>
  <c r="G52" i="17"/>
  <c r="F52" i="17"/>
  <c r="H51" i="17"/>
  <c r="K51" i="17" s="1"/>
  <c r="K50" i="17"/>
  <c r="H50" i="17"/>
  <c r="H49" i="17"/>
  <c r="K49" i="17" s="1"/>
  <c r="K48" i="17"/>
  <c r="H48" i="17"/>
  <c r="H47" i="17"/>
  <c r="K47" i="17" s="1"/>
  <c r="K46" i="17"/>
  <c r="H46" i="17"/>
  <c r="J45" i="17"/>
  <c r="G45" i="17"/>
  <c r="F45" i="17"/>
  <c r="K44" i="17"/>
  <c r="H44" i="17"/>
  <c r="K43" i="17"/>
  <c r="H43" i="17"/>
  <c r="J42" i="17"/>
  <c r="K42" i="17" s="1"/>
  <c r="H42" i="17"/>
  <c r="G42" i="17"/>
  <c r="F42" i="17"/>
  <c r="G41" i="17"/>
  <c r="F41" i="17"/>
  <c r="H39" i="17"/>
  <c r="K39" i="17" s="1"/>
  <c r="K38" i="17"/>
  <c r="H38" i="17"/>
  <c r="J37" i="17"/>
  <c r="J34" i="17" s="1"/>
  <c r="J33" i="17" s="1"/>
  <c r="G37" i="17"/>
  <c r="F37" i="17"/>
  <c r="H36" i="17"/>
  <c r="H35" i="17" s="1"/>
  <c r="J35" i="17"/>
  <c r="G35" i="17"/>
  <c r="F35" i="17"/>
  <c r="F34" i="17" s="1"/>
  <c r="F33" i="17" s="1"/>
  <c r="F32" i="17" s="1"/>
  <c r="G34" i="17"/>
  <c r="G33" i="17" s="1"/>
  <c r="G32" i="17" s="1"/>
  <c r="K31" i="17"/>
  <c r="H31" i="17"/>
  <c r="K30" i="17"/>
  <c r="H30" i="17"/>
  <c r="J29" i="17"/>
  <c r="H29" i="17"/>
  <c r="K29" i="17" s="1"/>
  <c r="G29" i="17"/>
  <c r="G28" i="17" s="1"/>
  <c r="G11" i="17" s="1"/>
  <c r="G10" i="17" s="1"/>
  <c r="F29" i="17"/>
  <c r="J28" i="17"/>
  <c r="F28" i="17"/>
  <c r="F11" i="17" s="1"/>
  <c r="F10" i="17" s="1"/>
  <c r="F9" i="17" s="1"/>
  <c r="K27" i="17"/>
  <c r="H27" i="17"/>
  <c r="H26" i="17"/>
  <c r="K25" i="17"/>
  <c r="H25" i="17"/>
  <c r="H24" i="17"/>
  <c r="K24" i="17" s="1"/>
  <c r="K23" i="17"/>
  <c r="H23" i="17"/>
  <c r="H22" i="17"/>
  <c r="K22" i="17" s="1"/>
  <c r="K21" i="17"/>
  <c r="H21" i="17"/>
  <c r="J20" i="17"/>
  <c r="G20" i="17"/>
  <c r="F20" i="17"/>
  <c r="K19" i="17"/>
  <c r="H19" i="17"/>
  <c r="K18" i="17"/>
  <c r="H18" i="17"/>
  <c r="K17" i="17"/>
  <c r="H17" i="17"/>
  <c r="K16" i="17"/>
  <c r="H16" i="17"/>
  <c r="H15" i="17"/>
  <c r="K14" i="17"/>
  <c r="H14" i="17"/>
  <c r="J13" i="17"/>
  <c r="G13" i="17"/>
  <c r="F13" i="17"/>
  <c r="G12" i="17"/>
  <c r="F12" i="17"/>
  <c r="G8" i="17"/>
  <c r="F8" i="17"/>
  <c r="O116" i="16"/>
  <c r="N116" i="16"/>
  <c r="L116" i="16"/>
  <c r="H116" i="16"/>
  <c r="M116" i="16" s="1"/>
  <c r="L115" i="16"/>
  <c r="L114" i="16" s="1"/>
  <c r="K115" i="16"/>
  <c r="J115" i="16"/>
  <c r="M115" i="16" s="1"/>
  <c r="H115" i="16"/>
  <c r="G115" i="16"/>
  <c r="F115" i="16"/>
  <c r="F114" i="16" s="1"/>
  <c r="F113" i="16" s="1"/>
  <c r="J114" i="16"/>
  <c r="H114" i="16"/>
  <c r="H113" i="16" s="1"/>
  <c r="G114" i="16"/>
  <c r="G113" i="16" s="1"/>
  <c r="M113" i="16"/>
  <c r="L113" i="16"/>
  <c r="J113" i="16"/>
  <c r="O112" i="16"/>
  <c r="N112" i="16"/>
  <c r="L112" i="16"/>
  <c r="L111" i="16" s="1"/>
  <c r="L110" i="16" s="1"/>
  <c r="H112" i="16"/>
  <c r="M112" i="16" s="1"/>
  <c r="K111" i="16"/>
  <c r="K110" i="16" s="1"/>
  <c r="N110" i="16" s="1"/>
  <c r="J111" i="16"/>
  <c r="H111" i="16"/>
  <c r="G111" i="16"/>
  <c r="F111" i="16"/>
  <c r="F110" i="16" s="1"/>
  <c r="J110" i="16"/>
  <c r="H110" i="16"/>
  <c r="H109" i="16" s="1"/>
  <c r="G110" i="16"/>
  <c r="L109" i="16"/>
  <c r="G109" i="16"/>
  <c r="F109" i="16"/>
  <c r="O108" i="16"/>
  <c r="N108" i="16"/>
  <c r="L108" i="16"/>
  <c r="H108" i="16"/>
  <c r="O107" i="16"/>
  <c r="N107" i="16"/>
  <c r="L107" i="16"/>
  <c r="K107" i="16"/>
  <c r="J107" i="16"/>
  <c r="H107" i="16"/>
  <c r="G107" i="16"/>
  <c r="F107" i="16"/>
  <c r="O106" i="16"/>
  <c r="M106" i="16"/>
  <c r="L106" i="16"/>
  <c r="H106" i="16"/>
  <c r="L105" i="16"/>
  <c r="L98" i="16" s="1"/>
  <c r="L95" i="16" s="1"/>
  <c r="L92" i="16" s="1"/>
  <c r="L89" i="16" s="1"/>
  <c r="K105" i="16"/>
  <c r="J105" i="16"/>
  <c r="G105" i="16"/>
  <c r="F105" i="16"/>
  <c r="O104" i="16"/>
  <c r="N104" i="16"/>
  <c r="M104" i="16"/>
  <c r="L104" i="16"/>
  <c r="H104" i="16"/>
  <c r="N103" i="16"/>
  <c r="M103" i="16"/>
  <c r="L103" i="16"/>
  <c r="K103" i="16"/>
  <c r="J103" i="16"/>
  <c r="H103" i="16"/>
  <c r="G103" i="16"/>
  <c r="G97" i="16" s="1"/>
  <c r="G94" i="16" s="1"/>
  <c r="G91" i="16" s="1"/>
  <c r="G88" i="16" s="1"/>
  <c r="G47" i="16" s="1"/>
  <c r="F103" i="16"/>
  <c r="F97" i="16" s="1"/>
  <c r="F94" i="16" s="1"/>
  <c r="F91" i="16" s="1"/>
  <c r="F88" i="16" s="1"/>
  <c r="F47" i="16" s="1"/>
  <c r="O102" i="16"/>
  <c r="L102" i="16"/>
  <c r="L101" i="16" s="1"/>
  <c r="L96" i="16" s="1"/>
  <c r="L93" i="16" s="1"/>
  <c r="L90" i="16" s="1"/>
  <c r="L87" i="16" s="1"/>
  <c r="H102" i="16"/>
  <c r="N101" i="16"/>
  <c r="K101" i="16"/>
  <c r="K96" i="16" s="1"/>
  <c r="K93" i="16" s="1"/>
  <c r="J101" i="16"/>
  <c r="H101" i="16"/>
  <c r="G101" i="16"/>
  <c r="F101" i="16"/>
  <c r="O100" i="16"/>
  <c r="N100" i="16"/>
  <c r="L100" i="16"/>
  <c r="H100" i="16"/>
  <c r="L99" i="16"/>
  <c r="K99" i="16"/>
  <c r="J99" i="16"/>
  <c r="G99" i="16"/>
  <c r="F99" i="16"/>
  <c r="K98" i="16"/>
  <c r="G98" i="16"/>
  <c r="G95" i="16" s="1"/>
  <c r="G92" i="16" s="1"/>
  <c r="G89" i="16" s="1"/>
  <c r="F98" i="16"/>
  <c r="F95" i="16" s="1"/>
  <c r="F92" i="16" s="1"/>
  <c r="L97" i="16"/>
  <c r="L94" i="16" s="1"/>
  <c r="L91" i="16" s="1"/>
  <c r="L88" i="16" s="1"/>
  <c r="L47" i="16" s="1"/>
  <c r="K97" i="16"/>
  <c r="J97" i="16"/>
  <c r="G96" i="16"/>
  <c r="G93" i="16" s="1"/>
  <c r="F96" i="16"/>
  <c r="F93" i="16" s="1"/>
  <c r="K95" i="16"/>
  <c r="J94" i="16"/>
  <c r="G90" i="16"/>
  <c r="G87" i="16" s="1"/>
  <c r="F89" i="16"/>
  <c r="O86" i="16"/>
  <c r="N86" i="16"/>
  <c r="M86" i="16"/>
  <c r="L86" i="16"/>
  <c r="H86" i="16"/>
  <c r="N85" i="16"/>
  <c r="M85" i="16"/>
  <c r="L85" i="16"/>
  <c r="L84" i="16" s="1"/>
  <c r="L83" i="16" s="1"/>
  <c r="K85" i="16"/>
  <c r="J85" i="16"/>
  <c r="H85" i="16"/>
  <c r="G85" i="16"/>
  <c r="G84" i="16" s="1"/>
  <c r="G83" i="16" s="1"/>
  <c r="F85" i="16"/>
  <c r="J84" i="16"/>
  <c r="H84" i="16"/>
  <c r="H83" i="16" s="1"/>
  <c r="F84" i="16"/>
  <c r="F83" i="16" s="1"/>
  <c r="M83" i="16"/>
  <c r="J83" i="16"/>
  <c r="M82" i="16"/>
  <c r="L82" i="16"/>
  <c r="L81" i="16" s="1"/>
  <c r="H82" i="16"/>
  <c r="N82" i="16" s="1"/>
  <c r="K81" i="16"/>
  <c r="J81" i="16"/>
  <c r="H81" i="16"/>
  <c r="G81" i="16"/>
  <c r="F81" i="16"/>
  <c r="F80" i="16" s="1"/>
  <c r="F79" i="16" s="1"/>
  <c r="L80" i="16"/>
  <c r="L79" i="16" s="1"/>
  <c r="L78" i="16" s="1"/>
  <c r="L77" i="16" s="1"/>
  <c r="H80" i="16"/>
  <c r="G80" i="16"/>
  <c r="G79" i="16" s="1"/>
  <c r="H79" i="16"/>
  <c r="O76" i="16"/>
  <c r="L76" i="16"/>
  <c r="L75" i="16" s="1"/>
  <c r="H76" i="16"/>
  <c r="O75" i="16"/>
  <c r="K75" i="16"/>
  <c r="K74" i="16" s="1"/>
  <c r="J75" i="16"/>
  <c r="G75" i="16"/>
  <c r="F75" i="16"/>
  <c r="L74" i="16"/>
  <c r="L73" i="16" s="1"/>
  <c r="J74" i="16"/>
  <c r="O74" i="16" s="1"/>
  <c r="G74" i="16"/>
  <c r="G73" i="16" s="1"/>
  <c r="F74" i="16"/>
  <c r="K73" i="16"/>
  <c r="J73" i="16"/>
  <c r="F73" i="16"/>
  <c r="O72" i="16"/>
  <c r="L72" i="16"/>
  <c r="L71" i="16" s="1"/>
  <c r="H72" i="16"/>
  <c r="K71" i="16"/>
  <c r="J71" i="16"/>
  <c r="G71" i="16"/>
  <c r="F71" i="16"/>
  <c r="O70" i="16"/>
  <c r="N70" i="16"/>
  <c r="M70" i="16"/>
  <c r="L70" i="16"/>
  <c r="L69" i="16" s="1"/>
  <c r="L68" i="16" s="1"/>
  <c r="L67" i="16" s="1"/>
  <c r="L66" i="16" s="1"/>
  <c r="L65" i="16" s="1"/>
  <c r="L48" i="16" s="1"/>
  <c r="H70" i="16"/>
  <c r="O69" i="16"/>
  <c r="N69" i="16"/>
  <c r="M69" i="16"/>
  <c r="K69" i="16"/>
  <c r="J69" i="16"/>
  <c r="H69" i="16"/>
  <c r="G69" i="16"/>
  <c r="F69" i="16"/>
  <c r="F68" i="16" s="1"/>
  <c r="F67" i="16" s="1"/>
  <c r="F66" i="16" s="1"/>
  <c r="F65" i="16" s="1"/>
  <c r="F48" i="16" s="1"/>
  <c r="K68" i="16"/>
  <c r="J68" i="16"/>
  <c r="G68" i="16"/>
  <c r="G67" i="16" s="1"/>
  <c r="K67" i="16"/>
  <c r="J67" i="16"/>
  <c r="O64" i="16"/>
  <c r="N64" i="16"/>
  <c r="L64" i="16"/>
  <c r="L63" i="16" s="1"/>
  <c r="L62" i="16" s="1"/>
  <c r="L61" i="16" s="1"/>
  <c r="H64" i="16"/>
  <c r="M64" i="16" s="1"/>
  <c r="N63" i="16"/>
  <c r="K63" i="16"/>
  <c r="J63" i="16"/>
  <c r="M63" i="16" s="1"/>
  <c r="H63" i="16"/>
  <c r="G63" i="16"/>
  <c r="F63" i="16"/>
  <c r="F62" i="16" s="1"/>
  <c r="F61" i="16" s="1"/>
  <c r="J62" i="16"/>
  <c r="H62" i="16"/>
  <c r="H61" i="16" s="1"/>
  <c r="G62" i="16"/>
  <c r="G61" i="16" s="1"/>
  <c r="J61" i="16"/>
  <c r="M61" i="16" s="1"/>
  <c r="O60" i="16"/>
  <c r="N60" i="16"/>
  <c r="L60" i="16"/>
  <c r="H60" i="16"/>
  <c r="M60" i="16" s="1"/>
  <c r="O59" i="16"/>
  <c r="N59" i="16"/>
  <c r="L59" i="16"/>
  <c r="L58" i="16" s="1"/>
  <c r="L57" i="16" s="1"/>
  <c r="L56" i="16" s="1"/>
  <c r="L55" i="16" s="1"/>
  <c r="K59" i="16"/>
  <c r="K58" i="16" s="1"/>
  <c r="J59" i="16"/>
  <c r="H59" i="16"/>
  <c r="G59" i="16"/>
  <c r="F59" i="16"/>
  <c r="F58" i="16" s="1"/>
  <c r="F57" i="16" s="1"/>
  <c r="O58" i="16"/>
  <c r="J58" i="16"/>
  <c r="H58" i="16"/>
  <c r="H57" i="16" s="1"/>
  <c r="G58" i="16"/>
  <c r="N57" i="16"/>
  <c r="K57" i="16"/>
  <c r="G57" i="16"/>
  <c r="O54" i="16"/>
  <c r="N54" i="16"/>
  <c r="L54" i="16"/>
  <c r="H54" i="16"/>
  <c r="H53" i="16" s="1"/>
  <c r="L53" i="16"/>
  <c r="L52" i="16" s="1"/>
  <c r="L51" i="16" s="1"/>
  <c r="L50" i="16" s="1"/>
  <c r="L49" i="16" s="1"/>
  <c r="K53" i="16"/>
  <c r="J53" i="16"/>
  <c r="G53" i="16"/>
  <c r="G52" i="16" s="1"/>
  <c r="F53" i="16"/>
  <c r="F52" i="16" s="1"/>
  <c r="O52" i="16"/>
  <c r="K52" i="16"/>
  <c r="J52" i="16"/>
  <c r="K51" i="16"/>
  <c r="G51" i="16"/>
  <c r="G50" i="16" s="1"/>
  <c r="F51" i="16"/>
  <c r="K50" i="16"/>
  <c r="F50" i="16"/>
  <c r="F49" i="16" s="1"/>
  <c r="G49" i="16"/>
  <c r="L45" i="16"/>
  <c r="L44" i="16" s="1"/>
  <c r="H45" i="16"/>
  <c r="K44" i="16"/>
  <c r="J44" i="16"/>
  <c r="G44" i="16"/>
  <c r="F44" i="16"/>
  <c r="O43" i="16"/>
  <c r="L43" i="16"/>
  <c r="H43" i="16"/>
  <c r="O42" i="16"/>
  <c r="L42" i="16"/>
  <c r="H42" i="16"/>
  <c r="O41" i="16"/>
  <c r="N41" i="16"/>
  <c r="L41" i="16"/>
  <c r="L39" i="16" s="1"/>
  <c r="H41" i="16"/>
  <c r="O40" i="16"/>
  <c r="N40" i="16"/>
  <c r="M40" i="16"/>
  <c r="L40" i="16"/>
  <c r="H40" i="16"/>
  <c r="O39" i="16"/>
  <c r="M39" i="16"/>
  <c r="K39" i="16"/>
  <c r="J39" i="16"/>
  <c r="H39" i="16"/>
  <c r="G39" i="16"/>
  <c r="G33" i="16" s="1"/>
  <c r="F39" i="16"/>
  <c r="O38" i="16"/>
  <c r="N38" i="16"/>
  <c r="M38" i="16"/>
  <c r="L38" i="16"/>
  <c r="L37" i="16" s="1"/>
  <c r="H38" i="16"/>
  <c r="M37" i="16"/>
  <c r="K37" i="16"/>
  <c r="J37" i="16"/>
  <c r="H37" i="16"/>
  <c r="G37" i="16"/>
  <c r="F37" i="16"/>
  <c r="O36" i="16"/>
  <c r="L36" i="16"/>
  <c r="H36" i="16"/>
  <c r="N36" i="16" s="1"/>
  <c r="O35" i="16"/>
  <c r="L35" i="16"/>
  <c r="H35" i="16"/>
  <c r="N35" i="16" s="1"/>
  <c r="O34" i="16"/>
  <c r="L34" i="16"/>
  <c r="L33" i="16" s="1"/>
  <c r="K34" i="16"/>
  <c r="J34" i="16"/>
  <c r="J33" i="16" s="1"/>
  <c r="G34" i="16"/>
  <c r="F34" i="16"/>
  <c r="O32" i="16"/>
  <c r="N32" i="16"/>
  <c r="M32" i="16"/>
  <c r="L32" i="16"/>
  <c r="H32" i="16"/>
  <c r="O31" i="16"/>
  <c r="N31" i="16"/>
  <c r="M31" i="16"/>
  <c r="L31" i="16"/>
  <c r="H31" i="16"/>
  <c r="O30" i="16"/>
  <c r="N30" i="16"/>
  <c r="M30" i="16"/>
  <c r="L30" i="16"/>
  <c r="H30" i="16"/>
  <c r="M29" i="16"/>
  <c r="L29" i="16"/>
  <c r="K29" i="16"/>
  <c r="J29" i="16"/>
  <c r="H29" i="16"/>
  <c r="G29" i="16"/>
  <c r="F29" i="16"/>
  <c r="O28" i="16"/>
  <c r="L28" i="16"/>
  <c r="H28" i="16"/>
  <c r="N28" i="16" s="1"/>
  <c r="O27" i="16"/>
  <c r="L27" i="16"/>
  <c r="H27" i="16"/>
  <c r="N27" i="16" s="1"/>
  <c r="O26" i="16"/>
  <c r="L26" i="16"/>
  <c r="H26" i="16"/>
  <c r="N26" i="16" s="1"/>
  <c r="O25" i="16"/>
  <c r="L25" i="16"/>
  <c r="H25" i="16"/>
  <c r="N25" i="16" s="1"/>
  <c r="O24" i="16"/>
  <c r="L24" i="16"/>
  <c r="H24" i="16"/>
  <c r="N24" i="16" s="1"/>
  <c r="O23" i="16"/>
  <c r="L23" i="16"/>
  <c r="H23" i="16"/>
  <c r="N23" i="16" s="1"/>
  <c r="O22" i="16"/>
  <c r="L22" i="16"/>
  <c r="H22" i="16"/>
  <c r="N22" i="16" s="1"/>
  <c r="O21" i="16"/>
  <c r="L21" i="16"/>
  <c r="L20" i="16" s="1"/>
  <c r="H21" i="16"/>
  <c r="N21" i="16" s="1"/>
  <c r="O20" i="16"/>
  <c r="K20" i="16"/>
  <c r="J20" i="16"/>
  <c r="G20" i="16"/>
  <c r="F20" i="16"/>
  <c r="O19" i="16"/>
  <c r="N19" i="16"/>
  <c r="M19" i="16"/>
  <c r="L19" i="16"/>
  <c r="H19" i="16"/>
  <c r="O18" i="16"/>
  <c r="N18" i="16"/>
  <c r="M18" i="16"/>
  <c r="L18" i="16"/>
  <c r="H18" i="16"/>
  <c r="O17" i="16"/>
  <c r="M17" i="16"/>
  <c r="L17" i="16"/>
  <c r="K17" i="16"/>
  <c r="J17" i="16"/>
  <c r="J16" i="16" s="1"/>
  <c r="H17" i="16"/>
  <c r="G17" i="16"/>
  <c r="G16" i="16" s="1"/>
  <c r="F17" i="16"/>
  <c r="L16" i="16"/>
  <c r="K16" i="16"/>
  <c r="F16" i="16"/>
  <c r="O14" i="16"/>
  <c r="N14" i="16"/>
  <c r="M14" i="16"/>
  <c r="L14" i="16"/>
  <c r="H14" i="16"/>
  <c r="O13" i="16"/>
  <c r="N13" i="16"/>
  <c r="M13" i="16"/>
  <c r="L13" i="16"/>
  <c r="H13" i="16"/>
  <c r="O12" i="16"/>
  <c r="N12" i="16"/>
  <c r="M12" i="16"/>
  <c r="L12" i="16"/>
  <c r="K12" i="16"/>
  <c r="J12" i="16"/>
  <c r="J11" i="16" s="1"/>
  <c r="J10" i="16" s="1"/>
  <c r="H12" i="16"/>
  <c r="G12" i="16"/>
  <c r="G11" i="16" s="1"/>
  <c r="G10" i="16" s="1"/>
  <c r="F12" i="16"/>
  <c r="L11" i="16"/>
  <c r="L10" i="16" s="1"/>
  <c r="K11" i="16"/>
  <c r="F11" i="16"/>
  <c r="F10" i="16" s="1"/>
  <c r="AB308" i="15"/>
  <c r="AA308" i="15"/>
  <c r="Y308" i="15"/>
  <c r="X308" i="15"/>
  <c r="W308" i="15"/>
  <c r="U308" i="15"/>
  <c r="S308" i="15"/>
  <c r="P308" i="15"/>
  <c r="P307" i="15" s="1"/>
  <c r="P306" i="15" s="1"/>
  <c r="L308" i="15"/>
  <c r="Z308" i="15" s="1"/>
  <c r="W307" i="15"/>
  <c r="V307" i="15"/>
  <c r="AB307" i="15" s="1"/>
  <c r="U307" i="15"/>
  <c r="T307" i="15"/>
  <c r="S307" i="15"/>
  <c r="S306" i="15" s="1"/>
  <c r="S305" i="15" s="1"/>
  <c r="Q307" i="15"/>
  <c r="AA307" i="15" s="1"/>
  <c r="O307" i="15"/>
  <c r="N307" i="15"/>
  <c r="L307" i="15"/>
  <c r="Y307" i="15" s="1"/>
  <c r="K307" i="15"/>
  <c r="J307" i="15"/>
  <c r="I307" i="15"/>
  <c r="H307" i="15"/>
  <c r="G307" i="15"/>
  <c r="G306" i="15" s="1"/>
  <c r="G305" i="15" s="1"/>
  <c r="F307" i="15"/>
  <c r="W306" i="15"/>
  <c r="W305" i="15" s="1"/>
  <c r="V306" i="15"/>
  <c r="U306" i="15"/>
  <c r="T306" i="15"/>
  <c r="AA306" i="15" s="1"/>
  <c r="Q306" i="15"/>
  <c r="X306" i="15" s="1"/>
  <c r="O306" i="15"/>
  <c r="N306" i="15"/>
  <c r="L306" i="15"/>
  <c r="K306" i="15"/>
  <c r="K305" i="15" s="1"/>
  <c r="J306" i="15"/>
  <c r="I306" i="15"/>
  <c r="H306" i="15"/>
  <c r="H305" i="15" s="1"/>
  <c r="H283" i="15" s="1"/>
  <c r="H281" i="15" s="1"/>
  <c r="F306" i="15"/>
  <c r="F305" i="15" s="1"/>
  <c r="AB305" i="15"/>
  <c r="V305" i="15"/>
  <c r="U305" i="15"/>
  <c r="T305" i="15"/>
  <c r="Q305" i="15"/>
  <c r="P305" i="15"/>
  <c r="O305" i="15"/>
  <c r="N305" i="15"/>
  <c r="J305" i="15"/>
  <c r="I305" i="15"/>
  <c r="AB304" i="15"/>
  <c r="AA304" i="15"/>
  <c r="Z304" i="15"/>
  <c r="Y304" i="15"/>
  <c r="X304" i="15"/>
  <c r="W304" i="15"/>
  <c r="U304" i="15"/>
  <c r="U303" i="15" s="1"/>
  <c r="U302" i="15" s="1"/>
  <c r="U301" i="15" s="1"/>
  <c r="S304" i="15"/>
  <c r="S303" i="15" s="1"/>
  <c r="S302" i="15" s="1"/>
  <c r="S301" i="15" s="1"/>
  <c r="R304" i="15"/>
  <c r="P304" i="15"/>
  <c r="L304" i="15"/>
  <c r="AA303" i="15"/>
  <c r="W303" i="15"/>
  <c r="V303" i="15"/>
  <c r="AB303" i="15" s="1"/>
  <c r="T303" i="15"/>
  <c r="Y303" i="15" s="1"/>
  <c r="R303" i="15"/>
  <c r="R302" i="15" s="1"/>
  <c r="R301" i="15" s="1"/>
  <c r="Q303" i="15"/>
  <c r="P303" i="15"/>
  <c r="P302" i="15" s="1"/>
  <c r="P301" i="15" s="1"/>
  <c r="O303" i="15"/>
  <c r="N303" i="15"/>
  <c r="L303" i="15"/>
  <c r="K303" i="15"/>
  <c r="J303" i="15"/>
  <c r="J302" i="15" s="1"/>
  <c r="J301" i="15" s="1"/>
  <c r="I303" i="15"/>
  <c r="I302" i="15" s="1"/>
  <c r="I301" i="15" s="1"/>
  <c r="H303" i="15"/>
  <c r="G303" i="15"/>
  <c r="F303" i="15"/>
  <c r="F302" i="15" s="1"/>
  <c r="F301" i="15" s="1"/>
  <c r="AA302" i="15"/>
  <c r="W302" i="15"/>
  <c r="W301" i="15" s="1"/>
  <c r="T302" i="15"/>
  <c r="Q302" i="15"/>
  <c r="O302" i="15"/>
  <c r="O301" i="15" s="1"/>
  <c r="N302" i="15"/>
  <c r="N301" i="15" s="1"/>
  <c r="K302" i="15"/>
  <c r="K301" i="15" s="1"/>
  <c r="H302" i="15"/>
  <c r="G302" i="15"/>
  <c r="T301" i="15"/>
  <c r="H301" i="15"/>
  <c r="G301" i="15"/>
  <c r="AB300" i="15"/>
  <c r="AA300" i="15"/>
  <c r="Y300" i="15"/>
  <c r="X300" i="15"/>
  <c r="W300" i="15"/>
  <c r="U300" i="15"/>
  <c r="S300" i="15"/>
  <c r="P300" i="15"/>
  <c r="P299" i="15" s="1"/>
  <c r="L300" i="15"/>
  <c r="Z300" i="15" s="1"/>
  <c r="X299" i="15"/>
  <c r="W299" i="15"/>
  <c r="V299" i="15"/>
  <c r="AB299" i="15" s="1"/>
  <c r="U299" i="15"/>
  <c r="T299" i="15"/>
  <c r="S299" i="15"/>
  <c r="Q299" i="15"/>
  <c r="AA299" i="15" s="1"/>
  <c r="O299" i="15"/>
  <c r="N299" i="15"/>
  <c r="L299" i="15"/>
  <c r="Y299" i="15" s="1"/>
  <c r="K299" i="15"/>
  <c r="J299" i="15"/>
  <c r="I299" i="15"/>
  <c r="H299" i="15"/>
  <c r="G299" i="15"/>
  <c r="F299" i="15"/>
  <c r="AB298" i="15"/>
  <c r="AA298" i="15"/>
  <c r="W298" i="15"/>
  <c r="U298" i="15"/>
  <c r="U297" i="15" s="1"/>
  <c r="S298" i="15"/>
  <c r="S297" i="15" s="1"/>
  <c r="L298" i="15"/>
  <c r="W297" i="15"/>
  <c r="V297" i="15"/>
  <c r="T297" i="15"/>
  <c r="Q297" i="15"/>
  <c r="O297" i="15"/>
  <c r="N297" i="15"/>
  <c r="L297" i="15"/>
  <c r="K297" i="15"/>
  <c r="J297" i="15"/>
  <c r="I297" i="15"/>
  <c r="H297" i="15"/>
  <c r="G297" i="15"/>
  <c r="F297" i="15"/>
  <c r="Z296" i="15"/>
  <c r="W296" i="15"/>
  <c r="U296" i="15"/>
  <c r="S296" i="15"/>
  <c r="R296" i="15"/>
  <c r="L296" i="15"/>
  <c r="X296" i="15" s="1"/>
  <c r="X295" i="15"/>
  <c r="W295" i="15"/>
  <c r="V295" i="15"/>
  <c r="U295" i="15"/>
  <c r="T295" i="15"/>
  <c r="S295" i="15"/>
  <c r="S292" i="15" s="1"/>
  <c r="S290" i="15" s="1"/>
  <c r="S284" i="15" s="1"/>
  <c r="R295" i="15"/>
  <c r="Q295" i="15"/>
  <c r="O295" i="15"/>
  <c r="N295" i="15"/>
  <c r="L295" i="15"/>
  <c r="L292" i="15" s="1"/>
  <c r="K295" i="15"/>
  <c r="J295" i="15"/>
  <c r="I295" i="15"/>
  <c r="H295" i="15"/>
  <c r="G295" i="15"/>
  <c r="G292" i="15" s="1"/>
  <c r="G290" i="15" s="1"/>
  <c r="G284" i="15" s="1"/>
  <c r="G282" i="15" s="1"/>
  <c r="F295" i="15"/>
  <c r="F292" i="15" s="1"/>
  <c r="F290" i="15" s="1"/>
  <c r="AB294" i="15"/>
  <c r="AA294" i="15"/>
  <c r="W294" i="15"/>
  <c r="U294" i="15"/>
  <c r="U293" i="15" s="1"/>
  <c r="S294" i="15"/>
  <c r="S293" i="15" s="1"/>
  <c r="S291" i="15" s="1"/>
  <c r="L294" i="15"/>
  <c r="W293" i="15"/>
  <c r="W291" i="15" s="1"/>
  <c r="W289" i="15" s="1"/>
  <c r="V293" i="15"/>
  <c r="T293" i="15"/>
  <c r="Q293" i="15"/>
  <c r="O293" i="15"/>
  <c r="N293" i="15"/>
  <c r="K293" i="15"/>
  <c r="K292" i="15" s="1"/>
  <c r="K291" i="15" s="1"/>
  <c r="K289" i="15" s="1"/>
  <c r="J293" i="15"/>
  <c r="I293" i="15"/>
  <c r="H293" i="15"/>
  <c r="G293" i="15"/>
  <c r="F293" i="15"/>
  <c r="W292" i="15"/>
  <c r="W290" i="15" s="1"/>
  <c r="W284" i="15" s="1"/>
  <c r="W282" i="15" s="1"/>
  <c r="V292" i="15"/>
  <c r="U292" i="15"/>
  <c r="T292" i="15"/>
  <c r="Q292" i="15"/>
  <c r="O292" i="15"/>
  <c r="N292" i="15"/>
  <c r="J292" i="15"/>
  <c r="J290" i="15" s="1"/>
  <c r="I292" i="15"/>
  <c r="H292" i="15"/>
  <c r="AB291" i="15"/>
  <c r="V291" i="15"/>
  <c r="T291" i="15"/>
  <c r="O291" i="15"/>
  <c r="O289" i="15" s="1"/>
  <c r="N291" i="15"/>
  <c r="J291" i="15"/>
  <c r="J289" i="15" s="1"/>
  <c r="I291" i="15"/>
  <c r="I289" i="15" s="1"/>
  <c r="H291" i="15"/>
  <c r="G291" i="15"/>
  <c r="U290" i="15"/>
  <c r="T290" i="15"/>
  <c r="O290" i="15"/>
  <c r="O284" i="15" s="1"/>
  <c r="O282" i="15" s="1"/>
  <c r="N290" i="15"/>
  <c r="N284" i="15" s="1"/>
  <c r="N282" i="15" s="1"/>
  <c r="K290" i="15"/>
  <c r="K284" i="15" s="1"/>
  <c r="K282" i="15" s="1"/>
  <c r="I290" i="15"/>
  <c r="H290" i="15"/>
  <c r="T289" i="15"/>
  <c r="S289" i="15"/>
  <c r="N289" i="15"/>
  <c r="N283" i="15" s="1"/>
  <c r="N281" i="15" s="1"/>
  <c r="H289" i="15"/>
  <c r="G289" i="15"/>
  <c r="AB288" i="15"/>
  <c r="AA288" i="15"/>
  <c r="Y288" i="15"/>
  <c r="X288" i="15"/>
  <c r="W288" i="15"/>
  <c r="U288" i="15"/>
  <c r="S288" i="15"/>
  <c r="P288" i="15"/>
  <c r="P287" i="15" s="1"/>
  <c r="L288" i="15"/>
  <c r="Z288" i="15" s="1"/>
  <c r="Y287" i="15"/>
  <c r="W287" i="15"/>
  <c r="W286" i="15" s="1"/>
  <c r="W285" i="15" s="1"/>
  <c r="V287" i="15"/>
  <c r="AB287" i="15" s="1"/>
  <c r="U287" i="15"/>
  <c r="U286" i="15" s="1"/>
  <c r="T287" i="15"/>
  <c r="S287" i="15"/>
  <c r="S286" i="15" s="1"/>
  <c r="S285" i="15" s="1"/>
  <c r="S283" i="15" s="1"/>
  <c r="S281" i="15" s="1"/>
  <c r="Q287" i="15"/>
  <c r="O287" i="15"/>
  <c r="O286" i="15" s="1"/>
  <c r="O285" i="15" s="1"/>
  <c r="N287" i="15"/>
  <c r="L287" i="15"/>
  <c r="K287" i="15"/>
  <c r="J287" i="15"/>
  <c r="I287" i="15"/>
  <c r="I286" i="15" s="1"/>
  <c r="I285" i="15" s="1"/>
  <c r="H287" i="15"/>
  <c r="G287" i="15"/>
  <c r="G286" i="15" s="1"/>
  <c r="F287" i="15"/>
  <c r="F286" i="15" s="1"/>
  <c r="F285" i="15" s="1"/>
  <c r="V286" i="15"/>
  <c r="T286" i="15"/>
  <c r="P286" i="15"/>
  <c r="N286" i="15"/>
  <c r="N285" i="15" s="1"/>
  <c r="K286" i="15"/>
  <c r="K285" i="15" s="1"/>
  <c r="J286" i="15"/>
  <c r="J285" i="15" s="1"/>
  <c r="H286" i="15"/>
  <c r="H285" i="15" s="1"/>
  <c r="V285" i="15"/>
  <c r="U285" i="15"/>
  <c r="P285" i="15"/>
  <c r="G285" i="15"/>
  <c r="U284" i="15"/>
  <c r="U282" i="15" s="1"/>
  <c r="T284" i="15"/>
  <c r="J284" i="15"/>
  <c r="I284" i="15"/>
  <c r="I282" i="15" s="1"/>
  <c r="H284" i="15"/>
  <c r="F284" i="15"/>
  <c r="F282" i="15" s="1"/>
  <c r="W283" i="15"/>
  <c r="W281" i="15" s="1"/>
  <c r="T282" i="15"/>
  <c r="S282" i="15"/>
  <c r="J282" i="15"/>
  <c r="H282" i="15"/>
  <c r="AB280" i="15"/>
  <c r="AA280" i="15"/>
  <c r="W280" i="15"/>
  <c r="W279" i="15" s="1"/>
  <c r="U280" i="15"/>
  <c r="S280" i="15"/>
  <c r="K280" i="15"/>
  <c r="AA279" i="15"/>
  <c r="V279" i="15"/>
  <c r="AB279" i="15" s="1"/>
  <c r="U279" i="15"/>
  <c r="U278" i="15" s="1"/>
  <c r="T279" i="15"/>
  <c r="S279" i="15"/>
  <c r="S278" i="15" s="1"/>
  <c r="S277" i="15" s="1"/>
  <c r="Q279" i="15"/>
  <c r="O279" i="15"/>
  <c r="O278" i="15" s="1"/>
  <c r="N279" i="15"/>
  <c r="J279" i="15"/>
  <c r="I279" i="15"/>
  <c r="I278" i="15" s="1"/>
  <c r="I277" i="15" s="1"/>
  <c r="H279" i="15"/>
  <c r="G279" i="15"/>
  <c r="G278" i="15" s="1"/>
  <c r="F279" i="15"/>
  <c r="AB278" i="15"/>
  <c r="W278" i="15"/>
  <c r="W277" i="15" s="1"/>
  <c r="V278" i="15"/>
  <c r="T278" i="15"/>
  <c r="Q278" i="15"/>
  <c r="N278" i="15"/>
  <c r="N277" i="15" s="1"/>
  <c r="N272" i="15" s="1"/>
  <c r="J278" i="15"/>
  <c r="J277" i="15" s="1"/>
  <c r="H278" i="15"/>
  <c r="H277" i="15" s="1"/>
  <c r="F278" i="15"/>
  <c r="F277" i="15" s="1"/>
  <c r="V277" i="15"/>
  <c r="U277" i="15"/>
  <c r="Q277" i="15"/>
  <c r="O277" i="15"/>
  <c r="G277" i="15"/>
  <c r="AB276" i="15"/>
  <c r="AA276" i="15"/>
  <c r="W276" i="15"/>
  <c r="W275" i="15" s="1"/>
  <c r="U276" i="15"/>
  <c r="S276" i="15"/>
  <c r="S275" i="15" s="1"/>
  <c r="S274" i="15" s="1"/>
  <c r="S273" i="15" s="1"/>
  <c r="S272" i="15" s="1"/>
  <c r="S271" i="15" s="1"/>
  <c r="K276" i="15"/>
  <c r="AA275" i="15"/>
  <c r="V275" i="15"/>
  <c r="U275" i="15"/>
  <c r="U274" i="15" s="1"/>
  <c r="U273" i="15" s="1"/>
  <c r="U272" i="15" s="1"/>
  <c r="T275" i="15"/>
  <c r="Q275" i="15"/>
  <c r="O275" i="15"/>
  <c r="N275" i="15"/>
  <c r="J275" i="15"/>
  <c r="J274" i="15" s="1"/>
  <c r="J273" i="15" s="1"/>
  <c r="J272" i="15" s="1"/>
  <c r="J271" i="15" s="1"/>
  <c r="I275" i="15"/>
  <c r="H275" i="15"/>
  <c r="G275" i="15"/>
  <c r="G274" i="15" s="1"/>
  <c r="F275" i="15"/>
  <c r="W274" i="15"/>
  <c r="T274" i="15"/>
  <c r="Q274" i="15"/>
  <c r="AA274" i="15" s="1"/>
  <c r="O274" i="15"/>
  <c r="O273" i="15" s="1"/>
  <c r="O272" i="15" s="1"/>
  <c r="O271" i="15" s="1"/>
  <c r="N274" i="15"/>
  <c r="I274" i="15"/>
  <c r="I273" i="15" s="1"/>
  <c r="I272" i="15" s="1"/>
  <c r="I271" i="15" s="1"/>
  <c r="H274" i="15"/>
  <c r="H273" i="15" s="1"/>
  <c r="H272" i="15" s="1"/>
  <c r="H271" i="15" s="1"/>
  <c r="F274" i="15"/>
  <c r="F273" i="15" s="1"/>
  <c r="W273" i="15"/>
  <c r="W272" i="15" s="1"/>
  <c r="W271" i="15" s="1"/>
  <c r="T273" i="15"/>
  <c r="Q273" i="15"/>
  <c r="N273" i="15"/>
  <c r="G273" i="15"/>
  <c r="G272" i="15"/>
  <c r="F272" i="15"/>
  <c r="F271" i="15" s="1"/>
  <c r="U271" i="15"/>
  <c r="N271" i="15"/>
  <c r="G271" i="15"/>
  <c r="AB270" i="15"/>
  <c r="AA270" i="15"/>
  <c r="X270" i="15"/>
  <c r="W270" i="15"/>
  <c r="U270" i="15"/>
  <c r="U269" i="15" s="1"/>
  <c r="U268" i="15" s="1"/>
  <c r="U267" i="15" s="1"/>
  <c r="S270" i="15"/>
  <c r="L270" i="15"/>
  <c r="K270" i="15"/>
  <c r="W269" i="15"/>
  <c r="W268" i="15" s="1"/>
  <c r="W267" i="15" s="1"/>
  <c r="V269" i="15"/>
  <c r="AB269" i="15" s="1"/>
  <c r="T269" i="15"/>
  <c r="AA269" i="15" s="1"/>
  <c r="S269" i="15"/>
  <c r="Q269" i="15"/>
  <c r="Q268" i="15" s="1"/>
  <c r="O269" i="15"/>
  <c r="O268" i="15" s="1"/>
  <c r="N269" i="15"/>
  <c r="K269" i="15"/>
  <c r="K268" i="15" s="1"/>
  <c r="K267" i="15" s="1"/>
  <c r="J269" i="15"/>
  <c r="I269" i="15"/>
  <c r="I268" i="15" s="1"/>
  <c r="I267" i="15" s="1"/>
  <c r="H269" i="15"/>
  <c r="G269" i="15"/>
  <c r="F269" i="15"/>
  <c r="AB268" i="15"/>
  <c r="V268" i="15"/>
  <c r="T268" i="15"/>
  <c r="S268" i="15"/>
  <c r="S267" i="15" s="1"/>
  <c r="N268" i="15"/>
  <c r="N267" i="15" s="1"/>
  <c r="J268" i="15"/>
  <c r="H268" i="15"/>
  <c r="H267" i="15" s="1"/>
  <c r="G268" i="15"/>
  <c r="F268" i="15"/>
  <c r="F267" i="15" s="1"/>
  <c r="F262" i="15" s="1"/>
  <c r="F261" i="15" s="1"/>
  <c r="V267" i="15"/>
  <c r="O267" i="15"/>
  <c r="J267" i="15"/>
  <c r="G267" i="15"/>
  <c r="AB266" i="15"/>
  <c r="AA266" i="15"/>
  <c r="W266" i="15"/>
  <c r="W265" i="15" s="1"/>
  <c r="W264" i="15" s="1"/>
  <c r="W263" i="15" s="1"/>
  <c r="W262" i="15" s="1"/>
  <c r="W261" i="15" s="1"/>
  <c r="U266" i="15"/>
  <c r="S266" i="15"/>
  <c r="S265" i="15" s="1"/>
  <c r="S264" i="15" s="1"/>
  <c r="S263" i="15" s="1"/>
  <c r="K266" i="15"/>
  <c r="L266" i="15" s="1"/>
  <c r="AA265" i="15"/>
  <c r="V265" i="15"/>
  <c r="U265" i="15"/>
  <c r="U264" i="15" s="1"/>
  <c r="U263" i="15" s="1"/>
  <c r="U262" i="15" s="1"/>
  <c r="U261" i="15" s="1"/>
  <c r="T265" i="15"/>
  <c r="Q265" i="15"/>
  <c r="O265" i="15"/>
  <c r="O264" i="15" s="1"/>
  <c r="O263" i="15" s="1"/>
  <c r="N265" i="15"/>
  <c r="J265" i="15"/>
  <c r="J264" i="15" s="1"/>
  <c r="J263" i="15" s="1"/>
  <c r="J262" i="15" s="1"/>
  <c r="J261" i="15" s="1"/>
  <c r="I265" i="15"/>
  <c r="H265" i="15"/>
  <c r="G265" i="15"/>
  <c r="G264" i="15" s="1"/>
  <c r="F265" i="15"/>
  <c r="AA264" i="15"/>
  <c r="T264" i="15"/>
  <c r="Q264" i="15"/>
  <c r="Q263" i="15" s="1"/>
  <c r="N264" i="15"/>
  <c r="H264" i="15"/>
  <c r="F264" i="15"/>
  <c r="F263" i="15" s="1"/>
  <c r="AA263" i="15"/>
  <c r="T263" i="15"/>
  <c r="N263" i="15"/>
  <c r="N262" i="15" s="1"/>
  <c r="N261" i="15" s="1"/>
  <c r="H263" i="15"/>
  <c r="G263" i="15"/>
  <c r="O262" i="15"/>
  <c r="H262" i="15"/>
  <c r="H261" i="15" s="1"/>
  <c r="G262" i="15"/>
  <c r="O261" i="15"/>
  <c r="G261" i="15"/>
  <c r="AB260" i="15"/>
  <c r="AA260" i="15"/>
  <c r="W260" i="15"/>
  <c r="U260" i="15"/>
  <c r="S260" i="15"/>
  <c r="K260" i="15"/>
  <c r="L260" i="15" s="1"/>
  <c r="W259" i="15"/>
  <c r="V259" i="15"/>
  <c r="U259" i="15"/>
  <c r="T259" i="15"/>
  <c r="S259" i="15"/>
  <c r="S258" i="15" s="1"/>
  <c r="S257" i="15" s="1"/>
  <c r="Q259" i="15"/>
  <c r="O259" i="15"/>
  <c r="N259" i="15"/>
  <c r="N258" i="15" s="1"/>
  <c r="N257" i="15" s="1"/>
  <c r="J259" i="15"/>
  <c r="I259" i="15"/>
  <c r="H259" i="15"/>
  <c r="H258" i="15" s="1"/>
  <c r="H257" i="15" s="1"/>
  <c r="G259" i="15"/>
  <c r="F259" i="15"/>
  <c r="F258" i="15" s="1"/>
  <c r="F257" i="15" s="1"/>
  <c r="W258" i="15"/>
  <c r="W257" i="15" s="1"/>
  <c r="V258" i="15"/>
  <c r="U258" i="15"/>
  <c r="U257" i="15" s="1"/>
  <c r="Q258" i="15"/>
  <c r="O258" i="15"/>
  <c r="J258" i="15"/>
  <c r="I258" i="15"/>
  <c r="I257" i="15" s="1"/>
  <c r="V257" i="15"/>
  <c r="O257" i="15"/>
  <c r="J257" i="15"/>
  <c r="AA256" i="15"/>
  <c r="Z256" i="15"/>
  <c r="X256" i="15"/>
  <c r="W256" i="15"/>
  <c r="U256" i="15"/>
  <c r="S256" i="15"/>
  <c r="R256" i="15"/>
  <c r="K256" i="15"/>
  <c r="L256" i="15" s="1"/>
  <c r="Y256" i="15" s="1"/>
  <c r="W255" i="15"/>
  <c r="V255" i="15"/>
  <c r="U255" i="15"/>
  <c r="T255" i="15"/>
  <c r="S255" i="15"/>
  <c r="R255" i="15"/>
  <c r="Q255" i="15"/>
  <c r="O255" i="15"/>
  <c r="N255" i="15"/>
  <c r="L255" i="15"/>
  <c r="J255" i="15"/>
  <c r="I255" i="15"/>
  <c r="H255" i="15"/>
  <c r="G255" i="15"/>
  <c r="F255" i="15"/>
  <c r="AB254" i="15"/>
  <c r="AA254" i="15"/>
  <c r="X254" i="15"/>
  <c r="W254" i="15"/>
  <c r="W253" i="15" s="1"/>
  <c r="U254" i="15"/>
  <c r="S254" i="15"/>
  <c r="R254" i="15"/>
  <c r="R253" i="15" s="1"/>
  <c r="R250" i="15" s="1"/>
  <c r="L254" i="15"/>
  <c r="Z254" i="15" s="1"/>
  <c r="K254" i="15"/>
  <c r="V253" i="15"/>
  <c r="U253" i="15"/>
  <c r="U250" i="15" s="1"/>
  <c r="T253" i="15"/>
  <c r="S253" i="15"/>
  <c r="Q253" i="15"/>
  <c r="O253" i="15"/>
  <c r="O250" i="15" s="1"/>
  <c r="N253" i="15"/>
  <c r="N250" i="15" s="1"/>
  <c r="L253" i="15"/>
  <c r="X253" i="15" s="1"/>
  <c r="J253" i="15"/>
  <c r="I253" i="15"/>
  <c r="I250" i="15" s="1"/>
  <c r="I248" i="15" s="1"/>
  <c r="H253" i="15"/>
  <c r="G253" i="15"/>
  <c r="F253" i="15"/>
  <c r="AB252" i="15"/>
  <c r="AA252" i="15"/>
  <c r="W252" i="15"/>
  <c r="W251" i="15" s="1"/>
  <c r="W249" i="15" s="1"/>
  <c r="W247" i="15" s="1"/>
  <c r="W245" i="15" s="1"/>
  <c r="W243" i="15" s="1"/>
  <c r="U252" i="15"/>
  <c r="S252" i="15"/>
  <c r="L252" i="15"/>
  <c r="V251" i="15"/>
  <c r="AB251" i="15" s="1"/>
  <c r="U251" i="15"/>
  <c r="T251" i="15"/>
  <c r="S251" i="15"/>
  <c r="S249" i="15" s="1"/>
  <c r="Q251" i="15"/>
  <c r="O251" i="15"/>
  <c r="N251" i="15"/>
  <c r="N249" i="15" s="1"/>
  <c r="N247" i="15" s="1"/>
  <c r="J251" i="15"/>
  <c r="I251" i="15"/>
  <c r="H251" i="15"/>
  <c r="G251" i="15"/>
  <c r="G249" i="15" s="1"/>
  <c r="F251" i="15"/>
  <c r="W250" i="15"/>
  <c r="W246" i="15" s="1"/>
  <c r="W244" i="15" s="1"/>
  <c r="V250" i="15"/>
  <c r="Q250" i="15"/>
  <c r="Q246" i="15" s="1"/>
  <c r="J250" i="15"/>
  <c r="V249" i="15"/>
  <c r="U249" i="15"/>
  <c r="U247" i="15" s="1"/>
  <c r="U245" i="15" s="1"/>
  <c r="U243" i="15" s="1"/>
  <c r="Q249" i="15"/>
  <c r="Q247" i="15" s="1"/>
  <c r="O249" i="15"/>
  <c r="J249" i="15"/>
  <c r="I249" i="15"/>
  <c r="F249" i="15"/>
  <c r="F247" i="15" s="1"/>
  <c r="W248" i="15"/>
  <c r="V248" i="15"/>
  <c r="Q248" i="15"/>
  <c r="O248" i="15"/>
  <c r="J248" i="15"/>
  <c r="V247" i="15"/>
  <c r="S247" i="15"/>
  <c r="S245" i="15" s="1"/>
  <c r="O247" i="15"/>
  <c r="J247" i="15"/>
  <c r="J245" i="15" s="1"/>
  <c r="J243" i="15" s="1"/>
  <c r="I247" i="15"/>
  <c r="G247" i="15"/>
  <c r="O246" i="15"/>
  <c r="J246" i="15"/>
  <c r="J244" i="15" s="1"/>
  <c r="I246" i="15"/>
  <c r="V245" i="15"/>
  <c r="O245" i="15"/>
  <c r="O243" i="15" s="1"/>
  <c r="I245" i="15"/>
  <c r="I243" i="15" s="1"/>
  <c r="F245" i="15"/>
  <c r="Q244" i="15"/>
  <c r="O244" i="15"/>
  <c r="I244" i="15"/>
  <c r="S243" i="15"/>
  <c r="F243" i="15"/>
  <c r="AB242" i="15"/>
  <c r="AA242" i="15"/>
  <c r="Y242" i="15"/>
  <c r="X242" i="15"/>
  <c r="W242" i="15"/>
  <c r="W241" i="15" s="1"/>
  <c r="W240" i="15" s="1"/>
  <c r="U242" i="15"/>
  <c r="S242" i="15"/>
  <c r="P242" i="15"/>
  <c r="P241" i="15" s="1"/>
  <c r="P240" i="15" s="1"/>
  <c r="P239" i="15" s="1"/>
  <c r="L242" i="15"/>
  <c r="Z242" i="15" s="1"/>
  <c r="K242" i="15"/>
  <c r="Z241" i="15"/>
  <c r="Y241" i="15"/>
  <c r="V241" i="15"/>
  <c r="V240" i="15" s="1"/>
  <c r="U241" i="15"/>
  <c r="T241" i="15"/>
  <c r="S241" i="15"/>
  <c r="S240" i="15" s="1"/>
  <c r="S239" i="15" s="1"/>
  <c r="Q241" i="15"/>
  <c r="O241" i="15"/>
  <c r="N241" i="15"/>
  <c r="N240" i="15" s="1"/>
  <c r="N239" i="15" s="1"/>
  <c r="L241" i="15"/>
  <c r="X241" i="15" s="1"/>
  <c r="J241" i="15"/>
  <c r="J240" i="15" s="1"/>
  <c r="J239" i="15" s="1"/>
  <c r="I241" i="15"/>
  <c r="H241" i="15"/>
  <c r="H240" i="15" s="1"/>
  <c r="H239" i="15" s="1"/>
  <c r="G241" i="15"/>
  <c r="F241" i="15"/>
  <c r="U240" i="15"/>
  <c r="U239" i="15" s="1"/>
  <c r="Q240" i="15"/>
  <c r="O240" i="15"/>
  <c r="O239" i="15" s="1"/>
  <c r="L240" i="15"/>
  <c r="I240" i="15"/>
  <c r="I239" i="15" s="1"/>
  <c r="G240" i="15"/>
  <c r="F240" i="15"/>
  <c r="F239" i="15" s="1"/>
  <c r="W239" i="15"/>
  <c r="Q239" i="15"/>
  <c r="AB238" i="15"/>
  <c r="AA238" i="15"/>
  <c r="W238" i="15"/>
  <c r="U238" i="15"/>
  <c r="U237" i="15" s="1"/>
  <c r="U236" i="15" s="1"/>
  <c r="S238" i="15"/>
  <c r="S237" i="15" s="1"/>
  <c r="S236" i="15" s="1"/>
  <c r="S235" i="15" s="1"/>
  <c r="K238" i="15"/>
  <c r="L238" i="15" s="1"/>
  <c r="W237" i="15"/>
  <c r="W236" i="15" s="1"/>
  <c r="W235" i="15" s="1"/>
  <c r="V237" i="15"/>
  <c r="T237" i="15"/>
  <c r="Q237" i="15"/>
  <c r="O237" i="15"/>
  <c r="N237" i="15"/>
  <c r="N236" i="15" s="1"/>
  <c r="N235" i="15" s="1"/>
  <c r="N234" i="15" s="1"/>
  <c r="N233" i="15" s="1"/>
  <c r="K237" i="15"/>
  <c r="J237" i="15"/>
  <c r="I237" i="15"/>
  <c r="H237" i="15"/>
  <c r="H236" i="15" s="1"/>
  <c r="G237" i="15"/>
  <c r="F237" i="15"/>
  <c r="F236" i="15" s="1"/>
  <c r="F235" i="15" s="1"/>
  <c r="V236" i="15"/>
  <c r="O236" i="15"/>
  <c r="J236" i="15"/>
  <c r="I236" i="15"/>
  <c r="G236" i="15"/>
  <c r="G235" i="15" s="1"/>
  <c r="U235" i="15"/>
  <c r="O235" i="15"/>
  <c r="O234" i="15" s="1"/>
  <c r="O233" i="15" s="1"/>
  <c r="J235" i="15"/>
  <c r="I235" i="15"/>
  <c r="U234" i="15"/>
  <c r="U233" i="15" s="1"/>
  <c r="I234" i="15"/>
  <c r="I233" i="15" s="1"/>
  <c r="W232" i="15"/>
  <c r="W231" i="15" s="1"/>
  <c r="W230" i="15" s="1"/>
  <c r="W229" i="15" s="1"/>
  <c r="U232" i="15"/>
  <c r="S232" i="15"/>
  <c r="S231" i="15" s="1"/>
  <c r="S230" i="15" s="1"/>
  <c r="S229" i="15" s="1"/>
  <c r="K232" i="15"/>
  <c r="L232" i="15" s="1"/>
  <c r="V231" i="15"/>
  <c r="U231" i="15"/>
  <c r="U230" i="15" s="1"/>
  <c r="U229" i="15" s="1"/>
  <c r="T231" i="15"/>
  <c r="Q231" i="15"/>
  <c r="O231" i="15"/>
  <c r="O230" i="15" s="1"/>
  <c r="O229" i="15" s="1"/>
  <c r="N231" i="15"/>
  <c r="N230" i="15" s="1"/>
  <c r="N229" i="15" s="1"/>
  <c r="J231" i="15"/>
  <c r="J230" i="15" s="1"/>
  <c r="I231" i="15"/>
  <c r="I230" i="15" s="1"/>
  <c r="H231" i="15"/>
  <c r="H230" i="15" s="1"/>
  <c r="G231" i="15"/>
  <c r="F231" i="15"/>
  <c r="Q230" i="15"/>
  <c r="Q229" i="15" s="1"/>
  <c r="G230" i="15"/>
  <c r="F230" i="15"/>
  <c r="J229" i="15"/>
  <c r="I229" i="15"/>
  <c r="H229" i="15"/>
  <c r="F229" i="15"/>
  <c r="AB228" i="15"/>
  <c r="AA228" i="15"/>
  <c r="W228" i="15"/>
  <c r="W227" i="15" s="1"/>
  <c r="U228" i="15"/>
  <c r="S228" i="15"/>
  <c r="S227" i="15" s="1"/>
  <c r="S226" i="15" s="1"/>
  <c r="S225" i="15" s="1"/>
  <c r="P228" i="15"/>
  <c r="P227" i="15" s="1"/>
  <c r="P226" i="15" s="1"/>
  <c r="P225" i="15" s="1"/>
  <c r="L228" i="15"/>
  <c r="Y228" i="15" s="1"/>
  <c r="K228" i="15"/>
  <c r="AA227" i="15"/>
  <c r="V227" i="15"/>
  <c r="U227" i="15"/>
  <c r="T227" i="15"/>
  <c r="Q227" i="15"/>
  <c r="O227" i="15"/>
  <c r="O226" i="15" s="1"/>
  <c r="O225" i="15" s="1"/>
  <c r="N227" i="15"/>
  <c r="J227" i="15"/>
  <c r="J226" i="15" s="1"/>
  <c r="I227" i="15"/>
  <c r="H227" i="15"/>
  <c r="G227" i="15"/>
  <c r="F227" i="15"/>
  <c r="F226" i="15" s="1"/>
  <c r="F225" i="15" s="1"/>
  <c r="W226" i="15"/>
  <c r="W225" i="15" s="1"/>
  <c r="U226" i="15"/>
  <c r="U225" i="15" s="1"/>
  <c r="T226" i="15"/>
  <c r="AA226" i="15" s="1"/>
  <c r="Q226" i="15"/>
  <c r="N226" i="15"/>
  <c r="N225" i="15" s="1"/>
  <c r="I226" i="15"/>
  <c r="I225" i="15" s="1"/>
  <c r="G226" i="15"/>
  <c r="J225" i="15"/>
  <c r="G225" i="15"/>
  <c r="AB224" i="15"/>
  <c r="AA224" i="15"/>
  <c r="X224" i="15"/>
  <c r="W224" i="15"/>
  <c r="W223" i="15" s="1"/>
  <c r="U224" i="15"/>
  <c r="S224" i="15"/>
  <c r="L224" i="15"/>
  <c r="K224" i="15"/>
  <c r="V223" i="15"/>
  <c r="U223" i="15"/>
  <c r="T223" i="15"/>
  <c r="S223" i="15"/>
  <c r="Q223" i="15"/>
  <c r="O223" i="15"/>
  <c r="N223" i="15"/>
  <c r="N222" i="15" s="1"/>
  <c r="J223" i="15"/>
  <c r="J222" i="15" s="1"/>
  <c r="J221" i="15" s="1"/>
  <c r="I223" i="15"/>
  <c r="H223" i="15"/>
  <c r="H222" i="15" s="1"/>
  <c r="H221" i="15" s="1"/>
  <c r="G223" i="15"/>
  <c r="F223" i="15"/>
  <c r="W222" i="15"/>
  <c r="W221" i="15" s="1"/>
  <c r="U222" i="15"/>
  <c r="U221" i="15" s="1"/>
  <c r="S222" i="15"/>
  <c r="S221" i="15" s="1"/>
  <c r="Q222" i="15"/>
  <c r="Q221" i="15" s="1"/>
  <c r="O222" i="15"/>
  <c r="O221" i="15" s="1"/>
  <c r="I222" i="15"/>
  <c r="I221" i="15" s="1"/>
  <c r="G222" i="15"/>
  <c r="F222" i="15"/>
  <c r="F221" i="15" s="1"/>
  <c r="N221" i="15"/>
  <c r="AB220" i="15"/>
  <c r="AA220" i="15"/>
  <c r="W220" i="15"/>
  <c r="W219" i="15" s="1"/>
  <c r="W218" i="15" s="1"/>
  <c r="W217" i="15" s="1"/>
  <c r="U220" i="15"/>
  <c r="U219" i="15" s="1"/>
  <c r="S220" i="15"/>
  <c r="S219" i="15" s="1"/>
  <c r="L220" i="15"/>
  <c r="L219" i="15" s="1"/>
  <c r="K220" i="15"/>
  <c r="V219" i="15"/>
  <c r="T219" i="15"/>
  <c r="Q219" i="15"/>
  <c r="O219" i="15"/>
  <c r="N219" i="15"/>
  <c r="N218" i="15" s="1"/>
  <c r="N217" i="15" s="1"/>
  <c r="K219" i="15"/>
  <c r="J219" i="15"/>
  <c r="I219" i="15"/>
  <c r="H219" i="15"/>
  <c r="H218" i="15" s="1"/>
  <c r="G219" i="15"/>
  <c r="F219" i="15"/>
  <c r="F218" i="15" s="1"/>
  <c r="F217" i="15" s="1"/>
  <c r="V218" i="15"/>
  <c r="U218" i="15"/>
  <c r="U217" i="15" s="1"/>
  <c r="S218" i="15"/>
  <c r="S217" i="15" s="1"/>
  <c r="Q218" i="15"/>
  <c r="O218" i="15"/>
  <c r="K218" i="15"/>
  <c r="J218" i="15"/>
  <c r="J217" i="15" s="1"/>
  <c r="I218" i="15"/>
  <c r="G218" i="15"/>
  <c r="G217" i="15" s="1"/>
  <c r="O217" i="15"/>
  <c r="I217" i="15"/>
  <c r="H217" i="15"/>
  <c r="AB216" i="15"/>
  <c r="AA216" i="15"/>
  <c r="W216" i="15"/>
  <c r="W215" i="15" s="1"/>
  <c r="W214" i="15" s="1"/>
  <c r="W213" i="15" s="1"/>
  <c r="U216" i="15"/>
  <c r="S216" i="15"/>
  <c r="S215" i="15" s="1"/>
  <c r="L216" i="15"/>
  <c r="K216" i="15"/>
  <c r="V215" i="15"/>
  <c r="U215" i="15"/>
  <c r="U214" i="15" s="1"/>
  <c r="U213" i="15" s="1"/>
  <c r="T215" i="15"/>
  <c r="Q215" i="15"/>
  <c r="O215" i="15"/>
  <c r="O214" i="15" s="1"/>
  <c r="O213" i="15" s="1"/>
  <c r="N215" i="15"/>
  <c r="N214" i="15" s="1"/>
  <c r="N213" i="15" s="1"/>
  <c r="J215" i="15"/>
  <c r="J214" i="15" s="1"/>
  <c r="I215" i="15"/>
  <c r="H215" i="15"/>
  <c r="G215" i="15"/>
  <c r="K215" i="15" s="1"/>
  <c r="F215" i="15"/>
  <c r="F214" i="15" s="1"/>
  <c r="F213" i="15" s="1"/>
  <c r="T214" i="15"/>
  <c r="S214" i="15"/>
  <c r="S213" i="15" s="1"/>
  <c r="Q214" i="15"/>
  <c r="K214" i="15"/>
  <c r="I214" i="15"/>
  <c r="I213" i="15" s="1"/>
  <c r="H214" i="15"/>
  <c r="G214" i="15"/>
  <c r="J213" i="15"/>
  <c r="H213" i="15"/>
  <c r="G213" i="15"/>
  <c r="K213" i="15" s="1"/>
  <c r="AB212" i="15"/>
  <c r="AA212" i="15"/>
  <c r="W212" i="15"/>
  <c r="W211" i="15" s="1"/>
  <c r="U212" i="15"/>
  <c r="S212" i="15"/>
  <c r="L212" i="15"/>
  <c r="K212" i="15"/>
  <c r="V211" i="15"/>
  <c r="U211" i="15"/>
  <c r="T211" i="15"/>
  <c r="S211" i="15"/>
  <c r="Q211" i="15"/>
  <c r="O211" i="15"/>
  <c r="N211" i="15"/>
  <c r="N210" i="15" s="1"/>
  <c r="J211" i="15"/>
  <c r="J210" i="15" s="1"/>
  <c r="I211" i="15"/>
  <c r="H211" i="15"/>
  <c r="H210" i="15" s="1"/>
  <c r="H209" i="15" s="1"/>
  <c r="G211" i="15"/>
  <c r="F211" i="15"/>
  <c r="W210" i="15"/>
  <c r="W209" i="15" s="1"/>
  <c r="U210" i="15"/>
  <c r="U209" i="15" s="1"/>
  <c r="S210" i="15"/>
  <c r="S209" i="15" s="1"/>
  <c r="Q210" i="15"/>
  <c r="O210" i="15"/>
  <c r="O209" i="15" s="1"/>
  <c r="I210" i="15"/>
  <c r="I209" i="15" s="1"/>
  <c r="F210" i="15"/>
  <c r="F209" i="15" s="1"/>
  <c r="Q209" i="15"/>
  <c r="N209" i="15"/>
  <c r="J209" i="15"/>
  <c r="AB208" i="15"/>
  <c r="AA208" i="15"/>
  <c r="W208" i="15"/>
  <c r="W207" i="15" s="1"/>
  <c r="W206" i="15" s="1"/>
  <c r="W205" i="15" s="1"/>
  <c r="U208" i="15"/>
  <c r="U207" i="15" s="1"/>
  <c r="S208" i="15"/>
  <c r="S207" i="15" s="1"/>
  <c r="K208" i="15"/>
  <c r="L208" i="15" s="1"/>
  <c r="V207" i="15"/>
  <c r="T207" i="15"/>
  <c r="Q207" i="15"/>
  <c r="O207" i="15"/>
  <c r="N207" i="15"/>
  <c r="N206" i="15" s="1"/>
  <c r="K207" i="15"/>
  <c r="J207" i="15"/>
  <c r="I207" i="15"/>
  <c r="H207" i="15"/>
  <c r="H206" i="15" s="1"/>
  <c r="G207" i="15"/>
  <c r="F207" i="15"/>
  <c r="F206" i="15" s="1"/>
  <c r="F205" i="15" s="1"/>
  <c r="V206" i="15"/>
  <c r="U206" i="15"/>
  <c r="U205" i="15" s="1"/>
  <c r="S206" i="15"/>
  <c r="S205" i="15" s="1"/>
  <c r="Q206" i="15"/>
  <c r="O206" i="15"/>
  <c r="K206" i="15"/>
  <c r="J206" i="15"/>
  <c r="J205" i="15" s="1"/>
  <c r="I206" i="15"/>
  <c r="I205" i="15" s="1"/>
  <c r="G206" i="15"/>
  <c r="V205" i="15"/>
  <c r="O205" i="15"/>
  <c r="N205" i="15"/>
  <c r="H205" i="15"/>
  <c r="G205" i="15"/>
  <c r="AB204" i="15"/>
  <c r="AA204" i="15"/>
  <c r="Y204" i="15"/>
  <c r="X204" i="15"/>
  <c r="W204" i="15"/>
  <c r="W203" i="15" s="1"/>
  <c r="W202" i="15" s="1"/>
  <c r="U204" i="15"/>
  <c r="S204" i="15"/>
  <c r="P204" i="15"/>
  <c r="P203" i="15" s="1"/>
  <c r="P202" i="15" s="1"/>
  <c r="P201" i="15" s="1"/>
  <c r="L204" i="15"/>
  <c r="Z204" i="15" s="1"/>
  <c r="K204" i="15"/>
  <c r="Z203" i="15"/>
  <c r="V203" i="15"/>
  <c r="V202" i="15" s="1"/>
  <c r="U203" i="15"/>
  <c r="T203" i="15"/>
  <c r="S203" i="15"/>
  <c r="Q203" i="15"/>
  <c r="O203" i="15"/>
  <c r="N203" i="15"/>
  <c r="N202" i="15" s="1"/>
  <c r="N201" i="15" s="1"/>
  <c r="L203" i="15"/>
  <c r="X203" i="15" s="1"/>
  <c r="J203" i="15"/>
  <c r="J202" i="15" s="1"/>
  <c r="J201" i="15" s="1"/>
  <c r="I203" i="15"/>
  <c r="H203" i="15"/>
  <c r="H202" i="15" s="1"/>
  <c r="H201" i="15" s="1"/>
  <c r="G203" i="15"/>
  <c r="K203" i="15" s="1"/>
  <c r="F203" i="15"/>
  <c r="U202" i="15"/>
  <c r="U201" i="15" s="1"/>
  <c r="S202" i="15"/>
  <c r="S201" i="15" s="1"/>
  <c r="Q202" i="15"/>
  <c r="O202" i="15"/>
  <c r="O201" i="15" s="1"/>
  <c r="L202" i="15"/>
  <c r="X202" i="15" s="1"/>
  <c r="I202" i="15"/>
  <c r="I201" i="15" s="1"/>
  <c r="G202" i="15"/>
  <c r="F202" i="15"/>
  <c r="X201" i="15"/>
  <c r="W201" i="15"/>
  <c r="Q201" i="15"/>
  <c r="L201" i="15"/>
  <c r="F201" i="15"/>
  <c r="AB200" i="15"/>
  <c r="AA200" i="15"/>
  <c r="W200" i="15"/>
  <c r="U200" i="15"/>
  <c r="U199" i="15" s="1"/>
  <c r="U198" i="15" s="1"/>
  <c r="S200" i="15"/>
  <c r="S199" i="15" s="1"/>
  <c r="S198" i="15" s="1"/>
  <c r="S197" i="15" s="1"/>
  <c r="L200" i="15"/>
  <c r="K200" i="15"/>
  <c r="W199" i="15"/>
  <c r="V199" i="15"/>
  <c r="T199" i="15"/>
  <c r="AA199" i="15" s="1"/>
  <c r="Q199" i="15"/>
  <c r="O199" i="15"/>
  <c r="N199" i="15"/>
  <c r="N198" i="15" s="1"/>
  <c r="N197" i="15" s="1"/>
  <c r="K199" i="15"/>
  <c r="J199" i="15"/>
  <c r="I199" i="15"/>
  <c r="H199" i="15"/>
  <c r="H198" i="15" s="1"/>
  <c r="H197" i="15" s="1"/>
  <c r="G199" i="15"/>
  <c r="F199" i="15"/>
  <c r="F198" i="15" s="1"/>
  <c r="F197" i="15" s="1"/>
  <c r="W198" i="15"/>
  <c r="W197" i="15" s="1"/>
  <c r="V198" i="15"/>
  <c r="Q198" i="15"/>
  <c r="O198" i="15"/>
  <c r="K198" i="15"/>
  <c r="J198" i="15"/>
  <c r="J197" i="15" s="1"/>
  <c r="I198" i="15"/>
  <c r="G198" i="15"/>
  <c r="G197" i="15" s="1"/>
  <c r="V197" i="15"/>
  <c r="U197" i="15"/>
  <c r="O197" i="15"/>
  <c r="I197" i="15"/>
  <c r="AB196" i="15"/>
  <c r="AA196" i="15"/>
  <c r="Z196" i="15"/>
  <c r="W196" i="15"/>
  <c r="W195" i="15" s="1"/>
  <c r="W194" i="15" s="1"/>
  <c r="W193" i="15" s="1"/>
  <c r="U196" i="15"/>
  <c r="S196" i="15"/>
  <c r="S195" i="15" s="1"/>
  <c r="S194" i="15" s="1"/>
  <c r="S193" i="15" s="1"/>
  <c r="R196" i="15"/>
  <c r="R195" i="15" s="1"/>
  <c r="R194" i="15" s="1"/>
  <c r="R193" i="15" s="1"/>
  <c r="L196" i="15"/>
  <c r="X196" i="15" s="1"/>
  <c r="K196" i="15"/>
  <c r="AA195" i="15"/>
  <c r="V195" i="15"/>
  <c r="U195" i="15"/>
  <c r="U194" i="15" s="1"/>
  <c r="U193" i="15" s="1"/>
  <c r="T195" i="15"/>
  <c r="Y195" i="15" s="1"/>
  <c r="Q195" i="15"/>
  <c r="O195" i="15"/>
  <c r="N195" i="15"/>
  <c r="L195" i="15"/>
  <c r="J195" i="15"/>
  <c r="J194" i="15" s="1"/>
  <c r="J193" i="15" s="1"/>
  <c r="I195" i="15"/>
  <c r="H195" i="15"/>
  <c r="G195" i="15"/>
  <c r="F195" i="15"/>
  <c r="F194" i="15" s="1"/>
  <c r="AA194" i="15"/>
  <c r="T194" i="15"/>
  <c r="Q194" i="15"/>
  <c r="O194" i="15"/>
  <c r="O193" i="15" s="1"/>
  <c r="N194" i="15"/>
  <c r="I194" i="15"/>
  <c r="I193" i="15" s="1"/>
  <c r="H194" i="15"/>
  <c r="G194" i="15"/>
  <c r="T193" i="15"/>
  <c r="N193" i="15"/>
  <c r="H193" i="15"/>
  <c r="G193" i="15"/>
  <c r="F193" i="15"/>
  <c r="AB192" i="15"/>
  <c r="AA192" i="15"/>
  <c r="W192" i="15"/>
  <c r="W191" i="15" s="1"/>
  <c r="U192" i="15"/>
  <c r="S192" i="15"/>
  <c r="L192" i="15"/>
  <c r="K192" i="15"/>
  <c r="AB191" i="15"/>
  <c r="V191" i="15"/>
  <c r="V190" i="15" s="1"/>
  <c r="U191" i="15"/>
  <c r="T191" i="15"/>
  <c r="S191" i="15"/>
  <c r="Q191" i="15"/>
  <c r="O191" i="15"/>
  <c r="N191" i="15"/>
  <c r="N190" i="15" s="1"/>
  <c r="N189" i="15" s="1"/>
  <c r="J191" i="15"/>
  <c r="J190" i="15" s="1"/>
  <c r="I191" i="15"/>
  <c r="H191" i="15"/>
  <c r="H190" i="15" s="1"/>
  <c r="G191" i="15"/>
  <c r="F191" i="15"/>
  <c r="W190" i="15"/>
  <c r="W189" i="15" s="1"/>
  <c r="U190" i="15"/>
  <c r="U189" i="15" s="1"/>
  <c r="S190" i="15"/>
  <c r="S189" i="15" s="1"/>
  <c r="Q190" i="15"/>
  <c r="O190" i="15"/>
  <c r="O189" i="15" s="1"/>
  <c r="I190" i="15"/>
  <c r="I189" i="15" s="1"/>
  <c r="F190" i="15"/>
  <c r="F189" i="15" s="1"/>
  <c r="Q189" i="15"/>
  <c r="J189" i="15"/>
  <c r="H189" i="15"/>
  <c r="AB188" i="15"/>
  <c r="AA188" i="15"/>
  <c r="W188" i="15"/>
  <c r="W187" i="15" s="1"/>
  <c r="W186" i="15" s="1"/>
  <c r="W185" i="15" s="1"/>
  <c r="U188" i="15"/>
  <c r="U187" i="15" s="1"/>
  <c r="U186" i="15" s="1"/>
  <c r="U185" i="15" s="1"/>
  <c r="S188" i="15"/>
  <c r="S187" i="15" s="1"/>
  <c r="K188" i="15"/>
  <c r="L188" i="15" s="1"/>
  <c r="AB187" i="15"/>
  <c r="V187" i="15"/>
  <c r="T187" i="15"/>
  <c r="Q187" i="15"/>
  <c r="Q186" i="15" s="1"/>
  <c r="O187" i="15"/>
  <c r="N187" i="15"/>
  <c r="N186" i="15" s="1"/>
  <c r="K187" i="15"/>
  <c r="J187" i="15"/>
  <c r="I187" i="15"/>
  <c r="H187" i="15"/>
  <c r="H186" i="15" s="1"/>
  <c r="G187" i="15"/>
  <c r="F187" i="15"/>
  <c r="F186" i="15" s="1"/>
  <c r="V186" i="15"/>
  <c r="S186" i="15"/>
  <c r="S185" i="15" s="1"/>
  <c r="O186" i="15"/>
  <c r="J186" i="15"/>
  <c r="J185" i="15" s="1"/>
  <c r="I186" i="15"/>
  <c r="G186" i="15"/>
  <c r="G185" i="15" s="1"/>
  <c r="V185" i="15"/>
  <c r="O185" i="15"/>
  <c r="N185" i="15"/>
  <c r="H185" i="15"/>
  <c r="F185" i="15"/>
  <c r="AB184" i="15"/>
  <c r="AA184" i="15"/>
  <c r="W184" i="15"/>
  <c r="W183" i="15" s="1"/>
  <c r="W182" i="15" s="1"/>
  <c r="W181" i="15" s="1"/>
  <c r="U184" i="15"/>
  <c r="S184" i="15"/>
  <c r="S183" i="15" s="1"/>
  <c r="S182" i="15" s="1"/>
  <c r="S181" i="15" s="1"/>
  <c r="L184" i="15"/>
  <c r="K184" i="15"/>
  <c r="V183" i="15"/>
  <c r="V182" i="15" s="1"/>
  <c r="U183" i="15"/>
  <c r="U182" i="15" s="1"/>
  <c r="U181" i="15" s="1"/>
  <c r="T183" i="15"/>
  <c r="AB183" i="15" s="1"/>
  <c r="Q183" i="15"/>
  <c r="O183" i="15"/>
  <c r="O182" i="15" s="1"/>
  <c r="O181" i="15" s="1"/>
  <c r="N183" i="15"/>
  <c r="N182" i="15" s="1"/>
  <c r="N181" i="15" s="1"/>
  <c r="L183" i="15"/>
  <c r="J183" i="15"/>
  <c r="J182" i="15" s="1"/>
  <c r="J181" i="15" s="1"/>
  <c r="I183" i="15"/>
  <c r="H183" i="15"/>
  <c r="G183" i="15"/>
  <c r="F183" i="15"/>
  <c r="F182" i="15" s="1"/>
  <c r="Q182" i="15"/>
  <c r="I182" i="15"/>
  <c r="I181" i="15" s="1"/>
  <c r="H182" i="15"/>
  <c r="G182" i="15"/>
  <c r="V181" i="15"/>
  <c r="G181" i="15"/>
  <c r="F181" i="15"/>
  <c r="AB180" i="15"/>
  <c r="AA180" i="15"/>
  <c r="W180" i="15"/>
  <c r="W179" i="15" s="1"/>
  <c r="U180" i="15"/>
  <c r="S180" i="15"/>
  <c r="S179" i="15" s="1"/>
  <c r="S178" i="15" s="1"/>
  <c r="S177" i="15" s="1"/>
  <c r="L180" i="15"/>
  <c r="K180" i="15"/>
  <c r="V179" i="15"/>
  <c r="V178" i="15" s="1"/>
  <c r="U179" i="15"/>
  <c r="T179" i="15"/>
  <c r="Q179" i="15"/>
  <c r="O179" i="15"/>
  <c r="N179" i="15"/>
  <c r="N178" i="15" s="1"/>
  <c r="N177" i="15" s="1"/>
  <c r="J179" i="15"/>
  <c r="J178" i="15" s="1"/>
  <c r="I179" i="15"/>
  <c r="H179" i="15"/>
  <c r="H178" i="15" s="1"/>
  <c r="G179" i="15"/>
  <c r="F179" i="15"/>
  <c r="F178" i="15" s="1"/>
  <c r="W178" i="15"/>
  <c r="W177" i="15" s="1"/>
  <c r="U178" i="15"/>
  <c r="U177" i="15" s="1"/>
  <c r="Q178" i="15"/>
  <c r="O178" i="15"/>
  <c r="O177" i="15" s="1"/>
  <c r="I178" i="15"/>
  <c r="I177" i="15" s="1"/>
  <c r="Q177" i="15"/>
  <c r="J177" i="15"/>
  <c r="H177" i="15"/>
  <c r="F177" i="15"/>
  <c r="AB176" i="15"/>
  <c r="AA176" i="15"/>
  <c r="W176" i="15"/>
  <c r="W175" i="15" s="1"/>
  <c r="W174" i="15" s="1"/>
  <c r="W173" i="15" s="1"/>
  <c r="U176" i="15"/>
  <c r="U175" i="15" s="1"/>
  <c r="U174" i="15" s="1"/>
  <c r="U173" i="15" s="1"/>
  <c r="S176" i="15"/>
  <c r="S175" i="15" s="1"/>
  <c r="S174" i="15" s="1"/>
  <c r="S173" i="15" s="1"/>
  <c r="K176" i="15"/>
  <c r="L176" i="15" s="1"/>
  <c r="AB175" i="15"/>
  <c r="V175" i="15"/>
  <c r="T175" i="15"/>
  <c r="Q175" i="15"/>
  <c r="O175" i="15"/>
  <c r="N175" i="15"/>
  <c r="N174" i="15" s="1"/>
  <c r="J175" i="15"/>
  <c r="I175" i="15"/>
  <c r="H175" i="15"/>
  <c r="H174" i="15" s="1"/>
  <c r="G175" i="15"/>
  <c r="F175" i="15"/>
  <c r="F174" i="15" s="1"/>
  <c r="V174" i="15"/>
  <c r="Q174" i="15"/>
  <c r="O174" i="15"/>
  <c r="I174" i="15"/>
  <c r="I173" i="15" s="1"/>
  <c r="G174" i="15"/>
  <c r="V173" i="15"/>
  <c r="O173" i="15"/>
  <c r="N173" i="15"/>
  <c r="H173" i="15"/>
  <c r="F173" i="15"/>
  <c r="AB172" i="15"/>
  <c r="AA172" i="15"/>
  <c r="W172" i="15"/>
  <c r="W171" i="15" s="1"/>
  <c r="W170" i="15" s="1"/>
  <c r="U172" i="15"/>
  <c r="S172" i="15"/>
  <c r="S171" i="15" s="1"/>
  <c r="S170" i="15" s="1"/>
  <c r="S169" i="15" s="1"/>
  <c r="R172" i="15"/>
  <c r="R171" i="15" s="1"/>
  <c r="R170" i="15" s="1"/>
  <c r="R169" i="15" s="1"/>
  <c r="L172" i="15"/>
  <c r="K172" i="15"/>
  <c r="AA171" i="15"/>
  <c r="Z171" i="15"/>
  <c r="V171" i="15"/>
  <c r="V170" i="15" s="1"/>
  <c r="U171" i="15"/>
  <c r="U170" i="15" s="1"/>
  <c r="U169" i="15" s="1"/>
  <c r="T171" i="15"/>
  <c r="Q171" i="15"/>
  <c r="O171" i="15"/>
  <c r="N171" i="15"/>
  <c r="N170" i="15" s="1"/>
  <c r="N169" i="15" s="1"/>
  <c r="L171" i="15"/>
  <c r="J171" i="15"/>
  <c r="J170" i="15" s="1"/>
  <c r="J169" i="15" s="1"/>
  <c r="I171" i="15"/>
  <c r="I170" i="15" s="1"/>
  <c r="I169" i="15" s="1"/>
  <c r="H171" i="15"/>
  <c r="G171" i="15"/>
  <c r="F171" i="15"/>
  <c r="F170" i="15" s="1"/>
  <c r="Q170" i="15"/>
  <c r="Q169" i="15" s="1"/>
  <c r="O170" i="15"/>
  <c r="O169" i="15" s="1"/>
  <c r="H170" i="15"/>
  <c r="H169" i="15" s="1"/>
  <c r="G170" i="15"/>
  <c r="W169" i="15"/>
  <c r="V169" i="15"/>
  <c r="F169" i="15"/>
  <c r="AB168" i="15"/>
  <c r="AA168" i="15"/>
  <c r="W168" i="15"/>
  <c r="U168" i="15"/>
  <c r="U167" i="15" s="1"/>
  <c r="U166" i="15" s="1"/>
  <c r="U165" i="15" s="1"/>
  <c r="S168" i="15"/>
  <c r="K168" i="15"/>
  <c r="L168" i="15" s="1"/>
  <c r="W167" i="15"/>
  <c r="V167" i="15"/>
  <c r="AB167" i="15" s="1"/>
  <c r="T167" i="15"/>
  <c r="AA167" i="15" s="1"/>
  <c r="S167" i="15"/>
  <c r="S166" i="15" s="1"/>
  <c r="S165" i="15" s="1"/>
  <c r="Q167" i="15"/>
  <c r="O167" i="15"/>
  <c r="N167" i="15"/>
  <c r="N166" i="15" s="1"/>
  <c r="N165" i="15" s="1"/>
  <c r="L167" i="15"/>
  <c r="K167" i="15"/>
  <c r="J167" i="15"/>
  <c r="I167" i="15"/>
  <c r="H167" i="15"/>
  <c r="H166" i="15" s="1"/>
  <c r="H165" i="15" s="1"/>
  <c r="G167" i="15"/>
  <c r="G166" i="15" s="1"/>
  <c r="F167" i="15"/>
  <c r="F166" i="15" s="1"/>
  <c r="F165" i="15" s="1"/>
  <c r="W166" i="15"/>
  <c r="W165" i="15" s="1"/>
  <c r="V166" i="15"/>
  <c r="O166" i="15"/>
  <c r="J166" i="15"/>
  <c r="J165" i="15" s="1"/>
  <c r="I166" i="15"/>
  <c r="V165" i="15"/>
  <c r="O165" i="15"/>
  <c r="I165" i="15"/>
  <c r="AB164" i="15"/>
  <c r="AA164" i="15"/>
  <c r="W164" i="15"/>
  <c r="U164" i="15"/>
  <c r="S164" i="15"/>
  <c r="S163" i="15" s="1"/>
  <c r="S162" i="15" s="1"/>
  <c r="S161" i="15" s="1"/>
  <c r="R164" i="15"/>
  <c r="R163" i="15" s="1"/>
  <c r="R162" i="15" s="1"/>
  <c r="R161" i="15" s="1"/>
  <c r="K164" i="15"/>
  <c r="L164" i="15" s="1"/>
  <c r="Z164" i="15" s="1"/>
  <c r="AA163" i="15"/>
  <c r="W163" i="15"/>
  <c r="W162" i="15" s="1"/>
  <c r="W161" i="15" s="1"/>
  <c r="V163" i="15"/>
  <c r="U163" i="15"/>
  <c r="U162" i="15" s="1"/>
  <c r="T163" i="15"/>
  <c r="Q163" i="15"/>
  <c r="O163" i="15"/>
  <c r="N163" i="15"/>
  <c r="J163" i="15"/>
  <c r="J162" i="15" s="1"/>
  <c r="J161" i="15" s="1"/>
  <c r="I163" i="15"/>
  <c r="H163" i="15"/>
  <c r="G163" i="15"/>
  <c r="F163" i="15"/>
  <c r="F162" i="15" s="1"/>
  <c r="F161" i="15" s="1"/>
  <c r="T162" i="15"/>
  <c r="O162" i="15"/>
  <c r="N162" i="15"/>
  <c r="I162" i="15"/>
  <c r="H162" i="15"/>
  <c r="G162" i="15"/>
  <c r="U161" i="15"/>
  <c r="T161" i="15"/>
  <c r="O161" i="15"/>
  <c r="N161" i="15"/>
  <c r="I161" i="15"/>
  <c r="G161" i="15"/>
  <c r="AB160" i="15"/>
  <c r="AA160" i="15"/>
  <c r="Y160" i="15"/>
  <c r="X160" i="15"/>
  <c r="W160" i="15"/>
  <c r="U160" i="15"/>
  <c r="S160" i="15"/>
  <c r="P160" i="15"/>
  <c r="P159" i="15" s="1"/>
  <c r="P158" i="15" s="1"/>
  <c r="P157" i="15" s="1"/>
  <c r="K160" i="15"/>
  <c r="L160" i="15" s="1"/>
  <c r="L159" i="15" s="1"/>
  <c r="W159" i="15"/>
  <c r="V159" i="15"/>
  <c r="V158" i="15" s="1"/>
  <c r="U159" i="15"/>
  <c r="T159" i="15"/>
  <c r="AA159" i="15" s="1"/>
  <c r="S159" i="15"/>
  <c r="Q159" i="15"/>
  <c r="O159" i="15"/>
  <c r="N159" i="15"/>
  <c r="J159" i="15"/>
  <c r="J158" i="15" s="1"/>
  <c r="J157" i="15" s="1"/>
  <c r="I159" i="15"/>
  <c r="H159" i="15"/>
  <c r="G159" i="15"/>
  <c r="F159" i="15"/>
  <c r="W158" i="15"/>
  <c r="U158" i="15"/>
  <c r="U157" i="15" s="1"/>
  <c r="T158" i="15"/>
  <c r="AA158" i="15" s="1"/>
  <c r="S158" i="15"/>
  <c r="Q158" i="15"/>
  <c r="O158" i="15"/>
  <c r="O157" i="15" s="1"/>
  <c r="N158" i="15"/>
  <c r="N157" i="15" s="1"/>
  <c r="I158" i="15"/>
  <c r="I157" i="15" s="1"/>
  <c r="H158" i="15"/>
  <c r="H157" i="15" s="1"/>
  <c r="G158" i="15"/>
  <c r="F158" i="15"/>
  <c r="F157" i="15" s="1"/>
  <c r="W157" i="15"/>
  <c r="T157" i="15"/>
  <c r="S157" i="15"/>
  <c r="Q157" i="15"/>
  <c r="AB156" i="15"/>
  <c r="AA156" i="15"/>
  <c r="Y156" i="15"/>
  <c r="W156" i="15"/>
  <c r="U156" i="15"/>
  <c r="U155" i="15" s="1"/>
  <c r="U154" i="15" s="1"/>
  <c r="S156" i="15"/>
  <c r="P156" i="15"/>
  <c r="P155" i="15" s="1"/>
  <c r="P154" i="15" s="1"/>
  <c r="L156" i="15"/>
  <c r="L155" i="15" s="1"/>
  <c r="K156" i="15"/>
  <c r="Y155" i="15"/>
  <c r="W155" i="15"/>
  <c r="V155" i="15"/>
  <c r="AB155" i="15" s="1"/>
  <c r="T155" i="15"/>
  <c r="S155" i="15"/>
  <c r="Q155" i="15"/>
  <c r="X155" i="15" s="1"/>
  <c r="O155" i="15"/>
  <c r="N155" i="15"/>
  <c r="N154" i="15" s="1"/>
  <c r="N153" i="15" s="1"/>
  <c r="K155" i="15"/>
  <c r="J155" i="15"/>
  <c r="I155" i="15"/>
  <c r="H155" i="15"/>
  <c r="H154" i="15" s="1"/>
  <c r="H153" i="15" s="1"/>
  <c r="G155" i="15"/>
  <c r="F155" i="15"/>
  <c r="W154" i="15"/>
  <c r="W153" i="15" s="1"/>
  <c r="V154" i="15"/>
  <c r="S154" i="15"/>
  <c r="S153" i="15" s="1"/>
  <c r="Q154" i="15"/>
  <c r="O154" i="15"/>
  <c r="K154" i="15"/>
  <c r="J154" i="15"/>
  <c r="J153" i="15" s="1"/>
  <c r="I154" i="15"/>
  <c r="G154" i="15"/>
  <c r="G153" i="15" s="1"/>
  <c r="F154" i="15"/>
  <c r="V153" i="15"/>
  <c r="U153" i="15"/>
  <c r="Q153" i="15"/>
  <c r="P153" i="15"/>
  <c r="O153" i="15"/>
  <c r="I153" i="15"/>
  <c r="F153" i="15"/>
  <c r="AB152" i="15"/>
  <c r="AA152" i="15"/>
  <c r="W152" i="15"/>
  <c r="U152" i="15"/>
  <c r="U151" i="15" s="1"/>
  <c r="U150" i="15" s="1"/>
  <c r="U149" i="15" s="1"/>
  <c r="S152" i="15"/>
  <c r="S151" i="15" s="1"/>
  <c r="S150" i="15" s="1"/>
  <c r="S149" i="15" s="1"/>
  <c r="L152" i="15"/>
  <c r="Z152" i="15" s="1"/>
  <c r="K152" i="15"/>
  <c r="W151" i="15"/>
  <c r="V151" i="15"/>
  <c r="V150" i="15" s="1"/>
  <c r="T151" i="15"/>
  <c r="Q151" i="15"/>
  <c r="AA151" i="15" s="1"/>
  <c r="O151" i="15"/>
  <c r="N151" i="15"/>
  <c r="K151" i="15"/>
  <c r="J151" i="15"/>
  <c r="I151" i="15"/>
  <c r="H151" i="15"/>
  <c r="G151" i="15"/>
  <c r="F151" i="15"/>
  <c r="F150" i="15" s="1"/>
  <c r="F149" i="15" s="1"/>
  <c r="AB150" i="15"/>
  <c r="W150" i="15"/>
  <c r="W149" i="15" s="1"/>
  <c r="T150" i="15"/>
  <c r="Q150" i="15"/>
  <c r="O150" i="15"/>
  <c r="N150" i="15"/>
  <c r="J150" i="15"/>
  <c r="J149" i="15" s="1"/>
  <c r="I150" i="15"/>
  <c r="I149" i="15" s="1"/>
  <c r="H150" i="15"/>
  <c r="K150" i="15" s="1"/>
  <c r="G150" i="15"/>
  <c r="O149" i="15"/>
  <c r="N149" i="15"/>
  <c r="H149" i="15"/>
  <c r="G149" i="15"/>
  <c r="K149" i="15" s="1"/>
  <c r="AB148" i="15"/>
  <c r="AA148" i="15"/>
  <c r="W148" i="15"/>
  <c r="U148" i="15"/>
  <c r="S148" i="15"/>
  <c r="S147" i="15" s="1"/>
  <c r="S146" i="15" s="1"/>
  <c r="S145" i="15" s="1"/>
  <c r="K148" i="15"/>
  <c r="L148" i="15" s="1"/>
  <c r="X148" i="15" s="1"/>
  <c r="W147" i="15"/>
  <c r="V147" i="15"/>
  <c r="U147" i="15"/>
  <c r="T147" i="15"/>
  <c r="Q147" i="15"/>
  <c r="O147" i="15"/>
  <c r="N147" i="15"/>
  <c r="J147" i="15"/>
  <c r="J146" i="15" s="1"/>
  <c r="J145" i="15" s="1"/>
  <c r="I147" i="15"/>
  <c r="H147" i="15"/>
  <c r="H146" i="15" s="1"/>
  <c r="H145" i="15" s="1"/>
  <c r="G147" i="15"/>
  <c r="F147" i="15"/>
  <c r="W146" i="15"/>
  <c r="U146" i="15"/>
  <c r="U145" i="15" s="1"/>
  <c r="Q146" i="15"/>
  <c r="O146" i="15"/>
  <c r="O145" i="15" s="1"/>
  <c r="N146" i="15"/>
  <c r="N145" i="15" s="1"/>
  <c r="I146" i="15"/>
  <c r="I145" i="15" s="1"/>
  <c r="G146" i="15"/>
  <c r="F146" i="15"/>
  <c r="F145" i="15" s="1"/>
  <c r="W145" i="15"/>
  <c r="Q145" i="15"/>
  <c r="AB144" i="15"/>
  <c r="AA144" i="15"/>
  <c r="W144" i="15"/>
  <c r="U144" i="15"/>
  <c r="U143" i="15" s="1"/>
  <c r="U142" i="15" s="1"/>
  <c r="S144" i="15"/>
  <c r="L144" i="15"/>
  <c r="K144" i="15"/>
  <c r="W143" i="15"/>
  <c r="W142" i="15" s="1"/>
  <c r="W141" i="15" s="1"/>
  <c r="V143" i="15"/>
  <c r="AB143" i="15" s="1"/>
  <c r="T143" i="15"/>
  <c r="S143" i="15"/>
  <c r="Q143" i="15"/>
  <c r="O143" i="15"/>
  <c r="N143" i="15"/>
  <c r="N142" i="15" s="1"/>
  <c r="N141" i="15" s="1"/>
  <c r="K143" i="15"/>
  <c r="J143" i="15"/>
  <c r="I143" i="15"/>
  <c r="H143" i="15"/>
  <c r="H142" i="15" s="1"/>
  <c r="H141" i="15" s="1"/>
  <c r="G143" i="15"/>
  <c r="F143" i="15"/>
  <c r="V142" i="15"/>
  <c r="S142" i="15"/>
  <c r="S141" i="15" s="1"/>
  <c r="Q142" i="15"/>
  <c r="O142" i="15"/>
  <c r="J142" i="15"/>
  <c r="J141" i="15" s="1"/>
  <c r="I142" i="15"/>
  <c r="G142" i="15"/>
  <c r="F142" i="15"/>
  <c r="V141" i="15"/>
  <c r="U141" i="15"/>
  <c r="O141" i="15"/>
  <c r="I141" i="15"/>
  <c r="F141" i="15"/>
  <c r="AB140" i="15"/>
  <c r="AA140" i="15"/>
  <c r="W140" i="15"/>
  <c r="U140" i="15"/>
  <c r="U139" i="15" s="1"/>
  <c r="U138" i="15" s="1"/>
  <c r="U137" i="15" s="1"/>
  <c r="S140" i="15"/>
  <c r="S139" i="15" s="1"/>
  <c r="S138" i="15" s="1"/>
  <c r="S137" i="15" s="1"/>
  <c r="R140" i="15"/>
  <c r="R139" i="15" s="1"/>
  <c r="R138" i="15" s="1"/>
  <c r="R137" i="15" s="1"/>
  <c r="L140" i="15"/>
  <c r="K140" i="15"/>
  <c r="W139" i="15"/>
  <c r="V139" i="15"/>
  <c r="T139" i="15"/>
  <c r="Q139" i="15"/>
  <c r="Q138" i="15" s="1"/>
  <c r="O139" i="15"/>
  <c r="O138" i="15" s="1"/>
  <c r="N139" i="15"/>
  <c r="J139" i="15"/>
  <c r="I139" i="15"/>
  <c r="I138" i="15" s="1"/>
  <c r="I137" i="15" s="1"/>
  <c r="H139" i="15"/>
  <c r="G139" i="15"/>
  <c r="F139" i="15"/>
  <c r="F138" i="15" s="1"/>
  <c r="F137" i="15" s="1"/>
  <c r="W138" i="15"/>
  <c r="W137" i="15" s="1"/>
  <c r="V138" i="15"/>
  <c r="T138" i="15"/>
  <c r="N138" i="15"/>
  <c r="N137" i="15" s="1"/>
  <c r="J138" i="15"/>
  <c r="J137" i="15" s="1"/>
  <c r="H138" i="15"/>
  <c r="G138" i="15"/>
  <c r="T137" i="15"/>
  <c r="O137" i="15"/>
  <c r="H137" i="15"/>
  <c r="G137" i="15"/>
  <c r="AB136" i="15"/>
  <c r="AA136" i="15"/>
  <c r="W136" i="15"/>
  <c r="U136" i="15"/>
  <c r="S136" i="15"/>
  <c r="S135" i="15" s="1"/>
  <c r="S134" i="15" s="1"/>
  <c r="S133" i="15" s="1"/>
  <c r="R136" i="15"/>
  <c r="R135" i="15" s="1"/>
  <c r="R134" i="15" s="1"/>
  <c r="R133" i="15" s="1"/>
  <c r="K136" i="15"/>
  <c r="L136" i="15" s="1"/>
  <c r="W135" i="15"/>
  <c r="V135" i="15"/>
  <c r="V134" i="15" s="1"/>
  <c r="U135" i="15"/>
  <c r="T135" i="15"/>
  <c r="AA135" i="15" s="1"/>
  <c r="Q135" i="15"/>
  <c r="O135" i="15"/>
  <c r="N135" i="15"/>
  <c r="J135" i="15"/>
  <c r="J134" i="15" s="1"/>
  <c r="J133" i="15" s="1"/>
  <c r="I135" i="15"/>
  <c r="H135" i="15"/>
  <c r="H134" i="15" s="1"/>
  <c r="H133" i="15" s="1"/>
  <c r="G135" i="15"/>
  <c r="F135" i="15"/>
  <c r="W134" i="15"/>
  <c r="U134" i="15"/>
  <c r="Q134" i="15"/>
  <c r="O134" i="15"/>
  <c r="O133" i="15" s="1"/>
  <c r="N134" i="15"/>
  <c r="N133" i="15" s="1"/>
  <c r="I134" i="15"/>
  <c r="G134" i="15"/>
  <c r="K134" i="15" s="1"/>
  <c r="F134" i="15"/>
  <c r="F133" i="15" s="1"/>
  <c r="W133" i="15"/>
  <c r="U133" i="15"/>
  <c r="Q133" i="15"/>
  <c r="I133" i="15"/>
  <c r="G133" i="15"/>
  <c r="K133" i="15" s="1"/>
  <c r="AA132" i="15"/>
  <c r="W132" i="15"/>
  <c r="W131" i="15" s="1"/>
  <c r="U132" i="15"/>
  <c r="U131" i="15" s="1"/>
  <c r="U130" i="15" s="1"/>
  <c r="U129" i="15" s="1"/>
  <c r="S132" i="15"/>
  <c r="L132" i="15"/>
  <c r="K132" i="15"/>
  <c r="V131" i="15"/>
  <c r="T131" i="15"/>
  <c r="S131" i="15"/>
  <c r="S130" i="15" s="1"/>
  <c r="Q131" i="15"/>
  <c r="O131" i="15"/>
  <c r="N131" i="15"/>
  <c r="N130" i="15" s="1"/>
  <c r="N129" i="15" s="1"/>
  <c r="J131" i="15"/>
  <c r="I131" i="15"/>
  <c r="H131" i="15"/>
  <c r="G131" i="15"/>
  <c r="G130" i="15" s="1"/>
  <c r="F131" i="15"/>
  <c r="W130" i="15"/>
  <c r="W129" i="15" s="1"/>
  <c r="Q130" i="15"/>
  <c r="Q129" i="15" s="1"/>
  <c r="O130" i="15"/>
  <c r="J130" i="15"/>
  <c r="J129" i="15" s="1"/>
  <c r="I130" i="15"/>
  <c r="F130" i="15"/>
  <c r="S129" i="15"/>
  <c r="O129" i="15"/>
  <c r="I129" i="15"/>
  <c r="G129" i="15"/>
  <c r="F129" i="15"/>
  <c r="AB128" i="15"/>
  <c r="AA128" i="15"/>
  <c r="W128" i="15"/>
  <c r="U128" i="15"/>
  <c r="S128" i="15"/>
  <c r="S127" i="15" s="1"/>
  <c r="S126" i="15" s="1"/>
  <c r="S125" i="15" s="1"/>
  <c r="S124" i="15" s="1"/>
  <c r="S123" i="15" s="1"/>
  <c r="K128" i="15"/>
  <c r="L128" i="15" s="1"/>
  <c r="Z128" i="15" s="1"/>
  <c r="AA127" i="15"/>
  <c r="W127" i="15"/>
  <c r="V127" i="15"/>
  <c r="U127" i="15"/>
  <c r="T127" i="15"/>
  <c r="Q127" i="15"/>
  <c r="O127" i="15"/>
  <c r="N127" i="15"/>
  <c r="J127" i="15"/>
  <c r="J126" i="15" s="1"/>
  <c r="J125" i="15" s="1"/>
  <c r="I127" i="15"/>
  <c r="K127" i="15" s="1"/>
  <c r="H127" i="15"/>
  <c r="G127" i="15"/>
  <c r="F127" i="15"/>
  <c r="F126" i="15" s="1"/>
  <c r="F125" i="15" s="1"/>
  <c r="F124" i="15" s="1"/>
  <c r="F123" i="15" s="1"/>
  <c r="AA126" i="15"/>
  <c r="W126" i="15"/>
  <c r="W125" i="15" s="1"/>
  <c r="U126" i="15"/>
  <c r="U125" i="15" s="1"/>
  <c r="T126" i="15"/>
  <c r="T125" i="15" s="1"/>
  <c r="Q126" i="15"/>
  <c r="O126" i="15"/>
  <c r="O125" i="15" s="1"/>
  <c r="O124" i="15" s="1"/>
  <c r="O123" i="15" s="1"/>
  <c r="N126" i="15"/>
  <c r="I126" i="15"/>
  <c r="I125" i="15" s="1"/>
  <c r="H126" i="15"/>
  <c r="G126" i="15"/>
  <c r="N125" i="15"/>
  <c r="H125" i="15"/>
  <c r="G125" i="15"/>
  <c r="W122" i="15"/>
  <c r="O122" i="15"/>
  <c r="J122" i="15"/>
  <c r="I122" i="15"/>
  <c r="AB120" i="15"/>
  <c r="AA120" i="15"/>
  <c r="Z120" i="15"/>
  <c r="W120" i="15"/>
  <c r="U120" i="15"/>
  <c r="S120" i="15"/>
  <c r="S119" i="15" s="1"/>
  <c r="S115" i="15" s="1"/>
  <c r="S113" i="15" s="1"/>
  <c r="K120" i="15"/>
  <c r="L120" i="15" s="1"/>
  <c r="AB119" i="15"/>
  <c r="AA119" i="15"/>
  <c r="W119" i="15"/>
  <c r="W115" i="15" s="1"/>
  <c r="W113" i="15" s="1"/>
  <c r="V119" i="15"/>
  <c r="U119" i="15"/>
  <c r="U115" i="15" s="1"/>
  <c r="T119" i="15"/>
  <c r="Q119" i="15"/>
  <c r="Q115" i="15" s="1"/>
  <c r="O119" i="15"/>
  <c r="O115" i="15" s="1"/>
  <c r="N119" i="15"/>
  <c r="J119" i="15"/>
  <c r="J115" i="15" s="1"/>
  <c r="I119" i="15"/>
  <c r="H119" i="15"/>
  <c r="G119" i="15"/>
  <c r="F119" i="15"/>
  <c r="F115" i="15" s="1"/>
  <c r="F113" i="15" s="1"/>
  <c r="Y118" i="15"/>
  <c r="W118" i="15"/>
  <c r="U118" i="15"/>
  <c r="S118" i="15"/>
  <c r="K118" i="15"/>
  <c r="L118" i="15" s="1"/>
  <c r="P118" i="15" s="1"/>
  <c r="P117" i="15" s="1"/>
  <c r="P116" i="15" s="1"/>
  <c r="W117" i="15"/>
  <c r="W116" i="15" s="1"/>
  <c r="W114" i="15" s="1"/>
  <c r="W112" i="15" s="1"/>
  <c r="V117" i="15"/>
  <c r="U117" i="15"/>
  <c r="T117" i="15"/>
  <c r="S117" i="15"/>
  <c r="S116" i="15" s="1"/>
  <c r="S114" i="15" s="1"/>
  <c r="Q117" i="15"/>
  <c r="O117" i="15"/>
  <c r="N117" i="15"/>
  <c r="L117" i="15"/>
  <c r="K117" i="15"/>
  <c r="J117" i="15"/>
  <c r="I117" i="15"/>
  <c r="H117" i="15"/>
  <c r="G117" i="15"/>
  <c r="G116" i="15" s="1"/>
  <c r="F117" i="15"/>
  <c r="F116" i="15" s="1"/>
  <c r="F114" i="15" s="1"/>
  <c r="V116" i="15"/>
  <c r="U116" i="15"/>
  <c r="U114" i="15" s="1"/>
  <c r="U112" i="15" s="1"/>
  <c r="T116" i="15"/>
  <c r="O116" i="15"/>
  <c r="O114" i="15" s="1"/>
  <c r="O112" i="15" s="1"/>
  <c r="N116" i="15"/>
  <c r="N114" i="15" s="1"/>
  <c r="N112" i="15" s="1"/>
  <c r="J116" i="15"/>
  <c r="I116" i="15"/>
  <c r="I114" i="15" s="1"/>
  <c r="I112" i="15" s="1"/>
  <c r="H116" i="15"/>
  <c r="H114" i="15" s="1"/>
  <c r="H112" i="15" s="1"/>
  <c r="T115" i="15"/>
  <c r="N115" i="15"/>
  <c r="N113" i="15" s="1"/>
  <c r="H115" i="15"/>
  <c r="H113" i="15" s="1"/>
  <c r="G115" i="15"/>
  <c r="V114" i="15"/>
  <c r="P114" i="15"/>
  <c r="P112" i="15" s="1"/>
  <c r="J114" i="15"/>
  <c r="J112" i="15" s="1"/>
  <c r="U113" i="15"/>
  <c r="O113" i="15"/>
  <c r="J113" i="15"/>
  <c r="S112" i="15"/>
  <c r="F112" i="15"/>
  <c r="W111" i="15"/>
  <c r="U111" i="15"/>
  <c r="S111" i="15"/>
  <c r="S110" i="15" s="1"/>
  <c r="S109" i="15" s="1"/>
  <c r="K111" i="15"/>
  <c r="L111" i="15" s="1"/>
  <c r="W110" i="15"/>
  <c r="V110" i="15"/>
  <c r="V109" i="15" s="1"/>
  <c r="U110" i="15"/>
  <c r="U109" i="15" s="1"/>
  <c r="T110" i="15"/>
  <c r="Q110" i="15"/>
  <c r="O110" i="15"/>
  <c r="O109" i="15" s="1"/>
  <c r="N110" i="15"/>
  <c r="N109" i="15" s="1"/>
  <c r="J110" i="15"/>
  <c r="J109" i="15" s="1"/>
  <c r="I110" i="15"/>
  <c r="I109" i="15" s="1"/>
  <c r="H110" i="15"/>
  <c r="G110" i="15"/>
  <c r="F110" i="15"/>
  <c r="W109" i="15"/>
  <c r="Q109" i="15"/>
  <c r="G109" i="15"/>
  <c r="F109" i="15"/>
  <c r="AB108" i="15"/>
  <c r="AA108" i="15"/>
  <c r="W108" i="15"/>
  <c r="U108" i="15"/>
  <c r="U106" i="15" s="1"/>
  <c r="U105" i="15" s="1"/>
  <c r="S108" i="15"/>
  <c r="L108" i="15"/>
  <c r="K108" i="15"/>
  <c r="AB107" i="15"/>
  <c r="AA107" i="15"/>
  <c r="X107" i="15"/>
  <c r="W107" i="15"/>
  <c r="W106" i="15" s="1"/>
  <c r="W105" i="15" s="1"/>
  <c r="U107" i="15"/>
  <c r="S107" i="15"/>
  <c r="L107" i="15"/>
  <c r="K107" i="15"/>
  <c r="V106" i="15"/>
  <c r="AB106" i="15" s="1"/>
  <c r="T106" i="15"/>
  <c r="AA106" i="15" s="1"/>
  <c r="S106" i="15"/>
  <c r="S105" i="15" s="1"/>
  <c r="Q106" i="15"/>
  <c r="O106" i="15"/>
  <c r="O105" i="15" s="1"/>
  <c r="N106" i="15"/>
  <c r="J106" i="15"/>
  <c r="I106" i="15"/>
  <c r="I105" i="15" s="1"/>
  <c r="H106" i="15"/>
  <c r="G106" i="15"/>
  <c r="F106" i="15"/>
  <c r="V105" i="15"/>
  <c r="AB105" i="15" s="1"/>
  <c r="T105" i="15"/>
  <c r="AA105" i="15" s="1"/>
  <c r="Q105" i="15"/>
  <c r="N105" i="15"/>
  <c r="J105" i="15"/>
  <c r="H105" i="15"/>
  <c r="F105" i="15"/>
  <c r="F95" i="15" s="1"/>
  <c r="AB104" i="15"/>
  <c r="AA104" i="15"/>
  <c r="W104" i="15"/>
  <c r="U104" i="15"/>
  <c r="U102" i="15" s="1"/>
  <c r="U101" i="15" s="1"/>
  <c r="U100" i="15" s="1"/>
  <c r="S104" i="15"/>
  <c r="L104" i="15"/>
  <c r="K104" i="15"/>
  <c r="AB103" i="15"/>
  <c r="AA103" i="15"/>
  <c r="X103" i="15"/>
  <c r="W103" i="15"/>
  <c r="U103" i="15"/>
  <c r="S103" i="15"/>
  <c r="L103" i="15"/>
  <c r="K103" i="15"/>
  <c r="X102" i="15"/>
  <c r="V102" i="15"/>
  <c r="AB102" i="15" s="1"/>
  <c r="T102" i="15"/>
  <c r="AA102" i="15" s="1"/>
  <c r="S102" i="15"/>
  <c r="S101" i="15" s="1"/>
  <c r="S100" i="15" s="1"/>
  <c r="Q102" i="15"/>
  <c r="O102" i="15"/>
  <c r="O101" i="15" s="1"/>
  <c r="O100" i="15" s="1"/>
  <c r="O96" i="15" s="1"/>
  <c r="N102" i="15"/>
  <c r="L102" i="15"/>
  <c r="J102" i="15"/>
  <c r="I102" i="15"/>
  <c r="I101" i="15" s="1"/>
  <c r="I100" i="15" s="1"/>
  <c r="H102" i="15"/>
  <c r="G102" i="15"/>
  <c r="F102" i="15"/>
  <c r="V101" i="15"/>
  <c r="AB101" i="15" s="1"/>
  <c r="T101" i="15"/>
  <c r="Q101" i="15"/>
  <c r="X101" i="15" s="1"/>
  <c r="N101" i="15"/>
  <c r="N100" i="15" s="1"/>
  <c r="L101" i="15"/>
  <c r="J101" i="15"/>
  <c r="H101" i="15"/>
  <c r="H100" i="15" s="1"/>
  <c r="F101" i="15"/>
  <c r="F100" i="15" s="1"/>
  <c r="V100" i="15"/>
  <c r="J100" i="15"/>
  <c r="Z99" i="15"/>
  <c r="W99" i="15"/>
  <c r="U99" i="15"/>
  <c r="S99" i="15"/>
  <c r="R99" i="15"/>
  <c r="R98" i="15" s="1"/>
  <c r="R97" i="15" s="1"/>
  <c r="P99" i="15"/>
  <c r="P98" i="15" s="1"/>
  <c r="P97" i="15" s="1"/>
  <c r="K99" i="15"/>
  <c r="L99" i="15" s="1"/>
  <c r="W98" i="15"/>
  <c r="V98" i="15"/>
  <c r="U98" i="15"/>
  <c r="T98" i="15"/>
  <c r="T97" i="15" s="1"/>
  <c r="S98" i="15"/>
  <c r="S97" i="15" s="1"/>
  <c r="S96" i="15" s="1"/>
  <c r="Q98" i="15"/>
  <c r="O98" i="15"/>
  <c r="N98" i="15"/>
  <c r="N97" i="15" s="1"/>
  <c r="L98" i="15"/>
  <c r="Y98" i="15" s="1"/>
  <c r="J98" i="15"/>
  <c r="I98" i="15"/>
  <c r="H98" i="15"/>
  <c r="H97" i="15" s="1"/>
  <c r="G98" i="15"/>
  <c r="F98" i="15"/>
  <c r="F97" i="15" s="1"/>
  <c r="W97" i="15"/>
  <c r="V97" i="15"/>
  <c r="U97" i="15"/>
  <c r="U96" i="15" s="1"/>
  <c r="Q97" i="15"/>
  <c r="O97" i="15"/>
  <c r="J97" i="15"/>
  <c r="I97" i="15"/>
  <c r="I96" i="15"/>
  <c r="H96" i="15"/>
  <c r="V95" i="15"/>
  <c r="AB95" i="15" s="1"/>
  <c r="T95" i="15"/>
  <c r="S95" i="15"/>
  <c r="N95" i="15"/>
  <c r="J95" i="15"/>
  <c r="H95" i="15"/>
  <c r="AB94" i="15"/>
  <c r="AA94" i="15"/>
  <c r="Y94" i="15"/>
  <c r="W94" i="15"/>
  <c r="U94" i="15"/>
  <c r="S94" i="15"/>
  <c r="L94" i="15"/>
  <c r="K94" i="15"/>
  <c r="AB93" i="15"/>
  <c r="AA93" i="15"/>
  <c r="X93" i="15"/>
  <c r="W93" i="15"/>
  <c r="U93" i="15"/>
  <c r="S93" i="15"/>
  <c r="K93" i="15"/>
  <c r="L93" i="15" s="1"/>
  <c r="AB92" i="15"/>
  <c r="AA92" i="15"/>
  <c r="Z92" i="15"/>
  <c r="W92" i="15"/>
  <c r="U92" i="15"/>
  <c r="S92" i="15"/>
  <c r="P92" i="15"/>
  <c r="K92" i="15"/>
  <c r="L92" i="15" s="1"/>
  <c r="R92" i="15" s="1"/>
  <c r="AB91" i="15"/>
  <c r="AA91" i="15"/>
  <c r="Z91" i="15"/>
  <c r="W91" i="15"/>
  <c r="U91" i="15"/>
  <c r="S91" i="15"/>
  <c r="R91" i="15"/>
  <c r="L91" i="15"/>
  <c r="Y91" i="15" s="1"/>
  <c r="K91" i="15"/>
  <c r="AB90" i="15"/>
  <c r="AA90" i="15"/>
  <c r="W90" i="15"/>
  <c r="U90" i="15"/>
  <c r="S90" i="15"/>
  <c r="K90" i="15"/>
  <c r="L90" i="15" s="1"/>
  <c r="AA89" i="15"/>
  <c r="W89" i="15"/>
  <c r="U89" i="15"/>
  <c r="S89" i="15"/>
  <c r="K89" i="15"/>
  <c r="L89" i="15" s="1"/>
  <c r="AB88" i="15"/>
  <c r="W88" i="15"/>
  <c r="V88" i="15"/>
  <c r="T88" i="15"/>
  <c r="Q88" i="15"/>
  <c r="O88" i="15"/>
  <c r="N88" i="15"/>
  <c r="K88" i="15"/>
  <c r="J88" i="15"/>
  <c r="I88" i="15"/>
  <c r="H88" i="15"/>
  <c r="G88" i="15"/>
  <c r="G67" i="15" s="1"/>
  <c r="F88" i="15"/>
  <c r="AB87" i="15"/>
  <c r="AA87" i="15"/>
  <c r="W87" i="15"/>
  <c r="U87" i="15"/>
  <c r="S87" i="15"/>
  <c r="K87" i="15"/>
  <c r="L87" i="15" s="1"/>
  <c r="AB86" i="15"/>
  <c r="AA86" i="15"/>
  <c r="W86" i="15"/>
  <c r="U86" i="15"/>
  <c r="U81" i="15" s="1"/>
  <c r="S86" i="15"/>
  <c r="K86" i="15"/>
  <c r="L86" i="15" s="1"/>
  <c r="AB85" i="15"/>
  <c r="AA85" i="15"/>
  <c r="W85" i="15"/>
  <c r="W81" i="15" s="1"/>
  <c r="U85" i="15"/>
  <c r="S85" i="15"/>
  <c r="L85" i="15"/>
  <c r="X85" i="15" s="1"/>
  <c r="K85" i="15"/>
  <c r="AB84" i="15"/>
  <c r="AA84" i="15"/>
  <c r="Z84" i="15"/>
  <c r="Y84" i="15"/>
  <c r="X84" i="15"/>
  <c r="W84" i="15"/>
  <c r="U84" i="15"/>
  <c r="S84" i="15"/>
  <c r="R84" i="15"/>
  <c r="P84" i="15"/>
  <c r="L84" i="15"/>
  <c r="K84" i="15"/>
  <c r="AB83" i="15"/>
  <c r="AA83" i="15"/>
  <c r="W83" i="15"/>
  <c r="U83" i="15"/>
  <c r="S83" i="15"/>
  <c r="K83" i="15"/>
  <c r="L83" i="15" s="1"/>
  <c r="Y83" i="15" s="1"/>
  <c r="AB82" i="15"/>
  <c r="AA82" i="15"/>
  <c r="Z82" i="15"/>
  <c r="W82" i="15"/>
  <c r="U82" i="15"/>
  <c r="S82" i="15"/>
  <c r="S81" i="15" s="1"/>
  <c r="R82" i="15"/>
  <c r="L82" i="15"/>
  <c r="Y82" i="15" s="1"/>
  <c r="K82" i="15"/>
  <c r="AA81" i="15"/>
  <c r="V81" i="15"/>
  <c r="T81" i="15"/>
  <c r="Q81" i="15"/>
  <c r="O81" i="15"/>
  <c r="N81" i="15"/>
  <c r="J81" i="15"/>
  <c r="I81" i="15"/>
  <c r="K81" i="15" s="1"/>
  <c r="H81" i="15"/>
  <c r="G81" i="15"/>
  <c r="F81" i="15"/>
  <c r="AB80" i="15"/>
  <c r="AA80" i="15"/>
  <c r="Z80" i="15"/>
  <c r="W80" i="15"/>
  <c r="U80" i="15"/>
  <c r="S80" i="15"/>
  <c r="R80" i="15"/>
  <c r="K80" i="15"/>
  <c r="L80" i="15" s="1"/>
  <c r="AB79" i="15"/>
  <c r="AA79" i="15"/>
  <c r="W79" i="15"/>
  <c r="U79" i="15"/>
  <c r="U77" i="15" s="1"/>
  <c r="S79" i="15"/>
  <c r="S77" i="15" s="1"/>
  <c r="J79" i="15"/>
  <c r="J77" i="15" s="1"/>
  <c r="AB78" i="15"/>
  <c r="AA78" i="15"/>
  <c r="W78" i="15"/>
  <c r="W77" i="15" s="1"/>
  <c r="U78" i="15"/>
  <c r="S78" i="15"/>
  <c r="L78" i="15"/>
  <c r="K78" i="15"/>
  <c r="V77" i="15"/>
  <c r="AB77" i="15" s="1"/>
  <c r="T77" i="15"/>
  <c r="AA77" i="15" s="1"/>
  <c r="Q77" i="15"/>
  <c r="O77" i="15"/>
  <c r="N77" i="15"/>
  <c r="I77" i="15"/>
  <c r="H77" i="15"/>
  <c r="G77" i="15"/>
  <c r="F77" i="15"/>
  <c r="AB76" i="15"/>
  <c r="AA76" i="15"/>
  <c r="W76" i="15"/>
  <c r="U76" i="15"/>
  <c r="S76" i="15"/>
  <c r="L76" i="15"/>
  <c r="K76" i="15"/>
  <c r="AB75" i="15"/>
  <c r="AA75" i="15"/>
  <c r="Z75" i="15"/>
  <c r="Y75" i="15"/>
  <c r="X75" i="15"/>
  <c r="W75" i="15"/>
  <c r="U75" i="15"/>
  <c r="S75" i="15"/>
  <c r="R75" i="15"/>
  <c r="P75" i="15"/>
  <c r="L75" i="15"/>
  <c r="K75" i="15"/>
  <c r="AB74" i="15"/>
  <c r="AA74" i="15"/>
  <c r="W74" i="15"/>
  <c r="U74" i="15"/>
  <c r="S74" i="15"/>
  <c r="K74" i="15"/>
  <c r="L74" i="15" s="1"/>
  <c r="Y74" i="15" s="1"/>
  <c r="AB73" i="15"/>
  <c r="AA73" i="15"/>
  <c r="Z73" i="15"/>
  <c r="W73" i="15"/>
  <c r="U73" i="15"/>
  <c r="S73" i="15"/>
  <c r="R73" i="15"/>
  <c r="L73" i="15"/>
  <c r="Y73" i="15" s="1"/>
  <c r="K73" i="15"/>
  <c r="Z72" i="15"/>
  <c r="W72" i="15"/>
  <c r="U72" i="15"/>
  <c r="S72" i="15"/>
  <c r="R72" i="15"/>
  <c r="P72" i="15"/>
  <c r="K72" i="15"/>
  <c r="L72" i="15" s="1"/>
  <c r="AB71" i="15"/>
  <c r="AA71" i="15"/>
  <c r="Z71" i="15"/>
  <c r="W71" i="15"/>
  <c r="W70" i="15" s="1"/>
  <c r="U71" i="15"/>
  <c r="S71" i="15"/>
  <c r="R71" i="15"/>
  <c r="L71" i="15"/>
  <c r="Y71" i="15" s="1"/>
  <c r="K71" i="15"/>
  <c r="AB70" i="15"/>
  <c r="AA70" i="15"/>
  <c r="V70" i="15"/>
  <c r="U70" i="15"/>
  <c r="T70" i="15"/>
  <c r="Q70" i="15"/>
  <c r="O70" i="15"/>
  <c r="N70" i="15"/>
  <c r="J70" i="15"/>
  <c r="I70" i="15"/>
  <c r="H70" i="15"/>
  <c r="G70" i="15"/>
  <c r="F70" i="15"/>
  <c r="F67" i="15" s="1"/>
  <c r="AB69" i="15"/>
  <c r="AA69" i="15"/>
  <c r="W69" i="15"/>
  <c r="W68" i="15" s="1"/>
  <c r="U69" i="15"/>
  <c r="S69" i="15"/>
  <c r="S68" i="15" s="1"/>
  <c r="K69" i="15"/>
  <c r="L69" i="15" s="1"/>
  <c r="AA68" i="15"/>
  <c r="V68" i="15"/>
  <c r="U68" i="15"/>
  <c r="T68" i="15"/>
  <c r="Q68" i="15"/>
  <c r="O68" i="15"/>
  <c r="N68" i="15"/>
  <c r="J68" i="15"/>
  <c r="I68" i="15"/>
  <c r="H68" i="15"/>
  <c r="G68" i="15"/>
  <c r="F68" i="15"/>
  <c r="T67" i="15"/>
  <c r="N67" i="15"/>
  <c r="I67" i="15"/>
  <c r="H67" i="15"/>
  <c r="AB66" i="15"/>
  <c r="AA66" i="15"/>
  <c r="Y66" i="15"/>
  <c r="W66" i="15"/>
  <c r="U66" i="15"/>
  <c r="S66" i="15"/>
  <c r="R66" i="15"/>
  <c r="K66" i="15"/>
  <c r="L66" i="15" s="1"/>
  <c r="AB65" i="15"/>
  <c r="AA65" i="15"/>
  <c r="W65" i="15"/>
  <c r="U65" i="15"/>
  <c r="S65" i="15"/>
  <c r="S61" i="15" s="1"/>
  <c r="S48" i="15" s="1"/>
  <c r="I65" i="15"/>
  <c r="AB64" i="15"/>
  <c r="AA64" i="15"/>
  <c r="W64" i="15"/>
  <c r="U64" i="15"/>
  <c r="U61" i="15" s="1"/>
  <c r="U48" i="15" s="1"/>
  <c r="S64" i="15"/>
  <c r="L64" i="15"/>
  <c r="K64" i="15"/>
  <c r="W63" i="15"/>
  <c r="U63" i="15"/>
  <c r="S63" i="15"/>
  <c r="K63" i="15"/>
  <c r="L63" i="15" s="1"/>
  <c r="AB62" i="15"/>
  <c r="AA62" i="15"/>
  <c r="W62" i="15"/>
  <c r="U62" i="15"/>
  <c r="S62" i="15"/>
  <c r="K62" i="15"/>
  <c r="L62" i="15" s="1"/>
  <c r="I62" i="15"/>
  <c r="V61" i="15"/>
  <c r="AB61" i="15" s="1"/>
  <c r="T61" i="15"/>
  <c r="AA61" i="15" s="1"/>
  <c r="Q61" i="15"/>
  <c r="O61" i="15"/>
  <c r="N61" i="15"/>
  <c r="J61" i="15"/>
  <c r="H61" i="15"/>
  <c r="G61" i="15"/>
  <c r="F61" i="15"/>
  <c r="AB60" i="15"/>
  <c r="AA60" i="15"/>
  <c r="W60" i="15"/>
  <c r="U60" i="15"/>
  <c r="S60" i="15"/>
  <c r="L60" i="15"/>
  <c r="K60" i="15"/>
  <c r="AB59" i="15"/>
  <c r="AA59" i="15"/>
  <c r="X59" i="15"/>
  <c r="W59" i="15"/>
  <c r="U59" i="15"/>
  <c r="S59" i="15"/>
  <c r="I59" i="15"/>
  <c r="K59" i="15" s="1"/>
  <c r="L59" i="15" s="1"/>
  <c r="AB58" i="15"/>
  <c r="AA58" i="15"/>
  <c r="Z58" i="15"/>
  <c r="W58" i="15"/>
  <c r="U58" i="15"/>
  <c r="S58" i="15"/>
  <c r="R58" i="15"/>
  <c r="K58" i="15"/>
  <c r="L58" i="15" s="1"/>
  <c r="AB57" i="15"/>
  <c r="AA57" i="15"/>
  <c r="W57" i="15"/>
  <c r="U57" i="15"/>
  <c r="S57" i="15"/>
  <c r="I57" i="15"/>
  <c r="W56" i="15"/>
  <c r="U56" i="15"/>
  <c r="S56" i="15"/>
  <c r="S53" i="15" s="1"/>
  <c r="K56" i="15"/>
  <c r="L56" i="15" s="1"/>
  <c r="AB55" i="15"/>
  <c r="AA55" i="15"/>
  <c r="W55" i="15"/>
  <c r="U55" i="15"/>
  <c r="U53" i="15" s="1"/>
  <c r="S55" i="15"/>
  <c r="L55" i="15"/>
  <c r="K55" i="15"/>
  <c r="AB54" i="15"/>
  <c r="AA54" i="15"/>
  <c r="X54" i="15"/>
  <c r="W54" i="15"/>
  <c r="W53" i="15" s="1"/>
  <c r="U54" i="15"/>
  <c r="S54" i="15"/>
  <c r="L54" i="15"/>
  <c r="K54" i="15"/>
  <c r="V53" i="15"/>
  <c r="AB53" i="15" s="1"/>
  <c r="T53" i="15"/>
  <c r="AA53" i="15" s="1"/>
  <c r="Q53" i="15"/>
  <c r="O53" i="15"/>
  <c r="N53" i="15"/>
  <c r="J53" i="15"/>
  <c r="H53" i="15"/>
  <c r="G53" i="15"/>
  <c r="F53" i="15"/>
  <c r="AB52" i="15"/>
  <c r="AA52" i="15"/>
  <c r="X52" i="15"/>
  <c r="W52" i="15"/>
  <c r="W49" i="15" s="1"/>
  <c r="U52" i="15"/>
  <c r="S52" i="15"/>
  <c r="L52" i="15"/>
  <c r="K52" i="15"/>
  <c r="AB51" i="15"/>
  <c r="AA51" i="15"/>
  <c r="X51" i="15"/>
  <c r="W51" i="15"/>
  <c r="U51" i="15"/>
  <c r="S51" i="15"/>
  <c r="R51" i="15"/>
  <c r="K51" i="15"/>
  <c r="L51" i="15" s="1"/>
  <c r="Z51" i="15" s="1"/>
  <c r="AB50" i="15"/>
  <c r="AA50" i="15"/>
  <c r="Z50" i="15"/>
  <c r="W50" i="15"/>
  <c r="U50" i="15"/>
  <c r="S50" i="15"/>
  <c r="S49" i="15" s="1"/>
  <c r="R50" i="15"/>
  <c r="P50" i="15"/>
  <c r="K50" i="15"/>
  <c r="L50" i="15" s="1"/>
  <c r="AB49" i="15"/>
  <c r="AA49" i="15"/>
  <c r="V49" i="15"/>
  <c r="V48" i="15" s="1"/>
  <c r="U49" i="15"/>
  <c r="T49" i="15"/>
  <c r="Q49" i="15"/>
  <c r="O49" i="15"/>
  <c r="N49" i="15"/>
  <c r="J49" i="15"/>
  <c r="J48" i="15" s="1"/>
  <c r="I49" i="15"/>
  <c r="H49" i="15"/>
  <c r="G49" i="15"/>
  <c r="F49" i="15"/>
  <c r="T48" i="15"/>
  <c r="O48" i="15"/>
  <c r="N48" i="15"/>
  <c r="N47" i="15" s="1"/>
  <c r="G48" i="15"/>
  <c r="AB46" i="15"/>
  <c r="AA46" i="15"/>
  <c r="W46" i="15"/>
  <c r="W45" i="15" s="1"/>
  <c r="U46" i="15"/>
  <c r="S46" i="15"/>
  <c r="L46" i="15"/>
  <c r="K46" i="15"/>
  <c r="V45" i="15"/>
  <c r="U45" i="15"/>
  <c r="U42" i="15" s="1"/>
  <c r="U41" i="15" s="1"/>
  <c r="T45" i="15"/>
  <c r="S45" i="15"/>
  <c r="S42" i="15" s="1"/>
  <c r="S41" i="15" s="1"/>
  <c r="Q45" i="15"/>
  <c r="O45" i="15"/>
  <c r="O42" i="15" s="1"/>
  <c r="O41" i="15" s="1"/>
  <c r="N45" i="15"/>
  <c r="N42" i="15" s="1"/>
  <c r="N41" i="15" s="1"/>
  <c r="J45" i="15"/>
  <c r="I45" i="15"/>
  <c r="I42" i="15" s="1"/>
  <c r="I41" i="15" s="1"/>
  <c r="H45" i="15"/>
  <c r="G45" i="15"/>
  <c r="K45" i="15" s="1"/>
  <c r="F45" i="15"/>
  <c r="AB44" i="15"/>
  <c r="AA44" i="15"/>
  <c r="Y44" i="15"/>
  <c r="W44" i="15"/>
  <c r="W43" i="15" s="1"/>
  <c r="W42" i="15" s="1"/>
  <c r="W41" i="15" s="1"/>
  <c r="U44" i="15"/>
  <c r="S44" i="15"/>
  <c r="P44" i="15"/>
  <c r="P43" i="15" s="1"/>
  <c r="L44" i="15"/>
  <c r="K44" i="15"/>
  <c r="X43" i="15"/>
  <c r="V43" i="15"/>
  <c r="U43" i="15"/>
  <c r="T43" i="15"/>
  <c r="AA43" i="15" s="1"/>
  <c r="S43" i="15"/>
  <c r="Q43" i="15"/>
  <c r="O43" i="15"/>
  <c r="N43" i="15"/>
  <c r="L43" i="15"/>
  <c r="Z43" i="15" s="1"/>
  <c r="J43" i="15"/>
  <c r="I43" i="15"/>
  <c r="H43" i="15"/>
  <c r="G43" i="15"/>
  <c r="F43" i="15"/>
  <c r="F42" i="15" s="1"/>
  <c r="F41" i="15" s="1"/>
  <c r="V42" i="15"/>
  <c r="Q42" i="15"/>
  <c r="J42" i="15"/>
  <c r="V41" i="15"/>
  <c r="Q41" i="15"/>
  <c r="J41" i="15"/>
  <c r="W39" i="15"/>
  <c r="U39" i="15"/>
  <c r="S39" i="15"/>
  <c r="K39" i="15"/>
  <c r="L39" i="15" s="1"/>
  <c r="Y39" i="15" s="1"/>
  <c r="Y38" i="15"/>
  <c r="W38" i="15"/>
  <c r="U38" i="15"/>
  <c r="S38" i="15"/>
  <c r="P38" i="15"/>
  <c r="L38" i="15"/>
  <c r="K38" i="15"/>
  <c r="AB37" i="15"/>
  <c r="AA37" i="15"/>
  <c r="W37" i="15"/>
  <c r="U37" i="15"/>
  <c r="S37" i="15"/>
  <c r="K37" i="15"/>
  <c r="L37" i="15" s="1"/>
  <c r="R37" i="15" s="1"/>
  <c r="AB36" i="15"/>
  <c r="AA36" i="15"/>
  <c r="W36" i="15"/>
  <c r="U36" i="15"/>
  <c r="S36" i="15"/>
  <c r="R36" i="15"/>
  <c r="K36" i="15"/>
  <c r="L36" i="15" s="1"/>
  <c r="AB35" i="15"/>
  <c r="AA35" i="15"/>
  <c r="W35" i="15"/>
  <c r="U35" i="15"/>
  <c r="S35" i="15"/>
  <c r="K35" i="15"/>
  <c r="L35" i="15" s="1"/>
  <c r="Z35" i="15" s="1"/>
  <c r="AB34" i="15"/>
  <c r="AA34" i="15"/>
  <c r="W34" i="15"/>
  <c r="W33" i="15" s="1"/>
  <c r="W32" i="15" s="1"/>
  <c r="U34" i="15"/>
  <c r="U33" i="15" s="1"/>
  <c r="U32" i="15" s="1"/>
  <c r="S34" i="15"/>
  <c r="K34" i="15"/>
  <c r="L34" i="15" s="1"/>
  <c r="AB33" i="15"/>
  <c r="V33" i="15"/>
  <c r="T33" i="15"/>
  <c r="AA33" i="15" s="1"/>
  <c r="Q33" i="15"/>
  <c r="O33" i="15"/>
  <c r="N33" i="15"/>
  <c r="K33" i="15"/>
  <c r="J33" i="15"/>
  <c r="J32" i="15" s="1"/>
  <c r="J12" i="15" s="1"/>
  <c r="J11" i="15" s="1"/>
  <c r="I33" i="15"/>
  <c r="H33" i="15"/>
  <c r="G33" i="15"/>
  <c r="G32" i="15" s="1"/>
  <c r="F33" i="15"/>
  <c r="F32" i="15" s="1"/>
  <c r="AB32" i="15"/>
  <c r="V32" i="15"/>
  <c r="T32" i="15"/>
  <c r="Q32" i="15"/>
  <c r="O32" i="15"/>
  <c r="N32" i="15"/>
  <c r="I32" i="15"/>
  <c r="H32" i="15"/>
  <c r="AB31" i="15"/>
  <c r="AA31" i="15"/>
  <c r="Z31" i="15"/>
  <c r="W31" i="15"/>
  <c r="U31" i="15"/>
  <c r="S31" i="15"/>
  <c r="R31" i="15"/>
  <c r="K31" i="15"/>
  <c r="L31" i="15" s="1"/>
  <c r="AB30" i="15"/>
  <c r="AA30" i="15"/>
  <c r="W30" i="15"/>
  <c r="U30" i="15"/>
  <c r="S30" i="15"/>
  <c r="K30" i="15"/>
  <c r="L30" i="15" s="1"/>
  <c r="AB29" i="15"/>
  <c r="AA29" i="15"/>
  <c r="W29" i="15"/>
  <c r="W24" i="15" s="1"/>
  <c r="U29" i="15"/>
  <c r="S29" i="15"/>
  <c r="K29" i="15"/>
  <c r="L29" i="15" s="1"/>
  <c r="AB28" i="15"/>
  <c r="AA28" i="15"/>
  <c r="Y28" i="15"/>
  <c r="W28" i="15"/>
  <c r="U28" i="15"/>
  <c r="S28" i="15"/>
  <c r="P28" i="15"/>
  <c r="L28" i="15"/>
  <c r="K28" i="15"/>
  <c r="AB27" i="15"/>
  <c r="AA27" i="15"/>
  <c r="Z27" i="15"/>
  <c r="Y27" i="15"/>
  <c r="X27" i="15"/>
  <c r="W27" i="15"/>
  <c r="U27" i="15"/>
  <c r="S27" i="15"/>
  <c r="R27" i="15"/>
  <c r="P27" i="15"/>
  <c r="L27" i="15"/>
  <c r="K27" i="15"/>
  <c r="AB26" i="15"/>
  <c r="AA26" i="15"/>
  <c r="Z26" i="15"/>
  <c r="W26" i="15"/>
  <c r="U26" i="15"/>
  <c r="S26" i="15"/>
  <c r="R26" i="15"/>
  <c r="P26" i="15"/>
  <c r="K26" i="15"/>
  <c r="L26" i="15" s="1"/>
  <c r="AB25" i="15"/>
  <c r="AA25" i="15"/>
  <c r="Z25" i="15"/>
  <c r="W25" i="15"/>
  <c r="U25" i="15"/>
  <c r="U24" i="15" s="1"/>
  <c r="S25" i="15"/>
  <c r="K25" i="15"/>
  <c r="L25" i="15" s="1"/>
  <c r="AB24" i="15"/>
  <c r="V24" i="15"/>
  <c r="T24" i="15"/>
  <c r="Q24" i="15"/>
  <c r="AA24" i="15" s="1"/>
  <c r="O24" i="15"/>
  <c r="O12" i="15" s="1"/>
  <c r="O11" i="15" s="1"/>
  <c r="N24" i="15"/>
  <c r="J24" i="15"/>
  <c r="I24" i="15"/>
  <c r="K24" i="15" s="1"/>
  <c r="H24" i="15"/>
  <c r="G24" i="15"/>
  <c r="F24" i="15"/>
  <c r="AB23" i="15"/>
  <c r="AA23" i="15"/>
  <c r="Z23" i="15"/>
  <c r="W23" i="15"/>
  <c r="U23" i="15"/>
  <c r="S23" i="15"/>
  <c r="K23" i="15"/>
  <c r="L23" i="15" s="1"/>
  <c r="AB22" i="15"/>
  <c r="AA22" i="15"/>
  <c r="W22" i="15"/>
  <c r="U22" i="15"/>
  <c r="S22" i="15"/>
  <c r="K22" i="15"/>
  <c r="L22" i="15" s="1"/>
  <c r="AB21" i="15"/>
  <c r="AA21" i="15"/>
  <c r="W21" i="15"/>
  <c r="U21" i="15"/>
  <c r="S21" i="15"/>
  <c r="L21" i="15"/>
  <c r="K21" i="15"/>
  <c r="AB20" i="15"/>
  <c r="AA20" i="15"/>
  <c r="Y20" i="15"/>
  <c r="W20" i="15"/>
  <c r="U20" i="15"/>
  <c r="S20" i="15"/>
  <c r="P20" i="15"/>
  <c r="L20" i="15"/>
  <c r="K20" i="15"/>
  <c r="AB19" i="15"/>
  <c r="AA19" i="15"/>
  <c r="Z19" i="15"/>
  <c r="Y19" i="15"/>
  <c r="X19" i="15"/>
  <c r="W19" i="15"/>
  <c r="U19" i="15"/>
  <c r="S19" i="15"/>
  <c r="R19" i="15"/>
  <c r="P19" i="15"/>
  <c r="L19" i="15"/>
  <c r="K19" i="15"/>
  <c r="AB18" i="15"/>
  <c r="AA18" i="15"/>
  <c r="Z18" i="15"/>
  <c r="W18" i="15"/>
  <c r="U18" i="15"/>
  <c r="S18" i="15"/>
  <c r="R18" i="15"/>
  <c r="P18" i="15"/>
  <c r="K18" i="15"/>
  <c r="L18" i="15" s="1"/>
  <c r="AB17" i="15"/>
  <c r="AA17" i="15"/>
  <c r="Z17" i="15"/>
  <c r="W17" i="15"/>
  <c r="U17" i="15"/>
  <c r="S17" i="15"/>
  <c r="R17" i="15"/>
  <c r="K17" i="15"/>
  <c r="L17" i="15" s="1"/>
  <c r="AB16" i="15"/>
  <c r="AA16" i="15"/>
  <c r="W16" i="15"/>
  <c r="U16" i="15"/>
  <c r="S16" i="15"/>
  <c r="S14" i="15" s="1"/>
  <c r="S13" i="15" s="1"/>
  <c r="K16" i="15"/>
  <c r="L16" i="15" s="1"/>
  <c r="AB15" i="15"/>
  <c r="AA15" i="15"/>
  <c r="W15" i="15"/>
  <c r="W14" i="15" s="1"/>
  <c r="W13" i="15" s="1"/>
  <c r="W12" i="15" s="1"/>
  <c r="W11" i="15" s="1"/>
  <c r="U15" i="15"/>
  <c r="S15" i="15"/>
  <c r="L15" i="15"/>
  <c r="K15" i="15"/>
  <c r="V14" i="15"/>
  <c r="AB14" i="15" s="1"/>
  <c r="T14" i="15"/>
  <c r="AA14" i="15" s="1"/>
  <c r="Q14" i="15"/>
  <c r="O14" i="15"/>
  <c r="N14" i="15"/>
  <c r="N13" i="15" s="1"/>
  <c r="N12" i="15" s="1"/>
  <c r="N11" i="15" s="1"/>
  <c r="J14" i="15"/>
  <c r="I14" i="15"/>
  <c r="H14" i="15"/>
  <c r="H13" i="15" s="1"/>
  <c r="H12" i="15" s="1"/>
  <c r="H11" i="15" s="1"/>
  <c r="G14" i="15"/>
  <c r="G13" i="15" s="1"/>
  <c r="G12" i="15" s="1"/>
  <c r="G11" i="15" s="1"/>
  <c r="F14" i="15"/>
  <c r="V13" i="15"/>
  <c r="Q13" i="15"/>
  <c r="O13" i="15"/>
  <c r="J13" i="15"/>
  <c r="I13" i="15"/>
  <c r="F13" i="15"/>
  <c r="V12" i="15"/>
  <c r="V9" i="15"/>
  <c r="T9" i="15"/>
  <c r="S9" i="15"/>
  <c r="N9" i="15"/>
  <c r="J9" i="15"/>
  <c r="H9" i="15"/>
  <c r="F9" i="15"/>
  <c r="K91" i="18" l="1"/>
  <c r="J93" i="18"/>
  <c r="F66" i="18"/>
  <c r="F65" i="18" s="1"/>
  <c r="F48" i="18" s="1"/>
  <c r="J98" i="18"/>
  <c r="M70" i="18"/>
  <c r="N70" i="18"/>
  <c r="H69" i="18"/>
  <c r="M69" i="18" s="1"/>
  <c r="H97" i="18"/>
  <c r="M72" i="18"/>
  <c r="N72" i="18"/>
  <c r="G48" i="18"/>
  <c r="L66" i="18"/>
  <c r="L65" i="18" s="1"/>
  <c r="F9" i="18"/>
  <c r="F8" i="18" s="1"/>
  <c r="L98" i="18"/>
  <c r="L95" i="18" s="1"/>
  <c r="L92" i="18" s="1"/>
  <c r="L89" i="18" s="1"/>
  <c r="L96" i="18"/>
  <c r="L93" i="18" s="1"/>
  <c r="L90" i="18" s="1"/>
  <c r="L87" i="18" s="1"/>
  <c r="G90" i="18"/>
  <c r="G87" i="18" s="1"/>
  <c r="G46" i="18" s="1"/>
  <c r="N85" i="18"/>
  <c r="K79" i="18"/>
  <c r="J68" i="18"/>
  <c r="O69" i="18"/>
  <c r="N59" i="18"/>
  <c r="H58" i="18"/>
  <c r="M58" i="18" s="1"/>
  <c r="M59" i="18"/>
  <c r="K10" i="18"/>
  <c r="N11" i="18"/>
  <c r="O11" i="18"/>
  <c r="J109" i="18"/>
  <c r="N107" i="18"/>
  <c r="K98" i="18"/>
  <c r="O107" i="18"/>
  <c r="M106" i="18"/>
  <c r="H105" i="18"/>
  <c r="N106" i="18"/>
  <c r="N103" i="18"/>
  <c r="O101" i="18"/>
  <c r="M100" i="18"/>
  <c r="H99" i="18"/>
  <c r="N100" i="18"/>
  <c r="F96" i="18"/>
  <c r="F93" i="18" s="1"/>
  <c r="F90" i="18" s="1"/>
  <c r="F87" i="18" s="1"/>
  <c r="N97" i="18"/>
  <c r="O97" i="18"/>
  <c r="J79" i="18"/>
  <c r="L56" i="18"/>
  <c r="L55" i="18" s="1"/>
  <c r="L46" i="18" s="1"/>
  <c r="H11" i="18"/>
  <c r="K114" i="18"/>
  <c r="O115" i="18"/>
  <c r="K93" i="18"/>
  <c r="H80" i="18"/>
  <c r="M80" i="18" s="1"/>
  <c r="N81" i="18"/>
  <c r="L78" i="18"/>
  <c r="L77" i="18" s="1"/>
  <c r="L15" i="18"/>
  <c r="L9" i="18" s="1"/>
  <c r="L8" i="18" s="1"/>
  <c r="O96" i="18"/>
  <c r="H84" i="18"/>
  <c r="F78" i="18"/>
  <c r="F77" i="18" s="1"/>
  <c r="F46" i="18" s="1"/>
  <c r="J73" i="18"/>
  <c r="M71" i="18"/>
  <c r="J113" i="18"/>
  <c r="K110" i="18"/>
  <c r="O111" i="18"/>
  <c r="M107" i="18"/>
  <c r="O105" i="18"/>
  <c r="M103" i="18"/>
  <c r="O99" i="18"/>
  <c r="M97" i="18"/>
  <c r="K83" i="18"/>
  <c r="N84" i="18"/>
  <c r="O84" i="18"/>
  <c r="M81" i="18"/>
  <c r="H74" i="18"/>
  <c r="K50" i="18"/>
  <c r="O51" i="18"/>
  <c r="K33" i="18"/>
  <c r="O37" i="18"/>
  <c r="H33" i="18"/>
  <c r="M34" i="18"/>
  <c r="M30" i="18"/>
  <c r="H29" i="18"/>
  <c r="N30" i="18"/>
  <c r="J10" i="18"/>
  <c r="M11" i="18"/>
  <c r="J94" i="18"/>
  <c r="N63" i="18"/>
  <c r="H62" i="18"/>
  <c r="J57" i="18"/>
  <c r="N29" i="18"/>
  <c r="O29" i="18"/>
  <c r="G15" i="18"/>
  <c r="G9" i="18" s="1"/>
  <c r="G8" i="18" s="1"/>
  <c r="N12" i="18"/>
  <c r="K57" i="18"/>
  <c r="N58" i="18"/>
  <c r="O58" i="18"/>
  <c r="J50" i="18"/>
  <c r="N39" i="18"/>
  <c r="M37" i="18"/>
  <c r="M63" i="18"/>
  <c r="K61" i="18"/>
  <c r="O62" i="18"/>
  <c r="O52" i="18"/>
  <c r="M45" i="18"/>
  <c r="N45" i="18"/>
  <c r="H44" i="18"/>
  <c r="N34" i="18"/>
  <c r="M31" i="18"/>
  <c r="N31" i="18"/>
  <c r="M29" i="18"/>
  <c r="F15" i="18"/>
  <c r="N116" i="18"/>
  <c r="H115" i="18"/>
  <c r="N112" i="18"/>
  <c r="H111" i="18"/>
  <c r="N111" i="18" s="1"/>
  <c r="N108" i="18"/>
  <c r="H107" i="18"/>
  <c r="N102" i="18"/>
  <c r="H101" i="18"/>
  <c r="M101" i="18" s="1"/>
  <c r="O71" i="18"/>
  <c r="J61" i="18"/>
  <c r="N52" i="18"/>
  <c r="H51" i="18"/>
  <c r="M51" i="18" s="1"/>
  <c r="M17" i="18"/>
  <c r="K16" i="18"/>
  <c r="M84" i="18"/>
  <c r="K74" i="18"/>
  <c r="K68" i="18"/>
  <c r="M38" i="18"/>
  <c r="H37" i="18"/>
  <c r="N37" i="18" s="1"/>
  <c r="N38" i="18"/>
  <c r="J33" i="18"/>
  <c r="M32" i="18"/>
  <c r="N32" i="18"/>
  <c r="J16" i="18"/>
  <c r="M54" i="18"/>
  <c r="M53" i="18"/>
  <c r="M24" i="18"/>
  <c r="M23" i="18"/>
  <c r="M22" i="18"/>
  <c r="M21" i="18"/>
  <c r="O17" i="18"/>
  <c r="O12" i="18"/>
  <c r="N64" i="18"/>
  <c r="N60" i="18"/>
  <c r="N18" i="18"/>
  <c r="N14" i="18"/>
  <c r="K15" i="17"/>
  <c r="J93" i="17"/>
  <c r="F150" i="17"/>
  <c r="H150" i="17" s="1"/>
  <c r="J103" i="17"/>
  <c r="H13" i="17"/>
  <c r="K13" i="17" s="1"/>
  <c r="J41" i="17"/>
  <c r="J109" i="17"/>
  <c r="G150" i="17"/>
  <c r="G96" i="17"/>
  <c r="G91" i="17" s="1"/>
  <c r="G90" i="17" s="1"/>
  <c r="G81" i="17" s="1"/>
  <c r="G9" i="17"/>
  <c r="K35" i="17"/>
  <c r="K60" i="17"/>
  <c r="H59" i="17"/>
  <c r="K70" i="17"/>
  <c r="J8" i="17"/>
  <c r="F81" i="17"/>
  <c r="I23" i="17"/>
  <c r="H37" i="17"/>
  <c r="J12" i="17"/>
  <c r="H28" i="17"/>
  <c r="I39" i="17"/>
  <c r="H20" i="17"/>
  <c r="K26" i="17"/>
  <c r="I36" i="17"/>
  <c r="H45" i="17"/>
  <c r="K145" i="17"/>
  <c r="H144" i="17"/>
  <c r="K144" i="17" s="1"/>
  <c r="K126" i="17"/>
  <c r="K134" i="17"/>
  <c r="J131" i="17"/>
  <c r="K89" i="17"/>
  <c r="H88" i="17"/>
  <c r="K135" i="17"/>
  <c r="H134" i="17"/>
  <c r="I51" i="17"/>
  <c r="K36" i="17"/>
  <c r="H61" i="17"/>
  <c r="I63" i="17"/>
  <c r="K116" i="17"/>
  <c r="J82" i="17"/>
  <c r="K138" i="17"/>
  <c r="J133" i="17"/>
  <c r="K140" i="17"/>
  <c r="J72" i="17"/>
  <c r="J125" i="17"/>
  <c r="F121" i="17"/>
  <c r="F118" i="17" s="1"/>
  <c r="I50" i="17"/>
  <c r="K56" i="17"/>
  <c r="H55" i="17"/>
  <c r="J54" i="17"/>
  <c r="K57" i="17"/>
  <c r="K77" i="17"/>
  <c r="H76" i="17"/>
  <c r="K76" i="17" s="1"/>
  <c r="K99" i="17"/>
  <c r="H98" i="17"/>
  <c r="K107" i="17"/>
  <c r="H106" i="17"/>
  <c r="K117" i="17"/>
  <c r="H116" i="17"/>
  <c r="K139" i="17"/>
  <c r="H138" i="17"/>
  <c r="I69" i="17"/>
  <c r="I127" i="17"/>
  <c r="H68" i="17"/>
  <c r="H79" i="17"/>
  <c r="H94" i="17"/>
  <c r="H104" i="17"/>
  <c r="K104" i="17" s="1"/>
  <c r="H110" i="17"/>
  <c r="H126" i="17"/>
  <c r="H136" i="17"/>
  <c r="H140" i="17"/>
  <c r="H148" i="17"/>
  <c r="M101" i="16"/>
  <c r="O101" i="16"/>
  <c r="M20" i="16"/>
  <c r="L46" i="16"/>
  <c r="O16" i="16"/>
  <c r="N29" i="16"/>
  <c r="O29" i="16"/>
  <c r="L15" i="16"/>
  <c r="H44" i="16"/>
  <c r="N45" i="16"/>
  <c r="M45" i="16"/>
  <c r="M11" i="16"/>
  <c r="O37" i="16"/>
  <c r="N37" i="16"/>
  <c r="J91" i="16"/>
  <c r="K114" i="16"/>
  <c r="O115" i="16"/>
  <c r="N115" i="16"/>
  <c r="N11" i="16"/>
  <c r="O11" i="16"/>
  <c r="K10" i="16"/>
  <c r="F15" i="16"/>
  <c r="F9" i="16" s="1"/>
  <c r="F8" i="16" s="1"/>
  <c r="F117" i="16" s="1"/>
  <c r="F33" i="16"/>
  <c r="J66" i="16"/>
  <c r="F78" i="16"/>
  <c r="F77" i="16" s="1"/>
  <c r="O97" i="16"/>
  <c r="N97" i="16"/>
  <c r="K94" i="16"/>
  <c r="L9" i="16"/>
  <c r="L8" i="16" s="1"/>
  <c r="L117" i="16" s="1"/>
  <c r="N53" i="16"/>
  <c r="H52" i="16"/>
  <c r="M53" i="16"/>
  <c r="F56" i="16"/>
  <c r="F55" i="16" s="1"/>
  <c r="F46" i="16" s="1"/>
  <c r="G66" i="16"/>
  <c r="G65" i="16" s="1"/>
  <c r="G48" i="16" s="1"/>
  <c r="F90" i="16"/>
  <c r="F87" i="16" s="1"/>
  <c r="J98" i="16"/>
  <c r="O105" i="16"/>
  <c r="J109" i="16"/>
  <c r="M109" i="16" s="1"/>
  <c r="M110" i="16"/>
  <c r="H11" i="16"/>
  <c r="J15" i="16"/>
  <c r="J9" i="16" s="1"/>
  <c r="G15" i="16"/>
  <c r="G9" i="16" s="1"/>
  <c r="G8" i="16" s="1"/>
  <c r="M72" i="16"/>
  <c r="N72" i="16"/>
  <c r="H71" i="16"/>
  <c r="N17" i="16"/>
  <c r="N39" i="16"/>
  <c r="O68" i="16"/>
  <c r="H75" i="16"/>
  <c r="G56" i="16"/>
  <c r="G55" i="16" s="1"/>
  <c r="K80" i="16"/>
  <c r="N81" i="16"/>
  <c r="M44" i="16"/>
  <c r="M71" i="16"/>
  <c r="H99" i="16"/>
  <c r="N111" i="16"/>
  <c r="M21" i="16"/>
  <c r="M22" i="16"/>
  <c r="M23" i="16"/>
  <c r="M24" i="16"/>
  <c r="M25" i="16"/>
  <c r="M26" i="16"/>
  <c r="M27" i="16"/>
  <c r="M28" i="16"/>
  <c r="K33" i="16"/>
  <c r="K15" i="16" s="1"/>
  <c r="M35" i="16"/>
  <c r="M36" i="16"/>
  <c r="M42" i="16"/>
  <c r="N43" i="16"/>
  <c r="N44" i="16"/>
  <c r="K49" i="16"/>
  <c r="J51" i="16"/>
  <c r="O51" i="16" s="1"/>
  <c r="J57" i="16"/>
  <c r="M58" i="16"/>
  <c r="K62" i="16"/>
  <c r="O63" i="16"/>
  <c r="N71" i="16"/>
  <c r="G78" i="16"/>
  <c r="G77" i="16" s="1"/>
  <c r="G46" i="16" s="1"/>
  <c r="M84" i="16"/>
  <c r="M102" i="16"/>
  <c r="N102" i="16"/>
  <c r="H97" i="16"/>
  <c r="H105" i="16"/>
  <c r="N106" i="16"/>
  <c r="O111" i="16"/>
  <c r="K66" i="16"/>
  <c r="O67" i="16"/>
  <c r="M76" i="16"/>
  <c r="N76" i="16"/>
  <c r="M81" i="16"/>
  <c r="J80" i="16"/>
  <c r="H56" i="16"/>
  <c r="K92" i="16"/>
  <c r="O110" i="16"/>
  <c r="M43" i="16"/>
  <c r="M62" i="16"/>
  <c r="H20" i="16"/>
  <c r="N20" i="16" s="1"/>
  <c r="H34" i="16"/>
  <c r="N34" i="16" s="1"/>
  <c r="M41" i="16"/>
  <c r="N42" i="16"/>
  <c r="M54" i="16"/>
  <c r="N58" i="16"/>
  <c r="O71" i="16"/>
  <c r="H78" i="16"/>
  <c r="O85" i="16"/>
  <c r="K84" i="16"/>
  <c r="M97" i="16"/>
  <c r="O99" i="16"/>
  <c r="J96" i="16"/>
  <c r="M100" i="16"/>
  <c r="M108" i="16"/>
  <c r="K109" i="16"/>
  <c r="M114" i="16"/>
  <c r="O73" i="16"/>
  <c r="O98" i="16"/>
  <c r="M107" i="16"/>
  <c r="O53" i="16"/>
  <c r="M59" i="16"/>
  <c r="O103" i="16"/>
  <c r="M111" i="16"/>
  <c r="Z22" i="15"/>
  <c r="R22" i="15"/>
  <c r="X22" i="15"/>
  <c r="Y22" i="15"/>
  <c r="P22" i="15"/>
  <c r="Y29" i="15"/>
  <c r="Z29" i="15"/>
  <c r="R29" i="15"/>
  <c r="P29" i="15"/>
  <c r="X29" i="15"/>
  <c r="O121" i="15"/>
  <c r="S12" i="15"/>
  <c r="S11" i="15" s="1"/>
  <c r="S10" i="15" s="1"/>
  <c r="Z34" i="15"/>
  <c r="R34" i="15"/>
  <c r="X34" i="15"/>
  <c r="Y34" i="15"/>
  <c r="P34" i="15"/>
  <c r="L33" i="15"/>
  <c r="Y62" i="15"/>
  <c r="Z62" i="15"/>
  <c r="R62" i="15"/>
  <c r="P62" i="15"/>
  <c r="X62" i="15"/>
  <c r="S47" i="15"/>
  <c r="Z30" i="15"/>
  <c r="R30" i="15"/>
  <c r="Y30" i="15"/>
  <c r="P30" i="15"/>
  <c r="X30" i="15"/>
  <c r="Z16" i="15"/>
  <c r="R16" i="15"/>
  <c r="Y16" i="15"/>
  <c r="P16" i="15"/>
  <c r="X16" i="15"/>
  <c r="P15" i="15"/>
  <c r="Z15" i="15"/>
  <c r="R15" i="15"/>
  <c r="Y15" i="15"/>
  <c r="X49" i="15"/>
  <c r="K67" i="15"/>
  <c r="Q113" i="15"/>
  <c r="K12" i="15"/>
  <c r="Y23" i="15"/>
  <c r="P23" i="15"/>
  <c r="X23" i="15"/>
  <c r="I53" i="15"/>
  <c r="K57" i="15"/>
  <c r="L57" i="15" s="1"/>
  <c r="O67" i="15"/>
  <c r="R83" i="15"/>
  <c r="R81" i="15" s="1"/>
  <c r="Z89" i="15"/>
  <c r="R89" i="15"/>
  <c r="R88" i="15" s="1"/>
  <c r="Y89" i="15"/>
  <c r="P89" i="15"/>
  <c r="X89" i="15"/>
  <c r="L88" i="15"/>
  <c r="Z88" i="15" s="1"/>
  <c r="F12" i="15"/>
  <c r="F11" i="15" s="1"/>
  <c r="K14" i="15"/>
  <c r="Y21" i="15"/>
  <c r="P21" i="15"/>
  <c r="Z21" i="15"/>
  <c r="R21" i="15"/>
  <c r="N40" i="15"/>
  <c r="R46" i="15"/>
  <c r="R45" i="15" s="1"/>
  <c r="Z46" i="15"/>
  <c r="Y46" i="15"/>
  <c r="I61" i="15"/>
  <c r="K65" i="15"/>
  <c r="L65" i="15" s="1"/>
  <c r="Y81" i="15"/>
  <c r="I12" i="15"/>
  <c r="I11" i="15" s="1"/>
  <c r="L14" i="15"/>
  <c r="X15" i="15"/>
  <c r="X18" i="15"/>
  <c r="Y18" i="15"/>
  <c r="R20" i="15"/>
  <c r="Z20" i="15"/>
  <c r="X20" i="15"/>
  <c r="Y31" i="15"/>
  <c r="P31" i="15"/>
  <c r="X31" i="15"/>
  <c r="AA32" i="15"/>
  <c r="Y43" i="15"/>
  <c r="P46" i="15"/>
  <c r="P45" i="15" s="1"/>
  <c r="P42" i="15" s="1"/>
  <c r="P41" i="15" s="1"/>
  <c r="T47" i="15"/>
  <c r="O47" i="15"/>
  <c r="O40" i="15" s="1"/>
  <c r="O10" i="15" s="1"/>
  <c r="K53" i="15"/>
  <c r="Z63" i="15"/>
  <c r="R63" i="15"/>
  <c r="X63" i="15"/>
  <c r="Y63" i="15"/>
  <c r="P63" i="15"/>
  <c r="X66" i="15"/>
  <c r="Z66" i="15"/>
  <c r="P66" i="15"/>
  <c r="AB68" i="15"/>
  <c r="J67" i="15"/>
  <c r="U67" i="15"/>
  <c r="U47" i="15" s="1"/>
  <c r="U40" i="15" s="1"/>
  <c r="R70" i="15"/>
  <c r="R74" i="15"/>
  <c r="K79" i="15"/>
  <c r="L79" i="15" s="1"/>
  <c r="Y80" i="15"/>
  <c r="P80" i="15"/>
  <c r="X80" i="15"/>
  <c r="Z86" i="15"/>
  <c r="R86" i="15"/>
  <c r="Y86" i="15"/>
  <c r="P86" i="15"/>
  <c r="X86" i="15"/>
  <c r="Z93" i="15"/>
  <c r="R93" i="15"/>
  <c r="P93" i="15"/>
  <c r="Y93" i="15"/>
  <c r="X97" i="15"/>
  <c r="W9" i="15"/>
  <c r="W95" i="15"/>
  <c r="T114" i="15"/>
  <c r="Q116" i="15"/>
  <c r="X117" i="15"/>
  <c r="Z132" i="15"/>
  <c r="R132" i="15"/>
  <c r="R131" i="15" s="1"/>
  <c r="R130" i="15" s="1"/>
  <c r="R129" i="15" s="1"/>
  <c r="L131" i="15"/>
  <c r="X131" i="15" s="1"/>
  <c r="Y132" i="15"/>
  <c r="P132" i="15"/>
  <c r="P131" i="15" s="1"/>
  <c r="P130" i="15" s="1"/>
  <c r="P129" i="15" s="1"/>
  <c r="X132" i="15"/>
  <c r="AA9" i="15"/>
  <c r="Y37" i="15"/>
  <c r="Z90" i="15"/>
  <c r="R90" i="15"/>
  <c r="Y90" i="15"/>
  <c r="P90" i="15"/>
  <c r="X90" i="15"/>
  <c r="AA125" i="15"/>
  <c r="V11" i="15"/>
  <c r="K13" i="15"/>
  <c r="Z37" i="15"/>
  <c r="X39" i="15"/>
  <c r="K49" i="15"/>
  <c r="H48" i="15"/>
  <c r="H47" i="15" s="1"/>
  <c r="Z76" i="15"/>
  <c r="R76" i="15"/>
  <c r="Y76" i="15"/>
  <c r="P76" i="15"/>
  <c r="X76" i="15"/>
  <c r="S88" i="15"/>
  <c r="J96" i="15"/>
  <c r="L97" i="15"/>
  <c r="Z98" i="15"/>
  <c r="X98" i="15"/>
  <c r="Z103" i="15"/>
  <c r="R103" i="15"/>
  <c r="R102" i="15" s="1"/>
  <c r="R101" i="15" s="1"/>
  <c r="R100" i="15" s="1"/>
  <c r="R96" i="15" s="1"/>
  <c r="Y103" i="15"/>
  <c r="P103" i="15"/>
  <c r="V126" i="15"/>
  <c r="AB127" i="15"/>
  <c r="Z144" i="15"/>
  <c r="R144" i="15"/>
  <c r="R143" i="15" s="1"/>
  <c r="R142" i="15" s="1"/>
  <c r="R141" i="15" s="1"/>
  <c r="L143" i="15"/>
  <c r="P144" i="15"/>
  <c r="P143" i="15" s="1"/>
  <c r="P142" i="15" s="1"/>
  <c r="P141" i="15" s="1"/>
  <c r="Y144" i="15"/>
  <c r="X144" i="15"/>
  <c r="Z81" i="15"/>
  <c r="O9" i="15"/>
  <c r="O95" i="15"/>
  <c r="Y25" i="15"/>
  <c r="P25" i="15"/>
  <c r="L24" i="15"/>
  <c r="X25" i="15"/>
  <c r="Z60" i="15"/>
  <c r="R60" i="15"/>
  <c r="Y60" i="15"/>
  <c r="P60" i="15"/>
  <c r="X60" i="15"/>
  <c r="AA101" i="15"/>
  <c r="K125" i="15"/>
  <c r="R23" i="15"/>
  <c r="R25" i="15"/>
  <c r="K32" i="15"/>
  <c r="X36" i="15"/>
  <c r="Y36" i="15"/>
  <c r="P39" i="15"/>
  <c r="Z39" i="15"/>
  <c r="S40" i="15"/>
  <c r="G47" i="15"/>
  <c r="X68" i="15"/>
  <c r="W67" i="15"/>
  <c r="AB81" i="15"/>
  <c r="Q67" i="15"/>
  <c r="U14" i="15"/>
  <c r="U13" i="15" s="1"/>
  <c r="U12" i="15" s="1"/>
  <c r="U11" i="15" s="1"/>
  <c r="Y17" i="15"/>
  <c r="P17" i="15"/>
  <c r="X17" i="15"/>
  <c r="X21" i="15"/>
  <c r="Z24" i="15"/>
  <c r="S24" i="15"/>
  <c r="X26" i="15"/>
  <c r="Y26" i="15"/>
  <c r="Z28" i="15"/>
  <c r="R28" i="15"/>
  <c r="X28" i="15"/>
  <c r="P36" i="15"/>
  <c r="Z36" i="15"/>
  <c r="R39" i="15"/>
  <c r="G42" i="15"/>
  <c r="AB43" i="15"/>
  <c r="L45" i="15"/>
  <c r="X46" i="15"/>
  <c r="J47" i="15"/>
  <c r="J40" i="15" s="1"/>
  <c r="J10" i="15" s="1"/>
  <c r="V47" i="15"/>
  <c r="AB48" i="15"/>
  <c r="Y55" i="15"/>
  <c r="Z55" i="15"/>
  <c r="R55" i="15"/>
  <c r="P55" i="15"/>
  <c r="X55" i="15"/>
  <c r="L53" i="15"/>
  <c r="Z56" i="15"/>
  <c r="R56" i="15"/>
  <c r="X56" i="15"/>
  <c r="Y56" i="15"/>
  <c r="P56" i="15"/>
  <c r="Z59" i="15"/>
  <c r="R59" i="15"/>
  <c r="P59" i="15"/>
  <c r="Y59" i="15"/>
  <c r="K77" i="15"/>
  <c r="Z94" i="15"/>
  <c r="P94" i="15"/>
  <c r="X94" i="15"/>
  <c r="N96" i="15"/>
  <c r="N10" i="15" s="1"/>
  <c r="N309" i="15" s="1"/>
  <c r="Q100" i="15"/>
  <c r="I9" i="15"/>
  <c r="I95" i="15"/>
  <c r="AA147" i="15"/>
  <c r="Y147" i="15"/>
  <c r="T146" i="15"/>
  <c r="K11" i="15"/>
  <c r="X24" i="15"/>
  <c r="X37" i="15"/>
  <c r="X83" i="15"/>
  <c r="L81" i="15"/>
  <c r="Z83" i="15"/>
  <c r="P83" i="15"/>
  <c r="Y35" i="15"/>
  <c r="P35" i="15"/>
  <c r="X35" i="15"/>
  <c r="R35" i="15"/>
  <c r="P37" i="15"/>
  <c r="Y69" i="15"/>
  <c r="P69" i="15"/>
  <c r="P68" i="15" s="1"/>
  <c r="X69" i="15"/>
  <c r="L68" i="15"/>
  <c r="Z68" i="15" s="1"/>
  <c r="Z69" i="15"/>
  <c r="R69" i="15"/>
  <c r="R68" i="15" s="1"/>
  <c r="Q12" i="15"/>
  <c r="Y64" i="15"/>
  <c r="Z64" i="15"/>
  <c r="R64" i="15"/>
  <c r="P64" i="15"/>
  <c r="X64" i="15"/>
  <c r="X74" i="15"/>
  <c r="L70" i="15"/>
  <c r="Z74" i="15"/>
  <c r="P74" i="15"/>
  <c r="Z78" i="15"/>
  <c r="R78" i="15"/>
  <c r="Y78" i="15"/>
  <c r="P78" i="15"/>
  <c r="X78" i="15"/>
  <c r="Z85" i="15"/>
  <c r="R85" i="15"/>
  <c r="Y85" i="15"/>
  <c r="P85" i="15"/>
  <c r="K98" i="15"/>
  <c r="G97" i="15"/>
  <c r="Z101" i="15"/>
  <c r="L100" i="15"/>
  <c r="Z102" i="15"/>
  <c r="Y102" i="15"/>
  <c r="Z104" i="15"/>
  <c r="R104" i="15"/>
  <c r="Y104" i="15"/>
  <c r="P104" i="15"/>
  <c r="X104" i="15"/>
  <c r="Z108" i="15"/>
  <c r="R108" i="15"/>
  <c r="Y108" i="15"/>
  <c r="P108" i="15"/>
  <c r="X108" i="15"/>
  <c r="L106" i="15"/>
  <c r="Q137" i="15"/>
  <c r="AA138" i="15"/>
  <c r="G141" i="15"/>
  <c r="K141" i="15" s="1"/>
  <c r="K142" i="15"/>
  <c r="Z33" i="15"/>
  <c r="S33" i="15"/>
  <c r="S32" i="15" s="1"/>
  <c r="Z38" i="15"/>
  <c r="R38" i="15"/>
  <c r="X38" i="15"/>
  <c r="K43" i="15"/>
  <c r="R44" i="15"/>
  <c r="R43" i="15" s="1"/>
  <c r="Z44" i="15"/>
  <c r="X44" i="15"/>
  <c r="H42" i="15"/>
  <c r="H41" i="15" s="1"/>
  <c r="H40" i="15" s="1"/>
  <c r="H10" i="15" s="1"/>
  <c r="AB45" i="15"/>
  <c r="Y49" i="15"/>
  <c r="X50" i="15"/>
  <c r="L49" i="15"/>
  <c r="Y50" i="15"/>
  <c r="P51" i="15"/>
  <c r="P49" i="15" s="1"/>
  <c r="Y51" i="15"/>
  <c r="F48" i="15"/>
  <c r="F47" i="15" s="1"/>
  <c r="F40" i="15" s="1"/>
  <c r="Y58" i="15"/>
  <c r="P58" i="15"/>
  <c r="X58" i="15"/>
  <c r="K68" i="15"/>
  <c r="Y68" i="15"/>
  <c r="Z70" i="15"/>
  <c r="V67" i="15"/>
  <c r="S70" i="15"/>
  <c r="S67" i="15" s="1"/>
  <c r="X72" i="15"/>
  <c r="Y72" i="15"/>
  <c r="Z87" i="15"/>
  <c r="R87" i="15"/>
  <c r="Y87" i="15"/>
  <c r="P87" i="15"/>
  <c r="X87" i="15"/>
  <c r="F96" i="15"/>
  <c r="X99" i="15"/>
  <c r="Y99" i="15"/>
  <c r="Z100" i="15"/>
  <c r="W102" i="15"/>
  <c r="W101" i="15" s="1"/>
  <c r="W100" i="15" s="1"/>
  <c r="W96" i="15" s="1"/>
  <c r="K106" i="15"/>
  <c r="G105" i="15"/>
  <c r="G113" i="15"/>
  <c r="K113" i="15" s="1"/>
  <c r="K116" i="15"/>
  <c r="G114" i="15"/>
  <c r="R128" i="15"/>
  <c r="R127" i="15" s="1"/>
  <c r="R126" i="15" s="1"/>
  <c r="R125" i="15" s="1"/>
  <c r="Q141" i="15"/>
  <c r="U9" i="15"/>
  <c r="U95" i="15"/>
  <c r="K119" i="15"/>
  <c r="I115" i="15"/>
  <c r="I113" i="15" s="1"/>
  <c r="Y119" i="15"/>
  <c r="Y120" i="15"/>
  <c r="P120" i="15"/>
  <c r="P119" i="15" s="1"/>
  <c r="P115" i="15" s="1"/>
  <c r="P113" i="15" s="1"/>
  <c r="X120" i="15"/>
  <c r="L119" i="15"/>
  <c r="Z119" i="15" s="1"/>
  <c r="H130" i="15"/>
  <c r="K131" i="15"/>
  <c r="V149" i="15"/>
  <c r="I185" i="15"/>
  <c r="K186" i="15"/>
  <c r="AA45" i="15"/>
  <c r="T42" i="15"/>
  <c r="Z52" i="15"/>
  <c r="R52" i="15"/>
  <c r="R49" i="15" s="1"/>
  <c r="Y52" i="15"/>
  <c r="P52" i="15"/>
  <c r="R54" i="15"/>
  <c r="Z54" i="15"/>
  <c r="Y54" i="15"/>
  <c r="P54" i="15"/>
  <c r="K61" i="15"/>
  <c r="W61" i="15"/>
  <c r="W48" i="15" s="1"/>
  <c r="W47" i="15" s="1"/>
  <c r="W40" i="15" s="1"/>
  <c r="W10" i="15" s="1"/>
  <c r="K70" i="15"/>
  <c r="Y70" i="15"/>
  <c r="AA88" i="15"/>
  <c r="U88" i="15"/>
  <c r="X92" i="15"/>
  <c r="Y92" i="15"/>
  <c r="AA95" i="15"/>
  <c r="Z97" i="15"/>
  <c r="V96" i="15"/>
  <c r="K102" i="15"/>
  <c r="G101" i="15"/>
  <c r="Z107" i="15"/>
  <c r="R107" i="15"/>
  <c r="R106" i="15" s="1"/>
  <c r="R105" i="15" s="1"/>
  <c r="Y107" i="15"/>
  <c r="P107" i="15"/>
  <c r="Z111" i="15"/>
  <c r="R111" i="15"/>
  <c r="R110" i="15" s="1"/>
  <c r="R109" i="15" s="1"/>
  <c r="Y111" i="15"/>
  <c r="P111" i="15"/>
  <c r="P110" i="15" s="1"/>
  <c r="P109" i="15" s="1"/>
  <c r="L110" i="15"/>
  <c r="X110" i="15" s="1"/>
  <c r="X111" i="15"/>
  <c r="V112" i="15"/>
  <c r="Z118" i="15"/>
  <c r="R118" i="15"/>
  <c r="R117" i="15" s="1"/>
  <c r="R116" i="15" s="1"/>
  <c r="R114" i="15" s="1"/>
  <c r="R112" i="15" s="1"/>
  <c r="X118" i="15"/>
  <c r="R120" i="15"/>
  <c r="R119" i="15" s="1"/>
  <c r="R115" i="15" s="1"/>
  <c r="R113" i="15" s="1"/>
  <c r="N124" i="15"/>
  <c r="N123" i="15" s="1"/>
  <c r="N121" i="15" s="1"/>
  <c r="K126" i="15"/>
  <c r="U124" i="15"/>
  <c r="U123" i="15" s="1"/>
  <c r="U121" i="15" s="1"/>
  <c r="AA131" i="15"/>
  <c r="T130" i="15"/>
  <c r="V137" i="15"/>
  <c r="AB138" i="15"/>
  <c r="Z139" i="15"/>
  <c r="AB139" i="15"/>
  <c r="Z167" i="15"/>
  <c r="Y167" i="15"/>
  <c r="L166" i="15"/>
  <c r="Q9" i="15"/>
  <c r="Q95" i="15"/>
  <c r="K110" i="15"/>
  <c r="H109" i="15"/>
  <c r="K109" i="15" s="1"/>
  <c r="Y110" i="15"/>
  <c r="T109" i="15"/>
  <c r="T113" i="15"/>
  <c r="AA115" i="15"/>
  <c r="L116" i="15"/>
  <c r="Z117" i="15"/>
  <c r="Y117" i="15"/>
  <c r="V115" i="15"/>
  <c r="I124" i="15"/>
  <c r="I123" i="15" s="1"/>
  <c r="W124" i="15"/>
  <c r="W123" i="15" s="1"/>
  <c r="W121" i="15" s="1"/>
  <c r="Y128" i="15"/>
  <c r="P128" i="15"/>
  <c r="P127" i="15" s="1"/>
  <c r="P126" i="15" s="1"/>
  <c r="P125" i="15" s="1"/>
  <c r="X128" i="15"/>
  <c r="L127" i="15"/>
  <c r="Z127" i="15" s="1"/>
  <c r="V130" i="15"/>
  <c r="K162" i="15"/>
  <c r="H161" i="15"/>
  <c r="X175" i="15"/>
  <c r="H181" i="15"/>
  <c r="K181" i="15" s="1"/>
  <c r="K182" i="15"/>
  <c r="Y101" i="15"/>
  <c r="K137" i="15"/>
  <c r="X139" i="15"/>
  <c r="Q149" i="15"/>
  <c r="Z155" i="15"/>
  <c r="L154" i="15"/>
  <c r="AA157" i="15"/>
  <c r="G165" i="15"/>
  <c r="K165" i="15" s="1"/>
  <c r="K166" i="15"/>
  <c r="X119" i="15"/>
  <c r="Y135" i="15"/>
  <c r="AB135" i="15"/>
  <c r="AA139" i="15"/>
  <c r="K146" i="15"/>
  <c r="G145" i="15"/>
  <c r="K145" i="15" s="1"/>
  <c r="V146" i="15"/>
  <c r="AB147" i="15"/>
  <c r="T149" i="15"/>
  <c r="K153" i="15"/>
  <c r="Z168" i="15"/>
  <c r="R168" i="15"/>
  <c r="R167" i="15" s="1"/>
  <c r="R166" i="15" s="1"/>
  <c r="R165" i="15" s="1"/>
  <c r="Y168" i="15"/>
  <c r="P168" i="15"/>
  <c r="P167" i="15" s="1"/>
  <c r="P166" i="15" s="1"/>
  <c r="P165" i="15" s="1"/>
  <c r="X168" i="15"/>
  <c r="K170" i="15"/>
  <c r="G169" i="15"/>
  <c r="K169" i="15" s="1"/>
  <c r="K175" i="15"/>
  <c r="J174" i="15"/>
  <c r="J173" i="15" s="1"/>
  <c r="J124" i="15" s="1"/>
  <c r="J123" i="15" s="1"/>
  <c r="J121" i="15" s="1"/>
  <c r="Q185" i="15"/>
  <c r="X216" i="15"/>
  <c r="R216" i="15"/>
  <c r="R215" i="15" s="1"/>
  <c r="R214" i="15" s="1"/>
  <c r="R213" i="15" s="1"/>
  <c r="Z216" i="15"/>
  <c r="P216" i="15"/>
  <c r="P215" i="15" s="1"/>
  <c r="P214" i="15" s="1"/>
  <c r="P213" i="15" s="1"/>
  <c r="L215" i="15"/>
  <c r="Y216" i="15"/>
  <c r="L218" i="15"/>
  <c r="X219" i="15"/>
  <c r="AB9" i="15"/>
  <c r="T13" i="15"/>
  <c r="AB13" i="15" s="1"/>
  <c r="Q48" i="15"/>
  <c r="X71" i="15"/>
  <c r="X73" i="15"/>
  <c r="X82" i="15"/>
  <c r="X91" i="15"/>
  <c r="T100" i="15"/>
  <c r="Q125" i="15"/>
  <c r="T134" i="15"/>
  <c r="L135" i="15"/>
  <c r="Y136" i="15"/>
  <c r="P136" i="15"/>
  <c r="P135" i="15" s="1"/>
  <c r="P134" i="15" s="1"/>
  <c r="P133" i="15" s="1"/>
  <c r="X136" i="15"/>
  <c r="K138" i="15"/>
  <c r="K139" i="15"/>
  <c r="K147" i="15"/>
  <c r="V157" i="15"/>
  <c r="AB158" i="15"/>
  <c r="Z158" i="15"/>
  <c r="X167" i="15"/>
  <c r="L182" i="15"/>
  <c r="X183" i="15"/>
  <c r="P71" i="15"/>
  <c r="P70" i="15" s="1"/>
  <c r="P73" i="15"/>
  <c r="P82" i="15"/>
  <c r="P91" i="15"/>
  <c r="K135" i="15"/>
  <c r="V133" i="15"/>
  <c r="AB134" i="15"/>
  <c r="Z136" i="15"/>
  <c r="Y140" i="15"/>
  <c r="P140" i="15"/>
  <c r="P139" i="15" s="1"/>
  <c r="P138" i="15" s="1"/>
  <c r="P137" i="15" s="1"/>
  <c r="X140" i="15"/>
  <c r="Z140" i="15"/>
  <c r="L139" i="15"/>
  <c r="L147" i="15"/>
  <c r="Z147" i="15" s="1"/>
  <c r="Z148" i="15"/>
  <c r="R148" i="15"/>
  <c r="R147" i="15" s="1"/>
  <c r="R146" i="15" s="1"/>
  <c r="R145" i="15" s="1"/>
  <c r="Y148" i="15"/>
  <c r="P148" i="15"/>
  <c r="P147" i="15" s="1"/>
  <c r="P146" i="15" s="1"/>
  <c r="P145" i="15" s="1"/>
  <c r="AA150" i="15"/>
  <c r="K158" i="15"/>
  <c r="G157" i="15"/>
  <c r="K157" i="15" s="1"/>
  <c r="K159" i="15"/>
  <c r="V162" i="15"/>
  <c r="AB163" i="15"/>
  <c r="G173" i="15"/>
  <c r="AA179" i="15"/>
  <c r="T178" i="15"/>
  <c r="AB179" i="15"/>
  <c r="X135" i="15"/>
  <c r="Y139" i="15"/>
  <c r="L151" i="15"/>
  <c r="Y151" i="15"/>
  <c r="AB151" i="15"/>
  <c r="X159" i="15"/>
  <c r="Y159" i="15"/>
  <c r="R160" i="15"/>
  <c r="R159" i="15" s="1"/>
  <c r="R158" i="15" s="1"/>
  <c r="R157" i="15" s="1"/>
  <c r="Z160" i="15"/>
  <c r="Q166" i="15"/>
  <c r="AA183" i="15"/>
  <c r="K191" i="15"/>
  <c r="G190" i="15"/>
  <c r="V226" i="15"/>
  <c r="AB227" i="15"/>
  <c r="Z227" i="15"/>
  <c r="V230" i="15"/>
  <c r="Z238" i="15"/>
  <c r="R238" i="15"/>
  <c r="R237" i="15" s="1"/>
  <c r="R236" i="15" s="1"/>
  <c r="R235" i="15" s="1"/>
  <c r="Y238" i="15"/>
  <c r="P238" i="15"/>
  <c r="P237" i="15" s="1"/>
  <c r="P236" i="15" s="1"/>
  <c r="P235" i="15" s="1"/>
  <c r="P234" i="15" s="1"/>
  <c r="P233" i="15" s="1"/>
  <c r="X238" i="15"/>
  <c r="L237" i="15"/>
  <c r="L239" i="15"/>
  <c r="X240" i="15"/>
  <c r="AA143" i="15"/>
  <c r="T142" i="15"/>
  <c r="AA155" i="15"/>
  <c r="T154" i="15"/>
  <c r="L158" i="15"/>
  <c r="Z159" i="15"/>
  <c r="Z166" i="15"/>
  <c r="K179" i="15"/>
  <c r="G178" i="15"/>
  <c r="Q181" i="15"/>
  <c r="Z200" i="15"/>
  <c r="R200" i="15"/>
  <c r="R199" i="15" s="1"/>
  <c r="R198" i="15" s="1"/>
  <c r="R197" i="15" s="1"/>
  <c r="Y200" i="15"/>
  <c r="P200" i="15"/>
  <c r="P199" i="15" s="1"/>
  <c r="P198" i="15" s="1"/>
  <c r="P197" i="15" s="1"/>
  <c r="X200" i="15"/>
  <c r="L199" i="15"/>
  <c r="Z208" i="15"/>
  <c r="R208" i="15"/>
  <c r="R207" i="15" s="1"/>
  <c r="R206" i="15" s="1"/>
  <c r="R205" i="15" s="1"/>
  <c r="X208" i="15"/>
  <c r="P208" i="15"/>
  <c r="P207" i="15" s="1"/>
  <c r="P206" i="15" s="1"/>
  <c r="P205" i="15" s="1"/>
  <c r="Y208" i="15"/>
  <c r="L207" i="15"/>
  <c r="Z232" i="15"/>
  <c r="R232" i="15"/>
  <c r="R231" i="15" s="1"/>
  <c r="R230" i="15" s="1"/>
  <c r="R229" i="15" s="1"/>
  <c r="Y232" i="15"/>
  <c r="P232" i="15"/>
  <c r="P231" i="15" s="1"/>
  <c r="P230" i="15" s="1"/>
  <c r="P229" i="15" s="1"/>
  <c r="L231" i="15"/>
  <c r="X232" i="15"/>
  <c r="Z151" i="15"/>
  <c r="Y152" i="15"/>
  <c r="P152" i="15"/>
  <c r="P151" i="15" s="1"/>
  <c r="P150" i="15" s="1"/>
  <c r="P149" i="15" s="1"/>
  <c r="X152" i="15"/>
  <c r="Z156" i="15"/>
  <c r="R156" i="15"/>
  <c r="R155" i="15" s="1"/>
  <c r="R154" i="15" s="1"/>
  <c r="R153" i="15" s="1"/>
  <c r="X156" i="15"/>
  <c r="X187" i="15"/>
  <c r="Z188" i="15"/>
  <c r="R188" i="15"/>
  <c r="R187" i="15" s="1"/>
  <c r="R186" i="15" s="1"/>
  <c r="R185" i="15" s="1"/>
  <c r="X188" i="15"/>
  <c r="P188" i="15"/>
  <c r="P187" i="15" s="1"/>
  <c r="P186" i="15" s="1"/>
  <c r="P185" i="15" s="1"/>
  <c r="Y188" i="15"/>
  <c r="L187" i="15"/>
  <c r="AA191" i="15"/>
  <c r="T190" i="15"/>
  <c r="Y191" i="15"/>
  <c r="K193" i="15"/>
  <c r="Z220" i="15"/>
  <c r="R220" i="15"/>
  <c r="R219" i="15" s="1"/>
  <c r="R218" i="15" s="1"/>
  <c r="R217" i="15" s="1"/>
  <c r="X220" i="15"/>
  <c r="P220" i="15"/>
  <c r="P219" i="15" s="1"/>
  <c r="P218" i="15" s="1"/>
  <c r="P217" i="15" s="1"/>
  <c r="Y220" i="15"/>
  <c r="H235" i="15"/>
  <c r="H234" i="15" s="1"/>
  <c r="H233" i="15" s="1"/>
  <c r="K236" i="15"/>
  <c r="X237" i="15"/>
  <c r="Q236" i="15"/>
  <c r="V243" i="15"/>
  <c r="R248" i="15"/>
  <c r="R246" i="15"/>
  <c r="R244" i="15" s="1"/>
  <c r="X255" i="15"/>
  <c r="L250" i="15"/>
  <c r="Z255" i="15"/>
  <c r="AB275" i="15"/>
  <c r="V274" i="15"/>
  <c r="R152" i="15"/>
  <c r="R151" i="15" s="1"/>
  <c r="R150" i="15" s="1"/>
  <c r="R149" i="15" s="1"/>
  <c r="K161" i="15"/>
  <c r="K163" i="15"/>
  <c r="Y164" i="15"/>
  <c r="P164" i="15"/>
  <c r="P163" i="15" s="1"/>
  <c r="P162" i="15" s="1"/>
  <c r="P161" i="15" s="1"/>
  <c r="X164" i="15"/>
  <c r="L163" i="15"/>
  <c r="Z163" i="15" s="1"/>
  <c r="Q173" i="15"/>
  <c r="Z176" i="15"/>
  <c r="R176" i="15"/>
  <c r="R175" i="15" s="1"/>
  <c r="R174" i="15" s="1"/>
  <c r="R173" i="15" s="1"/>
  <c r="X176" i="15"/>
  <c r="P176" i="15"/>
  <c r="P175" i="15" s="1"/>
  <c r="P174" i="15" s="1"/>
  <c r="P173" i="15" s="1"/>
  <c r="Y176" i="15"/>
  <c r="L175" i="15"/>
  <c r="Y183" i="15"/>
  <c r="T182" i="15"/>
  <c r="AA203" i="15"/>
  <c r="T202" i="15"/>
  <c r="Y203" i="15"/>
  <c r="Z212" i="15"/>
  <c r="R212" i="15"/>
  <c r="R211" i="15" s="1"/>
  <c r="R210" i="15" s="1"/>
  <c r="R209" i="15" s="1"/>
  <c r="P212" i="15"/>
  <c r="P211" i="15" s="1"/>
  <c r="P210" i="15" s="1"/>
  <c r="P209" i="15" s="1"/>
  <c r="L211" i="15"/>
  <c r="Y212" i="15"/>
  <c r="X212" i="15"/>
  <c r="T250" i="15"/>
  <c r="Y253" i="15"/>
  <c r="AA253" i="15"/>
  <c r="AA255" i="15"/>
  <c r="Y255" i="15"/>
  <c r="L170" i="15"/>
  <c r="Y171" i="15"/>
  <c r="AB171" i="15"/>
  <c r="AA187" i="15"/>
  <c r="T186" i="15"/>
  <c r="Y187" i="15"/>
  <c r="AB190" i="15"/>
  <c r="Z192" i="15"/>
  <c r="R192" i="15"/>
  <c r="R191" i="15" s="1"/>
  <c r="R190" i="15" s="1"/>
  <c r="R189" i="15" s="1"/>
  <c r="X192" i="15"/>
  <c r="V194" i="15"/>
  <c r="Z195" i="15"/>
  <c r="Z199" i="15"/>
  <c r="G201" i="15"/>
  <c r="K201" i="15" s="1"/>
  <c r="K202" i="15"/>
  <c r="AB202" i="15"/>
  <c r="Z202" i="15"/>
  <c r="V201" i="15"/>
  <c r="G221" i="15"/>
  <c r="K221" i="15" s="1"/>
  <c r="K222" i="15"/>
  <c r="Z224" i="15"/>
  <c r="R224" i="15"/>
  <c r="R223" i="15" s="1"/>
  <c r="R222" i="15" s="1"/>
  <c r="R221" i="15" s="1"/>
  <c r="P224" i="15"/>
  <c r="P223" i="15" s="1"/>
  <c r="P222" i="15" s="1"/>
  <c r="P221" i="15" s="1"/>
  <c r="L223" i="15"/>
  <c r="Y224" i="15"/>
  <c r="F250" i="15"/>
  <c r="F248" i="15" s="1"/>
  <c r="F246" i="15" s="1"/>
  <c r="F244" i="15" s="1"/>
  <c r="F122" i="15" s="1"/>
  <c r="U248" i="15"/>
  <c r="U246" i="15"/>
  <c r="U244" i="15" s="1"/>
  <c r="U122" i="15" s="1"/>
  <c r="V264" i="15"/>
  <c r="AB265" i="15"/>
  <c r="AB159" i="15"/>
  <c r="Q162" i="15"/>
  <c r="T170" i="15"/>
  <c r="AA175" i="15"/>
  <c r="T174" i="15"/>
  <c r="AB178" i="15"/>
  <c r="Z180" i="15"/>
  <c r="R180" i="15"/>
  <c r="R179" i="15" s="1"/>
  <c r="R178" i="15" s="1"/>
  <c r="R177" i="15" s="1"/>
  <c r="X180" i="15"/>
  <c r="K183" i="15"/>
  <c r="X184" i="15"/>
  <c r="Y184" i="15"/>
  <c r="V189" i="15"/>
  <c r="Y192" i="15"/>
  <c r="X194" i="15"/>
  <c r="K195" i="15"/>
  <c r="AA207" i="15"/>
  <c r="T206" i="15"/>
  <c r="Y207" i="15"/>
  <c r="Y223" i="15"/>
  <c r="H249" i="15"/>
  <c r="K251" i="15"/>
  <c r="G258" i="15"/>
  <c r="K259" i="15"/>
  <c r="T166" i="15"/>
  <c r="K171" i="15"/>
  <c r="AB170" i="15"/>
  <c r="X172" i="15"/>
  <c r="Y172" i="15"/>
  <c r="V177" i="15"/>
  <c r="Y180" i="15"/>
  <c r="P184" i="15"/>
  <c r="P183" i="15" s="1"/>
  <c r="P182" i="15" s="1"/>
  <c r="P181" i="15" s="1"/>
  <c r="Z184" i="15"/>
  <c r="L191" i="15"/>
  <c r="P192" i="15"/>
  <c r="P191" i="15" s="1"/>
  <c r="P190" i="15" s="1"/>
  <c r="P189" i="15" s="1"/>
  <c r="AA193" i="15"/>
  <c r="AB195" i="15"/>
  <c r="K197" i="15"/>
  <c r="Q197" i="15"/>
  <c r="K205" i="15"/>
  <c r="T213" i="15"/>
  <c r="AA214" i="15"/>
  <c r="V214" i="15"/>
  <c r="Z215" i="15"/>
  <c r="AB215" i="15"/>
  <c r="AA219" i="15"/>
  <c r="T218" i="15"/>
  <c r="Y219" i="15"/>
  <c r="K227" i="15"/>
  <c r="H226" i="15"/>
  <c r="V235" i="15"/>
  <c r="W234" i="15"/>
  <c r="W233" i="15" s="1"/>
  <c r="Q257" i="15"/>
  <c r="Q245" i="15" s="1"/>
  <c r="Q272" i="15"/>
  <c r="X171" i="15"/>
  <c r="P172" i="15"/>
  <c r="P171" i="15" s="1"/>
  <c r="P170" i="15" s="1"/>
  <c r="P169" i="15" s="1"/>
  <c r="Z172" i="15"/>
  <c r="L179" i="15"/>
  <c r="Y179" i="15" s="1"/>
  <c r="P180" i="15"/>
  <c r="P179" i="15" s="1"/>
  <c r="P178" i="15" s="1"/>
  <c r="P177" i="15" s="1"/>
  <c r="Z183" i="15"/>
  <c r="R184" i="15"/>
  <c r="R183" i="15" s="1"/>
  <c r="R182" i="15" s="1"/>
  <c r="R181" i="15" s="1"/>
  <c r="K185" i="15"/>
  <c r="Z191" i="15"/>
  <c r="K194" i="15"/>
  <c r="AB207" i="15"/>
  <c r="V210" i="15"/>
  <c r="Z211" i="15"/>
  <c r="AB211" i="15"/>
  <c r="Z218" i="15"/>
  <c r="V217" i="15"/>
  <c r="AB218" i="15"/>
  <c r="Z219" i="15"/>
  <c r="AB219" i="15"/>
  <c r="V222" i="15"/>
  <c r="AB223" i="15"/>
  <c r="Z223" i="15"/>
  <c r="X228" i="15"/>
  <c r="L227" i="15"/>
  <c r="Y227" i="15" s="1"/>
  <c r="R228" i="15"/>
  <c r="R227" i="15" s="1"/>
  <c r="R226" i="15" s="1"/>
  <c r="R225" i="15" s="1"/>
  <c r="Z228" i="15"/>
  <c r="K235" i="15"/>
  <c r="P196" i="15"/>
  <c r="P195" i="15" s="1"/>
  <c r="P194" i="15" s="1"/>
  <c r="P193" i="15" s="1"/>
  <c r="Y196" i="15"/>
  <c r="AB199" i="15"/>
  <c r="Q205" i="15"/>
  <c r="K211" i="15"/>
  <c r="AA211" i="15"/>
  <c r="T210" i="15"/>
  <c r="Y215" i="15"/>
  <c r="G229" i="15"/>
  <c r="K229" i="15" s="1"/>
  <c r="K230" i="15"/>
  <c r="J234" i="15"/>
  <c r="J233" i="15" s="1"/>
  <c r="L251" i="15"/>
  <c r="Z252" i="15"/>
  <c r="R252" i="15"/>
  <c r="R251" i="15" s="1"/>
  <c r="R249" i="15" s="1"/>
  <c r="R247" i="15" s="1"/>
  <c r="Y252" i="15"/>
  <c r="P252" i="15"/>
  <c r="P251" i="15" s="1"/>
  <c r="P249" i="15" s="1"/>
  <c r="P247" i="15" s="1"/>
  <c r="S250" i="15"/>
  <c r="U283" i="15"/>
  <c r="U281" i="15" s="1"/>
  <c r="Y199" i="15"/>
  <c r="R204" i="15"/>
  <c r="R203" i="15" s="1"/>
  <c r="R202" i="15" s="1"/>
  <c r="R201" i="15" s="1"/>
  <c r="G210" i="15"/>
  <c r="T225" i="15"/>
  <c r="K231" i="15"/>
  <c r="AA241" i="15"/>
  <c r="T240" i="15"/>
  <c r="K253" i="15"/>
  <c r="G250" i="15"/>
  <c r="N246" i="15"/>
  <c r="N244" i="15" s="1"/>
  <c r="N122" i="15" s="1"/>
  <c r="N248" i="15"/>
  <c r="Z260" i="15"/>
  <c r="R260" i="15"/>
  <c r="R259" i="15" s="1"/>
  <c r="R258" i="15" s="1"/>
  <c r="R257" i="15" s="1"/>
  <c r="Y260" i="15"/>
  <c r="P260" i="15"/>
  <c r="P259" i="15" s="1"/>
  <c r="P258" i="15" s="1"/>
  <c r="P257" i="15" s="1"/>
  <c r="X260" i="15"/>
  <c r="L259" i="15"/>
  <c r="X195" i="15"/>
  <c r="AB203" i="15"/>
  <c r="K217" i="15"/>
  <c r="Q225" i="15"/>
  <c r="AA237" i="15"/>
  <c r="S234" i="15"/>
  <c r="S233" i="15" s="1"/>
  <c r="S121" i="15" s="1"/>
  <c r="T258" i="15"/>
  <c r="AA259" i="15"/>
  <c r="K279" i="15"/>
  <c r="K278" i="15" s="1"/>
  <c r="K277" i="15" s="1"/>
  <c r="L280" i="15"/>
  <c r="Z292" i="15"/>
  <c r="V290" i="15"/>
  <c r="AB292" i="15"/>
  <c r="Q193" i="15"/>
  <c r="L194" i="15"/>
  <c r="T198" i="15"/>
  <c r="Q213" i="15"/>
  <c r="AA215" i="15"/>
  <c r="Q217" i="15"/>
  <c r="K223" i="15"/>
  <c r="AA223" i="15"/>
  <c r="T222" i="15"/>
  <c r="Y231" i="15"/>
  <c r="F234" i="15"/>
  <c r="F233" i="15" s="1"/>
  <c r="F121" i="15" s="1"/>
  <c r="Z237" i="15"/>
  <c r="G239" i="15"/>
  <c r="K239" i="15" s="1"/>
  <c r="K240" i="15"/>
  <c r="K241" i="15"/>
  <c r="AB240" i="15"/>
  <c r="Z240" i="15"/>
  <c r="V239" i="15"/>
  <c r="N245" i="15"/>
  <c r="N243" i="15" s="1"/>
  <c r="X252" i="15"/>
  <c r="S262" i="15"/>
  <c r="S261" i="15" s="1"/>
  <c r="AB237" i="15"/>
  <c r="Z250" i="15"/>
  <c r="V246" i="15"/>
  <c r="T249" i="15"/>
  <c r="AA251" i="15"/>
  <c r="Z253" i="15"/>
  <c r="I264" i="15"/>
  <c r="K265" i="15"/>
  <c r="F283" i="15"/>
  <c r="F281" i="15" s="1"/>
  <c r="Q291" i="15"/>
  <c r="X293" i="15"/>
  <c r="T230" i="15"/>
  <c r="Y237" i="15"/>
  <c r="R242" i="15"/>
  <c r="R241" i="15" s="1"/>
  <c r="R240" i="15" s="1"/>
  <c r="R239" i="15" s="1"/>
  <c r="H250" i="15"/>
  <c r="AB253" i="15"/>
  <c r="K255" i="15"/>
  <c r="AA268" i="15"/>
  <c r="T267" i="15"/>
  <c r="Q267" i="15"/>
  <c r="AB241" i="15"/>
  <c r="AB250" i="15"/>
  <c r="AA273" i="15"/>
  <c r="T236" i="15"/>
  <c r="Y251" i="15"/>
  <c r="P254" i="15"/>
  <c r="P253" i="15" s="1"/>
  <c r="P250" i="15" s="1"/>
  <c r="Y254" i="15"/>
  <c r="P256" i="15"/>
  <c r="P255" i="15" s="1"/>
  <c r="T262" i="15"/>
  <c r="Y266" i="15"/>
  <c r="P266" i="15"/>
  <c r="P265" i="15" s="1"/>
  <c r="P264" i="15" s="1"/>
  <c r="P263" i="15" s="1"/>
  <c r="R266" i="15"/>
  <c r="R265" i="15" s="1"/>
  <c r="R264" i="15" s="1"/>
  <c r="R263" i="15" s="1"/>
  <c r="R262" i="15" s="1"/>
  <c r="R261" i="15" s="1"/>
  <c r="Z266" i="15"/>
  <c r="L265" i="15"/>
  <c r="X266" i="15"/>
  <c r="Z270" i="15"/>
  <c r="R270" i="15"/>
  <c r="R269" i="15" s="1"/>
  <c r="R268" i="15" s="1"/>
  <c r="R267" i="15" s="1"/>
  <c r="Y270" i="15"/>
  <c r="P270" i="15"/>
  <c r="P269" i="15" s="1"/>
  <c r="P268" i="15" s="1"/>
  <c r="P267" i="15" s="1"/>
  <c r="L269" i="15"/>
  <c r="K283" i="15"/>
  <c r="K281" i="15" s="1"/>
  <c r="Z297" i="15"/>
  <c r="L276" i="15"/>
  <c r="K275" i="15"/>
  <c r="K274" i="15" s="1"/>
  <c r="K273" i="15" s="1"/>
  <c r="K272" i="15" s="1"/>
  <c r="K271" i="15" s="1"/>
  <c r="J283" i="15"/>
  <c r="J281" i="15" s="1"/>
  <c r="I283" i="15"/>
  <c r="I281" i="15" s="1"/>
  <c r="AA287" i="15"/>
  <c r="X287" i="15"/>
  <c r="Z294" i="15"/>
  <c r="R294" i="15"/>
  <c r="R293" i="15" s="1"/>
  <c r="R291" i="15" s="1"/>
  <c r="R289" i="15" s="1"/>
  <c r="Y294" i="15"/>
  <c r="P294" i="15"/>
  <c r="P293" i="15" s="1"/>
  <c r="X294" i="15"/>
  <c r="G283" i="15"/>
  <c r="G281" i="15" s="1"/>
  <c r="L286" i="15"/>
  <c r="U291" i="15"/>
  <c r="U289" i="15" s="1"/>
  <c r="Z298" i="15"/>
  <c r="R298" i="15"/>
  <c r="R297" i="15" s="1"/>
  <c r="Y298" i="15"/>
  <c r="P298" i="15"/>
  <c r="P297" i="15" s="1"/>
  <c r="X298" i="15"/>
  <c r="AB259" i="15"/>
  <c r="AA278" i="15"/>
  <c r="T277" i="15"/>
  <c r="AB277" i="15" s="1"/>
  <c r="Q286" i="15"/>
  <c r="AA286" i="15" s="1"/>
  <c r="F291" i="15"/>
  <c r="F289" i="15" s="1"/>
  <c r="L293" i="15"/>
  <c r="Z293" i="15" s="1"/>
  <c r="X297" i="15"/>
  <c r="T285" i="15"/>
  <c r="AB285" i="15" s="1"/>
  <c r="AB286" i="15"/>
  <c r="O283" i="15"/>
  <c r="O281" i="15" s="1"/>
  <c r="Q290" i="15"/>
  <c r="X292" i="15"/>
  <c r="AA292" i="15"/>
  <c r="X302" i="15"/>
  <c r="L305" i="15"/>
  <c r="AA293" i="15"/>
  <c r="L290" i="15"/>
  <c r="Y290" i="15" s="1"/>
  <c r="Y292" i="15"/>
  <c r="Y295" i="15"/>
  <c r="AA297" i="15"/>
  <c r="X305" i="15"/>
  <c r="AA305" i="15"/>
  <c r="Z306" i="15"/>
  <c r="Y302" i="15"/>
  <c r="X307" i="15"/>
  <c r="V289" i="15"/>
  <c r="Z295" i="15"/>
  <c r="V302" i="15"/>
  <c r="Z303" i="15"/>
  <c r="Z305" i="15"/>
  <c r="AB293" i="15"/>
  <c r="P296" i="15"/>
  <c r="P295" i="15" s="1"/>
  <c r="P292" i="15" s="1"/>
  <c r="P290" i="15" s="1"/>
  <c r="P284" i="15" s="1"/>
  <c r="P282" i="15" s="1"/>
  <c r="Y296" i="15"/>
  <c r="AB297" i="15"/>
  <c r="AB306" i="15"/>
  <c r="Z287" i="15"/>
  <c r="R288" i="15"/>
  <c r="R287" i="15" s="1"/>
  <c r="R286" i="15" s="1"/>
  <c r="R285" i="15" s="1"/>
  <c r="Y297" i="15"/>
  <c r="Z299" i="15"/>
  <c r="R300" i="15"/>
  <c r="R299" i="15" s="1"/>
  <c r="R292" i="15" s="1"/>
  <c r="R290" i="15" s="1"/>
  <c r="R284" i="15" s="1"/>
  <c r="R282" i="15" s="1"/>
  <c r="Y306" i="15"/>
  <c r="Z307" i="15"/>
  <c r="R308" i="15"/>
  <c r="R307" i="15" s="1"/>
  <c r="R306" i="15" s="1"/>
  <c r="R305" i="15" s="1"/>
  <c r="X303" i="15"/>
  <c r="Q301" i="15"/>
  <c r="AA301" i="15" s="1"/>
  <c r="L302" i="15"/>
  <c r="K73" i="18" l="1"/>
  <c r="N74" i="18"/>
  <c r="O74" i="18"/>
  <c r="H61" i="18"/>
  <c r="K49" i="18"/>
  <c r="O50" i="18"/>
  <c r="O98" i="18"/>
  <c r="K95" i="18"/>
  <c r="N98" i="18"/>
  <c r="O10" i="18"/>
  <c r="M68" i="18"/>
  <c r="J67" i="18"/>
  <c r="H73" i="18"/>
  <c r="H96" i="18"/>
  <c r="N99" i="18"/>
  <c r="J90" i="18"/>
  <c r="K15" i="18"/>
  <c r="O16" i="18"/>
  <c r="H114" i="18"/>
  <c r="N44" i="18"/>
  <c r="N33" i="18"/>
  <c r="O33" i="18"/>
  <c r="F117" i="18"/>
  <c r="O61" i="18"/>
  <c r="N61" i="18"/>
  <c r="M44" i="18"/>
  <c r="M94" i="18"/>
  <c r="J91" i="18"/>
  <c r="M74" i="18"/>
  <c r="O91" i="18"/>
  <c r="K88" i="18"/>
  <c r="M62" i="18"/>
  <c r="G117" i="18"/>
  <c r="H10" i="18"/>
  <c r="N10" i="18" s="1"/>
  <c r="H94" i="18"/>
  <c r="J95" i="18"/>
  <c r="O94" i="18"/>
  <c r="H50" i="18"/>
  <c r="N50" i="18" s="1"/>
  <c r="H110" i="18"/>
  <c r="O83" i="18"/>
  <c r="M111" i="18"/>
  <c r="H68" i="18"/>
  <c r="N69" i="18"/>
  <c r="M33" i="18"/>
  <c r="H79" i="18"/>
  <c r="M79" i="18" s="1"/>
  <c r="J78" i="18"/>
  <c r="J15" i="18"/>
  <c r="M16" i="18"/>
  <c r="N62" i="18"/>
  <c r="K56" i="18"/>
  <c r="O57" i="18"/>
  <c r="M99" i="18"/>
  <c r="N115" i="18"/>
  <c r="N105" i="18"/>
  <c r="H98" i="18"/>
  <c r="H57" i="18"/>
  <c r="N57" i="18" s="1"/>
  <c r="K78" i="18"/>
  <c r="K109" i="18"/>
  <c r="N110" i="18"/>
  <c r="O110" i="18"/>
  <c r="M115" i="18"/>
  <c r="K113" i="18"/>
  <c r="O114" i="18"/>
  <c r="N80" i="18"/>
  <c r="M105" i="18"/>
  <c r="K67" i="18"/>
  <c r="O68" i="18"/>
  <c r="N68" i="18"/>
  <c r="M61" i="18"/>
  <c r="H16" i="18"/>
  <c r="N16" i="18" s="1"/>
  <c r="J49" i="18"/>
  <c r="M50" i="18"/>
  <c r="J56" i="18"/>
  <c r="J9" i="18"/>
  <c r="N51" i="18"/>
  <c r="H83" i="18"/>
  <c r="K90" i="18"/>
  <c r="O93" i="18"/>
  <c r="N101" i="18"/>
  <c r="L48" i="18"/>
  <c r="L117" i="18" s="1"/>
  <c r="H147" i="17"/>
  <c r="I148" i="17"/>
  <c r="I44" i="17"/>
  <c r="I42" i="17"/>
  <c r="I30" i="17"/>
  <c r="I19" i="17"/>
  <c r="I139" i="17"/>
  <c r="I117" i="17"/>
  <c r="I77" i="17"/>
  <c r="I67" i="17"/>
  <c r="I17" i="17"/>
  <c r="I99" i="17"/>
  <c r="I52" i="17"/>
  <c r="I107" i="17"/>
  <c r="I56" i="17"/>
  <c r="H78" i="17"/>
  <c r="H72" i="17"/>
  <c r="I72" i="17" s="1"/>
  <c r="I79" i="17"/>
  <c r="I38" i="17"/>
  <c r="I61" i="17"/>
  <c r="I18" i="17"/>
  <c r="I28" i="17"/>
  <c r="K28" i="17"/>
  <c r="I37" i="17"/>
  <c r="H34" i="17"/>
  <c r="J92" i="17"/>
  <c r="I68" i="17"/>
  <c r="K79" i="17"/>
  <c r="I22" i="17"/>
  <c r="I62" i="17"/>
  <c r="H54" i="17"/>
  <c r="I54" i="17" s="1"/>
  <c r="I31" i="17"/>
  <c r="J102" i="17"/>
  <c r="H125" i="17"/>
  <c r="K125" i="17" s="1"/>
  <c r="I126" i="17"/>
  <c r="I149" i="17"/>
  <c r="I95" i="17"/>
  <c r="I138" i="17"/>
  <c r="H132" i="17"/>
  <c r="K98" i="17"/>
  <c r="I98" i="17"/>
  <c r="H97" i="17"/>
  <c r="I47" i="17"/>
  <c r="I14" i="17"/>
  <c r="I46" i="17"/>
  <c r="K148" i="17"/>
  <c r="I49" i="17"/>
  <c r="I20" i="17"/>
  <c r="K20" i="17"/>
  <c r="I21" i="17"/>
  <c r="I48" i="17"/>
  <c r="H93" i="17"/>
  <c r="I94" i="17"/>
  <c r="J124" i="17"/>
  <c r="I60" i="17"/>
  <c r="I26" i="17"/>
  <c r="J40" i="17"/>
  <c r="H133" i="17"/>
  <c r="I140" i="17"/>
  <c r="I111" i="17"/>
  <c r="K106" i="17"/>
  <c r="I106" i="17"/>
  <c r="I64" i="17"/>
  <c r="K133" i="17"/>
  <c r="J130" i="17"/>
  <c r="I27" i="17"/>
  <c r="I66" i="17"/>
  <c r="I59" i="17"/>
  <c r="K59" i="17"/>
  <c r="I13" i="17"/>
  <c r="H12" i="17"/>
  <c r="K12" i="17" s="1"/>
  <c r="I136" i="17"/>
  <c r="I105" i="17"/>
  <c r="I25" i="17"/>
  <c r="I57" i="17"/>
  <c r="I134" i="17"/>
  <c r="H131" i="17"/>
  <c r="I24" i="17"/>
  <c r="J11" i="17"/>
  <c r="K94" i="17"/>
  <c r="H109" i="17"/>
  <c r="I110" i="17"/>
  <c r="I141" i="17"/>
  <c r="I80" i="17"/>
  <c r="I55" i="17"/>
  <c r="K55" i="17"/>
  <c r="I135" i="17"/>
  <c r="I43" i="17"/>
  <c r="K37" i="17"/>
  <c r="K136" i="17"/>
  <c r="I145" i="17"/>
  <c r="I45" i="17"/>
  <c r="H41" i="17"/>
  <c r="K45" i="17"/>
  <c r="I16" i="17"/>
  <c r="I70" i="17"/>
  <c r="I35" i="17"/>
  <c r="J108" i="17"/>
  <c r="I89" i="17"/>
  <c r="H103" i="17"/>
  <c r="K103" i="17" s="1"/>
  <c r="I104" i="17"/>
  <c r="I137" i="17"/>
  <c r="I71" i="17"/>
  <c r="I116" i="17"/>
  <c r="H115" i="17"/>
  <c r="I76" i="17"/>
  <c r="H75" i="17"/>
  <c r="I29" i="17"/>
  <c r="K68" i="17"/>
  <c r="I65" i="17"/>
  <c r="K88" i="17"/>
  <c r="I88" i="17"/>
  <c r="H87" i="17"/>
  <c r="K131" i="17"/>
  <c r="J128" i="17"/>
  <c r="I144" i="17"/>
  <c r="H143" i="17"/>
  <c r="I53" i="17"/>
  <c r="I58" i="17"/>
  <c r="K110" i="17"/>
  <c r="K61" i="17"/>
  <c r="I15" i="17"/>
  <c r="G117" i="16"/>
  <c r="O15" i="16"/>
  <c r="K90" i="16"/>
  <c r="J8" i="16"/>
  <c r="H51" i="16"/>
  <c r="K113" i="16"/>
  <c r="O114" i="16"/>
  <c r="N114" i="16"/>
  <c r="N52" i="16"/>
  <c r="K65" i="16"/>
  <c r="O66" i="16"/>
  <c r="K79" i="16"/>
  <c r="N80" i="16"/>
  <c r="J65" i="16"/>
  <c r="H33" i="16"/>
  <c r="M57" i="16"/>
  <c r="J56" i="16"/>
  <c r="J50" i="16"/>
  <c r="M51" i="16"/>
  <c r="N10" i="16"/>
  <c r="K9" i="16"/>
  <c r="O10" i="16"/>
  <c r="H94" i="16"/>
  <c r="M52" i="16"/>
  <c r="H74" i="16"/>
  <c r="N75" i="16"/>
  <c r="J93" i="16"/>
  <c r="O96" i="16"/>
  <c r="M96" i="16"/>
  <c r="H77" i="16"/>
  <c r="M75" i="16"/>
  <c r="H55" i="16"/>
  <c r="J79" i="16"/>
  <c r="M80" i="16"/>
  <c r="O62" i="16"/>
  <c r="N62" i="16"/>
  <c r="K61" i="16"/>
  <c r="N99" i="16"/>
  <c r="H96" i="16"/>
  <c r="M99" i="16"/>
  <c r="J95" i="16"/>
  <c r="K89" i="16"/>
  <c r="O33" i="16"/>
  <c r="N33" i="16"/>
  <c r="K83" i="16"/>
  <c r="N84" i="16"/>
  <c r="O84" i="16"/>
  <c r="J88" i="16"/>
  <c r="H68" i="16"/>
  <c r="O109" i="16"/>
  <c r="N109" i="16"/>
  <c r="N105" i="16"/>
  <c r="H98" i="16"/>
  <c r="M98" i="16" s="1"/>
  <c r="M34" i="16"/>
  <c r="O57" i="16"/>
  <c r="H10" i="16"/>
  <c r="M105" i="16"/>
  <c r="O94" i="16"/>
  <c r="N94" i="16"/>
  <c r="K91" i="16"/>
  <c r="H16" i="16"/>
  <c r="J309" i="15"/>
  <c r="Q243" i="15"/>
  <c r="S309" i="15"/>
  <c r="I263" i="15"/>
  <c r="K264" i="15"/>
  <c r="Y182" i="15"/>
  <c r="T181" i="15"/>
  <c r="AA182" i="15"/>
  <c r="L217" i="15"/>
  <c r="L153" i="15"/>
  <c r="AB149" i="15"/>
  <c r="L285" i="15"/>
  <c r="Z286" i="15"/>
  <c r="Z269" i="15"/>
  <c r="Y269" i="15"/>
  <c r="L268" i="15"/>
  <c r="AB222" i="15"/>
  <c r="V221" i="15"/>
  <c r="K226" i="15"/>
  <c r="H225" i="15"/>
  <c r="K225" i="15" s="1"/>
  <c r="T169" i="15"/>
  <c r="AA170" i="15"/>
  <c r="Y170" i="15"/>
  <c r="L248" i="15"/>
  <c r="L246" i="15"/>
  <c r="X250" i="15"/>
  <c r="K97" i="15"/>
  <c r="AB47" i="15"/>
  <c r="V40" i="15"/>
  <c r="Y280" i="15"/>
  <c r="P280" i="15"/>
  <c r="P279" i="15" s="1"/>
  <c r="P278" i="15" s="1"/>
  <c r="P277" i="15" s="1"/>
  <c r="R280" i="15"/>
  <c r="R279" i="15" s="1"/>
  <c r="R278" i="15" s="1"/>
  <c r="R277" i="15" s="1"/>
  <c r="Z280" i="15"/>
  <c r="X280" i="15"/>
  <c r="L279" i="15"/>
  <c r="AA210" i="15"/>
  <c r="Y210" i="15"/>
  <c r="T209" i="15"/>
  <c r="AB214" i="15"/>
  <c r="V213" i="15"/>
  <c r="Q161" i="15"/>
  <c r="AA162" i="15"/>
  <c r="AA250" i="15"/>
  <c r="T248" i="15"/>
  <c r="T246" i="15"/>
  <c r="Y250" i="15"/>
  <c r="X236" i="15"/>
  <c r="Q235" i="15"/>
  <c r="L114" i="15"/>
  <c r="Z116" i="15"/>
  <c r="L193" i="15"/>
  <c r="L258" i="15"/>
  <c r="X259" i="15"/>
  <c r="Z259" i="15"/>
  <c r="AA225" i="15"/>
  <c r="T205" i="15"/>
  <c r="AA206" i="15"/>
  <c r="AB206" i="15"/>
  <c r="AB182" i="15"/>
  <c r="L174" i="15"/>
  <c r="Z175" i="15"/>
  <c r="R122" i="15"/>
  <c r="AA142" i="15"/>
  <c r="T141" i="15"/>
  <c r="AB142" i="15"/>
  <c r="Y142" i="15"/>
  <c r="AA178" i="15"/>
  <c r="T177" i="15"/>
  <c r="Y293" i="15"/>
  <c r="Y276" i="15"/>
  <c r="P276" i="15"/>
  <c r="P275" i="15" s="1"/>
  <c r="P274" i="15" s="1"/>
  <c r="P273" i="15" s="1"/>
  <c r="P272" i="15" s="1"/>
  <c r="P271" i="15" s="1"/>
  <c r="X276" i="15"/>
  <c r="L275" i="15"/>
  <c r="Z276" i="15"/>
  <c r="R276" i="15"/>
  <c r="R275" i="15" s="1"/>
  <c r="R274" i="15" s="1"/>
  <c r="R273" i="15" s="1"/>
  <c r="R272" i="15" s="1"/>
  <c r="R271" i="15" s="1"/>
  <c r="T261" i="15"/>
  <c r="AA267" i="15"/>
  <c r="AB267" i="15"/>
  <c r="Y259" i="15"/>
  <c r="AA240" i="15"/>
  <c r="T239" i="15"/>
  <c r="Y240" i="15"/>
  <c r="G209" i="15"/>
  <c r="K209" i="15" s="1"/>
  <c r="K210" i="15"/>
  <c r="P245" i="15"/>
  <c r="P243" i="15" s="1"/>
  <c r="G234" i="15"/>
  <c r="AB210" i="15"/>
  <c r="Z210" i="15"/>
  <c r="V209" i="15"/>
  <c r="V234" i="15"/>
  <c r="AA218" i="15"/>
  <c r="Y218" i="15"/>
  <c r="T217" i="15"/>
  <c r="AB217" i="15" s="1"/>
  <c r="AA213" i="15"/>
  <c r="Y175" i="15"/>
  <c r="L186" i="15"/>
  <c r="Z187" i="15"/>
  <c r="X163" i="15"/>
  <c r="L206" i="15"/>
  <c r="Z207" i="15"/>
  <c r="L236" i="15"/>
  <c r="G189" i="15"/>
  <c r="K189" i="15" s="1"/>
  <c r="K190" i="15"/>
  <c r="X147" i="15"/>
  <c r="V161" i="15"/>
  <c r="AB162" i="15"/>
  <c r="L138" i="15"/>
  <c r="AB157" i="15"/>
  <c r="AA100" i="15"/>
  <c r="Y100" i="15"/>
  <c r="T96" i="15"/>
  <c r="AB100" i="15"/>
  <c r="L214" i="15"/>
  <c r="Z214" i="15" s="1"/>
  <c r="X215" i="15"/>
  <c r="X154" i="15"/>
  <c r="P124" i="15"/>
  <c r="P123" i="15" s="1"/>
  <c r="AA113" i="15"/>
  <c r="Y131" i="15"/>
  <c r="G100" i="15"/>
  <c r="K100" i="15" s="1"/>
  <c r="K101" i="15"/>
  <c r="X207" i="15"/>
  <c r="H129" i="15"/>
  <c r="K130" i="15"/>
  <c r="K115" i="15"/>
  <c r="Z53" i="15"/>
  <c r="X53" i="15"/>
  <c r="Y53" i="15"/>
  <c r="Y45" i="15"/>
  <c r="L42" i="15"/>
  <c r="Z45" i="15"/>
  <c r="X45" i="15"/>
  <c r="R24" i="15"/>
  <c r="V10" i="15"/>
  <c r="Y116" i="15"/>
  <c r="Z14" i="15"/>
  <c r="L13" i="15"/>
  <c r="Y14" i="15"/>
  <c r="Y65" i="15"/>
  <c r="P65" i="15"/>
  <c r="X65" i="15"/>
  <c r="Z65" i="15"/>
  <c r="L61" i="15"/>
  <c r="R65" i="15"/>
  <c r="Y24" i="15"/>
  <c r="R14" i="15"/>
  <c r="R13" i="15" s="1"/>
  <c r="L32" i="15"/>
  <c r="Y33" i="15"/>
  <c r="X33" i="15"/>
  <c r="P246" i="15"/>
  <c r="P244" i="15" s="1"/>
  <c r="P122" i="15" s="1"/>
  <c r="P248" i="15"/>
  <c r="X166" i="15"/>
  <c r="Q165" i="15"/>
  <c r="X165" i="15" s="1"/>
  <c r="Y265" i="15"/>
  <c r="L264" i="15"/>
  <c r="L169" i="15"/>
  <c r="Z170" i="15"/>
  <c r="AA190" i="15"/>
  <c r="T189" i="15"/>
  <c r="X170" i="15"/>
  <c r="AA149" i="15"/>
  <c r="AB137" i="15"/>
  <c r="R95" i="15"/>
  <c r="R9" i="15"/>
  <c r="AA42" i="15"/>
  <c r="T41" i="15"/>
  <c r="O309" i="15"/>
  <c r="V125" i="15"/>
  <c r="AB126" i="15"/>
  <c r="L96" i="15"/>
  <c r="Y88" i="15"/>
  <c r="T283" i="15"/>
  <c r="Y285" i="15"/>
  <c r="AA277" i="15"/>
  <c r="T272" i="15"/>
  <c r="X218" i="15"/>
  <c r="AA166" i="15"/>
  <c r="T165" i="15"/>
  <c r="Y166" i="15"/>
  <c r="AB166" i="15"/>
  <c r="R234" i="15"/>
  <c r="R233" i="15" s="1"/>
  <c r="AB226" i="15"/>
  <c r="V225" i="15"/>
  <c r="L150" i="15"/>
  <c r="AB115" i="15"/>
  <c r="V113" i="15"/>
  <c r="Y130" i="15"/>
  <c r="AA130" i="15"/>
  <c r="T129" i="15"/>
  <c r="Q11" i="15"/>
  <c r="R283" i="15"/>
  <c r="R281" i="15" s="1"/>
  <c r="Y305" i="15"/>
  <c r="X290" i="15"/>
  <c r="Q284" i="15"/>
  <c r="AA290" i="15"/>
  <c r="L291" i="15"/>
  <c r="Y236" i="15"/>
  <c r="AA236" i="15"/>
  <c r="T235" i="15"/>
  <c r="H246" i="15"/>
  <c r="H244" i="15" s="1"/>
  <c r="H122" i="15" s="1"/>
  <c r="H248" i="15"/>
  <c r="T229" i="15"/>
  <c r="AA249" i="15"/>
  <c r="AB249" i="15"/>
  <c r="T247" i="15"/>
  <c r="AA222" i="15"/>
  <c r="T221" i="15"/>
  <c r="Q271" i="15"/>
  <c r="AB236" i="15"/>
  <c r="H247" i="15"/>
  <c r="K249" i="15"/>
  <c r="T173" i="15"/>
  <c r="AB174" i="15"/>
  <c r="AA174" i="15"/>
  <c r="AB264" i="15"/>
  <c r="V263" i="15"/>
  <c r="Z264" i="15"/>
  <c r="AA202" i="15"/>
  <c r="T201" i="15"/>
  <c r="Y202" i="15"/>
  <c r="Y163" i="15"/>
  <c r="X231" i="15"/>
  <c r="L230" i="15"/>
  <c r="L198" i="15"/>
  <c r="L157" i="15"/>
  <c r="X158" i="15"/>
  <c r="Z231" i="15"/>
  <c r="K174" i="15"/>
  <c r="P81" i="15"/>
  <c r="P67" i="15" s="1"/>
  <c r="L134" i="15"/>
  <c r="Z135" i="15"/>
  <c r="AA137" i="15"/>
  <c r="X151" i="15"/>
  <c r="V129" i="15"/>
  <c r="R124" i="15"/>
  <c r="R123" i="15" s="1"/>
  <c r="R121" i="15" s="1"/>
  <c r="G95" i="15"/>
  <c r="K95" i="15" s="1"/>
  <c r="K105" i="15"/>
  <c r="G9" i="15"/>
  <c r="P61" i="15"/>
  <c r="X81" i="15"/>
  <c r="X88" i="15"/>
  <c r="P24" i="15"/>
  <c r="Z79" i="15"/>
  <c r="R79" i="15"/>
  <c r="Y79" i="15"/>
  <c r="P79" i="15"/>
  <c r="P77" i="15" s="1"/>
  <c r="X79" i="15"/>
  <c r="L77" i="15"/>
  <c r="P88" i="15"/>
  <c r="Z57" i="15"/>
  <c r="R57" i="15"/>
  <c r="R53" i="15" s="1"/>
  <c r="R48" i="15" s="1"/>
  <c r="X57" i="15"/>
  <c r="Y57" i="15"/>
  <c r="P57" i="15"/>
  <c r="P33" i="15"/>
  <c r="P32" i="15" s="1"/>
  <c r="X14" i="15"/>
  <c r="X301" i="15"/>
  <c r="Q285" i="15"/>
  <c r="X286" i="15"/>
  <c r="Z239" i="15"/>
  <c r="AB239" i="15"/>
  <c r="Y198" i="15"/>
  <c r="AA198" i="15"/>
  <c r="T197" i="15"/>
  <c r="AB198" i="15"/>
  <c r="G248" i="15"/>
  <c r="K248" i="15" s="1"/>
  <c r="K250" i="15"/>
  <c r="G246" i="15"/>
  <c r="X179" i="15"/>
  <c r="Z179" i="15"/>
  <c r="L178" i="15"/>
  <c r="Y178" i="15" s="1"/>
  <c r="G177" i="15"/>
  <c r="K177" i="15" s="1"/>
  <c r="K178" i="15"/>
  <c r="Q47" i="15"/>
  <c r="AA48" i="15"/>
  <c r="L126" i="15"/>
  <c r="G112" i="15"/>
  <c r="K112" i="15" s="1"/>
  <c r="K114" i="15"/>
  <c r="Y286" i="15"/>
  <c r="X265" i="15"/>
  <c r="Q289" i="15"/>
  <c r="AA291" i="15"/>
  <c r="X217" i="15"/>
  <c r="X251" i="15"/>
  <c r="L249" i="15"/>
  <c r="Z251" i="15"/>
  <c r="L226" i="15"/>
  <c r="X227" i="15"/>
  <c r="AB177" i="15"/>
  <c r="AB194" i="15"/>
  <c r="V193" i="15"/>
  <c r="Z194" i="15"/>
  <c r="Z154" i="15"/>
  <c r="AB133" i="15"/>
  <c r="AA13" i="15"/>
  <c r="T12" i="15"/>
  <c r="Y13" i="15"/>
  <c r="R77" i="15"/>
  <c r="R67" i="15" s="1"/>
  <c r="X116" i="15"/>
  <c r="Q114" i="15"/>
  <c r="V301" i="15"/>
  <c r="AB302" i="15"/>
  <c r="Z302" i="15"/>
  <c r="S248" i="15"/>
  <c r="S246" i="15"/>
  <c r="S244" i="15" s="1"/>
  <c r="S122" i="15" s="1"/>
  <c r="X191" i="15"/>
  <c r="L190" i="15"/>
  <c r="G257" i="15"/>
  <c r="K258" i="15"/>
  <c r="Y186" i="15"/>
  <c r="T185" i="15"/>
  <c r="AA186" i="15"/>
  <c r="AB186" i="15"/>
  <c r="AB274" i="15"/>
  <c r="V273" i="15"/>
  <c r="X239" i="15"/>
  <c r="L146" i="15"/>
  <c r="L181" i="15"/>
  <c r="Z182" i="15"/>
  <c r="Z143" i="15"/>
  <c r="L142" i="15"/>
  <c r="Y143" i="15"/>
  <c r="L130" i="15"/>
  <c r="Z130" i="15" s="1"/>
  <c r="Y114" i="15"/>
  <c r="T112" i="15"/>
  <c r="R42" i="15"/>
  <c r="R41" i="15" s="1"/>
  <c r="R33" i="15"/>
  <c r="R32" i="15" s="1"/>
  <c r="L301" i="15"/>
  <c r="AB289" i="15"/>
  <c r="L284" i="15"/>
  <c r="P291" i="15"/>
  <c r="P289" i="15" s="1"/>
  <c r="P283" i="15" s="1"/>
  <c r="P281" i="15" s="1"/>
  <c r="P262" i="15"/>
  <c r="P261" i="15" s="1"/>
  <c r="X269" i="15"/>
  <c r="Q262" i="15"/>
  <c r="AB246" i="15"/>
  <c r="V244" i="15"/>
  <c r="AB290" i="15"/>
  <c r="V284" i="15"/>
  <c r="Z290" i="15"/>
  <c r="AA258" i="15"/>
  <c r="Y258" i="15"/>
  <c r="AB258" i="15"/>
  <c r="T257" i="15"/>
  <c r="R245" i="15"/>
  <c r="R243" i="15" s="1"/>
  <c r="Z217" i="15"/>
  <c r="Y194" i="15"/>
  <c r="Z265" i="15"/>
  <c r="L222" i="15"/>
  <c r="Z222" i="15" s="1"/>
  <c r="X223" i="15"/>
  <c r="Z201" i="15"/>
  <c r="AB201" i="15"/>
  <c r="Y211" i="15"/>
  <c r="X211" i="15"/>
  <c r="L210" i="15"/>
  <c r="L162" i="15"/>
  <c r="X162" i="15" s="1"/>
  <c r="X199" i="15"/>
  <c r="X182" i="15"/>
  <c r="AA154" i="15"/>
  <c r="T153" i="15"/>
  <c r="AB154" i="15"/>
  <c r="Y154" i="15"/>
  <c r="V229" i="15"/>
  <c r="Y158" i="15"/>
  <c r="K173" i="15"/>
  <c r="Y134" i="15"/>
  <c r="AA134" i="15"/>
  <c r="T133" i="15"/>
  <c r="V145" i="15"/>
  <c r="AB146" i="15"/>
  <c r="Z146" i="15"/>
  <c r="Z131" i="15"/>
  <c r="Y127" i="15"/>
  <c r="L165" i="15"/>
  <c r="X127" i="15"/>
  <c r="L109" i="15"/>
  <c r="Z110" i="15"/>
  <c r="P106" i="15"/>
  <c r="P105" i="15" s="1"/>
  <c r="AB96" i="15"/>
  <c r="Z96" i="15"/>
  <c r="P53" i="15"/>
  <c r="P48" i="15" s="1"/>
  <c r="L115" i="15"/>
  <c r="Z115" i="15" s="1"/>
  <c r="Y97" i="15"/>
  <c r="AB67" i="15"/>
  <c r="Z67" i="15"/>
  <c r="Z49" i="15"/>
  <c r="Z106" i="15"/>
  <c r="L105" i="15"/>
  <c r="Y106" i="15"/>
  <c r="X106" i="15"/>
  <c r="L67" i="15"/>
  <c r="X70" i="15"/>
  <c r="R61" i="15"/>
  <c r="T145" i="15"/>
  <c r="AA146" i="15"/>
  <c r="Q96" i="15"/>
  <c r="X96" i="15" s="1"/>
  <c r="X100" i="15"/>
  <c r="G41" i="15"/>
  <c r="K42" i="15"/>
  <c r="U10" i="15"/>
  <c r="U309" i="15" s="1"/>
  <c r="X67" i="15"/>
  <c r="AA67" i="15"/>
  <c r="X143" i="15"/>
  <c r="P102" i="15"/>
  <c r="P101" i="15" s="1"/>
  <c r="P100" i="15" s="1"/>
  <c r="P96" i="15" s="1"/>
  <c r="W309" i="15"/>
  <c r="AA47" i="15"/>
  <c r="AB42" i="15"/>
  <c r="F10" i="15"/>
  <c r="F309" i="15" s="1"/>
  <c r="I48" i="15"/>
  <c r="P14" i="15"/>
  <c r="P13" i="15" s="1"/>
  <c r="P12" i="15" s="1"/>
  <c r="P11" i="15" s="1"/>
  <c r="O67" i="18" l="1"/>
  <c r="K66" i="18"/>
  <c r="O113" i="18"/>
  <c r="N113" i="18"/>
  <c r="H109" i="18"/>
  <c r="M110" i="18"/>
  <c r="J92" i="18"/>
  <c r="M91" i="18"/>
  <c r="J88" i="18"/>
  <c r="K87" i="18"/>
  <c r="O90" i="18"/>
  <c r="H78" i="18"/>
  <c r="J87" i="18"/>
  <c r="M83" i="18"/>
  <c r="O109" i="18"/>
  <c r="N109" i="18"/>
  <c r="M73" i="18"/>
  <c r="H113" i="18"/>
  <c r="M114" i="18"/>
  <c r="J66" i="18"/>
  <c r="M67" i="18"/>
  <c r="J55" i="18"/>
  <c r="N114" i="18"/>
  <c r="H95" i="18"/>
  <c r="M98" i="18"/>
  <c r="K77" i="18"/>
  <c r="O78" i="18"/>
  <c r="N56" i="18"/>
  <c r="O56" i="18"/>
  <c r="K55" i="18"/>
  <c r="J77" i="18"/>
  <c r="H67" i="18"/>
  <c r="H93" i="18"/>
  <c r="N96" i="18"/>
  <c r="M96" i="18"/>
  <c r="N73" i="18"/>
  <c r="O73" i="18"/>
  <c r="J8" i="18"/>
  <c r="H56" i="18"/>
  <c r="H9" i="18"/>
  <c r="M57" i="18"/>
  <c r="N83" i="18"/>
  <c r="O95" i="18"/>
  <c r="K92" i="18"/>
  <c r="N95" i="18"/>
  <c r="M10" i="18"/>
  <c r="H15" i="18"/>
  <c r="N79" i="18"/>
  <c r="H49" i="18"/>
  <c r="H91" i="18"/>
  <c r="N94" i="18"/>
  <c r="K47" i="18"/>
  <c r="O88" i="18"/>
  <c r="O15" i="18"/>
  <c r="K9" i="18"/>
  <c r="O49" i="18"/>
  <c r="K46" i="18"/>
  <c r="H108" i="17"/>
  <c r="I108" i="17" s="1"/>
  <c r="I109" i="17"/>
  <c r="J123" i="17"/>
  <c r="K124" i="17"/>
  <c r="J121" i="17"/>
  <c r="K102" i="17"/>
  <c r="J101" i="17"/>
  <c r="K87" i="17"/>
  <c r="I87" i="17"/>
  <c r="H86" i="17"/>
  <c r="I133" i="17"/>
  <c r="H130" i="17"/>
  <c r="K130" i="17" s="1"/>
  <c r="K72" i="17"/>
  <c r="I78" i="17"/>
  <c r="H8" i="17"/>
  <c r="K78" i="17"/>
  <c r="I41" i="17"/>
  <c r="H40" i="17"/>
  <c r="I40" i="17" s="1"/>
  <c r="H124" i="17"/>
  <c r="I125" i="17"/>
  <c r="K109" i="17"/>
  <c r="I131" i="17"/>
  <c r="H128" i="17"/>
  <c r="I128" i="17" s="1"/>
  <c r="I75" i="17"/>
  <c r="H74" i="17"/>
  <c r="K75" i="17"/>
  <c r="K40" i="17"/>
  <c r="J32" i="17"/>
  <c r="K54" i="17"/>
  <c r="K92" i="17"/>
  <c r="J91" i="17"/>
  <c r="I143" i="17"/>
  <c r="H142" i="17"/>
  <c r="K143" i="17"/>
  <c r="H102" i="17"/>
  <c r="I103" i="17"/>
  <c r="K41" i="17"/>
  <c r="H92" i="17"/>
  <c r="I93" i="17"/>
  <c r="K97" i="17"/>
  <c r="I97" i="17"/>
  <c r="H96" i="17"/>
  <c r="K93" i="17"/>
  <c r="K128" i="17"/>
  <c r="I12" i="17"/>
  <c r="H11" i="17"/>
  <c r="I132" i="17"/>
  <c r="H129" i="17"/>
  <c r="K132" i="17"/>
  <c r="I115" i="17"/>
  <c r="H114" i="17"/>
  <c r="K115" i="17"/>
  <c r="J10" i="17"/>
  <c r="I34" i="17"/>
  <c r="H33" i="17"/>
  <c r="K34" i="17"/>
  <c r="H146" i="17"/>
  <c r="I147" i="17"/>
  <c r="K147" i="17"/>
  <c r="K88" i="16"/>
  <c r="O91" i="16"/>
  <c r="K78" i="16"/>
  <c r="N79" i="16"/>
  <c r="H67" i="16"/>
  <c r="M68" i="16"/>
  <c r="N68" i="16"/>
  <c r="M79" i="16"/>
  <c r="J78" i="16"/>
  <c r="M33" i="16"/>
  <c r="O65" i="16"/>
  <c r="K48" i="16"/>
  <c r="O113" i="16"/>
  <c r="N113" i="16"/>
  <c r="J92" i="16"/>
  <c r="O95" i="16"/>
  <c r="J47" i="16"/>
  <c r="M50" i="16"/>
  <c r="J49" i="16"/>
  <c r="O50" i="16"/>
  <c r="H50" i="16"/>
  <c r="N51" i="16"/>
  <c r="M56" i="16"/>
  <c r="J55" i="16"/>
  <c r="M55" i="16" s="1"/>
  <c r="O9" i="16"/>
  <c r="K8" i="16"/>
  <c r="H95" i="16"/>
  <c r="M95" i="16" s="1"/>
  <c r="N98" i="16"/>
  <c r="O83" i="16"/>
  <c r="N83" i="16"/>
  <c r="N74" i="16"/>
  <c r="H73" i="16"/>
  <c r="M74" i="16"/>
  <c r="K87" i="16"/>
  <c r="H15" i="16"/>
  <c r="H9" i="16" s="1"/>
  <c r="M16" i="16"/>
  <c r="N16" i="16"/>
  <c r="M10" i="16"/>
  <c r="N96" i="16"/>
  <c r="H93" i="16"/>
  <c r="O61" i="16"/>
  <c r="N61" i="16"/>
  <c r="K56" i="16"/>
  <c r="O93" i="16"/>
  <c r="J90" i="16"/>
  <c r="M93" i="16"/>
  <c r="H91" i="16"/>
  <c r="N91" i="16" s="1"/>
  <c r="M94" i="16"/>
  <c r="R47" i="15"/>
  <c r="P47" i="15"/>
  <c r="P40" i="15" s="1"/>
  <c r="P10" i="15" s="1"/>
  <c r="X109" i="15"/>
  <c r="Z109" i="15"/>
  <c r="X153" i="15"/>
  <c r="Z153" i="15"/>
  <c r="Z181" i="15"/>
  <c r="L247" i="15"/>
  <c r="Z249" i="15"/>
  <c r="X249" i="15"/>
  <c r="T271" i="15"/>
  <c r="AA272" i="15"/>
  <c r="V124" i="15"/>
  <c r="AB125" i="15"/>
  <c r="Y67" i="15"/>
  <c r="Y153" i="15"/>
  <c r="AA153" i="15"/>
  <c r="AB153" i="15"/>
  <c r="L209" i="15"/>
  <c r="X210" i="15"/>
  <c r="Q261" i="15"/>
  <c r="L189" i="15"/>
  <c r="X190" i="15"/>
  <c r="Z190" i="15"/>
  <c r="Q40" i="15"/>
  <c r="Q10" i="15" s="1"/>
  <c r="AA197" i="15"/>
  <c r="AB197" i="15"/>
  <c r="X285" i="15"/>
  <c r="Q283" i="15"/>
  <c r="X157" i="15"/>
  <c r="Y157" i="15"/>
  <c r="Y173" i="15"/>
  <c r="AA173" i="15"/>
  <c r="AB173" i="15"/>
  <c r="AA189" i="15"/>
  <c r="Y189" i="15"/>
  <c r="X32" i="15"/>
  <c r="Z32" i="15"/>
  <c r="Y32" i="15"/>
  <c r="L12" i="15"/>
  <c r="X13" i="15"/>
  <c r="Z13" i="15"/>
  <c r="P121" i="15"/>
  <c r="Y96" i="15"/>
  <c r="AA96" i="15"/>
  <c r="AA239" i="15"/>
  <c r="Y239" i="15"/>
  <c r="AA141" i="15"/>
  <c r="AB141" i="15"/>
  <c r="G96" i="15"/>
  <c r="K96" i="15" s="1"/>
  <c r="L113" i="15"/>
  <c r="X115" i="15"/>
  <c r="Y115" i="15"/>
  <c r="L161" i="15"/>
  <c r="X161" i="15" s="1"/>
  <c r="Y162" i="15"/>
  <c r="AB273" i="15"/>
  <c r="V272" i="15"/>
  <c r="T281" i="15"/>
  <c r="AA283" i="15"/>
  <c r="Y283" i="15"/>
  <c r="Z42" i="15"/>
  <c r="L41" i="15"/>
  <c r="X42" i="15"/>
  <c r="AA181" i="15"/>
  <c r="Y181" i="15"/>
  <c r="AB181" i="15"/>
  <c r="L95" i="15"/>
  <c r="Z105" i="15"/>
  <c r="L9" i="15"/>
  <c r="X105" i="15"/>
  <c r="Y105" i="15"/>
  <c r="K257" i="15"/>
  <c r="G245" i="15"/>
  <c r="Y109" i="15"/>
  <c r="L229" i="15"/>
  <c r="X230" i="15"/>
  <c r="L289" i="15"/>
  <c r="Y291" i="15"/>
  <c r="Z291" i="15"/>
  <c r="L149" i="15"/>
  <c r="X150" i="15"/>
  <c r="Y150" i="15"/>
  <c r="Z150" i="15"/>
  <c r="AB221" i="15"/>
  <c r="AA145" i="15"/>
  <c r="Y145" i="15"/>
  <c r="Z165" i="15"/>
  <c r="AB284" i="15"/>
  <c r="V282" i="15"/>
  <c r="Z284" i="15"/>
  <c r="X146" i="15"/>
  <c r="L145" i="15"/>
  <c r="AB301" i="15"/>
  <c r="Z301" i="15"/>
  <c r="L225" i="15"/>
  <c r="Z225" i="15" s="1"/>
  <c r="X226" i="15"/>
  <c r="Y226" i="15"/>
  <c r="Z77" i="15"/>
  <c r="Y77" i="15"/>
  <c r="X77" i="15"/>
  <c r="K9" i="15"/>
  <c r="L133" i="15"/>
  <c r="Y133" i="15" s="1"/>
  <c r="Z134" i="15"/>
  <c r="X134" i="15"/>
  <c r="V262" i="15"/>
  <c r="AB263" i="15"/>
  <c r="Y235" i="15"/>
  <c r="AA235" i="15"/>
  <c r="T234" i="15"/>
  <c r="Q282" i="15"/>
  <c r="X284" i="15"/>
  <c r="AA284" i="15"/>
  <c r="Z113" i="15"/>
  <c r="AB113" i="15"/>
  <c r="AB225" i="15"/>
  <c r="Y165" i="15"/>
  <c r="AA165" i="15"/>
  <c r="AB165" i="15"/>
  <c r="Y42" i="15"/>
  <c r="Y190" i="15"/>
  <c r="L263" i="15"/>
  <c r="X264" i="15"/>
  <c r="Y264" i="15"/>
  <c r="R12" i="15"/>
  <c r="R11" i="15" s="1"/>
  <c r="Z162" i="15"/>
  <c r="L235" i="15"/>
  <c r="Z236" i="15"/>
  <c r="AB189" i="15"/>
  <c r="AB235" i="15"/>
  <c r="K234" i="15"/>
  <c r="G233" i="15"/>
  <c r="K233" i="15" s="1"/>
  <c r="AA262" i="15"/>
  <c r="L274" i="15"/>
  <c r="Y275" i="15"/>
  <c r="X275" i="15"/>
  <c r="Z275" i="15"/>
  <c r="AA177" i="15"/>
  <c r="Y177" i="15"/>
  <c r="AA246" i="15"/>
  <c r="Y246" i="15"/>
  <c r="T244" i="15"/>
  <c r="AB213" i="15"/>
  <c r="Z213" i="15"/>
  <c r="X279" i="15"/>
  <c r="Y279" i="15"/>
  <c r="L278" i="15"/>
  <c r="Z279" i="15"/>
  <c r="I262" i="15"/>
  <c r="K263" i="15"/>
  <c r="L282" i="15"/>
  <c r="Y284" i="15"/>
  <c r="AA201" i="15"/>
  <c r="Y201" i="15"/>
  <c r="Z169" i="15"/>
  <c r="X169" i="15"/>
  <c r="Z61" i="15"/>
  <c r="X61" i="15"/>
  <c r="Y61" i="15"/>
  <c r="L205" i="15"/>
  <c r="X206" i="15"/>
  <c r="Z206" i="15"/>
  <c r="Y206" i="15"/>
  <c r="Q234" i="15"/>
  <c r="AA209" i="15"/>
  <c r="Y209" i="15"/>
  <c r="L244" i="15"/>
  <c r="Z244" i="15" s="1"/>
  <c r="X246" i="15"/>
  <c r="L141" i="15"/>
  <c r="Z142" i="15"/>
  <c r="X142" i="15"/>
  <c r="AA247" i="15"/>
  <c r="T245" i="15"/>
  <c r="AB247" i="15"/>
  <c r="L137" i="15"/>
  <c r="Z138" i="15"/>
  <c r="X138" i="15"/>
  <c r="Y138" i="15"/>
  <c r="AA161" i="15"/>
  <c r="Z248" i="15"/>
  <c r="X248" i="15"/>
  <c r="I47" i="15"/>
  <c r="K48" i="15"/>
  <c r="Y146" i="15"/>
  <c r="P9" i="15"/>
  <c r="P95" i="15"/>
  <c r="AB145" i="15"/>
  <c r="Z145" i="15"/>
  <c r="Z229" i="15"/>
  <c r="X222" i="15"/>
  <c r="L221" i="15"/>
  <c r="Z221" i="15" s="1"/>
  <c r="AA257" i="15"/>
  <c r="AB257" i="15"/>
  <c r="Y301" i="15"/>
  <c r="L129" i="15"/>
  <c r="Y129" i="15" s="1"/>
  <c r="X130" i="15"/>
  <c r="AA185" i="15"/>
  <c r="AB185" i="15"/>
  <c r="Q112" i="15"/>
  <c r="X114" i="15"/>
  <c r="AA12" i="15"/>
  <c r="T11" i="15"/>
  <c r="AB12" i="15"/>
  <c r="AB193" i="15"/>
  <c r="Z193" i="15"/>
  <c r="G244" i="15"/>
  <c r="K246" i="15"/>
  <c r="X181" i="15"/>
  <c r="H245" i="15"/>
  <c r="H243" i="15" s="1"/>
  <c r="K247" i="15"/>
  <c r="Y222" i="15"/>
  <c r="Y249" i="15"/>
  <c r="Z226" i="15"/>
  <c r="AA41" i="15"/>
  <c r="T40" i="15"/>
  <c r="Y41" i="15"/>
  <c r="AB41" i="15"/>
  <c r="L185" i="15"/>
  <c r="Y185" i="15" s="1"/>
  <c r="X186" i="15"/>
  <c r="Z186" i="15"/>
  <c r="L112" i="15"/>
  <c r="Z114" i="15"/>
  <c r="Y248" i="15"/>
  <c r="AA248" i="15"/>
  <c r="AB248" i="15"/>
  <c r="AB40" i="15"/>
  <c r="AA169" i="15"/>
  <c r="Y169" i="15"/>
  <c r="AB169" i="15"/>
  <c r="L283" i="15"/>
  <c r="Z285" i="15"/>
  <c r="X289" i="15"/>
  <c r="AA289" i="15"/>
  <c r="Y217" i="15"/>
  <c r="AA217" i="15"/>
  <c r="Z209" i="15"/>
  <c r="AB209" i="15"/>
  <c r="L173" i="15"/>
  <c r="X174" i="15"/>
  <c r="Z174" i="15"/>
  <c r="L257" i="15"/>
  <c r="X258" i="15"/>
  <c r="Z258" i="15"/>
  <c r="R40" i="15"/>
  <c r="L177" i="15"/>
  <c r="X178" i="15"/>
  <c r="Z178" i="15"/>
  <c r="Y193" i="15"/>
  <c r="G124" i="15"/>
  <c r="G40" i="15"/>
  <c r="K41" i="15"/>
  <c r="L48" i="15"/>
  <c r="AA133" i="15"/>
  <c r="Z230" i="15"/>
  <c r="Z246" i="15"/>
  <c r="X291" i="15"/>
  <c r="L125" i="15"/>
  <c r="X126" i="15"/>
  <c r="Y126" i="15"/>
  <c r="L197" i="15"/>
  <c r="Y197" i="15" s="1"/>
  <c r="Z198" i="15"/>
  <c r="X198" i="15"/>
  <c r="Y174" i="15"/>
  <c r="AA221" i="15"/>
  <c r="Y221" i="15"/>
  <c r="Y230" i="15"/>
  <c r="AA129" i="15"/>
  <c r="T124" i="15"/>
  <c r="Q124" i="15"/>
  <c r="AA285" i="15"/>
  <c r="Z126" i="15"/>
  <c r="H124" i="15"/>
  <c r="H123" i="15" s="1"/>
  <c r="H121" i="15" s="1"/>
  <c r="H309" i="15" s="1"/>
  <c r="K129" i="15"/>
  <c r="L213" i="15"/>
  <c r="X214" i="15"/>
  <c r="Y214" i="15"/>
  <c r="Z157" i="15"/>
  <c r="AB161" i="15"/>
  <c r="V233" i="15"/>
  <c r="AB234" i="15"/>
  <c r="X193" i="15"/>
  <c r="AA261" i="15"/>
  <c r="Y205" i="15"/>
  <c r="AA205" i="15"/>
  <c r="AB205" i="15"/>
  <c r="L267" i="15"/>
  <c r="Z268" i="15"/>
  <c r="Y268" i="15"/>
  <c r="X268" i="15"/>
  <c r="V283" i="15"/>
  <c r="H77" i="18" l="1"/>
  <c r="H8" i="18"/>
  <c r="M8" i="18" s="1"/>
  <c r="H66" i="18"/>
  <c r="H92" i="18"/>
  <c r="N9" i="18"/>
  <c r="O9" i="18"/>
  <c r="K8" i="18"/>
  <c r="N78" i="18"/>
  <c r="N67" i="18"/>
  <c r="H55" i="18"/>
  <c r="M55" i="18" s="1"/>
  <c r="M78" i="18"/>
  <c r="N77" i="18"/>
  <c r="O77" i="18"/>
  <c r="K65" i="18"/>
  <c r="O66" i="18"/>
  <c r="N66" i="18"/>
  <c r="N49" i="18"/>
  <c r="O92" i="18"/>
  <c r="K89" i="18"/>
  <c r="N92" i="18"/>
  <c r="J65" i="18"/>
  <c r="M66" i="18"/>
  <c r="M95" i="18"/>
  <c r="M77" i="18"/>
  <c r="J89" i="18"/>
  <c r="M92" i="18"/>
  <c r="N15" i="18"/>
  <c r="H88" i="18"/>
  <c r="N91" i="18"/>
  <c r="M9" i="18"/>
  <c r="N55" i="18"/>
  <c r="O55" i="18"/>
  <c r="M49" i="18"/>
  <c r="M113" i="18"/>
  <c r="O87" i="18"/>
  <c r="M109" i="18"/>
  <c r="O46" i="18"/>
  <c r="M15" i="18"/>
  <c r="H90" i="18"/>
  <c r="N93" i="18"/>
  <c r="M93" i="18"/>
  <c r="J46" i="18"/>
  <c r="M56" i="18"/>
  <c r="J47" i="18"/>
  <c r="O47" i="18" s="1"/>
  <c r="M88" i="18"/>
  <c r="I146" i="17"/>
  <c r="K146" i="17"/>
  <c r="I11" i="17"/>
  <c r="H10" i="17"/>
  <c r="K123" i="17"/>
  <c r="J120" i="17"/>
  <c r="I33" i="17"/>
  <c r="H32" i="17"/>
  <c r="I32" i="17" s="1"/>
  <c r="K33" i="17"/>
  <c r="H91" i="17"/>
  <c r="I92" i="17"/>
  <c r="K32" i="17"/>
  <c r="I142" i="17"/>
  <c r="K142" i="17"/>
  <c r="J90" i="17"/>
  <c r="I74" i="17"/>
  <c r="H73" i="17"/>
  <c r="K74" i="17"/>
  <c r="H121" i="17"/>
  <c r="I124" i="17"/>
  <c r="J100" i="17"/>
  <c r="I114" i="17"/>
  <c r="H113" i="17"/>
  <c r="K114" i="17"/>
  <c r="K11" i="17"/>
  <c r="H122" i="17"/>
  <c r="I129" i="17"/>
  <c r="K129" i="17"/>
  <c r="K96" i="17"/>
  <c r="I96" i="17"/>
  <c r="H123" i="17"/>
  <c r="I130" i="17"/>
  <c r="K86" i="17"/>
  <c r="I86" i="17"/>
  <c r="H85" i="17"/>
  <c r="I8" i="17"/>
  <c r="K8" i="17"/>
  <c r="K10" i="17"/>
  <c r="J9" i="17"/>
  <c r="H101" i="17"/>
  <c r="I102" i="17"/>
  <c r="K121" i="17"/>
  <c r="J118" i="17"/>
  <c r="K108" i="17"/>
  <c r="H8" i="16"/>
  <c r="M9" i="16"/>
  <c r="N9" i="16"/>
  <c r="J87" i="16"/>
  <c r="N93" i="16"/>
  <c r="H90" i="16"/>
  <c r="K55" i="16"/>
  <c r="N56" i="16"/>
  <c r="O56" i="16"/>
  <c r="H92" i="16"/>
  <c r="N95" i="16"/>
  <c r="O78" i="16"/>
  <c r="K77" i="16"/>
  <c r="N78" i="16"/>
  <c r="O90" i="16"/>
  <c r="O8" i="16"/>
  <c r="N8" i="16"/>
  <c r="H49" i="16"/>
  <c r="N50" i="16"/>
  <c r="H88" i="16"/>
  <c r="M91" i="16"/>
  <c r="N73" i="16"/>
  <c r="M73" i="16"/>
  <c r="J77" i="16"/>
  <c r="M77" i="16" s="1"/>
  <c r="M78" i="16"/>
  <c r="M15" i="16"/>
  <c r="N15" i="16"/>
  <c r="M49" i="16"/>
  <c r="O49" i="16"/>
  <c r="J89" i="16"/>
  <c r="O92" i="16"/>
  <c r="O87" i="16"/>
  <c r="H66" i="16"/>
  <c r="N67" i="16"/>
  <c r="M67" i="16"/>
  <c r="K47" i="16"/>
  <c r="O88" i="16"/>
  <c r="Z257" i="15"/>
  <c r="X257" i="15"/>
  <c r="K40" i="15"/>
  <c r="G10" i="15"/>
  <c r="Z141" i="15"/>
  <c r="X141" i="15"/>
  <c r="L262" i="15"/>
  <c r="X263" i="15"/>
  <c r="Y263" i="15"/>
  <c r="AB282" i="15"/>
  <c r="Z282" i="15"/>
  <c r="L11" i="15"/>
  <c r="Y11" i="15" s="1"/>
  <c r="Z12" i="15"/>
  <c r="X12" i="15"/>
  <c r="Q123" i="15"/>
  <c r="X177" i="15"/>
  <c r="Z177" i="15"/>
  <c r="AA40" i="15"/>
  <c r="Y137" i="15"/>
  <c r="X137" i="15"/>
  <c r="Z137" i="15"/>
  <c r="Y245" i="15"/>
  <c r="T243" i="15"/>
  <c r="AA245" i="15"/>
  <c r="AB245" i="15"/>
  <c r="X234" i="15"/>
  <c r="Q233" i="15"/>
  <c r="Z205" i="15"/>
  <c r="X205" i="15"/>
  <c r="V261" i="15"/>
  <c r="Z262" i="15"/>
  <c r="AB262" i="15"/>
  <c r="Z129" i="15"/>
  <c r="X229" i="15"/>
  <c r="Z9" i="15"/>
  <c r="Y9" i="15"/>
  <c r="X9" i="15"/>
  <c r="V122" i="15"/>
  <c r="AA271" i="15"/>
  <c r="Y257" i="15"/>
  <c r="X112" i="15"/>
  <c r="X221" i="15"/>
  <c r="I261" i="15"/>
  <c r="K262" i="15"/>
  <c r="L234" i="15"/>
  <c r="Y234" i="15" s="1"/>
  <c r="Z235" i="15"/>
  <c r="K124" i="15"/>
  <c r="G123" i="15"/>
  <c r="L281" i="15"/>
  <c r="Y281" i="15" s="1"/>
  <c r="P309" i="15"/>
  <c r="Z161" i="15"/>
  <c r="Y213" i="15"/>
  <c r="X213" i="15"/>
  <c r="AA124" i="15"/>
  <c r="T123" i="15"/>
  <c r="AA11" i="15"/>
  <c r="T10" i="15"/>
  <c r="AB11" i="15"/>
  <c r="X235" i="15"/>
  <c r="Y282" i="15"/>
  <c r="Y244" i="15"/>
  <c r="AA244" i="15"/>
  <c r="T122" i="15"/>
  <c r="X282" i="15"/>
  <c r="Q122" i="15"/>
  <c r="AA282" i="15"/>
  <c r="Z263" i="15"/>
  <c r="X145" i="15"/>
  <c r="X189" i="15"/>
  <c r="Z189" i="15"/>
  <c r="X209" i="15"/>
  <c r="V281" i="15"/>
  <c r="AB283" i="15"/>
  <c r="Z283" i="15"/>
  <c r="Z112" i="15"/>
  <c r="X133" i="15"/>
  <c r="Z133" i="15"/>
  <c r="X225" i="15"/>
  <c r="Y225" i="15"/>
  <c r="V271" i="15"/>
  <c r="AB272" i="15"/>
  <c r="V123" i="15"/>
  <c r="AB124" i="15"/>
  <c r="L245" i="15"/>
  <c r="Z247" i="15"/>
  <c r="X247" i="15"/>
  <c r="L124" i="15"/>
  <c r="X124" i="15" s="1"/>
  <c r="Y125" i="15"/>
  <c r="X125" i="15"/>
  <c r="Z173" i="15"/>
  <c r="X173" i="15"/>
  <c r="Y247" i="15"/>
  <c r="X278" i="15"/>
  <c r="L277" i="15"/>
  <c r="Z278" i="15"/>
  <c r="Y278" i="15"/>
  <c r="R10" i="15"/>
  <c r="R309" i="15" s="1"/>
  <c r="AA234" i="15"/>
  <c r="T233" i="15"/>
  <c r="Y289" i="15"/>
  <c r="Z289" i="15"/>
  <c r="K245" i="15"/>
  <c r="G243" i="15"/>
  <c r="K243" i="15" s="1"/>
  <c r="Y229" i="15"/>
  <c r="AB244" i="15"/>
  <c r="Y112" i="15"/>
  <c r="Z125" i="15"/>
  <c r="Z197" i="15"/>
  <c r="X197" i="15"/>
  <c r="X129" i="15"/>
  <c r="Y149" i="15"/>
  <c r="X149" i="15"/>
  <c r="Z149" i="15"/>
  <c r="Y161" i="15"/>
  <c r="Z267" i="15"/>
  <c r="X267" i="15"/>
  <c r="Y267" i="15"/>
  <c r="L47" i="15"/>
  <c r="Z48" i="15"/>
  <c r="Y48" i="15"/>
  <c r="X48" i="15"/>
  <c r="Z185" i="15"/>
  <c r="X185" i="15"/>
  <c r="K244" i="15"/>
  <c r="G122" i="15"/>
  <c r="K122" i="15" s="1"/>
  <c r="Y12" i="15"/>
  <c r="I40" i="15"/>
  <c r="I10" i="15" s="1"/>
  <c r="K47" i="15"/>
  <c r="L122" i="15"/>
  <c r="X244" i="15"/>
  <c r="L273" i="15"/>
  <c r="X274" i="15"/>
  <c r="Y274" i="15"/>
  <c r="Z274" i="15"/>
  <c r="Z95" i="15"/>
  <c r="Y95" i="15"/>
  <c r="X95" i="15"/>
  <c r="L40" i="15"/>
  <c r="Y40" i="15" s="1"/>
  <c r="X41" i="15"/>
  <c r="Z41" i="15"/>
  <c r="Y113" i="15"/>
  <c r="X113" i="15"/>
  <c r="Y141" i="15"/>
  <c r="X283" i="15"/>
  <c r="Q281" i="15"/>
  <c r="AA281" i="15" s="1"/>
  <c r="K48" i="18" l="1"/>
  <c r="O65" i="18"/>
  <c r="M89" i="18"/>
  <c r="H87" i="18"/>
  <c r="M90" i="18"/>
  <c r="N90" i="18"/>
  <c r="H47" i="18"/>
  <c r="N88" i="18"/>
  <c r="H65" i="18"/>
  <c r="M65" i="18"/>
  <c r="J48" i="18"/>
  <c r="O89" i="18"/>
  <c r="N89" i="18"/>
  <c r="H89" i="18"/>
  <c r="N8" i="18"/>
  <c r="O8" i="18"/>
  <c r="K117" i="18"/>
  <c r="H100" i="17"/>
  <c r="I101" i="17"/>
  <c r="I73" i="17"/>
  <c r="K73" i="17"/>
  <c r="K9" i="17"/>
  <c r="J150" i="17"/>
  <c r="K150" i="17" s="1"/>
  <c r="H119" i="17"/>
  <c r="I122" i="17"/>
  <c r="K122" i="17"/>
  <c r="K101" i="17"/>
  <c r="J81" i="17"/>
  <c r="K90" i="17"/>
  <c r="H90" i="17"/>
  <c r="I90" i="17" s="1"/>
  <c r="I91" i="17"/>
  <c r="H9" i="17"/>
  <c r="I9" i="17" s="1"/>
  <c r="I10" i="17"/>
  <c r="K120" i="17"/>
  <c r="K118" i="17"/>
  <c r="H120" i="17"/>
  <c r="I120" i="17" s="1"/>
  <c r="I123" i="17"/>
  <c r="K91" i="17"/>
  <c r="J83" i="17"/>
  <c r="K100" i="17"/>
  <c r="H118" i="17"/>
  <c r="I118" i="17" s="1"/>
  <c r="I121" i="17"/>
  <c r="K85" i="17"/>
  <c r="I85" i="17"/>
  <c r="H84" i="17"/>
  <c r="I113" i="17"/>
  <c r="H112" i="17"/>
  <c r="K113" i="17"/>
  <c r="O47" i="16"/>
  <c r="H87" i="16"/>
  <c r="H46" i="16" s="1"/>
  <c r="N90" i="16"/>
  <c r="H47" i="16"/>
  <c r="M88" i="16"/>
  <c r="N88" i="16"/>
  <c r="J46" i="16"/>
  <c r="H89" i="16"/>
  <c r="M89" i="16" s="1"/>
  <c r="N92" i="16"/>
  <c r="N49" i="16"/>
  <c r="M87" i="16"/>
  <c r="O55" i="16"/>
  <c r="N55" i="16"/>
  <c r="K46" i="16"/>
  <c r="O89" i="16"/>
  <c r="J48" i="16"/>
  <c r="H65" i="16"/>
  <c r="M66" i="16"/>
  <c r="N66" i="16"/>
  <c r="M92" i="16"/>
  <c r="O77" i="16"/>
  <c r="N77" i="16"/>
  <c r="M90" i="16"/>
  <c r="M8" i="16"/>
  <c r="AA233" i="15"/>
  <c r="AB261" i="15"/>
  <c r="L261" i="15"/>
  <c r="Z261" i="15" s="1"/>
  <c r="Y262" i="15"/>
  <c r="X262" i="15"/>
  <c r="AB281" i="15"/>
  <c r="Z281" i="15"/>
  <c r="Z122" i="15"/>
  <c r="AB122" i="15"/>
  <c r="Q121" i="15"/>
  <c r="G121" i="15"/>
  <c r="K123" i="15"/>
  <c r="Z47" i="15"/>
  <c r="Y47" i="15"/>
  <c r="X47" i="15"/>
  <c r="AB233" i="15"/>
  <c r="L243" i="15"/>
  <c r="Z245" i="15"/>
  <c r="X245" i="15"/>
  <c r="AB271" i="15"/>
  <c r="X122" i="15"/>
  <c r="Y124" i="15"/>
  <c r="AA243" i="15"/>
  <c r="AB243" i="15"/>
  <c r="AB123" i="15"/>
  <c r="Z123" i="15"/>
  <c r="V121" i="15"/>
  <c r="X277" i="15"/>
  <c r="Z277" i="15"/>
  <c r="Y277" i="15"/>
  <c r="I309" i="15"/>
  <c r="J310" i="15" s="1"/>
  <c r="L123" i="15"/>
  <c r="X123" i="15" s="1"/>
  <c r="Z124" i="15"/>
  <c r="T121" i="15"/>
  <c r="AA123" i="15"/>
  <c r="Y123" i="15"/>
  <c r="L233" i="15"/>
  <c r="Z234" i="15"/>
  <c r="Y10" i="15"/>
  <c r="AA10" i="15"/>
  <c r="T309" i="15"/>
  <c r="AB10" i="15"/>
  <c r="L10" i="15"/>
  <c r="Z11" i="15"/>
  <c r="X11" i="15"/>
  <c r="Z40" i="15"/>
  <c r="K261" i="15"/>
  <c r="I121" i="15"/>
  <c r="L272" i="15"/>
  <c r="Y273" i="15"/>
  <c r="X273" i="15"/>
  <c r="Z273" i="15"/>
  <c r="X281" i="15"/>
  <c r="X40" i="15"/>
  <c r="AA122" i="15"/>
  <c r="Y122" i="15"/>
  <c r="X233" i="15"/>
  <c r="K10" i="15"/>
  <c r="G309" i="15"/>
  <c r="N47" i="18" l="1"/>
  <c r="H48" i="18"/>
  <c r="N65" i="18"/>
  <c r="M47" i="18"/>
  <c r="O48" i="18"/>
  <c r="N87" i="18"/>
  <c r="H46" i="18"/>
  <c r="M87" i="18"/>
  <c r="J117" i="18"/>
  <c r="K81" i="17"/>
  <c r="I84" i="17"/>
  <c r="H81" i="17"/>
  <c r="I81" i="17" s="1"/>
  <c r="K84" i="17"/>
  <c r="I112" i="17"/>
  <c r="K112" i="17"/>
  <c r="H82" i="17"/>
  <c r="I119" i="17"/>
  <c r="K119" i="17"/>
  <c r="H83" i="17"/>
  <c r="I83" i="17" s="1"/>
  <c r="I100" i="17"/>
  <c r="M47" i="16"/>
  <c r="M46" i="16"/>
  <c r="J117" i="16"/>
  <c r="O46" i="16"/>
  <c r="N46" i="16"/>
  <c r="K117" i="16"/>
  <c r="N89" i="16"/>
  <c r="M48" i="16"/>
  <c r="O48" i="16"/>
  <c r="N87" i="16"/>
  <c r="H48" i="16"/>
  <c r="H117" i="16" s="1"/>
  <c r="M65" i="16"/>
  <c r="N65" i="16"/>
  <c r="N47" i="16"/>
  <c r="AA121" i="15"/>
  <c r="K121" i="15"/>
  <c r="Z10" i="15"/>
  <c r="X10" i="15"/>
  <c r="Z243" i="15"/>
  <c r="X243" i="15"/>
  <c r="L271" i="15"/>
  <c r="X272" i="15"/>
  <c r="Y272" i="15"/>
  <c r="Z272" i="15"/>
  <c r="K309" i="15"/>
  <c r="Z233" i="15"/>
  <c r="Y243" i="15"/>
  <c r="Y233" i="15"/>
  <c r="AA309" i="15"/>
  <c r="AB121" i="15"/>
  <c r="V309" i="15"/>
  <c r="Y261" i="15"/>
  <c r="X261" i="15"/>
  <c r="L121" i="15"/>
  <c r="Z121" i="15" s="1"/>
  <c r="Q309" i="15"/>
  <c r="O117" i="18" l="1"/>
  <c r="N46" i="18"/>
  <c r="H117" i="18"/>
  <c r="I46" i="18" s="1"/>
  <c r="M46" i="18"/>
  <c r="N48" i="18"/>
  <c r="M48" i="18"/>
  <c r="I82" i="17"/>
  <c r="I150" i="17" s="1"/>
  <c r="K82" i="17"/>
  <c r="K83" i="17"/>
  <c r="I82" i="16"/>
  <c r="I116" i="16"/>
  <c r="I64" i="16"/>
  <c r="I79" i="16"/>
  <c r="I32" i="16"/>
  <c r="I30" i="16"/>
  <c r="I81" i="16"/>
  <c r="I38" i="16"/>
  <c r="I31" i="16"/>
  <c r="I29" i="16"/>
  <c r="I24" i="16"/>
  <c r="I100" i="16"/>
  <c r="I35" i="16"/>
  <c r="I70" i="16"/>
  <c r="I109" i="16"/>
  <c r="I17" i="16"/>
  <c r="I86" i="16"/>
  <c r="I37" i="16"/>
  <c r="I28" i="16"/>
  <c r="I21" i="16"/>
  <c r="I54" i="16"/>
  <c r="I102" i="16"/>
  <c r="I39" i="16"/>
  <c r="I101" i="16"/>
  <c r="I36" i="16"/>
  <c r="I58" i="16"/>
  <c r="I18" i="16"/>
  <c r="I12" i="16"/>
  <c r="I22" i="16"/>
  <c r="I84" i="16"/>
  <c r="I106" i="16"/>
  <c r="I25" i="16"/>
  <c r="I69" i="16"/>
  <c r="I85" i="16"/>
  <c r="I83" i="16"/>
  <c r="I40" i="16"/>
  <c r="I14" i="16"/>
  <c r="I43" i="16"/>
  <c r="I26" i="16"/>
  <c r="I62" i="16"/>
  <c r="I61" i="16"/>
  <c r="I41" i="16"/>
  <c r="I110" i="16"/>
  <c r="I57" i="16"/>
  <c r="I80" i="16"/>
  <c r="I111" i="16"/>
  <c r="I107" i="16"/>
  <c r="I53" i="16"/>
  <c r="I63" i="16"/>
  <c r="I113" i="16"/>
  <c r="I112" i="16"/>
  <c r="I13" i="16"/>
  <c r="I19" i="16"/>
  <c r="I104" i="16"/>
  <c r="I114" i="16"/>
  <c r="I23" i="16"/>
  <c r="I42" i="16"/>
  <c r="I60" i="16"/>
  <c r="I76" i="16"/>
  <c r="I45" i="16"/>
  <c r="I72" i="16"/>
  <c r="I27" i="16"/>
  <c r="I59" i="16"/>
  <c r="I103" i="16"/>
  <c r="I115" i="16"/>
  <c r="I108" i="16"/>
  <c r="I52" i="16"/>
  <c r="I20" i="16"/>
  <c r="I44" i="16"/>
  <c r="I75" i="16"/>
  <c r="I97" i="16"/>
  <c r="I56" i="16"/>
  <c r="I11" i="16"/>
  <c r="I34" i="16"/>
  <c r="I71" i="16"/>
  <c r="I99" i="16"/>
  <c r="I105" i="16"/>
  <c r="I78" i="16"/>
  <c r="I96" i="16"/>
  <c r="I55" i="16"/>
  <c r="I98" i="16"/>
  <c r="I16" i="16"/>
  <c r="I94" i="16"/>
  <c r="I33" i="16"/>
  <c r="I77" i="16"/>
  <c r="I51" i="16"/>
  <c r="I74" i="16"/>
  <c r="I10" i="16"/>
  <c r="I68" i="16"/>
  <c r="I50" i="16"/>
  <c r="I15" i="16"/>
  <c r="I91" i="16"/>
  <c r="I9" i="16"/>
  <c r="I73" i="16"/>
  <c r="I93" i="16"/>
  <c r="I67" i="16"/>
  <c r="I95" i="16"/>
  <c r="I88" i="16"/>
  <c r="I66" i="16"/>
  <c r="I8" i="16"/>
  <c r="I49" i="16"/>
  <c r="I92" i="16"/>
  <c r="I90" i="16"/>
  <c r="I46" i="16"/>
  <c r="I87" i="16"/>
  <c r="I47" i="16"/>
  <c r="I89" i="16"/>
  <c r="I65" i="16"/>
  <c r="M117" i="16"/>
  <c r="O117" i="16"/>
  <c r="N117" i="16"/>
  <c r="I48" i="16"/>
  <c r="N48" i="16"/>
  <c r="X271" i="15"/>
  <c r="Y271" i="15"/>
  <c r="Z271" i="15"/>
  <c r="X309" i="15"/>
  <c r="X121" i="15"/>
  <c r="AB309" i="15"/>
  <c r="L309" i="15"/>
  <c r="M271" i="15" s="1"/>
  <c r="Y121" i="15"/>
  <c r="I20" i="18" l="1"/>
  <c r="I32" i="18"/>
  <c r="I38" i="18"/>
  <c r="I53" i="18"/>
  <c r="I86" i="18"/>
  <c r="I104" i="18"/>
  <c r="I31" i="18"/>
  <c r="I30" i="18"/>
  <c r="I108" i="18"/>
  <c r="I70" i="18"/>
  <c r="I34" i="18"/>
  <c r="I116" i="18"/>
  <c r="I82" i="18"/>
  <c r="I112" i="18"/>
  <c r="I102" i="18"/>
  <c r="I103" i="18"/>
  <c r="I12" i="18"/>
  <c r="I26" i="18"/>
  <c r="I35" i="18"/>
  <c r="I45" i="18"/>
  <c r="I43" i="18"/>
  <c r="I72" i="18"/>
  <c r="I59" i="18"/>
  <c r="I100" i="18"/>
  <c r="I54" i="18"/>
  <c r="I40" i="18"/>
  <c r="I75" i="18"/>
  <c r="I27" i="18"/>
  <c r="I14" i="18"/>
  <c r="I71" i="18"/>
  <c r="I63" i="18"/>
  <c r="I23" i="18"/>
  <c r="I76" i="18"/>
  <c r="I13" i="18"/>
  <c r="I85" i="18"/>
  <c r="I106" i="18"/>
  <c r="I28" i="18"/>
  <c r="I24" i="18"/>
  <c r="I19" i="18"/>
  <c r="I41" i="18"/>
  <c r="I21" i="18"/>
  <c r="I18" i="18"/>
  <c r="I81" i="18"/>
  <c r="I36" i="18"/>
  <c r="I25" i="18"/>
  <c r="I39" i="18"/>
  <c r="I42" i="18"/>
  <c r="I52" i="18"/>
  <c r="I64" i="18"/>
  <c r="I22" i="18"/>
  <c r="I17" i="18"/>
  <c r="I60" i="18"/>
  <c r="I74" i="18"/>
  <c r="I44" i="18"/>
  <c r="I80" i="18"/>
  <c r="I115" i="18"/>
  <c r="I33" i="18"/>
  <c r="I29" i="18"/>
  <c r="I84" i="18"/>
  <c r="I11" i="18"/>
  <c r="I58" i="18"/>
  <c r="I101" i="18"/>
  <c r="I97" i="18"/>
  <c r="I111" i="18"/>
  <c r="I99" i="18"/>
  <c r="I69" i="18"/>
  <c r="I62" i="18"/>
  <c r="I51" i="18"/>
  <c r="I107" i="18"/>
  <c r="I105" i="18"/>
  <c r="I37" i="18"/>
  <c r="I73" i="18"/>
  <c r="I110" i="18"/>
  <c r="I61" i="18"/>
  <c r="I50" i="18"/>
  <c r="I96" i="18"/>
  <c r="I98" i="18"/>
  <c r="I57" i="18"/>
  <c r="I79" i="18"/>
  <c r="I68" i="18"/>
  <c r="I10" i="18"/>
  <c r="I83" i="18"/>
  <c r="I114" i="18"/>
  <c r="I16" i="18"/>
  <c r="I94" i="18"/>
  <c r="I67" i="18"/>
  <c r="I49" i="18"/>
  <c r="I56" i="18"/>
  <c r="I93" i="18"/>
  <c r="I78" i="18"/>
  <c r="I113" i="18"/>
  <c r="I9" i="18"/>
  <c r="I95" i="18"/>
  <c r="I15" i="18"/>
  <c r="I91" i="18"/>
  <c r="I109" i="18"/>
  <c r="I88" i="18"/>
  <c r="I8" i="18"/>
  <c r="I55" i="18"/>
  <c r="I92" i="18"/>
  <c r="I90" i="18"/>
  <c r="I66" i="18"/>
  <c r="I77" i="18"/>
  <c r="I65" i="18"/>
  <c r="I87" i="18"/>
  <c r="N117" i="18"/>
  <c r="I47" i="18"/>
  <c r="I89" i="18"/>
  <c r="I48" i="18"/>
  <c r="M117" i="18"/>
  <c r="I117" i="16"/>
  <c r="M304" i="15"/>
  <c r="M300" i="15"/>
  <c r="M299" i="15"/>
  <c r="M308" i="15"/>
  <c r="M288" i="15"/>
  <c r="M256" i="15"/>
  <c r="M254" i="15"/>
  <c r="M307" i="15"/>
  <c r="M294" i="15"/>
  <c r="M270" i="15"/>
  <c r="M242" i="15"/>
  <c r="M241" i="15"/>
  <c r="M202" i="15"/>
  <c r="M295" i="15"/>
  <c r="M253" i="15"/>
  <c r="M252" i="15"/>
  <c r="M255" i="15"/>
  <c r="M204" i="15"/>
  <c r="M156" i="15"/>
  <c r="M240" i="15"/>
  <c r="M203" i="15"/>
  <c r="M118" i="15"/>
  <c r="M107" i="15"/>
  <c r="M94" i="15"/>
  <c r="M84" i="15"/>
  <c r="M28" i="15"/>
  <c r="M43" i="15"/>
  <c r="M52" i="15"/>
  <c r="M27" i="15"/>
  <c r="M75" i="15"/>
  <c r="M44" i="15"/>
  <c r="M54" i="15"/>
  <c r="M93" i="15"/>
  <c r="M20" i="15"/>
  <c r="M148" i="15"/>
  <c r="M160" i="15"/>
  <c r="M51" i="15"/>
  <c r="M19" i="15"/>
  <c r="M59" i="15"/>
  <c r="M38" i="15"/>
  <c r="M22" i="15"/>
  <c r="M16" i="15"/>
  <c r="M46" i="15"/>
  <c r="M86" i="15"/>
  <c r="M144" i="15"/>
  <c r="M36" i="15"/>
  <c r="M83" i="15"/>
  <c r="M15" i="15"/>
  <c r="M117" i="15"/>
  <c r="M71" i="15"/>
  <c r="M91" i="15"/>
  <c r="M136" i="15"/>
  <c r="M140" i="15"/>
  <c r="M200" i="15"/>
  <c r="M176" i="15"/>
  <c r="M224" i="15"/>
  <c r="M297" i="15"/>
  <c r="M303" i="15"/>
  <c r="M306" i="15"/>
  <c r="M89" i="15"/>
  <c r="M26" i="15"/>
  <c r="M64" i="15"/>
  <c r="M72" i="15"/>
  <c r="M155" i="15"/>
  <c r="M192" i="15"/>
  <c r="M228" i="15"/>
  <c r="M90" i="15"/>
  <c r="M17" i="15"/>
  <c r="M37" i="15"/>
  <c r="M102" i="15"/>
  <c r="M220" i="15"/>
  <c r="M287" i="15"/>
  <c r="M298" i="15"/>
  <c r="M296" i="15"/>
  <c r="M167" i="15"/>
  <c r="M208" i="15"/>
  <c r="M188" i="15"/>
  <c r="M23" i="15"/>
  <c r="M132" i="15"/>
  <c r="M76" i="15"/>
  <c r="M98" i="15"/>
  <c r="M103" i="15"/>
  <c r="M55" i="15"/>
  <c r="M39" i="15"/>
  <c r="M85" i="15"/>
  <c r="M101" i="15"/>
  <c r="M159" i="15"/>
  <c r="M195" i="15"/>
  <c r="M168" i="15"/>
  <c r="M238" i="15"/>
  <c r="M201" i="15"/>
  <c r="M172" i="15"/>
  <c r="M62" i="15"/>
  <c r="M232" i="15"/>
  <c r="M171" i="15"/>
  <c r="M21" i="15"/>
  <c r="M66" i="15"/>
  <c r="M25" i="15"/>
  <c r="M87" i="15"/>
  <c r="M128" i="15"/>
  <c r="M219" i="15"/>
  <c r="M82" i="15"/>
  <c r="M196" i="15"/>
  <c r="M80" i="15"/>
  <c r="M164" i="15"/>
  <c r="M29" i="15"/>
  <c r="M31" i="15"/>
  <c r="M63" i="15"/>
  <c r="M60" i="15"/>
  <c r="M56" i="15"/>
  <c r="M78" i="15"/>
  <c r="M58" i="15"/>
  <c r="M99" i="15"/>
  <c r="M92" i="15"/>
  <c r="M111" i="15"/>
  <c r="M73" i="15"/>
  <c r="M183" i="15"/>
  <c r="M152" i="15"/>
  <c r="M212" i="15"/>
  <c r="M260" i="15"/>
  <c r="M292" i="15"/>
  <c r="M266" i="15"/>
  <c r="M35" i="15"/>
  <c r="M216" i="15"/>
  <c r="M69" i="15"/>
  <c r="M74" i="15"/>
  <c r="M104" i="15"/>
  <c r="M108" i="15"/>
  <c r="M120" i="15"/>
  <c r="M184" i="15"/>
  <c r="M180" i="15"/>
  <c r="M34" i="15"/>
  <c r="M30" i="15"/>
  <c r="M18" i="15"/>
  <c r="M50" i="15"/>
  <c r="M154" i="15"/>
  <c r="M286" i="15"/>
  <c r="M280" i="15"/>
  <c r="M116" i="15"/>
  <c r="M187" i="15"/>
  <c r="M305" i="15"/>
  <c r="M251" i="15"/>
  <c r="M131" i="15"/>
  <c r="M302" i="15"/>
  <c r="M211" i="15"/>
  <c r="M119" i="15"/>
  <c r="M68" i="15"/>
  <c r="M276" i="15"/>
  <c r="M215" i="15"/>
  <c r="M33" i="15"/>
  <c r="M239" i="15"/>
  <c r="M179" i="15"/>
  <c r="M182" i="15"/>
  <c r="M49" i="15"/>
  <c r="M250" i="15"/>
  <c r="M259" i="15"/>
  <c r="M237" i="15"/>
  <c r="M53" i="15"/>
  <c r="M265" i="15"/>
  <c r="M97" i="15"/>
  <c r="M79" i="15"/>
  <c r="M227" i="15"/>
  <c r="M191" i="15"/>
  <c r="M166" i="15"/>
  <c r="M175" i="15"/>
  <c r="M170" i="15"/>
  <c r="M231" i="15"/>
  <c r="M158" i="15"/>
  <c r="M143" i="15"/>
  <c r="M223" i="15"/>
  <c r="M70" i="15"/>
  <c r="M218" i="15"/>
  <c r="M207" i="15"/>
  <c r="M14" i="15"/>
  <c r="M88" i="15"/>
  <c r="M127" i="15"/>
  <c r="M194" i="15"/>
  <c r="M139" i="15"/>
  <c r="M100" i="15"/>
  <c r="M45" i="15"/>
  <c r="M24" i="15"/>
  <c r="M65" i="15"/>
  <c r="M151" i="15"/>
  <c r="M135" i="15"/>
  <c r="M147" i="15"/>
  <c r="M106" i="15"/>
  <c r="M269" i="15"/>
  <c r="M81" i="15"/>
  <c r="M57" i="15"/>
  <c r="M290" i="15"/>
  <c r="M163" i="15"/>
  <c r="M110" i="15"/>
  <c r="M293" i="15"/>
  <c r="M199" i="15"/>
  <c r="M291" i="15"/>
  <c r="M226" i="15"/>
  <c r="M96" i="15"/>
  <c r="M174" i="15"/>
  <c r="M126" i="15"/>
  <c r="M32" i="15"/>
  <c r="M178" i="15"/>
  <c r="M157" i="15"/>
  <c r="M115" i="15"/>
  <c r="M165" i="15"/>
  <c r="M146" i="15"/>
  <c r="M284" i="15"/>
  <c r="M246" i="15"/>
  <c r="M186" i="15"/>
  <c r="M193" i="15"/>
  <c r="M214" i="15"/>
  <c r="M230" i="15"/>
  <c r="M109" i="15"/>
  <c r="M181" i="15"/>
  <c r="M42" i="15"/>
  <c r="M105" i="15"/>
  <c r="M279" i="15"/>
  <c r="M61" i="15"/>
  <c r="M138" i="15"/>
  <c r="M222" i="15"/>
  <c r="M301" i="15"/>
  <c r="M268" i="15"/>
  <c r="M169" i="15"/>
  <c r="M162" i="15"/>
  <c r="M77" i="15"/>
  <c r="M153" i="15"/>
  <c r="M67" i="15"/>
  <c r="M13" i="15"/>
  <c r="M264" i="15"/>
  <c r="M236" i="15"/>
  <c r="M142" i="15"/>
  <c r="M248" i="15"/>
  <c r="M210" i="15"/>
  <c r="M190" i="15"/>
  <c r="M217" i="15"/>
  <c r="M150" i="15"/>
  <c r="M134" i="15"/>
  <c r="M206" i="15"/>
  <c r="M130" i="15"/>
  <c r="M114" i="15"/>
  <c r="M285" i="15"/>
  <c r="M258" i="15"/>
  <c r="M198" i="15"/>
  <c r="M249" i="15"/>
  <c r="M275" i="15"/>
  <c r="M9" i="15"/>
  <c r="M235" i="15"/>
  <c r="M283" i="15"/>
  <c r="M145" i="15"/>
  <c r="M112" i="15"/>
  <c r="M125" i="15"/>
  <c r="M129" i="15"/>
  <c r="M161" i="15"/>
  <c r="M274" i="15"/>
  <c r="M95" i="15"/>
  <c r="M185" i="15"/>
  <c r="M113" i="15"/>
  <c r="M225" i="15"/>
  <c r="M289" i="15"/>
  <c r="M141" i="15"/>
  <c r="M205" i="15"/>
  <c r="M209" i="15"/>
  <c r="M263" i="15"/>
  <c r="M257" i="15"/>
  <c r="M229" i="15"/>
  <c r="M221" i="15"/>
  <c r="M282" i="15"/>
  <c r="M133" i="15"/>
  <c r="M278" i="15"/>
  <c r="M149" i="15"/>
  <c r="M48" i="15"/>
  <c r="M244" i="15"/>
  <c r="M41" i="15"/>
  <c r="M177" i="15"/>
  <c r="M189" i="15"/>
  <c r="M173" i="15"/>
  <c r="M267" i="15"/>
  <c r="M137" i="15"/>
  <c r="M213" i="15"/>
  <c r="M247" i="15"/>
  <c r="M197" i="15"/>
  <c r="M12" i="15"/>
  <c r="M281" i="15"/>
  <c r="M234" i="15"/>
  <c r="M273" i="15"/>
  <c r="M47" i="15"/>
  <c r="M124" i="15"/>
  <c r="M11" i="15"/>
  <c r="M122" i="15"/>
  <c r="M277" i="15"/>
  <c r="M245" i="15"/>
  <c r="M262" i="15"/>
  <c r="M40" i="15"/>
  <c r="Y309" i="15"/>
  <c r="M233" i="15"/>
  <c r="M243" i="15"/>
  <c r="M261" i="15"/>
  <c r="M123" i="15"/>
  <c r="M272" i="15"/>
  <c r="M10" i="15"/>
  <c r="Z309" i="15"/>
  <c r="M121" i="15"/>
  <c r="I117" i="18" l="1"/>
  <c r="M309" i="15"/>
  <c r="K149" i="13" l="1"/>
  <c r="H149" i="13"/>
  <c r="J148" i="13"/>
  <c r="J147" i="13" s="1"/>
  <c r="H148" i="13"/>
  <c r="G148" i="13"/>
  <c r="F148" i="13"/>
  <c r="H147" i="13"/>
  <c r="G147" i="13"/>
  <c r="G146" i="13" s="1"/>
  <c r="F147" i="13"/>
  <c r="F146" i="13" s="1"/>
  <c r="H145" i="13"/>
  <c r="J144" i="13"/>
  <c r="G144" i="13"/>
  <c r="F144" i="13"/>
  <c r="G143" i="13"/>
  <c r="G142" i="13" s="1"/>
  <c r="F143" i="13"/>
  <c r="F142" i="13" s="1"/>
  <c r="K141" i="13"/>
  <c r="H141" i="13"/>
  <c r="J140" i="13"/>
  <c r="H140" i="13"/>
  <c r="G140" i="13"/>
  <c r="G133" i="13" s="1"/>
  <c r="G130" i="13" s="1"/>
  <c r="G123" i="13" s="1"/>
  <c r="G120" i="13" s="1"/>
  <c r="G83" i="13" s="1"/>
  <c r="F140" i="13"/>
  <c r="F133" i="13" s="1"/>
  <c r="H139" i="13"/>
  <c r="J138" i="13"/>
  <c r="G138" i="13"/>
  <c r="G132" i="13" s="1"/>
  <c r="G129" i="13" s="1"/>
  <c r="G122" i="13" s="1"/>
  <c r="G119" i="13" s="1"/>
  <c r="G82" i="13" s="1"/>
  <c r="F138" i="13"/>
  <c r="H137" i="13"/>
  <c r="J136" i="13"/>
  <c r="G136" i="13"/>
  <c r="F136" i="13"/>
  <c r="H135" i="13"/>
  <c r="J134" i="13"/>
  <c r="G134" i="13"/>
  <c r="F134" i="13"/>
  <c r="F131" i="13" s="1"/>
  <c r="F128" i="13" s="1"/>
  <c r="J133" i="13"/>
  <c r="J130" i="13" s="1"/>
  <c r="J132" i="13"/>
  <c r="J129" i="13" s="1"/>
  <c r="F132" i="13"/>
  <c r="J131" i="13"/>
  <c r="G131" i="13"/>
  <c r="G128" i="13" s="1"/>
  <c r="F130" i="13"/>
  <c r="F123" i="13" s="1"/>
  <c r="F120" i="13" s="1"/>
  <c r="F129" i="13"/>
  <c r="F122" i="13" s="1"/>
  <c r="K127" i="13"/>
  <c r="H127" i="13"/>
  <c r="J126" i="13"/>
  <c r="H126" i="13"/>
  <c r="G126" i="13"/>
  <c r="F126" i="13"/>
  <c r="G125" i="13"/>
  <c r="G124" i="13" s="1"/>
  <c r="G121" i="13" s="1"/>
  <c r="G118" i="13" s="1"/>
  <c r="F125" i="13"/>
  <c r="F124" i="13" s="1"/>
  <c r="J123" i="13"/>
  <c r="J122" i="13"/>
  <c r="F119" i="13"/>
  <c r="H117" i="13"/>
  <c r="J116" i="13"/>
  <c r="G116" i="13"/>
  <c r="G115" i="13" s="1"/>
  <c r="G114" i="13" s="1"/>
  <c r="G113" i="13" s="1"/>
  <c r="G112" i="13" s="1"/>
  <c r="F116" i="13"/>
  <c r="F115" i="13"/>
  <c r="F114" i="13" s="1"/>
  <c r="F113" i="13" s="1"/>
  <c r="F112" i="13" s="1"/>
  <c r="H111" i="13"/>
  <c r="J110" i="13"/>
  <c r="G110" i="13"/>
  <c r="G109" i="13" s="1"/>
  <c r="F110" i="13"/>
  <c r="F109" i="13" s="1"/>
  <c r="F108" i="13" s="1"/>
  <c r="G108" i="13"/>
  <c r="G101" i="13" s="1"/>
  <c r="H107" i="13"/>
  <c r="J106" i="13"/>
  <c r="G106" i="13"/>
  <c r="F106" i="13"/>
  <c r="K105" i="13"/>
  <c r="H105" i="13"/>
  <c r="H104" i="13" s="1"/>
  <c r="J104" i="13"/>
  <c r="G104" i="13"/>
  <c r="G103" i="13" s="1"/>
  <c r="G102" i="13" s="1"/>
  <c r="F104" i="13"/>
  <c r="J103" i="13"/>
  <c r="F103" i="13"/>
  <c r="F102" i="13" s="1"/>
  <c r="F101" i="13" s="1"/>
  <c r="G100" i="13"/>
  <c r="F100" i="13"/>
  <c r="F83" i="13" s="1"/>
  <c r="H99" i="13"/>
  <c r="J98" i="13"/>
  <c r="G98" i="13"/>
  <c r="G97" i="13" s="1"/>
  <c r="G150" i="13" s="1"/>
  <c r="F98" i="13"/>
  <c r="J97" i="13"/>
  <c r="F97" i="13"/>
  <c r="F96" i="13"/>
  <c r="K95" i="13"/>
  <c r="H95" i="13"/>
  <c r="J94" i="13"/>
  <c r="H94" i="13"/>
  <c r="H93" i="13" s="1"/>
  <c r="G94" i="13"/>
  <c r="F94" i="13"/>
  <c r="G93" i="13"/>
  <c r="G92" i="13" s="1"/>
  <c r="F93" i="13"/>
  <c r="F92" i="13" s="1"/>
  <c r="F91" i="13" s="1"/>
  <c r="F90" i="13" s="1"/>
  <c r="H92" i="13"/>
  <c r="H89" i="13"/>
  <c r="J88" i="13"/>
  <c r="G88" i="13"/>
  <c r="G87" i="13" s="1"/>
  <c r="G86" i="13" s="1"/>
  <c r="F88" i="13"/>
  <c r="J87" i="13"/>
  <c r="F87" i="13"/>
  <c r="F86" i="13" s="1"/>
  <c r="F85" i="13" s="1"/>
  <c r="F84" i="13" s="1"/>
  <c r="G85" i="13"/>
  <c r="G84" i="13" s="1"/>
  <c r="F82" i="13"/>
  <c r="H80" i="13"/>
  <c r="J79" i="13"/>
  <c r="H79" i="13"/>
  <c r="G79" i="13"/>
  <c r="F79" i="13"/>
  <c r="F72" i="13" s="1"/>
  <c r="J78" i="13"/>
  <c r="G78" i="13"/>
  <c r="G8" i="13" s="1"/>
  <c r="F78" i="13"/>
  <c r="F8" i="13" s="1"/>
  <c r="H77" i="13"/>
  <c r="J76" i="13"/>
  <c r="G76" i="13"/>
  <c r="G75" i="13" s="1"/>
  <c r="G74" i="13" s="1"/>
  <c r="G73" i="13" s="1"/>
  <c r="F76" i="13"/>
  <c r="F75" i="13" s="1"/>
  <c r="F74" i="13" s="1"/>
  <c r="F73" i="13" s="1"/>
  <c r="J72" i="13"/>
  <c r="G72" i="13"/>
  <c r="H71" i="13"/>
  <c r="K71" i="13" s="1"/>
  <c r="H70" i="13"/>
  <c r="H69" i="13"/>
  <c r="J68" i="13"/>
  <c r="G68" i="13"/>
  <c r="F68" i="13"/>
  <c r="H67" i="13"/>
  <c r="K67" i="13" s="1"/>
  <c r="K66" i="13"/>
  <c r="H66" i="13"/>
  <c r="H65" i="13"/>
  <c r="K64" i="13"/>
  <c r="H64" i="13"/>
  <c r="H63" i="13"/>
  <c r="K63" i="13" s="1"/>
  <c r="H62" i="13"/>
  <c r="J61" i="13"/>
  <c r="G61" i="13"/>
  <c r="F61" i="13"/>
  <c r="H60" i="13"/>
  <c r="J59" i="13"/>
  <c r="G59" i="13"/>
  <c r="F59" i="13"/>
  <c r="K58" i="13"/>
  <c r="H58" i="13"/>
  <c r="J57" i="13"/>
  <c r="K57" i="13" s="1"/>
  <c r="H57" i="13"/>
  <c r="G57" i="13"/>
  <c r="F57" i="13"/>
  <c r="H56" i="13"/>
  <c r="J55" i="13"/>
  <c r="G55" i="13"/>
  <c r="F55" i="13"/>
  <c r="G54" i="13"/>
  <c r="H53" i="13"/>
  <c r="J52" i="13"/>
  <c r="G52" i="13"/>
  <c r="G41" i="13" s="1"/>
  <c r="G40" i="13" s="1"/>
  <c r="F52" i="13"/>
  <c r="F41" i="13" s="1"/>
  <c r="H51" i="13"/>
  <c r="K51" i="13" s="1"/>
  <c r="K50" i="13"/>
  <c r="H50" i="13"/>
  <c r="K49" i="13"/>
  <c r="H49" i="13"/>
  <c r="K48" i="13"/>
  <c r="H48" i="13"/>
  <c r="K47" i="13"/>
  <c r="H47" i="13"/>
  <c r="K46" i="13"/>
  <c r="H46" i="13"/>
  <c r="J45" i="13"/>
  <c r="J41" i="13" s="1"/>
  <c r="G45" i="13"/>
  <c r="F45" i="13"/>
  <c r="H44" i="13"/>
  <c r="H42" i="13" s="1"/>
  <c r="K43" i="13"/>
  <c r="H43" i="13"/>
  <c r="J42" i="13"/>
  <c r="G42" i="13"/>
  <c r="F42" i="13"/>
  <c r="K39" i="13"/>
  <c r="H39" i="13"/>
  <c r="K38" i="13"/>
  <c r="H38" i="13"/>
  <c r="J37" i="13"/>
  <c r="J34" i="13" s="1"/>
  <c r="J33" i="13" s="1"/>
  <c r="H37" i="13"/>
  <c r="G37" i="13"/>
  <c r="F37" i="13"/>
  <c r="H36" i="13"/>
  <c r="H35" i="13" s="1"/>
  <c r="J35" i="13"/>
  <c r="G35" i="13"/>
  <c r="G34" i="13" s="1"/>
  <c r="F35" i="13"/>
  <c r="F34" i="13"/>
  <c r="F33" i="13" s="1"/>
  <c r="G33" i="13"/>
  <c r="G32" i="13"/>
  <c r="K31" i="13"/>
  <c r="H31" i="13"/>
  <c r="H30" i="13"/>
  <c r="J29" i="13"/>
  <c r="G29" i="13"/>
  <c r="F29" i="13"/>
  <c r="F28" i="13" s="1"/>
  <c r="F11" i="13" s="1"/>
  <c r="F10" i="13" s="1"/>
  <c r="J28" i="13"/>
  <c r="G28" i="13"/>
  <c r="G11" i="13" s="1"/>
  <c r="G10" i="13" s="1"/>
  <c r="K27" i="13"/>
  <c r="H27" i="13"/>
  <c r="K26" i="13"/>
  <c r="H26" i="13"/>
  <c r="K25" i="13"/>
  <c r="H25" i="13"/>
  <c r="H24" i="13"/>
  <c r="K24" i="13" s="1"/>
  <c r="K23" i="13"/>
  <c r="H23" i="13"/>
  <c r="H22" i="13"/>
  <c r="K22" i="13" s="1"/>
  <c r="K21" i="13"/>
  <c r="H21" i="13"/>
  <c r="J20" i="13"/>
  <c r="G20" i="13"/>
  <c r="F20" i="13"/>
  <c r="H19" i="13"/>
  <c r="K19" i="13" s="1"/>
  <c r="K18" i="13"/>
  <c r="H18" i="13"/>
  <c r="H17" i="13"/>
  <c r="K16" i="13"/>
  <c r="H16" i="13"/>
  <c r="K15" i="13"/>
  <c r="H15" i="13"/>
  <c r="K14" i="13"/>
  <c r="H14" i="13"/>
  <c r="J13" i="13"/>
  <c r="G13" i="13"/>
  <c r="F13" i="13"/>
  <c r="G12" i="13"/>
  <c r="F12" i="13"/>
  <c r="J8" i="13"/>
  <c r="N81" i="11"/>
  <c r="M81" i="11"/>
  <c r="N80" i="11"/>
  <c r="M80" i="11"/>
  <c r="N79" i="11"/>
  <c r="M79" i="11"/>
  <c r="N82" i="11"/>
  <c r="AB306" i="12"/>
  <c r="AA306" i="12"/>
  <c r="Z306" i="12"/>
  <c r="W306" i="12"/>
  <c r="W305" i="12" s="1"/>
  <c r="U306" i="12"/>
  <c r="S306" i="12"/>
  <c r="L306" i="12"/>
  <c r="AA305" i="12"/>
  <c r="V305" i="12"/>
  <c r="U305" i="12"/>
  <c r="U304" i="12" s="1"/>
  <c r="U303" i="12" s="1"/>
  <c r="T305" i="12"/>
  <c r="T304" i="12" s="1"/>
  <c r="S305" i="12"/>
  <c r="S304" i="12" s="1"/>
  <c r="S303" i="12" s="1"/>
  <c r="Q305" i="12"/>
  <c r="O305" i="12"/>
  <c r="O304" i="12" s="1"/>
  <c r="O303" i="12" s="1"/>
  <c r="N305" i="12"/>
  <c r="L305" i="12"/>
  <c r="K305" i="12"/>
  <c r="J305" i="12"/>
  <c r="I305" i="12"/>
  <c r="I304" i="12" s="1"/>
  <c r="H305" i="12"/>
  <c r="H304" i="12" s="1"/>
  <c r="H303" i="12" s="1"/>
  <c r="G305" i="12"/>
  <c r="F305" i="12"/>
  <c r="F304" i="12" s="1"/>
  <c r="F303" i="12" s="1"/>
  <c r="W304" i="12"/>
  <c r="W303" i="12" s="1"/>
  <c r="V304" i="12"/>
  <c r="Q304" i="12"/>
  <c r="N304" i="12"/>
  <c r="N303" i="12" s="1"/>
  <c r="K304" i="12"/>
  <c r="K303" i="12" s="1"/>
  <c r="J304" i="12"/>
  <c r="J303" i="12" s="1"/>
  <c r="G304" i="12"/>
  <c r="G303" i="12" s="1"/>
  <c r="Q303" i="12"/>
  <c r="I303" i="12"/>
  <c r="I281" i="12" s="1"/>
  <c r="I279" i="12" s="1"/>
  <c r="AB302" i="12"/>
  <c r="AA302" i="12"/>
  <c r="Z302" i="12"/>
  <c r="W302" i="12"/>
  <c r="U302" i="12"/>
  <c r="S302" i="12"/>
  <c r="S301" i="12" s="1"/>
  <c r="S300" i="12" s="1"/>
  <c r="S299" i="12" s="1"/>
  <c r="R302" i="12"/>
  <c r="R301" i="12" s="1"/>
  <c r="R300" i="12" s="1"/>
  <c r="R299" i="12" s="1"/>
  <c r="L302" i="12"/>
  <c r="W301" i="12"/>
  <c r="W300" i="12" s="1"/>
  <c r="W299" i="12" s="1"/>
  <c r="V301" i="12"/>
  <c r="U301" i="12"/>
  <c r="T301" i="12"/>
  <c r="Q301" i="12"/>
  <c r="Q300" i="12" s="1"/>
  <c r="O301" i="12"/>
  <c r="O300" i="12" s="1"/>
  <c r="N301" i="12"/>
  <c r="K301" i="12"/>
  <c r="J301" i="12"/>
  <c r="I301" i="12"/>
  <c r="I300" i="12" s="1"/>
  <c r="I299" i="12" s="1"/>
  <c r="H301" i="12"/>
  <c r="H300" i="12" s="1"/>
  <c r="H299" i="12" s="1"/>
  <c r="G301" i="12"/>
  <c r="F301" i="12"/>
  <c r="F300" i="12" s="1"/>
  <c r="U300" i="12"/>
  <c r="T300" i="12"/>
  <c r="N300" i="12"/>
  <c r="K300" i="12"/>
  <c r="K299" i="12" s="1"/>
  <c r="J300" i="12"/>
  <c r="J299" i="12" s="1"/>
  <c r="G300" i="12"/>
  <c r="G299" i="12" s="1"/>
  <c r="U299" i="12"/>
  <c r="O299" i="12"/>
  <c r="N299" i="12"/>
  <c r="F299" i="12"/>
  <c r="AB298" i="12"/>
  <c r="AA298" i="12"/>
  <c r="Y298" i="12"/>
  <c r="W298" i="12"/>
  <c r="U298" i="12"/>
  <c r="S298" i="12"/>
  <c r="S297" i="12" s="1"/>
  <c r="P298" i="12"/>
  <c r="P297" i="12" s="1"/>
  <c r="P290" i="12" s="1"/>
  <c r="P288" i="12" s="1"/>
  <c r="P282" i="12" s="1"/>
  <c r="P280" i="12" s="1"/>
  <c r="L298" i="12"/>
  <c r="W297" i="12"/>
  <c r="V297" i="12"/>
  <c r="AB297" i="12" s="1"/>
  <c r="U297" i="12"/>
  <c r="T297" i="12"/>
  <c r="Q297" i="12"/>
  <c r="AA297" i="12" s="1"/>
  <c r="O297" i="12"/>
  <c r="O290" i="12" s="1"/>
  <c r="O288" i="12" s="1"/>
  <c r="O282" i="12" s="1"/>
  <c r="O280" i="12" s="1"/>
  <c r="N297" i="12"/>
  <c r="K297" i="12"/>
  <c r="J297" i="12"/>
  <c r="I297" i="12"/>
  <c r="H297" i="12"/>
  <c r="G297" i="12"/>
  <c r="F297" i="12"/>
  <c r="AB296" i="12"/>
  <c r="AA296" i="12"/>
  <c r="Z296" i="12"/>
  <c r="Y296" i="12"/>
  <c r="X296" i="12"/>
  <c r="W296" i="12"/>
  <c r="U296" i="12"/>
  <c r="U295" i="12" s="1"/>
  <c r="S296" i="12"/>
  <c r="R296" i="12"/>
  <c r="P296" i="12"/>
  <c r="P295" i="12" s="1"/>
  <c r="L296" i="12"/>
  <c r="W295" i="12"/>
  <c r="V295" i="12"/>
  <c r="T295" i="12"/>
  <c r="S295" i="12"/>
  <c r="R295" i="12"/>
  <c r="Q295" i="12"/>
  <c r="O295" i="12"/>
  <c r="N295" i="12"/>
  <c r="L295" i="12"/>
  <c r="K295" i="12"/>
  <c r="J295" i="12"/>
  <c r="I295" i="12"/>
  <c r="H295" i="12"/>
  <c r="H289" i="12" s="1"/>
  <c r="H287" i="12" s="1"/>
  <c r="G295" i="12"/>
  <c r="F295" i="12"/>
  <c r="Z294" i="12"/>
  <c r="W294" i="12"/>
  <c r="U294" i="12"/>
  <c r="U293" i="12" s="1"/>
  <c r="S294" i="12"/>
  <c r="S293" i="12" s="1"/>
  <c r="S290" i="12" s="1"/>
  <c r="S288" i="12" s="1"/>
  <c r="S282" i="12" s="1"/>
  <c r="S280" i="12" s="1"/>
  <c r="R294" i="12"/>
  <c r="R293" i="12" s="1"/>
  <c r="P294" i="12"/>
  <c r="P293" i="12" s="1"/>
  <c r="L294" i="12"/>
  <c r="W293" i="12"/>
  <c r="W290" i="12" s="1"/>
  <c r="V293" i="12"/>
  <c r="T293" i="12"/>
  <c r="Q293" i="12"/>
  <c r="O293" i="12"/>
  <c r="N293" i="12"/>
  <c r="L293" i="12"/>
  <c r="K293" i="12"/>
  <c r="J293" i="12"/>
  <c r="I293" i="12"/>
  <c r="I290" i="12" s="1"/>
  <c r="I288" i="12" s="1"/>
  <c r="H293" i="12"/>
  <c r="G293" i="12"/>
  <c r="F293" i="12"/>
  <c r="F290" i="12" s="1"/>
  <c r="F288" i="12" s="1"/>
  <c r="F282" i="12" s="1"/>
  <c r="F280" i="12" s="1"/>
  <c r="AB292" i="12"/>
  <c r="AA292" i="12"/>
  <c r="Z292" i="12"/>
  <c r="W292" i="12"/>
  <c r="W291" i="12" s="1"/>
  <c r="U292" i="12"/>
  <c r="U291" i="12" s="1"/>
  <c r="S292" i="12"/>
  <c r="R292" i="12"/>
  <c r="L292" i="12"/>
  <c r="AB291" i="12"/>
  <c r="Y291" i="12"/>
  <c r="V291" i="12"/>
  <c r="T291" i="12"/>
  <c r="AA291" i="12" s="1"/>
  <c r="S291" i="12"/>
  <c r="R291" i="12"/>
  <c r="R289" i="12" s="1"/>
  <c r="Q291" i="12"/>
  <c r="X291" i="12" s="1"/>
  <c r="O291" i="12"/>
  <c r="N291" i="12"/>
  <c r="L291" i="12"/>
  <c r="K291" i="12"/>
  <c r="J291" i="12"/>
  <c r="I291" i="12"/>
  <c r="H291" i="12"/>
  <c r="G291" i="12"/>
  <c r="F291" i="12"/>
  <c r="V290" i="12"/>
  <c r="K290" i="12"/>
  <c r="K289" i="12" s="1"/>
  <c r="K287" i="12" s="1"/>
  <c r="J290" i="12"/>
  <c r="J288" i="12" s="1"/>
  <c r="J282" i="12" s="1"/>
  <c r="G290" i="12"/>
  <c r="W289" i="12"/>
  <c r="W287" i="12" s="1"/>
  <c r="Q289" i="12"/>
  <c r="Q287" i="12" s="1"/>
  <c r="O289" i="12"/>
  <c r="O287" i="12" s="1"/>
  <c r="J289" i="12"/>
  <c r="I289" i="12"/>
  <c r="I287" i="12" s="1"/>
  <c r="W288" i="12"/>
  <c r="W282" i="12" s="1"/>
  <c r="W280" i="12" s="1"/>
  <c r="K288" i="12"/>
  <c r="G288" i="12"/>
  <c r="G282" i="12" s="1"/>
  <c r="R287" i="12"/>
  <c r="J287" i="12"/>
  <c r="AB286" i="12"/>
  <c r="AA286" i="12"/>
  <c r="Y286" i="12"/>
  <c r="W286" i="12"/>
  <c r="U286" i="12"/>
  <c r="S286" i="12"/>
  <c r="S285" i="12" s="1"/>
  <c r="S284" i="12" s="1"/>
  <c r="P286" i="12"/>
  <c r="P285" i="12" s="1"/>
  <c r="P284" i="12" s="1"/>
  <c r="P283" i="12" s="1"/>
  <c r="L286" i="12"/>
  <c r="W285" i="12"/>
  <c r="W284" i="12" s="1"/>
  <c r="W283" i="12" s="1"/>
  <c r="V285" i="12"/>
  <c r="AB285" i="12" s="1"/>
  <c r="U285" i="12"/>
  <c r="U284" i="12" s="1"/>
  <c r="T285" i="12"/>
  <c r="Q285" i="12"/>
  <c r="O285" i="12"/>
  <c r="O284" i="12" s="1"/>
  <c r="O283" i="12" s="1"/>
  <c r="N285" i="12"/>
  <c r="N284" i="12" s="1"/>
  <c r="N283" i="12" s="1"/>
  <c r="K285" i="12"/>
  <c r="K284" i="12" s="1"/>
  <c r="K283" i="12" s="1"/>
  <c r="J285" i="12"/>
  <c r="I285" i="12"/>
  <c r="I284" i="12" s="1"/>
  <c r="I283" i="12" s="1"/>
  <c r="H285" i="12"/>
  <c r="G285" i="12"/>
  <c r="G284" i="12" s="1"/>
  <c r="G283" i="12" s="1"/>
  <c r="F285" i="12"/>
  <c r="V284" i="12"/>
  <c r="T284" i="12"/>
  <c r="Q284" i="12"/>
  <c r="Q283" i="12" s="1"/>
  <c r="J284" i="12"/>
  <c r="J283" i="12" s="1"/>
  <c r="H284" i="12"/>
  <c r="H283" i="12" s="1"/>
  <c r="H281" i="12" s="1"/>
  <c r="H279" i="12" s="1"/>
  <c r="F284" i="12"/>
  <c r="F283" i="12" s="1"/>
  <c r="V283" i="12"/>
  <c r="U283" i="12"/>
  <c r="S283" i="12"/>
  <c r="K282" i="12"/>
  <c r="K280" i="12" s="1"/>
  <c r="I282" i="12"/>
  <c r="I280" i="12" s="1"/>
  <c r="W281" i="12"/>
  <c r="W279" i="12" s="1"/>
  <c r="J280" i="12"/>
  <c r="G280" i="12"/>
  <c r="AB278" i="12"/>
  <c r="AA278" i="12"/>
  <c r="W278" i="12"/>
  <c r="U278" i="12"/>
  <c r="S278" i="12"/>
  <c r="K278" i="12"/>
  <c r="W277" i="12"/>
  <c r="W276" i="12" s="1"/>
  <c r="W275" i="12" s="1"/>
  <c r="V277" i="12"/>
  <c r="AB277" i="12" s="1"/>
  <c r="U277" i="12"/>
  <c r="U276" i="12" s="1"/>
  <c r="U275" i="12" s="1"/>
  <c r="T277" i="12"/>
  <c r="T276" i="12" s="1"/>
  <c r="S277" i="12"/>
  <c r="Q277" i="12"/>
  <c r="O277" i="12"/>
  <c r="O276" i="12" s="1"/>
  <c r="O275" i="12" s="1"/>
  <c r="N277" i="12"/>
  <c r="N276" i="12" s="1"/>
  <c r="N275" i="12" s="1"/>
  <c r="J277" i="12"/>
  <c r="I277" i="12"/>
  <c r="I276" i="12" s="1"/>
  <c r="H277" i="12"/>
  <c r="H276" i="12" s="1"/>
  <c r="H275" i="12" s="1"/>
  <c r="G277" i="12"/>
  <c r="F277" i="12"/>
  <c r="F276" i="12" s="1"/>
  <c r="F275" i="12" s="1"/>
  <c r="V276" i="12"/>
  <c r="S276" i="12"/>
  <c r="J276" i="12"/>
  <c r="G276" i="12"/>
  <c r="G275" i="12" s="1"/>
  <c r="S275" i="12"/>
  <c r="J275" i="12"/>
  <c r="I275" i="12"/>
  <c r="AB274" i="12"/>
  <c r="AA274" i="12"/>
  <c r="Z274" i="12"/>
  <c r="W274" i="12"/>
  <c r="U274" i="12"/>
  <c r="S274" i="12"/>
  <c r="S273" i="12" s="1"/>
  <c r="R274" i="12"/>
  <c r="R273" i="12" s="1"/>
  <c r="R272" i="12" s="1"/>
  <c r="R271" i="12" s="1"/>
  <c r="P274" i="12"/>
  <c r="L274" i="12"/>
  <c r="K274" i="12"/>
  <c r="W273" i="12"/>
  <c r="W272" i="12" s="1"/>
  <c r="W271" i="12" s="1"/>
  <c r="V273" i="12"/>
  <c r="U273" i="12"/>
  <c r="T273" i="12"/>
  <c r="Q273" i="12"/>
  <c r="P273" i="12"/>
  <c r="P272" i="12" s="1"/>
  <c r="P271" i="12" s="1"/>
  <c r="O273" i="12"/>
  <c r="O272" i="12" s="1"/>
  <c r="O271" i="12" s="1"/>
  <c r="O270" i="12" s="1"/>
  <c r="O269" i="12" s="1"/>
  <c r="N273" i="12"/>
  <c r="K273" i="12"/>
  <c r="J273" i="12"/>
  <c r="I273" i="12"/>
  <c r="I272" i="12" s="1"/>
  <c r="I271" i="12" s="1"/>
  <c r="I270" i="12" s="1"/>
  <c r="I269" i="12" s="1"/>
  <c r="H273" i="12"/>
  <c r="H272" i="12" s="1"/>
  <c r="H271" i="12" s="1"/>
  <c r="H270" i="12" s="1"/>
  <c r="G273" i="12"/>
  <c r="F273" i="12"/>
  <c r="F272" i="12" s="1"/>
  <c r="U272" i="12"/>
  <c r="U271" i="12" s="1"/>
  <c r="U270" i="12" s="1"/>
  <c r="U269" i="12" s="1"/>
  <c r="T272" i="12"/>
  <c r="S272" i="12"/>
  <c r="N272" i="12"/>
  <c r="N271" i="12" s="1"/>
  <c r="N270" i="12" s="1"/>
  <c r="N269" i="12" s="1"/>
  <c r="K272" i="12"/>
  <c r="K271" i="12" s="1"/>
  <c r="K270" i="12" s="1"/>
  <c r="K269" i="12" s="1"/>
  <c r="J272" i="12"/>
  <c r="J271" i="12" s="1"/>
  <c r="J270" i="12" s="1"/>
  <c r="J269" i="12" s="1"/>
  <c r="G272" i="12"/>
  <c r="S271" i="12"/>
  <c r="G271" i="12"/>
  <c r="F271" i="12"/>
  <c r="W270" i="12"/>
  <c r="W269" i="12" s="1"/>
  <c r="G270" i="12"/>
  <c r="F270" i="12"/>
  <c r="F269" i="12" s="1"/>
  <c r="H269" i="12"/>
  <c r="G269" i="12"/>
  <c r="AB268" i="12"/>
  <c r="AA268" i="12"/>
  <c r="W268" i="12"/>
  <c r="U268" i="12"/>
  <c r="U267" i="12" s="1"/>
  <c r="S268" i="12"/>
  <c r="P268" i="12"/>
  <c r="P267" i="12" s="1"/>
  <c r="P266" i="12" s="1"/>
  <c r="P265" i="12" s="1"/>
  <c r="L268" i="12"/>
  <c r="K268" i="12"/>
  <c r="W267" i="12"/>
  <c r="W266" i="12" s="1"/>
  <c r="V267" i="12"/>
  <c r="T267" i="12"/>
  <c r="S267" i="12"/>
  <c r="Q267" i="12"/>
  <c r="O267" i="12"/>
  <c r="N267" i="12"/>
  <c r="N266" i="12" s="1"/>
  <c r="K267" i="12"/>
  <c r="J267" i="12"/>
  <c r="J266" i="12" s="1"/>
  <c r="J265" i="12" s="1"/>
  <c r="I267" i="12"/>
  <c r="H267" i="12"/>
  <c r="H266" i="12" s="1"/>
  <c r="G267" i="12"/>
  <c r="F267" i="12"/>
  <c r="V266" i="12"/>
  <c r="U266" i="12"/>
  <c r="S266" i="12"/>
  <c r="S265" i="12" s="1"/>
  <c r="O266" i="12"/>
  <c r="O265" i="12" s="1"/>
  <c r="K266" i="12"/>
  <c r="K265" i="12" s="1"/>
  <c r="I266" i="12"/>
  <c r="G266" i="12"/>
  <c r="G265" i="12" s="1"/>
  <c r="F266" i="12"/>
  <c r="F265" i="12" s="1"/>
  <c r="W265" i="12"/>
  <c r="V265" i="12"/>
  <c r="U265" i="12"/>
  <c r="N265" i="12"/>
  <c r="I265" i="12"/>
  <c r="I260" i="12" s="1"/>
  <c r="I259" i="12" s="1"/>
  <c r="H265" i="12"/>
  <c r="AB264" i="12"/>
  <c r="AA264" i="12"/>
  <c r="Y264" i="12"/>
  <c r="W264" i="12"/>
  <c r="U264" i="12"/>
  <c r="U263" i="12" s="1"/>
  <c r="U262" i="12" s="1"/>
  <c r="U261" i="12" s="1"/>
  <c r="S264" i="12"/>
  <c r="S263" i="12" s="1"/>
  <c r="K264" i="12"/>
  <c r="L264" i="12" s="1"/>
  <c r="AA263" i="12"/>
  <c r="W263" i="12"/>
  <c r="V263" i="12"/>
  <c r="T263" i="12"/>
  <c r="Q263" i="12"/>
  <c r="O263" i="12"/>
  <c r="N263" i="12"/>
  <c r="N262" i="12" s="1"/>
  <c r="N261" i="12" s="1"/>
  <c r="J263" i="12"/>
  <c r="I263" i="12"/>
  <c r="H263" i="12"/>
  <c r="K263" i="12" s="1"/>
  <c r="G263" i="12"/>
  <c r="F263" i="12"/>
  <c r="F262" i="12" s="1"/>
  <c r="F261" i="12" s="1"/>
  <c r="W262" i="12"/>
  <c r="W261" i="12" s="1"/>
  <c r="S262" i="12"/>
  <c r="S261" i="12" s="1"/>
  <c r="Q262" i="12"/>
  <c r="O262" i="12"/>
  <c r="O261" i="12" s="1"/>
  <c r="J262" i="12"/>
  <c r="J261" i="12" s="1"/>
  <c r="I262" i="12"/>
  <c r="I261" i="12" s="1"/>
  <c r="H262" i="12"/>
  <c r="H261" i="12" s="1"/>
  <c r="G262" i="12"/>
  <c r="G261" i="12" s="1"/>
  <c r="S260" i="12"/>
  <c r="S259" i="12" s="1"/>
  <c r="N260" i="12"/>
  <c r="G260" i="12"/>
  <c r="F260" i="12"/>
  <c r="F259" i="12" s="1"/>
  <c r="N259" i="12"/>
  <c r="AB258" i="12"/>
  <c r="AA258" i="12"/>
  <c r="W258" i="12"/>
  <c r="U258" i="12"/>
  <c r="U257" i="12" s="1"/>
  <c r="U256" i="12" s="1"/>
  <c r="U255" i="12" s="1"/>
  <c r="S258" i="12"/>
  <c r="S257" i="12" s="1"/>
  <c r="S256" i="12" s="1"/>
  <c r="S255" i="12" s="1"/>
  <c r="L258" i="12"/>
  <c r="K258" i="12"/>
  <c r="W257" i="12"/>
  <c r="V257" i="12"/>
  <c r="T257" i="12"/>
  <c r="Q257" i="12"/>
  <c r="O257" i="12"/>
  <c r="N257" i="12"/>
  <c r="N256" i="12" s="1"/>
  <c r="J257" i="12"/>
  <c r="J256" i="12" s="1"/>
  <c r="J255" i="12" s="1"/>
  <c r="J243" i="12" s="1"/>
  <c r="J241" i="12" s="1"/>
  <c r="I257" i="12"/>
  <c r="H257" i="12"/>
  <c r="H256" i="12" s="1"/>
  <c r="G257" i="12"/>
  <c r="F257" i="12"/>
  <c r="F256" i="12" s="1"/>
  <c r="W256" i="12"/>
  <c r="W255" i="12" s="1"/>
  <c r="Q256" i="12"/>
  <c r="O256" i="12"/>
  <c r="O255" i="12" s="1"/>
  <c r="I256" i="12"/>
  <c r="G256" i="12"/>
  <c r="G255" i="12" s="1"/>
  <c r="Q255" i="12"/>
  <c r="N255" i="12"/>
  <c r="I255" i="12"/>
  <c r="F255" i="12"/>
  <c r="AA254" i="12"/>
  <c r="Z254" i="12"/>
  <c r="Y254" i="12"/>
  <c r="X254" i="12"/>
  <c r="W254" i="12"/>
  <c r="U254" i="12"/>
  <c r="U253" i="12" s="1"/>
  <c r="S254" i="12"/>
  <c r="S253" i="12" s="1"/>
  <c r="R254" i="12"/>
  <c r="P254" i="12"/>
  <c r="P253" i="12" s="1"/>
  <c r="K254" i="12"/>
  <c r="L254" i="12" s="1"/>
  <c r="Y253" i="12"/>
  <c r="X253" i="12"/>
  <c r="W253" i="12"/>
  <c r="V253" i="12"/>
  <c r="T253" i="12"/>
  <c r="AA253" i="12" s="1"/>
  <c r="R253" i="12"/>
  <c r="Q253" i="12"/>
  <c r="O253" i="12"/>
  <c r="N253" i="12"/>
  <c r="L253" i="12"/>
  <c r="Z253" i="12" s="1"/>
  <c r="J253" i="12"/>
  <c r="J248" i="12" s="1"/>
  <c r="I253" i="12"/>
  <c r="H253" i="12"/>
  <c r="G253" i="12"/>
  <c r="F253" i="12"/>
  <c r="F248" i="12" s="1"/>
  <c r="F246" i="12" s="1"/>
  <c r="F244" i="12" s="1"/>
  <c r="F242" i="12" s="1"/>
  <c r="F120" i="12" s="1"/>
  <c r="AB252" i="12"/>
  <c r="AA252" i="12"/>
  <c r="W252" i="12"/>
  <c r="W251" i="12" s="1"/>
  <c r="U252" i="12"/>
  <c r="S252" i="12"/>
  <c r="S251" i="12" s="1"/>
  <c r="P252" i="12"/>
  <c r="P251" i="12" s="1"/>
  <c r="P248" i="12" s="1"/>
  <c r="L252" i="12"/>
  <c r="K252" i="12"/>
  <c r="Z251" i="12"/>
  <c r="V251" i="12"/>
  <c r="AB251" i="12" s="1"/>
  <c r="U251" i="12"/>
  <c r="U248" i="12" s="1"/>
  <c r="T251" i="12"/>
  <c r="AA251" i="12" s="1"/>
  <c r="Q251" i="12"/>
  <c r="O251" i="12"/>
  <c r="O248" i="12" s="1"/>
  <c r="N251" i="12"/>
  <c r="L251" i="12"/>
  <c r="J251" i="12"/>
  <c r="I251" i="12"/>
  <c r="I248" i="12" s="1"/>
  <c r="H251" i="12"/>
  <c r="H248" i="12" s="1"/>
  <c r="G251" i="12"/>
  <c r="F251" i="12"/>
  <c r="AB250" i="12"/>
  <c r="AA250" i="12"/>
  <c r="W250" i="12"/>
  <c r="W249" i="12" s="1"/>
  <c r="W247" i="12" s="1"/>
  <c r="W245" i="12" s="1"/>
  <c r="U250" i="12"/>
  <c r="S250" i="12"/>
  <c r="P250" i="12"/>
  <c r="P249" i="12" s="1"/>
  <c r="L250" i="12"/>
  <c r="V249" i="12"/>
  <c r="U249" i="12"/>
  <c r="U247" i="12" s="1"/>
  <c r="U245" i="12" s="1"/>
  <c r="U243" i="12" s="1"/>
  <c r="U241" i="12" s="1"/>
  <c r="T249" i="12"/>
  <c r="S249" i="12"/>
  <c r="S247" i="12" s="1"/>
  <c r="Q249" i="12"/>
  <c r="O249" i="12"/>
  <c r="O247" i="12" s="1"/>
  <c r="N249" i="12"/>
  <c r="N247" i="12" s="1"/>
  <c r="N245" i="12" s="1"/>
  <c r="N243" i="12" s="1"/>
  <c r="L249" i="12"/>
  <c r="J249" i="12"/>
  <c r="I249" i="12"/>
  <c r="I247" i="12" s="1"/>
  <c r="I245" i="12" s="1"/>
  <c r="I243" i="12" s="1"/>
  <c r="I241" i="12" s="1"/>
  <c r="H249" i="12"/>
  <c r="H247" i="12" s="1"/>
  <c r="H245" i="12" s="1"/>
  <c r="G249" i="12"/>
  <c r="F249" i="12"/>
  <c r="F247" i="12" s="1"/>
  <c r="F245" i="12" s="1"/>
  <c r="F243" i="12" s="1"/>
  <c r="F241" i="12" s="1"/>
  <c r="W248" i="12"/>
  <c r="V248" i="12"/>
  <c r="T248" i="12"/>
  <c r="Q248" i="12"/>
  <c r="N248" i="12"/>
  <c r="N246" i="12" s="1"/>
  <c r="V247" i="12"/>
  <c r="Q247" i="12"/>
  <c r="Q245" i="12" s="1"/>
  <c r="P247" i="12"/>
  <c r="P245" i="12" s="1"/>
  <c r="J247" i="12"/>
  <c r="G247" i="12"/>
  <c r="Q246" i="12"/>
  <c r="V245" i="12"/>
  <c r="S245" i="12"/>
  <c r="O245" i="12"/>
  <c r="J245" i="12"/>
  <c r="Q244" i="12"/>
  <c r="N244" i="12"/>
  <c r="N242" i="12" s="1"/>
  <c r="S243" i="12"/>
  <c r="S241" i="12" s="1"/>
  <c r="O243" i="12"/>
  <c r="O241" i="12" s="1"/>
  <c r="Q242" i="12"/>
  <c r="N241" i="12"/>
  <c r="AB240" i="12"/>
  <c r="AA240" i="12"/>
  <c r="W240" i="12"/>
  <c r="W239" i="12" s="1"/>
  <c r="W238" i="12" s="1"/>
  <c r="W237" i="12" s="1"/>
  <c r="U240" i="12"/>
  <c r="U239" i="12" s="1"/>
  <c r="S240" i="12"/>
  <c r="P240" i="12"/>
  <c r="P239" i="12" s="1"/>
  <c r="P238" i="12" s="1"/>
  <c r="P237" i="12" s="1"/>
  <c r="K240" i="12"/>
  <c r="L240" i="12" s="1"/>
  <c r="V239" i="12"/>
  <c r="T239" i="12"/>
  <c r="S239" i="12"/>
  <c r="Q239" i="12"/>
  <c r="O239" i="12"/>
  <c r="N239" i="12"/>
  <c r="N238" i="12" s="1"/>
  <c r="N237" i="12" s="1"/>
  <c r="L239" i="12"/>
  <c r="J239" i="12"/>
  <c r="K239" i="12" s="1"/>
  <c r="I239" i="12"/>
  <c r="H239" i="12"/>
  <c r="H238" i="12" s="1"/>
  <c r="G239" i="12"/>
  <c r="F239" i="12"/>
  <c r="V238" i="12"/>
  <c r="U238" i="12"/>
  <c r="S238" i="12"/>
  <c r="S237" i="12" s="1"/>
  <c r="Q238" i="12"/>
  <c r="O238" i="12"/>
  <c r="I238" i="12"/>
  <c r="G238" i="12"/>
  <c r="G237" i="12" s="1"/>
  <c r="F238" i="12"/>
  <c r="U237" i="12"/>
  <c r="O237" i="12"/>
  <c r="I237" i="12"/>
  <c r="H237" i="12"/>
  <c r="F237" i="12"/>
  <c r="AB236" i="12"/>
  <c r="AA236" i="12"/>
  <c r="Y236" i="12"/>
  <c r="W236" i="12"/>
  <c r="W235" i="12" s="1"/>
  <c r="U236" i="12"/>
  <c r="U235" i="12" s="1"/>
  <c r="U234" i="12" s="1"/>
  <c r="U233" i="12" s="1"/>
  <c r="U232" i="12" s="1"/>
  <c r="U231" i="12" s="1"/>
  <c r="S236" i="12"/>
  <c r="S235" i="12" s="1"/>
  <c r="S234" i="12" s="1"/>
  <c r="S233" i="12" s="1"/>
  <c r="K236" i="12"/>
  <c r="L236" i="12" s="1"/>
  <c r="AA235" i="12"/>
  <c r="V235" i="12"/>
  <c r="T235" i="12"/>
  <c r="Q235" i="12"/>
  <c r="O235" i="12"/>
  <c r="O234" i="12" s="1"/>
  <c r="O233" i="12" s="1"/>
  <c r="O232" i="12" s="1"/>
  <c r="O231" i="12" s="1"/>
  <c r="N235" i="12"/>
  <c r="J235" i="12"/>
  <c r="I235" i="12"/>
  <c r="H235" i="12"/>
  <c r="G235" i="12"/>
  <c r="F235" i="12"/>
  <c r="F234" i="12" s="1"/>
  <c r="W234" i="12"/>
  <c r="W233" i="12" s="1"/>
  <c r="V234" i="12"/>
  <c r="Q234" i="12"/>
  <c r="N234" i="12"/>
  <c r="N233" i="12" s="1"/>
  <c r="J234" i="12"/>
  <c r="J233" i="12" s="1"/>
  <c r="I234" i="12"/>
  <c r="G234" i="12"/>
  <c r="G233" i="12" s="1"/>
  <c r="I233" i="12"/>
  <c r="F233" i="12"/>
  <c r="F232" i="12" s="1"/>
  <c r="F231" i="12" s="1"/>
  <c r="N232" i="12"/>
  <c r="N231" i="12" s="1"/>
  <c r="I232" i="12"/>
  <c r="I231" i="12" s="1"/>
  <c r="G232" i="12"/>
  <c r="W230" i="12"/>
  <c r="W229" i="12" s="1"/>
  <c r="U230" i="12"/>
  <c r="U229" i="12" s="1"/>
  <c r="U228" i="12" s="1"/>
  <c r="U227" i="12" s="1"/>
  <c r="S230" i="12"/>
  <c r="R230" i="12"/>
  <c r="R229" i="12" s="1"/>
  <c r="R228" i="12" s="1"/>
  <c r="R227" i="12" s="1"/>
  <c r="L230" i="12"/>
  <c r="K230" i="12"/>
  <c r="V229" i="12"/>
  <c r="T229" i="12"/>
  <c r="T228" i="12" s="1"/>
  <c r="S229" i="12"/>
  <c r="Q229" i="12"/>
  <c r="O229" i="12"/>
  <c r="O228" i="12" s="1"/>
  <c r="O227" i="12" s="1"/>
  <c r="N229" i="12"/>
  <c r="N228" i="12" s="1"/>
  <c r="J229" i="12"/>
  <c r="I229" i="12"/>
  <c r="I228" i="12" s="1"/>
  <c r="H229" i="12"/>
  <c r="H228" i="12" s="1"/>
  <c r="H227" i="12" s="1"/>
  <c r="G229" i="12"/>
  <c r="F229" i="12"/>
  <c r="F228" i="12" s="1"/>
  <c r="F227" i="12" s="1"/>
  <c r="W228" i="12"/>
  <c r="W227" i="12" s="1"/>
  <c r="V228" i="12"/>
  <c r="S228" i="12"/>
  <c r="S227" i="12" s="1"/>
  <c r="Q228" i="12"/>
  <c r="Q227" i="12" s="1"/>
  <c r="J228" i="12"/>
  <c r="J227" i="12" s="1"/>
  <c r="G228" i="12"/>
  <c r="T227" i="12"/>
  <c r="N227" i="12"/>
  <c r="G227" i="12"/>
  <c r="AB226" i="12"/>
  <c r="AA226" i="12"/>
  <c r="Z226" i="12"/>
  <c r="Y226" i="12"/>
  <c r="X226" i="12"/>
  <c r="W226" i="12"/>
  <c r="W225" i="12" s="1"/>
  <c r="U226" i="12"/>
  <c r="S226" i="12"/>
  <c r="S225" i="12" s="1"/>
  <c r="S224" i="12" s="1"/>
  <c r="S223" i="12" s="1"/>
  <c r="R226" i="12"/>
  <c r="P226" i="12"/>
  <c r="L226" i="12"/>
  <c r="K226" i="12"/>
  <c r="Y225" i="12"/>
  <c r="V225" i="12"/>
  <c r="U225" i="12"/>
  <c r="T225" i="12"/>
  <c r="R225" i="12"/>
  <c r="Q225" i="12"/>
  <c r="P225" i="12"/>
  <c r="P224" i="12" s="1"/>
  <c r="P223" i="12" s="1"/>
  <c r="O225" i="12"/>
  <c r="N225" i="12"/>
  <c r="N224" i="12" s="1"/>
  <c r="L225" i="12"/>
  <c r="J225" i="12"/>
  <c r="J224" i="12" s="1"/>
  <c r="I225" i="12"/>
  <c r="I224" i="12" s="1"/>
  <c r="I223" i="12" s="1"/>
  <c r="H225" i="12"/>
  <c r="G225" i="12"/>
  <c r="K225" i="12" s="1"/>
  <c r="F225" i="12"/>
  <c r="F224" i="12" s="1"/>
  <c r="F223" i="12" s="1"/>
  <c r="W224" i="12"/>
  <c r="U224" i="12"/>
  <c r="U223" i="12" s="1"/>
  <c r="R224" i="12"/>
  <c r="Q224" i="12"/>
  <c r="O224" i="12"/>
  <c r="O223" i="12" s="1"/>
  <c r="H224" i="12"/>
  <c r="G224" i="12"/>
  <c r="K224" i="12" s="1"/>
  <c r="W223" i="12"/>
  <c r="R223" i="12"/>
  <c r="Q223" i="12"/>
  <c r="N223" i="12"/>
  <c r="J223" i="12"/>
  <c r="H223" i="12"/>
  <c r="G223" i="12"/>
  <c r="K223" i="12" s="1"/>
  <c r="AB222" i="12"/>
  <c r="AA222" i="12"/>
  <c r="W222" i="12"/>
  <c r="W221" i="12" s="1"/>
  <c r="U222" i="12"/>
  <c r="U221" i="12" s="1"/>
  <c r="S222" i="12"/>
  <c r="S221" i="12" s="1"/>
  <c r="S220" i="12" s="1"/>
  <c r="S219" i="12" s="1"/>
  <c r="P222" i="12"/>
  <c r="P221" i="12" s="1"/>
  <c r="P220" i="12" s="1"/>
  <c r="P219" i="12" s="1"/>
  <c r="L222" i="12"/>
  <c r="K222" i="12"/>
  <c r="V221" i="12"/>
  <c r="T221" i="12"/>
  <c r="Q221" i="12"/>
  <c r="Q220" i="12" s="1"/>
  <c r="O221" i="12"/>
  <c r="N221" i="12"/>
  <c r="N220" i="12" s="1"/>
  <c r="J221" i="12"/>
  <c r="J220" i="12" s="1"/>
  <c r="I221" i="12"/>
  <c r="H221" i="12"/>
  <c r="H220" i="12" s="1"/>
  <c r="G221" i="12"/>
  <c r="F221" i="12"/>
  <c r="W220" i="12"/>
  <c r="W219" i="12" s="1"/>
  <c r="V220" i="12"/>
  <c r="U220" i="12"/>
  <c r="U219" i="12" s="1"/>
  <c r="O220" i="12"/>
  <c r="O219" i="12" s="1"/>
  <c r="I220" i="12"/>
  <c r="F220" i="12"/>
  <c r="F219" i="12" s="1"/>
  <c r="Q219" i="12"/>
  <c r="N219" i="12"/>
  <c r="J219" i="12"/>
  <c r="I219" i="12"/>
  <c r="H219" i="12"/>
  <c r="AB218" i="12"/>
  <c r="AA218" i="12"/>
  <c r="W218" i="12"/>
  <c r="U218" i="12"/>
  <c r="S218" i="12"/>
  <c r="S217" i="12" s="1"/>
  <c r="S216" i="12" s="1"/>
  <c r="S215" i="12" s="1"/>
  <c r="K218" i="12"/>
  <c r="L218" i="12" s="1"/>
  <c r="W217" i="12"/>
  <c r="W216" i="12" s="1"/>
  <c r="W215" i="12" s="1"/>
  <c r="V217" i="12"/>
  <c r="U217" i="12"/>
  <c r="T217" i="12"/>
  <c r="Q217" i="12"/>
  <c r="Q216" i="12" s="1"/>
  <c r="O217" i="12"/>
  <c r="O216" i="12" s="1"/>
  <c r="O215" i="12" s="1"/>
  <c r="N217" i="12"/>
  <c r="J217" i="12"/>
  <c r="I217" i="12"/>
  <c r="I216" i="12" s="1"/>
  <c r="I215" i="12" s="1"/>
  <c r="H217" i="12"/>
  <c r="G217" i="12"/>
  <c r="F217" i="12"/>
  <c r="V216" i="12"/>
  <c r="U216" i="12"/>
  <c r="U215" i="12" s="1"/>
  <c r="N216" i="12"/>
  <c r="N215" i="12" s="1"/>
  <c r="J216" i="12"/>
  <c r="J215" i="12" s="1"/>
  <c r="H216" i="12"/>
  <c r="H215" i="12" s="1"/>
  <c r="G216" i="12"/>
  <c r="F216" i="12"/>
  <c r="Q215" i="12"/>
  <c r="F215" i="12"/>
  <c r="AB214" i="12"/>
  <c r="AA214" i="12"/>
  <c r="W214" i="12"/>
  <c r="W213" i="12" s="1"/>
  <c r="W212" i="12" s="1"/>
  <c r="W211" i="12" s="1"/>
  <c r="U214" i="12"/>
  <c r="S214" i="12"/>
  <c r="R214" i="12"/>
  <c r="R213" i="12" s="1"/>
  <c r="R212" i="12" s="1"/>
  <c r="R211" i="12" s="1"/>
  <c r="K214" i="12"/>
  <c r="L214" i="12" s="1"/>
  <c r="V213" i="12"/>
  <c r="U213" i="12"/>
  <c r="U212" i="12" s="1"/>
  <c r="U211" i="12" s="1"/>
  <c r="T213" i="12"/>
  <c r="S213" i="12"/>
  <c r="S212" i="12" s="1"/>
  <c r="S211" i="12" s="1"/>
  <c r="Q213" i="12"/>
  <c r="O213" i="12"/>
  <c r="O212" i="12" s="1"/>
  <c r="O211" i="12" s="1"/>
  <c r="N213" i="12"/>
  <c r="N212" i="12" s="1"/>
  <c r="N211" i="12" s="1"/>
  <c r="L213" i="12"/>
  <c r="J213" i="12"/>
  <c r="I213" i="12"/>
  <c r="I212" i="12" s="1"/>
  <c r="H213" i="12"/>
  <c r="G213" i="12"/>
  <c r="F213" i="12"/>
  <c r="F212" i="12" s="1"/>
  <c r="F211" i="12" s="1"/>
  <c r="V212" i="12"/>
  <c r="J212" i="12"/>
  <c r="J211" i="12" s="1"/>
  <c r="H212" i="12"/>
  <c r="H211" i="12" s="1"/>
  <c r="G212" i="12"/>
  <c r="I211" i="12"/>
  <c r="AB210" i="12"/>
  <c r="AA210" i="12"/>
  <c r="W210" i="12"/>
  <c r="U210" i="12"/>
  <c r="S210" i="12"/>
  <c r="S209" i="12" s="1"/>
  <c r="S208" i="12" s="1"/>
  <c r="S207" i="12" s="1"/>
  <c r="R210" i="12"/>
  <c r="R209" i="12" s="1"/>
  <c r="R208" i="12" s="1"/>
  <c r="R207" i="12" s="1"/>
  <c r="L210" i="12"/>
  <c r="K210" i="12"/>
  <c r="AB209" i="12"/>
  <c r="AA209" i="12"/>
  <c r="Y209" i="12"/>
  <c r="W209" i="12"/>
  <c r="V209" i="12"/>
  <c r="U209" i="12"/>
  <c r="U208" i="12" s="1"/>
  <c r="U207" i="12" s="1"/>
  <c r="T209" i="12"/>
  <c r="Q209" i="12"/>
  <c r="X209" i="12" s="1"/>
  <c r="O209" i="12"/>
  <c r="N209" i="12"/>
  <c r="L209" i="12"/>
  <c r="L208" i="12" s="1"/>
  <c r="J209" i="12"/>
  <c r="I209" i="12"/>
  <c r="I208" i="12" s="1"/>
  <c r="I207" i="12" s="1"/>
  <c r="H209" i="12"/>
  <c r="G209" i="12"/>
  <c r="F209" i="12"/>
  <c r="F208" i="12" s="1"/>
  <c r="F207" i="12" s="1"/>
  <c r="W208" i="12"/>
  <c r="V208" i="12"/>
  <c r="T208" i="12"/>
  <c r="Q208" i="12"/>
  <c r="O208" i="12"/>
  <c r="O207" i="12" s="1"/>
  <c r="N208" i="12"/>
  <c r="N207" i="12" s="1"/>
  <c r="J208" i="12"/>
  <c r="H208" i="12"/>
  <c r="H207" i="12" s="1"/>
  <c r="W207" i="12"/>
  <c r="V207" i="12"/>
  <c r="T207" i="12"/>
  <c r="J207" i="12"/>
  <c r="AB206" i="12"/>
  <c r="AA206" i="12"/>
  <c r="Z206" i="12"/>
  <c r="Y206" i="12"/>
  <c r="W206" i="12"/>
  <c r="U206" i="12"/>
  <c r="U205" i="12" s="1"/>
  <c r="U204" i="12" s="1"/>
  <c r="U203" i="12" s="1"/>
  <c r="S206" i="12"/>
  <c r="R206" i="12"/>
  <c r="R205" i="12" s="1"/>
  <c r="R204" i="12" s="1"/>
  <c r="R203" i="12" s="1"/>
  <c r="P206" i="12"/>
  <c r="P205" i="12" s="1"/>
  <c r="K206" i="12"/>
  <c r="L206" i="12" s="1"/>
  <c r="L205" i="12" s="1"/>
  <c r="L204" i="12" s="1"/>
  <c r="L203" i="12" s="1"/>
  <c r="Z205" i="12"/>
  <c r="Y205" i="12"/>
  <c r="W205" i="12"/>
  <c r="W204" i="12" s="1"/>
  <c r="V205" i="12"/>
  <c r="T205" i="12"/>
  <c r="T204" i="12" s="1"/>
  <c r="S205" i="12"/>
  <c r="S204" i="12" s="1"/>
  <c r="S203" i="12" s="1"/>
  <c r="Q205" i="12"/>
  <c r="O205" i="12"/>
  <c r="N205" i="12"/>
  <c r="N204" i="12" s="1"/>
  <c r="N203" i="12" s="1"/>
  <c r="K205" i="12"/>
  <c r="J205" i="12"/>
  <c r="J204" i="12" s="1"/>
  <c r="J203" i="12" s="1"/>
  <c r="I205" i="12"/>
  <c r="H205" i="12"/>
  <c r="G205" i="12"/>
  <c r="F205" i="12"/>
  <c r="V204" i="12"/>
  <c r="P204" i="12"/>
  <c r="P203" i="12" s="1"/>
  <c r="O204" i="12"/>
  <c r="I204" i="12"/>
  <c r="I203" i="12" s="1"/>
  <c r="H204" i="12"/>
  <c r="G204" i="12"/>
  <c r="F204" i="12"/>
  <c r="F203" i="12" s="1"/>
  <c r="W203" i="12"/>
  <c r="O203" i="12"/>
  <c r="H203" i="12"/>
  <c r="AB202" i="12"/>
  <c r="AA202" i="12"/>
  <c r="Z202" i="12"/>
  <c r="Y202" i="12"/>
  <c r="X202" i="12"/>
  <c r="W202" i="12"/>
  <c r="U202" i="12"/>
  <c r="S202" i="12"/>
  <c r="R202" i="12"/>
  <c r="P202" i="12"/>
  <c r="P201" i="12" s="1"/>
  <c r="K202" i="12"/>
  <c r="L202" i="12" s="1"/>
  <c r="Z201" i="12"/>
  <c r="X201" i="12"/>
  <c r="W201" i="12"/>
  <c r="V201" i="12"/>
  <c r="U201" i="12"/>
  <c r="U200" i="12" s="1"/>
  <c r="U199" i="12" s="1"/>
  <c r="T201" i="12"/>
  <c r="Y201" i="12" s="1"/>
  <c r="S201" i="12"/>
  <c r="S200" i="12" s="1"/>
  <c r="S199" i="12" s="1"/>
  <c r="R201" i="12"/>
  <c r="R200" i="12" s="1"/>
  <c r="R199" i="12" s="1"/>
  <c r="Q201" i="12"/>
  <c r="O201" i="12"/>
  <c r="O200" i="12" s="1"/>
  <c r="N201" i="12"/>
  <c r="L201" i="12"/>
  <c r="L200" i="12" s="1"/>
  <c r="K201" i="12"/>
  <c r="J201" i="12"/>
  <c r="I201" i="12"/>
  <c r="I200" i="12" s="1"/>
  <c r="H201" i="12"/>
  <c r="G201" i="12"/>
  <c r="F201" i="12"/>
  <c r="AB200" i="12"/>
  <c r="X200" i="12"/>
  <c r="W200" i="12"/>
  <c r="V200" i="12"/>
  <c r="T200" i="12"/>
  <c r="Q200" i="12"/>
  <c r="P200" i="12"/>
  <c r="P199" i="12" s="1"/>
  <c r="N200" i="12"/>
  <c r="N199" i="12" s="1"/>
  <c r="J200" i="12"/>
  <c r="H200" i="12"/>
  <c r="H199" i="12" s="1"/>
  <c r="G200" i="12"/>
  <c r="K200" i="12" s="1"/>
  <c r="F200" i="12"/>
  <c r="F199" i="12" s="1"/>
  <c r="W199" i="12"/>
  <c r="Q199" i="12"/>
  <c r="O199" i="12"/>
  <c r="J199" i="12"/>
  <c r="I199" i="12"/>
  <c r="AB198" i="12"/>
  <c r="AA198" i="12"/>
  <c r="Z198" i="12"/>
  <c r="W198" i="12"/>
  <c r="W197" i="12" s="1"/>
  <c r="W196" i="12" s="1"/>
  <c r="W195" i="12" s="1"/>
  <c r="U198" i="12"/>
  <c r="S198" i="12"/>
  <c r="L198" i="12"/>
  <c r="K198" i="12"/>
  <c r="Y197" i="12"/>
  <c r="X197" i="12"/>
  <c r="V197" i="12"/>
  <c r="U197" i="12"/>
  <c r="T197" i="12"/>
  <c r="S197" i="12"/>
  <c r="S196" i="12" s="1"/>
  <c r="S195" i="12" s="1"/>
  <c r="Q197" i="12"/>
  <c r="O197" i="12"/>
  <c r="N197" i="12"/>
  <c r="L197" i="12"/>
  <c r="J197" i="12"/>
  <c r="J196" i="12" s="1"/>
  <c r="I197" i="12"/>
  <c r="H197" i="12"/>
  <c r="G197" i="12"/>
  <c r="F197" i="12"/>
  <c r="F196" i="12" s="1"/>
  <c r="F195" i="12" s="1"/>
  <c r="V196" i="12"/>
  <c r="U196" i="12"/>
  <c r="U195" i="12" s="1"/>
  <c r="T196" i="12"/>
  <c r="O196" i="12"/>
  <c r="N196" i="12"/>
  <c r="N195" i="12" s="1"/>
  <c r="L196" i="12"/>
  <c r="I196" i="12"/>
  <c r="H196" i="12"/>
  <c r="H195" i="12" s="1"/>
  <c r="V195" i="12"/>
  <c r="O195" i="12"/>
  <c r="J195" i="12"/>
  <c r="I195" i="12"/>
  <c r="AB194" i="12"/>
  <c r="AA194" i="12"/>
  <c r="Y194" i="12"/>
  <c r="W194" i="12"/>
  <c r="U194" i="12"/>
  <c r="S194" i="12"/>
  <c r="K194" i="12"/>
  <c r="L194" i="12" s="1"/>
  <c r="W193" i="12"/>
  <c r="W192" i="12" s="1"/>
  <c r="W191" i="12" s="1"/>
  <c r="V193" i="12"/>
  <c r="U193" i="12"/>
  <c r="T193" i="12"/>
  <c r="AA193" i="12" s="1"/>
  <c r="S193" i="12"/>
  <c r="S192" i="12" s="1"/>
  <c r="S191" i="12" s="1"/>
  <c r="Q193" i="12"/>
  <c r="O193" i="12"/>
  <c r="O192" i="12" s="1"/>
  <c r="N193" i="12"/>
  <c r="J193" i="12"/>
  <c r="J192" i="12" s="1"/>
  <c r="J191" i="12" s="1"/>
  <c r="I193" i="12"/>
  <c r="I192" i="12" s="1"/>
  <c r="I191" i="12" s="1"/>
  <c r="H193" i="12"/>
  <c r="G193" i="12"/>
  <c r="F193" i="12"/>
  <c r="U192" i="12"/>
  <c r="U191" i="12" s="1"/>
  <c r="T192" i="12"/>
  <c r="N192" i="12"/>
  <c r="G192" i="12"/>
  <c r="F192" i="12"/>
  <c r="F191" i="12" s="1"/>
  <c r="T191" i="12"/>
  <c r="O191" i="12"/>
  <c r="N191" i="12"/>
  <c r="G191" i="12"/>
  <c r="AB190" i="12"/>
  <c r="AA190" i="12"/>
  <c r="W190" i="12"/>
  <c r="W189" i="12" s="1"/>
  <c r="W188" i="12" s="1"/>
  <c r="W187" i="12" s="1"/>
  <c r="U190" i="12"/>
  <c r="U189" i="12" s="1"/>
  <c r="U188" i="12" s="1"/>
  <c r="U187" i="12" s="1"/>
  <c r="S190" i="12"/>
  <c r="L190" i="12"/>
  <c r="K190" i="12"/>
  <c r="V189" i="12"/>
  <c r="AB189" i="12" s="1"/>
  <c r="T189" i="12"/>
  <c r="S189" i="12"/>
  <c r="Q189" i="12"/>
  <c r="Q188" i="12" s="1"/>
  <c r="O189" i="12"/>
  <c r="O188" i="12" s="1"/>
  <c r="O187" i="12" s="1"/>
  <c r="N189" i="12"/>
  <c r="J189" i="12"/>
  <c r="I189" i="12"/>
  <c r="H189" i="12"/>
  <c r="G189" i="12"/>
  <c r="F189" i="12"/>
  <c r="V188" i="12"/>
  <c r="AB188" i="12" s="1"/>
  <c r="T188" i="12"/>
  <c r="S188" i="12"/>
  <c r="S187" i="12" s="1"/>
  <c r="N188" i="12"/>
  <c r="N187" i="12" s="1"/>
  <c r="J188" i="12"/>
  <c r="H188" i="12"/>
  <c r="H187" i="12" s="1"/>
  <c r="G188" i="12"/>
  <c r="F188" i="12"/>
  <c r="F187" i="12" s="1"/>
  <c r="V187" i="12"/>
  <c r="J187" i="12"/>
  <c r="G187" i="12"/>
  <c r="AB186" i="12"/>
  <c r="AA186" i="12"/>
  <c r="W186" i="12"/>
  <c r="U186" i="12"/>
  <c r="U185" i="12" s="1"/>
  <c r="U184" i="12" s="1"/>
  <c r="U183" i="12" s="1"/>
  <c r="S186" i="12"/>
  <c r="S185" i="12" s="1"/>
  <c r="S184" i="12" s="1"/>
  <c r="K186" i="12"/>
  <c r="L186" i="12" s="1"/>
  <c r="AB185" i="12"/>
  <c r="AA185" i="12"/>
  <c r="W185" i="12"/>
  <c r="W184" i="12" s="1"/>
  <c r="W183" i="12" s="1"/>
  <c r="V185" i="12"/>
  <c r="T185" i="12"/>
  <c r="Q185" i="12"/>
  <c r="O185" i="12"/>
  <c r="O184" i="12" s="1"/>
  <c r="O183" i="12" s="1"/>
  <c r="N185" i="12"/>
  <c r="J185" i="12"/>
  <c r="J184" i="12" s="1"/>
  <c r="J183" i="12" s="1"/>
  <c r="I185" i="12"/>
  <c r="I184" i="12" s="1"/>
  <c r="I183" i="12" s="1"/>
  <c r="H185" i="12"/>
  <c r="G185" i="12"/>
  <c r="G184" i="12" s="1"/>
  <c r="F185" i="12"/>
  <c r="AA184" i="12"/>
  <c r="T184" i="12"/>
  <c r="Q184" i="12"/>
  <c r="Q183" i="12" s="1"/>
  <c r="N184" i="12"/>
  <c r="K184" i="12"/>
  <c r="H184" i="12"/>
  <c r="F184" i="12"/>
  <c r="F183" i="12" s="1"/>
  <c r="T183" i="12"/>
  <c r="S183" i="12"/>
  <c r="N183" i="12"/>
  <c r="H183" i="12"/>
  <c r="K183" i="12" s="1"/>
  <c r="G183" i="12"/>
  <c r="AB182" i="12"/>
  <c r="AA182" i="12"/>
  <c r="W182" i="12"/>
  <c r="U182" i="12"/>
  <c r="S182" i="12"/>
  <c r="S181" i="12" s="1"/>
  <c r="K182" i="12"/>
  <c r="L182" i="12" s="1"/>
  <c r="AA181" i="12"/>
  <c r="W181" i="12"/>
  <c r="W180" i="12" s="1"/>
  <c r="W179" i="12" s="1"/>
  <c r="V181" i="12"/>
  <c r="U181" i="12"/>
  <c r="U180" i="12" s="1"/>
  <c r="U179" i="12" s="1"/>
  <c r="T181" i="12"/>
  <c r="Q181" i="12"/>
  <c r="O181" i="12"/>
  <c r="N181" i="12"/>
  <c r="N180" i="12" s="1"/>
  <c r="N179" i="12" s="1"/>
  <c r="J181" i="12"/>
  <c r="I181" i="12"/>
  <c r="H181" i="12"/>
  <c r="H180" i="12" s="1"/>
  <c r="H179" i="12" s="1"/>
  <c r="G181" i="12"/>
  <c r="F181" i="12"/>
  <c r="V180" i="12"/>
  <c r="S180" i="12"/>
  <c r="S179" i="12" s="1"/>
  <c r="O180" i="12"/>
  <c r="O179" i="12" s="1"/>
  <c r="J180" i="12"/>
  <c r="J179" i="12" s="1"/>
  <c r="I180" i="12"/>
  <c r="F180" i="12"/>
  <c r="I179" i="12"/>
  <c r="F179" i="12"/>
  <c r="AB178" i="12"/>
  <c r="AA178" i="12"/>
  <c r="Z178" i="12"/>
  <c r="W178" i="12"/>
  <c r="U178" i="12"/>
  <c r="U177" i="12" s="1"/>
  <c r="U176" i="12" s="1"/>
  <c r="U175" i="12" s="1"/>
  <c r="S178" i="12"/>
  <c r="K178" i="12"/>
  <c r="L178" i="12" s="1"/>
  <c r="W177" i="12"/>
  <c r="W176" i="12" s="1"/>
  <c r="W175" i="12" s="1"/>
  <c r="V177" i="12"/>
  <c r="T177" i="12"/>
  <c r="S177" i="12"/>
  <c r="Q177" i="12"/>
  <c r="O177" i="12"/>
  <c r="O176" i="12" s="1"/>
  <c r="O175" i="12" s="1"/>
  <c r="N177" i="12"/>
  <c r="N176" i="12" s="1"/>
  <c r="N175" i="12" s="1"/>
  <c r="J177" i="12"/>
  <c r="I177" i="12"/>
  <c r="I176" i="12" s="1"/>
  <c r="I175" i="12" s="1"/>
  <c r="H177" i="12"/>
  <c r="G177" i="12"/>
  <c r="F177" i="12"/>
  <c r="V176" i="12"/>
  <c r="S176" i="12"/>
  <c r="Q176" i="12"/>
  <c r="J176" i="12"/>
  <c r="H176" i="12"/>
  <c r="H175" i="12" s="1"/>
  <c r="F176" i="12"/>
  <c r="V175" i="12"/>
  <c r="S175" i="12"/>
  <c r="Q175" i="12"/>
  <c r="J175" i="12"/>
  <c r="F175" i="12"/>
  <c r="AB174" i="12"/>
  <c r="AA174" i="12"/>
  <c r="W174" i="12"/>
  <c r="W173" i="12" s="1"/>
  <c r="W172" i="12" s="1"/>
  <c r="W171" i="12" s="1"/>
  <c r="U174" i="12"/>
  <c r="U173" i="12" s="1"/>
  <c r="U172" i="12" s="1"/>
  <c r="U171" i="12" s="1"/>
  <c r="S174" i="12"/>
  <c r="R174" i="12"/>
  <c r="R173" i="12" s="1"/>
  <c r="K174" i="12"/>
  <c r="L174" i="12" s="1"/>
  <c r="AB173" i="12"/>
  <c r="AA173" i="12"/>
  <c r="X173" i="12"/>
  <c r="V173" i="12"/>
  <c r="T173" i="12"/>
  <c r="S173" i="12"/>
  <c r="S172" i="12" s="1"/>
  <c r="S171" i="12" s="1"/>
  <c r="Q173" i="12"/>
  <c r="O173" i="12"/>
  <c r="O172" i="12" s="1"/>
  <c r="O171" i="12" s="1"/>
  <c r="N173" i="12"/>
  <c r="L173" i="12"/>
  <c r="J173" i="12"/>
  <c r="I173" i="12"/>
  <c r="H173" i="12"/>
  <c r="G173" i="12"/>
  <c r="F173" i="12"/>
  <c r="F172" i="12" s="1"/>
  <c r="F171" i="12" s="1"/>
  <c r="V172" i="12"/>
  <c r="T172" i="12"/>
  <c r="R172" i="12"/>
  <c r="R171" i="12" s="1"/>
  <c r="Q172" i="12"/>
  <c r="N172" i="12"/>
  <c r="J172" i="12"/>
  <c r="J171" i="12" s="1"/>
  <c r="I172" i="12"/>
  <c r="I171" i="12" s="1"/>
  <c r="H172" i="12"/>
  <c r="H171" i="12" s="1"/>
  <c r="T171" i="12"/>
  <c r="N171" i="12"/>
  <c r="AB170" i="12"/>
  <c r="AA170" i="12"/>
  <c r="Z170" i="12"/>
  <c r="Y170" i="12"/>
  <c r="W170" i="12"/>
  <c r="U170" i="12"/>
  <c r="U169" i="12" s="1"/>
  <c r="U168" i="12" s="1"/>
  <c r="U167" i="12" s="1"/>
  <c r="S170" i="12"/>
  <c r="S169" i="12" s="1"/>
  <c r="S168" i="12" s="1"/>
  <c r="S167" i="12" s="1"/>
  <c r="R170" i="12"/>
  <c r="R169" i="12" s="1"/>
  <c r="R168" i="12" s="1"/>
  <c r="P170" i="12"/>
  <c r="P169" i="12" s="1"/>
  <c r="P168" i="12" s="1"/>
  <c r="P167" i="12" s="1"/>
  <c r="K170" i="12"/>
  <c r="L170" i="12" s="1"/>
  <c r="L169" i="12" s="1"/>
  <c r="L168" i="12" s="1"/>
  <c r="L167" i="12" s="1"/>
  <c r="Z169" i="12"/>
  <c r="W169" i="12"/>
  <c r="W168" i="12" s="1"/>
  <c r="V169" i="12"/>
  <c r="T169" i="12"/>
  <c r="Q169" i="12"/>
  <c r="O169" i="12"/>
  <c r="N169" i="12"/>
  <c r="N168" i="12" s="1"/>
  <c r="N167" i="12" s="1"/>
  <c r="K169" i="12"/>
  <c r="J169" i="12"/>
  <c r="J168" i="12" s="1"/>
  <c r="J167" i="12" s="1"/>
  <c r="I169" i="12"/>
  <c r="H169" i="12"/>
  <c r="G169" i="12"/>
  <c r="G168" i="12" s="1"/>
  <c r="F169" i="12"/>
  <c r="V168" i="12"/>
  <c r="O168" i="12"/>
  <c r="O167" i="12" s="1"/>
  <c r="I168" i="12"/>
  <c r="I167" i="12" s="1"/>
  <c r="H168" i="12"/>
  <c r="F168" i="12"/>
  <c r="F167" i="12" s="1"/>
  <c r="W167" i="12"/>
  <c r="R167" i="12"/>
  <c r="H167" i="12"/>
  <c r="G167" i="12"/>
  <c r="K167" i="12" s="1"/>
  <c r="AB166" i="12"/>
  <c r="AA166" i="12"/>
  <c r="W166" i="12"/>
  <c r="U166" i="12"/>
  <c r="S166" i="12"/>
  <c r="K166" i="12"/>
  <c r="L166" i="12" s="1"/>
  <c r="Z165" i="12"/>
  <c r="Y165" i="12"/>
  <c r="W165" i="12"/>
  <c r="V165" i="12"/>
  <c r="U165" i="12"/>
  <c r="U164" i="12" s="1"/>
  <c r="U163" i="12" s="1"/>
  <c r="T165" i="12"/>
  <c r="AA165" i="12" s="1"/>
  <c r="S165" i="12"/>
  <c r="S164" i="12" s="1"/>
  <c r="S163" i="12" s="1"/>
  <c r="Q165" i="12"/>
  <c r="O165" i="12"/>
  <c r="O164" i="12" s="1"/>
  <c r="N165" i="12"/>
  <c r="L165" i="12"/>
  <c r="J165" i="12"/>
  <c r="I165" i="12"/>
  <c r="I164" i="12" s="1"/>
  <c r="H165" i="12"/>
  <c r="G165" i="12"/>
  <c r="K165" i="12" s="1"/>
  <c r="F165" i="12"/>
  <c r="F164" i="12" s="1"/>
  <c r="F163" i="12" s="1"/>
  <c r="W164" i="12"/>
  <c r="W163" i="12" s="1"/>
  <c r="V164" i="12"/>
  <c r="T164" i="12"/>
  <c r="Q164" i="12"/>
  <c r="Q163" i="12" s="1"/>
  <c r="N164" i="12"/>
  <c r="N163" i="12" s="1"/>
  <c r="J164" i="12"/>
  <c r="H164" i="12"/>
  <c r="H163" i="12" s="1"/>
  <c r="G164" i="12"/>
  <c r="V163" i="12"/>
  <c r="O163" i="12"/>
  <c r="J163" i="12"/>
  <c r="I163" i="12"/>
  <c r="AB162" i="12"/>
  <c r="AA162" i="12"/>
  <c r="W162" i="12"/>
  <c r="W161" i="12" s="1"/>
  <c r="U162" i="12"/>
  <c r="S162" i="12"/>
  <c r="K162" i="12"/>
  <c r="L162" i="12" s="1"/>
  <c r="V161" i="12"/>
  <c r="U161" i="12"/>
  <c r="T161" i="12"/>
  <c r="S161" i="12"/>
  <c r="S160" i="12" s="1"/>
  <c r="S159" i="12" s="1"/>
  <c r="Q161" i="12"/>
  <c r="O161" i="12"/>
  <c r="N161" i="12"/>
  <c r="K161" i="12"/>
  <c r="J161" i="12"/>
  <c r="J160" i="12" s="1"/>
  <c r="J159" i="12" s="1"/>
  <c r="I161" i="12"/>
  <c r="H161" i="12"/>
  <c r="G161" i="12"/>
  <c r="G160" i="12" s="1"/>
  <c r="F161" i="12"/>
  <c r="AB160" i="12"/>
  <c r="W160" i="12"/>
  <c r="W159" i="12" s="1"/>
  <c r="V160" i="12"/>
  <c r="U160" i="12"/>
  <c r="T160" i="12"/>
  <c r="O160" i="12"/>
  <c r="N160" i="12"/>
  <c r="N159" i="12" s="1"/>
  <c r="I160" i="12"/>
  <c r="H160" i="12"/>
  <c r="F160" i="12"/>
  <c r="F159" i="12" s="1"/>
  <c r="U159" i="12"/>
  <c r="O159" i="12"/>
  <c r="I159" i="12"/>
  <c r="H159" i="12"/>
  <c r="G159" i="12"/>
  <c r="AB158" i="12"/>
  <c r="AA158" i="12"/>
  <c r="Y158" i="12"/>
  <c r="X158" i="12"/>
  <c r="W158" i="12"/>
  <c r="U158" i="12"/>
  <c r="S158" i="12"/>
  <c r="P158" i="12"/>
  <c r="P157" i="12" s="1"/>
  <c r="P156" i="12" s="1"/>
  <c r="P155" i="12" s="1"/>
  <c r="K158" i="12"/>
  <c r="L158" i="12" s="1"/>
  <c r="L157" i="12" s="1"/>
  <c r="Z157" i="12"/>
  <c r="Y157" i="12"/>
  <c r="W157" i="12"/>
  <c r="W156" i="12" s="1"/>
  <c r="V157" i="12"/>
  <c r="U157" i="12"/>
  <c r="T157" i="12"/>
  <c r="S157" i="12"/>
  <c r="S156" i="12" s="1"/>
  <c r="S155" i="12" s="1"/>
  <c r="Q157" i="12"/>
  <c r="O157" i="12"/>
  <c r="O156" i="12" s="1"/>
  <c r="N157" i="12"/>
  <c r="J157" i="12"/>
  <c r="I157" i="12"/>
  <c r="H157" i="12"/>
  <c r="H156" i="12" s="1"/>
  <c r="G157" i="12"/>
  <c r="F157" i="12"/>
  <c r="U156" i="12"/>
  <c r="U155" i="12" s="1"/>
  <c r="T156" i="12"/>
  <c r="N156" i="12"/>
  <c r="N155" i="12" s="1"/>
  <c r="L156" i="12"/>
  <c r="J156" i="12"/>
  <c r="J155" i="12" s="1"/>
  <c r="G156" i="12"/>
  <c r="F156" i="12"/>
  <c r="F155" i="12" s="1"/>
  <c r="W155" i="12"/>
  <c r="O155" i="12"/>
  <c r="H155" i="12"/>
  <c r="G155" i="12"/>
  <c r="AB154" i="12"/>
  <c r="AA154" i="12"/>
  <c r="W154" i="12"/>
  <c r="U154" i="12"/>
  <c r="U153" i="12" s="1"/>
  <c r="U152" i="12" s="1"/>
  <c r="U151" i="12" s="1"/>
  <c r="S154" i="12"/>
  <c r="P154" i="12"/>
  <c r="P153" i="12" s="1"/>
  <c r="P152" i="12" s="1"/>
  <c r="P151" i="12" s="1"/>
  <c r="K154" i="12"/>
  <c r="L154" i="12" s="1"/>
  <c r="W153" i="12"/>
  <c r="W152" i="12" s="1"/>
  <c r="W151" i="12" s="1"/>
  <c r="V153" i="12"/>
  <c r="AB153" i="12" s="1"/>
  <c r="T153" i="12"/>
  <c r="AA153" i="12" s="1"/>
  <c r="S153" i="12"/>
  <c r="S152" i="12" s="1"/>
  <c r="S151" i="12" s="1"/>
  <c r="Q153" i="12"/>
  <c r="Q152" i="12" s="1"/>
  <c r="O153" i="12"/>
  <c r="O152" i="12" s="1"/>
  <c r="N153" i="12"/>
  <c r="K153" i="12"/>
  <c r="J153" i="12"/>
  <c r="I153" i="12"/>
  <c r="I152" i="12" s="1"/>
  <c r="H153" i="12"/>
  <c r="G153" i="12"/>
  <c r="F153" i="12"/>
  <c r="F152" i="12" s="1"/>
  <c r="F151" i="12" s="1"/>
  <c r="AB152" i="12"/>
  <c r="V152" i="12"/>
  <c r="T152" i="12"/>
  <c r="N152" i="12"/>
  <c r="N151" i="12" s="1"/>
  <c r="K152" i="12"/>
  <c r="J152" i="12"/>
  <c r="H152" i="12"/>
  <c r="H151" i="12" s="1"/>
  <c r="G152" i="12"/>
  <c r="G151" i="12" s="1"/>
  <c r="K151" i="12" s="1"/>
  <c r="V151" i="12"/>
  <c r="O151" i="12"/>
  <c r="J151" i="12"/>
  <c r="I151" i="12"/>
  <c r="AB150" i="12"/>
  <c r="AA150" i="12"/>
  <c r="X150" i="12"/>
  <c r="W150" i="12"/>
  <c r="U150" i="12"/>
  <c r="U149" i="12" s="1"/>
  <c r="S150" i="12"/>
  <c r="S149" i="12" s="1"/>
  <c r="S148" i="12" s="1"/>
  <c r="K150" i="12"/>
  <c r="L150" i="12" s="1"/>
  <c r="W149" i="12"/>
  <c r="W148" i="12" s="1"/>
  <c r="W147" i="12" s="1"/>
  <c r="V149" i="12"/>
  <c r="T149" i="12"/>
  <c r="Q149" i="12"/>
  <c r="O149" i="12"/>
  <c r="O148" i="12" s="1"/>
  <c r="O147" i="12" s="1"/>
  <c r="N149" i="12"/>
  <c r="J149" i="12"/>
  <c r="J148" i="12" s="1"/>
  <c r="J147" i="12" s="1"/>
  <c r="I149" i="12"/>
  <c r="H149" i="12"/>
  <c r="G149" i="12"/>
  <c r="G148" i="12" s="1"/>
  <c r="F149" i="12"/>
  <c r="AA148" i="12"/>
  <c r="U148" i="12"/>
  <c r="U147" i="12" s="1"/>
  <c r="T148" i="12"/>
  <c r="Q148" i="12"/>
  <c r="N148" i="12"/>
  <c r="N147" i="12" s="1"/>
  <c r="H148" i="12"/>
  <c r="F148" i="12"/>
  <c r="F147" i="12" s="1"/>
  <c r="T147" i="12"/>
  <c r="S147" i="12"/>
  <c r="H147" i="12"/>
  <c r="G147" i="12"/>
  <c r="AB146" i="12"/>
  <c r="AA146" i="12"/>
  <c r="W146" i="12"/>
  <c r="U146" i="12"/>
  <c r="U145" i="12" s="1"/>
  <c r="U144" i="12" s="1"/>
  <c r="U143" i="12" s="1"/>
  <c r="S146" i="12"/>
  <c r="S145" i="12" s="1"/>
  <c r="S144" i="12" s="1"/>
  <c r="S143" i="12" s="1"/>
  <c r="K146" i="12"/>
  <c r="L146" i="12" s="1"/>
  <c r="AB145" i="12"/>
  <c r="W145" i="12"/>
  <c r="W144" i="12" s="1"/>
  <c r="W143" i="12" s="1"/>
  <c r="V145" i="12"/>
  <c r="T145" i="12"/>
  <c r="Q145" i="12"/>
  <c r="O145" i="12"/>
  <c r="O144" i="12" s="1"/>
  <c r="O143" i="12" s="1"/>
  <c r="N145" i="12"/>
  <c r="N144" i="12" s="1"/>
  <c r="N143" i="12" s="1"/>
  <c r="J145" i="12"/>
  <c r="I145" i="12"/>
  <c r="H145" i="12"/>
  <c r="G145" i="12"/>
  <c r="F145" i="12"/>
  <c r="J144" i="12"/>
  <c r="J143" i="12" s="1"/>
  <c r="I144" i="12"/>
  <c r="I143" i="12" s="1"/>
  <c r="H144" i="12"/>
  <c r="H143" i="12" s="1"/>
  <c r="F144" i="12"/>
  <c r="F143" i="12"/>
  <c r="AB142" i="12"/>
  <c r="AA142" i="12"/>
  <c r="Z142" i="12"/>
  <c r="W142" i="12"/>
  <c r="U142" i="12"/>
  <c r="S142" i="12"/>
  <c r="R142" i="12"/>
  <c r="R141" i="12" s="1"/>
  <c r="R140" i="12" s="1"/>
  <c r="R139" i="12" s="1"/>
  <c r="K142" i="12"/>
  <c r="L142" i="12" s="1"/>
  <c r="AA141" i="12"/>
  <c r="W141" i="12"/>
  <c r="W140" i="12" s="1"/>
  <c r="W139" i="12" s="1"/>
  <c r="V141" i="12"/>
  <c r="AB141" i="12" s="1"/>
  <c r="U141" i="12"/>
  <c r="U140" i="12" s="1"/>
  <c r="T141" i="12"/>
  <c r="S141" i="12"/>
  <c r="Q141" i="12"/>
  <c r="O141" i="12"/>
  <c r="O140" i="12" s="1"/>
  <c r="O139" i="12" s="1"/>
  <c r="N141" i="12"/>
  <c r="N140" i="12" s="1"/>
  <c r="N139" i="12" s="1"/>
  <c r="J141" i="12"/>
  <c r="I141" i="12"/>
  <c r="I140" i="12" s="1"/>
  <c r="I139" i="12" s="1"/>
  <c r="H141" i="12"/>
  <c r="G141" i="12"/>
  <c r="F141" i="12"/>
  <c r="V140" i="12"/>
  <c r="S140" i="12"/>
  <c r="Q140" i="12"/>
  <c r="J140" i="12"/>
  <c r="J139" i="12" s="1"/>
  <c r="H140" i="12"/>
  <c r="H139" i="12" s="1"/>
  <c r="F140" i="12"/>
  <c r="V139" i="12"/>
  <c r="U139" i="12"/>
  <c r="S139" i="12"/>
  <c r="Q139" i="12"/>
  <c r="F139" i="12"/>
  <c r="AB138" i="12"/>
  <c r="AA138" i="12"/>
  <c r="W138" i="12"/>
  <c r="W137" i="12" s="1"/>
  <c r="W136" i="12" s="1"/>
  <c r="W135" i="12" s="1"/>
  <c r="U138" i="12"/>
  <c r="U137" i="12" s="1"/>
  <c r="U136" i="12" s="1"/>
  <c r="U135" i="12" s="1"/>
  <c r="S138" i="12"/>
  <c r="R138" i="12"/>
  <c r="R137" i="12" s="1"/>
  <c r="K138" i="12"/>
  <c r="L138" i="12" s="1"/>
  <c r="AB137" i="12"/>
  <c r="AA137" i="12"/>
  <c r="X137" i="12"/>
  <c r="V137" i="12"/>
  <c r="T137" i="12"/>
  <c r="S137" i="12"/>
  <c r="S136" i="12" s="1"/>
  <c r="S135" i="12" s="1"/>
  <c r="Q137" i="12"/>
  <c r="O137" i="12"/>
  <c r="O136" i="12" s="1"/>
  <c r="O135" i="12" s="1"/>
  <c r="N137" i="12"/>
  <c r="L137" i="12"/>
  <c r="J137" i="12"/>
  <c r="I137" i="12"/>
  <c r="H137" i="12"/>
  <c r="G137" i="12"/>
  <c r="F137" i="12"/>
  <c r="F136" i="12" s="1"/>
  <c r="F135" i="12" s="1"/>
  <c r="V136" i="12"/>
  <c r="T136" i="12"/>
  <c r="R136" i="12"/>
  <c r="R135" i="12" s="1"/>
  <c r="Q136" i="12"/>
  <c r="N136" i="12"/>
  <c r="J136" i="12"/>
  <c r="J135" i="12" s="1"/>
  <c r="I136" i="12"/>
  <c r="I135" i="12" s="1"/>
  <c r="H136" i="12"/>
  <c r="H135" i="12" s="1"/>
  <c r="T135" i="12"/>
  <c r="Q135" i="12"/>
  <c r="N135" i="12"/>
  <c r="AB134" i="12"/>
  <c r="AA134" i="12"/>
  <c r="Z134" i="12"/>
  <c r="Y134" i="12"/>
  <c r="W134" i="12"/>
  <c r="U134" i="12"/>
  <c r="U133" i="12" s="1"/>
  <c r="U132" i="12" s="1"/>
  <c r="U131" i="12" s="1"/>
  <c r="S134" i="12"/>
  <c r="S133" i="12" s="1"/>
  <c r="S132" i="12" s="1"/>
  <c r="S131" i="12" s="1"/>
  <c r="R134" i="12"/>
  <c r="R133" i="12" s="1"/>
  <c r="R132" i="12" s="1"/>
  <c r="P134" i="12"/>
  <c r="P133" i="12" s="1"/>
  <c r="K134" i="12"/>
  <c r="L134" i="12" s="1"/>
  <c r="L133" i="12" s="1"/>
  <c r="L132" i="12" s="1"/>
  <c r="L131" i="12" s="1"/>
  <c r="AA133" i="12"/>
  <c r="Z133" i="12"/>
  <c r="W133" i="12"/>
  <c r="W132" i="12" s="1"/>
  <c r="V133" i="12"/>
  <c r="T133" i="12"/>
  <c r="Q133" i="12"/>
  <c r="O133" i="12"/>
  <c r="N133" i="12"/>
  <c r="N132" i="12" s="1"/>
  <c r="N131" i="12" s="1"/>
  <c r="K133" i="12"/>
  <c r="J133" i="12"/>
  <c r="J132" i="12" s="1"/>
  <c r="J131" i="12" s="1"/>
  <c r="I133" i="12"/>
  <c r="H133" i="12"/>
  <c r="G133" i="12"/>
  <c r="G132" i="12" s="1"/>
  <c r="K132" i="12" s="1"/>
  <c r="F133" i="12"/>
  <c r="V132" i="12"/>
  <c r="P132" i="12"/>
  <c r="P131" i="12" s="1"/>
  <c r="O132" i="12"/>
  <c r="O131" i="12" s="1"/>
  <c r="O122" i="12" s="1"/>
  <c r="O121" i="12" s="1"/>
  <c r="I132" i="12"/>
  <c r="I131" i="12" s="1"/>
  <c r="H132" i="12"/>
  <c r="F132" i="12"/>
  <c r="F131" i="12" s="1"/>
  <c r="W131" i="12"/>
  <c r="R131" i="12"/>
  <c r="H131" i="12"/>
  <c r="AA130" i="12"/>
  <c r="X130" i="12"/>
  <c r="W130" i="12"/>
  <c r="U130" i="12"/>
  <c r="U129" i="12" s="1"/>
  <c r="U128" i="12" s="1"/>
  <c r="U127" i="12" s="1"/>
  <c r="S130" i="12"/>
  <c r="L130" i="12"/>
  <c r="K130" i="12"/>
  <c r="Y129" i="12"/>
  <c r="X129" i="12"/>
  <c r="W129" i="12"/>
  <c r="V129" i="12"/>
  <c r="Z129" i="12" s="1"/>
  <c r="T129" i="12"/>
  <c r="S129" i="12"/>
  <c r="S128" i="12" s="1"/>
  <c r="Q129" i="12"/>
  <c r="Q128" i="12" s="1"/>
  <c r="O129" i="12"/>
  <c r="N129" i="12"/>
  <c r="L129" i="12"/>
  <c r="K129" i="12"/>
  <c r="J129" i="12"/>
  <c r="I129" i="12"/>
  <c r="H129" i="12"/>
  <c r="G129" i="12"/>
  <c r="G128" i="12" s="1"/>
  <c r="F129" i="12"/>
  <c r="F128" i="12" s="1"/>
  <c r="W128" i="12"/>
  <c r="W127" i="12" s="1"/>
  <c r="V128" i="12"/>
  <c r="T128" i="12"/>
  <c r="O128" i="12"/>
  <c r="O127" i="12" s="1"/>
  <c r="N128" i="12"/>
  <c r="N127" i="12" s="1"/>
  <c r="J128" i="12"/>
  <c r="J127" i="12" s="1"/>
  <c r="I128" i="12"/>
  <c r="I127" i="12" s="1"/>
  <c r="H128" i="12"/>
  <c r="K128" i="12" s="1"/>
  <c r="S127" i="12"/>
  <c r="H127" i="12"/>
  <c r="G127" i="12"/>
  <c r="F127" i="12"/>
  <c r="AB126" i="12"/>
  <c r="AA126" i="12"/>
  <c r="W126" i="12"/>
  <c r="W125" i="12" s="1"/>
  <c r="W124" i="12" s="1"/>
  <c r="W123" i="12" s="1"/>
  <c r="W122" i="12" s="1"/>
  <c r="W121" i="12" s="1"/>
  <c r="U126" i="12"/>
  <c r="S126" i="12"/>
  <c r="L126" i="12"/>
  <c r="K126" i="12"/>
  <c r="Z125" i="12"/>
  <c r="V125" i="12"/>
  <c r="V124" i="12" s="1"/>
  <c r="U125" i="12"/>
  <c r="U124" i="12" s="1"/>
  <c r="U123" i="12" s="1"/>
  <c r="T125" i="12"/>
  <c r="AA125" i="12" s="1"/>
  <c r="S125" i="12"/>
  <c r="S124" i="12" s="1"/>
  <c r="S123" i="12" s="1"/>
  <c r="Q125" i="12"/>
  <c r="O125" i="12"/>
  <c r="O124" i="12" s="1"/>
  <c r="O123" i="12" s="1"/>
  <c r="N125" i="12"/>
  <c r="N124" i="12" s="1"/>
  <c r="N123" i="12" s="1"/>
  <c r="L125" i="12"/>
  <c r="J125" i="12"/>
  <c r="J124" i="12" s="1"/>
  <c r="J123" i="12" s="1"/>
  <c r="I125" i="12"/>
  <c r="I124" i="12" s="1"/>
  <c r="I123" i="12" s="1"/>
  <c r="H125" i="12"/>
  <c r="G125" i="12"/>
  <c r="F125" i="12"/>
  <c r="F124" i="12" s="1"/>
  <c r="F123" i="12" s="1"/>
  <c r="T124" i="12"/>
  <c r="Q124" i="12"/>
  <c r="L124" i="12"/>
  <c r="H124" i="12"/>
  <c r="H123" i="12" s="1"/>
  <c r="G124" i="12"/>
  <c r="V123" i="12"/>
  <c r="G123" i="12"/>
  <c r="AB118" i="12"/>
  <c r="AA118" i="12"/>
  <c r="W118" i="12"/>
  <c r="W117" i="12" s="1"/>
  <c r="W113" i="12" s="1"/>
  <c r="W111" i="12" s="1"/>
  <c r="U118" i="12"/>
  <c r="S118" i="12"/>
  <c r="L118" i="12"/>
  <c r="K118" i="12"/>
  <c r="AA117" i="12"/>
  <c r="Z117" i="12"/>
  <c r="V117" i="12"/>
  <c r="U117" i="12"/>
  <c r="U113" i="12" s="1"/>
  <c r="T117" i="12"/>
  <c r="S117" i="12"/>
  <c r="S113" i="12" s="1"/>
  <c r="S111" i="12" s="1"/>
  <c r="Q117" i="12"/>
  <c r="O117" i="12"/>
  <c r="O113" i="12" s="1"/>
  <c r="N117" i="12"/>
  <c r="N113" i="12" s="1"/>
  <c r="L117" i="12"/>
  <c r="X117" i="12" s="1"/>
  <c r="J117" i="12"/>
  <c r="I117" i="12"/>
  <c r="I113" i="12" s="1"/>
  <c r="I111" i="12" s="1"/>
  <c r="H117" i="12"/>
  <c r="H113" i="12" s="1"/>
  <c r="G117" i="12"/>
  <c r="F117" i="12"/>
  <c r="W116" i="12"/>
  <c r="U116" i="12"/>
  <c r="U115" i="12" s="1"/>
  <c r="U114" i="12" s="1"/>
  <c r="U112" i="12" s="1"/>
  <c r="U110" i="12" s="1"/>
  <c r="S116" i="12"/>
  <c r="S115" i="12" s="1"/>
  <c r="K116" i="12"/>
  <c r="L116" i="12" s="1"/>
  <c r="W115" i="12"/>
  <c r="W114" i="12" s="1"/>
  <c r="W112" i="12" s="1"/>
  <c r="V115" i="12"/>
  <c r="T115" i="12"/>
  <c r="T114" i="12" s="1"/>
  <c r="Q115" i="12"/>
  <c r="O115" i="12"/>
  <c r="O114" i="12" s="1"/>
  <c r="N115" i="12"/>
  <c r="N114" i="12" s="1"/>
  <c r="J115" i="12"/>
  <c r="J114" i="12" s="1"/>
  <c r="I115" i="12"/>
  <c r="I114" i="12" s="1"/>
  <c r="I112" i="12" s="1"/>
  <c r="I110" i="12" s="1"/>
  <c r="H115" i="12"/>
  <c r="K115" i="12" s="1"/>
  <c r="G115" i="12"/>
  <c r="F115" i="12"/>
  <c r="S114" i="12"/>
  <c r="S112" i="12" s="1"/>
  <c r="S110" i="12" s="1"/>
  <c r="Q114" i="12"/>
  <c r="Q112" i="12" s="1"/>
  <c r="G114" i="12"/>
  <c r="F114" i="12"/>
  <c r="F112" i="12" s="1"/>
  <c r="F110" i="12" s="1"/>
  <c r="V113" i="12"/>
  <c r="Q113" i="12"/>
  <c r="J113" i="12"/>
  <c r="J111" i="12" s="1"/>
  <c r="G113" i="12"/>
  <c r="K113" i="12" s="1"/>
  <c r="F113" i="12"/>
  <c r="O112" i="12"/>
  <c r="N112" i="12"/>
  <c r="N110" i="12" s="1"/>
  <c r="J112" i="12"/>
  <c r="J110" i="12" s="1"/>
  <c r="U111" i="12"/>
  <c r="O111" i="12"/>
  <c r="N111" i="12"/>
  <c r="H111" i="12"/>
  <c r="G111" i="12"/>
  <c r="F111" i="12"/>
  <c r="W110" i="12"/>
  <c r="Q110" i="12"/>
  <c r="O110" i="12"/>
  <c r="Z109" i="12"/>
  <c r="Y109" i="12"/>
  <c r="X109" i="12"/>
  <c r="W109" i="12"/>
  <c r="U109" i="12"/>
  <c r="S109" i="12"/>
  <c r="R109" i="12"/>
  <c r="R108" i="12" s="1"/>
  <c r="R107" i="12" s="1"/>
  <c r="P109" i="12"/>
  <c r="P108" i="12" s="1"/>
  <c r="P107" i="12" s="1"/>
  <c r="K109" i="12"/>
  <c r="L109" i="12" s="1"/>
  <c r="L108" i="12" s="1"/>
  <c r="L107" i="12" s="1"/>
  <c r="W108" i="12"/>
  <c r="W107" i="12" s="1"/>
  <c r="V108" i="12"/>
  <c r="U108" i="12"/>
  <c r="T108" i="12"/>
  <c r="Y108" i="12" s="1"/>
  <c r="S108" i="12"/>
  <c r="S107" i="12" s="1"/>
  <c r="Q108" i="12"/>
  <c r="Q107" i="12" s="1"/>
  <c r="X107" i="12" s="1"/>
  <c r="O108" i="12"/>
  <c r="N108" i="12"/>
  <c r="N107" i="12" s="1"/>
  <c r="J108" i="12"/>
  <c r="I108" i="12"/>
  <c r="H108" i="12"/>
  <c r="H107" i="12" s="1"/>
  <c r="G108" i="12"/>
  <c r="F108" i="12"/>
  <c r="F107" i="12" s="1"/>
  <c r="V107" i="12"/>
  <c r="Z107" i="12" s="1"/>
  <c r="U107" i="12"/>
  <c r="T107" i="12"/>
  <c r="Y107" i="12" s="1"/>
  <c r="O107" i="12"/>
  <c r="J107" i="12"/>
  <c r="I107" i="12"/>
  <c r="AB106" i="12"/>
  <c r="AA106" i="12"/>
  <c r="Y106" i="12"/>
  <c r="W106" i="12"/>
  <c r="U106" i="12"/>
  <c r="S106" i="12"/>
  <c r="K106" i="12"/>
  <c r="L106" i="12" s="1"/>
  <c r="AB105" i="12"/>
  <c r="AA105" i="12"/>
  <c r="W105" i="12"/>
  <c r="W104" i="12" s="1"/>
  <c r="U105" i="12"/>
  <c r="S105" i="12"/>
  <c r="S104" i="12" s="1"/>
  <c r="S103" i="12" s="1"/>
  <c r="L105" i="12"/>
  <c r="K105" i="12"/>
  <c r="V104" i="12"/>
  <c r="U104" i="12"/>
  <c r="U103" i="12" s="1"/>
  <c r="T104" i="12"/>
  <c r="Q104" i="12"/>
  <c r="Q103" i="12" s="1"/>
  <c r="O104" i="12"/>
  <c r="O103" i="12" s="1"/>
  <c r="O93" i="12" s="1"/>
  <c r="N104" i="12"/>
  <c r="L104" i="12"/>
  <c r="K104" i="12"/>
  <c r="J104" i="12"/>
  <c r="I104" i="12"/>
  <c r="H104" i="12"/>
  <c r="G104" i="12"/>
  <c r="G103" i="12" s="1"/>
  <c r="F104" i="12"/>
  <c r="F103" i="12" s="1"/>
  <c r="W103" i="12"/>
  <c r="W93" i="12" s="1"/>
  <c r="T103" i="12"/>
  <c r="N103" i="12"/>
  <c r="N93" i="12" s="1"/>
  <c r="J103" i="12"/>
  <c r="J93" i="12" s="1"/>
  <c r="I103" i="12"/>
  <c r="I93" i="12" s="1"/>
  <c r="H103" i="12"/>
  <c r="AB102" i="12"/>
  <c r="AA102" i="12"/>
  <c r="Y102" i="12"/>
  <c r="W102" i="12"/>
  <c r="U102" i="12"/>
  <c r="S102" i="12"/>
  <c r="K102" i="12"/>
  <c r="L102" i="12" s="1"/>
  <c r="AB101" i="12"/>
  <c r="AA101" i="12"/>
  <c r="W101" i="12"/>
  <c r="U101" i="12"/>
  <c r="U100" i="12" s="1"/>
  <c r="U99" i="12" s="1"/>
  <c r="U98" i="12" s="1"/>
  <c r="S101" i="12"/>
  <c r="S100" i="12" s="1"/>
  <c r="S99" i="12" s="1"/>
  <c r="S98" i="12" s="1"/>
  <c r="S94" i="12" s="1"/>
  <c r="R101" i="12"/>
  <c r="K101" i="12"/>
  <c r="L101" i="12" s="1"/>
  <c r="Z101" i="12" s="1"/>
  <c r="AB100" i="12"/>
  <c r="W100" i="12"/>
  <c r="W99" i="12" s="1"/>
  <c r="W98" i="12" s="1"/>
  <c r="V100" i="12"/>
  <c r="T100" i="12"/>
  <c r="Q100" i="12"/>
  <c r="AA100" i="12" s="1"/>
  <c r="O100" i="12"/>
  <c r="N100" i="12"/>
  <c r="J100" i="12"/>
  <c r="J99" i="12" s="1"/>
  <c r="J98" i="12" s="1"/>
  <c r="I100" i="12"/>
  <c r="H100" i="12"/>
  <c r="G100" i="12"/>
  <c r="G99" i="12" s="1"/>
  <c r="G98" i="12" s="1"/>
  <c r="G94" i="12" s="1"/>
  <c r="F100" i="12"/>
  <c r="F99" i="12" s="1"/>
  <c r="F98" i="12" s="1"/>
  <c r="V99" i="12"/>
  <c r="T99" i="12"/>
  <c r="O99" i="12"/>
  <c r="N99" i="12"/>
  <c r="N98" i="12" s="1"/>
  <c r="N94" i="12" s="1"/>
  <c r="H99" i="12"/>
  <c r="T98" i="12"/>
  <c r="O98" i="12"/>
  <c r="W97" i="12"/>
  <c r="W96" i="12" s="1"/>
  <c r="W95" i="12" s="1"/>
  <c r="U97" i="12"/>
  <c r="U96" i="12" s="1"/>
  <c r="U95" i="12" s="1"/>
  <c r="S97" i="12"/>
  <c r="K97" i="12"/>
  <c r="L97" i="12" s="1"/>
  <c r="V96" i="12"/>
  <c r="T96" i="12"/>
  <c r="S96" i="12"/>
  <c r="Q96" i="12"/>
  <c r="Q95" i="12" s="1"/>
  <c r="O96" i="12"/>
  <c r="O95" i="12" s="1"/>
  <c r="O94" i="12" s="1"/>
  <c r="N96" i="12"/>
  <c r="J96" i="12"/>
  <c r="I96" i="12"/>
  <c r="K96" i="12" s="1"/>
  <c r="H96" i="12"/>
  <c r="G96" i="12"/>
  <c r="F96" i="12"/>
  <c r="F95" i="12" s="1"/>
  <c r="F94" i="12" s="1"/>
  <c r="V95" i="12"/>
  <c r="T95" i="12"/>
  <c r="S95" i="12"/>
  <c r="N95" i="12"/>
  <c r="J95" i="12"/>
  <c r="H95" i="12"/>
  <c r="G95" i="12"/>
  <c r="T94" i="12"/>
  <c r="H93" i="12"/>
  <c r="AB92" i="12"/>
  <c r="AA92" i="12"/>
  <c r="X92" i="12"/>
  <c r="W92" i="12"/>
  <c r="U92" i="12"/>
  <c r="S92" i="12"/>
  <c r="K92" i="12"/>
  <c r="L92" i="12" s="1"/>
  <c r="AB91" i="12"/>
  <c r="AA91" i="12"/>
  <c r="Y91" i="12"/>
  <c r="W91" i="12"/>
  <c r="U91" i="12"/>
  <c r="S91" i="12"/>
  <c r="P91" i="12"/>
  <c r="L91" i="12"/>
  <c r="K91" i="12"/>
  <c r="AB90" i="12"/>
  <c r="AA90" i="12"/>
  <c r="Z90" i="12"/>
  <c r="Y90" i="12"/>
  <c r="X90" i="12"/>
  <c r="W90" i="12"/>
  <c r="U90" i="12"/>
  <c r="S90" i="12"/>
  <c r="R90" i="12"/>
  <c r="P90" i="12"/>
  <c r="K90" i="12"/>
  <c r="L90" i="12" s="1"/>
  <c r="AB89" i="12"/>
  <c r="AA89" i="12"/>
  <c r="Y89" i="12"/>
  <c r="W89" i="12"/>
  <c r="W86" i="12" s="1"/>
  <c r="U89" i="12"/>
  <c r="S89" i="12"/>
  <c r="L89" i="12"/>
  <c r="K89" i="12"/>
  <c r="AB88" i="12"/>
  <c r="AA88" i="12"/>
  <c r="W88" i="12"/>
  <c r="U88" i="12"/>
  <c r="S88" i="12"/>
  <c r="K88" i="12"/>
  <c r="L88" i="12" s="1"/>
  <c r="AA87" i="12"/>
  <c r="Z87" i="12"/>
  <c r="W87" i="12"/>
  <c r="U87" i="12"/>
  <c r="U86" i="12" s="1"/>
  <c r="S87" i="12"/>
  <c r="S86" i="12" s="1"/>
  <c r="R87" i="12"/>
  <c r="P87" i="12"/>
  <c r="K87" i="12"/>
  <c r="L87" i="12" s="1"/>
  <c r="V86" i="12"/>
  <c r="T86" i="12"/>
  <c r="AB86" i="12" s="1"/>
  <c r="Q86" i="12"/>
  <c r="O86" i="12"/>
  <c r="N86" i="12"/>
  <c r="J86" i="12"/>
  <c r="I86" i="12"/>
  <c r="H86" i="12"/>
  <c r="K86" i="12" s="1"/>
  <c r="G86" i="12"/>
  <c r="F86" i="12"/>
  <c r="AB85" i="12"/>
  <c r="AA85" i="12"/>
  <c r="X85" i="12"/>
  <c r="W85" i="12"/>
  <c r="U85" i="12"/>
  <c r="S85" i="12"/>
  <c r="K85" i="12"/>
  <c r="L85" i="12" s="1"/>
  <c r="AB84" i="12"/>
  <c r="AA84" i="12"/>
  <c r="W84" i="12"/>
  <c r="U84" i="12"/>
  <c r="S84" i="12"/>
  <c r="K84" i="12"/>
  <c r="L84" i="12" s="1"/>
  <c r="AB83" i="12"/>
  <c r="AA83" i="12"/>
  <c r="W83" i="12"/>
  <c r="U83" i="12"/>
  <c r="S83" i="12"/>
  <c r="K83" i="12"/>
  <c r="L83" i="12" s="1"/>
  <c r="AB82" i="12"/>
  <c r="AA82" i="12"/>
  <c r="W82" i="12"/>
  <c r="U82" i="12"/>
  <c r="S82" i="12"/>
  <c r="L82" i="12"/>
  <c r="K82" i="12"/>
  <c r="AB81" i="12"/>
  <c r="AA81" i="12"/>
  <c r="W81" i="12"/>
  <c r="U81" i="12"/>
  <c r="U79" i="12" s="1"/>
  <c r="S81" i="12"/>
  <c r="K81" i="12"/>
  <c r="L81" i="12" s="1"/>
  <c r="AB80" i="12"/>
  <c r="AA80" i="12"/>
  <c r="W80" i="12"/>
  <c r="W79" i="12" s="1"/>
  <c r="U80" i="12"/>
  <c r="S80" i="12"/>
  <c r="S79" i="12" s="1"/>
  <c r="L80" i="12"/>
  <c r="K80" i="12"/>
  <c r="V79" i="12"/>
  <c r="T79" i="12"/>
  <c r="Q79" i="12"/>
  <c r="O79" i="12"/>
  <c r="N79" i="12"/>
  <c r="J79" i="12"/>
  <c r="I79" i="12"/>
  <c r="H79" i="12"/>
  <c r="G79" i="12"/>
  <c r="F79" i="12"/>
  <c r="AB78" i="12"/>
  <c r="AA78" i="12"/>
  <c r="W78" i="12"/>
  <c r="U78" i="12"/>
  <c r="S78" i="12"/>
  <c r="L78" i="12"/>
  <c r="Z78" i="12" s="1"/>
  <c r="K78" i="12"/>
  <c r="AB77" i="12"/>
  <c r="AA77" i="12"/>
  <c r="Z77" i="12"/>
  <c r="Y77" i="12"/>
  <c r="X77" i="12"/>
  <c r="W77" i="12"/>
  <c r="U77" i="12"/>
  <c r="U75" i="12" s="1"/>
  <c r="S77" i="12"/>
  <c r="R77" i="12"/>
  <c r="P77" i="12"/>
  <c r="K77" i="12"/>
  <c r="L77" i="12" s="1"/>
  <c r="AB76" i="12"/>
  <c r="AA76" i="12"/>
  <c r="W76" i="12"/>
  <c r="W75" i="12" s="1"/>
  <c r="U76" i="12"/>
  <c r="S76" i="12"/>
  <c r="S75" i="12" s="1"/>
  <c r="K76" i="12"/>
  <c r="L76" i="12" s="1"/>
  <c r="AA75" i="12"/>
  <c r="V75" i="12"/>
  <c r="T75" i="12"/>
  <c r="Q75" i="12"/>
  <c r="O75" i="12"/>
  <c r="N75" i="12"/>
  <c r="K75" i="12"/>
  <c r="J75" i="12"/>
  <c r="I75" i="12"/>
  <c r="H75" i="12"/>
  <c r="G75" i="12"/>
  <c r="F75" i="12"/>
  <c r="AB74" i="12"/>
  <c r="AA74" i="12"/>
  <c r="Z74" i="12"/>
  <c r="W74" i="12"/>
  <c r="U74" i="12"/>
  <c r="S74" i="12"/>
  <c r="R74" i="12"/>
  <c r="P74" i="12"/>
  <c r="L74" i="12"/>
  <c r="K74" i="12"/>
  <c r="AA73" i="12"/>
  <c r="W73" i="12"/>
  <c r="U73" i="12"/>
  <c r="S73" i="12"/>
  <c r="L73" i="12"/>
  <c r="Z73" i="12" s="1"/>
  <c r="K73" i="12"/>
  <c r="AB72" i="12"/>
  <c r="AA72" i="12"/>
  <c r="X72" i="12"/>
  <c r="W72" i="12"/>
  <c r="U72" i="12"/>
  <c r="S72" i="12"/>
  <c r="K72" i="12"/>
  <c r="L72" i="12" s="1"/>
  <c r="Z71" i="12"/>
  <c r="W71" i="12"/>
  <c r="U71" i="12"/>
  <c r="S71" i="12"/>
  <c r="R71" i="12"/>
  <c r="P71" i="12"/>
  <c r="L71" i="12"/>
  <c r="K71" i="12"/>
  <c r="X70" i="12"/>
  <c r="W70" i="12"/>
  <c r="U70" i="12"/>
  <c r="S70" i="12"/>
  <c r="K70" i="12"/>
  <c r="L70" i="12" s="1"/>
  <c r="AB69" i="12"/>
  <c r="AA69" i="12"/>
  <c r="W69" i="12"/>
  <c r="U69" i="12"/>
  <c r="U68" i="12" s="1"/>
  <c r="S69" i="12"/>
  <c r="K69" i="12"/>
  <c r="L69" i="12" s="1"/>
  <c r="AB68" i="12"/>
  <c r="AA68" i="12"/>
  <c r="V68" i="12"/>
  <c r="T68" i="12"/>
  <c r="Q68" i="12"/>
  <c r="O68" i="12"/>
  <c r="N68" i="12"/>
  <c r="N65" i="12" s="1"/>
  <c r="J68" i="12"/>
  <c r="J65" i="12" s="1"/>
  <c r="J47" i="12" s="1"/>
  <c r="I68" i="12"/>
  <c r="H68" i="12"/>
  <c r="G68" i="12"/>
  <c r="F68" i="12"/>
  <c r="AB67" i="12"/>
  <c r="AA67" i="12"/>
  <c r="Z67" i="12"/>
  <c r="W67" i="12"/>
  <c r="U67" i="12"/>
  <c r="U66" i="12" s="1"/>
  <c r="S67" i="12"/>
  <c r="S66" i="12" s="1"/>
  <c r="R67" i="12"/>
  <c r="R66" i="12" s="1"/>
  <c r="P67" i="12"/>
  <c r="P66" i="12" s="1"/>
  <c r="L67" i="12"/>
  <c r="K67" i="12"/>
  <c r="AB66" i="12"/>
  <c r="W66" i="12"/>
  <c r="V66" i="12"/>
  <c r="T66" i="12"/>
  <c r="Q66" i="12"/>
  <c r="O66" i="12"/>
  <c r="N66" i="12"/>
  <c r="J66" i="12"/>
  <c r="I66" i="12"/>
  <c r="H66" i="12"/>
  <c r="G66" i="12"/>
  <c r="F66" i="12"/>
  <c r="I65" i="12"/>
  <c r="G65" i="12"/>
  <c r="AB64" i="12"/>
  <c r="AA64" i="12"/>
  <c r="W64" i="12"/>
  <c r="U64" i="12"/>
  <c r="S64" i="12"/>
  <c r="K64" i="12"/>
  <c r="L64" i="12" s="1"/>
  <c r="AB63" i="12"/>
  <c r="AA63" i="12"/>
  <c r="Z63" i="12"/>
  <c r="W63" i="12"/>
  <c r="U63" i="12"/>
  <c r="S63" i="12"/>
  <c r="R63" i="12"/>
  <c r="P63" i="12"/>
  <c r="L63" i="12"/>
  <c r="K63" i="12"/>
  <c r="AB62" i="12"/>
  <c r="AA62" i="12"/>
  <c r="Z62" i="12"/>
  <c r="W62" i="12"/>
  <c r="U62" i="12"/>
  <c r="S62" i="12"/>
  <c r="R62" i="12"/>
  <c r="L62" i="12"/>
  <c r="K62" i="12"/>
  <c r="AB61" i="12"/>
  <c r="AA61" i="12"/>
  <c r="X61" i="12"/>
  <c r="W61" i="12"/>
  <c r="U61" i="12"/>
  <c r="S61" i="12"/>
  <c r="L61" i="12"/>
  <c r="K61" i="12"/>
  <c r="W60" i="12"/>
  <c r="V60" i="12"/>
  <c r="V48" i="12" s="1"/>
  <c r="T60" i="12"/>
  <c r="Q60" i="12"/>
  <c r="O60" i="12"/>
  <c r="N60" i="12"/>
  <c r="J60" i="12"/>
  <c r="I60" i="12"/>
  <c r="H60" i="12"/>
  <c r="K60" i="12" s="1"/>
  <c r="G60" i="12"/>
  <c r="F60" i="12"/>
  <c r="AB59" i="12"/>
  <c r="AA59" i="12"/>
  <c r="X59" i="12"/>
  <c r="W59" i="12"/>
  <c r="U59" i="12"/>
  <c r="S59" i="12"/>
  <c r="L59" i="12"/>
  <c r="K59" i="12"/>
  <c r="AB58" i="12"/>
  <c r="AA58" i="12"/>
  <c r="W58" i="12"/>
  <c r="U58" i="12"/>
  <c r="S58" i="12"/>
  <c r="K58" i="12"/>
  <c r="L58" i="12" s="1"/>
  <c r="X58" i="12" s="1"/>
  <c r="AB57" i="12"/>
  <c r="AA57" i="12"/>
  <c r="W57" i="12"/>
  <c r="W53" i="12" s="1"/>
  <c r="U57" i="12"/>
  <c r="S57" i="12"/>
  <c r="L57" i="12"/>
  <c r="K57" i="12"/>
  <c r="AB56" i="12"/>
  <c r="AA56" i="12"/>
  <c r="W56" i="12"/>
  <c r="U56" i="12"/>
  <c r="U53" i="12" s="1"/>
  <c r="S56" i="12"/>
  <c r="K56" i="12"/>
  <c r="L56" i="12" s="1"/>
  <c r="AB55" i="12"/>
  <c r="AA55" i="12"/>
  <c r="Z55" i="12"/>
  <c r="W55" i="12"/>
  <c r="U55" i="12"/>
  <c r="S55" i="12"/>
  <c r="K55" i="12"/>
  <c r="L55" i="12" s="1"/>
  <c r="AB54" i="12"/>
  <c r="AA54" i="12"/>
  <c r="W54" i="12"/>
  <c r="U54" i="12"/>
  <c r="S54" i="12"/>
  <c r="S53" i="12" s="1"/>
  <c r="L54" i="12"/>
  <c r="K54" i="12"/>
  <c r="AB53" i="12"/>
  <c r="V53" i="12"/>
  <c r="T53" i="12"/>
  <c r="Q53" i="12"/>
  <c r="AA53" i="12" s="1"/>
  <c r="O53" i="12"/>
  <c r="N53" i="12"/>
  <c r="J53" i="12"/>
  <c r="I53" i="12"/>
  <c r="K53" i="12" s="1"/>
  <c r="H53" i="12"/>
  <c r="G53" i="12"/>
  <c r="F53" i="12"/>
  <c r="AB52" i="12"/>
  <c r="AA52" i="12"/>
  <c r="X52" i="12"/>
  <c r="W52" i="12"/>
  <c r="U52" i="12"/>
  <c r="S52" i="12"/>
  <c r="L52" i="12"/>
  <c r="Z52" i="12" s="1"/>
  <c r="K52" i="12"/>
  <c r="AB51" i="12"/>
  <c r="AA51" i="12"/>
  <c r="W51" i="12"/>
  <c r="W49" i="12" s="1"/>
  <c r="W48" i="12" s="1"/>
  <c r="U51" i="12"/>
  <c r="U49" i="12" s="1"/>
  <c r="S51" i="12"/>
  <c r="K51" i="12"/>
  <c r="L51" i="12" s="1"/>
  <c r="AB50" i="12"/>
  <c r="AA50" i="12"/>
  <c r="W50" i="12"/>
  <c r="U50" i="12"/>
  <c r="S50" i="12"/>
  <c r="K50" i="12"/>
  <c r="L50" i="12" s="1"/>
  <c r="R50" i="12" s="1"/>
  <c r="V49" i="12"/>
  <c r="T49" i="12"/>
  <c r="S49" i="12"/>
  <c r="Q49" i="12"/>
  <c r="O49" i="12"/>
  <c r="N49" i="12"/>
  <c r="J49" i="12"/>
  <c r="I49" i="12"/>
  <c r="H49" i="12"/>
  <c r="G49" i="12"/>
  <c r="K49" i="12" s="1"/>
  <c r="F49" i="12"/>
  <c r="F48" i="12" s="1"/>
  <c r="N48" i="12"/>
  <c r="N47" i="12" s="1"/>
  <c r="J48" i="12"/>
  <c r="G48" i="12"/>
  <c r="AB46" i="12"/>
  <c r="AA46" i="12"/>
  <c r="W46" i="12"/>
  <c r="U46" i="12"/>
  <c r="S46" i="12"/>
  <c r="L46" i="12"/>
  <c r="K46" i="12"/>
  <c r="W45" i="12"/>
  <c r="W42" i="12" s="1"/>
  <c r="V45" i="12"/>
  <c r="AB45" i="12" s="1"/>
  <c r="U45" i="12"/>
  <c r="T45" i="12"/>
  <c r="S45" i="12"/>
  <c r="Q45" i="12"/>
  <c r="O45" i="12"/>
  <c r="N45" i="12"/>
  <c r="L45" i="12"/>
  <c r="K45" i="12"/>
  <c r="J45" i="12"/>
  <c r="I45" i="12"/>
  <c r="H45" i="12"/>
  <c r="G45" i="12"/>
  <c r="F45" i="12"/>
  <c r="F42" i="12" s="1"/>
  <c r="F41" i="12" s="1"/>
  <c r="AA44" i="12"/>
  <c r="W44" i="12"/>
  <c r="W43" i="12" s="1"/>
  <c r="U44" i="12"/>
  <c r="U43" i="12" s="1"/>
  <c r="S44" i="12"/>
  <c r="K44" i="12"/>
  <c r="L44" i="12" s="1"/>
  <c r="R44" i="12" s="1"/>
  <c r="R43" i="12" s="1"/>
  <c r="V43" i="12"/>
  <c r="T43" i="12"/>
  <c r="S43" i="12"/>
  <c r="Q43" i="12"/>
  <c r="O43" i="12"/>
  <c r="N43" i="12"/>
  <c r="J43" i="12"/>
  <c r="K43" i="12" s="1"/>
  <c r="I43" i="12"/>
  <c r="H43" i="12"/>
  <c r="G43" i="12"/>
  <c r="F43" i="12"/>
  <c r="AB42" i="12"/>
  <c r="V42" i="12"/>
  <c r="V41" i="12" s="1"/>
  <c r="U42" i="12"/>
  <c r="U41" i="12" s="1"/>
  <c r="T42" i="12"/>
  <c r="O42" i="12"/>
  <c r="N42" i="12"/>
  <c r="I42" i="12"/>
  <c r="H42" i="12"/>
  <c r="G42" i="12"/>
  <c r="W41" i="12"/>
  <c r="O41" i="12"/>
  <c r="N41" i="12"/>
  <c r="N40" i="12" s="1"/>
  <c r="I41" i="12"/>
  <c r="H41" i="12"/>
  <c r="G41" i="12"/>
  <c r="W39" i="12"/>
  <c r="U39" i="12"/>
  <c r="S39" i="12"/>
  <c r="K39" i="12"/>
  <c r="L39" i="12" s="1"/>
  <c r="Z38" i="12"/>
  <c r="W38" i="12"/>
  <c r="U38" i="12"/>
  <c r="S38" i="12"/>
  <c r="S32" i="12" s="1"/>
  <c r="R38" i="12"/>
  <c r="K38" i="12"/>
  <c r="L38" i="12" s="1"/>
  <c r="Y38" i="12" s="1"/>
  <c r="AB37" i="12"/>
  <c r="AA37" i="12"/>
  <c r="Z37" i="12"/>
  <c r="W37" i="12"/>
  <c r="U37" i="12"/>
  <c r="S37" i="12"/>
  <c r="R37" i="12"/>
  <c r="P37" i="12"/>
  <c r="L37" i="12"/>
  <c r="K37" i="12"/>
  <c r="AB36" i="12"/>
  <c r="AA36" i="12"/>
  <c r="X36" i="12"/>
  <c r="W36" i="12"/>
  <c r="U36" i="12"/>
  <c r="S36" i="12"/>
  <c r="L36" i="12"/>
  <c r="K36" i="12"/>
  <c r="AB35" i="12"/>
  <c r="AA35" i="12"/>
  <c r="W35" i="12"/>
  <c r="U35" i="12"/>
  <c r="S35" i="12"/>
  <c r="K35" i="12"/>
  <c r="L35" i="12" s="1"/>
  <c r="AB34" i="12"/>
  <c r="AA34" i="12"/>
  <c r="W34" i="12"/>
  <c r="U34" i="12"/>
  <c r="U33" i="12" s="1"/>
  <c r="U32" i="12" s="1"/>
  <c r="S34" i="12"/>
  <c r="L34" i="12"/>
  <c r="X34" i="12" s="1"/>
  <c r="K34" i="12"/>
  <c r="W33" i="12"/>
  <c r="W32" i="12" s="1"/>
  <c r="V33" i="12"/>
  <c r="T33" i="12"/>
  <c r="AA33" i="12" s="1"/>
  <c r="S33" i="12"/>
  <c r="Q33" i="12"/>
  <c r="Q32" i="12" s="1"/>
  <c r="O33" i="12"/>
  <c r="O32" i="12" s="1"/>
  <c r="N33" i="12"/>
  <c r="K33" i="12"/>
  <c r="J33" i="12"/>
  <c r="I33" i="12"/>
  <c r="I32" i="12" s="1"/>
  <c r="H33" i="12"/>
  <c r="G33" i="12"/>
  <c r="F33" i="12"/>
  <c r="AB32" i="12"/>
  <c r="V32" i="12"/>
  <c r="T32" i="12"/>
  <c r="N32" i="12"/>
  <c r="J32" i="12"/>
  <c r="H32" i="12"/>
  <c r="G32" i="12"/>
  <c r="K32" i="12" s="1"/>
  <c r="F32" i="12"/>
  <c r="F12" i="12" s="1"/>
  <c r="F11" i="12" s="1"/>
  <c r="AB31" i="12"/>
  <c r="AA31" i="12"/>
  <c r="W31" i="12"/>
  <c r="U31" i="12"/>
  <c r="S31" i="12"/>
  <c r="K31" i="12"/>
  <c r="L31" i="12" s="1"/>
  <c r="AB30" i="12"/>
  <c r="AA30" i="12"/>
  <c r="W30" i="12"/>
  <c r="U30" i="12"/>
  <c r="S30" i="12"/>
  <c r="K30" i="12"/>
  <c r="L30" i="12" s="1"/>
  <c r="AB29" i="12"/>
  <c r="AA29" i="12"/>
  <c r="W29" i="12"/>
  <c r="U29" i="12"/>
  <c r="S29" i="12"/>
  <c r="L29" i="12"/>
  <c r="K29" i="12"/>
  <c r="AB28" i="12"/>
  <c r="AA28" i="12"/>
  <c r="X28" i="12"/>
  <c r="W28" i="12"/>
  <c r="U28" i="12"/>
  <c r="S28" i="12"/>
  <c r="K28" i="12"/>
  <c r="L28" i="12" s="1"/>
  <c r="AB27" i="12"/>
  <c r="AA27" i="12"/>
  <c r="W27" i="12"/>
  <c r="U27" i="12"/>
  <c r="S27" i="12"/>
  <c r="K27" i="12"/>
  <c r="L27" i="12" s="1"/>
  <c r="AB26" i="12"/>
  <c r="AA26" i="12"/>
  <c r="W26" i="12"/>
  <c r="U26" i="12"/>
  <c r="S26" i="12"/>
  <c r="K26" i="12"/>
  <c r="L26" i="12" s="1"/>
  <c r="AB25" i="12"/>
  <c r="AA25" i="12"/>
  <c r="W25" i="12"/>
  <c r="W24" i="12" s="1"/>
  <c r="U25" i="12"/>
  <c r="S25" i="12"/>
  <c r="S24" i="12" s="1"/>
  <c r="K25" i="12"/>
  <c r="L25" i="12" s="1"/>
  <c r="V24" i="12"/>
  <c r="T24" i="12"/>
  <c r="AA24" i="12" s="1"/>
  <c r="Q24" i="12"/>
  <c r="O24" i="12"/>
  <c r="N24" i="12"/>
  <c r="J24" i="12"/>
  <c r="I24" i="12"/>
  <c r="H24" i="12"/>
  <c r="G24" i="12"/>
  <c r="K24" i="12" s="1"/>
  <c r="F24" i="12"/>
  <c r="AB23" i="12"/>
  <c r="AA23" i="12"/>
  <c r="X23" i="12"/>
  <c r="W23" i="12"/>
  <c r="U23" i="12"/>
  <c r="S23" i="12"/>
  <c r="L23" i="12"/>
  <c r="K23" i="12"/>
  <c r="AB22" i="12"/>
  <c r="AA22" i="12"/>
  <c r="Z22" i="12"/>
  <c r="Y22" i="12"/>
  <c r="X22" i="12"/>
  <c r="W22" i="12"/>
  <c r="U22" i="12"/>
  <c r="S22" i="12"/>
  <c r="R22" i="12"/>
  <c r="P22" i="12"/>
  <c r="L22" i="12"/>
  <c r="K22" i="12"/>
  <c r="AB21" i="12"/>
  <c r="AA21" i="12"/>
  <c r="W21" i="12"/>
  <c r="U21" i="12"/>
  <c r="S21" i="12"/>
  <c r="K21" i="12"/>
  <c r="L21" i="12" s="1"/>
  <c r="AB20" i="12"/>
  <c r="AA20" i="12"/>
  <c r="Z20" i="12"/>
  <c r="W20" i="12"/>
  <c r="U20" i="12"/>
  <c r="S20" i="12"/>
  <c r="K20" i="12"/>
  <c r="L20" i="12" s="1"/>
  <c r="AB19" i="12"/>
  <c r="AA19" i="12"/>
  <c r="W19" i="12"/>
  <c r="U19" i="12"/>
  <c r="S19" i="12"/>
  <c r="K19" i="12"/>
  <c r="L19" i="12" s="1"/>
  <c r="AB18" i="12"/>
  <c r="AA18" i="12"/>
  <c r="W18" i="12"/>
  <c r="U18" i="12"/>
  <c r="S18" i="12"/>
  <c r="K18" i="12"/>
  <c r="L18" i="12" s="1"/>
  <c r="AB17" i="12"/>
  <c r="AA17" i="12"/>
  <c r="X17" i="12"/>
  <c r="W17" i="12"/>
  <c r="U17" i="12"/>
  <c r="S17" i="12"/>
  <c r="L17" i="12"/>
  <c r="K17" i="12"/>
  <c r="AB16" i="12"/>
  <c r="AA16" i="12"/>
  <c r="Z16" i="12"/>
  <c r="Y16" i="12"/>
  <c r="X16" i="12"/>
  <c r="W16" i="12"/>
  <c r="U16" i="12"/>
  <c r="S16" i="12"/>
  <c r="R16" i="12"/>
  <c r="P16" i="12"/>
  <c r="L16" i="12"/>
  <c r="K16" i="12"/>
  <c r="AB15" i="12"/>
  <c r="AA15" i="12"/>
  <c r="Z15" i="12"/>
  <c r="W15" i="12"/>
  <c r="U15" i="12"/>
  <c r="S15" i="12"/>
  <c r="S14" i="12" s="1"/>
  <c r="S13" i="12" s="1"/>
  <c r="S12" i="12" s="1"/>
  <c r="S11" i="12" s="1"/>
  <c r="R15" i="12"/>
  <c r="P15" i="12"/>
  <c r="K15" i="12"/>
  <c r="L15" i="12" s="1"/>
  <c r="AA14" i="12"/>
  <c r="V14" i="12"/>
  <c r="AB14" i="12" s="1"/>
  <c r="U14" i="12"/>
  <c r="U13" i="12" s="1"/>
  <c r="T14" i="12"/>
  <c r="Q14" i="12"/>
  <c r="O14" i="12"/>
  <c r="O13" i="12" s="1"/>
  <c r="O12" i="12" s="1"/>
  <c r="O11" i="12" s="1"/>
  <c r="N14" i="12"/>
  <c r="N13" i="12" s="1"/>
  <c r="N12" i="12" s="1"/>
  <c r="N11" i="12" s="1"/>
  <c r="N10" i="12" s="1"/>
  <c r="J14" i="12"/>
  <c r="J13" i="12" s="1"/>
  <c r="J12" i="12" s="1"/>
  <c r="J11" i="12" s="1"/>
  <c r="I14" i="12"/>
  <c r="I13" i="12" s="1"/>
  <c r="I12" i="12" s="1"/>
  <c r="I11" i="12" s="1"/>
  <c r="H14" i="12"/>
  <c r="G14" i="12"/>
  <c r="F14" i="12"/>
  <c r="T13" i="12"/>
  <c r="T12" i="12" s="1"/>
  <c r="H13" i="12"/>
  <c r="H12" i="12" s="1"/>
  <c r="H11" i="12" s="1"/>
  <c r="G13" i="12"/>
  <c r="G12" i="12" s="1"/>
  <c r="F13" i="12"/>
  <c r="W9" i="12"/>
  <c r="O9" i="12"/>
  <c r="J9" i="12"/>
  <c r="H9" i="12"/>
  <c r="O116" i="11"/>
  <c r="L116" i="11"/>
  <c r="H116" i="11"/>
  <c r="L115" i="11"/>
  <c r="K115" i="11"/>
  <c r="K114" i="11" s="1"/>
  <c r="K113" i="11" s="1"/>
  <c r="J115" i="11"/>
  <c r="H115" i="11"/>
  <c r="H114" i="11" s="1"/>
  <c r="G115" i="11"/>
  <c r="F115" i="11"/>
  <c r="N114" i="11"/>
  <c r="L114" i="11"/>
  <c r="L113" i="11" s="1"/>
  <c r="G114" i="11"/>
  <c r="F114" i="11"/>
  <c r="G113" i="11"/>
  <c r="F113" i="11"/>
  <c r="O112" i="11"/>
  <c r="N112" i="11"/>
  <c r="L112" i="11"/>
  <c r="H112" i="11"/>
  <c r="M112" i="11" s="1"/>
  <c r="O111" i="11"/>
  <c r="N111" i="11"/>
  <c r="L111" i="11"/>
  <c r="K111" i="11"/>
  <c r="K110" i="11" s="1"/>
  <c r="J111" i="11"/>
  <c r="H111" i="11"/>
  <c r="H110" i="11" s="1"/>
  <c r="G111" i="11"/>
  <c r="F111" i="11"/>
  <c r="L110" i="11"/>
  <c r="G110" i="11"/>
  <c r="F110" i="11"/>
  <c r="L109" i="11"/>
  <c r="K109" i="11"/>
  <c r="G109" i="11"/>
  <c r="F109" i="11"/>
  <c r="O108" i="11"/>
  <c r="N108" i="11"/>
  <c r="L108" i="11"/>
  <c r="H108" i="11"/>
  <c r="M108" i="11" s="1"/>
  <c r="L107" i="11"/>
  <c r="K107" i="11"/>
  <c r="J107" i="11"/>
  <c r="H107" i="11"/>
  <c r="G107" i="11"/>
  <c r="F107" i="11"/>
  <c r="O106" i="11"/>
  <c r="N106" i="11"/>
  <c r="M106" i="11"/>
  <c r="L106" i="11"/>
  <c r="H106" i="11"/>
  <c r="O105" i="11"/>
  <c r="M105" i="11"/>
  <c r="L105" i="11"/>
  <c r="K105" i="11"/>
  <c r="J105" i="11"/>
  <c r="H105" i="11"/>
  <c r="H98" i="11" s="1"/>
  <c r="G105" i="11"/>
  <c r="G98" i="11" s="1"/>
  <c r="G95" i="11" s="1"/>
  <c r="G92" i="11" s="1"/>
  <c r="G89" i="11" s="1"/>
  <c r="F105" i="11"/>
  <c r="O104" i="11"/>
  <c r="L104" i="11"/>
  <c r="L103" i="11" s="1"/>
  <c r="L97" i="11" s="1"/>
  <c r="L94" i="11" s="1"/>
  <c r="L91" i="11" s="1"/>
  <c r="L88" i="11" s="1"/>
  <c r="L47" i="11" s="1"/>
  <c r="H104" i="11"/>
  <c r="K103" i="11"/>
  <c r="K97" i="11" s="1"/>
  <c r="J103" i="11"/>
  <c r="G103" i="11"/>
  <c r="G97" i="11" s="1"/>
  <c r="G94" i="11" s="1"/>
  <c r="G91" i="11" s="1"/>
  <c r="G88" i="11" s="1"/>
  <c r="G47" i="11" s="1"/>
  <c r="F103" i="11"/>
  <c r="F97" i="11" s="1"/>
  <c r="F94" i="11" s="1"/>
  <c r="F91" i="11" s="1"/>
  <c r="F88" i="11" s="1"/>
  <c r="F47" i="11" s="1"/>
  <c r="O102" i="11"/>
  <c r="L102" i="11"/>
  <c r="H102" i="11"/>
  <c r="L101" i="11"/>
  <c r="K101" i="11"/>
  <c r="K96" i="11" s="1"/>
  <c r="K93" i="11" s="1"/>
  <c r="J101" i="11"/>
  <c r="G101" i="11"/>
  <c r="F101" i="11"/>
  <c r="O100" i="11"/>
  <c r="N100" i="11"/>
  <c r="M100" i="11"/>
  <c r="L100" i="11"/>
  <c r="L99" i="11" s="1"/>
  <c r="L96" i="11" s="1"/>
  <c r="L93" i="11" s="1"/>
  <c r="H100" i="11"/>
  <c r="O99" i="11"/>
  <c r="N99" i="11"/>
  <c r="M99" i="11"/>
  <c r="K99" i="11"/>
  <c r="J99" i="11"/>
  <c r="H99" i="11"/>
  <c r="G99" i="11"/>
  <c r="F99" i="11"/>
  <c r="F96" i="11" s="1"/>
  <c r="F93" i="11" s="1"/>
  <c r="L98" i="11"/>
  <c r="F98" i="11"/>
  <c r="F95" i="11" s="1"/>
  <c r="F92" i="11" s="1"/>
  <c r="G96" i="11"/>
  <c r="G93" i="11" s="1"/>
  <c r="L95" i="11"/>
  <c r="L92" i="11"/>
  <c r="L89" i="11" s="1"/>
  <c r="G90" i="11"/>
  <c r="F90" i="11"/>
  <c r="F87" i="11" s="1"/>
  <c r="F89" i="11"/>
  <c r="G87" i="11"/>
  <c r="O86" i="11"/>
  <c r="L86" i="11"/>
  <c r="L85" i="11" s="1"/>
  <c r="L84" i="11" s="1"/>
  <c r="H86" i="11"/>
  <c r="M86" i="11" s="1"/>
  <c r="K85" i="11"/>
  <c r="K84" i="11" s="1"/>
  <c r="J85" i="11"/>
  <c r="G85" i="11"/>
  <c r="G84" i="11" s="1"/>
  <c r="G83" i="11" s="1"/>
  <c r="F85" i="11"/>
  <c r="F84" i="11" s="1"/>
  <c r="F83" i="11" s="1"/>
  <c r="J84" i="11"/>
  <c r="L83" i="11"/>
  <c r="L82" i="11"/>
  <c r="L81" i="11" s="1"/>
  <c r="L80" i="11" s="1"/>
  <c r="L79" i="11" s="1"/>
  <c r="L78" i="11" s="1"/>
  <c r="L77" i="11" s="1"/>
  <c r="H82" i="11"/>
  <c r="K81" i="11"/>
  <c r="J81" i="11"/>
  <c r="G81" i="11"/>
  <c r="F81" i="11"/>
  <c r="K80" i="11"/>
  <c r="G80" i="11"/>
  <c r="G79" i="11" s="1"/>
  <c r="F80" i="11"/>
  <c r="F79" i="11" s="1"/>
  <c r="O76" i="11"/>
  <c r="N76" i="11"/>
  <c r="L76" i="11"/>
  <c r="H76" i="11"/>
  <c r="M76" i="11" s="1"/>
  <c r="L75" i="11"/>
  <c r="K75" i="11"/>
  <c r="J75" i="11"/>
  <c r="G75" i="11"/>
  <c r="F75" i="11"/>
  <c r="L74" i="11"/>
  <c r="G74" i="11"/>
  <c r="F74" i="11"/>
  <c r="F73" i="11" s="1"/>
  <c r="L73" i="11"/>
  <c r="G73" i="11"/>
  <c r="O72" i="11"/>
  <c r="L72" i="11"/>
  <c r="H72" i="11"/>
  <c r="O71" i="11"/>
  <c r="L71" i="11"/>
  <c r="K71" i="11"/>
  <c r="J71" i="11"/>
  <c r="G71" i="11"/>
  <c r="F71" i="11"/>
  <c r="O70" i="11"/>
  <c r="N70" i="11"/>
  <c r="M70" i="11"/>
  <c r="L70" i="11"/>
  <c r="L69" i="11" s="1"/>
  <c r="L68" i="11" s="1"/>
  <c r="L67" i="11" s="1"/>
  <c r="L66" i="11" s="1"/>
  <c r="L65" i="11" s="1"/>
  <c r="L48" i="11" s="1"/>
  <c r="H70" i="11"/>
  <c r="O69" i="11"/>
  <c r="N69" i="11"/>
  <c r="M69" i="11"/>
  <c r="K69" i="11"/>
  <c r="J69" i="11"/>
  <c r="H69" i="11"/>
  <c r="G69" i="11"/>
  <c r="F69" i="11"/>
  <c r="F68" i="11" s="1"/>
  <c r="F67" i="11" s="1"/>
  <c r="F66" i="11" s="1"/>
  <c r="F65" i="11" s="1"/>
  <c r="F48" i="11" s="1"/>
  <c r="J68" i="11"/>
  <c r="J67" i="11" s="1"/>
  <c r="G68" i="11"/>
  <c r="G67" i="11" s="1"/>
  <c r="G66" i="11" s="1"/>
  <c r="G65" i="11" s="1"/>
  <c r="G48" i="11" s="1"/>
  <c r="O64" i="11"/>
  <c r="N64" i="11"/>
  <c r="L64" i="11"/>
  <c r="H64" i="11"/>
  <c r="L63" i="11"/>
  <c r="K63" i="11"/>
  <c r="J63" i="11"/>
  <c r="G63" i="11"/>
  <c r="F63" i="11"/>
  <c r="L62" i="11"/>
  <c r="G62" i="11"/>
  <c r="F62" i="11"/>
  <c r="F61" i="11" s="1"/>
  <c r="L61" i="11"/>
  <c r="G61" i="11"/>
  <c r="O60" i="11"/>
  <c r="L60" i="11"/>
  <c r="H60" i="11"/>
  <c r="O59" i="11"/>
  <c r="L59" i="11"/>
  <c r="K59" i="11"/>
  <c r="K58" i="11" s="1"/>
  <c r="J59" i="11"/>
  <c r="H59" i="11"/>
  <c r="H58" i="11" s="1"/>
  <c r="H57" i="11" s="1"/>
  <c r="G59" i="11"/>
  <c r="F59" i="11"/>
  <c r="L58" i="11"/>
  <c r="L57" i="11" s="1"/>
  <c r="L56" i="11" s="1"/>
  <c r="L55" i="11" s="1"/>
  <c r="G58" i="11"/>
  <c r="F58" i="11"/>
  <c r="F57" i="11" s="1"/>
  <c r="K57" i="11"/>
  <c r="G57" i="11"/>
  <c r="O54" i="11"/>
  <c r="L54" i="11"/>
  <c r="H54" i="11"/>
  <c r="L53" i="11"/>
  <c r="L52" i="11" s="1"/>
  <c r="L51" i="11" s="1"/>
  <c r="L50" i="11" s="1"/>
  <c r="L49" i="11" s="1"/>
  <c r="K53" i="11"/>
  <c r="K52" i="11" s="1"/>
  <c r="O52" i="11" s="1"/>
  <c r="J53" i="11"/>
  <c r="G53" i="11"/>
  <c r="G52" i="11" s="1"/>
  <c r="F53" i="11"/>
  <c r="F52" i="11" s="1"/>
  <c r="F51" i="11" s="1"/>
  <c r="F50" i="11" s="1"/>
  <c r="F49" i="11" s="1"/>
  <c r="J52" i="11"/>
  <c r="K51" i="11"/>
  <c r="G51" i="11"/>
  <c r="G50" i="11" s="1"/>
  <c r="K50" i="11"/>
  <c r="K49" i="11" s="1"/>
  <c r="G49" i="11"/>
  <c r="L45" i="11"/>
  <c r="L44" i="11" s="1"/>
  <c r="H45" i="11"/>
  <c r="K44" i="11"/>
  <c r="J44" i="11"/>
  <c r="G44" i="11"/>
  <c r="F44" i="11"/>
  <c r="O43" i="11"/>
  <c r="N43" i="11"/>
  <c r="M43" i="11"/>
  <c r="L43" i="11"/>
  <c r="H43" i="11"/>
  <c r="O42" i="11"/>
  <c r="N42" i="11"/>
  <c r="M42" i="11"/>
  <c r="L42" i="11"/>
  <c r="H42" i="11"/>
  <c r="O41" i="11"/>
  <c r="N41" i="11"/>
  <c r="M41" i="11"/>
  <c r="L41" i="11"/>
  <c r="H41" i="11"/>
  <c r="O40" i="11"/>
  <c r="N40" i="11"/>
  <c r="M40" i="11"/>
  <c r="L40" i="11"/>
  <c r="L39" i="11" s="1"/>
  <c r="H40" i="11"/>
  <c r="O39" i="11"/>
  <c r="M39" i="11"/>
  <c r="K39" i="11"/>
  <c r="J39" i="11"/>
  <c r="H39" i="11"/>
  <c r="G39" i="11"/>
  <c r="F39" i="11"/>
  <c r="O38" i="11"/>
  <c r="L38" i="11"/>
  <c r="H38" i="11"/>
  <c r="L37" i="11"/>
  <c r="L33" i="11" s="1"/>
  <c r="K37" i="11"/>
  <c r="J37" i="11"/>
  <c r="G37" i="11"/>
  <c r="F37" i="11"/>
  <c r="F33" i="11" s="1"/>
  <c r="O36" i="11"/>
  <c r="N36" i="11"/>
  <c r="L36" i="11"/>
  <c r="H36" i="11"/>
  <c r="M36" i="11" s="1"/>
  <c r="O35" i="11"/>
  <c r="N35" i="11"/>
  <c r="L35" i="11"/>
  <c r="H35" i="11"/>
  <c r="M35" i="11" s="1"/>
  <c r="L34" i="11"/>
  <c r="K34" i="11"/>
  <c r="K33" i="11" s="1"/>
  <c r="J34" i="11"/>
  <c r="H34" i="11"/>
  <c r="G34" i="11"/>
  <c r="F34" i="11"/>
  <c r="G33" i="11"/>
  <c r="O32" i="11"/>
  <c r="L32" i="11"/>
  <c r="H32" i="11"/>
  <c r="N32" i="11" s="1"/>
  <c r="O31" i="11"/>
  <c r="L31" i="11"/>
  <c r="H31" i="11"/>
  <c r="N31" i="11" s="1"/>
  <c r="O30" i="11"/>
  <c r="L30" i="11"/>
  <c r="H30" i="11"/>
  <c r="L29" i="11"/>
  <c r="K29" i="11"/>
  <c r="J29" i="11"/>
  <c r="G29" i="11"/>
  <c r="F29" i="11"/>
  <c r="F16" i="11" s="1"/>
  <c r="O28" i="11"/>
  <c r="N28" i="11"/>
  <c r="L28" i="11"/>
  <c r="H28" i="11"/>
  <c r="M28" i="11" s="1"/>
  <c r="O27" i="11"/>
  <c r="N27" i="11"/>
  <c r="L27" i="11"/>
  <c r="H27" i="11"/>
  <c r="M27" i="11" s="1"/>
  <c r="O26" i="11"/>
  <c r="N26" i="11"/>
  <c r="L26" i="11"/>
  <c r="H26" i="11"/>
  <c r="M26" i="11" s="1"/>
  <c r="O25" i="11"/>
  <c r="L25" i="11"/>
  <c r="H25" i="11"/>
  <c r="M25" i="11" s="1"/>
  <c r="O24" i="11"/>
  <c r="L24" i="11"/>
  <c r="H24" i="11"/>
  <c r="M24" i="11" s="1"/>
  <c r="O23" i="11"/>
  <c r="L23" i="11"/>
  <c r="H23" i="11"/>
  <c r="M23" i="11" s="1"/>
  <c r="O22" i="11"/>
  <c r="N22" i="11"/>
  <c r="L22" i="11"/>
  <c r="H22" i="11"/>
  <c r="M22" i="11" s="1"/>
  <c r="O21" i="11"/>
  <c r="N21" i="11"/>
  <c r="L21" i="11"/>
  <c r="H21" i="11"/>
  <c r="M21" i="11" s="1"/>
  <c r="L20" i="11"/>
  <c r="K20" i="11"/>
  <c r="O20" i="11" s="1"/>
  <c r="J20" i="11"/>
  <c r="G20" i="11"/>
  <c r="F20" i="11"/>
  <c r="O19" i="11"/>
  <c r="N19" i="11"/>
  <c r="M19" i="11"/>
  <c r="L19" i="11"/>
  <c r="H19" i="11"/>
  <c r="O18" i="11"/>
  <c r="N18" i="11"/>
  <c r="M18" i="11"/>
  <c r="L18" i="11"/>
  <c r="L17" i="11" s="1"/>
  <c r="L16" i="11" s="1"/>
  <c r="L15" i="11" s="1"/>
  <c r="H18" i="11"/>
  <c r="O17" i="11"/>
  <c r="M17" i="11"/>
  <c r="K17" i="11"/>
  <c r="J17" i="11"/>
  <c r="H17" i="11"/>
  <c r="G17" i="11"/>
  <c r="F17" i="11"/>
  <c r="J16" i="11"/>
  <c r="G16" i="11"/>
  <c r="G15" i="11" s="1"/>
  <c r="G9" i="11" s="1"/>
  <c r="G8" i="11" s="1"/>
  <c r="O14" i="11"/>
  <c r="N14" i="11"/>
  <c r="M14" i="11"/>
  <c r="L14" i="11"/>
  <c r="L12" i="11" s="1"/>
  <c r="L11" i="11" s="1"/>
  <c r="L10" i="11" s="1"/>
  <c r="H14" i="11"/>
  <c r="O13" i="11"/>
  <c r="N13" i="11"/>
  <c r="M13" i="11"/>
  <c r="L13" i="11"/>
  <c r="H13" i="11"/>
  <c r="O12" i="11"/>
  <c r="M12" i="11"/>
  <c r="K12" i="11"/>
  <c r="J12" i="11"/>
  <c r="H12" i="11"/>
  <c r="H11" i="11" s="1"/>
  <c r="G12" i="11"/>
  <c r="F12" i="11"/>
  <c r="M11" i="11"/>
  <c r="K11" i="11"/>
  <c r="J11" i="11"/>
  <c r="G11" i="11"/>
  <c r="G10" i="11" s="1"/>
  <c r="F11" i="11"/>
  <c r="F10" i="11" s="1"/>
  <c r="K10" i="11"/>
  <c r="N10" i="11" s="1"/>
  <c r="J10" i="11"/>
  <c r="H10" i="11"/>
  <c r="H149" i="10"/>
  <c r="J148" i="10"/>
  <c r="G148" i="10"/>
  <c r="F148" i="10"/>
  <c r="F147" i="10" s="1"/>
  <c r="F146" i="10" s="1"/>
  <c r="J147" i="10"/>
  <c r="G147" i="10"/>
  <c r="J146" i="10"/>
  <c r="G146" i="10"/>
  <c r="H145" i="10"/>
  <c r="J144" i="10"/>
  <c r="G144" i="10"/>
  <c r="G143" i="10" s="1"/>
  <c r="G142" i="10" s="1"/>
  <c r="F144" i="10"/>
  <c r="F143" i="10" s="1"/>
  <c r="F142" i="10" s="1"/>
  <c r="J143" i="10"/>
  <c r="J142" i="10"/>
  <c r="H141" i="10"/>
  <c r="J140" i="10"/>
  <c r="G140" i="10"/>
  <c r="F140" i="10"/>
  <c r="H139" i="10"/>
  <c r="J138" i="10"/>
  <c r="G138" i="10"/>
  <c r="G132" i="10" s="1"/>
  <c r="G129" i="10" s="1"/>
  <c r="G122" i="10" s="1"/>
  <c r="G119" i="10" s="1"/>
  <c r="G82" i="10" s="1"/>
  <c r="F138" i="10"/>
  <c r="F132" i="10" s="1"/>
  <c r="F129" i="10" s="1"/>
  <c r="F122" i="10" s="1"/>
  <c r="F119" i="10" s="1"/>
  <c r="F82" i="10" s="1"/>
  <c r="H137" i="10"/>
  <c r="J136" i="10"/>
  <c r="J131" i="10" s="1"/>
  <c r="G136" i="10"/>
  <c r="F136" i="10"/>
  <c r="K135" i="10"/>
  <c r="H135" i="10"/>
  <c r="J134" i="10"/>
  <c r="H134" i="10"/>
  <c r="G134" i="10"/>
  <c r="F134" i="10"/>
  <c r="F131" i="10" s="1"/>
  <c r="F128" i="10" s="1"/>
  <c r="F121" i="10" s="1"/>
  <c r="F118" i="10" s="1"/>
  <c r="G133" i="10"/>
  <c r="F133" i="10"/>
  <c r="J132" i="10"/>
  <c r="G131" i="10"/>
  <c r="G128" i="10" s="1"/>
  <c r="G121" i="10" s="1"/>
  <c r="G118" i="10" s="1"/>
  <c r="G130" i="10"/>
  <c r="G123" i="10" s="1"/>
  <c r="G120" i="10" s="1"/>
  <c r="G83" i="10" s="1"/>
  <c r="F130" i="10"/>
  <c r="J129" i="10"/>
  <c r="H127" i="10"/>
  <c r="J126" i="10"/>
  <c r="G126" i="10"/>
  <c r="F126" i="10"/>
  <c r="G125" i="10"/>
  <c r="F125" i="10"/>
  <c r="G124" i="10"/>
  <c r="F124" i="10"/>
  <c r="F123" i="10"/>
  <c r="F120" i="10" s="1"/>
  <c r="J122" i="10"/>
  <c r="J119" i="10"/>
  <c r="J82" i="10" s="1"/>
  <c r="H117" i="10"/>
  <c r="K117" i="10" s="1"/>
  <c r="J116" i="10"/>
  <c r="H116" i="10"/>
  <c r="G116" i="10"/>
  <c r="F116" i="10"/>
  <c r="J115" i="10"/>
  <c r="G115" i="10"/>
  <c r="G114" i="10" s="1"/>
  <c r="G113" i="10" s="1"/>
  <c r="G112" i="10" s="1"/>
  <c r="F115" i="10"/>
  <c r="J114" i="10"/>
  <c r="F114" i="10"/>
  <c r="F113" i="10" s="1"/>
  <c r="F112" i="10" s="1"/>
  <c r="F81" i="10" s="1"/>
  <c r="J113" i="10"/>
  <c r="J112" i="10"/>
  <c r="H111" i="10"/>
  <c r="J110" i="10"/>
  <c r="G110" i="10"/>
  <c r="F110" i="10"/>
  <c r="F109" i="10" s="1"/>
  <c r="F108" i="10" s="1"/>
  <c r="J109" i="10"/>
  <c r="G109" i="10"/>
  <c r="G108" i="10"/>
  <c r="H107" i="10"/>
  <c r="J106" i="10"/>
  <c r="G106" i="10"/>
  <c r="G103" i="10" s="1"/>
  <c r="G102" i="10" s="1"/>
  <c r="G101" i="10" s="1"/>
  <c r="G100" i="10" s="1"/>
  <c r="F106" i="10"/>
  <c r="H105" i="10"/>
  <c r="J104" i="10"/>
  <c r="G104" i="10"/>
  <c r="F104" i="10"/>
  <c r="J103" i="10"/>
  <c r="J102" i="10"/>
  <c r="H99" i="10"/>
  <c r="J98" i="10"/>
  <c r="G98" i="10"/>
  <c r="G97" i="10" s="1"/>
  <c r="F98" i="10"/>
  <c r="F97" i="10" s="1"/>
  <c r="F96" i="10" s="1"/>
  <c r="J97" i="10"/>
  <c r="J96" i="10"/>
  <c r="H95" i="10"/>
  <c r="J94" i="10"/>
  <c r="J93" i="10" s="1"/>
  <c r="G94" i="10"/>
  <c r="F94" i="10"/>
  <c r="F93" i="10" s="1"/>
  <c r="G93" i="10"/>
  <c r="G92" i="10"/>
  <c r="F92" i="10"/>
  <c r="F91" i="10"/>
  <c r="F90" i="10" s="1"/>
  <c r="H89" i="10"/>
  <c r="J88" i="10"/>
  <c r="G88" i="10"/>
  <c r="G87" i="10" s="1"/>
  <c r="G86" i="10" s="1"/>
  <c r="G85" i="10" s="1"/>
  <c r="G84" i="10" s="1"/>
  <c r="F88" i="10"/>
  <c r="F87" i="10" s="1"/>
  <c r="F86" i="10" s="1"/>
  <c r="F85" i="10" s="1"/>
  <c r="J87" i="10"/>
  <c r="J86" i="10"/>
  <c r="J85" i="10"/>
  <c r="J84" i="10"/>
  <c r="F84" i="10"/>
  <c r="H80" i="10"/>
  <c r="J79" i="10"/>
  <c r="J72" i="10" s="1"/>
  <c r="G79" i="10"/>
  <c r="F79" i="10"/>
  <c r="F72" i="10" s="1"/>
  <c r="G78" i="10"/>
  <c r="F78" i="10"/>
  <c r="K77" i="10"/>
  <c r="H77" i="10"/>
  <c r="J76" i="10"/>
  <c r="H76" i="10"/>
  <c r="H75" i="10" s="1"/>
  <c r="G76" i="10"/>
  <c r="G75" i="10" s="1"/>
  <c r="G74" i="10" s="1"/>
  <c r="G73" i="10" s="1"/>
  <c r="F76" i="10"/>
  <c r="J75" i="10"/>
  <c r="F75" i="10"/>
  <c r="F74" i="10" s="1"/>
  <c r="F73" i="10" s="1"/>
  <c r="J74" i="10"/>
  <c r="J73" i="10"/>
  <c r="G72" i="10"/>
  <c r="H71" i="10"/>
  <c r="H70" i="10"/>
  <c r="K70" i="10" s="1"/>
  <c r="H69" i="10"/>
  <c r="J68" i="10"/>
  <c r="G68" i="10"/>
  <c r="F68" i="10"/>
  <c r="H67" i="10"/>
  <c r="K67" i="10" s="1"/>
  <c r="H66" i="10"/>
  <c r="K65" i="10"/>
  <c r="H65" i="10"/>
  <c r="H64" i="10"/>
  <c r="K64" i="10" s="1"/>
  <c r="K63" i="10"/>
  <c r="H63" i="10"/>
  <c r="H62" i="10"/>
  <c r="J61" i="10"/>
  <c r="G61" i="10"/>
  <c r="G54" i="10" s="1"/>
  <c r="F61" i="10"/>
  <c r="H60" i="10"/>
  <c r="J59" i="10"/>
  <c r="G59" i="10"/>
  <c r="F59" i="10"/>
  <c r="H58" i="10"/>
  <c r="J57" i="10"/>
  <c r="G57" i="10"/>
  <c r="F57" i="10"/>
  <c r="F54" i="10" s="1"/>
  <c r="K56" i="10"/>
  <c r="H56" i="10"/>
  <c r="J55" i="10"/>
  <c r="H55" i="10"/>
  <c r="G55" i="10"/>
  <c r="F55" i="10"/>
  <c r="H53" i="10"/>
  <c r="J52" i="10"/>
  <c r="G52" i="10"/>
  <c r="F52" i="10"/>
  <c r="H51" i="10"/>
  <c r="K51" i="10" s="1"/>
  <c r="H50" i="10"/>
  <c r="K50" i="10" s="1"/>
  <c r="H49" i="10"/>
  <c r="K49" i="10" s="1"/>
  <c r="H48" i="10"/>
  <c r="H47" i="10"/>
  <c r="K47" i="10" s="1"/>
  <c r="K46" i="10"/>
  <c r="H46" i="10"/>
  <c r="J45" i="10"/>
  <c r="G45" i="10"/>
  <c r="G41" i="10" s="1"/>
  <c r="F45" i="10"/>
  <c r="F41" i="10" s="1"/>
  <c r="H44" i="10"/>
  <c r="K44" i="10" s="1"/>
  <c r="H43" i="10"/>
  <c r="J42" i="10"/>
  <c r="H42" i="10"/>
  <c r="G42" i="10"/>
  <c r="F42" i="10"/>
  <c r="H39" i="10"/>
  <c r="K39" i="10" s="1"/>
  <c r="H38" i="10"/>
  <c r="K38" i="10" s="1"/>
  <c r="J37" i="10"/>
  <c r="G37" i="10"/>
  <c r="G34" i="10" s="1"/>
  <c r="G33" i="10" s="1"/>
  <c r="F37" i="10"/>
  <c r="F34" i="10" s="1"/>
  <c r="F33" i="10" s="1"/>
  <c r="H36" i="10"/>
  <c r="K36" i="10" s="1"/>
  <c r="J35" i="10"/>
  <c r="G35" i="10"/>
  <c r="F35" i="10"/>
  <c r="J34" i="10"/>
  <c r="J33" i="10" s="1"/>
  <c r="H31" i="10"/>
  <c r="K31" i="10" s="1"/>
  <c r="H30" i="10"/>
  <c r="K30" i="10" s="1"/>
  <c r="J29" i="10"/>
  <c r="G29" i="10"/>
  <c r="F29" i="10"/>
  <c r="J28" i="10"/>
  <c r="J11" i="10" s="1"/>
  <c r="G28" i="10"/>
  <c r="F28" i="10"/>
  <c r="H27" i="10"/>
  <c r="K27" i="10" s="1"/>
  <c r="H26" i="10"/>
  <c r="K26" i="10" s="1"/>
  <c r="H25" i="10"/>
  <c r="H24" i="10"/>
  <c r="K24" i="10" s="1"/>
  <c r="K23" i="10"/>
  <c r="H23" i="10"/>
  <c r="H22" i="10"/>
  <c r="K22" i="10" s="1"/>
  <c r="H21" i="10"/>
  <c r="K21" i="10" s="1"/>
  <c r="J20" i="10"/>
  <c r="G20" i="10"/>
  <c r="F20" i="10"/>
  <c r="H19" i="10"/>
  <c r="K19" i="10" s="1"/>
  <c r="K18" i="10"/>
  <c r="H18" i="10"/>
  <c r="H17" i="10"/>
  <c r="K17" i="10" s="1"/>
  <c r="H16" i="10"/>
  <c r="K16" i="10" s="1"/>
  <c r="H15" i="10"/>
  <c r="K15" i="10" s="1"/>
  <c r="H14" i="10"/>
  <c r="J13" i="10"/>
  <c r="H13" i="10"/>
  <c r="H12" i="10" s="1"/>
  <c r="G13" i="10"/>
  <c r="F13" i="10"/>
  <c r="J12" i="10"/>
  <c r="G12" i="10"/>
  <c r="G11" i="10" s="1"/>
  <c r="G10" i="10" s="1"/>
  <c r="F12" i="10"/>
  <c r="F11" i="10" s="1"/>
  <c r="F10" i="10" s="1"/>
  <c r="G8" i="10"/>
  <c r="F8" i="10"/>
  <c r="K149" i="9"/>
  <c r="H149" i="9"/>
  <c r="J148" i="9"/>
  <c r="K148" i="9" s="1"/>
  <c r="H148" i="9"/>
  <c r="G148" i="9"/>
  <c r="F148" i="9"/>
  <c r="H147" i="9"/>
  <c r="G147" i="9"/>
  <c r="F147" i="9"/>
  <c r="H146" i="9"/>
  <c r="G146" i="9"/>
  <c r="F146" i="9"/>
  <c r="H145" i="9"/>
  <c r="J144" i="9"/>
  <c r="G144" i="9"/>
  <c r="G143" i="9" s="1"/>
  <c r="G142" i="9" s="1"/>
  <c r="F144" i="9"/>
  <c r="F143" i="9" s="1"/>
  <c r="F142" i="9" s="1"/>
  <c r="J143" i="9"/>
  <c r="J142" i="9"/>
  <c r="K141" i="9"/>
  <c r="H141" i="9"/>
  <c r="J140" i="9"/>
  <c r="H140" i="9"/>
  <c r="G140" i="9"/>
  <c r="F140" i="9"/>
  <c r="H139" i="9"/>
  <c r="J138" i="9"/>
  <c r="G138" i="9"/>
  <c r="F138" i="9"/>
  <c r="K137" i="9"/>
  <c r="H137" i="9"/>
  <c r="J136" i="9"/>
  <c r="H136" i="9"/>
  <c r="G136" i="9"/>
  <c r="F136" i="9"/>
  <c r="H135" i="9"/>
  <c r="J134" i="9"/>
  <c r="G134" i="9"/>
  <c r="G131" i="9" s="1"/>
  <c r="G128" i="9" s="1"/>
  <c r="F134" i="9"/>
  <c r="F131" i="9" s="1"/>
  <c r="F128" i="9" s="1"/>
  <c r="H133" i="9"/>
  <c r="G133" i="9"/>
  <c r="F133" i="9"/>
  <c r="J132" i="9"/>
  <c r="G132" i="9"/>
  <c r="G129" i="9" s="1"/>
  <c r="G122" i="9" s="1"/>
  <c r="G119" i="9" s="1"/>
  <c r="G82" i="9" s="1"/>
  <c r="F132" i="9"/>
  <c r="F129" i="9" s="1"/>
  <c r="F122" i="9" s="1"/>
  <c r="F119" i="9" s="1"/>
  <c r="F82" i="9" s="1"/>
  <c r="H130" i="9"/>
  <c r="H123" i="9" s="1"/>
  <c r="H120" i="9" s="1"/>
  <c r="G130" i="9"/>
  <c r="G123" i="9" s="1"/>
  <c r="G120" i="9" s="1"/>
  <c r="F130" i="9"/>
  <c r="F123" i="9" s="1"/>
  <c r="F120" i="9" s="1"/>
  <c r="F83" i="9" s="1"/>
  <c r="J129" i="9"/>
  <c r="K127" i="9"/>
  <c r="H127" i="9"/>
  <c r="J126" i="9"/>
  <c r="K126" i="9" s="1"/>
  <c r="H126" i="9"/>
  <c r="G126" i="9"/>
  <c r="F126" i="9"/>
  <c r="H125" i="9"/>
  <c r="G125" i="9"/>
  <c r="F125" i="9"/>
  <c r="H124" i="9"/>
  <c r="G124" i="9"/>
  <c r="F124" i="9"/>
  <c r="J122" i="9"/>
  <c r="J119" i="9"/>
  <c r="H117" i="9"/>
  <c r="J116" i="9"/>
  <c r="G116" i="9"/>
  <c r="F116" i="9"/>
  <c r="J115" i="9"/>
  <c r="G115" i="9"/>
  <c r="G114" i="9" s="1"/>
  <c r="G113" i="9" s="1"/>
  <c r="G112" i="9" s="1"/>
  <c r="F115" i="9"/>
  <c r="F114" i="9" s="1"/>
  <c r="F113" i="9" s="1"/>
  <c r="F112" i="9" s="1"/>
  <c r="J114" i="9"/>
  <c r="J113" i="9"/>
  <c r="J112" i="9"/>
  <c r="K111" i="9"/>
  <c r="H111" i="9"/>
  <c r="J110" i="9"/>
  <c r="K110" i="9" s="1"/>
  <c r="H110" i="9"/>
  <c r="G110" i="9"/>
  <c r="F110" i="9"/>
  <c r="H109" i="9"/>
  <c r="G109" i="9"/>
  <c r="F109" i="9"/>
  <c r="H108" i="9"/>
  <c r="G108" i="9"/>
  <c r="F108" i="9"/>
  <c r="H107" i="9"/>
  <c r="J106" i="9"/>
  <c r="G106" i="9"/>
  <c r="G103" i="9" s="1"/>
  <c r="G102" i="9" s="1"/>
  <c r="G101" i="9" s="1"/>
  <c r="G100" i="9" s="1"/>
  <c r="F106" i="9"/>
  <c r="F103" i="9" s="1"/>
  <c r="F102" i="9" s="1"/>
  <c r="F101" i="9" s="1"/>
  <c r="F100" i="9" s="1"/>
  <c r="K105" i="9"/>
  <c r="H105" i="9"/>
  <c r="J104" i="9"/>
  <c r="K104" i="9" s="1"/>
  <c r="H104" i="9"/>
  <c r="G104" i="9"/>
  <c r="F104" i="9"/>
  <c r="H99" i="9"/>
  <c r="J98" i="9"/>
  <c r="G98" i="9"/>
  <c r="F98" i="9"/>
  <c r="J97" i="9"/>
  <c r="G97" i="9"/>
  <c r="G150" i="9" s="1"/>
  <c r="F97" i="9"/>
  <c r="F96" i="9" s="1"/>
  <c r="F91" i="9" s="1"/>
  <c r="F90" i="9" s="1"/>
  <c r="J96" i="9"/>
  <c r="K95" i="9"/>
  <c r="H95" i="9"/>
  <c r="J94" i="9"/>
  <c r="K94" i="9" s="1"/>
  <c r="H94" i="9"/>
  <c r="G94" i="9"/>
  <c r="F94" i="9"/>
  <c r="H93" i="9"/>
  <c r="G93" i="9"/>
  <c r="F93" i="9"/>
  <c r="H92" i="9"/>
  <c r="G92" i="9"/>
  <c r="F92" i="9"/>
  <c r="H89" i="9"/>
  <c r="K89" i="9" s="1"/>
  <c r="J88" i="9"/>
  <c r="G88" i="9"/>
  <c r="G87" i="9" s="1"/>
  <c r="G86" i="9" s="1"/>
  <c r="G85" i="9" s="1"/>
  <c r="G84" i="9" s="1"/>
  <c r="F88" i="9"/>
  <c r="F87" i="9" s="1"/>
  <c r="F86" i="9" s="1"/>
  <c r="F85" i="9" s="1"/>
  <c r="F84" i="9" s="1"/>
  <c r="J87" i="9"/>
  <c r="J86" i="9"/>
  <c r="J85" i="9"/>
  <c r="J84" i="9"/>
  <c r="G83" i="9"/>
  <c r="K80" i="9"/>
  <c r="H80" i="9"/>
  <c r="J79" i="9"/>
  <c r="J72" i="9" s="1"/>
  <c r="H79" i="9"/>
  <c r="G79" i="9"/>
  <c r="F79" i="9"/>
  <c r="J78" i="9"/>
  <c r="J8" i="9" s="1"/>
  <c r="H78" i="9"/>
  <c r="G78" i="9"/>
  <c r="F78" i="9"/>
  <c r="H77" i="9"/>
  <c r="H76" i="9" s="1"/>
  <c r="J76" i="9"/>
  <c r="G76" i="9"/>
  <c r="F76" i="9"/>
  <c r="J75" i="9"/>
  <c r="G75" i="9"/>
  <c r="F75" i="9"/>
  <c r="J74" i="9"/>
  <c r="G74" i="9"/>
  <c r="G73" i="9" s="1"/>
  <c r="F74" i="9"/>
  <c r="F73" i="9" s="1"/>
  <c r="J73" i="9"/>
  <c r="H72" i="9"/>
  <c r="G72" i="9"/>
  <c r="F72" i="9"/>
  <c r="K71" i="9"/>
  <c r="H71" i="9"/>
  <c r="H70" i="9"/>
  <c r="H68" i="9" s="1"/>
  <c r="H54" i="9" s="1"/>
  <c r="K69" i="9"/>
  <c r="H69" i="9"/>
  <c r="J68" i="9"/>
  <c r="K68" i="9" s="1"/>
  <c r="G68" i="9"/>
  <c r="F68" i="9"/>
  <c r="K67" i="9"/>
  <c r="H67" i="9"/>
  <c r="K66" i="9"/>
  <c r="H66" i="9"/>
  <c r="K65" i="9"/>
  <c r="H65" i="9"/>
  <c r="K64" i="9"/>
  <c r="H64" i="9"/>
  <c r="K63" i="9"/>
  <c r="H63" i="9"/>
  <c r="H61" i="9" s="1"/>
  <c r="K62" i="9"/>
  <c r="H62" i="9"/>
  <c r="J61" i="9"/>
  <c r="K61" i="9" s="1"/>
  <c r="G61" i="9"/>
  <c r="F61" i="9"/>
  <c r="H60" i="9"/>
  <c r="H59" i="9" s="1"/>
  <c r="J59" i="9"/>
  <c r="G59" i="9"/>
  <c r="F59" i="9"/>
  <c r="K58" i="9"/>
  <c r="H58" i="9"/>
  <c r="J57" i="9"/>
  <c r="H57" i="9"/>
  <c r="G57" i="9"/>
  <c r="F57" i="9"/>
  <c r="K56" i="9"/>
  <c r="H56" i="9"/>
  <c r="J55" i="9"/>
  <c r="H55" i="9"/>
  <c r="G55" i="9"/>
  <c r="G54" i="9" s="1"/>
  <c r="G40" i="9" s="1"/>
  <c r="F55" i="9"/>
  <c r="F54" i="9" s="1"/>
  <c r="F40" i="9" s="1"/>
  <c r="K53" i="9"/>
  <c r="H53" i="9"/>
  <c r="J52" i="9"/>
  <c r="K52" i="9" s="1"/>
  <c r="H52" i="9"/>
  <c r="G52" i="9"/>
  <c r="F52" i="9"/>
  <c r="K51" i="9"/>
  <c r="H51" i="9"/>
  <c r="K50" i="9"/>
  <c r="H50" i="9"/>
  <c r="K49" i="9"/>
  <c r="H49" i="9"/>
  <c r="K48" i="9"/>
  <c r="H48" i="9"/>
  <c r="K47" i="9"/>
  <c r="H47" i="9"/>
  <c r="K46" i="9"/>
  <c r="H46" i="9"/>
  <c r="J45" i="9"/>
  <c r="J41" i="9" s="1"/>
  <c r="G45" i="9"/>
  <c r="F45" i="9"/>
  <c r="H44" i="9"/>
  <c r="H42" i="9" s="1"/>
  <c r="K43" i="9"/>
  <c r="H43" i="9"/>
  <c r="J42" i="9"/>
  <c r="G42" i="9"/>
  <c r="F42" i="9"/>
  <c r="G41" i="9"/>
  <c r="F41" i="9"/>
  <c r="H39" i="9"/>
  <c r="H37" i="9" s="1"/>
  <c r="K37" i="9" s="1"/>
  <c r="K38" i="9"/>
  <c r="H38" i="9"/>
  <c r="J37" i="9"/>
  <c r="J34" i="9" s="1"/>
  <c r="G37" i="9"/>
  <c r="F37" i="9"/>
  <c r="K36" i="9"/>
  <c r="H36" i="9"/>
  <c r="J35" i="9"/>
  <c r="H35" i="9"/>
  <c r="G35" i="9"/>
  <c r="G34" i="9" s="1"/>
  <c r="G33" i="9" s="1"/>
  <c r="F35" i="9"/>
  <c r="F34" i="9" s="1"/>
  <c r="F33" i="9" s="1"/>
  <c r="K31" i="9"/>
  <c r="H31" i="9"/>
  <c r="K30" i="9"/>
  <c r="H30" i="9"/>
  <c r="J29" i="9"/>
  <c r="H29" i="9"/>
  <c r="G29" i="9"/>
  <c r="G28" i="9" s="1"/>
  <c r="G11" i="9" s="1"/>
  <c r="G10" i="9" s="1"/>
  <c r="F29" i="9"/>
  <c r="J28" i="9"/>
  <c r="F28" i="9"/>
  <c r="F11" i="9" s="1"/>
  <c r="F10" i="9" s="1"/>
  <c r="K27" i="9"/>
  <c r="H27" i="9"/>
  <c r="K26" i="9"/>
  <c r="H26" i="9"/>
  <c r="K25" i="9"/>
  <c r="H25" i="9"/>
  <c r="K24" i="9"/>
  <c r="H24" i="9"/>
  <c r="K23" i="9"/>
  <c r="H23" i="9"/>
  <c r="K22" i="9"/>
  <c r="H22" i="9"/>
  <c r="H20" i="9" s="1"/>
  <c r="K21" i="9"/>
  <c r="H21" i="9"/>
  <c r="J20" i="9"/>
  <c r="K20" i="9" s="1"/>
  <c r="G20" i="9"/>
  <c r="F20" i="9"/>
  <c r="H19" i="9"/>
  <c r="K18" i="9"/>
  <c r="H18" i="9"/>
  <c r="H17" i="9"/>
  <c r="K17" i="9" s="1"/>
  <c r="K16" i="9"/>
  <c r="H16" i="9"/>
  <c r="K15" i="9"/>
  <c r="H15" i="9"/>
  <c r="K14" i="9"/>
  <c r="H14" i="9"/>
  <c r="J13" i="9"/>
  <c r="G13" i="9"/>
  <c r="F13" i="9"/>
  <c r="G12" i="9"/>
  <c r="F12" i="9"/>
  <c r="H8" i="9"/>
  <c r="G8" i="9"/>
  <c r="F8" i="9"/>
  <c r="O116" i="8"/>
  <c r="N116" i="8"/>
  <c r="L116" i="8"/>
  <c r="H116" i="8"/>
  <c r="H115" i="8" s="1"/>
  <c r="O115" i="8"/>
  <c r="L115" i="8"/>
  <c r="K115" i="8"/>
  <c r="K114" i="8" s="1"/>
  <c r="J115" i="8"/>
  <c r="G115" i="8"/>
  <c r="F115" i="8"/>
  <c r="L114" i="8"/>
  <c r="G114" i="8"/>
  <c r="G113" i="8" s="1"/>
  <c r="F114" i="8"/>
  <c r="F113" i="8" s="1"/>
  <c r="L113" i="8"/>
  <c r="O112" i="8"/>
  <c r="N112" i="8"/>
  <c r="L112" i="8"/>
  <c r="H112" i="8"/>
  <c r="L111" i="8"/>
  <c r="K111" i="8"/>
  <c r="K110" i="8" s="1"/>
  <c r="J111" i="8"/>
  <c r="H111" i="8"/>
  <c r="G111" i="8"/>
  <c r="F111" i="8"/>
  <c r="L110" i="8"/>
  <c r="H110" i="8"/>
  <c r="G110" i="8"/>
  <c r="G109" i="8" s="1"/>
  <c r="F110" i="8"/>
  <c r="F109" i="8" s="1"/>
  <c r="L109" i="8"/>
  <c r="K109" i="8"/>
  <c r="O108" i="8"/>
  <c r="L108" i="8"/>
  <c r="H108" i="8"/>
  <c r="L107" i="8"/>
  <c r="K107" i="8"/>
  <c r="J107" i="8"/>
  <c r="G107" i="8"/>
  <c r="F107" i="8"/>
  <c r="O106" i="8"/>
  <c r="N106" i="8"/>
  <c r="M106" i="8"/>
  <c r="L106" i="8"/>
  <c r="H106" i="8"/>
  <c r="O105" i="8"/>
  <c r="N105" i="8"/>
  <c r="M105" i="8"/>
  <c r="L105" i="8"/>
  <c r="K105" i="8"/>
  <c r="J105" i="8"/>
  <c r="H105" i="8"/>
  <c r="G105" i="8"/>
  <c r="G98" i="8" s="1"/>
  <c r="G95" i="8" s="1"/>
  <c r="G92" i="8" s="1"/>
  <c r="G89" i="8" s="1"/>
  <c r="F105" i="8"/>
  <c r="F98" i="8" s="1"/>
  <c r="F95" i="8" s="1"/>
  <c r="F92" i="8" s="1"/>
  <c r="O104" i="8"/>
  <c r="L104" i="8"/>
  <c r="H104" i="8"/>
  <c r="L103" i="8"/>
  <c r="L97" i="8" s="1"/>
  <c r="L94" i="8" s="1"/>
  <c r="L91" i="8" s="1"/>
  <c r="L88" i="8" s="1"/>
  <c r="K103" i="8"/>
  <c r="J103" i="8"/>
  <c r="G103" i="8"/>
  <c r="F103" i="8"/>
  <c r="F97" i="8" s="1"/>
  <c r="F94" i="8" s="1"/>
  <c r="F91" i="8" s="1"/>
  <c r="F88" i="8" s="1"/>
  <c r="O102" i="8"/>
  <c r="L102" i="8"/>
  <c r="H102" i="8"/>
  <c r="L101" i="8"/>
  <c r="K101" i="8"/>
  <c r="J101" i="8"/>
  <c r="G101" i="8"/>
  <c r="F101" i="8"/>
  <c r="O100" i="8"/>
  <c r="N100" i="8"/>
  <c r="M100" i="8"/>
  <c r="L100" i="8"/>
  <c r="H100" i="8"/>
  <c r="O99" i="8"/>
  <c r="N99" i="8"/>
  <c r="M99" i="8"/>
  <c r="L99" i="8"/>
  <c r="K99" i="8"/>
  <c r="J99" i="8"/>
  <c r="H99" i="8"/>
  <c r="G99" i="8"/>
  <c r="G96" i="8" s="1"/>
  <c r="G93" i="8" s="1"/>
  <c r="F99" i="8"/>
  <c r="F96" i="8" s="1"/>
  <c r="F93" i="8" s="1"/>
  <c r="F90" i="8" s="1"/>
  <c r="L98" i="8"/>
  <c r="K98" i="8"/>
  <c r="J97" i="8"/>
  <c r="G97" i="8"/>
  <c r="L96" i="8"/>
  <c r="K96" i="8"/>
  <c r="L95" i="8"/>
  <c r="L92" i="8" s="1"/>
  <c r="L89" i="8" s="1"/>
  <c r="K95" i="8"/>
  <c r="J94" i="8"/>
  <c r="G94" i="8"/>
  <c r="L93" i="8"/>
  <c r="L90" i="8" s="1"/>
  <c r="L87" i="8" s="1"/>
  <c r="K93" i="8"/>
  <c r="K92" i="8"/>
  <c r="G91" i="8"/>
  <c r="G90" i="8"/>
  <c r="G87" i="8" s="1"/>
  <c r="F89" i="8"/>
  <c r="G88" i="8"/>
  <c r="F87" i="8"/>
  <c r="O86" i="8"/>
  <c r="L86" i="8"/>
  <c r="H86" i="8"/>
  <c r="L85" i="8"/>
  <c r="L84" i="8" s="1"/>
  <c r="K85" i="8"/>
  <c r="J85" i="8"/>
  <c r="J84" i="8" s="1"/>
  <c r="G85" i="8"/>
  <c r="G84" i="8" s="1"/>
  <c r="F85" i="8"/>
  <c r="F84" i="8" s="1"/>
  <c r="F83" i="8" s="1"/>
  <c r="L83" i="8"/>
  <c r="G83" i="8"/>
  <c r="L82" i="8"/>
  <c r="L81" i="8" s="1"/>
  <c r="L80" i="8" s="1"/>
  <c r="L79" i="8" s="1"/>
  <c r="H82" i="8"/>
  <c r="K81" i="8"/>
  <c r="J81" i="8"/>
  <c r="G81" i="8"/>
  <c r="F81" i="8"/>
  <c r="K80" i="8"/>
  <c r="G80" i="8"/>
  <c r="G79" i="8" s="1"/>
  <c r="G78" i="8" s="1"/>
  <c r="G77" i="8" s="1"/>
  <c r="F80" i="8"/>
  <c r="F79" i="8" s="1"/>
  <c r="F78" i="8" s="1"/>
  <c r="F77" i="8" s="1"/>
  <c r="L78" i="8"/>
  <c r="L77" i="8" s="1"/>
  <c r="O76" i="8"/>
  <c r="L76" i="8"/>
  <c r="H76" i="8"/>
  <c r="O75" i="8"/>
  <c r="N75" i="8"/>
  <c r="L75" i="8"/>
  <c r="K75" i="8"/>
  <c r="K74" i="8" s="1"/>
  <c r="J75" i="8"/>
  <c r="H75" i="8"/>
  <c r="G75" i="8"/>
  <c r="F75" i="8"/>
  <c r="L74" i="8"/>
  <c r="L73" i="8" s="1"/>
  <c r="H74" i="8"/>
  <c r="G74" i="8"/>
  <c r="G73" i="8" s="1"/>
  <c r="G66" i="8" s="1"/>
  <c r="G65" i="8" s="1"/>
  <c r="F74" i="8"/>
  <c r="K73" i="8"/>
  <c r="F73" i="8"/>
  <c r="O72" i="8"/>
  <c r="L72" i="8"/>
  <c r="H72" i="8"/>
  <c r="O71" i="8"/>
  <c r="N71" i="8"/>
  <c r="L71" i="8"/>
  <c r="K71" i="8"/>
  <c r="J71" i="8"/>
  <c r="H71" i="8"/>
  <c r="G71" i="8"/>
  <c r="F71" i="8"/>
  <c r="O70" i="8"/>
  <c r="N70" i="8"/>
  <c r="M70" i="8"/>
  <c r="L70" i="8"/>
  <c r="L69" i="8" s="1"/>
  <c r="L68" i="8" s="1"/>
  <c r="L67" i="8" s="1"/>
  <c r="H70" i="8"/>
  <c r="O69" i="8"/>
  <c r="K69" i="8"/>
  <c r="J69" i="8"/>
  <c r="H69" i="8"/>
  <c r="G69" i="8"/>
  <c r="G68" i="8" s="1"/>
  <c r="G67" i="8" s="1"/>
  <c r="F69" i="8"/>
  <c r="K68" i="8"/>
  <c r="J68" i="8"/>
  <c r="F68" i="8"/>
  <c r="F67" i="8" s="1"/>
  <c r="F66" i="8" s="1"/>
  <c r="F65" i="8" s="1"/>
  <c r="F48" i="8" s="1"/>
  <c r="O64" i="8"/>
  <c r="N64" i="8"/>
  <c r="L64" i="8"/>
  <c r="H64" i="8"/>
  <c r="N63" i="8"/>
  <c r="L63" i="8"/>
  <c r="K63" i="8"/>
  <c r="K62" i="8" s="1"/>
  <c r="N62" i="8" s="1"/>
  <c r="J63" i="8"/>
  <c r="H63" i="8"/>
  <c r="G63" i="8"/>
  <c r="F63" i="8"/>
  <c r="L62" i="8"/>
  <c r="H62" i="8"/>
  <c r="G62" i="8"/>
  <c r="G61" i="8" s="1"/>
  <c r="F62" i="8"/>
  <c r="F61" i="8" s="1"/>
  <c r="L61" i="8"/>
  <c r="K61" i="8"/>
  <c r="O60" i="8"/>
  <c r="N60" i="8"/>
  <c r="L60" i="8"/>
  <c r="H60" i="8"/>
  <c r="L59" i="8"/>
  <c r="K59" i="8"/>
  <c r="K58" i="8" s="1"/>
  <c r="J59" i="8"/>
  <c r="G59" i="8"/>
  <c r="F59" i="8"/>
  <c r="L58" i="8"/>
  <c r="L57" i="8" s="1"/>
  <c r="L56" i="8" s="1"/>
  <c r="L55" i="8" s="1"/>
  <c r="G58" i="8"/>
  <c r="G57" i="8" s="1"/>
  <c r="F58" i="8"/>
  <c r="F57" i="8" s="1"/>
  <c r="F56" i="8" s="1"/>
  <c r="F55" i="8"/>
  <c r="O54" i="8"/>
  <c r="L54" i="8"/>
  <c r="H54" i="8"/>
  <c r="L53" i="8"/>
  <c r="L52" i="8" s="1"/>
  <c r="L51" i="8" s="1"/>
  <c r="L50" i="8" s="1"/>
  <c r="K53" i="8"/>
  <c r="J53" i="8"/>
  <c r="G53" i="8"/>
  <c r="G52" i="8" s="1"/>
  <c r="F53" i="8"/>
  <c r="F52" i="8" s="1"/>
  <c r="K52" i="8"/>
  <c r="K51" i="8" s="1"/>
  <c r="K50" i="8" s="1"/>
  <c r="J52" i="8"/>
  <c r="G51" i="8"/>
  <c r="G50" i="8" s="1"/>
  <c r="G49" i="8" s="1"/>
  <c r="F51" i="8"/>
  <c r="F50" i="8" s="1"/>
  <c r="F49" i="8" s="1"/>
  <c r="L49" i="8"/>
  <c r="K49" i="8"/>
  <c r="G48" i="8"/>
  <c r="L47" i="8"/>
  <c r="G47" i="8"/>
  <c r="F47" i="8"/>
  <c r="N45" i="8"/>
  <c r="M45" i="8"/>
  <c r="L45" i="8"/>
  <c r="L44" i="8" s="1"/>
  <c r="H45" i="8"/>
  <c r="K44" i="8"/>
  <c r="N44" i="8" s="1"/>
  <c r="J44" i="8"/>
  <c r="M44" i="8" s="1"/>
  <c r="H44" i="8"/>
  <c r="G44" i="8"/>
  <c r="F44" i="8"/>
  <c r="O43" i="8"/>
  <c r="L43" i="8"/>
  <c r="H43" i="8"/>
  <c r="N43" i="8" s="1"/>
  <c r="O42" i="8"/>
  <c r="L42" i="8"/>
  <c r="H42" i="8"/>
  <c r="O41" i="8"/>
  <c r="N41" i="8"/>
  <c r="L41" i="8"/>
  <c r="H41" i="8"/>
  <c r="O40" i="8"/>
  <c r="L40" i="8"/>
  <c r="H40" i="8"/>
  <c r="N40" i="8" s="1"/>
  <c r="L39" i="8"/>
  <c r="K39" i="8"/>
  <c r="J39" i="8"/>
  <c r="G39" i="8"/>
  <c r="F39" i="8"/>
  <c r="O38" i="8"/>
  <c r="N38" i="8"/>
  <c r="M38" i="8"/>
  <c r="L38" i="8"/>
  <c r="H38" i="8"/>
  <c r="O37" i="8"/>
  <c r="N37" i="8"/>
  <c r="M37" i="8"/>
  <c r="L37" i="8"/>
  <c r="K37" i="8"/>
  <c r="J37" i="8"/>
  <c r="H37" i="8"/>
  <c r="G37" i="8"/>
  <c r="F37" i="8"/>
  <c r="O36" i="8"/>
  <c r="L36" i="8"/>
  <c r="L34" i="8" s="1"/>
  <c r="H36" i="8"/>
  <c r="O35" i="8"/>
  <c r="L35" i="8"/>
  <c r="H35" i="8"/>
  <c r="K34" i="8"/>
  <c r="J34" i="8"/>
  <c r="G34" i="8"/>
  <c r="G33" i="8" s="1"/>
  <c r="F34" i="8"/>
  <c r="F33" i="8" s="1"/>
  <c r="O32" i="8"/>
  <c r="N32" i="8"/>
  <c r="M32" i="8"/>
  <c r="L32" i="8"/>
  <c r="H32" i="8"/>
  <c r="O31" i="8"/>
  <c r="N31" i="8"/>
  <c r="M31" i="8"/>
  <c r="L31" i="8"/>
  <c r="H31" i="8"/>
  <c r="O30" i="8"/>
  <c r="N30" i="8"/>
  <c r="M30" i="8"/>
  <c r="L30" i="8"/>
  <c r="H30" i="8"/>
  <c r="O29" i="8"/>
  <c r="N29" i="8"/>
  <c r="M29" i="8"/>
  <c r="L29" i="8"/>
  <c r="K29" i="8"/>
  <c r="J29" i="8"/>
  <c r="H29" i="8"/>
  <c r="G29" i="8"/>
  <c r="F29" i="8"/>
  <c r="O28" i="8"/>
  <c r="L28" i="8"/>
  <c r="H28" i="8"/>
  <c r="O27" i="8"/>
  <c r="L27" i="8"/>
  <c r="H27" i="8"/>
  <c r="O26" i="8"/>
  <c r="L26" i="8"/>
  <c r="H26" i="8"/>
  <c r="O25" i="8"/>
  <c r="L25" i="8"/>
  <c r="H25" i="8"/>
  <c r="O24" i="8"/>
  <c r="L24" i="8"/>
  <c r="H24" i="8"/>
  <c r="O23" i="8"/>
  <c r="L23" i="8"/>
  <c r="H23" i="8"/>
  <c r="O22" i="8"/>
  <c r="L22" i="8"/>
  <c r="H22" i="8"/>
  <c r="O21" i="8"/>
  <c r="L21" i="8"/>
  <c r="L20" i="8" s="1"/>
  <c r="L16" i="8" s="1"/>
  <c r="H21" i="8"/>
  <c r="K20" i="8"/>
  <c r="J20" i="8"/>
  <c r="G20" i="8"/>
  <c r="F20" i="8"/>
  <c r="F16" i="8" s="1"/>
  <c r="F15" i="8" s="1"/>
  <c r="O19" i="8"/>
  <c r="L19" i="8"/>
  <c r="H19" i="8"/>
  <c r="O18" i="8"/>
  <c r="N18" i="8"/>
  <c r="L18" i="8"/>
  <c r="H18" i="8"/>
  <c r="L17" i="8"/>
  <c r="K17" i="8"/>
  <c r="K16" i="8" s="1"/>
  <c r="J17" i="8"/>
  <c r="O17" i="8" s="1"/>
  <c r="G17" i="8"/>
  <c r="F17" i="8"/>
  <c r="G16" i="8"/>
  <c r="O14" i="8"/>
  <c r="N14" i="8"/>
  <c r="L14" i="8"/>
  <c r="H14" i="8"/>
  <c r="O13" i="8"/>
  <c r="L13" i="8"/>
  <c r="H13" i="8"/>
  <c r="O12" i="8"/>
  <c r="L12" i="8"/>
  <c r="K12" i="8"/>
  <c r="K11" i="8" s="1"/>
  <c r="J12" i="8"/>
  <c r="H12" i="8"/>
  <c r="N12" i="8" s="1"/>
  <c r="G12" i="8"/>
  <c r="F12" i="8"/>
  <c r="L11" i="8"/>
  <c r="L10" i="8" s="1"/>
  <c r="G11" i="8"/>
  <c r="G10" i="8" s="1"/>
  <c r="F11" i="8"/>
  <c r="K10" i="8"/>
  <c r="F10" i="8"/>
  <c r="AB306" i="7"/>
  <c r="AA306" i="7"/>
  <c r="Z306" i="7"/>
  <c r="Y306" i="7"/>
  <c r="X306" i="7"/>
  <c r="W306" i="7"/>
  <c r="U306" i="7"/>
  <c r="U305" i="7" s="1"/>
  <c r="S306" i="7"/>
  <c r="R306" i="7"/>
  <c r="R305" i="7" s="1"/>
  <c r="R304" i="7" s="1"/>
  <c r="R303" i="7" s="1"/>
  <c r="P306" i="7"/>
  <c r="L306" i="7"/>
  <c r="W305" i="7"/>
  <c r="W304" i="7" s="1"/>
  <c r="W303" i="7" s="1"/>
  <c r="V305" i="7"/>
  <c r="T305" i="7"/>
  <c r="S305" i="7"/>
  <c r="S304" i="7" s="1"/>
  <c r="S303" i="7" s="1"/>
  <c r="Q305" i="7"/>
  <c r="X305" i="7" s="1"/>
  <c r="P305" i="7"/>
  <c r="P304" i="7" s="1"/>
  <c r="P303" i="7" s="1"/>
  <c r="O305" i="7"/>
  <c r="N305" i="7"/>
  <c r="N304" i="7" s="1"/>
  <c r="N303" i="7" s="1"/>
  <c r="L305" i="7"/>
  <c r="K305" i="7"/>
  <c r="K304" i="7" s="1"/>
  <c r="J305" i="7"/>
  <c r="J304" i="7" s="1"/>
  <c r="J303" i="7" s="1"/>
  <c r="I305" i="7"/>
  <c r="H305" i="7"/>
  <c r="H304" i="7" s="1"/>
  <c r="H303" i="7" s="1"/>
  <c r="G305" i="7"/>
  <c r="F305" i="7"/>
  <c r="V304" i="7"/>
  <c r="U304" i="7"/>
  <c r="Q304" i="7"/>
  <c r="O304" i="7"/>
  <c r="L304" i="7"/>
  <c r="I304" i="7"/>
  <c r="G304" i="7"/>
  <c r="G303" i="7" s="1"/>
  <c r="F304" i="7"/>
  <c r="U303" i="7"/>
  <c r="Q303" i="7"/>
  <c r="O303" i="7"/>
  <c r="K303" i="7"/>
  <c r="I303" i="7"/>
  <c r="F303" i="7"/>
  <c r="AB302" i="7"/>
  <c r="AA302" i="7"/>
  <c r="W302" i="7"/>
  <c r="U302" i="7"/>
  <c r="U301" i="7" s="1"/>
  <c r="U300" i="7" s="1"/>
  <c r="U299" i="7" s="1"/>
  <c r="S302" i="7"/>
  <c r="R302" i="7"/>
  <c r="R301" i="7" s="1"/>
  <c r="L302" i="7"/>
  <c r="W301" i="7"/>
  <c r="W300" i="7" s="1"/>
  <c r="W299" i="7" s="1"/>
  <c r="V301" i="7"/>
  <c r="T301" i="7"/>
  <c r="S301" i="7"/>
  <c r="Q301" i="7"/>
  <c r="O301" i="7"/>
  <c r="O300" i="7" s="1"/>
  <c r="O299" i="7" s="1"/>
  <c r="N301" i="7"/>
  <c r="N300" i="7" s="1"/>
  <c r="K301" i="7"/>
  <c r="K300" i="7" s="1"/>
  <c r="J301" i="7"/>
  <c r="J300" i="7" s="1"/>
  <c r="J299" i="7" s="1"/>
  <c r="I301" i="7"/>
  <c r="I300" i="7" s="1"/>
  <c r="I299" i="7" s="1"/>
  <c r="H301" i="7"/>
  <c r="G301" i="7"/>
  <c r="G300" i="7" s="1"/>
  <c r="G299" i="7" s="1"/>
  <c r="F301" i="7"/>
  <c r="T300" i="7"/>
  <c r="S300" i="7"/>
  <c r="R300" i="7"/>
  <c r="R299" i="7" s="1"/>
  <c r="H300" i="7"/>
  <c r="H299" i="7" s="1"/>
  <c r="F300" i="7"/>
  <c r="F299" i="7" s="1"/>
  <c r="T299" i="7"/>
  <c r="S299" i="7"/>
  <c r="N299" i="7"/>
  <c r="K299" i="7"/>
  <c r="AA298" i="7"/>
  <c r="W298" i="7"/>
  <c r="U298" i="7"/>
  <c r="S298" i="7"/>
  <c r="S297" i="7" s="1"/>
  <c r="P298" i="7"/>
  <c r="L298" i="7"/>
  <c r="W297" i="7"/>
  <c r="V297" i="7"/>
  <c r="U297" i="7"/>
  <c r="T297" i="7"/>
  <c r="Q297" i="7"/>
  <c r="P297" i="7"/>
  <c r="O297" i="7"/>
  <c r="O290" i="7" s="1"/>
  <c r="O288" i="7" s="1"/>
  <c r="O282" i="7" s="1"/>
  <c r="O280" i="7" s="1"/>
  <c r="N297" i="7"/>
  <c r="K297" i="7"/>
  <c r="J297" i="7"/>
  <c r="I297" i="7"/>
  <c r="H297" i="7"/>
  <c r="G297" i="7"/>
  <c r="F297" i="7"/>
  <c r="AB296" i="7"/>
  <c r="AA296" i="7"/>
  <c r="Y296" i="7"/>
  <c r="W296" i="7"/>
  <c r="W295" i="7" s="1"/>
  <c r="U296" i="7"/>
  <c r="S296" i="7"/>
  <c r="S295" i="7" s="1"/>
  <c r="S289" i="7" s="1"/>
  <c r="S287" i="7" s="1"/>
  <c r="L296" i="7"/>
  <c r="V295" i="7"/>
  <c r="U295" i="7"/>
  <c r="T295" i="7"/>
  <c r="Q295" i="7"/>
  <c r="O295" i="7"/>
  <c r="N295" i="7"/>
  <c r="K295" i="7"/>
  <c r="J295" i="7"/>
  <c r="J289" i="7" s="1"/>
  <c r="J287" i="7" s="1"/>
  <c r="J281" i="7" s="1"/>
  <c r="J279" i="7" s="1"/>
  <c r="I295" i="7"/>
  <c r="H295" i="7"/>
  <c r="G295" i="7"/>
  <c r="F295" i="7"/>
  <c r="Z294" i="7"/>
  <c r="Y294" i="7"/>
  <c r="X294" i="7"/>
  <c r="W294" i="7"/>
  <c r="U294" i="7"/>
  <c r="U293" i="7" s="1"/>
  <c r="S294" i="7"/>
  <c r="R294" i="7"/>
  <c r="R293" i="7" s="1"/>
  <c r="P294" i="7"/>
  <c r="L294" i="7"/>
  <c r="W293" i="7"/>
  <c r="W290" i="7" s="1"/>
  <c r="W288" i="7" s="1"/>
  <c r="W282" i="7" s="1"/>
  <c r="W280" i="7" s="1"/>
  <c r="V293" i="7"/>
  <c r="T293" i="7"/>
  <c r="S293" i="7"/>
  <c r="Q293" i="7"/>
  <c r="P293" i="7"/>
  <c r="P290" i="7" s="1"/>
  <c r="O293" i="7"/>
  <c r="N293" i="7"/>
  <c r="L293" i="7"/>
  <c r="K293" i="7"/>
  <c r="J293" i="7"/>
  <c r="J290" i="7" s="1"/>
  <c r="J288" i="7" s="1"/>
  <c r="J282" i="7" s="1"/>
  <c r="J280" i="7" s="1"/>
  <c r="I293" i="7"/>
  <c r="H293" i="7"/>
  <c r="G293" i="7"/>
  <c r="F293" i="7"/>
  <c r="F290" i="7" s="1"/>
  <c r="AB292" i="7"/>
  <c r="AA292" i="7"/>
  <c r="Z292" i="7"/>
  <c r="W292" i="7"/>
  <c r="U292" i="7"/>
  <c r="U291" i="7" s="1"/>
  <c r="U289" i="7" s="1"/>
  <c r="U287" i="7" s="1"/>
  <c r="S292" i="7"/>
  <c r="R292" i="7"/>
  <c r="R291" i="7" s="1"/>
  <c r="P292" i="7"/>
  <c r="L292" i="7"/>
  <c r="AA291" i="7"/>
  <c r="W291" i="7"/>
  <c r="W289" i="7" s="1"/>
  <c r="W287" i="7" s="1"/>
  <c r="V291" i="7"/>
  <c r="T291" i="7"/>
  <c r="S291" i="7"/>
  <c r="Q291" i="7"/>
  <c r="P291" i="7"/>
  <c r="O291" i="7"/>
  <c r="O289" i="7" s="1"/>
  <c r="O287" i="7" s="1"/>
  <c r="N291" i="7"/>
  <c r="K291" i="7"/>
  <c r="J291" i="7"/>
  <c r="I291" i="7"/>
  <c r="I289" i="7" s="1"/>
  <c r="I287" i="7" s="1"/>
  <c r="H291" i="7"/>
  <c r="H289" i="7" s="1"/>
  <c r="H287" i="7" s="1"/>
  <c r="G291" i="7"/>
  <c r="G289" i="7" s="1"/>
  <c r="G287" i="7" s="1"/>
  <c r="F291" i="7"/>
  <c r="U290" i="7"/>
  <c r="U288" i="7" s="1"/>
  <c r="U282" i="7" s="1"/>
  <c r="U280" i="7" s="1"/>
  <c r="S290" i="7"/>
  <c r="S288" i="7" s="1"/>
  <c r="S282" i="7" s="1"/>
  <c r="S280" i="7" s="1"/>
  <c r="N290" i="7"/>
  <c r="N288" i="7" s="1"/>
  <c r="N282" i="7" s="1"/>
  <c r="N280" i="7" s="1"/>
  <c r="K290" i="7"/>
  <c r="I290" i="7"/>
  <c r="I288" i="7" s="1"/>
  <c r="I282" i="7" s="1"/>
  <c r="I280" i="7" s="1"/>
  <c r="G290" i="7"/>
  <c r="G288" i="7" s="1"/>
  <c r="G282" i="7" s="1"/>
  <c r="T289" i="7"/>
  <c r="Q289" i="7"/>
  <c r="K289" i="7"/>
  <c r="K287" i="7" s="1"/>
  <c r="F289" i="7"/>
  <c r="F287" i="7" s="1"/>
  <c r="P288" i="7"/>
  <c r="P282" i="7" s="1"/>
  <c r="P280" i="7" s="1"/>
  <c r="K288" i="7"/>
  <c r="F288" i="7"/>
  <c r="F282" i="7" s="1"/>
  <c r="F280" i="7" s="1"/>
  <c r="AA287" i="7"/>
  <c r="T287" i="7"/>
  <c r="Q287" i="7"/>
  <c r="AB286" i="7"/>
  <c r="AA286" i="7"/>
  <c r="Z286" i="7"/>
  <c r="Y286" i="7"/>
  <c r="X286" i="7"/>
  <c r="W286" i="7"/>
  <c r="U286" i="7"/>
  <c r="S286" i="7"/>
  <c r="S285" i="7" s="1"/>
  <c r="S284" i="7" s="1"/>
  <c r="S283" i="7" s="1"/>
  <c r="S281" i="7" s="1"/>
  <c r="R286" i="7"/>
  <c r="P286" i="7"/>
  <c r="L286" i="7"/>
  <c r="AB285" i="7"/>
  <c r="AA285" i="7"/>
  <c r="W285" i="7"/>
  <c r="V285" i="7"/>
  <c r="V284" i="7" s="1"/>
  <c r="U285" i="7"/>
  <c r="T285" i="7"/>
  <c r="R285" i="7"/>
  <c r="Q285" i="7"/>
  <c r="P285" i="7"/>
  <c r="P284" i="7" s="1"/>
  <c r="P283" i="7" s="1"/>
  <c r="O285" i="7"/>
  <c r="O284" i="7" s="1"/>
  <c r="O283" i="7" s="1"/>
  <c r="N285" i="7"/>
  <c r="N284" i="7" s="1"/>
  <c r="N283" i="7" s="1"/>
  <c r="L285" i="7"/>
  <c r="K285" i="7"/>
  <c r="J285" i="7"/>
  <c r="J284" i="7" s="1"/>
  <c r="J283" i="7" s="1"/>
  <c r="I285" i="7"/>
  <c r="I284" i="7" s="1"/>
  <c r="I283" i="7" s="1"/>
  <c r="H285" i="7"/>
  <c r="H284" i="7" s="1"/>
  <c r="G285" i="7"/>
  <c r="F285" i="7"/>
  <c r="W284" i="7"/>
  <c r="U284" i="7"/>
  <c r="U283" i="7" s="1"/>
  <c r="U281" i="7" s="1"/>
  <c r="U279" i="7" s="1"/>
  <c r="T284" i="7"/>
  <c r="R284" i="7"/>
  <c r="Q284" i="7"/>
  <c r="Q283" i="7" s="1"/>
  <c r="L284" i="7"/>
  <c r="K284" i="7"/>
  <c r="G284" i="7"/>
  <c r="F284" i="7"/>
  <c r="F283" i="7" s="1"/>
  <c r="W283" i="7"/>
  <c r="V283" i="7"/>
  <c r="R283" i="7"/>
  <c r="K283" i="7"/>
  <c r="H283" i="7"/>
  <c r="G283" i="7"/>
  <c r="K282" i="7"/>
  <c r="K280" i="7" s="1"/>
  <c r="G280" i="7"/>
  <c r="S279" i="7"/>
  <c r="AB278" i="7"/>
  <c r="AA278" i="7"/>
  <c r="W278" i="7"/>
  <c r="U278" i="7"/>
  <c r="U277" i="7" s="1"/>
  <c r="S278" i="7"/>
  <c r="S277" i="7" s="1"/>
  <c r="S276" i="7" s="1"/>
  <c r="S275" i="7" s="1"/>
  <c r="P278" i="7"/>
  <c r="P277" i="7" s="1"/>
  <c r="P276" i="7" s="1"/>
  <c r="P275" i="7" s="1"/>
  <c r="L278" i="7"/>
  <c r="K278" i="7"/>
  <c r="Y277" i="7"/>
  <c r="W277" i="7"/>
  <c r="V277" i="7"/>
  <c r="AB277" i="7" s="1"/>
  <c r="T277" i="7"/>
  <c r="Q277" i="7"/>
  <c r="Q276" i="7" s="1"/>
  <c r="O277" i="7"/>
  <c r="N277" i="7"/>
  <c r="L277" i="7"/>
  <c r="Z277" i="7" s="1"/>
  <c r="K277" i="7"/>
  <c r="J277" i="7"/>
  <c r="J276" i="7" s="1"/>
  <c r="I277" i="7"/>
  <c r="I276" i="7" s="1"/>
  <c r="H277" i="7"/>
  <c r="G277" i="7"/>
  <c r="G276" i="7" s="1"/>
  <c r="G275" i="7" s="1"/>
  <c r="F277" i="7"/>
  <c r="W276" i="7"/>
  <c r="W275" i="7" s="1"/>
  <c r="V276" i="7"/>
  <c r="U276" i="7"/>
  <c r="T276" i="7"/>
  <c r="O276" i="7"/>
  <c r="O275" i="7" s="1"/>
  <c r="N276" i="7"/>
  <c r="N275" i="7" s="1"/>
  <c r="L276" i="7"/>
  <c r="K276" i="7"/>
  <c r="K275" i="7" s="1"/>
  <c r="H276" i="7"/>
  <c r="F276" i="7"/>
  <c r="F275" i="7" s="1"/>
  <c r="U275" i="7"/>
  <c r="T275" i="7"/>
  <c r="Q275" i="7"/>
  <c r="J275" i="7"/>
  <c r="I275" i="7"/>
  <c r="H275" i="7"/>
  <c r="H270" i="7" s="1"/>
  <c r="H269" i="7" s="1"/>
  <c r="AB274" i="7"/>
  <c r="AA274" i="7"/>
  <c r="Z274" i="7"/>
  <c r="Y274" i="7"/>
  <c r="X274" i="7"/>
  <c r="W274" i="7"/>
  <c r="U274" i="7"/>
  <c r="U273" i="7" s="1"/>
  <c r="U272" i="7" s="1"/>
  <c r="U271" i="7" s="1"/>
  <c r="U270" i="7" s="1"/>
  <c r="U269" i="7" s="1"/>
  <c r="S274" i="7"/>
  <c r="R274" i="7"/>
  <c r="R273" i="7" s="1"/>
  <c r="P274" i="7"/>
  <c r="P273" i="7" s="1"/>
  <c r="P272" i="7" s="1"/>
  <c r="P271" i="7" s="1"/>
  <c r="P270" i="7" s="1"/>
  <c r="P269" i="7" s="1"/>
  <c r="K274" i="7"/>
  <c r="L274" i="7" s="1"/>
  <c r="L273" i="7" s="1"/>
  <c r="Z273" i="7"/>
  <c r="Y273" i="7"/>
  <c r="W273" i="7"/>
  <c r="W272" i="7" s="1"/>
  <c r="W271" i="7" s="1"/>
  <c r="W270" i="7" s="1"/>
  <c r="V273" i="7"/>
  <c r="T273" i="7"/>
  <c r="S273" i="7"/>
  <c r="S272" i="7" s="1"/>
  <c r="S271" i="7" s="1"/>
  <c r="Q273" i="7"/>
  <c r="O273" i="7"/>
  <c r="O272" i="7" s="1"/>
  <c r="N273" i="7"/>
  <c r="K273" i="7"/>
  <c r="K272" i="7" s="1"/>
  <c r="K271" i="7" s="1"/>
  <c r="K270" i="7" s="1"/>
  <c r="K269" i="7" s="1"/>
  <c r="J273" i="7"/>
  <c r="J272" i="7" s="1"/>
  <c r="J271" i="7" s="1"/>
  <c r="I273" i="7"/>
  <c r="I272" i="7" s="1"/>
  <c r="I271" i="7" s="1"/>
  <c r="I270" i="7" s="1"/>
  <c r="H273" i="7"/>
  <c r="H272" i="7" s="1"/>
  <c r="H271" i="7" s="1"/>
  <c r="G273" i="7"/>
  <c r="F273" i="7"/>
  <c r="Y272" i="7"/>
  <c r="T272" i="7"/>
  <c r="R272" i="7"/>
  <c r="R271" i="7" s="1"/>
  <c r="N272" i="7"/>
  <c r="L272" i="7"/>
  <c r="G272" i="7"/>
  <c r="G271" i="7" s="1"/>
  <c r="F272" i="7"/>
  <c r="F271" i="7" s="1"/>
  <c r="F270" i="7" s="1"/>
  <c r="F269" i="7" s="1"/>
  <c r="Y271" i="7"/>
  <c r="T271" i="7"/>
  <c r="O271" i="7"/>
  <c r="O270" i="7" s="1"/>
  <c r="O269" i="7" s="1"/>
  <c r="N271" i="7"/>
  <c r="N270" i="7" s="1"/>
  <c r="N269" i="7" s="1"/>
  <c r="L271" i="7"/>
  <c r="J270" i="7"/>
  <c r="J269" i="7" s="1"/>
  <c r="W269" i="7"/>
  <c r="I269" i="7"/>
  <c r="AB268" i="7"/>
  <c r="AA268" i="7"/>
  <c r="W268" i="7"/>
  <c r="W267" i="7" s="1"/>
  <c r="W266" i="7" s="1"/>
  <c r="W265" i="7" s="1"/>
  <c r="W260" i="7" s="1"/>
  <c r="W259" i="7" s="1"/>
  <c r="U268" i="7"/>
  <c r="S268" i="7"/>
  <c r="K268" i="7"/>
  <c r="L268" i="7" s="1"/>
  <c r="AB267" i="7"/>
  <c r="V267" i="7"/>
  <c r="U267" i="7"/>
  <c r="U266" i="7" s="1"/>
  <c r="U265" i="7" s="1"/>
  <c r="T267" i="7"/>
  <c r="S267" i="7"/>
  <c r="S266" i="7" s="1"/>
  <c r="S265" i="7" s="1"/>
  <c r="Q267" i="7"/>
  <c r="O267" i="7"/>
  <c r="N267" i="7"/>
  <c r="K267" i="7"/>
  <c r="K266" i="7" s="1"/>
  <c r="K265" i="7" s="1"/>
  <c r="J267" i="7"/>
  <c r="J266" i="7" s="1"/>
  <c r="J265" i="7" s="1"/>
  <c r="I267" i="7"/>
  <c r="I266" i="7" s="1"/>
  <c r="I265" i="7" s="1"/>
  <c r="H267" i="7"/>
  <c r="G267" i="7"/>
  <c r="G266" i="7" s="1"/>
  <c r="F267" i="7"/>
  <c r="T266" i="7"/>
  <c r="O266" i="7"/>
  <c r="N266" i="7"/>
  <c r="H266" i="7"/>
  <c r="H265" i="7" s="1"/>
  <c r="H260" i="7" s="1"/>
  <c r="H259" i="7" s="1"/>
  <c r="F266" i="7"/>
  <c r="F265" i="7" s="1"/>
  <c r="O265" i="7"/>
  <c r="N265" i="7"/>
  <c r="N260" i="7" s="1"/>
  <c r="N259" i="7" s="1"/>
  <c r="G265" i="7"/>
  <c r="AB264" i="7"/>
  <c r="AA264" i="7"/>
  <c r="X264" i="7"/>
  <c r="W264" i="7"/>
  <c r="U264" i="7"/>
  <c r="S264" i="7"/>
  <c r="K264" i="7"/>
  <c r="L264" i="7" s="1"/>
  <c r="AB263" i="7"/>
  <c r="W263" i="7"/>
  <c r="W262" i="7" s="1"/>
  <c r="W261" i="7" s="1"/>
  <c r="V263" i="7"/>
  <c r="V262" i="7" s="1"/>
  <c r="U263" i="7"/>
  <c r="T263" i="7"/>
  <c r="AA263" i="7" s="1"/>
  <c r="S263" i="7"/>
  <c r="S262" i="7" s="1"/>
  <c r="S261" i="7" s="1"/>
  <c r="S260" i="7" s="1"/>
  <c r="S259" i="7" s="1"/>
  <c r="Q263" i="7"/>
  <c r="O263" i="7"/>
  <c r="O262" i="7" s="1"/>
  <c r="N263" i="7"/>
  <c r="J263" i="7"/>
  <c r="K263" i="7" s="1"/>
  <c r="I263" i="7"/>
  <c r="H263" i="7"/>
  <c r="H262" i="7" s="1"/>
  <c r="G263" i="7"/>
  <c r="G262" i="7" s="1"/>
  <c r="F263" i="7"/>
  <c r="AB262" i="7"/>
  <c r="U262" i="7"/>
  <c r="U261" i="7" s="1"/>
  <c r="U260" i="7" s="1"/>
  <c r="U259" i="7" s="1"/>
  <c r="T262" i="7"/>
  <c r="N262" i="7"/>
  <c r="N261" i="7" s="1"/>
  <c r="J262" i="7"/>
  <c r="J261" i="7" s="1"/>
  <c r="I262" i="7"/>
  <c r="I261" i="7" s="1"/>
  <c r="F262" i="7"/>
  <c r="F261" i="7" s="1"/>
  <c r="T261" i="7"/>
  <c r="O261" i="7"/>
  <c r="H261" i="7"/>
  <c r="G261" i="7"/>
  <c r="G260" i="7"/>
  <c r="F260" i="7"/>
  <c r="G259" i="7"/>
  <c r="F259" i="7"/>
  <c r="AB258" i="7"/>
  <c r="AA258" i="7"/>
  <c r="W258" i="7"/>
  <c r="W257" i="7" s="1"/>
  <c r="W256" i="7" s="1"/>
  <c r="W255" i="7" s="1"/>
  <c r="U258" i="7"/>
  <c r="U257" i="7" s="1"/>
  <c r="U256" i="7" s="1"/>
  <c r="U255" i="7" s="1"/>
  <c r="S258" i="7"/>
  <c r="K258" i="7"/>
  <c r="L258" i="7" s="1"/>
  <c r="AB257" i="7"/>
  <c r="Y257" i="7"/>
  <c r="V257" i="7"/>
  <c r="T257" i="7"/>
  <c r="S257" i="7"/>
  <c r="S256" i="7" s="1"/>
  <c r="S255" i="7" s="1"/>
  <c r="Q257" i="7"/>
  <c r="O257" i="7"/>
  <c r="O256" i="7" s="1"/>
  <c r="O255" i="7" s="1"/>
  <c r="N257" i="7"/>
  <c r="L257" i="7"/>
  <c r="L256" i="7" s="1"/>
  <c r="K257" i="7"/>
  <c r="J257" i="7"/>
  <c r="J256" i="7" s="1"/>
  <c r="I257" i="7"/>
  <c r="I256" i="7" s="1"/>
  <c r="H257" i="7"/>
  <c r="G257" i="7"/>
  <c r="G256" i="7" s="1"/>
  <c r="G255" i="7" s="1"/>
  <c r="F257" i="7"/>
  <c r="F256" i="7" s="1"/>
  <c r="F255" i="7" s="1"/>
  <c r="AB256" i="7"/>
  <c r="V256" i="7"/>
  <c r="Z256" i="7" s="1"/>
  <c r="T256" i="7"/>
  <c r="N256" i="7"/>
  <c r="H256" i="7"/>
  <c r="H255" i="7" s="1"/>
  <c r="V255" i="7"/>
  <c r="T255" i="7"/>
  <c r="N255" i="7"/>
  <c r="J255" i="7"/>
  <c r="I255" i="7"/>
  <c r="AA254" i="7"/>
  <c r="Z254" i="7"/>
  <c r="Y254" i="7"/>
  <c r="X254" i="7"/>
  <c r="W254" i="7"/>
  <c r="W253" i="7" s="1"/>
  <c r="U254" i="7"/>
  <c r="S254" i="7"/>
  <c r="S253" i="7" s="1"/>
  <c r="R254" i="7"/>
  <c r="P254" i="7"/>
  <c r="P253" i="7" s="1"/>
  <c r="K254" i="7"/>
  <c r="V253" i="7"/>
  <c r="U253" i="7"/>
  <c r="T253" i="7"/>
  <c r="R253" i="7"/>
  <c r="Q253" i="7"/>
  <c r="X253" i="7" s="1"/>
  <c r="O253" i="7"/>
  <c r="N253" i="7"/>
  <c r="N248" i="7" s="1"/>
  <c r="L253" i="7"/>
  <c r="K253" i="7"/>
  <c r="J253" i="7"/>
  <c r="I253" i="7"/>
  <c r="H253" i="7"/>
  <c r="H248" i="7" s="1"/>
  <c r="G253" i="7"/>
  <c r="F253" i="7"/>
  <c r="AB252" i="7"/>
  <c r="AA252" i="7"/>
  <c r="Z252" i="7"/>
  <c r="Y252" i="7"/>
  <c r="X252" i="7"/>
  <c r="W252" i="7"/>
  <c r="U252" i="7"/>
  <c r="U251" i="7" s="1"/>
  <c r="U248" i="7" s="1"/>
  <c r="S252" i="7"/>
  <c r="R252" i="7"/>
  <c r="P252" i="7"/>
  <c r="P251" i="7" s="1"/>
  <c r="K252" i="7"/>
  <c r="AB251" i="7"/>
  <c r="AA251" i="7"/>
  <c r="X251" i="7"/>
  <c r="W251" i="7"/>
  <c r="V251" i="7"/>
  <c r="T251" i="7"/>
  <c r="S251" i="7"/>
  <c r="R251" i="7"/>
  <c r="R248" i="7" s="1"/>
  <c r="R246" i="7" s="1"/>
  <c r="Q251" i="7"/>
  <c r="O251" i="7"/>
  <c r="O248" i="7" s="1"/>
  <c r="N251" i="7"/>
  <c r="L251" i="7"/>
  <c r="L248" i="7" s="1"/>
  <c r="J251" i="7"/>
  <c r="I251" i="7"/>
  <c r="H251" i="7"/>
  <c r="G251" i="7"/>
  <c r="F251" i="7"/>
  <c r="AB250" i="7"/>
  <c r="AA250" i="7"/>
  <c r="Z250" i="7"/>
  <c r="Y250" i="7"/>
  <c r="X250" i="7"/>
  <c r="W250" i="7"/>
  <c r="U250" i="7"/>
  <c r="S250" i="7"/>
  <c r="R250" i="7"/>
  <c r="R249" i="7" s="1"/>
  <c r="R247" i="7" s="1"/>
  <c r="R245" i="7" s="1"/>
  <c r="P250" i="7"/>
  <c r="W249" i="7"/>
  <c r="V249" i="7"/>
  <c r="U249" i="7"/>
  <c r="U247" i="7" s="1"/>
  <c r="U245" i="7" s="1"/>
  <c r="T249" i="7"/>
  <c r="S249" i="7"/>
  <c r="Q249" i="7"/>
  <c r="P249" i="7"/>
  <c r="P247" i="7" s="1"/>
  <c r="O249" i="7"/>
  <c r="O247" i="7" s="1"/>
  <c r="O245" i="7" s="1"/>
  <c r="O243" i="7" s="1"/>
  <c r="O241" i="7" s="1"/>
  <c r="N249" i="7"/>
  <c r="N247" i="7" s="1"/>
  <c r="N245" i="7" s="1"/>
  <c r="N243" i="7" s="1"/>
  <c r="N241" i="7" s="1"/>
  <c r="L249" i="7"/>
  <c r="J249" i="7"/>
  <c r="J247" i="7" s="1"/>
  <c r="I249" i="7"/>
  <c r="I247" i="7" s="1"/>
  <c r="H249" i="7"/>
  <c r="H247" i="7" s="1"/>
  <c r="H245" i="7" s="1"/>
  <c r="G249" i="7"/>
  <c r="F249" i="7"/>
  <c r="S248" i="7"/>
  <c r="J248" i="7"/>
  <c r="I248" i="7"/>
  <c r="F248" i="7"/>
  <c r="F246" i="7" s="1"/>
  <c r="F244" i="7" s="1"/>
  <c r="W247" i="7"/>
  <c r="W245" i="7" s="1"/>
  <c r="W243" i="7" s="1"/>
  <c r="W241" i="7" s="1"/>
  <c r="S247" i="7"/>
  <c r="S245" i="7" s="1"/>
  <c r="S243" i="7" s="1"/>
  <c r="S241" i="7" s="1"/>
  <c r="L247" i="7"/>
  <c r="L245" i="7" s="1"/>
  <c r="F247" i="7"/>
  <c r="L246" i="7"/>
  <c r="H246" i="7"/>
  <c r="P245" i="7"/>
  <c r="J245" i="7"/>
  <c r="I245" i="7"/>
  <c r="F245" i="7"/>
  <c r="R244" i="7"/>
  <c r="R242" i="7" s="1"/>
  <c r="L244" i="7"/>
  <c r="H244" i="7"/>
  <c r="H242" i="7" s="1"/>
  <c r="U243" i="7"/>
  <c r="U241" i="7" s="1"/>
  <c r="J243" i="7"/>
  <c r="J241" i="7" s="1"/>
  <c r="F242" i="7"/>
  <c r="F120" i="7" s="1"/>
  <c r="AB240" i="7"/>
  <c r="AA240" i="7"/>
  <c r="W240" i="7"/>
  <c r="W239" i="7" s="1"/>
  <c r="W238" i="7" s="1"/>
  <c r="U240" i="7"/>
  <c r="U239" i="7" s="1"/>
  <c r="U238" i="7" s="1"/>
  <c r="U237" i="7" s="1"/>
  <c r="S240" i="7"/>
  <c r="K240" i="7"/>
  <c r="L240" i="7" s="1"/>
  <c r="V239" i="7"/>
  <c r="T239" i="7"/>
  <c r="AA239" i="7" s="1"/>
  <c r="S239" i="7"/>
  <c r="S238" i="7" s="1"/>
  <c r="S237" i="7" s="1"/>
  <c r="Q239" i="7"/>
  <c r="Q238" i="7" s="1"/>
  <c r="O239" i="7"/>
  <c r="O238" i="7" s="1"/>
  <c r="N239" i="7"/>
  <c r="K239" i="7"/>
  <c r="J239" i="7"/>
  <c r="I239" i="7"/>
  <c r="I238" i="7" s="1"/>
  <c r="H239" i="7"/>
  <c r="G239" i="7"/>
  <c r="F239" i="7"/>
  <c r="F238" i="7" s="1"/>
  <c r="F237" i="7" s="1"/>
  <c r="AB238" i="7"/>
  <c r="V238" i="7"/>
  <c r="T238" i="7"/>
  <c r="N238" i="7"/>
  <c r="N237" i="7" s="1"/>
  <c r="N232" i="7" s="1"/>
  <c r="N231" i="7" s="1"/>
  <c r="J238" i="7"/>
  <c r="H238" i="7"/>
  <c r="H237" i="7" s="1"/>
  <c r="G238" i="7"/>
  <c r="K238" i="7" s="1"/>
  <c r="W237" i="7"/>
  <c r="V237" i="7"/>
  <c r="Q237" i="7"/>
  <c r="O237" i="7"/>
  <c r="J237" i="7"/>
  <c r="I237" i="7"/>
  <c r="G237" i="7"/>
  <c r="AB236" i="7"/>
  <c r="AA236" i="7"/>
  <c r="W236" i="7"/>
  <c r="W235" i="7" s="1"/>
  <c r="W234" i="7" s="1"/>
  <c r="W233" i="7" s="1"/>
  <c r="W232" i="7" s="1"/>
  <c r="W231" i="7" s="1"/>
  <c r="U236" i="7"/>
  <c r="U235" i="7" s="1"/>
  <c r="U234" i="7" s="1"/>
  <c r="U233" i="7" s="1"/>
  <c r="S236" i="7"/>
  <c r="S235" i="7" s="1"/>
  <c r="S234" i="7" s="1"/>
  <c r="S233" i="7" s="1"/>
  <c r="S232" i="7" s="1"/>
  <c r="S231" i="7" s="1"/>
  <c r="K236" i="7"/>
  <c r="L236" i="7" s="1"/>
  <c r="AB235" i="7"/>
  <c r="AA235" i="7"/>
  <c r="V235" i="7"/>
  <c r="T235" i="7"/>
  <c r="Q235" i="7"/>
  <c r="Q234" i="7" s="1"/>
  <c r="O235" i="7"/>
  <c r="N235" i="7"/>
  <c r="L235" i="7"/>
  <c r="K235" i="7"/>
  <c r="J235" i="7"/>
  <c r="I235" i="7"/>
  <c r="I234" i="7" s="1"/>
  <c r="H235" i="7"/>
  <c r="G235" i="7"/>
  <c r="G234" i="7" s="1"/>
  <c r="F235" i="7"/>
  <c r="F234" i="7" s="1"/>
  <c r="F233" i="7" s="1"/>
  <c r="F232" i="7" s="1"/>
  <c r="F231" i="7" s="1"/>
  <c r="AB234" i="7"/>
  <c r="V234" i="7"/>
  <c r="T234" i="7"/>
  <c r="O234" i="7"/>
  <c r="N234" i="7"/>
  <c r="N233" i="7" s="1"/>
  <c r="J234" i="7"/>
  <c r="J233" i="7" s="1"/>
  <c r="J232" i="7" s="1"/>
  <c r="J231" i="7" s="1"/>
  <c r="H234" i="7"/>
  <c r="O233" i="7"/>
  <c r="O232" i="7" s="1"/>
  <c r="O231" i="7" s="1"/>
  <c r="I233" i="7"/>
  <c r="I232" i="7" s="1"/>
  <c r="I231" i="7" s="1"/>
  <c r="H233" i="7"/>
  <c r="H232" i="7" s="1"/>
  <c r="H231" i="7" s="1"/>
  <c r="G233" i="7"/>
  <c r="U232" i="7"/>
  <c r="U231" i="7"/>
  <c r="X230" i="7"/>
  <c r="W230" i="7"/>
  <c r="W229" i="7" s="1"/>
  <c r="U230" i="7"/>
  <c r="U229" i="7" s="1"/>
  <c r="U228" i="7" s="1"/>
  <c r="U227" i="7" s="1"/>
  <c r="S230" i="7"/>
  <c r="K230" i="7"/>
  <c r="L230" i="7" s="1"/>
  <c r="V229" i="7"/>
  <c r="T229" i="7"/>
  <c r="T228" i="7" s="1"/>
  <c r="S229" i="7"/>
  <c r="S228" i="7" s="1"/>
  <c r="Q229" i="7"/>
  <c r="O229" i="7"/>
  <c r="O228" i="7" s="1"/>
  <c r="O227" i="7" s="1"/>
  <c r="N229" i="7"/>
  <c r="J229" i="7"/>
  <c r="J228" i="7" s="1"/>
  <c r="I229" i="7"/>
  <c r="I228" i="7" s="1"/>
  <c r="H229" i="7"/>
  <c r="G229" i="7"/>
  <c r="F229" i="7"/>
  <c r="W228" i="7"/>
  <c r="W227" i="7" s="1"/>
  <c r="V228" i="7"/>
  <c r="N228" i="7"/>
  <c r="N227" i="7" s="1"/>
  <c r="G228" i="7"/>
  <c r="F228" i="7"/>
  <c r="F227" i="7" s="1"/>
  <c r="T227" i="7"/>
  <c r="S227" i="7"/>
  <c r="J227" i="7"/>
  <c r="I227" i="7"/>
  <c r="AB226" i="7"/>
  <c r="AA226" i="7"/>
  <c r="X226" i="7"/>
  <c r="W226" i="7"/>
  <c r="U226" i="7"/>
  <c r="S226" i="7"/>
  <c r="S225" i="7" s="1"/>
  <c r="S224" i="7" s="1"/>
  <c r="S223" i="7" s="1"/>
  <c r="K226" i="7"/>
  <c r="L226" i="7" s="1"/>
  <c r="AA225" i="7"/>
  <c r="W225" i="7"/>
  <c r="W224" i="7" s="1"/>
  <c r="V225" i="7"/>
  <c r="U225" i="7"/>
  <c r="U224" i="7" s="1"/>
  <c r="U223" i="7" s="1"/>
  <c r="T225" i="7"/>
  <c r="Q225" i="7"/>
  <c r="O225" i="7"/>
  <c r="O224" i="7" s="1"/>
  <c r="O223" i="7" s="1"/>
  <c r="N225" i="7"/>
  <c r="N224" i="7" s="1"/>
  <c r="N223" i="7" s="1"/>
  <c r="J225" i="7"/>
  <c r="I225" i="7"/>
  <c r="I224" i="7" s="1"/>
  <c r="I223" i="7" s="1"/>
  <c r="H225" i="7"/>
  <c r="H224" i="7" s="1"/>
  <c r="H223" i="7" s="1"/>
  <c r="G225" i="7"/>
  <c r="F225" i="7"/>
  <c r="V224" i="7"/>
  <c r="J224" i="7"/>
  <c r="J223" i="7" s="1"/>
  <c r="G224" i="7"/>
  <c r="F224" i="7"/>
  <c r="W223" i="7"/>
  <c r="F223" i="7"/>
  <c r="AB222" i="7"/>
  <c r="AA222" i="7"/>
  <c r="W222" i="7"/>
  <c r="W221" i="7" s="1"/>
  <c r="W220" i="7" s="1"/>
  <c r="U222" i="7"/>
  <c r="U221" i="7" s="1"/>
  <c r="U220" i="7" s="1"/>
  <c r="S222" i="7"/>
  <c r="K222" i="7"/>
  <c r="L222" i="7" s="1"/>
  <c r="V221" i="7"/>
  <c r="T221" i="7"/>
  <c r="T220" i="7" s="1"/>
  <c r="S221" i="7"/>
  <c r="S220" i="7" s="1"/>
  <c r="S219" i="7" s="1"/>
  <c r="Q221" i="7"/>
  <c r="O221" i="7"/>
  <c r="O220" i="7" s="1"/>
  <c r="O219" i="7" s="1"/>
  <c r="N221" i="7"/>
  <c r="N220" i="7" s="1"/>
  <c r="N219" i="7" s="1"/>
  <c r="L221" i="7"/>
  <c r="J221" i="7"/>
  <c r="I221" i="7"/>
  <c r="I220" i="7" s="1"/>
  <c r="I219" i="7" s="1"/>
  <c r="H221" i="7"/>
  <c r="G221" i="7"/>
  <c r="F221" i="7"/>
  <c r="F220" i="7" s="1"/>
  <c r="V220" i="7"/>
  <c r="Q220" i="7"/>
  <c r="J220" i="7"/>
  <c r="J219" i="7" s="1"/>
  <c r="H220" i="7"/>
  <c r="H219" i="7" s="1"/>
  <c r="G220" i="7"/>
  <c r="W219" i="7"/>
  <c r="U219" i="7"/>
  <c r="F219" i="7"/>
  <c r="AB218" i="7"/>
  <c r="AA218" i="7"/>
  <c r="W218" i="7"/>
  <c r="U218" i="7"/>
  <c r="S218" i="7"/>
  <c r="S217" i="7" s="1"/>
  <c r="S216" i="7" s="1"/>
  <c r="S215" i="7" s="1"/>
  <c r="R218" i="7"/>
  <c r="R217" i="7" s="1"/>
  <c r="R216" i="7" s="1"/>
  <c r="R215" i="7" s="1"/>
  <c r="L218" i="7"/>
  <c r="K218" i="7"/>
  <c r="AB217" i="7"/>
  <c r="AA217" i="7"/>
  <c r="Y217" i="7"/>
  <c r="W217" i="7"/>
  <c r="V217" i="7"/>
  <c r="U217" i="7"/>
  <c r="U216" i="7" s="1"/>
  <c r="U215" i="7" s="1"/>
  <c r="T217" i="7"/>
  <c r="Q217" i="7"/>
  <c r="X217" i="7" s="1"/>
  <c r="O217" i="7"/>
  <c r="N217" i="7"/>
  <c r="L217" i="7"/>
  <c r="L216" i="7" s="1"/>
  <c r="J217" i="7"/>
  <c r="I217" i="7"/>
  <c r="H217" i="7"/>
  <c r="G217" i="7"/>
  <c r="F217" i="7"/>
  <c r="F216" i="7" s="1"/>
  <c r="F215" i="7" s="1"/>
  <c r="W216" i="7"/>
  <c r="W215" i="7" s="1"/>
  <c r="V216" i="7"/>
  <c r="T216" i="7"/>
  <c r="Q216" i="7"/>
  <c r="Q215" i="7" s="1"/>
  <c r="O216" i="7"/>
  <c r="O215" i="7" s="1"/>
  <c r="N216" i="7"/>
  <c r="N215" i="7" s="1"/>
  <c r="J216" i="7"/>
  <c r="I216" i="7"/>
  <c r="I215" i="7" s="1"/>
  <c r="H216" i="7"/>
  <c r="H215" i="7" s="1"/>
  <c r="V215" i="7"/>
  <c r="T215" i="7"/>
  <c r="J215" i="7"/>
  <c r="AB214" i="7"/>
  <c r="AA214" i="7"/>
  <c r="Z214" i="7"/>
  <c r="Y214" i="7"/>
  <c r="X214" i="7"/>
  <c r="W214" i="7"/>
  <c r="U214" i="7"/>
  <c r="S214" i="7"/>
  <c r="S213" i="7" s="1"/>
  <c r="S212" i="7" s="1"/>
  <c r="S211" i="7" s="1"/>
  <c r="R214" i="7"/>
  <c r="R213" i="7" s="1"/>
  <c r="R212" i="7" s="1"/>
  <c r="P214" i="7"/>
  <c r="P213" i="7" s="1"/>
  <c r="P212" i="7" s="1"/>
  <c r="P211" i="7" s="1"/>
  <c r="K214" i="7"/>
  <c r="L214" i="7" s="1"/>
  <c r="L213" i="7" s="1"/>
  <c r="Z213" i="7"/>
  <c r="Y213" i="7"/>
  <c r="W213" i="7"/>
  <c r="W212" i="7" s="1"/>
  <c r="V213" i="7"/>
  <c r="U213" i="7"/>
  <c r="T213" i="7"/>
  <c r="AB213" i="7" s="1"/>
  <c r="Q213" i="7"/>
  <c r="O213" i="7"/>
  <c r="N213" i="7"/>
  <c r="J213" i="7"/>
  <c r="J212" i="7" s="1"/>
  <c r="J211" i="7" s="1"/>
  <c r="I213" i="7"/>
  <c r="H213" i="7"/>
  <c r="G213" i="7"/>
  <c r="G212" i="7" s="1"/>
  <c r="F213" i="7"/>
  <c r="V212" i="7"/>
  <c r="V211" i="7" s="1"/>
  <c r="U212" i="7"/>
  <c r="U211" i="7" s="1"/>
  <c r="T212" i="7"/>
  <c r="O212" i="7"/>
  <c r="N212" i="7"/>
  <c r="N211" i="7" s="1"/>
  <c r="L212" i="7"/>
  <c r="L211" i="7" s="1"/>
  <c r="I212" i="7"/>
  <c r="I211" i="7" s="1"/>
  <c r="H212" i="7"/>
  <c r="F212" i="7"/>
  <c r="F211" i="7" s="1"/>
  <c r="W211" i="7"/>
  <c r="R211" i="7"/>
  <c r="O211" i="7"/>
  <c r="H211" i="7"/>
  <c r="G211" i="7"/>
  <c r="K211" i="7" s="1"/>
  <c r="AB210" i="7"/>
  <c r="AA210" i="7"/>
  <c r="Z210" i="7"/>
  <c r="Y210" i="7"/>
  <c r="X210" i="7"/>
  <c r="W210" i="7"/>
  <c r="U210" i="7"/>
  <c r="S210" i="7"/>
  <c r="R210" i="7"/>
  <c r="P210" i="7"/>
  <c r="P209" i="7" s="1"/>
  <c r="P208" i="7" s="1"/>
  <c r="P207" i="7" s="1"/>
  <c r="L210" i="7"/>
  <c r="K210" i="7"/>
  <c r="X209" i="7"/>
  <c r="W209" i="7"/>
  <c r="V209" i="7"/>
  <c r="U209" i="7"/>
  <c r="U208" i="7" s="1"/>
  <c r="T209" i="7"/>
  <c r="AA209" i="7" s="1"/>
  <c r="S209" i="7"/>
  <c r="S208" i="7" s="1"/>
  <c r="S207" i="7" s="1"/>
  <c r="R209" i="7"/>
  <c r="R208" i="7" s="1"/>
  <c r="Q209" i="7"/>
  <c r="O209" i="7"/>
  <c r="O208" i="7" s="1"/>
  <c r="N209" i="7"/>
  <c r="L209" i="7"/>
  <c r="Z209" i="7" s="1"/>
  <c r="K209" i="7"/>
  <c r="J209" i="7"/>
  <c r="I209" i="7"/>
  <c r="I208" i="7" s="1"/>
  <c r="H209" i="7"/>
  <c r="H208" i="7" s="1"/>
  <c r="H207" i="7" s="1"/>
  <c r="G209" i="7"/>
  <c r="G208" i="7" s="1"/>
  <c r="F209" i="7"/>
  <c r="F208" i="7" s="1"/>
  <c r="F207" i="7" s="1"/>
  <c r="W208" i="7"/>
  <c r="W207" i="7" s="1"/>
  <c r="V208" i="7"/>
  <c r="T208" i="7"/>
  <c r="Q208" i="7"/>
  <c r="N208" i="7"/>
  <c r="N207" i="7" s="1"/>
  <c r="L208" i="7"/>
  <c r="J208" i="7"/>
  <c r="J207" i="7" s="1"/>
  <c r="U207" i="7"/>
  <c r="R207" i="7"/>
  <c r="Q207" i="7"/>
  <c r="O207" i="7"/>
  <c r="I207" i="7"/>
  <c r="G207" i="7"/>
  <c r="K207" i="7" s="1"/>
  <c r="AB206" i="7"/>
  <c r="AA206" i="7"/>
  <c r="W206" i="7"/>
  <c r="W205" i="7" s="1"/>
  <c r="W204" i="7" s="1"/>
  <c r="W203" i="7" s="1"/>
  <c r="U206" i="7"/>
  <c r="S206" i="7"/>
  <c r="K206" i="7"/>
  <c r="L206" i="7" s="1"/>
  <c r="V205" i="7"/>
  <c r="U205" i="7"/>
  <c r="U204" i="7" s="1"/>
  <c r="U203" i="7" s="1"/>
  <c r="T205" i="7"/>
  <c r="S205" i="7"/>
  <c r="S204" i="7" s="1"/>
  <c r="S203" i="7" s="1"/>
  <c r="Q205" i="7"/>
  <c r="O205" i="7"/>
  <c r="O204" i="7" s="1"/>
  <c r="O203" i="7" s="1"/>
  <c r="N205" i="7"/>
  <c r="J205" i="7"/>
  <c r="J204" i="7" s="1"/>
  <c r="J203" i="7" s="1"/>
  <c r="I205" i="7"/>
  <c r="K205" i="7" s="1"/>
  <c r="H205" i="7"/>
  <c r="G205" i="7"/>
  <c r="G204" i="7" s="1"/>
  <c r="F205" i="7"/>
  <c r="F204" i="7" s="1"/>
  <c r="F203" i="7" s="1"/>
  <c r="T204" i="7"/>
  <c r="N204" i="7"/>
  <c r="I204" i="7"/>
  <c r="I203" i="7" s="1"/>
  <c r="H204" i="7"/>
  <c r="K204" i="7" s="1"/>
  <c r="N203" i="7"/>
  <c r="H203" i="7"/>
  <c r="G203" i="7"/>
  <c r="K203" i="7" s="1"/>
  <c r="AB202" i="7"/>
  <c r="AA202" i="7"/>
  <c r="X202" i="7"/>
  <c r="W202" i="7"/>
  <c r="U202" i="7"/>
  <c r="U201" i="7" s="1"/>
  <c r="U200" i="7" s="1"/>
  <c r="U199" i="7" s="1"/>
  <c r="S202" i="7"/>
  <c r="K202" i="7"/>
  <c r="L202" i="7" s="1"/>
  <c r="W201" i="7"/>
  <c r="W200" i="7" s="1"/>
  <c r="W199" i="7" s="1"/>
  <c r="V201" i="7"/>
  <c r="T201" i="7"/>
  <c r="AA201" i="7" s="1"/>
  <c r="S201" i="7"/>
  <c r="Q201" i="7"/>
  <c r="O201" i="7"/>
  <c r="O200" i="7" s="1"/>
  <c r="O199" i="7" s="1"/>
  <c r="N201" i="7"/>
  <c r="K201" i="7"/>
  <c r="J201" i="7"/>
  <c r="I201" i="7"/>
  <c r="H201" i="7"/>
  <c r="H200" i="7" s="1"/>
  <c r="G201" i="7"/>
  <c r="G200" i="7" s="1"/>
  <c r="F201" i="7"/>
  <c r="T200" i="7"/>
  <c r="S200" i="7"/>
  <c r="N200" i="7"/>
  <c r="N199" i="7" s="1"/>
  <c r="J200" i="7"/>
  <c r="J199" i="7" s="1"/>
  <c r="I200" i="7"/>
  <c r="I199" i="7" s="1"/>
  <c r="F200" i="7"/>
  <c r="F199" i="7" s="1"/>
  <c r="S199" i="7"/>
  <c r="H199" i="7"/>
  <c r="AB198" i="7"/>
  <c r="AA198" i="7"/>
  <c r="W198" i="7"/>
  <c r="U198" i="7"/>
  <c r="U197" i="7" s="1"/>
  <c r="U196" i="7" s="1"/>
  <c r="S198" i="7"/>
  <c r="L198" i="7"/>
  <c r="X198" i="7" s="1"/>
  <c r="K198" i="7"/>
  <c r="W197" i="7"/>
  <c r="W196" i="7" s="1"/>
  <c r="V197" i="7"/>
  <c r="AB197" i="7" s="1"/>
  <c r="T197" i="7"/>
  <c r="S197" i="7"/>
  <c r="Q197" i="7"/>
  <c r="O197" i="7"/>
  <c r="O196" i="7" s="1"/>
  <c r="N197" i="7"/>
  <c r="J197" i="7"/>
  <c r="I197" i="7"/>
  <c r="I196" i="7" s="1"/>
  <c r="I195" i="7" s="1"/>
  <c r="H197" i="7"/>
  <c r="G197" i="7"/>
  <c r="F197" i="7"/>
  <c r="AB196" i="7"/>
  <c r="V196" i="7"/>
  <c r="T196" i="7"/>
  <c r="S196" i="7"/>
  <c r="S195" i="7" s="1"/>
  <c r="N196" i="7"/>
  <c r="N195" i="7" s="1"/>
  <c r="J196" i="7"/>
  <c r="J195" i="7" s="1"/>
  <c r="G196" i="7"/>
  <c r="F196" i="7"/>
  <c r="W195" i="7"/>
  <c r="V195" i="7"/>
  <c r="U195" i="7"/>
  <c r="O195" i="7"/>
  <c r="F195" i="7"/>
  <c r="AB194" i="7"/>
  <c r="AA194" i="7"/>
  <c r="W194" i="7"/>
  <c r="U194" i="7"/>
  <c r="U193" i="7" s="1"/>
  <c r="U192" i="7" s="1"/>
  <c r="U191" i="7" s="1"/>
  <c r="S194" i="7"/>
  <c r="S193" i="7" s="1"/>
  <c r="S192" i="7" s="1"/>
  <c r="S191" i="7" s="1"/>
  <c r="L194" i="7"/>
  <c r="K194" i="7"/>
  <c r="W193" i="7"/>
  <c r="W192" i="7" s="1"/>
  <c r="W191" i="7" s="1"/>
  <c r="V193" i="7"/>
  <c r="T193" i="7"/>
  <c r="Q193" i="7"/>
  <c r="O193" i="7"/>
  <c r="O192" i="7" s="1"/>
  <c r="O191" i="7" s="1"/>
  <c r="N193" i="7"/>
  <c r="J193" i="7"/>
  <c r="I193" i="7"/>
  <c r="K193" i="7" s="1"/>
  <c r="H193" i="7"/>
  <c r="G193" i="7"/>
  <c r="G192" i="7" s="1"/>
  <c r="F193" i="7"/>
  <c r="T192" i="7"/>
  <c r="Q192" i="7"/>
  <c r="N192" i="7"/>
  <c r="J192" i="7"/>
  <c r="J191" i="7" s="1"/>
  <c r="I192" i="7"/>
  <c r="H192" i="7"/>
  <c r="F192" i="7"/>
  <c r="F191" i="7" s="1"/>
  <c r="N191" i="7"/>
  <c r="H191" i="7"/>
  <c r="G191" i="7"/>
  <c r="AB190" i="7"/>
  <c r="AA190" i="7"/>
  <c r="W190" i="7"/>
  <c r="U190" i="7"/>
  <c r="U189" i="7" s="1"/>
  <c r="S190" i="7"/>
  <c r="K190" i="7"/>
  <c r="L190" i="7" s="1"/>
  <c r="AB189" i="7"/>
  <c r="AA189" i="7"/>
  <c r="W189" i="7"/>
  <c r="W188" i="7" s="1"/>
  <c r="V189" i="7"/>
  <c r="T189" i="7"/>
  <c r="S189" i="7"/>
  <c r="Q189" i="7"/>
  <c r="O189" i="7"/>
  <c r="N189" i="7"/>
  <c r="K189" i="7"/>
  <c r="J189" i="7"/>
  <c r="I189" i="7"/>
  <c r="H189" i="7"/>
  <c r="H188" i="7" s="1"/>
  <c r="H187" i="7" s="1"/>
  <c r="G189" i="7"/>
  <c r="G188" i="7" s="1"/>
  <c r="F189" i="7"/>
  <c r="V188" i="7"/>
  <c r="V187" i="7" s="1"/>
  <c r="U188" i="7"/>
  <c r="U187" i="7" s="1"/>
  <c r="S188" i="7"/>
  <c r="O188" i="7"/>
  <c r="O187" i="7" s="1"/>
  <c r="N188" i="7"/>
  <c r="N187" i="7" s="1"/>
  <c r="J188" i="7"/>
  <c r="J187" i="7" s="1"/>
  <c r="I188" i="7"/>
  <c r="I187" i="7" s="1"/>
  <c r="F188" i="7"/>
  <c r="W187" i="7"/>
  <c r="S187" i="7"/>
  <c r="F187" i="7"/>
  <c r="AB186" i="7"/>
  <c r="AA186" i="7"/>
  <c r="W186" i="7"/>
  <c r="W185" i="7" s="1"/>
  <c r="W184" i="7" s="1"/>
  <c r="W183" i="7" s="1"/>
  <c r="U186" i="7"/>
  <c r="S186" i="7"/>
  <c r="K186" i="7"/>
  <c r="L186" i="7" s="1"/>
  <c r="V185" i="7"/>
  <c r="AB185" i="7" s="1"/>
  <c r="U185" i="7"/>
  <c r="U184" i="7" s="1"/>
  <c r="U183" i="7" s="1"/>
  <c r="T185" i="7"/>
  <c r="T184" i="7" s="1"/>
  <c r="S185" i="7"/>
  <c r="Q185" i="7"/>
  <c r="O185" i="7"/>
  <c r="O184" i="7" s="1"/>
  <c r="O183" i="7" s="1"/>
  <c r="N185" i="7"/>
  <c r="N184" i="7" s="1"/>
  <c r="N183" i="7" s="1"/>
  <c r="J185" i="7"/>
  <c r="I185" i="7"/>
  <c r="I184" i="7" s="1"/>
  <c r="H185" i="7"/>
  <c r="H184" i="7" s="1"/>
  <c r="H183" i="7" s="1"/>
  <c r="G185" i="7"/>
  <c r="F185" i="7"/>
  <c r="F184" i="7" s="1"/>
  <c r="F183" i="7" s="1"/>
  <c r="V184" i="7"/>
  <c r="S184" i="7"/>
  <c r="J184" i="7"/>
  <c r="S183" i="7"/>
  <c r="J183" i="7"/>
  <c r="I183" i="7"/>
  <c r="AB182" i="7"/>
  <c r="AA182" i="7"/>
  <c r="X182" i="7"/>
  <c r="W182" i="7"/>
  <c r="U182" i="7"/>
  <c r="S182" i="7"/>
  <c r="L182" i="7"/>
  <c r="K182" i="7"/>
  <c r="AB181" i="7"/>
  <c r="W181" i="7"/>
  <c r="W180" i="7" s="1"/>
  <c r="W179" i="7" s="1"/>
  <c r="V181" i="7"/>
  <c r="U181" i="7"/>
  <c r="T181" i="7"/>
  <c r="S181" i="7"/>
  <c r="S180" i="7" s="1"/>
  <c r="Q181" i="7"/>
  <c r="O181" i="7"/>
  <c r="O180" i="7" s="1"/>
  <c r="O179" i="7" s="1"/>
  <c r="N181" i="7"/>
  <c r="J181" i="7"/>
  <c r="I181" i="7"/>
  <c r="I180" i="7" s="1"/>
  <c r="H181" i="7"/>
  <c r="G181" i="7"/>
  <c r="G180" i="7" s="1"/>
  <c r="G179" i="7" s="1"/>
  <c r="F181" i="7"/>
  <c r="F180" i="7" s="1"/>
  <c r="F179" i="7" s="1"/>
  <c r="AB180" i="7"/>
  <c r="V180" i="7"/>
  <c r="V179" i="7" s="1"/>
  <c r="U180" i="7"/>
  <c r="U179" i="7" s="1"/>
  <c r="T180" i="7"/>
  <c r="N180" i="7"/>
  <c r="N179" i="7" s="1"/>
  <c r="J180" i="7"/>
  <c r="H180" i="7"/>
  <c r="T179" i="7"/>
  <c r="S179" i="7"/>
  <c r="I179" i="7"/>
  <c r="H179" i="7"/>
  <c r="AB178" i="7"/>
  <c r="AA178" i="7"/>
  <c r="Z178" i="7"/>
  <c r="Y178" i="7"/>
  <c r="X178" i="7"/>
  <c r="W178" i="7"/>
  <c r="U178" i="7"/>
  <c r="S178" i="7"/>
  <c r="R178" i="7"/>
  <c r="R177" i="7" s="1"/>
  <c r="R176" i="7" s="1"/>
  <c r="R175" i="7" s="1"/>
  <c r="P178" i="7"/>
  <c r="K178" i="7"/>
  <c r="L178" i="7" s="1"/>
  <c r="L177" i="7" s="1"/>
  <c r="AB177" i="7"/>
  <c r="Z177" i="7"/>
  <c r="Y177" i="7"/>
  <c r="W177" i="7"/>
  <c r="W176" i="7" s="1"/>
  <c r="V177" i="7"/>
  <c r="U177" i="7"/>
  <c r="U176" i="7" s="1"/>
  <c r="U175" i="7" s="1"/>
  <c r="T177" i="7"/>
  <c r="AA177" i="7" s="1"/>
  <c r="S177" i="7"/>
  <c r="Q177" i="7"/>
  <c r="P177" i="7"/>
  <c r="O177" i="7"/>
  <c r="N177" i="7"/>
  <c r="N176" i="7" s="1"/>
  <c r="N175" i="7" s="1"/>
  <c r="J177" i="7"/>
  <c r="J176" i="7" s="1"/>
  <c r="J175" i="7" s="1"/>
  <c r="I177" i="7"/>
  <c r="I176" i="7" s="1"/>
  <c r="I175" i="7" s="1"/>
  <c r="H177" i="7"/>
  <c r="G177" i="7"/>
  <c r="K177" i="7" s="1"/>
  <c r="F177" i="7"/>
  <c r="Z176" i="7"/>
  <c r="V176" i="7"/>
  <c r="T176" i="7"/>
  <c r="S176" i="7"/>
  <c r="S175" i="7" s="1"/>
  <c r="P176" i="7"/>
  <c r="P175" i="7" s="1"/>
  <c r="O176" i="7"/>
  <c r="O175" i="7" s="1"/>
  <c r="L176" i="7"/>
  <c r="L175" i="7" s="1"/>
  <c r="H176" i="7"/>
  <c r="H175" i="7" s="1"/>
  <c r="G176" i="7"/>
  <c r="F176" i="7"/>
  <c r="F175" i="7" s="1"/>
  <c r="W175" i="7"/>
  <c r="T175" i="7"/>
  <c r="AB174" i="7"/>
  <c r="AA174" i="7"/>
  <c r="W174" i="7"/>
  <c r="U174" i="7"/>
  <c r="S174" i="7"/>
  <c r="L174" i="7"/>
  <c r="K174" i="7"/>
  <c r="W173" i="7"/>
  <c r="W172" i="7" s="1"/>
  <c r="V173" i="7"/>
  <c r="U173" i="7"/>
  <c r="U172" i="7" s="1"/>
  <c r="U171" i="7" s="1"/>
  <c r="T173" i="7"/>
  <c r="S173" i="7"/>
  <c r="Q173" i="7"/>
  <c r="O173" i="7"/>
  <c r="O172" i="7" s="1"/>
  <c r="N173" i="7"/>
  <c r="N172" i="7" s="1"/>
  <c r="N171" i="7" s="1"/>
  <c r="J173" i="7"/>
  <c r="I173" i="7"/>
  <c r="I172" i="7" s="1"/>
  <c r="H173" i="7"/>
  <c r="K173" i="7" s="1"/>
  <c r="G173" i="7"/>
  <c r="F173" i="7"/>
  <c r="AB172" i="7"/>
  <c r="V172" i="7"/>
  <c r="T172" i="7"/>
  <c r="S172" i="7"/>
  <c r="S171" i="7" s="1"/>
  <c r="Q172" i="7"/>
  <c r="Q171" i="7" s="1"/>
  <c r="J172" i="7"/>
  <c r="J171" i="7" s="1"/>
  <c r="H172" i="7"/>
  <c r="H171" i="7" s="1"/>
  <c r="G172" i="7"/>
  <c r="F172" i="7"/>
  <c r="F171" i="7" s="1"/>
  <c r="W171" i="7"/>
  <c r="V171" i="7"/>
  <c r="O171" i="7"/>
  <c r="I171" i="7"/>
  <c r="AB170" i="7"/>
  <c r="AA170" i="7"/>
  <c r="W170" i="7"/>
  <c r="W169" i="7" s="1"/>
  <c r="W168" i="7" s="1"/>
  <c r="W167" i="7" s="1"/>
  <c r="U170" i="7"/>
  <c r="U169" i="7" s="1"/>
  <c r="U168" i="7" s="1"/>
  <c r="U167" i="7" s="1"/>
  <c r="S170" i="7"/>
  <c r="K170" i="7"/>
  <c r="L170" i="7" s="1"/>
  <c r="AB169" i="7"/>
  <c r="Y169" i="7"/>
  <c r="X169" i="7"/>
  <c r="V169" i="7"/>
  <c r="T169" i="7"/>
  <c r="S169" i="7"/>
  <c r="S168" i="7" s="1"/>
  <c r="S167" i="7" s="1"/>
  <c r="Q169" i="7"/>
  <c r="O169" i="7"/>
  <c r="N169" i="7"/>
  <c r="L169" i="7"/>
  <c r="J169" i="7"/>
  <c r="J168" i="7" s="1"/>
  <c r="I169" i="7"/>
  <c r="I168" i="7" s="1"/>
  <c r="H169" i="7"/>
  <c r="G169" i="7"/>
  <c r="F169" i="7"/>
  <c r="V168" i="7"/>
  <c r="T168" i="7"/>
  <c r="O168" i="7"/>
  <c r="O167" i="7" s="1"/>
  <c r="N168" i="7"/>
  <c r="N167" i="7" s="1"/>
  <c r="L168" i="7"/>
  <c r="H168" i="7"/>
  <c r="H167" i="7" s="1"/>
  <c r="F168" i="7"/>
  <c r="F167" i="7" s="1"/>
  <c r="T167" i="7"/>
  <c r="J167" i="7"/>
  <c r="I167" i="7"/>
  <c r="AB166" i="7"/>
  <c r="AA166" i="7"/>
  <c r="Z166" i="7"/>
  <c r="Y166" i="7"/>
  <c r="W166" i="7"/>
  <c r="U166" i="7"/>
  <c r="U165" i="7" s="1"/>
  <c r="U164" i="7" s="1"/>
  <c r="S166" i="7"/>
  <c r="R166" i="7"/>
  <c r="R165" i="7" s="1"/>
  <c r="P166" i="7"/>
  <c r="P165" i="7" s="1"/>
  <c r="P164" i="7" s="1"/>
  <c r="P163" i="7" s="1"/>
  <c r="K166" i="7"/>
  <c r="L166" i="7" s="1"/>
  <c r="L165" i="7" s="1"/>
  <c r="AB165" i="7"/>
  <c r="Z165" i="7"/>
  <c r="Y165" i="7"/>
  <c r="W165" i="7"/>
  <c r="W164" i="7" s="1"/>
  <c r="V165" i="7"/>
  <c r="V164" i="7" s="1"/>
  <c r="V163" i="7" s="1"/>
  <c r="T165" i="7"/>
  <c r="S165" i="7"/>
  <c r="S164" i="7" s="1"/>
  <c r="S163" i="7" s="1"/>
  <c r="Q165" i="7"/>
  <c r="O165" i="7"/>
  <c r="O164" i="7" s="1"/>
  <c r="N165" i="7"/>
  <c r="N164" i="7" s="1"/>
  <c r="N163" i="7" s="1"/>
  <c r="J165" i="7"/>
  <c r="I165" i="7"/>
  <c r="I164" i="7" s="1"/>
  <c r="I163" i="7" s="1"/>
  <c r="H165" i="7"/>
  <c r="G165" i="7"/>
  <c r="F165" i="7"/>
  <c r="Z164" i="7"/>
  <c r="Y164" i="7"/>
  <c r="T164" i="7"/>
  <c r="T163" i="7" s="1"/>
  <c r="R164" i="7"/>
  <c r="R163" i="7" s="1"/>
  <c r="L164" i="7"/>
  <c r="L163" i="7" s="1"/>
  <c r="Z163" i="7" s="1"/>
  <c r="J164" i="7"/>
  <c r="J163" i="7" s="1"/>
  <c r="G164" i="7"/>
  <c r="F164" i="7"/>
  <c r="W163" i="7"/>
  <c r="U163" i="7"/>
  <c r="O163" i="7"/>
  <c r="G163" i="7"/>
  <c r="F163" i="7"/>
  <c r="AB162" i="7"/>
  <c r="AA162" i="7"/>
  <c r="W162" i="7"/>
  <c r="W161" i="7" s="1"/>
  <c r="W160" i="7" s="1"/>
  <c r="W159" i="7" s="1"/>
  <c r="U162" i="7"/>
  <c r="S162" i="7"/>
  <c r="K162" i="7"/>
  <c r="L162" i="7" s="1"/>
  <c r="AA161" i="7"/>
  <c r="V161" i="7"/>
  <c r="AB161" i="7" s="1"/>
  <c r="U161" i="7"/>
  <c r="U160" i="7" s="1"/>
  <c r="T161" i="7"/>
  <c r="S161" i="7"/>
  <c r="Q161" i="7"/>
  <c r="O161" i="7"/>
  <c r="O160" i="7" s="1"/>
  <c r="N161" i="7"/>
  <c r="N160" i="7" s="1"/>
  <c r="K161" i="7"/>
  <c r="J161" i="7"/>
  <c r="I161" i="7"/>
  <c r="I160" i="7" s="1"/>
  <c r="H161" i="7"/>
  <c r="H160" i="7" s="1"/>
  <c r="G161" i="7"/>
  <c r="F161" i="7"/>
  <c r="F160" i="7" s="1"/>
  <c r="V160" i="7"/>
  <c r="T160" i="7"/>
  <c r="T159" i="7" s="1"/>
  <c r="S160" i="7"/>
  <c r="S159" i="7" s="1"/>
  <c r="Q160" i="7"/>
  <c r="Q159" i="7" s="1"/>
  <c r="K160" i="7"/>
  <c r="J160" i="7"/>
  <c r="G160" i="7"/>
  <c r="G159" i="7" s="1"/>
  <c r="U159" i="7"/>
  <c r="O159" i="7"/>
  <c r="N159" i="7"/>
  <c r="K159" i="7"/>
  <c r="J159" i="7"/>
  <c r="I159" i="7"/>
  <c r="H159" i="7"/>
  <c r="F159" i="7"/>
  <c r="AB158" i="7"/>
  <c r="AA158" i="7"/>
  <c r="W158" i="7"/>
  <c r="W157" i="7" s="1"/>
  <c r="W156" i="7" s="1"/>
  <c r="W155" i="7" s="1"/>
  <c r="U158" i="7"/>
  <c r="U157" i="7" s="1"/>
  <c r="S158" i="7"/>
  <c r="S157" i="7" s="1"/>
  <c r="S156" i="7" s="1"/>
  <c r="S155" i="7" s="1"/>
  <c r="K158" i="7"/>
  <c r="L158" i="7" s="1"/>
  <c r="AB157" i="7"/>
  <c r="AA157" i="7"/>
  <c r="V157" i="7"/>
  <c r="T157" i="7"/>
  <c r="Q157" i="7"/>
  <c r="O157" i="7"/>
  <c r="N157" i="7"/>
  <c r="K157" i="7"/>
  <c r="J157" i="7"/>
  <c r="I157" i="7"/>
  <c r="H157" i="7"/>
  <c r="G157" i="7"/>
  <c r="F157" i="7"/>
  <c r="F156" i="7" s="1"/>
  <c r="F155" i="7" s="1"/>
  <c r="V156" i="7"/>
  <c r="U156" i="7"/>
  <c r="U155" i="7" s="1"/>
  <c r="Q156" i="7"/>
  <c r="O156" i="7"/>
  <c r="O155" i="7" s="1"/>
  <c r="N156" i="7"/>
  <c r="N155" i="7" s="1"/>
  <c r="J156" i="7"/>
  <c r="I156" i="7"/>
  <c r="I155" i="7" s="1"/>
  <c r="H156" i="7"/>
  <c r="G156" i="7"/>
  <c r="V155" i="7"/>
  <c r="J155" i="7"/>
  <c r="H155" i="7"/>
  <c r="AB154" i="7"/>
  <c r="AA154" i="7"/>
  <c r="Z154" i="7"/>
  <c r="Y154" i="7"/>
  <c r="W154" i="7"/>
  <c r="W153" i="7" s="1"/>
  <c r="U154" i="7"/>
  <c r="S154" i="7"/>
  <c r="R154" i="7"/>
  <c r="R153" i="7" s="1"/>
  <c r="R152" i="7" s="1"/>
  <c r="P154" i="7"/>
  <c r="P153" i="7" s="1"/>
  <c r="P152" i="7" s="1"/>
  <c r="L154" i="7"/>
  <c r="X154" i="7" s="1"/>
  <c r="K154" i="7"/>
  <c r="AB153" i="7"/>
  <c r="AA153" i="7"/>
  <c r="V153" i="7"/>
  <c r="V152" i="7" s="1"/>
  <c r="U153" i="7"/>
  <c r="T153" i="7"/>
  <c r="S153" i="7"/>
  <c r="S152" i="7" s="1"/>
  <c r="S151" i="7" s="1"/>
  <c r="Q153" i="7"/>
  <c r="O153" i="7"/>
  <c r="N153" i="7"/>
  <c r="J153" i="7"/>
  <c r="J152" i="7" s="1"/>
  <c r="I153" i="7"/>
  <c r="H153" i="7"/>
  <c r="H152" i="7" s="1"/>
  <c r="H151" i="7" s="1"/>
  <c r="G153" i="7"/>
  <c r="F153" i="7"/>
  <c r="F152" i="7" s="1"/>
  <c r="F151" i="7" s="1"/>
  <c r="W152" i="7"/>
  <c r="W151" i="7" s="1"/>
  <c r="U152" i="7"/>
  <c r="U151" i="7" s="1"/>
  <c r="Q152" i="7"/>
  <c r="O152" i="7"/>
  <c r="O151" i="7" s="1"/>
  <c r="N152" i="7"/>
  <c r="N151" i="7" s="1"/>
  <c r="I152" i="7"/>
  <c r="I151" i="7" s="1"/>
  <c r="G152" i="7"/>
  <c r="R151" i="7"/>
  <c r="P151" i="7"/>
  <c r="J151" i="7"/>
  <c r="AB150" i="7"/>
  <c r="AA150" i="7"/>
  <c r="X150" i="7"/>
  <c r="W150" i="7"/>
  <c r="U150" i="7"/>
  <c r="U149" i="7" s="1"/>
  <c r="S150" i="7"/>
  <c r="L150" i="7"/>
  <c r="K150" i="7"/>
  <c r="W149" i="7"/>
  <c r="W148" i="7" s="1"/>
  <c r="W147" i="7" s="1"/>
  <c r="V149" i="7"/>
  <c r="T149" i="7"/>
  <c r="S149" i="7"/>
  <c r="Q149" i="7"/>
  <c r="Q148" i="7" s="1"/>
  <c r="O149" i="7"/>
  <c r="N149" i="7"/>
  <c r="N148" i="7" s="1"/>
  <c r="J149" i="7"/>
  <c r="J148" i="7" s="1"/>
  <c r="J147" i="7" s="1"/>
  <c r="I149" i="7"/>
  <c r="H149" i="7"/>
  <c r="H148" i="7" s="1"/>
  <c r="G149" i="7"/>
  <c r="F149" i="7"/>
  <c r="V148" i="7"/>
  <c r="U148" i="7"/>
  <c r="U147" i="7" s="1"/>
  <c r="S148" i="7"/>
  <c r="S147" i="7" s="1"/>
  <c r="O148" i="7"/>
  <c r="I148" i="7"/>
  <c r="G148" i="7"/>
  <c r="F148" i="7"/>
  <c r="F147" i="7" s="1"/>
  <c r="O147" i="7"/>
  <c r="N147" i="7"/>
  <c r="I147" i="7"/>
  <c r="H147" i="7"/>
  <c r="AB146" i="7"/>
  <c r="AA146" i="7"/>
  <c r="W146" i="7"/>
  <c r="U146" i="7"/>
  <c r="S146" i="7"/>
  <c r="S145" i="7" s="1"/>
  <c r="L146" i="7"/>
  <c r="K146" i="7"/>
  <c r="W145" i="7"/>
  <c r="V145" i="7"/>
  <c r="U145" i="7"/>
  <c r="U144" i="7" s="1"/>
  <c r="U143" i="7" s="1"/>
  <c r="T145" i="7"/>
  <c r="Q145" i="7"/>
  <c r="O145" i="7"/>
  <c r="O144" i="7" s="1"/>
  <c r="O143" i="7" s="1"/>
  <c r="N145" i="7"/>
  <c r="N144" i="7" s="1"/>
  <c r="N143" i="7" s="1"/>
  <c r="J145" i="7"/>
  <c r="I145" i="7"/>
  <c r="I144" i="7" s="1"/>
  <c r="I143" i="7" s="1"/>
  <c r="H145" i="7"/>
  <c r="G145" i="7"/>
  <c r="F145" i="7"/>
  <c r="F144" i="7" s="1"/>
  <c r="W144" i="7"/>
  <c r="W143" i="7" s="1"/>
  <c r="T144" i="7"/>
  <c r="AA144" i="7" s="1"/>
  <c r="S144" i="7"/>
  <c r="Q144" i="7"/>
  <c r="J144" i="7"/>
  <c r="J143" i="7" s="1"/>
  <c r="G144" i="7"/>
  <c r="T143" i="7"/>
  <c r="S143" i="7"/>
  <c r="G143" i="7"/>
  <c r="F143" i="7"/>
  <c r="AB142" i="7"/>
  <c r="AA142" i="7"/>
  <c r="W142" i="7"/>
  <c r="W141" i="7" s="1"/>
  <c r="W140" i="7" s="1"/>
  <c r="W139" i="7" s="1"/>
  <c r="U142" i="7"/>
  <c r="S142" i="7"/>
  <c r="S141" i="7" s="1"/>
  <c r="S140" i="7" s="1"/>
  <c r="S139" i="7" s="1"/>
  <c r="L142" i="7"/>
  <c r="K142" i="7"/>
  <c r="V141" i="7"/>
  <c r="U141" i="7"/>
  <c r="U140" i="7" s="1"/>
  <c r="U139" i="7" s="1"/>
  <c r="T141" i="7"/>
  <c r="AA141" i="7" s="1"/>
  <c r="Q141" i="7"/>
  <c r="O141" i="7"/>
  <c r="O140" i="7" s="1"/>
  <c r="O139" i="7" s="1"/>
  <c r="N141" i="7"/>
  <c r="J141" i="7"/>
  <c r="J140" i="7" s="1"/>
  <c r="J139" i="7" s="1"/>
  <c r="I141" i="7"/>
  <c r="I140" i="7" s="1"/>
  <c r="H141" i="7"/>
  <c r="H140" i="7" s="1"/>
  <c r="H139" i="7" s="1"/>
  <c r="G141" i="7"/>
  <c r="F141" i="7"/>
  <c r="T140" i="7"/>
  <c r="Q140" i="7"/>
  <c r="Q139" i="7" s="1"/>
  <c r="N140" i="7"/>
  <c r="G140" i="7"/>
  <c r="F140" i="7"/>
  <c r="T139" i="7"/>
  <c r="N139" i="7"/>
  <c r="G139" i="7"/>
  <c r="F139" i="7"/>
  <c r="AB138" i="7"/>
  <c r="AA138" i="7"/>
  <c r="W138" i="7"/>
  <c r="W137" i="7" s="1"/>
  <c r="U138" i="7"/>
  <c r="U137" i="7" s="1"/>
  <c r="U136" i="7" s="1"/>
  <c r="U135" i="7" s="1"/>
  <c r="S138" i="7"/>
  <c r="K138" i="7"/>
  <c r="L138" i="7" s="1"/>
  <c r="AB137" i="7"/>
  <c r="V137" i="7"/>
  <c r="T137" i="7"/>
  <c r="S137" i="7"/>
  <c r="S136" i="7" s="1"/>
  <c r="S135" i="7" s="1"/>
  <c r="Q137" i="7"/>
  <c r="O137" i="7"/>
  <c r="N137" i="7"/>
  <c r="N136" i="7" s="1"/>
  <c r="N135" i="7" s="1"/>
  <c r="L137" i="7"/>
  <c r="J137" i="7"/>
  <c r="I137" i="7"/>
  <c r="H137" i="7"/>
  <c r="H136" i="7" s="1"/>
  <c r="H135" i="7" s="1"/>
  <c r="G137" i="7"/>
  <c r="K137" i="7" s="1"/>
  <c r="F137" i="7"/>
  <c r="F136" i="7" s="1"/>
  <c r="F135" i="7" s="1"/>
  <c r="W136" i="7"/>
  <c r="W135" i="7" s="1"/>
  <c r="V136" i="7"/>
  <c r="Q136" i="7"/>
  <c r="O136" i="7"/>
  <c r="O135" i="7" s="1"/>
  <c r="J136" i="7"/>
  <c r="J135" i="7" s="1"/>
  <c r="I136" i="7"/>
  <c r="I135" i="7" s="1"/>
  <c r="Q135" i="7"/>
  <c r="AB134" i="7"/>
  <c r="AA134" i="7"/>
  <c r="W134" i="7"/>
  <c r="U134" i="7"/>
  <c r="S134" i="7"/>
  <c r="S133" i="7" s="1"/>
  <c r="R134" i="7"/>
  <c r="R133" i="7" s="1"/>
  <c r="R132" i="7" s="1"/>
  <c r="R131" i="7" s="1"/>
  <c r="L134" i="7"/>
  <c r="K134" i="7"/>
  <c r="W133" i="7"/>
  <c r="W132" i="7" s="1"/>
  <c r="W131" i="7" s="1"/>
  <c r="V133" i="7"/>
  <c r="U133" i="7"/>
  <c r="T133" i="7"/>
  <c r="Q133" i="7"/>
  <c r="Q132" i="7" s="1"/>
  <c r="O133" i="7"/>
  <c r="N133" i="7"/>
  <c r="J133" i="7"/>
  <c r="J132" i="7" s="1"/>
  <c r="J131" i="7" s="1"/>
  <c r="I133" i="7"/>
  <c r="H133" i="7"/>
  <c r="G133" i="7"/>
  <c r="F133" i="7"/>
  <c r="F132" i="7" s="1"/>
  <c r="AB132" i="7"/>
  <c r="V132" i="7"/>
  <c r="U132" i="7"/>
  <c r="T132" i="7"/>
  <c r="S132" i="7"/>
  <c r="S131" i="7" s="1"/>
  <c r="O132" i="7"/>
  <c r="N132" i="7"/>
  <c r="N131" i="7" s="1"/>
  <c r="H132" i="7"/>
  <c r="G132" i="7"/>
  <c r="V131" i="7"/>
  <c r="U131" i="7"/>
  <c r="T131" i="7"/>
  <c r="O131" i="7"/>
  <c r="H131" i="7"/>
  <c r="F131" i="7"/>
  <c r="AA130" i="7"/>
  <c r="W130" i="7"/>
  <c r="W129" i="7" s="1"/>
  <c r="W128" i="7" s="1"/>
  <c r="W127" i="7" s="1"/>
  <c r="U130" i="7"/>
  <c r="U129" i="7" s="1"/>
  <c r="U128" i="7" s="1"/>
  <c r="U127" i="7" s="1"/>
  <c r="S130" i="7"/>
  <c r="K130" i="7"/>
  <c r="L130" i="7" s="1"/>
  <c r="V129" i="7"/>
  <c r="T129" i="7"/>
  <c r="S129" i="7"/>
  <c r="S128" i="7" s="1"/>
  <c r="Q129" i="7"/>
  <c r="O129" i="7"/>
  <c r="N129" i="7"/>
  <c r="N128" i="7" s="1"/>
  <c r="N127" i="7" s="1"/>
  <c r="J129" i="7"/>
  <c r="I129" i="7"/>
  <c r="H129" i="7"/>
  <c r="G129" i="7"/>
  <c r="G128" i="7" s="1"/>
  <c r="F129" i="7"/>
  <c r="Q128" i="7"/>
  <c r="Q127" i="7" s="1"/>
  <c r="O128" i="7"/>
  <c r="J128" i="7"/>
  <c r="J127" i="7" s="1"/>
  <c r="I128" i="7"/>
  <c r="I127" i="7" s="1"/>
  <c r="F128" i="7"/>
  <c r="S127" i="7"/>
  <c r="O127" i="7"/>
  <c r="G127" i="7"/>
  <c r="F127" i="7"/>
  <c r="AB126" i="7"/>
  <c r="AA126" i="7"/>
  <c r="Z126" i="7"/>
  <c r="W126" i="7"/>
  <c r="W125" i="7" s="1"/>
  <c r="U126" i="7"/>
  <c r="S126" i="7"/>
  <c r="S125" i="7" s="1"/>
  <c r="S124" i="7" s="1"/>
  <c r="R126" i="7"/>
  <c r="R125" i="7" s="1"/>
  <c r="R124" i="7" s="1"/>
  <c r="R123" i="7" s="1"/>
  <c r="L126" i="7"/>
  <c r="Y126" i="7" s="1"/>
  <c r="K126" i="7"/>
  <c r="V125" i="7"/>
  <c r="U125" i="7"/>
  <c r="U124" i="7" s="1"/>
  <c r="U123" i="7" s="1"/>
  <c r="T125" i="7"/>
  <c r="Q125" i="7"/>
  <c r="O125" i="7"/>
  <c r="N125" i="7"/>
  <c r="N124" i="7" s="1"/>
  <c r="N123" i="7" s="1"/>
  <c r="J125" i="7"/>
  <c r="J124" i="7" s="1"/>
  <c r="I125" i="7"/>
  <c r="H125" i="7"/>
  <c r="G125" i="7"/>
  <c r="F125" i="7"/>
  <c r="W124" i="7"/>
  <c r="W123" i="7" s="1"/>
  <c r="Q124" i="7"/>
  <c r="Q123" i="7" s="1"/>
  <c r="O124" i="7"/>
  <c r="O123" i="7" s="1"/>
  <c r="I124" i="7"/>
  <c r="I123" i="7" s="1"/>
  <c r="H124" i="7"/>
  <c r="H123" i="7" s="1"/>
  <c r="F124" i="7"/>
  <c r="S123" i="7"/>
  <c r="J123" i="7"/>
  <c r="F123" i="7"/>
  <c r="AB118" i="7"/>
  <c r="AA118" i="7"/>
  <c r="Z118" i="7"/>
  <c r="Y118" i="7"/>
  <c r="W118" i="7"/>
  <c r="W117" i="7" s="1"/>
  <c r="U118" i="7"/>
  <c r="S118" i="7"/>
  <c r="S117" i="7" s="1"/>
  <c r="R118" i="7"/>
  <c r="R117" i="7" s="1"/>
  <c r="R113" i="7" s="1"/>
  <c r="R111" i="7" s="1"/>
  <c r="P118" i="7"/>
  <c r="P117" i="7" s="1"/>
  <c r="P113" i="7" s="1"/>
  <c r="P111" i="7" s="1"/>
  <c r="L118" i="7"/>
  <c r="X118" i="7" s="1"/>
  <c r="K118" i="7"/>
  <c r="AB117" i="7"/>
  <c r="AA117" i="7"/>
  <c r="V117" i="7"/>
  <c r="U117" i="7"/>
  <c r="U113" i="7" s="1"/>
  <c r="U111" i="7" s="1"/>
  <c r="T117" i="7"/>
  <c r="Q117" i="7"/>
  <c r="O117" i="7"/>
  <c r="O113" i="7" s="1"/>
  <c r="O111" i="7" s="1"/>
  <c r="N117" i="7"/>
  <c r="N113" i="7" s="1"/>
  <c r="N111" i="7" s="1"/>
  <c r="J117" i="7"/>
  <c r="J113" i="7" s="1"/>
  <c r="J111" i="7" s="1"/>
  <c r="I117" i="7"/>
  <c r="I113" i="7" s="1"/>
  <c r="I111" i="7" s="1"/>
  <c r="H117" i="7"/>
  <c r="H113" i="7" s="1"/>
  <c r="H111" i="7" s="1"/>
  <c r="G117" i="7"/>
  <c r="F117" i="7"/>
  <c r="F113" i="7" s="1"/>
  <c r="F111" i="7" s="1"/>
  <c r="W116" i="7"/>
  <c r="U116" i="7"/>
  <c r="U115" i="7" s="1"/>
  <c r="U114" i="7" s="1"/>
  <c r="U112" i="7" s="1"/>
  <c r="S116" i="7"/>
  <c r="S115" i="7" s="1"/>
  <c r="S114" i="7" s="1"/>
  <c r="K116" i="7"/>
  <c r="L116" i="7" s="1"/>
  <c r="W115" i="7"/>
  <c r="W114" i="7" s="1"/>
  <c r="W112" i="7" s="1"/>
  <c r="W110" i="7" s="1"/>
  <c r="V115" i="7"/>
  <c r="V114" i="7" s="1"/>
  <c r="T115" i="7"/>
  <c r="Q115" i="7"/>
  <c r="Q114" i="7" s="1"/>
  <c r="Q112" i="7" s="1"/>
  <c r="O115" i="7"/>
  <c r="N115" i="7"/>
  <c r="J115" i="7"/>
  <c r="J114" i="7" s="1"/>
  <c r="I115" i="7"/>
  <c r="H115" i="7"/>
  <c r="G115" i="7"/>
  <c r="F115" i="7"/>
  <c r="T114" i="7"/>
  <c r="O114" i="7"/>
  <c r="N114" i="7"/>
  <c r="H114" i="7"/>
  <c r="G114" i="7"/>
  <c r="F114" i="7"/>
  <c r="F112" i="7" s="1"/>
  <c r="W113" i="7"/>
  <c r="W111" i="7" s="1"/>
  <c r="V113" i="7"/>
  <c r="T113" i="7"/>
  <c r="S113" i="7"/>
  <c r="S111" i="7" s="1"/>
  <c r="Q113" i="7"/>
  <c r="Q111" i="7" s="1"/>
  <c r="V112" i="7"/>
  <c r="T112" i="7"/>
  <c r="T110" i="7" s="1"/>
  <c r="S112" i="7"/>
  <c r="S110" i="7" s="1"/>
  <c r="O112" i="7"/>
  <c r="N112" i="7"/>
  <c r="N110" i="7" s="1"/>
  <c r="J112" i="7"/>
  <c r="J110" i="7" s="1"/>
  <c r="H112" i="7"/>
  <c r="H110" i="7" s="1"/>
  <c r="G112" i="7"/>
  <c r="V111" i="7"/>
  <c r="V110" i="7"/>
  <c r="U110" i="7"/>
  <c r="O110" i="7"/>
  <c r="G110" i="7"/>
  <c r="F110" i="7"/>
  <c r="Z109" i="7"/>
  <c r="Y109" i="7"/>
  <c r="W109" i="7"/>
  <c r="U109" i="7"/>
  <c r="U108" i="7" s="1"/>
  <c r="U107" i="7" s="1"/>
  <c r="S109" i="7"/>
  <c r="S108" i="7" s="1"/>
  <c r="S107" i="7" s="1"/>
  <c r="R109" i="7"/>
  <c r="R108" i="7" s="1"/>
  <c r="P109" i="7"/>
  <c r="P108" i="7" s="1"/>
  <c r="P107" i="7" s="1"/>
  <c r="K109" i="7"/>
  <c r="L109" i="7" s="1"/>
  <c r="X109" i="7" s="1"/>
  <c r="Y108" i="7"/>
  <c r="W108" i="7"/>
  <c r="W107" i="7" s="1"/>
  <c r="V108" i="7"/>
  <c r="T108" i="7"/>
  <c r="Q108" i="7"/>
  <c r="Q107" i="7" s="1"/>
  <c r="X107" i="7" s="1"/>
  <c r="O108" i="7"/>
  <c r="N108" i="7"/>
  <c r="L108" i="7"/>
  <c r="K108" i="7"/>
  <c r="J108" i="7"/>
  <c r="I108" i="7"/>
  <c r="H108" i="7"/>
  <c r="G108" i="7"/>
  <c r="G107" i="7" s="1"/>
  <c r="F108" i="7"/>
  <c r="F107" i="7" s="1"/>
  <c r="V107" i="7"/>
  <c r="T107" i="7"/>
  <c r="Y107" i="7" s="1"/>
  <c r="R107" i="7"/>
  <c r="O107" i="7"/>
  <c r="N107" i="7"/>
  <c r="L107" i="7"/>
  <c r="J107" i="7"/>
  <c r="K107" i="7" s="1"/>
  <c r="I107" i="7"/>
  <c r="H107" i="7"/>
  <c r="AB106" i="7"/>
  <c r="AA106" i="7"/>
  <c r="Z106" i="7"/>
  <c r="W106" i="7"/>
  <c r="U106" i="7"/>
  <c r="U104" i="7" s="1"/>
  <c r="S106" i="7"/>
  <c r="K106" i="7"/>
  <c r="L106" i="7" s="1"/>
  <c r="AB105" i="7"/>
  <c r="AA105" i="7"/>
  <c r="W105" i="7"/>
  <c r="U105" i="7"/>
  <c r="S105" i="7"/>
  <c r="L105" i="7"/>
  <c r="K105" i="7"/>
  <c r="AB104" i="7"/>
  <c r="Y104" i="7"/>
  <c r="W104" i="7"/>
  <c r="W103" i="7" s="1"/>
  <c r="W93" i="7" s="1"/>
  <c r="V104" i="7"/>
  <c r="T104" i="7"/>
  <c r="S104" i="7"/>
  <c r="S103" i="7" s="1"/>
  <c r="S93" i="7" s="1"/>
  <c r="Q104" i="7"/>
  <c r="O104" i="7"/>
  <c r="N104" i="7"/>
  <c r="L104" i="7"/>
  <c r="K104" i="7"/>
  <c r="J104" i="7"/>
  <c r="I104" i="7"/>
  <c r="H104" i="7"/>
  <c r="G104" i="7"/>
  <c r="G103" i="7" s="1"/>
  <c r="F104" i="7"/>
  <c r="AB103" i="7"/>
  <c r="V103" i="7"/>
  <c r="U103" i="7"/>
  <c r="T103" i="7"/>
  <c r="O103" i="7"/>
  <c r="N103" i="7"/>
  <c r="N9" i="7" s="1"/>
  <c r="J103" i="7"/>
  <c r="I103" i="7"/>
  <c r="I93" i="7" s="1"/>
  <c r="H103" i="7"/>
  <c r="H9" i="7" s="1"/>
  <c r="F103" i="7"/>
  <c r="AB102" i="7"/>
  <c r="AA102" i="7"/>
  <c r="W102" i="7"/>
  <c r="U102" i="7"/>
  <c r="S102" i="7"/>
  <c r="L102" i="7"/>
  <c r="K102" i="7"/>
  <c r="AB101" i="7"/>
  <c r="AA101" i="7"/>
  <c r="W101" i="7"/>
  <c r="W100" i="7" s="1"/>
  <c r="W99" i="7" s="1"/>
  <c r="W98" i="7" s="1"/>
  <c r="W94" i="7" s="1"/>
  <c r="U101" i="7"/>
  <c r="U100" i="7" s="1"/>
  <c r="U99" i="7" s="1"/>
  <c r="U98" i="7" s="1"/>
  <c r="S101" i="7"/>
  <c r="S100" i="7" s="1"/>
  <c r="S99" i="7" s="1"/>
  <c r="S98" i="7" s="1"/>
  <c r="K101" i="7"/>
  <c r="L101" i="7" s="1"/>
  <c r="AA100" i="7"/>
  <c r="V100" i="7"/>
  <c r="T100" i="7"/>
  <c r="Q100" i="7"/>
  <c r="O100" i="7"/>
  <c r="O99" i="7" s="1"/>
  <c r="O98" i="7" s="1"/>
  <c r="N100" i="7"/>
  <c r="J100" i="7"/>
  <c r="J99" i="7" s="1"/>
  <c r="J98" i="7" s="1"/>
  <c r="I100" i="7"/>
  <c r="H100" i="7"/>
  <c r="G100" i="7"/>
  <c r="G99" i="7" s="1"/>
  <c r="F100" i="7"/>
  <c r="AA99" i="7"/>
  <c r="T99" i="7"/>
  <c r="Q99" i="7"/>
  <c r="Q98" i="7" s="1"/>
  <c r="N99" i="7"/>
  <c r="H99" i="7"/>
  <c r="F99" i="7"/>
  <c r="F98" i="7" s="1"/>
  <c r="AA98" i="7"/>
  <c r="T98" i="7"/>
  <c r="N98" i="7"/>
  <c r="H98" i="7"/>
  <c r="G98" i="7"/>
  <c r="W97" i="7"/>
  <c r="U97" i="7"/>
  <c r="U96" i="7" s="1"/>
  <c r="U95" i="7" s="1"/>
  <c r="S97" i="7"/>
  <c r="K97" i="7"/>
  <c r="L97" i="7" s="1"/>
  <c r="Y96" i="7"/>
  <c r="W96" i="7"/>
  <c r="W95" i="7" s="1"/>
  <c r="V96" i="7"/>
  <c r="T96" i="7"/>
  <c r="S96" i="7"/>
  <c r="S95" i="7" s="1"/>
  <c r="S94" i="7" s="1"/>
  <c r="Q96" i="7"/>
  <c r="Q95" i="7" s="1"/>
  <c r="O96" i="7"/>
  <c r="N96" i="7"/>
  <c r="L96" i="7"/>
  <c r="L95" i="7" s="1"/>
  <c r="K96" i="7"/>
  <c r="J96" i="7"/>
  <c r="I96" i="7"/>
  <c r="H96" i="7"/>
  <c r="G96" i="7"/>
  <c r="F96" i="7"/>
  <c r="Z95" i="7"/>
  <c r="V95" i="7"/>
  <c r="T95" i="7"/>
  <c r="O95" i="7"/>
  <c r="N95" i="7"/>
  <c r="N94" i="7" s="1"/>
  <c r="J95" i="7"/>
  <c r="I95" i="7"/>
  <c r="H95" i="7"/>
  <c r="G95" i="7"/>
  <c r="F95" i="7"/>
  <c r="F94" i="7" s="1"/>
  <c r="T94" i="7"/>
  <c r="O94" i="7"/>
  <c r="H94" i="7"/>
  <c r="T93" i="7"/>
  <c r="N93" i="7"/>
  <c r="J93" i="7"/>
  <c r="AB92" i="7"/>
  <c r="AA92" i="7"/>
  <c r="Y92" i="7"/>
  <c r="X92" i="7"/>
  <c r="U92" i="7"/>
  <c r="S92" i="7"/>
  <c r="K92" i="7"/>
  <c r="L92" i="7" s="1"/>
  <c r="AB91" i="7"/>
  <c r="AA91" i="7"/>
  <c r="W91" i="7"/>
  <c r="U91" i="7"/>
  <c r="S91" i="7"/>
  <c r="K91" i="7"/>
  <c r="L91" i="7" s="1"/>
  <c r="AB90" i="7"/>
  <c r="AA90" i="7"/>
  <c r="W90" i="7"/>
  <c r="U90" i="7"/>
  <c r="S90" i="7"/>
  <c r="P90" i="7"/>
  <c r="K90" i="7"/>
  <c r="L90" i="7" s="1"/>
  <c r="AB89" i="7"/>
  <c r="AA89" i="7"/>
  <c r="W89" i="7"/>
  <c r="U89" i="7"/>
  <c r="S89" i="7"/>
  <c r="K89" i="7"/>
  <c r="L89" i="7" s="1"/>
  <c r="AB88" i="7"/>
  <c r="AA88" i="7"/>
  <c r="Z88" i="7"/>
  <c r="W88" i="7"/>
  <c r="W86" i="7" s="1"/>
  <c r="U88" i="7"/>
  <c r="S88" i="7"/>
  <c r="R88" i="7"/>
  <c r="L88" i="7"/>
  <c r="Y88" i="7" s="1"/>
  <c r="K88" i="7"/>
  <c r="W87" i="7"/>
  <c r="U87" i="7"/>
  <c r="S87" i="7"/>
  <c r="K87" i="7"/>
  <c r="L87" i="7" s="1"/>
  <c r="AA86" i="7"/>
  <c r="V86" i="7"/>
  <c r="U86" i="7"/>
  <c r="T86" i="7"/>
  <c r="S86" i="7"/>
  <c r="Q86" i="7"/>
  <c r="O86" i="7"/>
  <c r="N86" i="7"/>
  <c r="J86" i="7"/>
  <c r="I86" i="7"/>
  <c r="H86" i="7"/>
  <c r="G86" i="7"/>
  <c r="K86" i="7" s="1"/>
  <c r="F86" i="7"/>
  <c r="AB85" i="7"/>
  <c r="AA85" i="7"/>
  <c r="Y85" i="7"/>
  <c r="W85" i="7"/>
  <c r="U85" i="7"/>
  <c r="S85" i="7"/>
  <c r="P85" i="7"/>
  <c r="L85" i="7"/>
  <c r="K85" i="7"/>
  <c r="AB84" i="7"/>
  <c r="AA84" i="7"/>
  <c r="Z84" i="7"/>
  <c r="Y84" i="7"/>
  <c r="X84" i="7"/>
  <c r="W84" i="7"/>
  <c r="U84" i="7"/>
  <c r="S84" i="7"/>
  <c r="R84" i="7"/>
  <c r="P84" i="7"/>
  <c r="L84" i="7"/>
  <c r="K84" i="7"/>
  <c r="AB83" i="7"/>
  <c r="AA83" i="7"/>
  <c r="Z83" i="7"/>
  <c r="Y83" i="7"/>
  <c r="W83" i="7"/>
  <c r="U83" i="7"/>
  <c r="S83" i="7"/>
  <c r="R83" i="7"/>
  <c r="P83" i="7"/>
  <c r="K83" i="7"/>
  <c r="L83" i="7" s="1"/>
  <c r="X83" i="7" s="1"/>
  <c r="AB82" i="7"/>
  <c r="AA82" i="7"/>
  <c r="W82" i="7"/>
  <c r="U82" i="7"/>
  <c r="S82" i="7"/>
  <c r="L82" i="7"/>
  <c r="K82" i="7"/>
  <c r="AB81" i="7"/>
  <c r="AA81" i="7"/>
  <c r="W81" i="7"/>
  <c r="W79" i="7" s="1"/>
  <c r="U81" i="7"/>
  <c r="S81" i="7"/>
  <c r="K81" i="7"/>
  <c r="L81" i="7" s="1"/>
  <c r="AB80" i="7"/>
  <c r="AA80" i="7"/>
  <c r="W80" i="7"/>
  <c r="U80" i="7"/>
  <c r="U79" i="7" s="1"/>
  <c r="S80" i="7"/>
  <c r="L80" i="7"/>
  <c r="K80" i="7"/>
  <c r="V79" i="7"/>
  <c r="T79" i="7"/>
  <c r="Q79" i="7"/>
  <c r="O79" i="7"/>
  <c r="N79" i="7"/>
  <c r="J79" i="7"/>
  <c r="I79" i="7"/>
  <c r="H79" i="7"/>
  <c r="G79" i="7"/>
  <c r="F79" i="7"/>
  <c r="AB78" i="7"/>
  <c r="AA78" i="7"/>
  <c r="X78" i="7"/>
  <c r="W78" i="7"/>
  <c r="U78" i="7"/>
  <c r="S78" i="7"/>
  <c r="L78" i="7"/>
  <c r="K78" i="7"/>
  <c r="AB77" i="7"/>
  <c r="AA77" i="7"/>
  <c r="X77" i="7"/>
  <c r="W77" i="7"/>
  <c r="U77" i="7"/>
  <c r="S77" i="7"/>
  <c r="K77" i="7"/>
  <c r="L77" i="7" s="1"/>
  <c r="AB76" i="7"/>
  <c r="AA76" i="7"/>
  <c r="Z76" i="7"/>
  <c r="Y76" i="7"/>
  <c r="W76" i="7"/>
  <c r="W75" i="7" s="1"/>
  <c r="U76" i="7"/>
  <c r="S76" i="7"/>
  <c r="R76" i="7"/>
  <c r="P76" i="7"/>
  <c r="L76" i="7"/>
  <c r="X76" i="7" s="1"/>
  <c r="K76" i="7"/>
  <c r="AB75" i="7"/>
  <c r="V75" i="7"/>
  <c r="U75" i="7"/>
  <c r="T75" i="7"/>
  <c r="S75" i="7"/>
  <c r="Q75" i="7"/>
  <c r="O75" i="7"/>
  <c r="N75" i="7"/>
  <c r="J75" i="7"/>
  <c r="I75" i="7"/>
  <c r="H75" i="7"/>
  <c r="G75" i="7"/>
  <c r="K75" i="7" s="1"/>
  <c r="F75" i="7"/>
  <c r="AB74" i="7"/>
  <c r="AA74" i="7"/>
  <c r="Y74" i="7"/>
  <c r="W74" i="7"/>
  <c r="U74" i="7"/>
  <c r="S74" i="7"/>
  <c r="P74" i="7"/>
  <c r="L74" i="7"/>
  <c r="K74" i="7"/>
  <c r="AA73" i="7"/>
  <c r="X73" i="7"/>
  <c r="W73" i="7"/>
  <c r="U73" i="7"/>
  <c r="S73" i="7"/>
  <c r="L73" i="7"/>
  <c r="K73" i="7"/>
  <c r="AB72" i="7"/>
  <c r="AA72" i="7"/>
  <c r="Z72" i="7"/>
  <c r="Y72" i="7"/>
  <c r="X72" i="7"/>
  <c r="W72" i="7"/>
  <c r="U72" i="7"/>
  <c r="S72" i="7"/>
  <c r="R72" i="7"/>
  <c r="P72" i="7"/>
  <c r="K72" i="7"/>
  <c r="L72" i="7" s="1"/>
  <c r="W71" i="7"/>
  <c r="U71" i="7"/>
  <c r="S71" i="7"/>
  <c r="L71" i="7"/>
  <c r="K71" i="7"/>
  <c r="W70" i="7"/>
  <c r="U70" i="7"/>
  <c r="S70" i="7"/>
  <c r="K70" i="7"/>
  <c r="L70" i="7" s="1"/>
  <c r="AB69" i="7"/>
  <c r="AA69" i="7"/>
  <c r="X69" i="7"/>
  <c r="W69" i="7"/>
  <c r="W68" i="7" s="1"/>
  <c r="W65" i="7" s="1"/>
  <c r="U69" i="7"/>
  <c r="S69" i="7"/>
  <c r="L69" i="7"/>
  <c r="K69" i="7"/>
  <c r="V68" i="7"/>
  <c r="T68" i="7"/>
  <c r="AA68" i="7" s="1"/>
  <c r="S68" i="7"/>
  <c r="Q68" i="7"/>
  <c r="O68" i="7"/>
  <c r="N68" i="7"/>
  <c r="J68" i="7"/>
  <c r="J65" i="7" s="1"/>
  <c r="I68" i="7"/>
  <c r="I65" i="7" s="1"/>
  <c r="H68" i="7"/>
  <c r="G68" i="7"/>
  <c r="F68" i="7"/>
  <c r="AB67" i="7"/>
  <c r="AA67" i="7"/>
  <c r="Z67" i="7"/>
  <c r="W67" i="7"/>
  <c r="W66" i="7" s="1"/>
  <c r="U67" i="7"/>
  <c r="S67" i="7"/>
  <c r="S66" i="7" s="1"/>
  <c r="R67" i="7"/>
  <c r="R66" i="7" s="1"/>
  <c r="L67" i="7"/>
  <c r="Y67" i="7" s="1"/>
  <c r="K67" i="7"/>
  <c r="AB66" i="7"/>
  <c r="AA66" i="7"/>
  <c r="V66" i="7"/>
  <c r="U66" i="7"/>
  <c r="T66" i="7"/>
  <c r="Q66" i="7"/>
  <c r="O66" i="7"/>
  <c r="N66" i="7"/>
  <c r="J66" i="7"/>
  <c r="I66" i="7"/>
  <c r="H66" i="7"/>
  <c r="G66" i="7"/>
  <c r="F66" i="7"/>
  <c r="Q65" i="7"/>
  <c r="O65" i="7"/>
  <c r="AB64" i="7"/>
  <c r="AA64" i="7"/>
  <c r="Z64" i="7"/>
  <c r="W64" i="7"/>
  <c r="U64" i="7"/>
  <c r="S64" i="7"/>
  <c r="R64" i="7"/>
  <c r="P64" i="7"/>
  <c r="K64" i="7"/>
  <c r="L64" i="7" s="1"/>
  <c r="AB63" i="7"/>
  <c r="AA63" i="7"/>
  <c r="Z63" i="7"/>
  <c r="W63" i="7"/>
  <c r="W60" i="7" s="1"/>
  <c r="U63" i="7"/>
  <c r="S63" i="7"/>
  <c r="R63" i="7"/>
  <c r="L63" i="7"/>
  <c r="Y63" i="7" s="1"/>
  <c r="K63" i="7"/>
  <c r="AB62" i="7"/>
  <c r="AA62" i="7"/>
  <c r="W62" i="7"/>
  <c r="U62" i="7"/>
  <c r="S62" i="7"/>
  <c r="K62" i="7"/>
  <c r="L62" i="7" s="1"/>
  <c r="AB61" i="7"/>
  <c r="AA61" i="7"/>
  <c r="W61" i="7"/>
  <c r="U61" i="7"/>
  <c r="S61" i="7"/>
  <c r="K61" i="7"/>
  <c r="L61" i="7" s="1"/>
  <c r="V60" i="7"/>
  <c r="U60" i="7"/>
  <c r="T60" i="7"/>
  <c r="Q60" i="7"/>
  <c r="O60" i="7"/>
  <c r="N60" i="7"/>
  <c r="K60" i="7"/>
  <c r="J60" i="7"/>
  <c r="I60" i="7"/>
  <c r="H60" i="7"/>
  <c r="G60" i="7"/>
  <c r="F60" i="7"/>
  <c r="F48" i="7" s="1"/>
  <c r="AB59" i="7"/>
  <c r="AA59" i="7"/>
  <c r="W59" i="7"/>
  <c r="W53" i="7" s="1"/>
  <c r="U59" i="7"/>
  <c r="S59" i="7"/>
  <c r="K59" i="7"/>
  <c r="L59" i="7" s="1"/>
  <c r="AB58" i="7"/>
  <c r="AA58" i="7"/>
  <c r="W58" i="7"/>
  <c r="U58" i="7"/>
  <c r="U53" i="7" s="1"/>
  <c r="S58" i="7"/>
  <c r="K58" i="7"/>
  <c r="L58" i="7" s="1"/>
  <c r="AB57" i="7"/>
  <c r="AA57" i="7"/>
  <c r="W57" i="7"/>
  <c r="U57" i="7"/>
  <c r="S57" i="7"/>
  <c r="P57" i="7"/>
  <c r="K57" i="7"/>
  <c r="L57" i="7" s="1"/>
  <c r="AB56" i="7"/>
  <c r="AA56" i="7"/>
  <c r="W56" i="7"/>
  <c r="U56" i="7"/>
  <c r="S56" i="7"/>
  <c r="K56" i="7"/>
  <c r="L56" i="7" s="1"/>
  <c r="Z56" i="7" s="1"/>
  <c r="AB55" i="7"/>
  <c r="AA55" i="7"/>
  <c r="Z55" i="7"/>
  <c r="W55" i="7"/>
  <c r="U55" i="7"/>
  <c r="S55" i="7"/>
  <c r="R55" i="7"/>
  <c r="L55" i="7"/>
  <c r="Y55" i="7" s="1"/>
  <c r="K55" i="7"/>
  <c r="AB54" i="7"/>
  <c r="AA54" i="7"/>
  <c r="W54" i="7"/>
  <c r="U54" i="7"/>
  <c r="S54" i="7"/>
  <c r="K54" i="7"/>
  <c r="L54" i="7" s="1"/>
  <c r="AA53" i="7"/>
  <c r="V53" i="7"/>
  <c r="T53" i="7"/>
  <c r="Q53" i="7"/>
  <c r="O53" i="7"/>
  <c r="N53" i="7"/>
  <c r="N48" i="7" s="1"/>
  <c r="J53" i="7"/>
  <c r="I53" i="7"/>
  <c r="H53" i="7"/>
  <c r="H48" i="7" s="1"/>
  <c r="G53" i="7"/>
  <c r="K53" i="7" s="1"/>
  <c r="F53" i="7"/>
  <c r="AB52" i="7"/>
  <c r="AA52" i="7"/>
  <c r="W52" i="7"/>
  <c r="U52" i="7"/>
  <c r="S52" i="7"/>
  <c r="K52" i="7"/>
  <c r="L52" i="7" s="1"/>
  <c r="AB51" i="7"/>
  <c r="AA51" i="7"/>
  <c r="W51" i="7"/>
  <c r="U51" i="7"/>
  <c r="S51" i="7"/>
  <c r="K51" i="7"/>
  <c r="L51" i="7" s="1"/>
  <c r="AB50" i="7"/>
  <c r="AA50" i="7"/>
  <c r="W50" i="7"/>
  <c r="W49" i="7" s="1"/>
  <c r="U50" i="7"/>
  <c r="S50" i="7"/>
  <c r="S49" i="7" s="1"/>
  <c r="K50" i="7"/>
  <c r="L50" i="7" s="1"/>
  <c r="AB49" i="7"/>
  <c r="AA49" i="7"/>
  <c r="V49" i="7"/>
  <c r="U49" i="7"/>
  <c r="T49" i="7"/>
  <c r="Q49" i="7"/>
  <c r="O49" i="7"/>
  <c r="N49" i="7"/>
  <c r="J49" i="7"/>
  <c r="I49" i="7"/>
  <c r="H49" i="7"/>
  <c r="G49" i="7"/>
  <c r="F49" i="7"/>
  <c r="Q48" i="7"/>
  <c r="J48" i="7"/>
  <c r="J47" i="7" s="1"/>
  <c r="AB46" i="7"/>
  <c r="AA46" i="7"/>
  <c r="W46" i="7"/>
  <c r="U46" i="7"/>
  <c r="U45" i="7" s="1"/>
  <c r="U42" i="7" s="1"/>
  <c r="U41" i="7" s="1"/>
  <c r="S46" i="7"/>
  <c r="S45" i="7" s="1"/>
  <c r="K46" i="7"/>
  <c r="L46" i="7" s="1"/>
  <c r="AA45" i="7"/>
  <c r="W45" i="7"/>
  <c r="V45" i="7"/>
  <c r="T45" i="7"/>
  <c r="Q45" i="7"/>
  <c r="O45" i="7"/>
  <c r="N45" i="7"/>
  <c r="N42" i="7" s="1"/>
  <c r="N41" i="7" s="1"/>
  <c r="J45" i="7"/>
  <c r="I45" i="7"/>
  <c r="H45" i="7"/>
  <c r="H42" i="7" s="1"/>
  <c r="H41" i="7" s="1"/>
  <c r="G45" i="7"/>
  <c r="F45" i="7"/>
  <c r="W44" i="7"/>
  <c r="W43" i="7" s="1"/>
  <c r="W42" i="7" s="1"/>
  <c r="W41" i="7" s="1"/>
  <c r="U44" i="7"/>
  <c r="S44" i="7"/>
  <c r="K44" i="7"/>
  <c r="L44" i="7" s="1"/>
  <c r="V43" i="7"/>
  <c r="U43" i="7"/>
  <c r="T43" i="7"/>
  <c r="S43" i="7"/>
  <c r="Q43" i="7"/>
  <c r="O43" i="7"/>
  <c r="N43" i="7"/>
  <c r="J43" i="7"/>
  <c r="I43" i="7"/>
  <c r="H43" i="7"/>
  <c r="G43" i="7"/>
  <c r="K43" i="7" s="1"/>
  <c r="F43" i="7"/>
  <c r="Q42" i="7"/>
  <c r="J42" i="7"/>
  <c r="J41" i="7" s="1"/>
  <c r="I42" i="7"/>
  <c r="I41" i="7" s="1"/>
  <c r="F42" i="7"/>
  <c r="F41" i="7" s="1"/>
  <c r="Q41" i="7"/>
  <c r="W39" i="7"/>
  <c r="U39" i="7"/>
  <c r="S39" i="7"/>
  <c r="P39" i="7"/>
  <c r="K39" i="7"/>
  <c r="L39" i="7" s="1"/>
  <c r="W38" i="7"/>
  <c r="U38" i="7"/>
  <c r="S38" i="7"/>
  <c r="L38" i="7"/>
  <c r="K38" i="7"/>
  <c r="AB37" i="7"/>
  <c r="AA37" i="7"/>
  <c r="W37" i="7"/>
  <c r="U37" i="7"/>
  <c r="S37" i="7"/>
  <c r="S32" i="7" s="1"/>
  <c r="K37" i="7"/>
  <c r="L37" i="7" s="1"/>
  <c r="AB36" i="7"/>
  <c r="AA36" i="7"/>
  <c r="W36" i="7"/>
  <c r="U36" i="7"/>
  <c r="U33" i="7" s="1"/>
  <c r="U32" i="7" s="1"/>
  <c r="S36" i="7"/>
  <c r="K36" i="7"/>
  <c r="L36" i="7" s="1"/>
  <c r="AB35" i="7"/>
  <c r="AA35" i="7"/>
  <c r="X35" i="7"/>
  <c r="W35" i="7"/>
  <c r="W33" i="7" s="1"/>
  <c r="W32" i="7" s="1"/>
  <c r="U35" i="7"/>
  <c r="S35" i="7"/>
  <c r="L35" i="7"/>
  <c r="K35" i="7"/>
  <c r="AB34" i="7"/>
  <c r="AA34" i="7"/>
  <c r="W34" i="7"/>
  <c r="U34" i="7"/>
  <c r="S34" i="7"/>
  <c r="K34" i="7"/>
  <c r="L34" i="7" s="1"/>
  <c r="V33" i="7"/>
  <c r="T33" i="7"/>
  <c r="S33" i="7"/>
  <c r="Q33" i="7"/>
  <c r="O33" i="7"/>
  <c r="O32" i="7" s="1"/>
  <c r="N33" i="7"/>
  <c r="J33" i="7"/>
  <c r="I33" i="7"/>
  <c r="I32" i="7" s="1"/>
  <c r="H33" i="7"/>
  <c r="G33" i="7"/>
  <c r="F33" i="7"/>
  <c r="T32" i="7"/>
  <c r="N32" i="7"/>
  <c r="J32" i="7"/>
  <c r="G32" i="7"/>
  <c r="F32" i="7"/>
  <c r="AB31" i="7"/>
  <c r="AA31" i="7"/>
  <c r="W31" i="7"/>
  <c r="U31" i="7"/>
  <c r="S31" i="7"/>
  <c r="L31" i="7"/>
  <c r="K31" i="7"/>
  <c r="AB30" i="7"/>
  <c r="AA30" i="7"/>
  <c r="X30" i="7"/>
  <c r="W30" i="7"/>
  <c r="U30" i="7"/>
  <c r="S30" i="7"/>
  <c r="K30" i="7"/>
  <c r="L30" i="7" s="1"/>
  <c r="AB29" i="7"/>
  <c r="AA29" i="7"/>
  <c r="W29" i="7"/>
  <c r="U29" i="7"/>
  <c r="S29" i="7"/>
  <c r="K29" i="7"/>
  <c r="L29" i="7" s="1"/>
  <c r="AB28" i="7"/>
  <c r="AA28" i="7"/>
  <c r="W28" i="7"/>
  <c r="U28" i="7"/>
  <c r="S28" i="7"/>
  <c r="K28" i="7"/>
  <c r="L28" i="7" s="1"/>
  <c r="AB27" i="7"/>
  <c r="AA27" i="7"/>
  <c r="W27" i="7"/>
  <c r="U27" i="7"/>
  <c r="S27" i="7"/>
  <c r="K27" i="7"/>
  <c r="L27" i="7" s="1"/>
  <c r="AB26" i="7"/>
  <c r="AA26" i="7"/>
  <c r="Y26" i="7"/>
  <c r="W26" i="7"/>
  <c r="U26" i="7"/>
  <c r="S26" i="7"/>
  <c r="K26" i="7"/>
  <c r="L26" i="7" s="1"/>
  <c r="AB25" i="7"/>
  <c r="AA25" i="7"/>
  <c r="W25" i="7"/>
  <c r="U25" i="7"/>
  <c r="S25" i="7"/>
  <c r="S24" i="7" s="1"/>
  <c r="R25" i="7"/>
  <c r="L25" i="7"/>
  <c r="K25" i="7"/>
  <c r="AA24" i="7"/>
  <c r="V24" i="7"/>
  <c r="U24" i="7"/>
  <c r="T24" i="7"/>
  <c r="Q24" i="7"/>
  <c r="O24" i="7"/>
  <c r="O12" i="7" s="1"/>
  <c r="O11" i="7" s="1"/>
  <c r="N24" i="7"/>
  <c r="J24" i="7"/>
  <c r="I24" i="7"/>
  <c r="H24" i="7"/>
  <c r="G24" i="7"/>
  <c r="F24" i="7"/>
  <c r="AB23" i="7"/>
  <c r="AA23" i="7"/>
  <c r="Z23" i="7"/>
  <c r="Y23" i="7"/>
  <c r="X23" i="7"/>
  <c r="W23" i="7"/>
  <c r="U23" i="7"/>
  <c r="S23" i="7"/>
  <c r="R23" i="7"/>
  <c r="P23" i="7"/>
  <c r="L23" i="7"/>
  <c r="K23" i="7"/>
  <c r="AB22" i="7"/>
  <c r="AA22" i="7"/>
  <c r="Z22" i="7"/>
  <c r="Y22" i="7"/>
  <c r="W22" i="7"/>
  <c r="U22" i="7"/>
  <c r="S22" i="7"/>
  <c r="R22" i="7"/>
  <c r="P22" i="7"/>
  <c r="K22" i="7"/>
  <c r="L22" i="7" s="1"/>
  <c r="X22" i="7" s="1"/>
  <c r="AB21" i="7"/>
  <c r="AA21" i="7"/>
  <c r="Z21" i="7"/>
  <c r="W21" i="7"/>
  <c r="U21" i="7"/>
  <c r="S21" i="7"/>
  <c r="R21" i="7"/>
  <c r="P21" i="7"/>
  <c r="L21" i="7"/>
  <c r="K21" i="7"/>
  <c r="AB20" i="7"/>
  <c r="AA20" i="7"/>
  <c r="W20" i="7"/>
  <c r="U20" i="7"/>
  <c r="S20" i="7"/>
  <c r="L20" i="7"/>
  <c r="K20" i="7"/>
  <c r="AB19" i="7"/>
  <c r="AA19" i="7"/>
  <c r="X19" i="7"/>
  <c r="W19" i="7"/>
  <c r="U19" i="7"/>
  <c r="S19" i="7"/>
  <c r="L19" i="7"/>
  <c r="Y19" i="7" s="1"/>
  <c r="K19" i="7"/>
  <c r="AB18" i="7"/>
  <c r="AA18" i="7"/>
  <c r="W18" i="7"/>
  <c r="U18" i="7"/>
  <c r="S18" i="7"/>
  <c r="K18" i="7"/>
  <c r="L18" i="7" s="1"/>
  <c r="AB17" i="7"/>
  <c r="AA17" i="7"/>
  <c r="W17" i="7"/>
  <c r="U17" i="7"/>
  <c r="S17" i="7"/>
  <c r="L17" i="7"/>
  <c r="K17" i="7"/>
  <c r="AB16" i="7"/>
  <c r="AA16" i="7"/>
  <c r="Z16" i="7"/>
  <c r="Y16" i="7"/>
  <c r="X16" i="7"/>
  <c r="W16" i="7"/>
  <c r="U16" i="7"/>
  <c r="S16" i="7"/>
  <c r="R16" i="7"/>
  <c r="P16" i="7"/>
  <c r="K16" i="7"/>
  <c r="L16" i="7" s="1"/>
  <c r="AB15" i="7"/>
  <c r="AA15" i="7"/>
  <c r="W15" i="7"/>
  <c r="W14" i="7" s="1"/>
  <c r="W13" i="7" s="1"/>
  <c r="U15" i="7"/>
  <c r="S15" i="7"/>
  <c r="K15" i="7"/>
  <c r="L15" i="7" s="1"/>
  <c r="V14" i="7"/>
  <c r="T14" i="7"/>
  <c r="Q14" i="7"/>
  <c r="O14" i="7"/>
  <c r="O13" i="7" s="1"/>
  <c r="N14" i="7"/>
  <c r="J14" i="7"/>
  <c r="J13" i="7" s="1"/>
  <c r="I14" i="7"/>
  <c r="I13" i="7" s="1"/>
  <c r="I12" i="7" s="1"/>
  <c r="I11" i="7" s="1"/>
  <c r="H14" i="7"/>
  <c r="G14" i="7"/>
  <c r="F14" i="7"/>
  <c r="F13" i="7" s="1"/>
  <c r="AA13" i="7"/>
  <c r="T13" i="7"/>
  <c r="Q13" i="7"/>
  <c r="N13" i="7"/>
  <c r="N12" i="7" s="1"/>
  <c r="N11" i="7" s="1"/>
  <c r="G13" i="7"/>
  <c r="T12" i="7"/>
  <c r="G12" i="7"/>
  <c r="F12" i="7"/>
  <c r="T11" i="7"/>
  <c r="G11" i="7"/>
  <c r="F11" i="7"/>
  <c r="J9" i="7"/>
  <c r="I9" i="7"/>
  <c r="G91" i="13" l="1"/>
  <c r="G90" i="13" s="1"/>
  <c r="K106" i="13"/>
  <c r="F81" i="13"/>
  <c r="K35" i="13"/>
  <c r="H34" i="13"/>
  <c r="K55" i="13"/>
  <c r="K13" i="13"/>
  <c r="F32" i="13"/>
  <c r="F9" i="13" s="1"/>
  <c r="F150" i="13" s="1"/>
  <c r="H150" i="13" s="1"/>
  <c r="H72" i="13"/>
  <c r="H78" i="13"/>
  <c r="K78" i="13" s="1"/>
  <c r="K89" i="13"/>
  <c r="H88" i="13"/>
  <c r="J96" i="13"/>
  <c r="F121" i="13"/>
  <c r="F118" i="13" s="1"/>
  <c r="K36" i="13"/>
  <c r="H61" i="13"/>
  <c r="K62" i="13"/>
  <c r="J12" i="13"/>
  <c r="K17" i="13"/>
  <c r="H13" i="13"/>
  <c r="K44" i="13"/>
  <c r="K59" i="13"/>
  <c r="G81" i="13"/>
  <c r="H110" i="13"/>
  <c r="K111" i="13"/>
  <c r="J128" i="13"/>
  <c r="K147" i="13"/>
  <c r="J146" i="13"/>
  <c r="H20" i="13"/>
  <c r="K42" i="13"/>
  <c r="J54" i="13"/>
  <c r="J40" i="13" s="1"/>
  <c r="K56" i="13"/>
  <c r="H55" i="13"/>
  <c r="K60" i="13"/>
  <c r="H59" i="13"/>
  <c r="K69" i="13"/>
  <c r="H68" i="13"/>
  <c r="K68" i="13" s="1"/>
  <c r="G96" i="13"/>
  <c r="J119" i="13"/>
  <c r="H146" i="13"/>
  <c r="K20" i="13"/>
  <c r="K107" i="13"/>
  <c r="H106" i="13"/>
  <c r="K144" i="13"/>
  <c r="K61" i="13"/>
  <c r="J102" i="13"/>
  <c r="H133" i="13"/>
  <c r="H29" i="13"/>
  <c r="K30" i="13"/>
  <c r="K37" i="13"/>
  <c r="K65" i="13"/>
  <c r="K80" i="13"/>
  <c r="J86" i="13"/>
  <c r="J109" i="13"/>
  <c r="K70" i="13"/>
  <c r="H103" i="13"/>
  <c r="H52" i="13"/>
  <c r="K52" i="13" s="1"/>
  <c r="K53" i="13"/>
  <c r="K94" i="13"/>
  <c r="J93" i="13"/>
  <c r="K117" i="13"/>
  <c r="H116" i="13"/>
  <c r="J120" i="13"/>
  <c r="K138" i="13"/>
  <c r="F54" i="13"/>
  <c r="K76" i="13"/>
  <c r="H125" i="13"/>
  <c r="G9" i="13"/>
  <c r="H45" i="13"/>
  <c r="H41" i="13" s="1"/>
  <c r="F40" i="13"/>
  <c r="H54" i="13"/>
  <c r="K77" i="13"/>
  <c r="H76" i="13"/>
  <c r="K104" i="13"/>
  <c r="K135" i="13"/>
  <c r="H134" i="13"/>
  <c r="H136" i="13"/>
  <c r="K137" i="13"/>
  <c r="K99" i="13"/>
  <c r="H98" i="13"/>
  <c r="K126" i="13"/>
  <c r="K139" i="13"/>
  <c r="H138" i="13"/>
  <c r="K140" i="13"/>
  <c r="J143" i="13"/>
  <c r="K148" i="13"/>
  <c r="J75" i="13"/>
  <c r="K79" i="13"/>
  <c r="J115" i="13"/>
  <c r="J125" i="13"/>
  <c r="K145" i="13"/>
  <c r="H144" i="13"/>
  <c r="T112" i="12"/>
  <c r="W119" i="12"/>
  <c r="T11" i="12"/>
  <c r="X18" i="12"/>
  <c r="Z18" i="12"/>
  <c r="R18" i="12"/>
  <c r="Y18" i="12"/>
  <c r="P18" i="12"/>
  <c r="Z35" i="12"/>
  <c r="R35" i="12"/>
  <c r="P35" i="12"/>
  <c r="Y35" i="12"/>
  <c r="X35" i="12"/>
  <c r="O119" i="12"/>
  <c r="V47" i="12"/>
  <c r="J10" i="12"/>
  <c r="K12" i="12"/>
  <c r="G11" i="12"/>
  <c r="Z97" i="12"/>
  <c r="R97" i="12"/>
  <c r="R96" i="12" s="1"/>
  <c r="R95" i="12" s="1"/>
  <c r="Y97" i="12"/>
  <c r="P97" i="12"/>
  <c r="P96" i="12" s="1"/>
  <c r="P95" i="12" s="1"/>
  <c r="X97" i="12"/>
  <c r="L96" i="12"/>
  <c r="U93" i="12"/>
  <c r="U9" i="12"/>
  <c r="X43" i="12"/>
  <c r="L42" i="12"/>
  <c r="Z42" i="12" s="1"/>
  <c r="Y45" i="12"/>
  <c r="Z46" i="12"/>
  <c r="U48" i="12"/>
  <c r="U47" i="12" s="1"/>
  <c r="U40" i="12" s="1"/>
  <c r="Y79" i="12"/>
  <c r="AB99" i="12"/>
  <c r="V98" i="12"/>
  <c r="AA164" i="12"/>
  <c r="T163" i="12"/>
  <c r="Q187" i="12"/>
  <c r="K204" i="12"/>
  <c r="G203" i="12"/>
  <c r="K203" i="12" s="1"/>
  <c r="AB273" i="12"/>
  <c r="V272" i="12"/>
  <c r="Z273" i="12"/>
  <c r="Y20" i="12"/>
  <c r="P20" i="12"/>
  <c r="X20" i="12"/>
  <c r="Z29" i="12"/>
  <c r="R29" i="12"/>
  <c r="Y29" i="12"/>
  <c r="P29" i="12"/>
  <c r="X29" i="12"/>
  <c r="Z31" i="12"/>
  <c r="R31" i="12"/>
  <c r="P31" i="12"/>
  <c r="Y31" i="12"/>
  <c r="X31" i="12"/>
  <c r="Z50" i="12"/>
  <c r="Z79" i="12"/>
  <c r="G9" i="12"/>
  <c r="K103" i="12"/>
  <c r="L123" i="12"/>
  <c r="Z124" i="12"/>
  <c r="H192" i="12"/>
  <c r="H191" i="12" s="1"/>
  <c r="K193" i="12"/>
  <c r="W14" i="12"/>
  <c r="W13" i="12" s="1"/>
  <c r="W12" i="12" s="1"/>
  <c r="W11" i="12" s="1"/>
  <c r="R20" i="12"/>
  <c r="AA43" i="12"/>
  <c r="P50" i="12"/>
  <c r="X55" i="12"/>
  <c r="Y55" i="12"/>
  <c r="R55" i="12"/>
  <c r="Z59" i="12"/>
  <c r="R59" i="12"/>
  <c r="P59" i="12"/>
  <c r="Y59" i="12"/>
  <c r="X69" i="12"/>
  <c r="R69" i="12"/>
  <c r="P69" i="12"/>
  <c r="Z69" i="12"/>
  <c r="Y69" i="12"/>
  <c r="L68" i="12"/>
  <c r="Z70" i="12"/>
  <c r="R70" i="12"/>
  <c r="Y70" i="12"/>
  <c r="P70" i="12"/>
  <c r="X76" i="12"/>
  <c r="R76" i="12"/>
  <c r="R75" i="12" s="1"/>
  <c r="Z76" i="12"/>
  <c r="P76" i="12"/>
  <c r="Y76" i="12"/>
  <c r="L75" i="12"/>
  <c r="AA79" i="12"/>
  <c r="X84" i="12"/>
  <c r="Z84" i="12"/>
  <c r="P84" i="12"/>
  <c r="R84" i="12"/>
  <c r="Y84" i="12"/>
  <c r="Z85" i="12"/>
  <c r="R85" i="12"/>
  <c r="P85" i="12"/>
  <c r="Y85" i="12"/>
  <c r="Y105" i="12"/>
  <c r="P105" i="12"/>
  <c r="P104" i="12" s="1"/>
  <c r="P103" i="12" s="1"/>
  <c r="X105" i="12"/>
  <c r="R105" i="12"/>
  <c r="Z105" i="12"/>
  <c r="X106" i="12"/>
  <c r="R106" i="12"/>
  <c r="Z106" i="12"/>
  <c r="P106" i="12"/>
  <c r="V114" i="12"/>
  <c r="Z115" i="12"/>
  <c r="K123" i="12"/>
  <c r="T127" i="12"/>
  <c r="AA128" i="12"/>
  <c r="Q127" i="12"/>
  <c r="X128" i="12"/>
  <c r="I148" i="12"/>
  <c r="K149" i="12"/>
  <c r="V148" i="12"/>
  <c r="AB149" i="12"/>
  <c r="AB151" i="12"/>
  <c r="I156" i="12"/>
  <c r="I155" i="12" s="1"/>
  <c r="K157" i="12"/>
  <c r="K168" i="12"/>
  <c r="X172" i="12"/>
  <c r="Q171" i="12"/>
  <c r="L181" i="12"/>
  <c r="Z182" i="12"/>
  <c r="R182" i="12"/>
  <c r="R181" i="12" s="1"/>
  <c r="R180" i="12" s="1"/>
  <c r="R179" i="12" s="1"/>
  <c r="Y182" i="12"/>
  <c r="P182" i="12"/>
  <c r="P181" i="12" s="1"/>
  <c r="P180" i="12" s="1"/>
  <c r="P179" i="12" s="1"/>
  <c r="X182" i="12"/>
  <c r="T212" i="12"/>
  <c r="AA213" i="12"/>
  <c r="Y213" i="12"/>
  <c r="G231" i="12"/>
  <c r="Z258" i="12"/>
  <c r="R258" i="12"/>
  <c r="R257" i="12" s="1"/>
  <c r="R256" i="12" s="1"/>
  <c r="R255" i="12" s="1"/>
  <c r="Y258" i="12"/>
  <c r="X258" i="12"/>
  <c r="P258" i="12"/>
  <c r="P257" i="12" s="1"/>
  <c r="P256" i="12" s="1"/>
  <c r="P255" i="12" s="1"/>
  <c r="L257" i="12"/>
  <c r="X21" i="12"/>
  <c r="Y21" i="12"/>
  <c r="Z23" i="12"/>
  <c r="R23" i="12"/>
  <c r="Y23" i="12"/>
  <c r="P23" i="12"/>
  <c r="Z25" i="12"/>
  <c r="R25" i="12"/>
  <c r="Y25" i="12"/>
  <c r="X25" i="12"/>
  <c r="AA32" i="12"/>
  <c r="X33" i="12"/>
  <c r="Q42" i="12"/>
  <c r="AA45" i="12"/>
  <c r="G47" i="12"/>
  <c r="K48" i="12"/>
  <c r="L49" i="12"/>
  <c r="T48" i="12"/>
  <c r="AA49" i="12"/>
  <c r="P55" i="12"/>
  <c r="Z61" i="12"/>
  <c r="R61" i="12"/>
  <c r="R60" i="12" s="1"/>
  <c r="P61" i="12"/>
  <c r="Y61" i="12"/>
  <c r="X68" i="12"/>
  <c r="AB79" i="12"/>
  <c r="X89" i="12"/>
  <c r="R89" i="12"/>
  <c r="Z89" i="12"/>
  <c r="Y103" i="12"/>
  <c r="T9" i="12"/>
  <c r="AA103" i="12"/>
  <c r="T93" i="12"/>
  <c r="Q93" i="12"/>
  <c r="S9" i="12"/>
  <c r="S93" i="12"/>
  <c r="V127" i="12"/>
  <c r="Z128" i="12"/>
  <c r="Y156" i="12"/>
  <c r="T155" i="12"/>
  <c r="AA156" i="12"/>
  <c r="T176" i="12"/>
  <c r="AA177" i="12"/>
  <c r="X205" i="12"/>
  <c r="Q204" i="12"/>
  <c r="L212" i="12"/>
  <c r="Z213" i="12"/>
  <c r="Q261" i="12"/>
  <c r="Q9" i="12"/>
  <c r="X15" i="12"/>
  <c r="L14" i="12"/>
  <c r="Y15" i="12"/>
  <c r="Y17" i="12"/>
  <c r="Z17" i="12"/>
  <c r="R17" i="12"/>
  <c r="R14" i="12" s="1"/>
  <c r="R13" i="12" s="1"/>
  <c r="P17" i="12"/>
  <c r="P14" i="12" s="1"/>
  <c r="P13" i="12" s="1"/>
  <c r="P21" i="12"/>
  <c r="Z21" i="12"/>
  <c r="L24" i="12"/>
  <c r="P25" i="12"/>
  <c r="Y26" i="12"/>
  <c r="P26" i="12"/>
  <c r="R26" i="12"/>
  <c r="Z26" i="12"/>
  <c r="X26" i="12"/>
  <c r="X27" i="12"/>
  <c r="R27" i="12"/>
  <c r="Z27" i="12"/>
  <c r="P27" i="12"/>
  <c r="Y27" i="12"/>
  <c r="Z28" i="12"/>
  <c r="R28" i="12"/>
  <c r="Y28" i="12"/>
  <c r="P28" i="12"/>
  <c r="Y36" i="12"/>
  <c r="P36" i="12"/>
  <c r="R36" i="12"/>
  <c r="Z36" i="12"/>
  <c r="J42" i="12"/>
  <c r="J41" i="12" s="1"/>
  <c r="J40" i="12" s="1"/>
  <c r="X45" i="12"/>
  <c r="H48" i="12"/>
  <c r="Z51" i="12"/>
  <c r="R51" i="12"/>
  <c r="R49" i="12" s="1"/>
  <c r="R48" i="12" s="1"/>
  <c r="Y51" i="12"/>
  <c r="P51" i="12"/>
  <c r="X51" i="12"/>
  <c r="K66" i="12"/>
  <c r="Y68" i="12"/>
  <c r="T65" i="12"/>
  <c r="U65" i="12"/>
  <c r="Y72" i="12"/>
  <c r="P72" i="12"/>
  <c r="R72" i="12"/>
  <c r="Z72" i="12"/>
  <c r="P89" i="12"/>
  <c r="G93" i="12"/>
  <c r="K93" i="12" s="1"/>
  <c r="U94" i="12"/>
  <c r="R100" i="12"/>
  <c r="R99" i="12" s="1"/>
  <c r="R98" i="12" s="1"/>
  <c r="X102" i="12"/>
  <c r="R102" i="12"/>
  <c r="Z102" i="12"/>
  <c r="P102" i="12"/>
  <c r="G107" i="12"/>
  <c r="K107" i="12" s="1"/>
  <c r="K108" i="12"/>
  <c r="Q111" i="12"/>
  <c r="Z116" i="12"/>
  <c r="R116" i="12"/>
  <c r="R115" i="12" s="1"/>
  <c r="R114" i="12" s="1"/>
  <c r="R112" i="12" s="1"/>
  <c r="R110" i="12" s="1"/>
  <c r="Y116" i="12"/>
  <c r="P116" i="12"/>
  <c r="P115" i="12" s="1"/>
  <c r="P114" i="12" s="1"/>
  <c r="P112" i="12" s="1"/>
  <c r="P110" i="12" s="1"/>
  <c r="L115" i="12"/>
  <c r="X116" i="12"/>
  <c r="Z123" i="12"/>
  <c r="J122" i="12"/>
  <c r="J121" i="12" s="1"/>
  <c r="S122" i="12"/>
  <c r="S121" i="12" s="1"/>
  <c r="G131" i="12"/>
  <c r="K131" i="12" s="1"/>
  <c r="L145" i="12"/>
  <c r="Z145" i="12" s="1"/>
  <c r="Z146" i="12"/>
  <c r="R146" i="12"/>
  <c r="R145" i="12" s="1"/>
  <c r="R144" i="12" s="1"/>
  <c r="R143" i="12" s="1"/>
  <c r="Y146" i="12"/>
  <c r="P146" i="12"/>
  <c r="P145" i="12" s="1"/>
  <c r="P144" i="12" s="1"/>
  <c r="P143" i="12" s="1"/>
  <c r="X146" i="12"/>
  <c r="AB169" i="12"/>
  <c r="T168" i="12"/>
  <c r="Y169" i="12"/>
  <c r="AA169" i="12"/>
  <c r="AB177" i="12"/>
  <c r="X189" i="12"/>
  <c r="AB207" i="12"/>
  <c r="AA13" i="12"/>
  <c r="X44" i="12"/>
  <c r="L43" i="12"/>
  <c r="Z44" i="12"/>
  <c r="P44" i="12"/>
  <c r="P43" i="12" s="1"/>
  <c r="Y44" i="12"/>
  <c r="Y46" i="12"/>
  <c r="P46" i="12"/>
  <c r="P45" i="12" s="1"/>
  <c r="P42" i="12" s="1"/>
  <c r="P41" i="12" s="1"/>
  <c r="R46" i="12"/>
  <c r="R45" i="12" s="1"/>
  <c r="R42" i="12" s="1"/>
  <c r="R41" i="12" s="1"/>
  <c r="AB60" i="12"/>
  <c r="X73" i="12"/>
  <c r="R73" i="12"/>
  <c r="Y83" i="12"/>
  <c r="P83" i="12"/>
  <c r="X83" i="12"/>
  <c r="R83" i="12"/>
  <c r="AA86" i="12"/>
  <c r="F93" i="12"/>
  <c r="F9" i="12"/>
  <c r="Y104" i="12"/>
  <c r="L103" i="12"/>
  <c r="X104" i="12"/>
  <c r="Z104" i="12"/>
  <c r="AB104" i="12"/>
  <c r="V103" i="12"/>
  <c r="H122" i="12"/>
  <c r="H121" i="12" s="1"/>
  <c r="V203" i="12"/>
  <c r="Z204" i="12"/>
  <c r="AB204" i="12"/>
  <c r="P244" i="12"/>
  <c r="P242" i="12" s="1"/>
  <c r="P120" i="12" s="1"/>
  <c r="P246" i="12"/>
  <c r="K13" i="12"/>
  <c r="Z19" i="12"/>
  <c r="R19" i="12"/>
  <c r="Y19" i="12"/>
  <c r="P19" i="12"/>
  <c r="X19" i="12"/>
  <c r="Z30" i="12"/>
  <c r="R30" i="12"/>
  <c r="Y30" i="12"/>
  <c r="P30" i="12"/>
  <c r="X30" i="12"/>
  <c r="Y50" i="12"/>
  <c r="X50" i="12"/>
  <c r="P73" i="12"/>
  <c r="Y88" i="12"/>
  <c r="P88" i="12"/>
  <c r="R88" i="12"/>
  <c r="R86" i="12" s="1"/>
  <c r="Z88" i="12"/>
  <c r="G112" i="12"/>
  <c r="Y115" i="12"/>
  <c r="AA147" i="12"/>
  <c r="Y162" i="12"/>
  <c r="P162" i="12"/>
  <c r="P161" i="12" s="1"/>
  <c r="P160" i="12" s="1"/>
  <c r="P159" i="12" s="1"/>
  <c r="Z162" i="12"/>
  <c r="R162" i="12"/>
  <c r="R161" i="12" s="1"/>
  <c r="R160" i="12" s="1"/>
  <c r="R159" i="12" s="1"/>
  <c r="L161" i="12"/>
  <c r="K164" i="12"/>
  <c r="G163" i="12"/>
  <c r="K163" i="12" s="1"/>
  <c r="V233" i="12"/>
  <c r="X24" i="12"/>
  <c r="I9" i="12"/>
  <c r="K14" i="12"/>
  <c r="R21" i="12"/>
  <c r="Z34" i="12"/>
  <c r="R34" i="12"/>
  <c r="R33" i="12" s="1"/>
  <c r="R32" i="12" s="1"/>
  <c r="Y34" i="12"/>
  <c r="P34" i="12"/>
  <c r="L33" i="12"/>
  <c r="X39" i="12"/>
  <c r="R39" i="12"/>
  <c r="Z39" i="12"/>
  <c r="P39" i="12"/>
  <c r="Y39" i="12"/>
  <c r="K42" i="12"/>
  <c r="T41" i="12"/>
  <c r="Y42" i="12"/>
  <c r="S42" i="12"/>
  <c r="S41" i="12" s="1"/>
  <c r="X46" i="12"/>
  <c r="Y49" i="12"/>
  <c r="Y52" i="12"/>
  <c r="P52" i="12"/>
  <c r="R52" i="12"/>
  <c r="Z58" i="12"/>
  <c r="R58" i="12"/>
  <c r="Y58" i="12"/>
  <c r="P58" i="12"/>
  <c r="Q65" i="12"/>
  <c r="W68" i="12"/>
  <c r="W65" i="12" s="1"/>
  <c r="W47" i="12" s="1"/>
  <c r="W40" i="12" s="1"/>
  <c r="Y73" i="12"/>
  <c r="Z81" i="12"/>
  <c r="R81" i="12"/>
  <c r="Y81" i="12"/>
  <c r="P81" i="12"/>
  <c r="X81" i="12"/>
  <c r="Z83" i="12"/>
  <c r="X88" i="12"/>
  <c r="W94" i="12"/>
  <c r="K100" i="12"/>
  <c r="I99" i="12"/>
  <c r="I98" i="12" s="1"/>
  <c r="Y124" i="12"/>
  <c r="X162" i="12"/>
  <c r="Y186" i="12"/>
  <c r="P186" i="12"/>
  <c r="P185" i="12" s="1"/>
  <c r="P184" i="12" s="1"/>
  <c r="P183" i="12" s="1"/>
  <c r="R186" i="12"/>
  <c r="R185" i="12" s="1"/>
  <c r="R184" i="12" s="1"/>
  <c r="R183" i="12" s="1"/>
  <c r="Z186" i="12"/>
  <c r="L185" i="12"/>
  <c r="X186" i="12"/>
  <c r="AB193" i="12"/>
  <c r="V192" i="12"/>
  <c r="Z193" i="12"/>
  <c r="G211" i="12"/>
  <c r="K211" i="12" s="1"/>
  <c r="K212" i="12"/>
  <c r="I227" i="12"/>
  <c r="K228" i="12"/>
  <c r="AB24" i="12"/>
  <c r="U24" i="12"/>
  <c r="U12" i="12" s="1"/>
  <c r="U11" i="12" s="1"/>
  <c r="U10" i="12" s="1"/>
  <c r="I40" i="12"/>
  <c r="I10" i="12" s="1"/>
  <c r="Q48" i="12"/>
  <c r="Y54" i="12"/>
  <c r="P54" i="12"/>
  <c r="X54" i="12"/>
  <c r="X57" i="12"/>
  <c r="Y57" i="12"/>
  <c r="S60" i="12"/>
  <c r="S48" i="12" s="1"/>
  <c r="S47" i="12" s="1"/>
  <c r="X64" i="12"/>
  <c r="Y64" i="12"/>
  <c r="Y75" i="12"/>
  <c r="Z82" i="12"/>
  <c r="R82" i="12"/>
  <c r="X82" i="12"/>
  <c r="V94" i="12"/>
  <c r="K111" i="12"/>
  <c r="T113" i="12"/>
  <c r="Y117" i="12"/>
  <c r="X125" i="12"/>
  <c r="X126" i="12"/>
  <c r="Y126" i="12"/>
  <c r="AB136" i="12"/>
  <c r="V135" i="12"/>
  <c r="K145" i="12"/>
  <c r="G144" i="12"/>
  <c r="V179" i="12"/>
  <c r="AB180" i="12"/>
  <c r="I188" i="12"/>
  <c r="I187" i="12" s="1"/>
  <c r="K187" i="12" s="1"/>
  <c r="K189" i="12"/>
  <c r="L195" i="12"/>
  <c r="T203" i="12"/>
  <c r="Y204" i="12"/>
  <c r="AA205" i="12"/>
  <c r="Q207" i="12"/>
  <c r="X208" i="12"/>
  <c r="V215" i="12"/>
  <c r="AB216" i="12"/>
  <c r="K227" i="12"/>
  <c r="S232" i="12"/>
  <c r="S231" i="12" s="1"/>
  <c r="U246" i="12"/>
  <c r="U244" i="12"/>
  <c r="U242" i="12" s="1"/>
  <c r="U120" i="12" s="1"/>
  <c r="AB276" i="12"/>
  <c r="V275" i="12"/>
  <c r="Q290" i="12"/>
  <c r="X293" i="12"/>
  <c r="AA295" i="12"/>
  <c r="Y295" i="12"/>
  <c r="AB295" i="12"/>
  <c r="X305" i="12"/>
  <c r="L304" i="12"/>
  <c r="Z305" i="12"/>
  <c r="Y305" i="12"/>
  <c r="V13" i="12"/>
  <c r="I48" i="12"/>
  <c r="I47" i="12" s="1"/>
  <c r="O48" i="12"/>
  <c r="O47" i="12" s="1"/>
  <c r="O40" i="12" s="1"/>
  <c r="O10" i="12" s="1"/>
  <c r="O307" i="12" s="1"/>
  <c r="AB49" i="12"/>
  <c r="Z54" i="12"/>
  <c r="Y56" i="12"/>
  <c r="P56" i="12"/>
  <c r="X56" i="12"/>
  <c r="P57" i="12"/>
  <c r="Z57" i="12"/>
  <c r="P64" i="12"/>
  <c r="Z64" i="12"/>
  <c r="F65" i="12"/>
  <c r="F47" i="12" s="1"/>
  <c r="F40" i="12" s="1"/>
  <c r="F10" i="12" s="1"/>
  <c r="Z68" i="12"/>
  <c r="V65" i="12"/>
  <c r="AB75" i="12"/>
  <c r="X78" i="12"/>
  <c r="K79" i="12"/>
  <c r="X80" i="12"/>
  <c r="L79" i="12"/>
  <c r="Y80" i="12"/>
  <c r="Y82" i="12"/>
  <c r="Z92" i="12"/>
  <c r="P92" i="12"/>
  <c r="Y92" i="12"/>
  <c r="Z96" i="12"/>
  <c r="Q99" i="12"/>
  <c r="AA104" i="12"/>
  <c r="X108" i="12"/>
  <c r="V111" i="12"/>
  <c r="AB113" i="12"/>
  <c r="Y118" i="12"/>
  <c r="P118" i="12"/>
  <c r="P117" i="12" s="1"/>
  <c r="P113" i="12" s="1"/>
  <c r="P111" i="12" s="1"/>
  <c r="X118" i="12"/>
  <c r="X124" i="12"/>
  <c r="F122" i="12"/>
  <c r="F121" i="12" s="1"/>
  <c r="N122" i="12"/>
  <c r="N121" i="12" s="1"/>
  <c r="U122" i="12"/>
  <c r="U121" i="12" s="1"/>
  <c r="U119" i="12" s="1"/>
  <c r="P126" i="12"/>
  <c r="P125" i="12" s="1"/>
  <c r="P124" i="12" s="1"/>
  <c r="P123" i="12" s="1"/>
  <c r="Z126" i="12"/>
  <c r="G140" i="12"/>
  <c r="K141" i="12"/>
  <c r="T144" i="12"/>
  <c r="AA145" i="12"/>
  <c r="Y150" i="12"/>
  <c r="P150" i="12"/>
  <c r="P149" i="12" s="1"/>
  <c r="P148" i="12" s="1"/>
  <c r="P147" i="12" s="1"/>
  <c r="R150" i="12"/>
  <c r="R149" i="12" s="1"/>
  <c r="R148" i="12" s="1"/>
  <c r="R147" i="12" s="1"/>
  <c r="Z150" i="12"/>
  <c r="L149" i="12"/>
  <c r="Z149" i="12" s="1"/>
  <c r="K155" i="12"/>
  <c r="AB157" i="12"/>
  <c r="V156" i="12"/>
  <c r="T159" i="12"/>
  <c r="AB163" i="12"/>
  <c r="L164" i="12"/>
  <c r="X165" i="12"/>
  <c r="Y166" i="12"/>
  <c r="P166" i="12"/>
  <c r="P165" i="12" s="1"/>
  <c r="P164" i="12" s="1"/>
  <c r="P163" i="12" s="1"/>
  <c r="X166" i="12"/>
  <c r="AB172" i="12"/>
  <c r="V171" i="12"/>
  <c r="Z190" i="12"/>
  <c r="R190" i="12"/>
  <c r="R189" i="12" s="1"/>
  <c r="R188" i="12" s="1"/>
  <c r="R187" i="12" s="1"/>
  <c r="Y190" i="12"/>
  <c r="X190" i="12"/>
  <c r="L193" i="12"/>
  <c r="X194" i="12"/>
  <c r="Z194" i="12"/>
  <c r="P194" i="12"/>
  <c r="P193" i="12" s="1"/>
  <c r="P192" i="12" s="1"/>
  <c r="P191" i="12" s="1"/>
  <c r="Z195" i="12"/>
  <c r="Y198" i="12"/>
  <c r="P198" i="12"/>
  <c r="P197" i="12" s="1"/>
  <c r="P196" i="12" s="1"/>
  <c r="P195" i="12" s="1"/>
  <c r="R198" i="12"/>
  <c r="R197" i="12" s="1"/>
  <c r="R196" i="12" s="1"/>
  <c r="R195" i="12" s="1"/>
  <c r="X198" i="12"/>
  <c r="AA200" i="12"/>
  <c r="T199" i="12"/>
  <c r="Y200" i="12"/>
  <c r="AA201" i="12"/>
  <c r="AB205" i="12"/>
  <c r="X235" i="12"/>
  <c r="L238" i="12"/>
  <c r="AA239" i="12"/>
  <c r="T238" i="12"/>
  <c r="Y239" i="12"/>
  <c r="P243" i="12"/>
  <c r="P241" i="12" s="1"/>
  <c r="Q13" i="12"/>
  <c r="X38" i="12"/>
  <c r="L53" i="12"/>
  <c r="R54" i="12"/>
  <c r="R53" i="12" s="1"/>
  <c r="Z56" i="12"/>
  <c r="R57" i="12"/>
  <c r="X63" i="12"/>
  <c r="Y63" i="12"/>
  <c r="R64" i="12"/>
  <c r="O65" i="12"/>
  <c r="X74" i="12"/>
  <c r="Y74" i="12"/>
  <c r="P78" i="12"/>
  <c r="Y78" i="12"/>
  <c r="P80" i="12"/>
  <c r="Z80" i="12"/>
  <c r="P82" i="12"/>
  <c r="L86" i="12"/>
  <c r="X87" i="12"/>
  <c r="Y87" i="12"/>
  <c r="I95" i="12"/>
  <c r="I94" i="12" s="1"/>
  <c r="L100" i="12"/>
  <c r="Z108" i="12"/>
  <c r="AB117" i="12"/>
  <c r="Z118" i="12"/>
  <c r="K125" i="12"/>
  <c r="AB124" i="12"/>
  <c r="R126" i="12"/>
  <c r="R125" i="12" s="1"/>
  <c r="R124" i="12" s="1"/>
  <c r="R123" i="12" s="1"/>
  <c r="L128" i="12"/>
  <c r="AA129" i="12"/>
  <c r="Z130" i="12"/>
  <c r="R130" i="12"/>
  <c r="R129" i="12" s="1"/>
  <c r="R128" i="12" s="1"/>
  <c r="R127" i="12" s="1"/>
  <c r="P130" i="12"/>
  <c r="P129" i="12" s="1"/>
  <c r="P128" i="12" s="1"/>
  <c r="P127" i="12" s="1"/>
  <c r="Y130" i="12"/>
  <c r="V131" i="12"/>
  <c r="Z132" i="12"/>
  <c r="Z136" i="12"/>
  <c r="L136" i="12"/>
  <c r="Y137" i="12"/>
  <c r="Y142" i="12"/>
  <c r="P142" i="12"/>
  <c r="P141" i="12" s="1"/>
  <c r="P140" i="12" s="1"/>
  <c r="P139" i="12" s="1"/>
  <c r="L141" i="12"/>
  <c r="X142" i="12"/>
  <c r="V144" i="12"/>
  <c r="Q147" i="12"/>
  <c r="X149" i="12"/>
  <c r="AA149" i="12"/>
  <c r="AA152" i="12"/>
  <c r="T151" i="12"/>
  <c r="Z166" i="12"/>
  <c r="G176" i="12"/>
  <c r="K177" i="12"/>
  <c r="Y178" i="12"/>
  <c r="P178" i="12"/>
  <c r="P177" i="12" s="1"/>
  <c r="P176" i="12" s="1"/>
  <c r="P175" i="12" s="1"/>
  <c r="L177" i="12"/>
  <c r="X178" i="12"/>
  <c r="R178" i="12"/>
  <c r="R177" i="12" s="1"/>
  <c r="R176" i="12" s="1"/>
  <c r="R175" i="12" s="1"/>
  <c r="AB181" i="12"/>
  <c r="AA183" i="12"/>
  <c r="K185" i="12"/>
  <c r="L189" i="12"/>
  <c r="AA189" i="12"/>
  <c r="P190" i="12"/>
  <c r="P189" i="12" s="1"/>
  <c r="P188" i="12" s="1"/>
  <c r="P187" i="12" s="1"/>
  <c r="K191" i="12"/>
  <c r="R194" i="12"/>
  <c r="R193" i="12" s="1"/>
  <c r="R192" i="12" s="1"/>
  <c r="R191" i="12" s="1"/>
  <c r="Z200" i="12"/>
  <c r="V199" i="12"/>
  <c r="AB208" i="12"/>
  <c r="Z208" i="12"/>
  <c r="AB217" i="12"/>
  <c r="V219" i="12"/>
  <c r="AA225" i="12"/>
  <c r="T224" i="12"/>
  <c r="AA248" i="12"/>
  <c r="Y248" i="12"/>
  <c r="T246" i="12"/>
  <c r="T244" i="12"/>
  <c r="Q272" i="12"/>
  <c r="X273" i="12"/>
  <c r="V288" i="12"/>
  <c r="N9" i="12"/>
  <c r="AB33" i="12"/>
  <c r="X37" i="12"/>
  <c r="Y37" i="12"/>
  <c r="P38" i="12"/>
  <c r="Z45" i="12"/>
  <c r="R56" i="12"/>
  <c r="L60" i="12"/>
  <c r="AA60" i="12"/>
  <c r="Y62" i="12"/>
  <c r="P62" i="12"/>
  <c r="P60" i="12" s="1"/>
  <c r="X62" i="12"/>
  <c r="X67" i="12"/>
  <c r="L66" i="12"/>
  <c r="Y67" i="12"/>
  <c r="K68" i="12"/>
  <c r="H65" i="12"/>
  <c r="K65" i="12" s="1"/>
  <c r="S68" i="12"/>
  <c r="S65" i="12" s="1"/>
  <c r="X71" i="12"/>
  <c r="Y71" i="12"/>
  <c r="R78" i="12"/>
  <c r="R80" i="12"/>
  <c r="P86" i="12"/>
  <c r="Z91" i="12"/>
  <c r="R91" i="12"/>
  <c r="X91" i="12"/>
  <c r="J94" i="12"/>
  <c r="H98" i="12"/>
  <c r="K98" i="12" s="1"/>
  <c r="Y101" i="12"/>
  <c r="P101" i="12"/>
  <c r="X101" i="12"/>
  <c r="L113" i="12"/>
  <c r="Z113" i="12" s="1"/>
  <c r="X115" i="12"/>
  <c r="R118" i="12"/>
  <c r="R117" i="12" s="1"/>
  <c r="R113" i="12" s="1"/>
  <c r="R111" i="12" s="1"/>
  <c r="Q123" i="12"/>
  <c r="K124" i="12"/>
  <c r="AA124" i="12"/>
  <c r="T123" i="12"/>
  <c r="Y125" i="12"/>
  <c r="AB133" i="12"/>
  <c r="T132" i="12"/>
  <c r="Y133" i="12"/>
  <c r="AA135" i="12"/>
  <c r="X136" i="12"/>
  <c r="T140" i="12"/>
  <c r="Z154" i="12"/>
  <c r="R154" i="12"/>
  <c r="R153" i="12" s="1"/>
  <c r="R152" i="12" s="1"/>
  <c r="R151" i="12" s="1"/>
  <c r="X154" i="12"/>
  <c r="L153" i="12"/>
  <c r="Y154" i="12"/>
  <c r="L155" i="12"/>
  <c r="X157" i="12"/>
  <c r="Q156" i="12"/>
  <c r="V159" i="12"/>
  <c r="AA161" i="12"/>
  <c r="Q160" i="12"/>
  <c r="R166" i="12"/>
  <c r="R165" i="12" s="1"/>
  <c r="R164" i="12" s="1"/>
  <c r="R163" i="12" s="1"/>
  <c r="V167" i="12"/>
  <c r="Z168" i="12"/>
  <c r="L172" i="12"/>
  <c r="Y173" i="12"/>
  <c r="AB195" i="12"/>
  <c r="Y196" i="12"/>
  <c r="T195" i="12"/>
  <c r="G196" i="12"/>
  <c r="K197" i="12"/>
  <c r="G199" i="12"/>
  <c r="K199" i="12" s="1"/>
  <c r="X213" i="12"/>
  <c r="Q212" i="12"/>
  <c r="X218" i="12"/>
  <c r="R218" i="12"/>
  <c r="R217" i="12" s="1"/>
  <c r="R216" i="12" s="1"/>
  <c r="R215" i="12" s="1"/>
  <c r="L217" i="12"/>
  <c r="Z217" i="12" s="1"/>
  <c r="Z218" i="12"/>
  <c r="Y218" i="12"/>
  <c r="P218" i="12"/>
  <c r="P217" i="12" s="1"/>
  <c r="P216" i="12" s="1"/>
  <c r="P215" i="12" s="1"/>
  <c r="AB235" i="12"/>
  <c r="AB239" i="12"/>
  <c r="Z247" i="12"/>
  <c r="AB247" i="12"/>
  <c r="J246" i="12"/>
  <c r="J244" i="12"/>
  <c r="J242" i="12" s="1"/>
  <c r="J120" i="12" s="1"/>
  <c r="H255" i="12"/>
  <c r="H243" i="12" s="1"/>
  <c r="H241" i="12" s="1"/>
  <c r="K256" i="12"/>
  <c r="U281" i="12"/>
  <c r="U279" i="12" s="1"/>
  <c r="X133" i="12"/>
  <c r="Q132" i="12"/>
  <c r="G136" i="12"/>
  <c r="K137" i="12"/>
  <c r="Y138" i="12"/>
  <c r="P138" i="12"/>
  <c r="P137" i="12" s="1"/>
  <c r="P136" i="12" s="1"/>
  <c r="P135" i="12" s="1"/>
  <c r="X138" i="12"/>
  <c r="Z138" i="12"/>
  <c r="K156" i="12"/>
  <c r="AA157" i="12"/>
  <c r="K159" i="12"/>
  <c r="Z161" i="12"/>
  <c r="AB161" i="12"/>
  <c r="X169" i="12"/>
  <c r="Q168" i="12"/>
  <c r="G172" i="12"/>
  <c r="K173" i="12"/>
  <c r="Y174" i="12"/>
  <c r="P174" i="12"/>
  <c r="P173" i="12" s="1"/>
  <c r="P172" i="12" s="1"/>
  <c r="P171" i="12" s="1"/>
  <c r="X174" i="12"/>
  <c r="Z174" i="12"/>
  <c r="K181" i="12"/>
  <c r="G180" i="12"/>
  <c r="K192" i="12"/>
  <c r="L207" i="12"/>
  <c r="X214" i="12"/>
  <c r="Z214" i="12"/>
  <c r="P214" i="12"/>
  <c r="P213" i="12" s="1"/>
  <c r="P212" i="12" s="1"/>
  <c r="P211" i="12" s="1"/>
  <c r="Y214" i="12"/>
  <c r="V224" i="12"/>
  <c r="Z225" i="12"/>
  <c r="AB225" i="12"/>
  <c r="W232" i="12"/>
  <c r="W231" i="12" s="1"/>
  <c r="W244" i="12"/>
  <c r="W242" i="12" s="1"/>
  <c r="W120" i="12" s="1"/>
  <c r="W246" i="12"/>
  <c r="X249" i="12"/>
  <c r="Z249" i="12"/>
  <c r="L247" i="12"/>
  <c r="T247" i="12"/>
  <c r="Y249" i="12"/>
  <c r="AA249" i="12"/>
  <c r="Z263" i="12"/>
  <c r="V262" i="12"/>
  <c r="U260" i="12"/>
  <c r="U259" i="12" s="1"/>
  <c r="K277" i="12"/>
  <c r="K276" i="12" s="1"/>
  <c r="K275" i="12" s="1"/>
  <c r="L278" i="12"/>
  <c r="F281" i="12"/>
  <c r="F279" i="12" s="1"/>
  <c r="U60" i="12"/>
  <c r="Y66" i="12"/>
  <c r="AA66" i="12"/>
  <c r="K95" i="12"/>
  <c r="Z100" i="12"/>
  <c r="H114" i="12"/>
  <c r="H112" i="12" s="1"/>
  <c r="H110" i="12" s="1"/>
  <c r="K117" i="12"/>
  <c r="K127" i="12"/>
  <c r="Q151" i="12"/>
  <c r="X153" i="12"/>
  <c r="R158" i="12"/>
  <c r="R157" i="12" s="1"/>
  <c r="R156" i="12" s="1"/>
  <c r="R155" i="12" s="1"/>
  <c r="Z158" i="12"/>
  <c r="K160" i="12"/>
  <c r="AB164" i="12"/>
  <c r="X177" i="12"/>
  <c r="T180" i="12"/>
  <c r="X193" i="12"/>
  <c r="Q192" i="12"/>
  <c r="Z196" i="12"/>
  <c r="AB196" i="12"/>
  <c r="Z197" i="12"/>
  <c r="AB197" i="12"/>
  <c r="L199" i="12"/>
  <c r="K216" i="12"/>
  <c r="G215" i="12"/>
  <c r="K215" i="12" s="1"/>
  <c r="Z222" i="12"/>
  <c r="R222" i="12"/>
  <c r="R221" i="12" s="1"/>
  <c r="R220" i="12" s="1"/>
  <c r="R219" i="12" s="1"/>
  <c r="Y222" i="12"/>
  <c r="X222" i="12"/>
  <c r="L221" i="12"/>
  <c r="V227" i="12"/>
  <c r="Z238" i="12"/>
  <c r="V237" i="12"/>
  <c r="X250" i="12"/>
  <c r="R250" i="12"/>
  <c r="R249" i="12" s="1"/>
  <c r="R247" i="12" s="1"/>
  <c r="R245" i="12" s="1"/>
  <c r="R243" i="12" s="1"/>
  <c r="R241" i="12" s="1"/>
  <c r="Y250" i="12"/>
  <c r="Z250" i="12"/>
  <c r="L248" i="12"/>
  <c r="X251" i="12"/>
  <c r="Y251" i="12"/>
  <c r="G259" i="12"/>
  <c r="AB263" i="12"/>
  <c r="AB301" i="12"/>
  <c r="V300" i="12"/>
  <c r="V184" i="12"/>
  <c r="AA188" i="12"/>
  <c r="T187" i="12"/>
  <c r="AA197" i="12"/>
  <c r="Q196" i="12"/>
  <c r="G208" i="12"/>
  <c r="K209" i="12"/>
  <c r="K217" i="12"/>
  <c r="K221" i="12"/>
  <c r="G220" i="12"/>
  <c r="X239" i="12"/>
  <c r="Z240" i="12"/>
  <c r="R240" i="12"/>
  <c r="R239" i="12" s="1"/>
  <c r="R238" i="12" s="1"/>
  <c r="R237" i="12" s="1"/>
  <c r="X240" i="12"/>
  <c r="Y240" i="12"/>
  <c r="K247" i="12"/>
  <c r="G245" i="12"/>
  <c r="Z248" i="12"/>
  <c r="V246" i="12"/>
  <c r="V244" i="12"/>
  <c r="AB248" i="12"/>
  <c r="W260" i="12"/>
  <c r="W259" i="12" s="1"/>
  <c r="Q266" i="12"/>
  <c r="Z268" i="12"/>
  <c r="R268" i="12"/>
  <c r="R267" i="12" s="1"/>
  <c r="R266" i="12" s="1"/>
  <c r="R265" i="12" s="1"/>
  <c r="Y268" i="12"/>
  <c r="X268" i="12"/>
  <c r="L267" i="12"/>
  <c r="T271" i="12"/>
  <c r="AA272" i="12"/>
  <c r="O281" i="12"/>
  <c r="O279" i="12" s="1"/>
  <c r="AB221" i="12"/>
  <c r="Z221" i="12"/>
  <c r="H234" i="12"/>
  <c r="K235" i="12"/>
  <c r="X236" i="12"/>
  <c r="Z236" i="12"/>
  <c r="P236" i="12"/>
  <c r="P235" i="12" s="1"/>
  <c r="P234" i="12" s="1"/>
  <c r="P233" i="12" s="1"/>
  <c r="P232" i="12" s="1"/>
  <c r="P231" i="12" s="1"/>
  <c r="R236" i="12"/>
  <c r="R235" i="12" s="1"/>
  <c r="R234" i="12" s="1"/>
  <c r="R233" i="12" s="1"/>
  <c r="R232" i="12" s="1"/>
  <c r="R231" i="12" s="1"/>
  <c r="L235" i="12"/>
  <c r="Z235" i="12" s="1"/>
  <c r="Q243" i="12"/>
  <c r="I244" i="12"/>
  <c r="I242" i="12" s="1"/>
  <c r="I120" i="12" s="1"/>
  <c r="I246" i="12"/>
  <c r="Z252" i="12"/>
  <c r="R252" i="12"/>
  <c r="R251" i="12" s="1"/>
  <c r="R248" i="12" s="1"/>
  <c r="Y252" i="12"/>
  <c r="X252" i="12"/>
  <c r="X257" i="12"/>
  <c r="O260" i="12"/>
  <c r="O259" i="12" s="1"/>
  <c r="AB125" i="12"/>
  <c r="Y136" i="12"/>
  <c r="AA136" i="12"/>
  <c r="Z137" i="12"/>
  <c r="Q144" i="12"/>
  <c r="AB165" i="12"/>
  <c r="AA172" i="12"/>
  <c r="Z173" i="12"/>
  <c r="Q180" i="12"/>
  <c r="AB201" i="12"/>
  <c r="Y210" i="12"/>
  <c r="P210" i="12"/>
  <c r="P209" i="12" s="1"/>
  <c r="P208" i="12" s="1"/>
  <c r="P207" i="12" s="1"/>
  <c r="X210" i="12"/>
  <c r="AB212" i="12"/>
  <c r="V211" i="12"/>
  <c r="K213" i="12"/>
  <c r="AB213" i="12"/>
  <c r="AA217" i="12"/>
  <c r="T216" i="12"/>
  <c r="X225" i="12"/>
  <c r="L224" i="12"/>
  <c r="X230" i="12"/>
  <c r="L229" i="12"/>
  <c r="Y230" i="12"/>
  <c r="Q233" i="12"/>
  <c r="Y235" i="12"/>
  <c r="T234" i="12"/>
  <c r="Q237" i="12"/>
  <c r="X238" i="12"/>
  <c r="K249" i="12"/>
  <c r="AB249" i="12"/>
  <c r="O246" i="12"/>
  <c r="O244" i="12"/>
  <c r="O242" i="12" s="1"/>
  <c r="O120" i="12" s="1"/>
  <c r="S248" i="12"/>
  <c r="K253" i="12"/>
  <c r="G248" i="12"/>
  <c r="V256" i="12"/>
  <c r="AB257" i="12"/>
  <c r="J260" i="12"/>
  <c r="J259" i="12" s="1"/>
  <c r="J281" i="12"/>
  <c r="J279" i="12" s="1"/>
  <c r="K281" i="12"/>
  <c r="K279" i="12" s="1"/>
  <c r="X134" i="12"/>
  <c r="X170" i="12"/>
  <c r="X206" i="12"/>
  <c r="Z210" i="12"/>
  <c r="P230" i="12"/>
  <c r="P229" i="12" s="1"/>
  <c r="P228" i="12" s="1"/>
  <c r="P227" i="12" s="1"/>
  <c r="Z230" i="12"/>
  <c r="J238" i="12"/>
  <c r="H246" i="12"/>
  <c r="H244" i="12"/>
  <c r="H242" i="12" s="1"/>
  <c r="K262" i="12"/>
  <c r="L289" i="12"/>
  <c r="Z295" i="12"/>
  <c r="H260" i="12"/>
  <c r="H259" i="12" s="1"/>
  <c r="X264" i="12"/>
  <c r="R264" i="12"/>
  <c r="R263" i="12" s="1"/>
  <c r="R262" i="12" s="1"/>
  <c r="R261" i="12" s="1"/>
  <c r="R260" i="12" s="1"/>
  <c r="R259" i="12" s="1"/>
  <c r="Z264" i="12"/>
  <c r="P264" i="12"/>
  <c r="P263" i="12" s="1"/>
  <c r="P262" i="12" s="1"/>
  <c r="P261" i="12" s="1"/>
  <c r="P260" i="12" s="1"/>
  <c r="P259" i="12" s="1"/>
  <c r="L263" i="12"/>
  <c r="Z293" i="12"/>
  <c r="L290" i="12"/>
  <c r="Y293" i="12"/>
  <c r="U290" i="12"/>
  <c r="U288" i="12" s="1"/>
  <c r="U282" i="12" s="1"/>
  <c r="U280" i="12" s="1"/>
  <c r="T299" i="12"/>
  <c r="AA300" i="12"/>
  <c r="Y208" i="12"/>
  <c r="AA208" i="12"/>
  <c r="Z209" i="12"/>
  <c r="Z239" i="12"/>
  <c r="W243" i="12"/>
  <c r="W241" i="12" s="1"/>
  <c r="Y263" i="12"/>
  <c r="T262" i="12"/>
  <c r="S270" i="12"/>
  <c r="S269" i="12" s="1"/>
  <c r="X274" i="12"/>
  <c r="L273" i="12"/>
  <c r="Y274" i="12"/>
  <c r="Q276" i="12"/>
  <c r="N289" i="12"/>
  <c r="N287" i="12" s="1"/>
  <c r="N281" i="12" s="1"/>
  <c r="N279" i="12" s="1"/>
  <c r="V289" i="12"/>
  <c r="Z291" i="12"/>
  <c r="U289" i="12"/>
  <c r="U287" i="12" s="1"/>
  <c r="X295" i="12"/>
  <c r="Q299" i="12"/>
  <c r="AA304" i="12"/>
  <c r="T303" i="12"/>
  <c r="Y306" i="12"/>
  <c r="P306" i="12"/>
  <c r="P305" i="12" s="1"/>
  <c r="P304" i="12" s="1"/>
  <c r="P303" i="12" s="1"/>
  <c r="X306" i="12"/>
  <c r="R306" i="12"/>
  <c r="R305" i="12" s="1"/>
  <c r="R304" i="12" s="1"/>
  <c r="R303" i="12" s="1"/>
  <c r="AA221" i="12"/>
  <c r="T220" i="12"/>
  <c r="K229" i="12"/>
  <c r="K257" i="12"/>
  <c r="AA257" i="12"/>
  <c r="T256" i="12"/>
  <c r="K261" i="12"/>
  <c r="AB267" i="12"/>
  <c r="Z267" i="12"/>
  <c r="Z286" i="12"/>
  <c r="R286" i="12"/>
  <c r="R285" i="12" s="1"/>
  <c r="R284" i="12" s="1"/>
  <c r="R283" i="12" s="1"/>
  <c r="R281" i="12" s="1"/>
  <c r="R279" i="12" s="1"/>
  <c r="L285" i="12"/>
  <c r="X286" i="12"/>
  <c r="K251" i="12"/>
  <c r="Y273" i="12"/>
  <c r="AA273" i="12"/>
  <c r="T289" i="12"/>
  <c r="F289" i="12"/>
  <c r="F287" i="12" s="1"/>
  <c r="S289" i="12"/>
  <c r="S287" i="12" s="1"/>
  <c r="S281" i="12" s="1"/>
  <c r="S279" i="12" s="1"/>
  <c r="Y292" i="12"/>
  <c r="P292" i="12"/>
  <c r="P291" i="12" s="1"/>
  <c r="P289" i="12" s="1"/>
  <c r="P287" i="12" s="1"/>
  <c r="X292" i="12"/>
  <c r="AA267" i="12"/>
  <c r="T266" i="12"/>
  <c r="T275" i="12"/>
  <c r="AA277" i="12"/>
  <c r="AA284" i="12"/>
  <c r="T283" i="12"/>
  <c r="AB284" i="12"/>
  <c r="AA285" i="12"/>
  <c r="G289" i="12"/>
  <c r="G287" i="12" s="1"/>
  <c r="G281" i="12" s="1"/>
  <c r="G279" i="12" s="1"/>
  <c r="Y297" i="12"/>
  <c r="Z298" i="12"/>
  <c r="R298" i="12"/>
  <c r="R297" i="12" s="1"/>
  <c r="R290" i="12" s="1"/>
  <c r="R288" i="12" s="1"/>
  <c r="R282" i="12" s="1"/>
  <c r="R280" i="12" s="1"/>
  <c r="L297" i="12"/>
  <c r="X298" i="12"/>
  <c r="Y302" i="12"/>
  <c r="P302" i="12"/>
  <c r="P301" i="12" s="1"/>
  <c r="P300" i="12" s="1"/>
  <c r="P299" i="12" s="1"/>
  <c r="P281" i="12" s="1"/>
  <c r="P279" i="12" s="1"/>
  <c r="L301" i="12"/>
  <c r="Z301" i="12" s="1"/>
  <c r="X302" i="12"/>
  <c r="AB304" i="12"/>
  <c r="V303" i="12"/>
  <c r="AB305" i="12"/>
  <c r="T290" i="12"/>
  <c r="Y301" i="12"/>
  <c r="AA301" i="12"/>
  <c r="H290" i="12"/>
  <c r="H288" i="12" s="1"/>
  <c r="H282" i="12" s="1"/>
  <c r="H280" i="12" s="1"/>
  <c r="N290" i="12"/>
  <c r="N288" i="12" s="1"/>
  <c r="N282" i="12" s="1"/>
  <c r="N280" i="12" s="1"/>
  <c r="N120" i="12" s="1"/>
  <c r="X294" i="12"/>
  <c r="Y294" i="12"/>
  <c r="F15" i="11"/>
  <c r="F9" i="11" s="1"/>
  <c r="F8" i="11" s="1"/>
  <c r="L90" i="11"/>
  <c r="L87" i="11" s="1"/>
  <c r="L46" i="11" s="1"/>
  <c r="F56" i="11"/>
  <c r="F55" i="11" s="1"/>
  <c r="K83" i="11"/>
  <c r="O84" i="11"/>
  <c r="L9" i="11"/>
  <c r="L8" i="11" s="1"/>
  <c r="H109" i="11"/>
  <c r="N110" i="11"/>
  <c r="O11" i="11"/>
  <c r="N11" i="11"/>
  <c r="M102" i="11"/>
  <c r="N102" i="11"/>
  <c r="J15" i="11"/>
  <c r="H16" i="11"/>
  <c r="M72" i="11"/>
  <c r="N72" i="11"/>
  <c r="J83" i="11"/>
  <c r="N107" i="11"/>
  <c r="O107" i="11"/>
  <c r="K98" i="11"/>
  <c r="M115" i="11"/>
  <c r="J114" i="11"/>
  <c r="K16" i="11"/>
  <c r="N30" i="11"/>
  <c r="H29" i="11"/>
  <c r="N34" i="11"/>
  <c r="N45" i="11"/>
  <c r="M45" i="11"/>
  <c r="K74" i="11"/>
  <c r="O75" i="11"/>
  <c r="N104" i="11"/>
  <c r="H103" i="11"/>
  <c r="M104" i="11"/>
  <c r="N105" i="11"/>
  <c r="M32" i="11"/>
  <c r="N39" i="11"/>
  <c r="H44" i="11"/>
  <c r="M44" i="11" s="1"/>
  <c r="N54" i="11"/>
  <c r="H53" i="11"/>
  <c r="M54" i="11"/>
  <c r="K62" i="11"/>
  <c r="O63" i="11"/>
  <c r="N63" i="11"/>
  <c r="K79" i="11"/>
  <c r="N24" i="11"/>
  <c r="M31" i="11"/>
  <c r="K68" i="11"/>
  <c r="F78" i="11"/>
  <c r="F77" i="11" s="1"/>
  <c r="F46" i="11" s="1"/>
  <c r="M82" i="11"/>
  <c r="K94" i="11"/>
  <c r="O115" i="11"/>
  <c r="O33" i="11"/>
  <c r="O85" i="11"/>
  <c r="H101" i="11"/>
  <c r="M103" i="11"/>
  <c r="J97" i="11"/>
  <c r="O97" i="11" s="1"/>
  <c r="M107" i="11"/>
  <c r="J98" i="11"/>
  <c r="N17" i="11"/>
  <c r="N57" i="11"/>
  <c r="M60" i="11"/>
  <c r="N60" i="11"/>
  <c r="H71" i="11"/>
  <c r="M75" i="11"/>
  <c r="J74" i="11"/>
  <c r="N86" i="11"/>
  <c r="H85" i="11"/>
  <c r="O10" i="11"/>
  <c r="N38" i="11"/>
  <c r="H37" i="11"/>
  <c r="M59" i="11"/>
  <c r="J58" i="11"/>
  <c r="M63" i="11"/>
  <c r="J62" i="11"/>
  <c r="M101" i="11"/>
  <c r="J96" i="11"/>
  <c r="H95" i="11"/>
  <c r="H20" i="11"/>
  <c r="N25" i="11"/>
  <c r="O34" i="11"/>
  <c r="N58" i="11"/>
  <c r="M10" i="11"/>
  <c r="J9" i="11"/>
  <c r="N12" i="11"/>
  <c r="N23" i="11"/>
  <c r="O29" i="11"/>
  <c r="N29" i="11"/>
  <c r="M30" i="11"/>
  <c r="M34" i="11"/>
  <c r="J33" i="11"/>
  <c r="O37" i="11"/>
  <c r="N37" i="11"/>
  <c r="M38" i="11"/>
  <c r="J51" i="11"/>
  <c r="N59" i="11"/>
  <c r="M64" i="11"/>
  <c r="H63" i="11"/>
  <c r="G78" i="11"/>
  <c r="G77" i="11" s="1"/>
  <c r="H81" i="11"/>
  <c r="O101" i="11"/>
  <c r="N109" i="11"/>
  <c r="H113" i="11"/>
  <c r="M116" i="11"/>
  <c r="N116" i="11"/>
  <c r="G56" i="11"/>
  <c r="G55" i="11" s="1"/>
  <c r="H75" i="11"/>
  <c r="J80" i="11"/>
  <c r="M111" i="11"/>
  <c r="J110" i="11"/>
  <c r="K90" i="11"/>
  <c r="O103" i="11"/>
  <c r="N103" i="11"/>
  <c r="O53" i="11"/>
  <c r="N53" i="11"/>
  <c r="N115" i="11"/>
  <c r="H74" i="10"/>
  <c r="F40" i="10"/>
  <c r="F32" i="10" s="1"/>
  <c r="F9" i="10" s="1"/>
  <c r="F150" i="10" s="1"/>
  <c r="H150" i="10" s="1"/>
  <c r="J92" i="10"/>
  <c r="G40" i="10"/>
  <c r="G32" i="10" s="1"/>
  <c r="G9" i="10" s="1"/>
  <c r="J10" i="10"/>
  <c r="K66" i="10"/>
  <c r="H98" i="10"/>
  <c r="K99" i="10"/>
  <c r="H106" i="10"/>
  <c r="K107" i="10"/>
  <c r="J125" i="10"/>
  <c r="K42" i="10"/>
  <c r="K52" i="10"/>
  <c r="J101" i="10"/>
  <c r="K105" i="10"/>
  <c r="H104" i="10"/>
  <c r="K12" i="10"/>
  <c r="K45" i="10"/>
  <c r="K14" i="10"/>
  <c r="H20" i="10"/>
  <c r="K25" i="10"/>
  <c r="H37" i="10"/>
  <c r="K43" i="10"/>
  <c r="K48" i="10"/>
  <c r="G96" i="10"/>
  <c r="G91" i="10" s="1"/>
  <c r="G90" i="10" s="1"/>
  <c r="G81" i="10" s="1"/>
  <c r="G150" i="10"/>
  <c r="F103" i="10"/>
  <c r="F102" i="10" s="1"/>
  <c r="F101" i="10" s="1"/>
  <c r="F100" i="10" s="1"/>
  <c r="F83" i="10" s="1"/>
  <c r="J108" i="10"/>
  <c r="H138" i="10"/>
  <c r="K138" i="10" s="1"/>
  <c r="K139" i="10"/>
  <c r="K137" i="10"/>
  <c r="H136" i="10"/>
  <c r="H144" i="10"/>
  <c r="K145" i="10"/>
  <c r="K13" i="10"/>
  <c r="K111" i="10"/>
  <c r="H110" i="10"/>
  <c r="H115" i="10"/>
  <c r="H45" i="10"/>
  <c r="K116" i="10"/>
  <c r="J133" i="10"/>
  <c r="J54" i="10"/>
  <c r="K61" i="10"/>
  <c r="K58" i="10"/>
  <c r="H57" i="10"/>
  <c r="H59" i="10"/>
  <c r="K59" i="10" s="1"/>
  <c r="K60" i="10"/>
  <c r="K68" i="10"/>
  <c r="H88" i="10"/>
  <c r="K89" i="10"/>
  <c r="K106" i="10"/>
  <c r="K144" i="10"/>
  <c r="K149" i="10"/>
  <c r="H148" i="10"/>
  <c r="K71" i="10"/>
  <c r="K76" i="10"/>
  <c r="K95" i="10"/>
  <c r="H94" i="10"/>
  <c r="K115" i="10"/>
  <c r="K127" i="10"/>
  <c r="H126" i="10"/>
  <c r="K141" i="10"/>
  <c r="H140" i="10"/>
  <c r="J41" i="10"/>
  <c r="K55" i="10"/>
  <c r="K62" i="10"/>
  <c r="H61" i="10"/>
  <c r="K75" i="10"/>
  <c r="J78" i="10"/>
  <c r="K134" i="10"/>
  <c r="H29" i="10"/>
  <c r="H35" i="10"/>
  <c r="K53" i="10"/>
  <c r="H52" i="10"/>
  <c r="K69" i="10"/>
  <c r="H68" i="10"/>
  <c r="K74" i="10"/>
  <c r="K80" i="10"/>
  <c r="H79" i="10"/>
  <c r="J128" i="10"/>
  <c r="K8" i="9"/>
  <c r="K59" i="9"/>
  <c r="G81" i="9"/>
  <c r="K76" i="9"/>
  <c r="H75" i="9"/>
  <c r="F121" i="9"/>
  <c r="F118" i="9" s="1"/>
  <c r="G9" i="9"/>
  <c r="F32" i="9"/>
  <c r="F9" i="9" s="1"/>
  <c r="F150" i="9" s="1"/>
  <c r="H150" i="9" s="1"/>
  <c r="G32" i="9"/>
  <c r="F81" i="9"/>
  <c r="J40" i="9"/>
  <c r="G121" i="9"/>
  <c r="G118" i="9" s="1"/>
  <c r="H116" i="9"/>
  <c r="K117" i="9"/>
  <c r="J93" i="9"/>
  <c r="J109" i="9"/>
  <c r="J147" i="9"/>
  <c r="H13" i="9"/>
  <c r="K13" i="9" s="1"/>
  <c r="K19" i="9"/>
  <c r="K60" i="9"/>
  <c r="K70" i="9"/>
  <c r="K77" i="9"/>
  <c r="K78" i="9"/>
  <c r="K79" i="9"/>
  <c r="H88" i="9"/>
  <c r="K107" i="9"/>
  <c r="H106" i="9"/>
  <c r="H134" i="9"/>
  <c r="K135" i="9"/>
  <c r="J131" i="9"/>
  <c r="K136" i="9"/>
  <c r="K139" i="9"/>
  <c r="H138" i="9"/>
  <c r="J133" i="9"/>
  <c r="K140" i="9"/>
  <c r="H144" i="9"/>
  <c r="K145" i="9"/>
  <c r="H98" i="9"/>
  <c r="K99" i="9"/>
  <c r="K29" i="9"/>
  <c r="K35" i="9"/>
  <c r="K55" i="9"/>
  <c r="K72" i="9"/>
  <c r="H28" i="9"/>
  <c r="J33" i="9"/>
  <c r="K39" i="9"/>
  <c r="K44" i="9"/>
  <c r="J103" i="9"/>
  <c r="H34" i="9"/>
  <c r="K42" i="9"/>
  <c r="J54" i="9"/>
  <c r="K54" i="9" s="1"/>
  <c r="G96" i="9"/>
  <c r="G91" i="9" s="1"/>
  <c r="G90" i="9" s="1"/>
  <c r="J12" i="9"/>
  <c r="H45" i="9"/>
  <c r="K57" i="9"/>
  <c r="J82" i="9"/>
  <c r="J125" i="9"/>
  <c r="J83" i="8"/>
  <c r="L33" i="8"/>
  <c r="L15" i="8" s="1"/>
  <c r="L9" i="8" s="1"/>
  <c r="L8" i="8" s="1"/>
  <c r="L117" i="8" s="1"/>
  <c r="M13" i="8"/>
  <c r="N23" i="8"/>
  <c r="M23" i="8"/>
  <c r="N26" i="8"/>
  <c r="M26" i="8"/>
  <c r="N61" i="8"/>
  <c r="J67" i="8"/>
  <c r="O85" i="8"/>
  <c r="K84" i="8"/>
  <c r="M12" i="8"/>
  <c r="J11" i="8"/>
  <c r="G15" i="8"/>
  <c r="M19" i="8"/>
  <c r="M42" i="8"/>
  <c r="F46" i="8"/>
  <c r="O53" i="8"/>
  <c r="N53" i="8"/>
  <c r="K57" i="8"/>
  <c r="M101" i="8"/>
  <c r="J96" i="8"/>
  <c r="O101" i="8"/>
  <c r="M111" i="8"/>
  <c r="J110" i="8"/>
  <c r="O111" i="8"/>
  <c r="N115" i="8"/>
  <c r="H114" i="8"/>
  <c r="H11" i="8"/>
  <c r="M63" i="8"/>
  <c r="J62" i="8"/>
  <c r="O63" i="8"/>
  <c r="M108" i="8"/>
  <c r="H107" i="8"/>
  <c r="N108" i="8"/>
  <c r="M39" i="8"/>
  <c r="O11" i="8"/>
  <c r="N13" i="8"/>
  <c r="H17" i="8"/>
  <c r="O20" i="8"/>
  <c r="N22" i="8"/>
  <c r="M22" i="8"/>
  <c r="N25" i="8"/>
  <c r="M25" i="8"/>
  <c r="N28" i="8"/>
  <c r="M28" i="8"/>
  <c r="J33" i="8"/>
  <c r="O34" i="8"/>
  <c r="K33" i="8"/>
  <c r="N36" i="8"/>
  <c r="H34" i="8"/>
  <c r="N34" i="8" s="1"/>
  <c r="M36" i="8"/>
  <c r="L46" i="8"/>
  <c r="M60" i="8"/>
  <c r="H59" i="8"/>
  <c r="M107" i="8"/>
  <c r="O107" i="8"/>
  <c r="J98" i="8"/>
  <c r="O110" i="8"/>
  <c r="F9" i="8"/>
  <c r="F8" i="8" s="1"/>
  <c r="F117" i="8" s="1"/>
  <c r="M40" i="8"/>
  <c r="M59" i="8"/>
  <c r="J58" i="8"/>
  <c r="O58" i="8" s="1"/>
  <c r="O59" i="8"/>
  <c r="M18" i="8"/>
  <c r="N19" i="8"/>
  <c r="M41" i="8"/>
  <c r="N42" i="8"/>
  <c r="O52" i="8"/>
  <c r="N54" i="8"/>
  <c r="H53" i="8"/>
  <c r="M54" i="8"/>
  <c r="L66" i="8"/>
  <c r="L65" i="8" s="1"/>
  <c r="L48" i="8" s="1"/>
  <c r="J91" i="8"/>
  <c r="N110" i="8"/>
  <c r="M43" i="8"/>
  <c r="O62" i="8"/>
  <c r="G9" i="8"/>
  <c r="G8" i="8" s="1"/>
  <c r="M14" i="8"/>
  <c r="K15" i="8"/>
  <c r="M17" i="8"/>
  <c r="J16" i="8"/>
  <c r="N21" i="8"/>
  <c r="H20" i="8"/>
  <c r="N20" i="8" s="1"/>
  <c r="M21" i="8"/>
  <c r="N24" i="8"/>
  <c r="M24" i="8"/>
  <c r="N27" i="8"/>
  <c r="M27" i="8"/>
  <c r="N35" i="8"/>
  <c r="M35" i="8"/>
  <c r="H39" i="8"/>
  <c r="O39" i="8"/>
  <c r="H68" i="8"/>
  <c r="M68" i="8" s="1"/>
  <c r="N69" i="8"/>
  <c r="M69" i="8"/>
  <c r="H73" i="8"/>
  <c r="N74" i="8"/>
  <c r="K89" i="8"/>
  <c r="M102" i="8"/>
  <c r="H101" i="8"/>
  <c r="N102" i="8"/>
  <c r="O103" i="8"/>
  <c r="K97" i="8"/>
  <c r="O114" i="8"/>
  <c r="K113" i="8"/>
  <c r="M76" i="8"/>
  <c r="M72" i="8"/>
  <c r="N73" i="8"/>
  <c r="M75" i="8"/>
  <c r="J74" i="8"/>
  <c r="H81" i="8"/>
  <c r="N86" i="8"/>
  <c r="H85" i="8"/>
  <c r="N85" i="8" s="1"/>
  <c r="M86" i="8"/>
  <c r="N104" i="8"/>
  <c r="H103" i="8"/>
  <c r="M103" i="8" s="1"/>
  <c r="M104" i="8"/>
  <c r="H98" i="8"/>
  <c r="N111" i="8"/>
  <c r="N82" i="8"/>
  <c r="M82" i="8"/>
  <c r="G56" i="8"/>
  <c r="G55" i="8" s="1"/>
  <c r="G46" i="8" s="1"/>
  <c r="H61" i="8"/>
  <c r="M71" i="8"/>
  <c r="O74" i="8"/>
  <c r="N76" i="8"/>
  <c r="K79" i="8"/>
  <c r="H109" i="8"/>
  <c r="N109" i="8" s="1"/>
  <c r="M116" i="8"/>
  <c r="O68" i="8"/>
  <c r="K67" i="8"/>
  <c r="J51" i="8"/>
  <c r="M53" i="8"/>
  <c r="M64" i="8"/>
  <c r="N72" i="8"/>
  <c r="M81" i="8"/>
  <c r="J80" i="8"/>
  <c r="O98" i="8"/>
  <c r="N98" i="8"/>
  <c r="M112" i="8"/>
  <c r="M115" i="8"/>
  <c r="J114" i="8"/>
  <c r="AB24" i="7"/>
  <c r="AB33" i="7"/>
  <c r="V32" i="7"/>
  <c r="X51" i="7"/>
  <c r="R51" i="7"/>
  <c r="Z51" i="7"/>
  <c r="P51" i="7"/>
  <c r="Y51" i="7"/>
  <c r="Z80" i="7"/>
  <c r="R80" i="7"/>
  <c r="P80" i="7"/>
  <c r="L79" i="7"/>
  <c r="Y80" i="7"/>
  <c r="X80" i="7"/>
  <c r="Y81" i="7"/>
  <c r="P81" i="7"/>
  <c r="R81" i="7"/>
  <c r="Z81" i="7"/>
  <c r="X81" i="7"/>
  <c r="J179" i="7"/>
  <c r="K179" i="7" s="1"/>
  <c r="K180" i="7"/>
  <c r="Q110" i="7"/>
  <c r="X145" i="7"/>
  <c r="X146" i="7"/>
  <c r="L145" i="7"/>
  <c r="R146" i="7"/>
  <c r="R145" i="7" s="1"/>
  <c r="R144" i="7" s="1"/>
  <c r="R143" i="7" s="1"/>
  <c r="Z146" i="7"/>
  <c r="P146" i="7"/>
  <c r="P145" i="7" s="1"/>
  <c r="P144" i="7" s="1"/>
  <c r="P143" i="7" s="1"/>
  <c r="Y146" i="7"/>
  <c r="Y212" i="7"/>
  <c r="T211" i="7"/>
  <c r="AB212" i="7"/>
  <c r="W12" i="7"/>
  <c r="W11" i="7" s="1"/>
  <c r="Z27" i="7"/>
  <c r="R27" i="7"/>
  <c r="X27" i="7"/>
  <c r="P27" i="7"/>
  <c r="Z45" i="7"/>
  <c r="V42" i="7"/>
  <c r="AB45" i="7"/>
  <c r="Z70" i="7"/>
  <c r="R70" i="7"/>
  <c r="Y70" i="7"/>
  <c r="P70" i="7"/>
  <c r="X70" i="7"/>
  <c r="AA159" i="7"/>
  <c r="Y249" i="7"/>
  <c r="T247" i="7"/>
  <c r="AA249" i="7"/>
  <c r="Y38" i="7"/>
  <c r="P38" i="7"/>
  <c r="R38" i="7"/>
  <c r="Z38" i="7"/>
  <c r="X38" i="7"/>
  <c r="N47" i="7"/>
  <c r="N40" i="7" s="1"/>
  <c r="N10" i="7" s="1"/>
  <c r="G147" i="7"/>
  <c r="K147" i="7" s="1"/>
  <c r="K148" i="7"/>
  <c r="W9" i="7"/>
  <c r="Y27" i="7"/>
  <c r="X61" i="7"/>
  <c r="Z61" i="7"/>
  <c r="P61" i="7"/>
  <c r="Y61" i="7"/>
  <c r="R61" i="7"/>
  <c r="S122" i="7"/>
  <c r="S121" i="7" s="1"/>
  <c r="W122" i="7"/>
  <c r="W121" i="7" s="1"/>
  <c r="W119" i="7" s="1"/>
  <c r="Z130" i="7"/>
  <c r="R130" i="7"/>
  <c r="R129" i="7" s="1"/>
  <c r="R128" i="7" s="1"/>
  <c r="R127" i="7" s="1"/>
  <c r="L129" i="7"/>
  <c r="Y130" i="7"/>
  <c r="P130" i="7"/>
  <c r="P129" i="7" s="1"/>
  <c r="P128" i="7" s="1"/>
  <c r="P127" i="7" s="1"/>
  <c r="X130" i="7"/>
  <c r="L136" i="7"/>
  <c r="Z137" i="7"/>
  <c r="Z142" i="7"/>
  <c r="R142" i="7"/>
  <c r="R141" i="7" s="1"/>
  <c r="R140" i="7" s="1"/>
  <c r="R139" i="7" s="1"/>
  <c r="Y142" i="7"/>
  <c r="P142" i="7"/>
  <c r="P141" i="7" s="1"/>
  <c r="P140" i="7" s="1"/>
  <c r="P139" i="7" s="1"/>
  <c r="X142" i="7"/>
  <c r="L141" i="7"/>
  <c r="Y206" i="7"/>
  <c r="P206" i="7"/>
  <c r="P205" i="7" s="1"/>
  <c r="P204" i="7" s="1"/>
  <c r="P203" i="7" s="1"/>
  <c r="R206" i="7"/>
  <c r="R205" i="7" s="1"/>
  <c r="R204" i="7" s="1"/>
  <c r="R203" i="7" s="1"/>
  <c r="L205" i="7"/>
  <c r="Z206" i="7"/>
  <c r="X206" i="7"/>
  <c r="W40" i="7"/>
  <c r="Z62" i="7"/>
  <c r="R62" i="7"/>
  <c r="R60" i="7" s="1"/>
  <c r="Y62" i="7"/>
  <c r="P62" i="7"/>
  <c r="X62" i="7"/>
  <c r="Z73" i="7"/>
  <c r="R73" i="7"/>
  <c r="L68" i="7"/>
  <c r="P73" i="7"/>
  <c r="X82" i="7"/>
  <c r="R82" i="7"/>
  <c r="P82" i="7"/>
  <c r="Z82" i="7"/>
  <c r="X89" i="7"/>
  <c r="R89" i="7"/>
  <c r="Z89" i="7"/>
  <c r="P89" i="7"/>
  <c r="L86" i="7"/>
  <c r="Y86" i="7" s="1"/>
  <c r="AA113" i="7"/>
  <c r="T111" i="7"/>
  <c r="F122" i="7"/>
  <c r="F121" i="7" s="1"/>
  <c r="H144" i="7"/>
  <c r="K145" i="7"/>
  <c r="Z150" i="7"/>
  <c r="R150" i="7"/>
  <c r="R149" i="7" s="1"/>
  <c r="R148" i="7" s="1"/>
  <c r="R147" i="7" s="1"/>
  <c r="L149" i="7"/>
  <c r="P150" i="7"/>
  <c r="P149" i="7" s="1"/>
  <c r="P148" i="7" s="1"/>
  <c r="P147" i="7" s="1"/>
  <c r="X165" i="7"/>
  <c r="Q164" i="7"/>
  <c r="L207" i="7"/>
  <c r="X208" i="7"/>
  <c r="L220" i="7"/>
  <c r="Z221" i="7"/>
  <c r="Z226" i="7"/>
  <c r="K237" i="7"/>
  <c r="G232" i="7"/>
  <c r="K249" i="7"/>
  <c r="G247" i="7"/>
  <c r="K11" i="7"/>
  <c r="U14" i="7"/>
  <c r="U13" i="7" s="1"/>
  <c r="U12" i="7" s="1"/>
  <c r="U11" i="7" s="1"/>
  <c r="Y20" i="7"/>
  <c r="P20" i="7"/>
  <c r="Z77" i="7"/>
  <c r="R77" i="7"/>
  <c r="R75" i="7" s="1"/>
  <c r="Y77" i="7"/>
  <c r="P77" i="7"/>
  <c r="U94" i="7"/>
  <c r="Q131" i="7"/>
  <c r="AA132" i="7"/>
  <c r="X157" i="7"/>
  <c r="H164" i="7"/>
  <c r="H163" i="7" s="1"/>
  <c r="K165" i="7"/>
  <c r="AA181" i="7"/>
  <c r="Q180" i="7"/>
  <c r="Y221" i="7"/>
  <c r="Y268" i="7"/>
  <c r="P268" i="7"/>
  <c r="P267" i="7" s="1"/>
  <c r="P266" i="7" s="1"/>
  <c r="P265" i="7" s="1"/>
  <c r="R268" i="7"/>
  <c r="R267" i="7" s="1"/>
  <c r="R266" i="7" s="1"/>
  <c r="R265" i="7" s="1"/>
  <c r="L267" i="7"/>
  <c r="X267" i="7" s="1"/>
  <c r="Z268" i="7"/>
  <c r="X268" i="7"/>
  <c r="AA275" i="7"/>
  <c r="Y275" i="7"/>
  <c r="AA284" i="7"/>
  <c r="Y284" i="7"/>
  <c r="T283" i="7"/>
  <c r="X15" i="7"/>
  <c r="L14" i="7"/>
  <c r="R15" i="7"/>
  <c r="Z15" i="7"/>
  <c r="P15" i="7"/>
  <c r="Y15" i="7"/>
  <c r="O42" i="7"/>
  <c r="O41" i="7" s="1"/>
  <c r="O40" i="7" s="1"/>
  <c r="O10" i="7" s="1"/>
  <c r="Y56" i="7"/>
  <c r="X59" i="7"/>
  <c r="R59" i="7"/>
  <c r="Z59" i="7"/>
  <c r="P59" i="7"/>
  <c r="Y59" i="7"/>
  <c r="Z138" i="7"/>
  <c r="R138" i="7"/>
  <c r="R137" i="7" s="1"/>
  <c r="R136" i="7" s="1"/>
  <c r="R135" i="7" s="1"/>
  <c r="R122" i="7" s="1"/>
  <c r="R121" i="7" s="1"/>
  <c r="Y138" i="7"/>
  <c r="X138" i="7"/>
  <c r="P138" i="7"/>
  <c r="P137" i="7" s="1"/>
  <c r="P136" i="7" s="1"/>
  <c r="P135" i="7" s="1"/>
  <c r="AA143" i="7"/>
  <c r="G151" i="7"/>
  <c r="K151" i="7" s="1"/>
  <c r="K152" i="7"/>
  <c r="Y163" i="7"/>
  <c r="X207" i="7"/>
  <c r="I246" i="7"/>
  <c r="I244" i="7"/>
  <c r="I242" i="7" s="1"/>
  <c r="I120" i="7" s="1"/>
  <c r="H281" i="7"/>
  <c r="H279" i="7" s="1"/>
  <c r="Z304" i="7"/>
  <c r="AB304" i="7"/>
  <c r="V303" i="7"/>
  <c r="Z17" i="7"/>
  <c r="R17" i="7"/>
  <c r="Y17" i="7"/>
  <c r="P17" i="7"/>
  <c r="X17" i="7"/>
  <c r="Z18" i="7"/>
  <c r="R18" i="7"/>
  <c r="P18" i="7"/>
  <c r="Y18" i="7"/>
  <c r="X18" i="7"/>
  <c r="R20" i="7"/>
  <c r="Y25" i="7"/>
  <c r="P25" i="7"/>
  <c r="X25" i="7"/>
  <c r="L24" i="7"/>
  <c r="Z25" i="7"/>
  <c r="Z35" i="7"/>
  <c r="R35" i="7"/>
  <c r="Y35" i="7"/>
  <c r="P35" i="7"/>
  <c r="Z44" i="7"/>
  <c r="R44" i="7"/>
  <c r="R43" i="7" s="1"/>
  <c r="L43" i="7"/>
  <c r="Y44" i="7"/>
  <c r="P44" i="7"/>
  <c r="P43" i="7" s="1"/>
  <c r="X44" i="7"/>
  <c r="I48" i="7"/>
  <c r="I47" i="7" s="1"/>
  <c r="K49" i="7"/>
  <c r="P56" i="7"/>
  <c r="X95" i="7"/>
  <c r="Q94" i="7"/>
  <c r="X96" i="7"/>
  <c r="O93" i="7"/>
  <c r="O9" i="7"/>
  <c r="L103" i="7"/>
  <c r="X106" i="7"/>
  <c r="Y106" i="7"/>
  <c r="R106" i="7"/>
  <c r="P106" i="7"/>
  <c r="AB113" i="7"/>
  <c r="I114" i="7"/>
  <c r="K115" i="7"/>
  <c r="Y125" i="7"/>
  <c r="T124" i="7"/>
  <c r="AA125" i="7"/>
  <c r="Z129" i="7"/>
  <c r="V128" i="7"/>
  <c r="K185" i="7"/>
  <c r="G184" i="7"/>
  <c r="X186" i="7"/>
  <c r="L185" i="7"/>
  <c r="R186" i="7"/>
  <c r="R185" i="7" s="1"/>
  <c r="R184" i="7" s="1"/>
  <c r="R183" i="7" s="1"/>
  <c r="P186" i="7"/>
  <c r="P185" i="7" s="1"/>
  <c r="P184" i="7" s="1"/>
  <c r="P183" i="7" s="1"/>
  <c r="Z186" i="7"/>
  <c r="Y186" i="7"/>
  <c r="V200" i="7"/>
  <c r="Z201" i="7"/>
  <c r="AB201" i="7"/>
  <c r="AA208" i="7"/>
  <c r="T207" i="7"/>
  <c r="Y208" i="7"/>
  <c r="K212" i="7"/>
  <c r="G216" i="7"/>
  <c r="K217" i="7"/>
  <c r="J246" i="7"/>
  <c r="J244" i="7"/>
  <c r="J242" i="7" s="1"/>
  <c r="J120" i="7" s="1"/>
  <c r="X273" i="7"/>
  <c r="Q272" i="7"/>
  <c r="K281" i="7"/>
  <c r="K279" i="7" s="1"/>
  <c r="AA305" i="7"/>
  <c r="T304" i="7"/>
  <c r="AB305" i="7"/>
  <c r="Y305" i="7"/>
  <c r="Z71" i="7"/>
  <c r="R71" i="7"/>
  <c r="Y71" i="7"/>
  <c r="P71" i="7"/>
  <c r="X71" i="7"/>
  <c r="Y73" i="7"/>
  <c r="I99" i="7"/>
  <c r="K100" i="7"/>
  <c r="Y150" i="7"/>
  <c r="Q151" i="7"/>
  <c r="AA197" i="7"/>
  <c r="Q196" i="7"/>
  <c r="L225" i="7"/>
  <c r="Y226" i="7"/>
  <c r="P226" i="7"/>
  <c r="P225" i="7" s="1"/>
  <c r="P224" i="7" s="1"/>
  <c r="P223" i="7" s="1"/>
  <c r="R226" i="7"/>
  <c r="R225" i="7" s="1"/>
  <c r="R224" i="7" s="1"/>
  <c r="R223" i="7" s="1"/>
  <c r="X20" i="7"/>
  <c r="Y58" i="7"/>
  <c r="P58" i="7"/>
  <c r="Z58" i="7"/>
  <c r="X58" i="7"/>
  <c r="Y60" i="7"/>
  <c r="AA60" i="7"/>
  <c r="V65" i="7"/>
  <c r="AB68" i="7"/>
  <c r="Z68" i="7"/>
  <c r="K79" i="7"/>
  <c r="H65" i="7"/>
  <c r="G168" i="7"/>
  <c r="K169" i="7"/>
  <c r="H196" i="7"/>
  <c r="H195" i="7" s="1"/>
  <c r="K197" i="7"/>
  <c r="K224" i="7"/>
  <c r="G223" i="7"/>
  <c r="K223" i="7" s="1"/>
  <c r="K256" i="7"/>
  <c r="I281" i="7"/>
  <c r="I279" i="7" s="1"/>
  <c r="H13" i="7"/>
  <c r="H12" i="7" s="1"/>
  <c r="H11" i="7" s="1"/>
  <c r="K14" i="7"/>
  <c r="Z20" i="7"/>
  <c r="G42" i="7"/>
  <c r="K45" i="7"/>
  <c r="Y50" i="7"/>
  <c r="P50" i="7"/>
  <c r="R50" i="7"/>
  <c r="R49" i="7" s="1"/>
  <c r="Z50" i="7"/>
  <c r="L49" i="7"/>
  <c r="X50" i="7"/>
  <c r="X56" i="7"/>
  <c r="R58" i="7"/>
  <c r="L60" i="7"/>
  <c r="K95" i="7"/>
  <c r="G94" i="7"/>
  <c r="I132" i="7"/>
  <c r="I131" i="7" s="1"/>
  <c r="K133" i="7"/>
  <c r="I139" i="7"/>
  <c r="K139" i="7" s="1"/>
  <c r="K140" i="7"/>
  <c r="S9" i="7"/>
  <c r="K13" i="7"/>
  <c r="J12" i="7"/>
  <c r="J11" i="7" s="1"/>
  <c r="Z19" i="7"/>
  <c r="R19" i="7"/>
  <c r="P19" i="7"/>
  <c r="R24" i="7"/>
  <c r="X26" i="7"/>
  <c r="R26" i="7"/>
  <c r="P26" i="7"/>
  <c r="Z26" i="7"/>
  <c r="Z31" i="7"/>
  <c r="R31" i="7"/>
  <c r="Y31" i="7"/>
  <c r="P31" i="7"/>
  <c r="X31" i="7"/>
  <c r="Z36" i="7"/>
  <c r="R36" i="7"/>
  <c r="Y36" i="7"/>
  <c r="P36" i="7"/>
  <c r="X36" i="7"/>
  <c r="J40" i="7"/>
  <c r="T48" i="7"/>
  <c r="AB53" i="7"/>
  <c r="R56" i="7"/>
  <c r="AB60" i="7"/>
  <c r="K66" i="7"/>
  <c r="AA75" i="7"/>
  <c r="Z78" i="7"/>
  <c r="R78" i="7"/>
  <c r="P78" i="7"/>
  <c r="P75" i="7" s="1"/>
  <c r="Y78" i="7"/>
  <c r="Y82" i="7"/>
  <c r="Y89" i="7"/>
  <c r="X102" i="7"/>
  <c r="R102" i="7"/>
  <c r="Z102" i="7"/>
  <c r="P102" i="7"/>
  <c r="Y102" i="7"/>
  <c r="F93" i="7"/>
  <c r="F9" i="7"/>
  <c r="U122" i="7"/>
  <c r="U121" i="7" s="1"/>
  <c r="U119" i="7" s="1"/>
  <c r="AB131" i="7"/>
  <c r="AA160" i="7"/>
  <c r="Z174" i="7"/>
  <c r="R174" i="7"/>
  <c r="R173" i="7" s="1"/>
  <c r="R172" i="7" s="1"/>
  <c r="R171" i="7" s="1"/>
  <c r="Y174" i="7"/>
  <c r="P174" i="7"/>
  <c r="P173" i="7" s="1"/>
  <c r="P172" i="7" s="1"/>
  <c r="P171" i="7" s="1"/>
  <c r="L173" i="7"/>
  <c r="X174" i="7"/>
  <c r="AB179" i="7"/>
  <c r="K188" i="7"/>
  <c r="G187" i="7"/>
  <c r="K187" i="7" s="1"/>
  <c r="AA192" i="7"/>
  <c r="Q191" i="7"/>
  <c r="Z205" i="7"/>
  <c r="AB205" i="7"/>
  <c r="V204" i="7"/>
  <c r="Z208" i="7"/>
  <c r="V207" i="7"/>
  <c r="AB208" i="7"/>
  <c r="Q219" i="7"/>
  <c r="V223" i="7"/>
  <c r="K228" i="7"/>
  <c r="G227" i="7"/>
  <c r="Y235" i="7"/>
  <c r="L234" i="7"/>
  <c r="X235" i="7"/>
  <c r="Y240" i="7"/>
  <c r="P240" i="7"/>
  <c r="P239" i="7" s="1"/>
  <c r="P238" i="7" s="1"/>
  <c r="P237" i="7" s="1"/>
  <c r="R240" i="7"/>
  <c r="R239" i="7" s="1"/>
  <c r="R238" i="7" s="1"/>
  <c r="R237" i="7" s="1"/>
  <c r="Z240" i="7"/>
  <c r="X240" i="7"/>
  <c r="L239" i="7"/>
  <c r="X239" i="7" s="1"/>
  <c r="U246" i="7"/>
  <c r="U244" i="7"/>
  <c r="U242" i="7" s="1"/>
  <c r="U120" i="7" s="1"/>
  <c r="R270" i="7"/>
  <c r="R269" i="7" s="1"/>
  <c r="Z301" i="7"/>
  <c r="AB301" i="7"/>
  <c r="V300" i="7"/>
  <c r="X87" i="7"/>
  <c r="Y91" i="7"/>
  <c r="P91" i="7"/>
  <c r="Z91" i="7"/>
  <c r="X91" i="7"/>
  <c r="Z116" i="7"/>
  <c r="R116" i="7"/>
  <c r="R115" i="7" s="1"/>
  <c r="R114" i="7" s="1"/>
  <c r="R112" i="7" s="1"/>
  <c r="R110" i="7" s="1"/>
  <c r="Y116" i="7"/>
  <c r="X116" i="7"/>
  <c r="L115" i="7"/>
  <c r="K117" i="7"/>
  <c r="G113" i="7"/>
  <c r="N122" i="7"/>
  <c r="N121" i="7" s="1"/>
  <c r="V124" i="7"/>
  <c r="Z125" i="7"/>
  <c r="AA137" i="7"/>
  <c r="T136" i="7"/>
  <c r="Z162" i="7"/>
  <c r="R162" i="7"/>
  <c r="R161" i="7" s="1"/>
  <c r="R160" i="7" s="1"/>
  <c r="R159" i="7" s="1"/>
  <c r="P162" i="7"/>
  <c r="P161" i="7" s="1"/>
  <c r="P160" i="7" s="1"/>
  <c r="P159" i="7" s="1"/>
  <c r="Y162" i="7"/>
  <c r="X162" i="7"/>
  <c r="K176" i="7"/>
  <c r="G175" i="7"/>
  <c r="K175" i="7" s="1"/>
  <c r="Y194" i="7"/>
  <c r="P194" i="7"/>
  <c r="P193" i="7" s="1"/>
  <c r="P192" i="7" s="1"/>
  <c r="P191" i="7" s="1"/>
  <c r="Z194" i="7"/>
  <c r="L193" i="7"/>
  <c r="X194" i="7"/>
  <c r="AB195" i="7"/>
  <c r="K200" i="7"/>
  <c r="G199" i="7"/>
  <c r="K199" i="7" s="1"/>
  <c r="Y230" i="7"/>
  <c r="P230" i="7"/>
  <c r="P229" i="7" s="1"/>
  <c r="P228" i="7" s="1"/>
  <c r="P227" i="7" s="1"/>
  <c r="L229" i="7"/>
  <c r="R230" i="7"/>
  <c r="R229" i="7" s="1"/>
  <c r="R228" i="7" s="1"/>
  <c r="R227" i="7" s="1"/>
  <c r="Z230" i="7"/>
  <c r="T233" i="7"/>
  <c r="H243" i="7"/>
  <c r="H241" i="7" s="1"/>
  <c r="V247" i="7"/>
  <c r="Z249" i="7"/>
  <c r="AB249" i="7"/>
  <c r="AA253" i="7"/>
  <c r="T248" i="7"/>
  <c r="Y253" i="7"/>
  <c r="S270" i="7"/>
  <c r="S269" i="7" s="1"/>
  <c r="L303" i="7"/>
  <c r="X304" i="7"/>
  <c r="K24" i="7"/>
  <c r="AA79" i="7"/>
  <c r="T65" i="7"/>
  <c r="Y87" i="7"/>
  <c r="X97" i="7"/>
  <c r="Y97" i="7"/>
  <c r="V99" i="7"/>
  <c r="G9" i="7"/>
  <c r="K103" i="7"/>
  <c r="X108" i="7"/>
  <c r="J122" i="7"/>
  <c r="J121" i="7" s="1"/>
  <c r="J119" i="7" s="1"/>
  <c r="V140" i="7"/>
  <c r="T152" i="7"/>
  <c r="V159" i="7"/>
  <c r="K172" i="7"/>
  <c r="G171" i="7"/>
  <c r="K171" i="7" s="1"/>
  <c r="I191" i="7"/>
  <c r="I122" i="7" s="1"/>
  <c r="I121" i="7" s="1"/>
  <c r="I119" i="7" s="1"/>
  <c r="K192" i="7"/>
  <c r="X193" i="7"/>
  <c r="AA193" i="7"/>
  <c r="Z198" i="7"/>
  <c r="R198" i="7"/>
  <c r="R197" i="7" s="1"/>
  <c r="R196" i="7" s="1"/>
  <c r="R195" i="7" s="1"/>
  <c r="L197" i="7"/>
  <c r="X197" i="7" s="1"/>
  <c r="T203" i="7"/>
  <c r="Q228" i="7"/>
  <c r="L255" i="7"/>
  <c r="G270" i="7"/>
  <c r="G269" i="7" s="1"/>
  <c r="Y276" i="7"/>
  <c r="AA276" i="7"/>
  <c r="Y28" i="7"/>
  <c r="P28" i="7"/>
  <c r="Z28" i="7"/>
  <c r="X28" i="7"/>
  <c r="H32" i="7"/>
  <c r="K33" i="7"/>
  <c r="X33" i="7"/>
  <c r="Q32" i="7"/>
  <c r="L33" i="7"/>
  <c r="Z34" i="7"/>
  <c r="R34" i="7"/>
  <c r="X34" i="7"/>
  <c r="I40" i="7"/>
  <c r="H40" i="7"/>
  <c r="U48" i="7"/>
  <c r="Z52" i="7"/>
  <c r="R52" i="7"/>
  <c r="X52" i="7"/>
  <c r="H47" i="7"/>
  <c r="L53" i="7"/>
  <c r="X53" i="7" s="1"/>
  <c r="Z54" i="7"/>
  <c r="R54" i="7"/>
  <c r="Y54" i="7"/>
  <c r="P54" i="7"/>
  <c r="X54" i="7"/>
  <c r="S60" i="7"/>
  <c r="P87" i="7"/>
  <c r="Z87" i="7"/>
  <c r="R91" i="7"/>
  <c r="Z92" i="7"/>
  <c r="P92" i="7"/>
  <c r="P97" i="7"/>
  <c r="P96" i="7" s="1"/>
  <c r="P95" i="7" s="1"/>
  <c r="P94" i="7" s="1"/>
  <c r="Z97" i="7"/>
  <c r="U93" i="7"/>
  <c r="U9" i="7"/>
  <c r="Y105" i="7"/>
  <c r="P105" i="7"/>
  <c r="P104" i="7" s="1"/>
  <c r="P103" i="7" s="1"/>
  <c r="X105" i="7"/>
  <c r="P116" i="7"/>
  <c r="P115" i="7" s="1"/>
  <c r="P114" i="7" s="1"/>
  <c r="P112" i="7" s="1"/>
  <c r="P110" i="7" s="1"/>
  <c r="O122" i="7"/>
  <c r="O121" i="7" s="1"/>
  <c r="H128" i="7"/>
  <c r="K129" i="7"/>
  <c r="X129" i="7"/>
  <c r="V144" i="7"/>
  <c r="Z145" i="7"/>
  <c r="V147" i="7"/>
  <c r="Q147" i="7"/>
  <c r="X149" i="7"/>
  <c r="T156" i="7"/>
  <c r="X158" i="7"/>
  <c r="Z158" i="7"/>
  <c r="P158" i="7"/>
  <c r="P157" i="7" s="1"/>
  <c r="P156" i="7" s="1"/>
  <c r="P155" i="7" s="1"/>
  <c r="Y158" i="7"/>
  <c r="AB160" i="7"/>
  <c r="K163" i="7"/>
  <c r="AB168" i="7"/>
  <c r="Z168" i="7"/>
  <c r="V167" i="7"/>
  <c r="R194" i="7"/>
  <c r="R193" i="7" s="1"/>
  <c r="R192" i="7" s="1"/>
  <c r="R191" i="7" s="1"/>
  <c r="Y198" i="7"/>
  <c r="AA205" i="7"/>
  <c r="Q204" i="7"/>
  <c r="X205" i="7"/>
  <c r="X213" i="7"/>
  <c r="Q212" i="7"/>
  <c r="G219" i="7"/>
  <c r="K219" i="7" s="1"/>
  <c r="K220" i="7"/>
  <c r="X221" i="7"/>
  <c r="AA221" i="7"/>
  <c r="AB225" i="7"/>
  <c r="Z225" i="7"/>
  <c r="K229" i="7"/>
  <c r="H228" i="7"/>
  <c r="H227" i="7" s="1"/>
  <c r="K234" i="7"/>
  <c r="F243" i="7"/>
  <c r="F241" i="7" s="1"/>
  <c r="S244" i="7"/>
  <c r="S242" i="7" s="1"/>
  <c r="S120" i="7" s="1"/>
  <c r="S246" i="7"/>
  <c r="K255" i="7"/>
  <c r="O260" i="7"/>
  <c r="O259" i="7" s="1"/>
  <c r="Z284" i="7"/>
  <c r="L283" i="7"/>
  <c r="AB295" i="7"/>
  <c r="Z295" i="7"/>
  <c r="AB14" i="7"/>
  <c r="V13" i="7"/>
  <c r="R28" i="7"/>
  <c r="X29" i="7"/>
  <c r="R29" i="7"/>
  <c r="Z29" i="7"/>
  <c r="P29" i="7"/>
  <c r="Y29" i="7"/>
  <c r="Z30" i="7"/>
  <c r="R30" i="7"/>
  <c r="Y30" i="7"/>
  <c r="P30" i="7"/>
  <c r="Y34" i="7"/>
  <c r="T42" i="7"/>
  <c r="L45" i="7"/>
  <c r="Z46" i="7"/>
  <c r="R46" i="7"/>
  <c r="R45" i="7" s="1"/>
  <c r="R42" i="7" s="1"/>
  <c r="R41" i="7" s="1"/>
  <c r="Y46" i="7"/>
  <c r="P46" i="7"/>
  <c r="P45" i="7" s="1"/>
  <c r="P42" i="7" s="1"/>
  <c r="P41" i="7" s="1"/>
  <c r="X46" i="7"/>
  <c r="Z49" i="7"/>
  <c r="V48" i="7"/>
  <c r="W48" i="7"/>
  <c r="W47" i="7" s="1"/>
  <c r="Y52" i="7"/>
  <c r="S53" i="7"/>
  <c r="S48" i="7" s="1"/>
  <c r="S47" i="7" s="1"/>
  <c r="Z57" i="7"/>
  <c r="R57" i="7"/>
  <c r="X57" i="7"/>
  <c r="Y57" i="7"/>
  <c r="Z69" i="7"/>
  <c r="R69" i="7"/>
  <c r="Y69" i="7"/>
  <c r="P69" i="7"/>
  <c r="R87" i="7"/>
  <c r="R86" i="7" s="1"/>
  <c r="G93" i="7"/>
  <c r="Y95" i="7"/>
  <c r="R97" i="7"/>
  <c r="R96" i="7" s="1"/>
  <c r="R95" i="7" s="1"/>
  <c r="R94" i="7" s="1"/>
  <c r="AB100" i="7"/>
  <c r="V9" i="7"/>
  <c r="Z103" i="7"/>
  <c r="Z105" i="7"/>
  <c r="Z107" i="7"/>
  <c r="K125" i="7"/>
  <c r="G124" i="7"/>
  <c r="AB125" i="7"/>
  <c r="X134" i="7"/>
  <c r="L133" i="7"/>
  <c r="Y134" i="7"/>
  <c r="Y137" i="7"/>
  <c r="AA139" i="7"/>
  <c r="AB141" i="7"/>
  <c r="Q143" i="7"/>
  <c r="AB148" i="7"/>
  <c r="K149" i="7"/>
  <c r="G155" i="7"/>
  <c r="K155" i="7" s="1"/>
  <c r="K156" i="7"/>
  <c r="L157" i="7"/>
  <c r="R158" i="7"/>
  <c r="R157" i="7" s="1"/>
  <c r="R156" i="7" s="1"/>
  <c r="R155" i="7" s="1"/>
  <c r="L161" i="7"/>
  <c r="X161" i="7" s="1"/>
  <c r="L167" i="7"/>
  <c r="Y170" i="7"/>
  <c r="P170" i="7"/>
  <c r="P169" i="7" s="1"/>
  <c r="P168" i="7" s="1"/>
  <c r="P167" i="7" s="1"/>
  <c r="Z170" i="7"/>
  <c r="X170" i="7"/>
  <c r="X173" i="7"/>
  <c r="AA173" i="7"/>
  <c r="Y175" i="7"/>
  <c r="V175" i="7"/>
  <c r="AB176" i="7"/>
  <c r="K181" i="7"/>
  <c r="AB184" i="7"/>
  <c r="V183" i="7"/>
  <c r="T188" i="7"/>
  <c r="Z193" i="7"/>
  <c r="V192" i="7"/>
  <c r="AB193" i="7"/>
  <c r="P198" i="7"/>
  <c r="P197" i="7" s="1"/>
  <c r="P196" i="7" s="1"/>
  <c r="P195" i="7" s="1"/>
  <c r="L201" i="7"/>
  <c r="Z202" i="7"/>
  <c r="R202" i="7"/>
  <c r="R201" i="7" s="1"/>
  <c r="R200" i="7" s="1"/>
  <c r="R199" i="7" s="1"/>
  <c r="Y202" i="7"/>
  <c r="P202" i="7"/>
  <c r="P201" i="7" s="1"/>
  <c r="P200" i="7" s="1"/>
  <c r="P199" i="7" s="1"/>
  <c r="AA204" i="7"/>
  <c r="Y209" i="7"/>
  <c r="AB215" i="7"/>
  <c r="AB216" i="7"/>
  <c r="Z216" i="7"/>
  <c r="X222" i="7"/>
  <c r="Z222" i="7"/>
  <c r="P222" i="7"/>
  <c r="P221" i="7" s="1"/>
  <c r="P220" i="7" s="1"/>
  <c r="P219" i="7" s="1"/>
  <c r="Y222" i="7"/>
  <c r="V227" i="7"/>
  <c r="K233" i="7"/>
  <c r="Q233" i="7"/>
  <c r="X234" i="7"/>
  <c r="L243" i="7"/>
  <c r="G248" i="7"/>
  <c r="K251" i="7"/>
  <c r="N244" i="7"/>
  <c r="N242" i="7" s="1"/>
  <c r="N120" i="7" s="1"/>
  <c r="N246" i="7"/>
  <c r="Z255" i="7"/>
  <c r="AB255" i="7"/>
  <c r="Y256" i="7"/>
  <c r="AA256" i="7"/>
  <c r="J260" i="7"/>
  <c r="J259" i="7" s="1"/>
  <c r="K259" i="7" s="1"/>
  <c r="L263" i="7"/>
  <c r="X263" i="7" s="1"/>
  <c r="Z264" i="7"/>
  <c r="R264" i="7"/>
  <c r="R263" i="7" s="1"/>
  <c r="R262" i="7" s="1"/>
  <c r="R261" i="7" s="1"/>
  <c r="Y264" i="7"/>
  <c r="P264" i="7"/>
  <c r="P263" i="7" s="1"/>
  <c r="P262" i="7" s="1"/>
  <c r="P261" i="7" s="1"/>
  <c r="P260" i="7" s="1"/>
  <c r="P259" i="7" s="1"/>
  <c r="AA267" i="7"/>
  <c r="Q266" i="7"/>
  <c r="Z276" i="7"/>
  <c r="V275" i="7"/>
  <c r="AB276" i="7"/>
  <c r="N281" i="7"/>
  <c r="N279" i="7" s="1"/>
  <c r="V289" i="7"/>
  <c r="AB291" i="7"/>
  <c r="Z293" i="7"/>
  <c r="Y293" i="7"/>
  <c r="T290" i="7"/>
  <c r="X21" i="7"/>
  <c r="Y21" i="7"/>
  <c r="Y24" i="7"/>
  <c r="AA33" i="7"/>
  <c r="P34" i="7"/>
  <c r="Z37" i="7"/>
  <c r="R37" i="7"/>
  <c r="P37" i="7"/>
  <c r="Y37" i="7"/>
  <c r="X37" i="7"/>
  <c r="Z39" i="7"/>
  <c r="R39" i="7"/>
  <c r="X39" i="7"/>
  <c r="Y39" i="7"/>
  <c r="S42" i="7"/>
  <c r="S41" i="7" s="1"/>
  <c r="Q47" i="7"/>
  <c r="Q40" i="7" s="1"/>
  <c r="O48" i="7"/>
  <c r="O47" i="7" s="1"/>
  <c r="P52" i="7"/>
  <c r="X64" i="7"/>
  <c r="Y64" i="7"/>
  <c r="Z66" i="7"/>
  <c r="F65" i="7"/>
  <c r="F47" i="7" s="1"/>
  <c r="F40" i="7" s="1"/>
  <c r="F10" i="7" s="1"/>
  <c r="N65" i="7"/>
  <c r="U68" i="7"/>
  <c r="U65" i="7" s="1"/>
  <c r="Z74" i="7"/>
  <c r="R74" i="7"/>
  <c r="X74" i="7"/>
  <c r="AB79" i="7"/>
  <c r="S79" i="7"/>
  <c r="S65" i="7" s="1"/>
  <c r="Z85" i="7"/>
  <c r="R85" i="7"/>
  <c r="X85" i="7"/>
  <c r="Z90" i="7"/>
  <c r="R90" i="7"/>
  <c r="X90" i="7"/>
  <c r="Y90" i="7"/>
  <c r="H93" i="7"/>
  <c r="V93" i="7"/>
  <c r="AA94" i="7"/>
  <c r="Y101" i="7"/>
  <c r="P101" i="7"/>
  <c r="P100" i="7" s="1"/>
  <c r="P99" i="7" s="1"/>
  <c r="P98" i="7" s="1"/>
  <c r="R101" i="7"/>
  <c r="R100" i="7" s="1"/>
  <c r="R99" i="7" s="1"/>
  <c r="R98" i="7" s="1"/>
  <c r="Z101" i="7"/>
  <c r="L100" i="7"/>
  <c r="X101" i="7"/>
  <c r="AA104" i="7"/>
  <c r="Q103" i="7"/>
  <c r="X104" i="7"/>
  <c r="R105" i="7"/>
  <c r="R104" i="7" s="1"/>
  <c r="R103" i="7" s="1"/>
  <c r="Z108" i="7"/>
  <c r="Y117" i="7"/>
  <c r="AA129" i="7"/>
  <c r="Y129" i="7"/>
  <c r="T128" i="7"/>
  <c r="G131" i="7"/>
  <c r="K131" i="7" s="1"/>
  <c r="P134" i="7"/>
  <c r="P133" i="7" s="1"/>
  <c r="P132" i="7" s="1"/>
  <c r="P131" i="7" s="1"/>
  <c r="Z134" i="7"/>
  <c r="G136" i="7"/>
  <c r="Z136" i="7"/>
  <c r="V135" i="7"/>
  <c r="X137" i="7"/>
  <c r="AA140" i="7"/>
  <c r="AB145" i="7"/>
  <c r="K153" i="7"/>
  <c r="K164" i="7"/>
  <c r="R170" i="7"/>
  <c r="R169" i="7" s="1"/>
  <c r="R168" i="7" s="1"/>
  <c r="R167" i="7" s="1"/>
  <c r="Y182" i="7"/>
  <c r="P182" i="7"/>
  <c r="P181" i="7" s="1"/>
  <c r="P180" i="7" s="1"/>
  <c r="P179" i="7" s="1"/>
  <c r="R182" i="7"/>
  <c r="R181" i="7" s="1"/>
  <c r="R180" i="7" s="1"/>
  <c r="R179" i="7" s="1"/>
  <c r="L181" i="7"/>
  <c r="Z181" i="7" s="1"/>
  <c r="Z182" i="7"/>
  <c r="G195" i="7"/>
  <c r="T199" i="7"/>
  <c r="K208" i="7"/>
  <c r="K213" i="7"/>
  <c r="AA213" i="7"/>
  <c r="AA215" i="7"/>
  <c r="L215" i="7"/>
  <c r="AA220" i="7"/>
  <c r="T219" i="7"/>
  <c r="R222" i="7"/>
  <c r="R221" i="7" s="1"/>
  <c r="R220" i="7" s="1"/>
  <c r="R219" i="7" s="1"/>
  <c r="K225" i="7"/>
  <c r="AA234" i="7"/>
  <c r="Y236" i="7"/>
  <c r="P236" i="7"/>
  <c r="P235" i="7" s="1"/>
  <c r="P234" i="7" s="1"/>
  <c r="P233" i="7" s="1"/>
  <c r="P232" i="7" s="1"/>
  <c r="P231" i="7" s="1"/>
  <c r="R236" i="7"/>
  <c r="R235" i="7" s="1"/>
  <c r="R234" i="7" s="1"/>
  <c r="R233" i="7" s="1"/>
  <c r="R232" i="7" s="1"/>
  <c r="R231" i="7" s="1"/>
  <c r="Z236" i="7"/>
  <c r="X236" i="7"/>
  <c r="I243" i="7"/>
  <c r="I241" i="7" s="1"/>
  <c r="O246" i="7"/>
  <c r="O244" i="7"/>
  <c r="O242" i="7" s="1"/>
  <c r="O120" i="7" s="1"/>
  <c r="P248" i="7"/>
  <c r="X257" i="7"/>
  <c r="K261" i="7"/>
  <c r="G281" i="7"/>
  <c r="G279" i="7" s="1"/>
  <c r="O281" i="7"/>
  <c r="O279" i="7" s="1"/>
  <c r="W24" i="7"/>
  <c r="K32" i="7"/>
  <c r="AB86" i="7"/>
  <c r="AA133" i="7"/>
  <c r="AB152" i="7"/>
  <c r="Q155" i="7"/>
  <c r="AB164" i="7"/>
  <c r="AA165" i="7"/>
  <c r="X177" i="7"/>
  <c r="Q176" i="7"/>
  <c r="L189" i="7"/>
  <c r="Y190" i="7"/>
  <c r="P190" i="7"/>
  <c r="P189" i="7" s="1"/>
  <c r="P188" i="7" s="1"/>
  <c r="P187" i="7" s="1"/>
  <c r="X190" i="7"/>
  <c r="Z211" i="7"/>
  <c r="X216" i="7"/>
  <c r="AA238" i="7"/>
  <c r="T237" i="7"/>
  <c r="L242" i="7"/>
  <c r="V248" i="7"/>
  <c r="Z253" i="7"/>
  <c r="Y258" i="7"/>
  <c r="P258" i="7"/>
  <c r="P257" i="7" s="1"/>
  <c r="P256" i="7" s="1"/>
  <c r="P255" i="7" s="1"/>
  <c r="P243" i="7" s="1"/>
  <c r="P241" i="7" s="1"/>
  <c r="X258" i="7"/>
  <c r="Z258" i="7"/>
  <c r="V272" i="7"/>
  <c r="AB273" i="7"/>
  <c r="L275" i="7"/>
  <c r="X276" i="7"/>
  <c r="X277" i="7"/>
  <c r="Y14" i="7"/>
  <c r="AA14" i="7"/>
  <c r="S14" i="7"/>
  <c r="S13" i="7" s="1"/>
  <c r="S12" i="7" s="1"/>
  <c r="S11" i="7" s="1"/>
  <c r="X55" i="7"/>
  <c r="X63" i="7"/>
  <c r="L66" i="7"/>
  <c r="Y66" i="7" s="1"/>
  <c r="X67" i="7"/>
  <c r="K68" i="7"/>
  <c r="X88" i="7"/>
  <c r="L125" i="7"/>
  <c r="X126" i="7"/>
  <c r="AB133" i="7"/>
  <c r="AA149" i="7"/>
  <c r="T148" i="7"/>
  <c r="AB149" i="7"/>
  <c r="Z169" i="7"/>
  <c r="AA172" i="7"/>
  <c r="T171" i="7"/>
  <c r="Y176" i="7"/>
  <c r="Q184" i="7"/>
  <c r="AA184" i="7" s="1"/>
  <c r="Z190" i="7"/>
  <c r="T191" i="7"/>
  <c r="AA196" i="7"/>
  <c r="T195" i="7"/>
  <c r="X201" i="7"/>
  <c r="Q200" i="7"/>
  <c r="Y218" i="7"/>
  <c r="P218" i="7"/>
  <c r="P217" i="7" s="1"/>
  <c r="P216" i="7" s="1"/>
  <c r="P215" i="7" s="1"/>
  <c r="X218" i="7"/>
  <c r="AB220" i="7"/>
  <c r="V219" i="7"/>
  <c r="K221" i="7"/>
  <c r="AB221" i="7"/>
  <c r="Z235" i="7"/>
  <c r="AB239" i="7"/>
  <c r="V261" i="7"/>
  <c r="T265" i="7"/>
  <c r="V266" i="7"/>
  <c r="R281" i="7"/>
  <c r="R279" i="7" s="1"/>
  <c r="AA289" i="7"/>
  <c r="X293" i="7"/>
  <c r="Q290" i="7"/>
  <c r="X295" i="7"/>
  <c r="X301" i="7"/>
  <c r="Q300" i="7"/>
  <c r="AA301" i="7"/>
  <c r="G48" i="7"/>
  <c r="P55" i="7"/>
  <c r="P63" i="7"/>
  <c r="G65" i="7"/>
  <c r="K65" i="7" s="1"/>
  <c r="P67" i="7"/>
  <c r="P66" i="7" s="1"/>
  <c r="L75" i="7"/>
  <c r="P88" i="7"/>
  <c r="J94" i="7"/>
  <c r="Z96" i="7"/>
  <c r="Y103" i="7"/>
  <c r="T9" i="7"/>
  <c r="AA103" i="7"/>
  <c r="Z104" i="7"/>
  <c r="L117" i="7"/>
  <c r="P126" i="7"/>
  <c r="P125" i="7" s="1"/>
  <c r="P124" i="7" s="1"/>
  <c r="P123" i="7" s="1"/>
  <c r="P122" i="7" s="1"/>
  <c r="P121" i="7" s="1"/>
  <c r="K141" i="7"/>
  <c r="Y145" i="7"/>
  <c r="AA145" i="7"/>
  <c r="V151" i="7"/>
  <c r="L153" i="7"/>
  <c r="Y153" i="7" s="1"/>
  <c r="AB163" i="7"/>
  <c r="X166" i="7"/>
  <c r="Y168" i="7"/>
  <c r="AA169" i="7"/>
  <c r="Q168" i="7"/>
  <c r="T183" i="7"/>
  <c r="AA185" i="7"/>
  <c r="R190" i="7"/>
  <c r="R189" i="7" s="1"/>
  <c r="R188" i="7" s="1"/>
  <c r="R187" i="7" s="1"/>
  <c r="Z212" i="7"/>
  <c r="Z218" i="7"/>
  <c r="T224" i="7"/>
  <c r="V233" i="7"/>
  <c r="Y251" i="7"/>
  <c r="AA257" i="7"/>
  <c r="Q256" i="7"/>
  <c r="R258" i="7"/>
  <c r="R257" i="7" s="1"/>
  <c r="R256" i="7" s="1"/>
  <c r="R255" i="7" s="1"/>
  <c r="R243" i="7" s="1"/>
  <c r="R241" i="7" s="1"/>
  <c r="T260" i="7"/>
  <c r="K262" i="7"/>
  <c r="T270" i="7"/>
  <c r="F281" i="7"/>
  <c r="F279" i="7" s="1"/>
  <c r="Z285" i="7"/>
  <c r="X285" i="7"/>
  <c r="Y285" i="7"/>
  <c r="N289" i="7"/>
  <c r="N287" i="7" s="1"/>
  <c r="R289" i="7"/>
  <c r="R287" i="7" s="1"/>
  <c r="X303" i="7"/>
  <c r="AA273" i="7"/>
  <c r="Z278" i="7"/>
  <c r="R278" i="7"/>
  <c r="R277" i="7" s="1"/>
  <c r="R276" i="7" s="1"/>
  <c r="R275" i="7" s="1"/>
  <c r="X278" i="7"/>
  <c r="W281" i="7"/>
  <c r="W279" i="7" s="1"/>
  <c r="AA295" i="7"/>
  <c r="X296" i="7"/>
  <c r="L295" i="7"/>
  <c r="R296" i="7"/>
  <c r="R295" i="7" s="1"/>
  <c r="Z296" i="7"/>
  <c r="Z298" i="7"/>
  <c r="R298" i="7"/>
  <c r="R297" i="7" s="1"/>
  <c r="R290" i="7" s="1"/>
  <c r="R288" i="7" s="1"/>
  <c r="R282" i="7" s="1"/>
  <c r="R280" i="7" s="1"/>
  <c r="R120" i="7" s="1"/>
  <c r="L297" i="7"/>
  <c r="X298" i="7"/>
  <c r="X302" i="7"/>
  <c r="L301" i="7"/>
  <c r="Y302" i="7"/>
  <c r="Z305" i="7"/>
  <c r="AB173" i="7"/>
  <c r="X189" i="7"/>
  <c r="Q188" i="7"/>
  <c r="AB209" i="7"/>
  <c r="Y216" i="7"/>
  <c r="AA216" i="7"/>
  <c r="Z217" i="7"/>
  <c r="X225" i="7"/>
  <c r="Q224" i="7"/>
  <c r="X249" i="7"/>
  <c r="Q247" i="7"/>
  <c r="Q248" i="7"/>
  <c r="W248" i="7"/>
  <c r="Z257" i="7"/>
  <c r="I260" i="7"/>
  <c r="I259" i="7" s="1"/>
  <c r="Q262" i="7"/>
  <c r="Y278" i="7"/>
  <c r="X292" i="7"/>
  <c r="L291" i="7"/>
  <c r="Y291" i="7" s="1"/>
  <c r="Y292" i="7"/>
  <c r="H290" i="7"/>
  <c r="H288" i="7" s="1"/>
  <c r="H282" i="7" s="1"/>
  <c r="H280" i="7" s="1"/>
  <c r="H120" i="7" s="1"/>
  <c r="V290" i="7"/>
  <c r="P296" i="7"/>
  <c r="P295" i="7" s="1"/>
  <c r="P289" i="7" s="1"/>
  <c r="P287" i="7" s="1"/>
  <c r="P281" i="7" s="1"/>
  <c r="P279" i="7" s="1"/>
  <c r="Y298" i="7"/>
  <c r="P302" i="7"/>
  <c r="P301" i="7" s="1"/>
  <c r="P300" i="7" s="1"/>
  <c r="P299" i="7" s="1"/>
  <c r="Z302" i="7"/>
  <c r="Z251" i="7"/>
  <c r="X283" i="7"/>
  <c r="X284" i="7"/>
  <c r="AB284" i="7"/>
  <c r="X291" i="7"/>
  <c r="AA277" i="7"/>
  <c r="AA297" i="7"/>
  <c r="I71" i="13" l="1"/>
  <c r="I49" i="13"/>
  <c r="I15" i="13"/>
  <c r="I141" i="13"/>
  <c r="I66" i="13"/>
  <c r="I145" i="13"/>
  <c r="I94" i="13"/>
  <c r="I148" i="13"/>
  <c r="I127" i="13"/>
  <c r="I26" i="13"/>
  <c r="I135" i="13"/>
  <c r="I77" i="13"/>
  <c r="I67" i="13"/>
  <c r="I37" i="13"/>
  <c r="I57" i="13"/>
  <c r="I105" i="13"/>
  <c r="I64" i="13"/>
  <c r="I47" i="13"/>
  <c r="I39" i="13"/>
  <c r="I30" i="13"/>
  <c r="I35" i="13"/>
  <c r="I42" i="13"/>
  <c r="I19" i="13"/>
  <c r="I17" i="13"/>
  <c r="I62" i="13"/>
  <c r="I111" i="13"/>
  <c r="I18" i="13"/>
  <c r="I16" i="13"/>
  <c r="I70" i="13"/>
  <c r="I43" i="13"/>
  <c r="I117" i="13"/>
  <c r="I50" i="13"/>
  <c r="I36" i="13"/>
  <c r="I24" i="13"/>
  <c r="I22" i="13"/>
  <c r="I140" i="13"/>
  <c r="I27" i="13"/>
  <c r="I69" i="13"/>
  <c r="I25" i="13"/>
  <c r="I44" i="13"/>
  <c r="I80" i="13"/>
  <c r="I63" i="13"/>
  <c r="I48" i="13"/>
  <c r="I149" i="13"/>
  <c r="I46" i="13"/>
  <c r="I23" i="13"/>
  <c r="I21" i="13"/>
  <c r="I60" i="13"/>
  <c r="I92" i="13"/>
  <c r="I51" i="13"/>
  <c r="I126" i="13"/>
  <c r="I31" i="13"/>
  <c r="I137" i="13"/>
  <c r="I99" i="13"/>
  <c r="I65" i="13"/>
  <c r="I53" i="13"/>
  <c r="I38" i="13"/>
  <c r="I56" i="13"/>
  <c r="I147" i="13"/>
  <c r="I104" i="13"/>
  <c r="I79" i="13"/>
  <c r="I14" i="13"/>
  <c r="I58" i="13"/>
  <c r="I107" i="13"/>
  <c r="I139" i="13"/>
  <c r="I89" i="13"/>
  <c r="I93" i="13"/>
  <c r="I95" i="13"/>
  <c r="I41" i="13"/>
  <c r="H40" i="13"/>
  <c r="I40" i="13" s="1"/>
  <c r="K41" i="13"/>
  <c r="K40" i="13"/>
  <c r="J32" i="13"/>
  <c r="J74" i="13"/>
  <c r="J101" i="13"/>
  <c r="I54" i="13"/>
  <c r="K93" i="13"/>
  <c r="J92" i="13"/>
  <c r="I146" i="13"/>
  <c r="H109" i="13"/>
  <c r="K109" i="13" s="1"/>
  <c r="I110" i="13"/>
  <c r="H87" i="13"/>
  <c r="I88" i="13"/>
  <c r="K88" i="13"/>
  <c r="K125" i="13"/>
  <c r="J124" i="13"/>
  <c r="H97" i="13"/>
  <c r="K98" i="13"/>
  <c r="I98" i="13"/>
  <c r="I106" i="13"/>
  <c r="K143" i="13"/>
  <c r="J142" i="13"/>
  <c r="I125" i="13"/>
  <c r="H124" i="13"/>
  <c r="J82" i="13"/>
  <c r="I34" i="13"/>
  <c r="H33" i="13"/>
  <c r="K110" i="13"/>
  <c r="H130" i="13"/>
  <c r="I133" i="13"/>
  <c r="K133" i="13"/>
  <c r="I20" i="13"/>
  <c r="I13" i="13"/>
  <c r="H12" i="13"/>
  <c r="K34" i="13"/>
  <c r="I136" i="13"/>
  <c r="J85" i="13"/>
  <c r="I78" i="13"/>
  <c r="H8" i="13"/>
  <c r="H131" i="13"/>
  <c r="I134" i="13"/>
  <c r="K134" i="13"/>
  <c r="K136" i="13"/>
  <c r="H102" i="13"/>
  <c r="I103" i="13"/>
  <c r="K103" i="13"/>
  <c r="I68" i="13"/>
  <c r="K146" i="13"/>
  <c r="I29" i="13"/>
  <c r="H28" i="13"/>
  <c r="K29" i="13"/>
  <c r="J11" i="13"/>
  <c r="I72" i="13"/>
  <c r="K115" i="13"/>
  <c r="J114" i="13"/>
  <c r="I45" i="13"/>
  <c r="J108" i="13"/>
  <c r="I55" i="13"/>
  <c r="K72" i="13"/>
  <c r="H143" i="13"/>
  <c r="I144" i="13"/>
  <c r="H132" i="13"/>
  <c r="I138" i="13"/>
  <c r="H75" i="13"/>
  <c r="K75" i="13" s="1"/>
  <c r="I76" i="13"/>
  <c r="H115" i="13"/>
  <c r="I116" i="13"/>
  <c r="I52" i="13"/>
  <c r="K45" i="13"/>
  <c r="K116" i="13"/>
  <c r="I59" i="13"/>
  <c r="K54" i="13"/>
  <c r="I61" i="13"/>
  <c r="R12" i="12"/>
  <c r="R11" i="12" s="1"/>
  <c r="Q281" i="12"/>
  <c r="J237" i="12"/>
  <c r="K238" i="12"/>
  <c r="X180" i="12"/>
  <c r="Q179" i="12"/>
  <c r="H233" i="12"/>
  <c r="K234" i="12"/>
  <c r="Q211" i="12"/>
  <c r="X211" i="12" s="1"/>
  <c r="X212" i="12"/>
  <c r="AA123" i="12"/>
  <c r="Y123" i="12"/>
  <c r="Y60" i="12"/>
  <c r="X60" i="12"/>
  <c r="Y246" i="12"/>
  <c r="AA246" i="12"/>
  <c r="AB219" i="12"/>
  <c r="Z177" i="12"/>
  <c r="L176" i="12"/>
  <c r="Y100" i="12"/>
  <c r="L99" i="12"/>
  <c r="AB171" i="12"/>
  <c r="AA144" i="12"/>
  <c r="T143" i="12"/>
  <c r="AB135" i="12"/>
  <c r="Z135" i="12"/>
  <c r="X100" i="12"/>
  <c r="Y185" i="12"/>
  <c r="L184" i="12"/>
  <c r="AB123" i="12"/>
  <c r="L13" i="12"/>
  <c r="Z14" i="12"/>
  <c r="L211" i="12"/>
  <c r="Z212" i="12"/>
  <c r="L180" i="12"/>
  <c r="Y180" i="12" s="1"/>
  <c r="AA290" i="12"/>
  <c r="T288" i="12"/>
  <c r="Y290" i="12"/>
  <c r="Q275" i="12"/>
  <c r="L288" i="12"/>
  <c r="L287" i="12"/>
  <c r="X289" i="12"/>
  <c r="X237" i="12"/>
  <c r="AA216" i="12"/>
  <c r="T215" i="12"/>
  <c r="X181" i="12"/>
  <c r="Q143" i="12"/>
  <c r="Q241" i="12"/>
  <c r="L266" i="12"/>
  <c r="Y267" i="12"/>
  <c r="G207" i="12"/>
  <c r="K207" i="12" s="1"/>
  <c r="K208" i="12"/>
  <c r="K188" i="12"/>
  <c r="X278" i="12"/>
  <c r="L277" i="12"/>
  <c r="Y278" i="12"/>
  <c r="P278" i="12"/>
  <c r="P277" i="12" s="1"/>
  <c r="P276" i="12" s="1"/>
  <c r="P275" i="12" s="1"/>
  <c r="P270" i="12" s="1"/>
  <c r="P269" i="12" s="1"/>
  <c r="R278" i="12"/>
  <c r="R277" i="12" s="1"/>
  <c r="R276" i="12" s="1"/>
  <c r="R275" i="12" s="1"/>
  <c r="R270" i="12" s="1"/>
  <c r="R269" i="12" s="1"/>
  <c r="Z278" i="12"/>
  <c r="G171" i="12"/>
  <c r="K171" i="12" s="1"/>
  <c r="K172" i="12"/>
  <c r="Z141" i="12"/>
  <c r="L140" i="12"/>
  <c r="Z86" i="12"/>
  <c r="Y86" i="12"/>
  <c r="Y53" i="12"/>
  <c r="L163" i="12"/>
  <c r="X164" i="12"/>
  <c r="V155" i="12"/>
  <c r="AB156" i="12"/>
  <c r="Z156" i="12"/>
  <c r="Y145" i="12"/>
  <c r="AB215" i="12"/>
  <c r="Y161" i="12"/>
  <c r="L160" i="12"/>
  <c r="X161" i="12"/>
  <c r="AB203" i="12"/>
  <c r="Z203" i="12"/>
  <c r="X86" i="12"/>
  <c r="Q203" i="12"/>
  <c r="X203" i="12" s="1"/>
  <c r="X204" i="12"/>
  <c r="K47" i="12"/>
  <c r="R24" i="12"/>
  <c r="AA171" i="12"/>
  <c r="P93" i="12"/>
  <c r="P9" i="12"/>
  <c r="P68" i="12"/>
  <c r="W10" i="12"/>
  <c r="W307" i="12" s="1"/>
  <c r="R94" i="12"/>
  <c r="Y289" i="12"/>
  <c r="T287" i="12"/>
  <c r="AA289" i="12"/>
  <c r="L284" i="12"/>
  <c r="Z285" i="12"/>
  <c r="X285" i="12"/>
  <c r="AA262" i="12"/>
  <c r="T261" i="12"/>
  <c r="Y262" i="12"/>
  <c r="AA234" i="12"/>
  <c r="Y234" i="12"/>
  <c r="T233" i="12"/>
  <c r="X145" i="12"/>
  <c r="Z185" i="12"/>
  <c r="L244" i="12"/>
  <c r="L246" i="12"/>
  <c r="X248" i="12"/>
  <c r="X221" i="12"/>
  <c r="L220" i="12"/>
  <c r="Y221" i="12"/>
  <c r="AA238" i="12"/>
  <c r="Y238" i="12"/>
  <c r="T237" i="12"/>
  <c r="F119" i="12"/>
  <c r="Q288" i="12"/>
  <c r="X290" i="12"/>
  <c r="AB179" i="12"/>
  <c r="AA220" i="12"/>
  <c r="T219" i="12"/>
  <c r="Y220" i="12"/>
  <c r="Y217" i="12"/>
  <c r="AA247" i="12"/>
  <c r="Y247" i="12"/>
  <c r="T245" i="12"/>
  <c r="L171" i="12"/>
  <c r="X160" i="12"/>
  <c r="Q159" i="12"/>
  <c r="T131" i="12"/>
  <c r="Y132" i="12"/>
  <c r="AA132" i="12"/>
  <c r="AB132" i="12"/>
  <c r="X123" i="12"/>
  <c r="T223" i="12"/>
  <c r="AA224" i="12"/>
  <c r="Y224" i="12"/>
  <c r="AA151" i="12"/>
  <c r="V143" i="12"/>
  <c r="AB144" i="12"/>
  <c r="AB131" i="12"/>
  <c r="Z131" i="12"/>
  <c r="G139" i="12"/>
  <c r="K139" i="12" s="1"/>
  <c r="K140" i="12"/>
  <c r="AB111" i="12"/>
  <c r="H94" i="12"/>
  <c r="K94" i="12" s="1"/>
  <c r="V12" i="12"/>
  <c r="AB13" i="12"/>
  <c r="Z13" i="12"/>
  <c r="X207" i="12"/>
  <c r="AA207" i="12"/>
  <c r="AA113" i="12"/>
  <c r="Y113" i="12"/>
  <c r="T111" i="12"/>
  <c r="V191" i="12"/>
  <c r="AB192" i="12"/>
  <c r="Z33" i="12"/>
  <c r="Y33" i="12"/>
  <c r="L32" i="12"/>
  <c r="AB234" i="12"/>
  <c r="Z103" i="12"/>
  <c r="AB103" i="12"/>
  <c r="V93" i="12"/>
  <c r="V9" i="12"/>
  <c r="S119" i="12"/>
  <c r="X113" i="12"/>
  <c r="H47" i="12"/>
  <c r="H40" i="12" s="1"/>
  <c r="Y24" i="12"/>
  <c r="Z24" i="12"/>
  <c r="X14" i="12"/>
  <c r="AA93" i="12"/>
  <c r="X42" i="12"/>
  <c r="Q41" i="12"/>
  <c r="AA42" i="12"/>
  <c r="AB148" i="12"/>
  <c r="V147" i="12"/>
  <c r="V112" i="12"/>
  <c r="K99" i="12"/>
  <c r="P49" i="12"/>
  <c r="K9" i="12"/>
  <c r="AA163" i="12"/>
  <c r="Y163" i="12"/>
  <c r="T110" i="12"/>
  <c r="AB303" i="12"/>
  <c r="AA303" i="12"/>
  <c r="L272" i="12"/>
  <c r="AA299" i="12"/>
  <c r="L262" i="12"/>
  <c r="X263" i="12"/>
  <c r="H120" i="12"/>
  <c r="AB256" i="12"/>
  <c r="V255" i="12"/>
  <c r="Q232" i="12"/>
  <c r="K260" i="12"/>
  <c r="AB237" i="12"/>
  <c r="AA180" i="12"/>
  <c r="T179" i="12"/>
  <c r="L245" i="12"/>
  <c r="X247" i="12"/>
  <c r="Z164" i="12"/>
  <c r="G135" i="12"/>
  <c r="K135" i="12" s="1"/>
  <c r="K136" i="12"/>
  <c r="K196" i="12"/>
  <c r="G195" i="12"/>
  <c r="K195" i="12" s="1"/>
  <c r="Z172" i="12"/>
  <c r="AA140" i="12"/>
  <c r="T139" i="12"/>
  <c r="AB140" i="12"/>
  <c r="Y140" i="12"/>
  <c r="V40" i="12"/>
  <c r="N307" i="12"/>
  <c r="Q271" i="12"/>
  <c r="G175" i="12"/>
  <c r="K175" i="12" s="1"/>
  <c r="K176" i="12"/>
  <c r="L127" i="12"/>
  <c r="P79" i="12"/>
  <c r="L237" i="12"/>
  <c r="AA160" i="12"/>
  <c r="X79" i="12"/>
  <c r="AB275" i="12"/>
  <c r="K144" i="12"/>
  <c r="G143" i="12"/>
  <c r="K143" i="12" s="1"/>
  <c r="Q47" i="12"/>
  <c r="P33" i="12"/>
  <c r="P32" i="12" s="1"/>
  <c r="Y14" i="12"/>
  <c r="V232" i="12"/>
  <c r="AB233" i="12"/>
  <c r="F307" i="12"/>
  <c r="Z60" i="12"/>
  <c r="Z207" i="12"/>
  <c r="T167" i="12"/>
  <c r="Y168" i="12"/>
  <c r="AA168" i="12"/>
  <c r="AB168" i="12"/>
  <c r="L114" i="12"/>
  <c r="X111" i="12"/>
  <c r="AA65" i="12"/>
  <c r="AA176" i="12"/>
  <c r="T175" i="12"/>
  <c r="AB176" i="12"/>
  <c r="Y176" i="12"/>
  <c r="Z127" i="12"/>
  <c r="AA48" i="12"/>
  <c r="T47" i="12"/>
  <c r="Y48" i="12"/>
  <c r="K41" i="12"/>
  <c r="Y127" i="12"/>
  <c r="AA127" i="12"/>
  <c r="R104" i="12"/>
  <c r="R103" i="12" s="1"/>
  <c r="Z75" i="12"/>
  <c r="L65" i="12"/>
  <c r="AB48" i="12"/>
  <c r="T265" i="12"/>
  <c r="AB266" i="12"/>
  <c r="AA266" i="12"/>
  <c r="AA271" i="12"/>
  <c r="T270" i="12"/>
  <c r="AB246" i="12"/>
  <c r="Z246" i="12"/>
  <c r="K180" i="12"/>
  <c r="G179" i="12"/>
  <c r="K179" i="12" s="1"/>
  <c r="Z288" i="12"/>
  <c r="V282" i="12"/>
  <c r="AB288" i="12"/>
  <c r="X65" i="12"/>
  <c r="K112" i="12"/>
  <c r="G110" i="12"/>
  <c r="K110" i="12" s="1"/>
  <c r="L144" i="12"/>
  <c r="I147" i="12"/>
  <c r="K148" i="12"/>
  <c r="P75" i="12"/>
  <c r="L41" i="12"/>
  <c r="L300" i="12"/>
  <c r="X301" i="12"/>
  <c r="AA283" i="12"/>
  <c r="T281" i="12"/>
  <c r="AB283" i="12"/>
  <c r="S246" i="12"/>
  <c r="S244" i="12"/>
  <c r="S242" i="12" s="1"/>
  <c r="S120" i="12" s="1"/>
  <c r="X267" i="12"/>
  <c r="V183" i="12"/>
  <c r="Z184" i="12"/>
  <c r="AB184" i="12"/>
  <c r="AB224" i="12"/>
  <c r="Z224" i="12"/>
  <c r="V223" i="12"/>
  <c r="AB167" i="12"/>
  <c r="Z167" i="12"/>
  <c r="X156" i="12"/>
  <c r="Q155" i="12"/>
  <c r="X155" i="12" s="1"/>
  <c r="L111" i="12"/>
  <c r="AB290" i="12"/>
  <c r="X199" i="12"/>
  <c r="N119" i="12"/>
  <c r="AA99" i="12"/>
  <c r="Q98" i="12"/>
  <c r="L303" i="12"/>
  <c r="Y304" i="12"/>
  <c r="X304" i="12"/>
  <c r="AA203" i="12"/>
  <c r="Y203" i="12"/>
  <c r="AB94" i="12"/>
  <c r="L93" i="12"/>
  <c r="L9" i="12"/>
  <c r="Y155" i="12"/>
  <c r="AA155" i="12"/>
  <c r="Y229" i="12"/>
  <c r="L228" i="12"/>
  <c r="Z229" i="12"/>
  <c r="X229" i="12"/>
  <c r="Q265" i="12"/>
  <c r="G243" i="12"/>
  <c r="K245" i="12"/>
  <c r="Y207" i="12"/>
  <c r="X141" i="12"/>
  <c r="X168" i="12"/>
  <c r="Q167" i="12"/>
  <c r="X167" i="12" s="1"/>
  <c r="L216" i="12"/>
  <c r="X217" i="12"/>
  <c r="R79" i="12"/>
  <c r="Z290" i="12"/>
  <c r="Z189" i="12"/>
  <c r="L188" i="12"/>
  <c r="Y189" i="12"/>
  <c r="Z181" i="12"/>
  <c r="P53" i="12"/>
  <c r="P24" i="12"/>
  <c r="P12" i="12" s="1"/>
  <c r="P11" i="12" s="1"/>
  <c r="X103" i="12"/>
  <c r="X127" i="12"/>
  <c r="R68" i="12"/>
  <c r="R65" i="12" s="1"/>
  <c r="R47" i="12" s="1"/>
  <c r="R40" i="12" s="1"/>
  <c r="AB272" i="12"/>
  <c r="V271" i="12"/>
  <c r="Y164" i="12"/>
  <c r="Y96" i="12"/>
  <c r="X96" i="12"/>
  <c r="L95" i="12"/>
  <c r="Z304" i="12"/>
  <c r="R244" i="12"/>
  <c r="R242" i="12" s="1"/>
  <c r="R120" i="12" s="1"/>
  <c r="R246" i="12"/>
  <c r="G219" i="12"/>
  <c r="K219" i="12" s="1"/>
  <c r="K220" i="12"/>
  <c r="X196" i="12"/>
  <c r="Q195" i="12"/>
  <c r="X195" i="12" s="1"/>
  <c r="AA196" i="12"/>
  <c r="K259" i="12"/>
  <c r="AB238" i="12"/>
  <c r="Z297" i="12"/>
  <c r="X297" i="12"/>
  <c r="Y285" i="12"/>
  <c r="AA276" i="12"/>
  <c r="AA256" i="12"/>
  <c r="T255" i="12"/>
  <c r="AB289" i="12"/>
  <c r="V287" i="12"/>
  <c r="Z289" i="12"/>
  <c r="G246" i="12"/>
  <c r="K246" i="12" s="1"/>
  <c r="G244" i="12"/>
  <c r="K248" i="12"/>
  <c r="L223" i="12"/>
  <c r="X224" i="12"/>
  <c r="Y172" i="12"/>
  <c r="K255" i="12"/>
  <c r="L234" i="12"/>
  <c r="V242" i="12"/>
  <c r="AB244" i="12"/>
  <c r="AA187" i="12"/>
  <c r="AB187" i="12"/>
  <c r="AB300" i="12"/>
  <c r="V299" i="12"/>
  <c r="Q191" i="12"/>
  <c r="AA192" i="12"/>
  <c r="Y181" i="12"/>
  <c r="Z53" i="12"/>
  <c r="AB262" i="12"/>
  <c r="V261" i="12"/>
  <c r="Z262" i="12"/>
  <c r="X185" i="12"/>
  <c r="X132" i="12"/>
  <c r="Q131" i="12"/>
  <c r="X131" i="12" s="1"/>
  <c r="Y195" i="12"/>
  <c r="AB159" i="12"/>
  <c r="Z153" i="12"/>
  <c r="Y153" i="12"/>
  <c r="L152" i="12"/>
  <c r="Y141" i="12"/>
  <c r="P100" i="12"/>
  <c r="P99" i="12" s="1"/>
  <c r="P98" i="12" s="1"/>
  <c r="Z66" i="12"/>
  <c r="X66" i="12"/>
  <c r="AA244" i="12"/>
  <c r="T242" i="12"/>
  <c r="AB220" i="12"/>
  <c r="Z199" i="12"/>
  <c r="AB199" i="12"/>
  <c r="L135" i="12"/>
  <c r="R122" i="12"/>
  <c r="R121" i="12" s="1"/>
  <c r="R119" i="12" s="1"/>
  <c r="X13" i="12"/>
  <c r="Q12" i="12"/>
  <c r="AA199" i="12"/>
  <c r="Y199" i="12"/>
  <c r="Y193" i="12"/>
  <c r="L192" i="12"/>
  <c r="AA159" i="12"/>
  <c r="Y149" i="12"/>
  <c r="L148" i="12"/>
  <c r="P122" i="12"/>
  <c r="P121" i="12" s="1"/>
  <c r="P119" i="12" s="1"/>
  <c r="AB65" i="12"/>
  <c r="X53" i="12"/>
  <c r="AA204" i="12"/>
  <c r="AB41" i="12"/>
  <c r="S40" i="12"/>
  <c r="S10" i="12" s="1"/>
  <c r="S307" i="12" s="1"/>
  <c r="K114" i="12"/>
  <c r="Z43" i="12"/>
  <c r="Y43" i="12"/>
  <c r="V122" i="12"/>
  <c r="Y177" i="12"/>
  <c r="AA9" i="12"/>
  <c r="X49" i="12"/>
  <c r="L48" i="12"/>
  <c r="Z49" i="12"/>
  <c r="G40" i="12"/>
  <c r="K40" i="12" s="1"/>
  <c r="L256" i="12"/>
  <c r="Z257" i="12"/>
  <c r="Y257" i="12"/>
  <c r="AA212" i="12"/>
  <c r="T211" i="12"/>
  <c r="Y212" i="12"/>
  <c r="Y128" i="12"/>
  <c r="X75" i="12"/>
  <c r="AB98" i="12"/>
  <c r="U307" i="12"/>
  <c r="P94" i="12"/>
  <c r="G10" i="12"/>
  <c r="K11" i="12"/>
  <c r="H80" i="11"/>
  <c r="H92" i="11"/>
  <c r="N44" i="11"/>
  <c r="K87" i="11"/>
  <c r="H74" i="11"/>
  <c r="J50" i="11"/>
  <c r="J8" i="11"/>
  <c r="J57" i="11"/>
  <c r="O58" i="11"/>
  <c r="M58" i="11"/>
  <c r="H96" i="11"/>
  <c r="M29" i="11"/>
  <c r="O51" i="11"/>
  <c r="G46" i="11"/>
  <c r="G117" i="11" s="1"/>
  <c r="J93" i="11"/>
  <c r="M96" i="11"/>
  <c r="O96" i="11"/>
  <c r="H84" i="11"/>
  <c r="N85" i="11"/>
  <c r="N75" i="11"/>
  <c r="K61" i="11"/>
  <c r="O62" i="11"/>
  <c r="O83" i="11"/>
  <c r="K73" i="11"/>
  <c r="O74" i="11"/>
  <c r="N74" i="11"/>
  <c r="O98" i="11"/>
  <c r="N98" i="11"/>
  <c r="K95" i="11"/>
  <c r="F117" i="11"/>
  <c r="O110" i="11"/>
  <c r="M110" i="11"/>
  <c r="J109" i="11"/>
  <c r="H68" i="11"/>
  <c r="N20" i="11"/>
  <c r="M98" i="11"/>
  <c r="J95" i="11"/>
  <c r="O68" i="11"/>
  <c r="N68" i="11"/>
  <c r="K67" i="11"/>
  <c r="H97" i="11"/>
  <c r="O16" i="11"/>
  <c r="N16" i="11"/>
  <c r="K15" i="11"/>
  <c r="M16" i="11"/>
  <c r="N101" i="11"/>
  <c r="M85" i="11"/>
  <c r="H62" i="11"/>
  <c r="N62" i="11" s="1"/>
  <c r="M20" i="11"/>
  <c r="J73" i="11"/>
  <c r="K91" i="11"/>
  <c r="N71" i="11"/>
  <c r="K78" i="11"/>
  <c r="H52" i="11"/>
  <c r="M53" i="11"/>
  <c r="O114" i="11"/>
  <c r="J113" i="11"/>
  <c r="M114" i="11"/>
  <c r="J79" i="11"/>
  <c r="J61" i="11"/>
  <c r="M37" i="11"/>
  <c r="H33" i="11"/>
  <c r="M97" i="11"/>
  <c r="J94" i="11"/>
  <c r="O94" i="11" s="1"/>
  <c r="M71" i="11"/>
  <c r="N113" i="11"/>
  <c r="L117" i="11"/>
  <c r="I56" i="10"/>
  <c r="I53" i="10"/>
  <c r="I89" i="10"/>
  <c r="I63" i="10"/>
  <c r="I65" i="10"/>
  <c r="I135" i="10"/>
  <c r="I58" i="10"/>
  <c r="I21" i="10"/>
  <c r="I137" i="10"/>
  <c r="I38" i="10"/>
  <c r="I111" i="10"/>
  <c r="I22" i="10"/>
  <c r="I14" i="10"/>
  <c r="I25" i="10"/>
  <c r="I42" i="10"/>
  <c r="I77" i="10"/>
  <c r="I13" i="10"/>
  <c r="I141" i="10"/>
  <c r="I47" i="10"/>
  <c r="I116" i="10"/>
  <c r="I12" i="10"/>
  <c r="I105" i="10"/>
  <c r="I76" i="10"/>
  <c r="I15" i="10"/>
  <c r="I49" i="10"/>
  <c r="I117" i="10"/>
  <c r="I55" i="10"/>
  <c r="I134" i="10"/>
  <c r="I17" i="10"/>
  <c r="I51" i="10"/>
  <c r="I75" i="10"/>
  <c r="I43" i="10"/>
  <c r="I16" i="10"/>
  <c r="I70" i="10"/>
  <c r="I149" i="10"/>
  <c r="I127" i="10"/>
  <c r="I39" i="10"/>
  <c r="I27" i="10"/>
  <c r="I107" i="10"/>
  <c r="I31" i="10"/>
  <c r="I145" i="10"/>
  <c r="I50" i="10"/>
  <c r="I60" i="10"/>
  <c r="I71" i="10"/>
  <c r="I95" i="10"/>
  <c r="I24" i="10"/>
  <c r="I44" i="10"/>
  <c r="I69" i="10"/>
  <c r="I46" i="10"/>
  <c r="I26" i="10"/>
  <c r="I64" i="10"/>
  <c r="I23" i="10"/>
  <c r="I99" i="10"/>
  <c r="I30" i="10"/>
  <c r="I67" i="10"/>
  <c r="I18" i="10"/>
  <c r="I66" i="10"/>
  <c r="I139" i="10"/>
  <c r="I36" i="10"/>
  <c r="I62" i="10"/>
  <c r="I48" i="10"/>
  <c r="I19" i="10"/>
  <c r="I80" i="10"/>
  <c r="H109" i="10"/>
  <c r="I110" i="10"/>
  <c r="K110" i="10"/>
  <c r="J100" i="10"/>
  <c r="I98" i="10"/>
  <c r="H97" i="10"/>
  <c r="H125" i="10"/>
  <c r="I126" i="10"/>
  <c r="H147" i="10"/>
  <c r="I148" i="10"/>
  <c r="K148" i="10"/>
  <c r="I88" i="10"/>
  <c r="H87" i="10"/>
  <c r="H34" i="10"/>
  <c r="I37" i="10"/>
  <c r="I52" i="10"/>
  <c r="K88" i="10"/>
  <c r="K126" i="10"/>
  <c r="I45" i="10"/>
  <c r="I144" i="10"/>
  <c r="H143" i="10"/>
  <c r="I20" i="10"/>
  <c r="H103" i="10"/>
  <c r="I104" i="10"/>
  <c r="K104" i="10"/>
  <c r="I35" i="10"/>
  <c r="K35" i="10"/>
  <c r="I61" i="10"/>
  <c r="H133" i="10"/>
  <c r="K133" i="10" s="1"/>
  <c r="I140" i="10"/>
  <c r="K20" i="10"/>
  <c r="K140" i="10"/>
  <c r="H114" i="10"/>
  <c r="I115" i="10"/>
  <c r="I106" i="10"/>
  <c r="J8" i="10"/>
  <c r="I59" i="10"/>
  <c r="I136" i="10"/>
  <c r="K136" i="10"/>
  <c r="H131" i="10"/>
  <c r="I138" i="10"/>
  <c r="H132" i="10"/>
  <c r="H78" i="10"/>
  <c r="H72" i="10"/>
  <c r="I79" i="10"/>
  <c r="I57" i="10"/>
  <c r="H54" i="10"/>
  <c r="I54" i="10" s="1"/>
  <c r="K57" i="10"/>
  <c r="K125" i="10"/>
  <c r="J124" i="10"/>
  <c r="K37" i="10"/>
  <c r="H41" i="10"/>
  <c r="J91" i="10"/>
  <c r="I68" i="10"/>
  <c r="H28" i="10"/>
  <c r="K29" i="10"/>
  <c r="I29" i="10"/>
  <c r="K79" i="10"/>
  <c r="K41" i="10"/>
  <c r="J40" i="10"/>
  <c r="H93" i="10"/>
  <c r="I94" i="10"/>
  <c r="K98" i="10"/>
  <c r="J130" i="10"/>
  <c r="K94" i="10"/>
  <c r="I74" i="10"/>
  <c r="H73" i="10"/>
  <c r="I80" i="9"/>
  <c r="I71" i="9"/>
  <c r="I69" i="9"/>
  <c r="I66" i="9"/>
  <c r="I64" i="9"/>
  <c r="I62" i="9"/>
  <c r="I27" i="9"/>
  <c r="I124" i="9"/>
  <c r="I110" i="9"/>
  <c r="I94" i="9"/>
  <c r="I89" i="9"/>
  <c r="I125" i="9"/>
  <c r="I65" i="9"/>
  <c r="I56" i="9"/>
  <c r="I51" i="9"/>
  <c r="I36" i="9"/>
  <c r="I30" i="9"/>
  <c r="I24" i="9"/>
  <c r="I126" i="9"/>
  <c r="I57" i="9"/>
  <c r="I52" i="9"/>
  <c r="I108" i="9"/>
  <c r="I92" i="9"/>
  <c r="I147" i="9"/>
  <c r="I120" i="9"/>
  <c r="I78" i="9"/>
  <c r="I47" i="9"/>
  <c r="I8" i="9"/>
  <c r="I146" i="9"/>
  <c r="I140" i="9"/>
  <c r="I136" i="9"/>
  <c r="I104" i="9"/>
  <c r="I148" i="9"/>
  <c r="I123" i="9"/>
  <c r="I109" i="9"/>
  <c r="I93" i="9"/>
  <c r="I79" i="9"/>
  <c r="I54" i="9"/>
  <c r="I67" i="9"/>
  <c r="I77" i="9"/>
  <c r="I17" i="9"/>
  <c r="I111" i="9"/>
  <c r="I137" i="9"/>
  <c r="I22" i="9"/>
  <c r="I26" i="9"/>
  <c r="I60" i="9"/>
  <c r="I37" i="9"/>
  <c r="I53" i="9"/>
  <c r="I72" i="9"/>
  <c r="I105" i="9"/>
  <c r="I145" i="9"/>
  <c r="I68" i="9"/>
  <c r="I39" i="9"/>
  <c r="I107" i="9"/>
  <c r="I20" i="9"/>
  <c r="I35" i="9"/>
  <c r="I135" i="9"/>
  <c r="I16" i="9"/>
  <c r="I42" i="9"/>
  <c r="I59" i="9"/>
  <c r="I48" i="9"/>
  <c r="I23" i="9"/>
  <c r="I15" i="9"/>
  <c r="I46" i="9"/>
  <c r="I139" i="9"/>
  <c r="I38" i="9"/>
  <c r="I25" i="9"/>
  <c r="I117" i="9"/>
  <c r="I29" i="9"/>
  <c r="I133" i="9"/>
  <c r="I19" i="9"/>
  <c r="I31" i="9"/>
  <c r="I58" i="9"/>
  <c r="I18" i="9"/>
  <c r="I127" i="9"/>
  <c r="I99" i="9"/>
  <c r="I70" i="9"/>
  <c r="I44" i="9"/>
  <c r="I130" i="9"/>
  <c r="I61" i="9"/>
  <c r="I14" i="9"/>
  <c r="I50" i="9"/>
  <c r="I21" i="9"/>
  <c r="I149" i="9"/>
  <c r="I55" i="9"/>
  <c r="I141" i="9"/>
  <c r="I43" i="9"/>
  <c r="I49" i="9"/>
  <c r="I76" i="9"/>
  <c r="I95" i="9"/>
  <c r="I63" i="9"/>
  <c r="J32" i="9"/>
  <c r="K103" i="9"/>
  <c r="J102" i="9"/>
  <c r="K28" i="9"/>
  <c r="I28" i="9"/>
  <c r="K109" i="9"/>
  <c r="J108" i="9"/>
  <c r="K108" i="9" s="1"/>
  <c r="I34" i="9"/>
  <c r="H33" i="9"/>
  <c r="K98" i="9"/>
  <c r="I98" i="9"/>
  <c r="H97" i="9"/>
  <c r="J11" i="9"/>
  <c r="K134" i="9"/>
  <c r="I134" i="9"/>
  <c r="H131" i="9"/>
  <c r="K147" i="9"/>
  <c r="J146" i="9"/>
  <c r="K146" i="9" s="1"/>
  <c r="K125" i="9"/>
  <c r="J124" i="9"/>
  <c r="K34" i="9"/>
  <c r="K138" i="9"/>
  <c r="H132" i="9"/>
  <c r="I138" i="9"/>
  <c r="K88" i="9"/>
  <c r="I88" i="9"/>
  <c r="H87" i="9"/>
  <c r="K93" i="9"/>
  <c r="J92" i="9"/>
  <c r="H12" i="9"/>
  <c r="K12" i="9" s="1"/>
  <c r="I13" i="9"/>
  <c r="K116" i="9"/>
  <c r="I116" i="9"/>
  <c r="H115" i="9"/>
  <c r="K133" i="9"/>
  <c r="J130" i="9"/>
  <c r="I45" i="9"/>
  <c r="K106" i="9"/>
  <c r="H103" i="9"/>
  <c r="I106" i="9"/>
  <c r="H41" i="9"/>
  <c r="K144" i="9"/>
  <c r="I144" i="9"/>
  <c r="H143" i="9"/>
  <c r="K131" i="9"/>
  <c r="J128" i="9"/>
  <c r="K45" i="9"/>
  <c r="K75" i="9"/>
  <c r="I75" i="9"/>
  <c r="H74" i="9"/>
  <c r="H80" i="8"/>
  <c r="N81" i="8"/>
  <c r="M34" i="8"/>
  <c r="K66" i="8"/>
  <c r="O67" i="8"/>
  <c r="J73" i="8"/>
  <c r="M74" i="8"/>
  <c r="N68" i="8"/>
  <c r="M16" i="8"/>
  <c r="J15" i="8"/>
  <c r="J88" i="8"/>
  <c r="H52" i="8"/>
  <c r="O33" i="8"/>
  <c r="J61" i="8"/>
  <c r="M62" i="8"/>
  <c r="K56" i="8"/>
  <c r="J10" i="8"/>
  <c r="M11" i="8"/>
  <c r="K83" i="8"/>
  <c r="K78" i="8" s="1"/>
  <c r="O84" i="8"/>
  <c r="J93" i="8"/>
  <c r="O96" i="8"/>
  <c r="M96" i="8"/>
  <c r="N101" i="8"/>
  <c r="H96" i="8"/>
  <c r="K90" i="8"/>
  <c r="J109" i="8"/>
  <c r="M110" i="8"/>
  <c r="G117" i="8"/>
  <c r="H95" i="8"/>
  <c r="H84" i="8"/>
  <c r="N39" i="8"/>
  <c r="O15" i="8"/>
  <c r="H16" i="8"/>
  <c r="N17" i="8"/>
  <c r="N107" i="8"/>
  <c r="H10" i="8"/>
  <c r="N11" i="8"/>
  <c r="M20" i="8"/>
  <c r="K9" i="8"/>
  <c r="H97" i="8"/>
  <c r="N103" i="8"/>
  <c r="H67" i="8"/>
  <c r="H33" i="8"/>
  <c r="M58" i="8"/>
  <c r="J57" i="8"/>
  <c r="M114" i="8"/>
  <c r="J113" i="8"/>
  <c r="M113" i="8" s="1"/>
  <c r="J79" i="8"/>
  <c r="M80" i="8"/>
  <c r="J50" i="8"/>
  <c r="O51" i="8"/>
  <c r="K94" i="8"/>
  <c r="O97" i="8"/>
  <c r="N97" i="8"/>
  <c r="M85" i="8"/>
  <c r="O16" i="8"/>
  <c r="M98" i="8"/>
  <c r="J95" i="8"/>
  <c r="H58" i="8"/>
  <c r="N59" i="8"/>
  <c r="M33" i="8"/>
  <c r="H113" i="8"/>
  <c r="N114" i="8"/>
  <c r="J66" i="8"/>
  <c r="N307" i="7"/>
  <c r="W246" i="7"/>
  <c r="W244" i="7"/>
  <c r="W242" i="7" s="1"/>
  <c r="W120" i="7" s="1"/>
  <c r="Q223" i="7"/>
  <c r="Q187" i="7"/>
  <c r="X297" i="7"/>
  <c r="X168" i="7"/>
  <c r="AA168" i="7"/>
  <c r="Q167" i="7"/>
  <c r="AB261" i="7"/>
  <c r="V260" i="7"/>
  <c r="Q199" i="7"/>
  <c r="AA237" i="7"/>
  <c r="Q175" i="7"/>
  <c r="AA176" i="7"/>
  <c r="X176" i="7"/>
  <c r="Z297" i="7"/>
  <c r="X103" i="7"/>
  <c r="Q9" i="7"/>
  <c r="Q93" i="7"/>
  <c r="L241" i="7"/>
  <c r="AB48" i="7"/>
  <c r="V47" i="7"/>
  <c r="Z48" i="7"/>
  <c r="V12" i="7"/>
  <c r="AB13" i="7"/>
  <c r="Y215" i="7"/>
  <c r="Z167" i="7"/>
  <c r="AB167" i="7"/>
  <c r="AA32" i="7"/>
  <c r="AB247" i="7"/>
  <c r="Z247" i="7"/>
  <c r="V245" i="7"/>
  <c r="AA136" i="7"/>
  <c r="Y136" i="7"/>
  <c r="T135" i="7"/>
  <c r="Y43" i="7"/>
  <c r="AB111" i="7"/>
  <c r="AA111" i="7"/>
  <c r="AB237" i="7"/>
  <c r="AB42" i="7"/>
  <c r="V41" i="7"/>
  <c r="Z42" i="7"/>
  <c r="W10" i="7"/>
  <c r="AB32" i="7"/>
  <c r="Q244" i="7"/>
  <c r="X248" i="7"/>
  <c r="Q246" i="7"/>
  <c r="X246" i="7" s="1"/>
  <c r="AB233" i="7"/>
  <c r="V232" i="7"/>
  <c r="L290" i="7"/>
  <c r="AA152" i="7"/>
  <c r="T151" i="7"/>
  <c r="L228" i="7"/>
  <c r="Z229" i="7"/>
  <c r="Y229" i="7"/>
  <c r="Z115" i="7"/>
  <c r="L114" i="7"/>
  <c r="X115" i="7"/>
  <c r="Z53" i="7"/>
  <c r="L224" i="7"/>
  <c r="Q271" i="7"/>
  <c r="X272" i="7"/>
  <c r="AA272" i="7"/>
  <c r="Q179" i="7"/>
  <c r="X247" i="7"/>
  <c r="Q245" i="7"/>
  <c r="T259" i="7"/>
  <c r="AB151" i="7"/>
  <c r="G47" i="7"/>
  <c r="K47" i="7" s="1"/>
  <c r="K48" i="7"/>
  <c r="Z43" i="7"/>
  <c r="P244" i="7"/>
  <c r="P242" i="7" s="1"/>
  <c r="P120" i="7" s="1"/>
  <c r="P246" i="7"/>
  <c r="AA199" i="7"/>
  <c r="Z135" i="7"/>
  <c r="Z275" i="7"/>
  <c r="AB275" i="7"/>
  <c r="K260" i="7"/>
  <c r="Q232" i="7"/>
  <c r="Z215" i="7"/>
  <c r="L132" i="7"/>
  <c r="Z133" i="7"/>
  <c r="X133" i="7"/>
  <c r="G123" i="7"/>
  <c r="K124" i="7"/>
  <c r="K93" i="7"/>
  <c r="Y53" i="7"/>
  <c r="L42" i="7"/>
  <c r="Z79" i="7"/>
  <c r="Y255" i="7"/>
  <c r="AA248" i="7"/>
  <c r="T246" i="7"/>
  <c r="Y248" i="7"/>
  <c r="T244" i="7"/>
  <c r="Y233" i="7"/>
  <c r="T232" i="7"/>
  <c r="AA233" i="7"/>
  <c r="L233" i="7"/>
  <c r="Z207" i="7"/>
  <c r="AB207" i="7"/>
  <c r="H10" i="7"/>
  <c r="V199" i="7"/>
  <c r="AB200" i="7"/>
  <c r="I112" i="7"/>
  <c r="K114" i="7"/>
  <c r="P14" i="7"/>
  <c r="P13" i="7" s="1"/>
  <c r="K12" i="7"/>
  <c r="K247" i="7"/>
  <c r="G245" i="7"/>
  <c r="H143" i="7"/>
  <c r="K143" i="7" s="1"/>
  <c r="K144" i="7"/>
  <c r="P60" i="7"/>
  <c r="Y141" i="7"/>
  <c r="X141" i="7"/>
  <c r="L140" i="7"/>
  <c r="AA183" i="7"/>
  <c r="L188" i="7"/>
  <c r="Z189" i="7"/>
  <c r="K195" i="7"/>
  <c r="AB136" i="7"/>
  <c r="P33" i="7"/>
  <c r="P32" i="7" s="1"/>
  <c r="K191" i="7"/>
  <c r="AB9" i="7"/>
  <c r="AB147" i="7"/>
  <c r="AB124" i="7"/>
  <c r="V123" i="7"/>
  <c r="Q195" i="7"/>
  <c r="Y304" i="7"/>
  <c r="T303" i="7"/>
  <c r="AA304" i="7"/>
  <c r="X43" i="7"/>
  <c r="X79" i="7"/>
  <c r="Y220" i="7"/>
  <c r="L219" i="7"/>
  <c r="Z220" i="7"/>
  <c r="F119" i="7"/>
  <c r="F307" i="7" s="1"/>
  <c r="L65" i="7"/>
  <c r="X68" i="7"/>
  <c r="Y68" i="7"/>
  <c r="Y211" i="7"/>
  <c r="Y297" i="7"/>
  <c r="V288" i="7"/>
  <c r="Z290" i="7"/>
  <c r="X256" i="7"/>
  <c r="Q255" i="7"/>
  <c r="AA191" i="7"/>
  <c r="AA171" i="7"/>
  <c r="AB211" i="7"/>
  <c r="Y115" i="7"/>
  <c r="AA219" i="7"/>
  <c r="Y219" i="7"/>
  <c r="K196" i="7"/>
  <c r="AB171" i="7"/>
  <c r="R93" i="7"/>
  <c r="R9" i="7"/>
  <c r="Y100" i="7"/>
  <c r="L99" i="7"/>
  <c r="X100" i="7"/>
  <c r="S40" i="7"/>
  <c r="S10" i="7" s="1"/>
  <c r="S307" i="7" s="1"/>
  <c r="AA290" i="7"/>
  <c r="Y290" i="7"/>
  <c r="T288" i="7"/>
  <c r="V287" i="7"/>
  <c r="AB289" i="7"/>
  <c r="R260" i="7"/>
  <c r="R259" i="7" s="1"/>
  <c r="R119" i="7" s="1"/>
  <c r="K248" i="7"/>
  <c r="G244" i="7"/>
  <c r="G246" i="7"/>
  <c r="K246" i="7" s="1"/>
  <c r="Y201" i="7"/>
  <c r="L200" i="7"/>
  <c r="AA188" i="7"/>
  <c r="T187" i="7"/>
  <c r="AB188" i="7"/>
  <c r="Y45" i="7"/>
  <c r="Z283" i="7"/>
  <c r="AA156" i="7"/>
  <c r="T155" i="7"/>
  <c r="Y156" i="7"/>
  <c r="R53" i="7"/>
  <c r="R48" i="7" s="1"/>
  <c r="Q227" i="7"/>
  <c r="AB140" i="7"/>
  <c r="V139" i="7"/>
  <c r="Z140" i="7"/>
  <c r="AB99" i="7"/>
  <c r="V98" i="7"/>
  <c r="Z99" i="7"/>
  <c r="AA65" i="7"/>
  <c r="L192" i="7"/>
  <c r="Y193" i="7"/>
  <c r="N119" i="7"/>
  <c r="X220" i="7"/>
  <c r="AB204" i="7"/>
  <c r="V203" i="7"/>
  <c r="Z204" i="7"/>
  <c r="Z173" i="7"/>
  <c r="Y173" i="7"/>
  <c r="L172" i="7"/>
  <c r="AA48" i="7"/>
  <c r="T47" i="7"/>
  <c r="G41" i="7"/>
  <c r="K42" i="7"/>
  <c r="K168" i="7"/>
  <c r="G167" i="7"/>
  <c r="K167" i="7" s="1"/>
  <c r="AB65" i="7"/>
  <c r="I98" i="7"/>
  <c r="K99" i="7"/>
  <c r="AA207" i="7"/>
  <c r="Y207" i="7"/>
  <c r="G183" i="7"/>
  <c r="K183" i="7" s="1"/>
  <c r="K184" i="7"/>
  <c r="L93" i="7"/>
  <c r="L9" i="7"/>
  <c r="X24" i="7"/>
  <c r="R14" i="7"/>
  <c r="R13" i="7" s="1"/>
  <c r="K232" i="7"/>
  <c r="G231" i="7"/>
  <c r="K231" i="7" s="1"/>
  <c r="Z149" i="7"/>
  <c r="Y149" i="7"/>
  <c r="L148" i="7"/>
  <c r="K132" i="7"/>
  <c r="Y205" i="7"/>
  <c r="L204" i="7"/>
  <c r="L128" i="7"/>
  <c r="T245" i="7"/>
  <c r="AA247" i="7"/>
  <c r="Y247" i="7"/>
  <c r="L144" i="7"/>
  <c r="Z24" i="7"/>
  <c r="P119" i="7"/>
  <c r="L180" i="7"/>
  <c r="Y181" i="7"/>
  <c r="Y263" i="7"/>
  <c r="L262" i="7"/>
  <c r="Z263" i="7"/>
  <c r="P9" i="7"/>
  <c r="P93" i="7"/>
  <c r="L238" i="7"/>
  <c r="Z239" i="7"/>
  <c r="Y239" i="7"/>
  <c r="X215" i="7"/>
  <c r="X181" i="7"/>
  <c r="L289" i="7"/>
  <c r="X153" i="7"/>
  <c r="L152" i="7"/>
  <c r="Z153" i="7"/>
  <c r="AA9" i="7"/>
  <c r="V265" i="7"/>
  <c r="Z266" i="7"/>
  <c r="AB266" i="7"/>
  <c r="Z219" i="7"/>
  <c r="AB219" i="7"/>
  <c r="Q183" i="7"/>
  <c r="AB93" i="7"/>
  <c r="Z93" i="7"/>
  <c r="AB192" i="7"/>
  <c r="Z192" i="7"/>
  <c r="V191" i="7"/>
  <c r="AB183" i="7"/>
  <c r="Z161" i="7"/>
  <c r="L160" i="7"/>
  <c r="Y161" i="7"/>
  <c r="R68" i="7"/>
  <c r="X212" i="7"/>
  <c r="Q211" i="7"/>
  <c r="X211" i="7" s="1"/>
  <c r="P86" i="7"/>
  <c r="P49" i="7"/>
  <c r="Q12" i="7"/>
  <c r="G215" i="7"/>
  <c r="K215" i="7" s="1"/>
  <c r="K216" i="7"/>
  <c r="Z185" i="7"/>
  <c r="Y185" i="7"/>
  <c r="L184" i="7"/>
  <c r="V127" i="7"/>
  <c r="Z128" i="7"/>
  <c r="P24" i="7"/>
  <c r="Y267" i="7"/>
  <c r="L266" i="7"/>
  <c r="Q163" i="7"/>
  <c r="X164" i="7"/>
  <c r="AA164" i="7"/>
  <c r="W307" i="7"/>
  <c r="AA212" i="7"/>
  <c r="P79" i="7"/>
  <c r="Q261" i="7"/>
  <c r="AA262" i="7"/>
  <c r="X262" i="7"/>
  <c r="L300" i="7"/>
  <c r="Y301" i="7"/>
  <c r="AA224" i="7"/>
  <c r="Y224" i="7"/>
  <c r="T223" i="7"/>
  <c r="X117" i="7"/>
  <c r="Z117" i="7"/>
  <c r="L113" i="7"/>
  <c r="X290" i="7"/>
  <c r="Q288" i="7"/>
  <c r="Z267" i="7"/>
  <c r="V271" i="7"/>
  <c r="AB272" i="7"/>
  <c r="Z272" i="7"/>
  <c r="AA200" i="7"/>
  <c r="H127" i="7"/>
  <c r="K128" i="7"/>
  <c r="P53" i="7"/>
  <c r="Z197" i="7"/>
  <c r="L196" i="7"/>
  <c r="Y197" i="7"/>
  <c r="AB224" i="7"/>
  <c r="Z60" i="7"/>
  <c r="Z86" i="7"/>
  <c r="S119" i="7"/>
  <c r="R79" i="7"/>
  <c r="AA180" i="7"/>
  <c r="Y225" i="7"/>
  <c r="X75" i="7"/>
  <c r="Z75" i="7"/>
  <c r="AB248" i="7"/>
  <c r="V246" i="7"/>
  <c r="Z248" i="7"/>
  <c r="V244" i="7"/>
  <c r="Y133" i="7"/>
  <c r="Y128" i="7"/>
  <c r="AA128" i="7"/>
  <c r="T127" i="7"/>
  <c r="Z234" i="7"/>
  <c r="L156" i="7"/>
  <c r="Z157" i="7"/>
  <c r="Y42" i="7"/>
  <c r="AA42" i="7"/>
  <c r="T41" i="7"/>
  <c r="O119" i="7"/>
  <c r="R33" i="7"/>
  <c r="R32" i="7" s="1"/>
  <c r="Z141" i="7"/>
  <c r="K9" i="7"/>
  <c r="Y234" i="7"/>
  <c r="X86" i="7"/>
  <c r="Y49" i="7"/>
  <c r="L48" i="7"/>
  <c r="Y295" i="7"/>
  <c r="T269" i="7"/>
  <c r="AA300" i="7"/>
  <c r="X300" i="7"/>
  <c r="Q299" i="7"/>
  <c r="Y148" i="7"/>
  <c r="T147" i="7"/>
  <c r="AA148" i="7"/>
  <c r="X125" i="7"/>
  <c r="L124" i="7"/>
  <c r="X66" i="7"/>
  <c r="X45" i="7"/>
  <c r="L270" i="7"/>
  <c r="X185" i="7"/>
  <c r="X275" i="7"/>
  <c r="G135" i="7"/>
  <c r="K135" i="7" s="1"/>
  <c r="K136" i="7"/>
  <c r="X60" i="7"/>
  <c r="Z291" i="7"/>
  <c r="Q265" i="7"/>
  <c r="AA266" i="7"/>
  <c r="Y189" i="7"/>
  <c r="AB175" i="7"/>
  <c r="Z175" i="7"/>
  <c r="Y167" i="7"/>
  <c r="P68" i="7"/>
  <c r="Q203" i="7"/>
  <c r="Y157" i="7"/>
  <c r="AB144" i="7"/>
  <c r="V143" i="7"/>
  <c r="U47" i="7"/>
  <c r="U40" i="7" s="1"/>
  <c r="U10" i="7" s="1"/>
  <c r="U307" i="7" s="1"/>
  <c r="L32" i="7"/>
  <c r="Y33" i="7"/>
  <c r="X229" i="7"/>
  <c r="AB159" i="7"/>
  <c r="Z100" i="7"/>
  <c r="Y79" i="7"/>
  <c r="G111" i="7"/>
  <c r="K111" i="7" s="1"/>
  <c r="K113" i="7"/>
  <c r="V299" i="7"/>
  <c r="AB300" i="7"/>
  <c r="Z300" i="7"/>
  <c r="K227" i="7"/>
  <c r="X219" i="7"/>
  <c r="AB156" i="7"/>
  <c r="Y75" i="7"/>
  <c r="J10" i="7"/>
  <c r="J307" i="7" s="1"/>
  <c r="AA124" i="7"/>
  <c r="T123" i="7"/>
  <c r="Y124" i="7"/>
  <c r="O307" i="7"/>
  <c r="AB303" i="7"/>
  <c r="Z303" i="7"/>
  <c r="X49" i="7"/>
  <c r="L13" i="7"/>
  <c r="Z14" i="7"/>
  <c r="X14" i="7"/>
  <c r="AA283" i="7"/>
  <c r="Y283" i="7"/>
  <c r="T281" i="7"/>
  <c r="AB283" i="7"/>
  <c r="AA131" i="7"/>
  <c r="L135" i="7"/>
  <c r="X136" i="7"/>
  <c r="Z33" i="7"/>
  <c r="J113" i="13" l="1"/>
  <c r="I102" i="13"/>
  <c r="H101" i="13"/>
  <c r="I12" i="13"/>
  <c r="H11" i="13"/>
  <c r="I124" i="13"/>
  <c r="H86" i="13"/>
  <c r="I87" i="13"/>
  <c r="K87" i="13"/>
  <c r="K108" i="13"/>
  <c r="J84" i="13"/>
  <c r="I33" i="13"/>
  <c r="H32" i="13"/>
  <c r="I32" i="13" s="1"/>
  <c r="K33" i="13"/>
  <c r="K124" i="13"/>
  <c r="J121" i="13"/>
  <c r="H129" i="13"/>
  <c r="I132" i="13"/>
  <c r="K132" i="13"/>
  <c r="J10" i="13"/>
  <c r="K11" i="13"/>
  <c r="H128" i="13"/>
  <c r="H121" i="13" s="1"/>
  <c r="I131" i="13"/>
  <c r="K131" i="13"/>
  <c r="K92" i="13"/>
  <c r="J91" i="13"/>
  <c r="I28" i="13"/>
  <c r="K28" i="13"/>
  <c r="H123" i="13"/>
  <c r="I130" i="13"/>
  <c r="K130" i="13"/>
  <c r="H74" i="13"/>
  <c r="I75" i="13"/>
  <c r="H96" i="13"/>
  <c r="I97" i="13"/>
  <c r="K97" i="13"/>
  <c r="K101" i="13"/>
  <c r="J100" i="13"/>
  <c r="H108" i="13"/>
  <c r="I108" i="13" s="1"/>
  <c r="I109" i="13"/>
  <c r="K102" i="13"/>
  <c r="K12" i="13"/>
  <c r="J73" i="13"/>
  <c r="H114" i="13"/>
  <c r="I115" i="13"/>
  <c r="H142" i="13"/>
  <c r="I142" i="13" s="1"/>
  <c r="I143" i="13"/>
  <c r="I8" i="13"/>
  <c r="K8" i="13"/>
  <c r="AB299" i="12"/>
  <c r="X303" i="12"/>
  <c r="AA175" i="12"/>
  <c r="AB175" i="12"/>
  <c r="Y175" i="12"/>
  <c r="L271" i="12"/>
  <c r="Y272" i="12"/>
  <c r="X41" i="12"/>
  <c r="Q40" i="12"/>
  <c r="V11" i="12"/>
  <c r="Z12" i="12"/>
  <c r="AB12" i="12"/>
  <c r="X179" i="12"/>
  <c r="L191" i="12"/>
  <c r="Y192" i="12"/>
  <c r="AB242" i="12"/>
  <c r="Z287" i="12"/>
  <c r="V281" i="12"/>
  <c r="AB287" i="12"/>
  <c r="L187" i="12"/>
  <c r="Z188" i="12"/>
  <c r="Y188" i="12"/>
  <c r="X188" i="12"/>
  <c r="X216" i="12"/>
  <c r="L215" i="12"/>
  <c r="Z216" i="12"/>
  <c r="AB183" i="12"/>
  <c r="Z183" i="12"/>
  <c r="Z41" i="12"/>
  <c r="L143" i="12"/>
  <c r="AA47" i="12"/>
  <c r="Y47" i="12"/>
  <c r="L112" i="12"/>
  <c r="X114" i="12"/>
  <c r="Y114" i="12"/>
  <c r="AA167" i="12"/>
  <c r="Y167" i="12"/>
  <c r="V231" i="12"/>
  <c r="AA179" i="12"/>
  <c r="Q231" i="12"/>
  <c r="Z303" i="12"/>
  <c r="Z114" i="12"/>
  <c r="Y171" i="12"/>
  <c r="X93" i="12"/>
  <c r="X163" i="12"/>
  <c r="Z163" i="12"/>
  <c r="AA215" i="12"/>
  <c r="Y215" i="12"/>
  <c r="AA288" i="12"/>
  <c r="T282" i="12"/>
  <c r="Y288" i="12"/>
  <c r="L98" i="12"/>
  <c r="Y99" i="12"/>
  <c r="Z99" i="12"/>
  <c r="AA211" i="12"/>
  <c r="Y211" i="12"/>
  <c r="Y9" i="12"/>
  <c r="L147" i="12"/>
  <c r="Z147" i="12" s="1"/>
  <c r="X148" i="12"/>
  <c r="Y148" i="12"/>
  <c r="Y242" i="12"/>
  <c r="AA242" i="12"/>
  <c r="L233" i="12"/>
  <c r="X234" i="12"/>
  <c r="Z234" i="12"/>
  <c r="X223" i="12"/>
  <c r="V270" i="12"/>
  <c r="AB271" i="12"/>
  <c r="Z271" i="12"/>
  <c r="K243" i="12"/>
  <c r="G241" i="12"/>
  <c r="K241" i="12" s="1"/>
  <c r="X98" i="12"/>
  <c r="Q94" i="12"/>
  <c r="AA98" i="12"/>
  <c r="AB223" i="12"/>
  <c r="Z223" i="12"/>
  <c r="V280" i="12"/>
  <c r="AB282" i="12"/>
  <c r="T269" i="12"/>
  <c r="AA270" i="12"/>
  <c r="AA265" i="12"/>
  <c r="AB265" i="12"/>
  <c r="R9" i="12"/>
  <c r="R93" i="12"/>
  <c r="X9" i="12"/>
  <c r="X271" i="12"/>
  <c r="Q270" i="12"/>
  <c r="AA139" i="12"/>
  <c r="AB139" i="12"/>
  <c r="L261" i="12"/>
  <c r="X262" i="12"/>
  <c r="Y303" i="12"/>
  <c r="Z148" i="12"/>
  <c r="Y93" i="12"/>
  <c r="H10" i="12"/>
  <c r="Z111" i="12"/>
  <c r="Z144" i="12"/>
  <c r="Y219" i="12"/>
  <c r="AA219" i="12"/>
  <c r="X246" i="12"/>
  <c r="G122" i="12"/>
  <c r="L159" i="12"/>
  <c r="Z160" i="12"/>
  <c r="Y160" i="12"/>
  <c r="Z140" i="12"/>
  <c r="L139" i="12"/>
  <c r="Y139" i="12" s="1"/>
  <c r="X140" i="12"/>
  <c r="Y216" i="12"/>
  <c r="L183" i="12"/>
  <c r="X184" i="12"/>
  <c r="Y184" i="12"/>
  <c r="Y144" i="12"/>
  <c r="AB211" i="12"/>
  <c r="Q11" i="12"/>
  <c r="AA12" i="12"/>
  <c r="AA281" i="12"/>
  <c r="T279" i="12"/>
  <c r="L243" i="12"/>
  <c r="Z245" i="12"/>
  <c r="X245" i="12"/>
  <c r="Z112" i="12"/>
  <c r="V110" i="12"/>
  <c r="AB93" i="12"/>
  <c r="Z93" i="12"/>
  <c r="T232" i="12"/>
  <c r="AA233" i="12"/>
  <c r="Y233" i="12"/>
  <c r="L265" i="12"/>
  <c r="Y265" i="12" s="1"/>
  <c r="Z266" i="12"/>
  <c r="X287" i="12"/>
  <c r="Q279" i="12"/>
  <c r="L255" i="12"/>
  <c r="X256" i="12"/>
  <c r="V121" i="12"/>
  <c r="AB122" i="12"/>
  <c r="Y228" i="12"/>
  <c r="X228" i="12"/>
  <c r="L227" i="12"/>
  <c r="Z228" i="12"/>
  <c r="Y135" i="12"/>
  <c r="X135" i="12"/>
  <c r="X191" i="12"/>
  <c r="AA191" i="12"/>
  <c r="Y255" i="12"/>
  <c r="AA255" i="12"/>
  <c r="X95" i="12"/>
  <c r="Z95" i="12"/>
  <c r="Y95" i="12"/>
  <c r="Z272" i="12"/>
  <c r="Y41" i="12"/>
  <c r="X272" i="12"/>
  <c r="AB255" i="12"/>
  <c r="Z255" i="12"/>
  <c r="V243" i="12"/>
  <c r="AB147" i="12"/>
  <c r="Z192" i="12"/>
  <c r="AA223" i="12"/>
  <c r="Y223" i="12"/>
  <c r="AA131" i="12"/>
  <c r="Y131" i="12"/>
  <c r="Y245" i="12"/>
  <c r="AA245" i="12"/>
  <c r="T243" i="12"/>
  <c r="AB245" i="12"/>
  <c r="X288" i="12"/>
  <c r="Q282" i="12"/>
  <c r="L219" i="12"/>
  <c r="X220" i="12"/>
  <c r="Z220" i="12"/>
  <c r="L242" i="12"/>
  <c r="X244" i="12"/>
  <c r="Z284" i="12"/>
  <c r="L283" i="12"/>
  <c r="Y284" i="12"/>
  <c r="X284" i="12"/>
  <c r="L282" i="12"/>
  <c r="Y143" i="12"/>
  <c r="AA143" i="12"/>
  <c r="T122" i="12"/>
  <c r="Z211" i="12"/>
  <c r="Y244" i="12"/>
  <c r="L151" i="12"/>
  <c r="Z152" i="12"/>
  <c r="Y152" i="12"/>
  <c r="X152" i="12"/>
  <c r="V260" i="12"/>
  <c r="AB261" i="12"/>
  <c r="X192" i="12"/>
  <c r="K244" i="12"/>
  <c r="G242" i="12"/>
  <c r="Y256" i="12"/>
  <c r="X266" i="12"/>
  <c r="T40" i="12"/>
  <c r="X99" i="12"/>
  <c r="L299" i="12"/>
  <c r="Z299" i="12" s="1"/>
  <c r="Y300" i="12"/>
  <c r="X300" i="12"/>
  <c r="Y65" i="12"/>
  <c r="X47" i="12"/>
  <c r="AB47" i="12"/>
  <c r="P48" i="12"/>
  <c r="P47" i="12" s="1"/>
  <c r="P40" i="12" s="1"/>
  <c r="P10" i="12" s="1"/>
  <c r="P307" i="12" s="1"/>
  <c r="Z32" i="12"/>
  <c r="Y32" i="12"/>
  <c r="X32" i="12"/>
  <c r="AB191" i="12"/>
  <c r="Z191" i="12"/>
  <c r="AB143" i="12"/>
  <c r="Z143" i="12"/>
  <c r="Q122" i="12"/>
  <c r="T260" i="12"/>
  <c r="AA261" i="12"/>
  <c r="X171" i="12"/>
  <c r="AB155" i="12"/>
  <c r="Z155" i="12"/>
  <c r="X143" i="12"/>
  <c r="L179" i="12"/>
  <c r="Y179" i="12" s="1"/>
  <c r="Z180" i="12"/>
  <c r="L12" i="12"/>
  <c r="Y13" i="12"/>
  <c r="R10" i="12"/>
  <c r="L47" i="12"/>
  <c r="Z48" i="12"/>
  <c r="Q260" i="12"/>
  <c r="Z65" i="12"/>
  <c r="AA195" i="12"/>
  <c r="Z300" i="12"/>
  <c r="Z244" i="12"/>
  <c r="AA41" i="12"/>
  <c r="K147" i="12"/>
  <c r="I122" i="12"/>
  <c r="I121" i="12" s="1"/>
  <c r="I119" i="12" s="1"/>
  <c r="I307" i="12" s="1"/>
  <c r="I308" i="12" s="1"/>
  <c r="Y266" i="12"/>
  <c r="X48" i="12"/>
  <c r="AB40" i="12"/>
  <c r="Z237" i="12"/>
  <c r="Z256" i="12"/>
  <c r="AA275" i="12"/>
  <c r="Z9" i="12"/>
  <c r="AB9" i="12"/>
  <c r="AA111" i="12"/>
  <c r="Y111" i="12"/>
  <c r="X159" i="12"/>
  <c r="Y237" i="12"/>
  <c r="AA237" i="12"/>
  <c r="Y287" i="12"/>
  <c r="AA287" i="12"/>
  <c r="P65" i="12"/>
  <c r="Z277" i="12"/>
  <c r="Y277" i="12"/>
  <c r="L276" i="12"/>
  <c r="X277" i="12"/>
  <c r="X144" i="12"/>
  <c r="Z171" i="12"/>
  <c r="Z176" i="12"/>
  <c r="L175" i="12"/>
  <c r="X176" i="12"/>
  <c r="H232" i="12"/>
  <c r="K233" i="12"/>
  <c r="K237" i="12"/>
  <c r="J232" i="12"/>
  <c r="J231" i="12" s="1"/>
  <c r="J119" i="12" s="1"/>
  <c r="J307" i="12" s="1"/>
  <c r="J78" i="11"/>
  <c r="K88" i="11"/>
  <c r="O91" i="11"/>
  <c r="M109" i="11"/>
  <c r="O109" i="11"/>
  <c r="J49" i="11"/>
  <c r="O50" i="11"/>
  <c r="N33" i="11"/>
  <c r="H51" i="11"/>
  <c r="M52" i="11"/>
  <c r="N52" i="11"/>
  <c r="J92" i="11"/>
  <c r="M95" i="11"/>
  <c r="H73" i="11"/>
  <c r="H89" i="11"/>
  <c r="H94" i="11"/>
  <c r="M94" i="11" s="1"/>
  <c r="N97" i="11"/>
  <c r="O61" i="11"/>
  <c r="N61" i="11"/>
  <c r="K56" i="11"/>
  <c r="J56" i="11"/>
  <c r="M57" i="11"/>
  <c r="O57" i="11"/>
  <c r="H61" i="11"/>
  <c r="O95" i="11"/>
  <c r="N95" i="11"/>
  <c r="K92" i="11"/>
  <c r="M73" i="11"/>
  <c r="J66" i="11"/>
  <c r="J90" i="11"/>
  <c r="O93" i="11"/>
  <c r="M61" i="11"/>
  <c r="M113" i="11"/>
  <c r="O113" i="11"/>
  <c r="O78" i="11"/>
  <c r="K77" i="11"/>
  <c r="M74" i="11"/>
  <c r="K66" i="11"/>
  <c r="O67" i="11"/>
  <c r="H15" i="11"/>
  <c r="M33" i="11"/>
  <c r="H93" i="11"/>
  <c r="M93" i="11" s="1"/>
  <c r="N96" i="11"/>
  <c r="H79" i="11"/>
  <c r="J91" i="11"/>
  <c r="M62" i="11"/>
  <c r="N15" i="11"/>
  <c r="O15" i="11"/>
  <c r="K9" i="11"/>
  <c r="H67" i="11"/>
  <c r="M68" i="11"/>
  <c r="O73" i="11"/>
  <c r="N73" i="11"/>
  <c r="H83" i="11"/>
  <c r="M84" i="11"/>
  <c r="N84" i="11"/>
  <c r="K54" i="10"/>
  <c r="H92" i="10"/>
  <c r="I93" i="10"/>
  <c r="K93" i="10"/>
  <c r="K124" i="10"/>
  <c r="J121" i="10"/>
  <c r="I78" i="10"/>
  <c r="H8" i="10"/>
  <c r="I8" i="10" s="1"/>
  <c r="H102" i="10"/>
  <c r="I103" i="10"/>
  <c r="K103" i="10"/>
  <c r="H86" i="10"/>
  <c r="I87" i="10"/>
  <c r="K87" i="10"/>
  <c r="K8" i="10"/>
  <c r="H96" i="10"/>
  <c r="I97" i="10"/>
  <c r="K97" i="10"/>
  <c r="K78" i="10"/>
  <c r="I114" i="10"/>
  <c r="H113" i="10"/>
  <c r="K114" i="10"/>
  <c r="I143" i="10"/>
  <c r="H142" i="10"/>
  <c r="K143" i="10"/>
  <c r="I41" i="10"/>
  <c r="H40" i="10"/>
  <c r="I40" i="10" s="1"/>
  <c r="I131" i="10"/>
  <c r="H128" i="10"/>
  <c r="K131" i="10"/>
  <c r="I28" i="10"/>
  <c r="K28" i="10"/>
  <c r="H11" i="10"/>
  <c r="I72" i="10"/>
  <c r="K72" i="10"/>
  <c r="H33" i="10"/>
  <c r="I34" i="10"/>
  <c r="K34" i="10"/>
  <c r="K40" i="10"/>
  <c r="J32" i="10"/>
  <c r="I133" i="10"/>
  <c r="H130" i="10"/>
  <c r="H124" i="10"/>
  <c r="I125" i="10"/>
  <c r="K130" i="10"/>
  <c r="J123" i="10"/>
  <c r="J90" i="10"/>
  <c r="H129" i="10"/>
  <c r="I132" i="10"/>
  <c r="K132" i="10"/>
  <c r="H108" i="10"/>
  <c r="I109" i="10"/>
  <c r="K109" i="10"/>
  <c r="I73" i="10"/>
  <c r="K73" i="10"/>
  <c r="H146" i="10"/>
  <c r="I147" i="10"/>
  <c r="K147" i="10"/>
  <c r="K124" i="9"/>
  <c r="J121" i="9"/>
  <c r="I33" i="9"/>
  <c r="H40" i="9"/>
  <c r="H32" i="9" s="1"/>
  <c r="I41" i="9"/>
  <c r="K41" i="9"/>
  <c r="K128" i="9"/>
  <c r="K92" i="9"/>
  <c r="J91" i="9"/>
  <c r="K132" i="9"/>
  <c r="I132" i="9"/>
  <c r="H129" i="9"/>
  <c r="K97" i="9"/>
  <c r="H96" i="9"/>
  <c r="I97" i="9"/>
  <c r="K33" i="9"/>
  <c r="K130" i="9"/>
  <c r="J123" i="9"/>
  <c r="K115" i="9"/>
  <c r="H114" i="9"/>
  <c r="I115" i="9"/>
  <c r="I131" i="9"/>
  <c r="H128" i="9"/>
  <c r="J101" i="9"/>
  <c r="J10" i="9"/>
  <c r="K11" i="9"/>
  <c r="H11" i="9"/>
  <c r="I12" i="9"/>
  <c r="K74" i="9"/>
  <c r="I74" i="9"/>
  <c r="H73" i="9"/>
  <c r="K143" i="9"/>
  <c r="H142" i="9"/>
  <c r="I143" i="9"/>
  <c r="H102" i="9"/>
  <c r="I103" i="9"/>
  <c r="K87" i="9"/>
  <c r="I87" i="9"/>
  <c r="H86" i="9"/>
  <c r="K77" i="8"/>
  <c r="K8" i="8"/>
  <c r="O9" i="8"/>
  <c r="H66" i="8"/>
  <c r="N113" i="8"/>
  <c r="O66" i="8"/>
  <c r="K65" i="8"/>
  <c r="N66" i="8"/>
  <c r="J49" i="8"/>
  <c r="O50" i="8"/>
  <c r="J56" i="8"/>
  <c r="H15" i="8"/>
  <c r="H9" i="8" s="1"/>
  <c r="N16" i="8"/>
  <c r="H83" i="8"/>
  <c r="M84" i="8"/>
  <c r="O113" i="8"/>
  <c r="N84" i="8"/>
  <c r="O57" i="8"/>
  <c r="K91" i="8"/>
  <c r="O94" i="8"/>
  <c r="K55" i="8"/>
  <c r="M66" i="8"/>
  <c r="J65" i="8"/>
  <c r="O83" i="8"/>
  <c r="N83" i="8"/>
  <c r="J47" i="8"/>
  <c r="M109" i="8"/>
  <c r="O109" i="8"/>
  <c r="H51" i="8"/>
  <c r="M52" i="8"/>
  <c r="N52" i="8"/>
  <c r="M67" i="8"/>
  <c r="H94" i="8"/>
  <c r="N94" i="8" s="1"/>
  <c r="M97" i="8"/>
  <c r="N10" i="8"/>
  <c r="H92" i="8"/>
  <c r="N95" i="8"/>
  <c r="M61" i="8"/>
  <c r="O61" i="8"/>
  <c r="M73" i="8"/>
  <c r="O73" i="8"/>
  <c r="M95" i="8"/>
  <c r="J92" i="8"/>
  <c r="O95" i="8"/>
  <c r="K87" i="8"/>
  <c r="O90" i="8"/>
  <c r="H57" i="8"/>
  <c r="N58" i="8"/>
  <c r="J78" i="8"/>
  <c r="H93" i="8"/>
  <c r="N96" i="8"/>
  <c r="J90" i="8"/>
  <c r="O93" i="8"/>
  <c r="M93" i="8"/>
  <c r="M10" i="8"/>
  <c r="J9" i="8"/>
  <c r="O10" i="8"/>
  <c r="N33" i="8"/>
  <c r="M15" i="8"/>
  <c r="N67" i="8"/>
  <c r="H79" i="8"/>
  <c r="M79" i="8" s="1"/>
  <c r="N80" i="8"/>
  <c r="L269" i="7"/>
  <c r="L195" i="7"/>
  <c r="Z196" i="7"/>
  <c r="Y196" i="7"/>
  <c r="X160" i="7"/>
  <c r="L159" i="7"/>
  <c r="Y160" i="7"/>
  <c r="Z160" i="7"/>
  <c r="L287" i="7"/>
  <c r="Y289" i="7"/>
  <c r="X289" i="7"/>
  <c r="L143" i="7"/>
  <c r="Y144" i="7"/>
  <c r="X144" i="7"/>
  <c r="L191" i="7"/>
  <c r="Y192" i="7"/>
  <c r="X192" i="7"/>
  <c r="AB123" i="7"/>
  <c r="V122" i="7"/>
  <c r="Z123" i="7"/>
  <c r="X179" i="7"/>
  <c r="AA179" i="7"/>
  <c r="X9" i="7"/>
  <c r="X175" i="7"/>
  <c r="AA175" i="7"/>
  <c r="Y32" i="7"/>
  <c r="L47" i="7"/>
  <c r="X48" i="7"/>
  <c r="AA127" i="7"/>
  <c r="Y127" i="7"/>
  <c r="AB246" i="7"/>
  <c r="Z246" i="7"/>
  <c r="Q282" i="7"/>
  <c r="AA223" i="7"/>
  <c r="L203" i="7"/>
  <c r="Y204" i="7"/>
  <c r="Y48" i="7"/>
  <c r="Z203" i="7"/>
  <c r="AB203" i="7"/>
  <c r="L199" i="7"/>
  <c r="Y200" i="7"/>
  <c r="Z288" i="7"/>
  <c r="V282" i="7"/>
  <c r="X65" i="7"/>
  <c r="X196" i="7"/>
  <c r="L187" i="7"/>
  <c r="Z188" i="7"/>
  <c r="L139" i="7"/>
  <c r="Y140" i="7"/>
  <c r="X140" i="7"/>
  <c r="I110" i="7"/>
  <c r="K110" i="7" s="1"/>
  <c r="K112" i="7"/>
  <c r="Y244" i="7"/>
  <c r="T242" i="7"/>
  <c r="AA244" i="7"/>
  <c r="G122" i="7"/>
  <c r="K123" i="7"/>
  <c r="Y135" i="7"/>
  <c r="AA135" i="7"/>
  <c r="Z47" i="7"/>
  <c r="AB47" i="7"/>
  <c r="V259" i="7"/>
  <c r="AB260" i="7"/>
  <c r="X203" i="7"/>
  <c r="Y270" i="7"/>
  <c r="L171" i="7"/>
  <c r="Z172" i="7"/>
  <c r="X172" i="7"/>
  <c r="Y172" i="7"/>
  <c r="Y65" i="7"/>
  <c r="AB139" i="7"/>
  <c r="Z139" i="7"/>
  <c r="AA155" i="7"/>
  <c r="Y155" i="7"/>
  <c r="AB155" i="7"/>
  <c r="Z289" i="7"/>
  <c r="K245" i="7"/>
  <c r="G243" i="7"/>
  <c r="L232" i="7"/>
  <c r="Q231" i="7"/>
  <c r="AB135" i="7"/>
  <c r="L288" i="7"/>
  <c r="Q242" i="7"/>
  <c r="X244" i="7"/>
  <c r="AB41" i="7"/>
  <c r="V40" i="7"/>
  <c r="AA203" i="7"/>
  <c r="X187" i="7"/>
  <c r="L12" i="7"/>
  <c r="Y13" i="7"/>
  <c r="X13" i="7"/>
  <c r="Q122" i="7"/>
  <c r="AB299" i="7"/>
  <c r="X204" i="7"/>
  <c r="AA147" i="7"/>
  <c r="Y269" i="7"/>
  <c r="L155" i="7"/>
  <c r="X156" i="7"/>
  <c r="Z156" i="7"/>
  <c r="AB271" i="7"/>
  <c r="Z271" i="7"/>
  <c r="V270" i="7"/>
  <c r="AA261" i="7"/>
  <c r="Q260" i="7"/>
  <c r="X163" i="7"/>
  <c r="AA163" i="7"/>
  <c r="Z127" i="7"/>
  <c r="L237" i="7"/>
  <c r="Y238" i="7"/>
  <c r="X238" i="7"/>
  <c r="Z238" i="7"/>
  <c r="L179" i="7"/>
  <c r="Z180" i="7"/>
  <c r="Y180" i="7"/>
  <c r="Y93" i="7"/>
  <c r="Z200" i="7"/>
  <c r="AA246" i="7"/>
  <c r="Y246" i="7"/>
  <c r="L41" i="7"/>
  <c r="X42" i="7"/>
  <c r="X233" i="7"/>
  <c r="X245" i="7"/>
  <c r="Q243" i="7"/>
  <c r="X271" i="7"/>
  <c r="Q270" i="7"/>
  <c r="AA271" i="7"/>
  <c r="L112" i="7"/>
  <c r="Z114" i="7"/>
  <c r="Y114" i="7"/>
  <c r="X114" i="7"/>
  <c r="L227" i="7"/>
  <c r="Y228" i="7"/>
  <c r="Z228" i="7"/>
  <c r="V231" i="7"/>
  <c r="Z232" i="7"/>
  <c r="AB232" i="7"/>
  <c r="Z32" i="7"/>
  <c r="Z13" i="7"/>
  <c r="X167" i="7"/>
  <c r="AA167" i="7"/>
  <c r="X188" i="7"/>
  <c r="T279" i="7"/>
  <c r="AA281" i="7"/>
  <c r="AA123" i="7"/>
  <c r="T122" i="7"/>
  <c r="Z144" i="7"/>
  <c r="P65" i="7"/>
  <c r="Z113" i="7"/>
  <c r="L111" i="7"/>
  <c r="Y113" i="7"/>
  <c r="X113" i="7"/>
  <c r="L265" i="7"/>
  <c r="Y266" i="7"/>
  <c r="Y184" i="7"/>
  <c r="L183" i="7"/>
  <c r="Z184" i="7"/>
  <c r="Q11" i="7"/>
  <c r="AA12" i="7"/>
  <c r="R65" i="7"/>
  <c r="R47" i="7" s="1"/>
  <c r="R40" i="7" s="1"/>
  <c r="X183" i="7"/>
  <c r="AB265" i="7"/>
  <c r="L151" i="7"/>
  <c r="Z152" i="7"/>
  <c r="X152" i="7"/>
  <c r="L261" i="7"/>
  <c r="Z262" i="7"/>
  <c r="Y262" i="7"/>
  <c r="AA245" i="7"/>
  <c r="T243" i="7"/>
  <c r="Y245" i="7"/>
  <c r="I94" i="7"/>
  <c r="K98" i="7"/>
  <c r="G40" i="7"/>
  <c r="K41" i="7"/>
  <c r="X227" i="7"/>
  <c r="AA187" i="7"/>
  <c r="AB187" i="7"/>
  <c r="Z287" i="7"/>
  <c r="V281" i="7"/>
  <c r="AB287" i="7"/>
  <c r="L98" i="7"/>
  <c r="X99" i="7"/>
  <c r="Y99" i="7"/>
  <c r="X255" i="7"/>
  <c r="AA255" i="7"/>
  <c r="AA211" i="7"/>
  <c r="AB223" i="7"/>
  <c r="AA265" i="7"/>
  <c r="AB199" i="7"/>
  <c r="Z199" i="7"/>
  <c r="L131" i="7"/>
  <c r="Z132" i="7"/>
  <c r="Y132" i="7"/>
  <c r="X132" i="7"/>
  <c r="L223" i="7"/>
  <c r="Z224" i="7"/>
  <c r="Y152" i="7"/>
  <c r="Z233" i="7"/>
  <c r="Z245" i="7"/>
  <c r="V243" i="7"/>
  <c r="AB245" i="7"/>
  <c r="X200" i="7"/>
  <c r="X224" i="7"/>
  <c r="X135" i="7"/>
  <c r="AB143" i="7"/>
  <c r="X266" i="7"/>
  <c r="L123" i="7"/>
  <c r="X124" i="7"/>
  <c r="AA299" i="7"/>
  <c r="Q281" i="7"/>
  <c r="AA41" i="7"/>
  <c r="T40" i="7"/>
  <c r="AB244" i="7"/>
  <c r="Z244" i="7"/>
  <c r="V242" i="7"/>
  <c r="K127" i="7"/>
  <c r="H122" i="7"/>
  <c r="H121" i="7" s="1"/>
  <c r="H119" i="7" s="1"/>
  <c r="AA195" i="7"/>
  <c r="L299" i="7"/>
  <c r="Y300" i="7"/>
  <c r="P48" i="7"/>
  <c r="AB191" i="7"/>
  <c r="X184" i="7"/>
  <c r="Y9" i="7"/>
  <c r="L127" i="7"/>
  <c r="X128" i="7"/>
  <c r="L147" i="7"/>
  <c r="Z148" i="7"/>
  <c r="X148" i="7"/>
  <c r="R12" i="7"/>
  <c r="R11" i="7" s="1"/>
  <c r="Z65" i="7"/>
  <c r="Y47" i="7"/>
  <c r="AA47" i="7"/>
  <c r="AB98" i="7"/>
  <c r="Z98" i="7"/>
  <c r="V94" i="7"/>
  <c r="X228" i="7"/>
  <c r="Y188" i="7"/>
  <c r="G242" i="7"/>
  <c r="K244" i="7"/>
  <c r="AA288" i="7"/>
  <c r="T282" i="7"/>
  <c r="Y303" i="7"/>
  <c r="AA303" i="7"/>
  <c r="Z124" i="7"/>
  <c r="Z9" i="7"/>
  <c r="P12" i="7"/>
  <c r="P11" i="7" s="1"/>
  <c r="H307" i="7"/>
  <c r="T231" i="7"/>
  <c r="AA232" i="7"/>
  <c r="X180" i="7"/>
  <c r="AA151" i="7"/>
  <c r="Y151" i="7"/>
  <c r="X32" i="7"/>
  <c r="V11" i="7"/>
  <c r="AB12" i="7"/>
  <c r="X93" i="7"/>
  <c r="AA93" i="7"/>
  <c r="X199" i="7"/>
  <c r="H118" i="13" l="1"/>
  <c r="I118" i="13" s="1"/>
  <c r="I121" i="13"/>
  <c r="K91" i="13"/>
  <c r="J90" i="13"/>
  <c r="J81" i="13" s="1"/>
  <c r="I11" i="13"/>
  <c r="H10" i="13"/>
  <c r="H100" i="13"/>
  <c r="I101" i="13"/>
  <c r="K32" i="13"/>
  <c r="H113" i="13"/>
  <c r="I114" i="13"/>
  <c r="I96" i="13"/>
  <c r="H91" i="13"/>
  <c r="K96" i="13"/>
  <c r="I129" i="13"/>
  <c r="H122" i="13"/>
  <c r="K129" i="13"/>
  <c r="K114" i="13"/>
  <c r="K100" i="13"/>
  <c r="J83" i="13"/>
  <c r="H73" i="13"/>
  <c r="I73" i="13" s="1"/>
  <c r="I74" i="13"/>
  <c r="J9" i="13"/>
  <c r="K10" i="13"/>
  <c r="I123" i="13"/>
  <c r="H120" i="13"/>
  <c r="K123" i="13"/>
  <c r="H85" i="13"/>
  <c r="I86" i="13"/>
  <c r="K86" i="13"/>
  <c r="K74" i="13"/>
  <c r="K142" i="13"/>
  <c r="I128" i="13"/>
  <c r="K128" i="13"/>
  <c r="K121" i="13"/>
  <c r="J118" i="13"/>
  <c r="K118" i="13" s="1"/>
  <c r="K113" i="13"/>
  <c r="J112" i="13"/>
  <c r="Q10" i="12"/>
  <c r="X11" i="12"/>
  <c r="AA11" i="12"/>
  <c r="Z110" i="12"/>
  <c r="AA279" i="12"/>
  <c r="Y98" i="12"/>
  <c r="Z98" i="12"/>
  <c r="AB11" i="12"/>
  <c r="Z11" i="12"/>
  <c r="V10" i="12"/>
  <c r="Q259" i="12"/>
  <c r="X260" i="12"/>
  <c r="AA260" i="12"/>
  <c r="T259" i="12"/>
  <c r="Y260" i="12"/>
  <c r="K242" i="12"/>
  <c r="G120" i="12"/>
  <c r="K120" i="12" s="1"/>
  <c r="L122" i="12"/>
  <c r="X219" i="12"/>
  <c r="Z219" i="12"/>
  <c r="Y227" i="12"/>
  <c r="X227" i="12"/>
  <c r="Z227" i="12"/>
  <c r="V279" i="12"/>
  <c r="AB281" i="12"/>
  <c r="X40" i="12"/>
  <c r="Y243" i="12"/>
  <c r="T241" i="12"/>
  <c r="AA243" i="12"/>
  <c r="Z243" i="12"/>
  <c r="V241" i="12"/>
  <c r="AB243" i="12"/>
  <c r="Z265" i="12"/>
  <c r="L241" i="12"/>
  <c r="X243" i="12"/>
  <c r="L260" i="12"/>
  <c r="X261" i="12"/>
  <c r="AB280" i="12"/>
  <c r="X94" i="12"/>
  <c r="AA94" i="12"/>
  <c r="AB270" i="12"/>
  <c r="V269" i="12"/>
  <c r="Y147" i="12"/>
  <c r="X147" i="12"/>
  <c r="Z187" i="12"/>
  <c r="Y187" i="12"/>
  <c r="X187" i="12"/>
  <c r="H231" i="12"/>
  <c r="K232" i="12"/>
  <c r="Y261" i="12"/>
  <c r="AB260" i="12"/>
  <c r="V259" i="12"/>
  <c r="Z260" i="12"/>
  <c r="L280" i="12"/>
  <c r="Z280" i="12" s="1"/>
  <c r="Z282" i="12"/>
  <c r="X175" i="12"/>
  <c r="Z175" i="12"/>
  <c r="L275" i="12"/>
  <c r="Y276" i="12"/>
  <c r="Z276" i="12"/>
  <c r="X276" i="12"/>
  <c r="L11" i="12"/>
  <c r="Y12" i="12"/>
  <c r="Q121" i="12"/>
  <c r="Y299" i="12"/>
  <c r="X299" i="12"/>
  <c r="AA122" i="12"/>
  <c r="T121" i="12"/>
  <c r="Q280" i="12"/>
  <c r="X282" i="12"/>
  <c r="Y159" i="12"/>
  <c r="Z159" i="12"/>
  <c r="Y191" i="12"/>
  <c r="J308" i="12"/>
  <c r="Z47" i="12"/>
  <c r="L120" i="12"/>
  <c r="X242" i="12"/>
  <c r="L94" i="12"/>
  <c r="X255" i="12"/>
  <c r="AA232" i="12"/>
  <c r="T231" i="12"/>
  <c r="X139" i="12"/>
  <c r="Z139" i="12"/>
  <c r="R307" i="12"/>
  <c r="AA269" i="12"/>
  <c r="V120" i="12"/>
  <c r="K10" i="12"/>
  <c r="Z179" i="12"/>
  <c r="AA40" i="12"/>
  <c r="T10" i="12"/>
  <c r="Z261" i="12"/>
  <c r="Z151" i="12"/>
  <c r="Y151" i="12"/>
  <c r="X151" i="12"/>
  <c r="L281" i="12"/>
  <c r="Z281" i="12" s="1"/>
  <c r="X283" i="12"/>
  <c r="Z283" i="12"/>
  <c r="Y283" i="12"/>
  <c r="X265" i="12"/>
  <c r="X12" i="12"/>
  <c r="Y183" i="12"/>
  <c r="X183" i="12"/>
  <c r="G121" i="12"/>
  <c r="K122" i="12"/>
  <c r="Q269" i="12"/>
  <c r="L232" i="12"/>
  <c r="Z233" i="12"/>
  <c r="X233" i="12"/>
  <c r="Y282" i="12"/>
  <c r="T280" i="12"/>
  <c r="AA282" i="12"/>
  <c r="AB232" i="12"/>
  <c r="L110" i="12"/>
  <c r="X112" i="12"/>
  <c r="Y112" i="12"/>
  <c r="L40" i="12"/>
  <c r="X215" i="12"/>
  <c r="Z215" i="12"/>
  <c r="Z242" i="12"/>
  <c r="L270" i="12"/>
  <c r="Y271" i="12"/>
  <c r="J87" i="11"/>
  <c r="O90" i="11"/>
  <c r="O49" i="11"/>
  <c r="K47" i="11"/>
  <c r="O88" i="11"/>
  <c r="H78" i="11"/>
  <c r="O92" i="11"/>
  <c r="N92" i="11"/>
  <c r="K89" i="11"/>
  <c r="H9" i="11"/>
  <c r="M15" i="11"/>
  <c r="K55" i="11"/>
  <c r="O56" i="11"/>
  <c r="N56" i="11"/>
  <c r="H66" i="11"/>
  <c r="M67" i="11"/>
  <c r="N83" i="11"/>
  <c r="M83" i="11"/>
  <c r="N67" i="11"/>
  <c r="M66" i="11"/>
  <c r="J65" i="11"/>
  <c r="H56" i="11"/>
  <c r="M78" i="11"/>
  <c r="J77" i="11"/>
  <c r="N93" i="11"/>
  <c r="H90" i="11"/>
  <c r="M56" i="11"/>
  <c r="J55" i="11"/>
  <c r="J46" i="11" s="1"/>
  <c r="H91" i="11"/>
  <c r="N94" i="11"/>
  <c r="M92" i="11"/>
  <c r="J89" i="11"/>
  <c r="M89" i="11" s="1"/>
  <c r="M91" i="11"/>
  <c r="J88" i="11"/>
  <c r="K8" i="11"/>
  <c r="O9" i="11"/>
  <c r="N66" i="11"/>
  <c r="O66" i="11"/>
  <c r="K65" i="11"/>
  <c r="H50" i="11"/>
  <c r="N51" i="11"/>
  <c r="M51" i="11"/>
  <c r="I146" i="10"/>
  <c r="K146" i="10"/>
  <c r="I128" i="10"/>
  <c r="K128" i="10"/>
  <c r="H85" i="10"/>
  <c r="I86" i="10"/>
  <c r="K86" i="10"/>
  <c r="I96" i="10"/>
  <c r="K96" i="10"/>
  <c r="H121" i="10"/>
  <c r="I124" i="10"/>
  <c r="H123" i="10"/>
  <c r="I130" i="10"/>
  <c r="H91" i="10"/>
  <c r="I92" i="10"/>
  <c r="K92" i="10"/>
  <c r="I11" i="10"/>
  <c r="H10" i="10"/>
  <c r="K11" i="10"/>
  <c r="J118" i="10"/>
  <c r="H122" i="10"/>
  <c r="I129" i="10"/>
  <c r="K129" i="10"/>
  <c r="I113" i="10"/>
  <c r="H112" i="10"/>
  <c r="K113" i="10"/>
  <c r="J81" i="10"/>
  <c r="H32" i="10"/>
  <c r="I32" i="10" s="1"/>
  <c r="I33" i="10"/>
  <c r="K33" i="10"/>
  <c r="H101" i="10"/>
  <c r="I102" i="10"/>
  <c r="K102" i="10"/>
  <c r="I108" i="10"/>
  <c r="K108" i="10"/>
  <c r="J120" i="10"/>
  <c r="K32" i="10"/>
  <c r="J9" i="10"/>
  <c r="I142" i="10"/>
  <c r="K142" i="10"/>
  <c r="I32" i="9"/>
  <c r="K32" i="9"/>
  <c r="J9" i="9"/>
  <c r="K114" i="9"/>
  <c r="I114" i="9"/>
  <c r="H113" i="9"/>
  <c r="K96" i="9"/>
  <c r="H91" i="9"/>
  <c r="I96" i="9"/>
  <c r="H101" i="9"/>
  <c r="I102" i="9"/>
  <c r="K102" i="9"/>
  <c r="K123" i="9"/>
  <c r="J120" i="9"/>
  <c r="K120" i="9" s="1"/>
  <c r="K129" i="9"/>
  <c r="H122" i="9"/>
  <c r="I129" i="9"/>
  <c r="H121" i="9"/>
  <c r="I128" i="9"/>
  <c r="K121" i="9"/>
  <c r="J118" i="9"/>
  <c r="K91" i="9"/>
  <c r="J90" i="9"/>
  <c r="K73" i="9"/>
  <c r="I73" i="9"/>
  <c r="I40" i="9"/>
  <c r="K40" i="9"/>
  <c r="K101" i="9"/>
  <c r="J100" i="9"/>
  <c r="K86" i="9"/>
  <c r="I86" i="9"/>
  <c r="H85" i="9"/>
  <c r="K142" i="9"/>
  <c r="I142" i="9"/>
  <c r="H10" i="9"/>
  <c r="K10" i="9" s="1"/>
  <c r="I11" i="9"/>
  <c r="H8" i="8"/>
  <c r="N8" i="8" s="1"/>
  <c r="N9" i="8"/>
  <c r="H56" i="8"/>
  <c r="N57" i="8"/>
  <c r="H89" i="8"/>
  <c r="N92" i="8"/>
  <c r="M57" i="8"/>
  <c r="M78" i="8"/>
  <c r="J77" i="8"/>
  <c r="O77" i="8" s="1"/>
  <c r="K88" i="8"/>
  <c r="O91" i="8"/>
  <c r="M83" i="8"/>
  <c r="J87" i="8"/>
  <c r="O87" i="8"/>
  <c r="O49" i="8"/>
  <c r="H65" i="8"/>
  <c r="J55" i="8"/>
  <c r="J46" i="8" s="1"/>
  <c r="O56" i="8"/>
  <c r="H91" i="8"/>
  <c r="N91" i="8" s="1"/>
  <c r="M94" i="8"/>
  <c r="O65" i="8"/>
  <c r="K48" i="8"/>
  <c r="M65" i="8"/>
  <c r="H78" i="8"/>
  <c r="N79" i="8"/>
  <c r="M9" i="8"/>
  <c r="J8" i="8"/>
  <c r="N93" i="8"/>
  <c r="H90" i="8"/>
  <c r="M90" i="8" s="1"/>
  <c r="M92" i="8"/>
  <c r="J89" i="8"/>
  <c r="O92" i="8"/>
  <c r="H50" i="8"/>
  <c r="N51" i="8"/>
  <c r="M51" i="8"/>
  <c r="O55" i="8"/>
  <c r="K46" i="8"/>
  <c r="N15" i="8"/>
  <c r="O78" i="8"/>
  <c r="AA231" i="7"/>
  <c r="K242" i="7"/>
  <c r="G120" i="7"/>
  <c r="K120" i="7" s="1"/>
  <c r="Y299" i="7"/>
  <c r="X299" i="7"/>
  <c r="Z223" i="7"/>
  <c r="Y131" i="7"/>
  <c r="Z131" i="7"/>
  <c r="X131" i="7"/>
  <c r="AA243" i="7"/>
  <c r="T241" i="7"/>
  <c r="Y243" i="7"/>
  <c r="Y183" i="7"/>
  <c r="Z183" i="7"/>
  <c r="Z112" i="7"/>
  <c r="L110" i="7"/>
  <c r="Y112" i="7"/>
  <c r="X112" i="7"/>
  <c r="V269" i="7"/>
  <c r="Z270" i="7"/>
  <c r="AB270" i="7"/>
  <c r="Z299" i="7"/>
  <c r="L11" i="7"/>
  <c r="Y12" i="7"/>
  <c r="AB259" i="7"/>
  <c r="V280" i="7"/>
  <c r="Y223" i="7"/>
  <c r="Y191" i="7"/>
  <c r="X191" i="7"/>
  <c r="Z195" i="7"/>
  <c r="Y195" i="7"/>
  <c r="Z147" i="7"/>
  <c r="X147" i="7"/>
  <c r="Z191" i="7"/>
  <c r="Y40" i="7"/>
  <c r="AA40" i="7"/>
  <c r="T10" i="7"/>
  <c r="V241" i="7"/>
  <c r="AB243" i="7"/>
  <c r="Z243" i="7"/>
  <c r="Z281" i="7"/>
  <c r="AB281" i="7"/>
  <c r="V279" i="7"/>
  <c r="Y227" i="7"/>
  <c r="Z227" i="7"/>
  <c r="X242" i="7"/>
  <c r="Q120" i="7"/>
  <c r="Z187" i="7"/>
  <c r="Y159" i="7"/>
  <c r="X159" i="7"/>
  <c r="Z159" i="7"/>
  <c r="P10" i="7"/>
  <c r="P307" i="7" s="1"/>
  <c r="AA282" i="7"/>
  <c r="T280" i="7"/>
  <c r="L122" i="7"/>
  <c r="X123" i="7"/>
  <c r="K40" i="7"/>
  <c r="G10" i="7"/>
  <c r="Z151" i="7"/>
  <c r="X151" i="7"/>
  <c r="X111" i="7"/>
  <c r="Z111" i="7"/>
  <c r="Y111" i="7"/>
  <c r="Y123" i="7"/>
  <c r="X270" i="7"/>
  <c r="Q269" i="7"/>
  <c r="AA270" i="7"/>
  <c r="L40" i="7"/>
  <c r="X41" i="7"/>
  <c r="X122" i="7"/>
  <c r="Q121" i="7"/>
  <c r="L282" i="7"/>
  <c r="L231" i="7"/>
  <c r="G121" i="7"/>
  <c r="K122" i="7"/>
  <c r="X288" i="7"/>
  <c r="Z122" i="7"/>
  <c r="V121" i="7"/>
  <c r="AB122" i="7"/>
  <c r="Z12" i="7"/>
  <c r="AB94" i="7"/>
  <c r="Z94" i="7"/>
  <c r="R10" i="7"/>
  <c r="R307" i="7" s="1"/>
  <c r="X127" i="7"/>
  <c r="P47" i="7"/>
  <c r="P40" i="7" s="1"/>
  <c r="Y41" i="7"/>
  <c r="X11" i="7"/>
  <c r="Q10" i="7"/>
  <c r="AA11" i="7"/>
  <c r="AA122" i="7"/>
  <c r="Y122" i="7"/>
  <c r="T121" i="7"/>
  <c r="AB231" i="7"/>
  <c r="Z231" i="7"/>
  <c r="Q259" i="7"/>
  <c r="X260" i="7"/>
  <c r="AA260" i="7"/>
  <c r="Z41" i="7"/>
  <c r="K243" i="7"/>
  <c r="G241" i="7"/>
  <c r="K241" i="7" s="1"/>
  <c r="Q280" i="7"/>
  <c r="X47" i="7"/>
  <c r="Y232" i="7"/>
  <c r="Y288" i="7"/>
  <c r="AB242" i="7"/>
  <c r="Z242" i="7"/>
  <c r="X281" i="7"/>
  <c r="Q279" i="7"/>
  <c r="L94" i="7"/>
  <c r="Y98" i="7"/>
  <c r="X98" i="7"/>
  <c r="Y187" i="7"/>
  <c r="I10" i="7"/>
  <c r="I307" i="7" s="1"/>
  <c r="K94" i="7"/>
  <c r="L260" i="7"/>
  <c r="Y261" i="7"/>
  <c r="Z261" i="7"/>
  <c r="X12" i="7"/>
  <c r="Y265" i="7"/>
  <c r="X243" i="7"/>
  <c r="Q241" i="7"/>
  <c r="X241" i="7" s="1"/>
  <c r="X237" i="7"/>
  <c r="Z237" i="7"/>
  <c r="Y237" i="7"/>
  <c r="Y147" i="7"/>
  <c r="AB40" i="7"/>
  <c r="Z40" i="7"/>
  <c r="T120" i="7"/>
  <c r="AA242" i="7"/>
  <c r="Y242" i="7"/>
  <c r="X139" i="7"/>
  <c r="Y139" i="7"/>
  <c r="Y203" i="7"/>
  <c r="Y143" i="7"/>
  <c r="X143" i="7"/>
  <c r="Y287" i="7"/>
  <c r="X287" i="7"/>
  <c r="L281" i="7"/>
  <c r="X223" i="7"/>
  <c r="AB11" i="7"/>
  <c r="Z11" i="7"/>
  <c r="V10" i="7"/>
  <c r="Z143" i="7"/>
  <c r="Z265" i="7"/>
  <c r="X265" i="7"/>
  <c r="Y179" i="7"/>
  <c r="Z179" i="7"/>
  <c r="X261" i="7"/>
  <c r="Z155" i="7"/>
  <c r="X155" i="7"/>
  <c r="X232" i="7"/>
  <c r="X195" i="7"/>
  <c r="Z171" i="7"/>
  <c r="X171" i="7"/>
  <c r="Y171" i="7"/>
  <c r="Y199" i="7"/>
  <c r="H119" i="13" l="1"/>
  <c r="I122" i="13"/>
  <c r="K122" i="13"/>
  <c r="H112" i="13"/>
  <c r="I112" i="13" s="1"/>
  <c r="I113" i="13"/>
  <c r="I120" i="13"/>
  <c r="K120" i="13"/>
  <c r="K73" i="13"/>
  <c r="I91" i="13"/>
  <c r="H90" i="13"/>
  <c r="I90" i="13" s="1"/>
  <c r="H83" i="13"/>
  <c r="I83" i="13" s="1"/>
  <c r="I100" i="13"/>
  <c r="H84" i="13"/>
  <c r="I85" i="13"/>
  <c r="K85" i="13"/>
  <c r="K90" i="13"/>
  <c r="J150" i="13"/>
  <c r="K150" i="13" s="1"/>
  <c r="H9" i="13"/>
  <c r="I9" i="13" s="1"/>
  <c r="I10" i="13"/>
  <c r="K121" i="12"/>
  <c r="G119" i="12"/>
  <c r="L121" i="12"/>
  <c r="Z122" i="12"/>
  <c r="Z40" i="12"/>
  <c r="Y121" i="12"/>
  <c r="T119" i="12"/>
  <c r="AA121" i="12"/>
  <c r="Q119" i="12"/>
  <c r="X121" i="12"/>
  <c r="AB269" i="12"/>
  <c r="Z269" i="12"/>
  <c r="Z10" i="12"/>
  <c r="AB10" i="12"/>
  <c r="V307" i="12"/>
  <c r="AA231" i="12"/>
  <c r="L231" i="12"/>
  <c r="X232" i="12"/>
  <c r="Z232" i="12"/>
  <c r="AB231" i="12"/>
  <c r="X280" i="12"/>
  <c r="Q120" i="12"/>
  <c r="X120" i="12" s="1"/>
  <c r="AB259" i="12"/>
  <c r="Z241" i="12"/>
  <c r="AB241" i="12"/>
  <c r="V119" i="12"/>
  <c r="L269" i="12"/>
  <c r="Y270" i="12"/>
  <c r="AA280" i="12"/>
  <c r="Y280" i="12"/>
  <c r="T120" i="12"/>
  <c r="X270" i="12"/>
  <c r="X122" i="12"/>
  <c r="Z270" i="12"/>
  <c r="X241" i="12"/>
  <c r="AB279" i="12"/>
  <c r="Z279" i="12"/>
  <c r="X269" i="12"/>
  <c r="L279" i="12"/>
  <c r="Y281" i="12"/>
  <c r="X281" i="12"/>
  <c r="AA10" i="12"/>
  <c r="Y10" i="12"/>
  <c r="Z120" i="12"/>
  <c r="AB120" i="12"/>
  <c r="Y94" i="12"/>
  <c r="Z94" i="12"/>
  <c r="Y122" i="12"/>
  <c r="Y275" i="12"/>
  <c r="Z275" i="12"/>
  <c r="X275" i="12"/>
  <c r="AA241" i="12"/>
  <c r="Y241" i="12"/>
  <c r="AA259" i="12"/>
  <c r="X10" i="12"/>
  <c r="Q307" i="12"/>
  <c r="X110" i="12"/>
  <c r="Y110" i="12"/>
  <c r="Y40" i="12"/>
  <c r="Y232" i="12"/>
  <c r="L10" i="12"/>
  <c r="Y11" i="12"/>
  <c r="H119" i="12"/>
  <c r="H307" i="12" s="1"/>
  <c r="K231" i="12"/>
  <c r="L259" i="12"/>
  <c r="AB121" i="12"/>
  <c r="O55" i="11"/>
  <c r="K46" i="11"/>
  <c r="O89" i="11"/>
  <c r="N89" i="11"/>
  <c r="H8" i="11"/>
  <c r="M9" i="11"/>
  <c r="H49" i="11"/>
  <c r="N50" i="11"/>
  <c r="M50" i="11"/>
  <c r="N9" i="11"/>
  <c r="H87" i="11"/>
  <c r="N90" i="11"/>
  <c r="J48" i="11"/>
  <c r="M90" i="11"/>
  <c r="H88" i="11"/>
  <c r="N91" i="11"/>
  <c r="M55" i="11"/>
  <c r="H77" i="11"/>
  <c r="N78" i="11"/>
  <c r="H55" i="11"/>
  <c r="N55" i="11" s="1"/>
  <c r="O77" i="11"/>
  <c r="O8" i="11"/>
  <c r="N8" i="11"/>
  <c r="O65" i="11"/>
  <c r="N65" i="11"/>
  <c r="K48" i="11"/>
  <c r="M88" i="11"/>
  <c r="J47" i="11"/>
  <c r="H65" i="11"/>
  <c r="M65" i="11" s="1"/>
  <c r="O87" i="11"/>
  <c r="H120" i="10"/>
  <c r="I120" i="10" s="1"/>
  <c r="I123" i="10"/>
  <c r="H84" i="10"/>
  <c r="I85" i="10"/>
  <c r="K85" i="10"/>
  <c r="J83" i="10"/>
  <c r="H118" i="10"/>
  <c r="I118" i="10" s="1"/>
  <c r="I121" i="10"/>
  <c r="K123" i="10"/>
  <c r="I112" i="10"/>
  <c r="K112" i="10"/>
  <c r="K121" i="10"/>
  <c r="H90" i="10"/>
  <c r="I91" i="10"/>
  <c r="K91" i="10"/>
  <c r="H119" i="10"/>
  <c r="I122" i="10"/>
  <c r="K122" i="10"/>
  <c r="H100" i="10"/>
  <c r="I101" i="10"/>
  <c r="K101" i="10"/>
  <c r="I10" i="10"/>
  <c r="H9" i="10"/>
  <c r="I9" i="10" s="1"/>
  <c r="K10" i="10"/>
  <c r="J83" i="9"/>
  <c r="K85" i="9"/>
  <c r="I85" i="9"/>
  <c r="H84" i="9"/>
  <c r="H90" i="9"/>
  <c r="I90" i="9" s="1"/>
  <c r="I91" i="9"/>
  <c r="H9" i="9"/>
  <c r="I9" i="9" s="1"/>
  <c r="I10" i="9"/>
  <c r="J81" i="9"/>
  <c r="J150" i="9" s="1"/>
  <c r="K150" i="9" s="1"/>
  <c r="H119" i="9"/>
  <c r="I122" i="9"/>
  <c r="K122" i="9"/>
  <c r="H100" i="9"/>
  <c r="I101" i="9"/>
  <c r="H118" i="9"/>
  <c r="I118" i="9" s="1"/>
  <c r="I121" i="9"/>
  <c r="K113" i="9"/>
  <c r="H112" i="9"/>
  <c r="I113" i="9"/>
  <c r="H55" i="8"/>
  <c r="N56" i="8"/>
  <c r="O48" i="8"/>
  <c r="M8" i="8"/>
  <c r="M89" i="8"/>
  <c r="O89" i="8"/>
  <c r="H48" i="8"/>
  <c r="N48" i="8" s="1"/>
  <c r="H87" i="8"/>
  <c r="N90" i="8"/>
  <c r="H77" i="8"/>
  <c r="N78" i="8"/>
  <c r="M77" i="8"/>
  <c r="N65" i="8"/>
  <c r="H49" i="8"/>
  <c r="N50" i="8"/>
  <c r="M50" i="8"/>
  <c r="M55" i="8"/>
  <c r="N89" i="8"/>
  <c r="O46" i="8"/>
  <c r="J48" i="8"/>
  <c r="H88" i="8"/>
  <c r="M91" i="8"/>
  <c r="M56" i="8"/>
  <c r="O8" i="8"/>
  <c r="K47" i="8"/>
  <c r="O88" i="8"/>
  <c r="AB10" i="7"/>
  <c r="Q307" i="7"/>
  <c r="L280" i="7"/>
  <c r="K10" i="7"/>
  <c r="K307" i="7" s="1"/>
  <c r="G307" i="7"/>
  <c r="Z282" i="7"/>
  <c r="AA120" i="7"/>
  <c r="Y282" i="7"/>
  <c r="Z280" i="7"/>
  <c r="L10" i="7"/>
  <c r="Y11" i="7"/>
  <c r="T119" i="7"/>
  <c r="AA121" i="7"/>
  <c r="Q119" i="7"/>
  <c r="X121" i="7"/>
  <c r="X269" i="7"/>
  <c r="AA269" i="7"/>
  <c r="Z110" i="7"/>
  <c r="Y110" i="7"/>
  <c r="X110" i="7"/>
  <c r="K121" i="7"/>
  <c r="G119" i="7"/>
  <c r="K119" i="7" s="1"/>
  <c r="L121" i="7"/>
  <c r="AA279" i="7"/>
  <c r="AB241" i="7"/>
  <c r="Z241" i="7"/>
  <c r="Y241" i="7"/>
  <c r="AA241" i="7"/>
  <c r="V120" i="7"/>
  <c r="X280" i="7"/>
  <c r="AB279" i="7"/>
  <c r="AA10" i="7"/>
  <c r="Y10" i="7"/>
  <c r="T307" i="7"/>
  <c r="X231" i="7"/>
  <c r="Y231" i="7"/>
  <c r="L279" i="7"/>
  <c r="Y281" i="7"/>
  <c r="L259" i="7"/>
  <c r="Y260" i="7"/>
  <c r="Z260" i="7"/>
  <c r="Y94" i="7"/>
  <c r="X94" i="7"/>
  <c r="X282" i="7"/>
  <c r="AA259" i="7"/>
  <c r="Z121" i="7"/>
  <c r="V119" i="7"/>
  <c r="AB121" i="7"/>
  <c r="X40" i="7"/>
  <c r="AA280" i="7"/>
  <c r="Y280" i="7"/>
  <c r="Z269" i="7"/>
  <c r="AB269" i="7"/>
  <c r="K9" i="13" l="1"/>
  <c r="K112" i="13"/>
  <c r="H82" i="13"/>
  <c r="I119" i="13"/>
  <c r="K119" i="13"/>
  <c r="H81" i="13"/>
  <c r="I84" i="13"/>
  <c r="K84" i="13"/>
  <c r="K83" i="13"/>
  <c r="Z259" i="12"/>
  <c r="Y259" i="12"/>
  <c r="Y269" i="12"/>
  <c r="M121" i="12"/>
  <c r="L119" i="12"/>
  <c r="Z121" i="12"/>
  <c r="X119" i="12"/>
  <c r="AA120" i="12"/>
  <c r="Y120" i="12"/>
  <c r="AB119" i="12"/>
  <c r="Z119" i="12"/>
  <c r="X231" i="12"/>
  <c r="Z231" i="12"/>
  <c r="AA119" i="12"/>
  <c r="Y119" i="12"/>
  <c r="X279" i="12"/>
  <c r="Y279" i="12"/>
  <c r="X259" i="12"/>
  <c r="K119" i="12"/>
  <c r="K307" i="12" s="1"/>
  <c r="G307" i="12"/>
  <c r="L307" i="12"/>
  <c r="M269" i="12" s="1"/>
  <c r="T307" i="12"/>
  <c r="AB307" i="12" s="1"/>
  <c r="Y231" i="12"/>
  <c r="M8" i="11"/>
  <c r="M47" i="11"/>
  <c r="N87" i="11"/>
  <c r="N77" i="11"/>
  <c r="H47" i="11"/>
  <c r="N88" i="11"/>
  <c r="M77" i="11"/>
  <c r="J117" i="11"/>
  <c r="H46" i="11"/>
  <c r="N46" i="11" s="1"/>
  <c r="N49" i="11"/>
  <c r="M49" i="11"/>
  <c r="O47" i="11"/>
  <c r="O46" i="11"/>
  <c r="O48" i="11"/>
  <c r="N48" i="11"/>
  <c r="M87" i="11"/>
  <c r="H48" i="11"/>
  <c r="M48" i="11" s="1"/>
  <c r="K117" i="11"/>
  <c r="K118" i="10"/>
  <c r="J150" i="10"/>
  <c r="K150" i="10" s="1"/>
  <c r="I100" i="10"/>
  <c r="H83" i="10"/>
  <c r="I83" i="10" s="1"/>
  <c r="K100" i="10"/>
  <c r="I90" i="10"/>
  <c r="K90" i="10"/>
  <c r="I84" i="10"/>
  <c r="H81" i="10"/>
  <c r="K84" i="10"/>
  <c r="I119" i="10"/>
  <c r="H82" i="10"/>
  <c r="K119" i="10"/>
  <c r="K120" i="10"/>
  <c r="K9" i="10"/>
  <c r="K9" i="9"/>
  <c r="H83" i="9"/>
  <c r="I83" i="9" s="1"/>
  <c r="I100" i="9"/>
  <c r="I119" i="9"/>
  <c r="H82" i="9"/>
  <c r="K119" i="9"/>
  <c r="K100" i="9"/>
  <c r="K81" i="9"/>
  <c r="K112" i="9"/>
  <c r="I112" i="9"/>
  <c r="K118" i="9"/>
  <c r="K90" i="9"/>
  <c r="K84" i="9"/>
  <c r="I84" i="9"/>
  <c r="H81" i="9"/>
  <c r="I81" i="9" s="1"/>
  <c r="K83" i="9"/>
  <c r="N77" i="8"/>
  <c r="N55" i="8"/>
  <c r="H46" i="8"/>
  <c r="N49" i="8"/>
  <c r="M49" i="8"/>
  <c r="O47" i="8"/>
  <c r="K117" i="8"/>
  <c r="H47" i="8"/>
  <c r="N47" i="8" s="1"/>
  <c r="M88" i="8"/>
  <c r="N87" i="8"/>
  <c r="N88" i="8"/>
  <c r="M48" i="8"/>
  <c r="M87" i="8"/>
  <c r="J117" i="8"/>
  <c r="Y259" i="7"/>
  <c r="Z259" i="7"/>
  <c r="AA307" i="7"/>
  <c r="AB119" i="7"/>
  <c r="AB120" i="7"/>
  <c r="X119" i="7"/>
  <c r="X10" i="7"/>
  <c r="V307" i="7"/>
  <c r="Y279" i="7"/>
  <c r="Z279" i="7"/>
  <c r="L119" i="7"/>
  <c r="AA119" i="7"/>
  <c r="Y119" i="7"/>
  <c r="Z10" i="7"/>
  <c r="X259" i="7"/>
  <c r="Y121" i="7"/>
  <c r="X279" i="7"/>
  <c r="L120" i="7"/>
  <c r="I82" i="13" l="1"/>
  <c r="K82" i="13"/>
  <c r="I81" i="13"/>
  <c r="I150" i="13" s="1"/>
  <c r="K81" i="13"/>
  <c r="M10" i="12"/>
  <c r="M279" i="12"/>
  <c r="AA307" i="12"/>
  <c r="Y307" i="12"/>
  <c r="M296" i="12"/>
  <c r="M291" i="12"/>
  <c r="M254" i="12"/>
  <c r="M302" i="12"/>
  <c r="M298" i="12"/>
  <c r="M226" i="12"/>
  <c r="M286" i="12"/>
  <c r="M240" i="12"/>
  <c r="M169" i="12"/>
  <c r="M133" i="12"/>
  <c r="M202" i="12"/>
  <c r="M174" i="12"/>
  <c r="M137" i="12"/>
  <c r="M130" i="12"/>
  <c r="M108" i="12"/>
  <c r="M90" i="12"/>
  <c r="M138" i="12"/>
  <c r="M205" i="12"/>
  <c r="M204" i="12"/>
  <c r="M201" i="12"/>
  <c r="M295" i="12"/>
  <c r="M158" i="12"/>
  <c r="M77" i="12"/>
  <c r="M109" i="12"/>
  <c r="M36" i="12"/>
  <c r="M28" i="12"/>
  <c r="M17" i="12"/>
  <c r="M58" i="12"/>
  <c r="M34" i="12"/>
  <c r="M154" i="12"/>
  <c r="M16" i="12"/>
  <c r="M22" i="12"/>
  <c r="M209" i="12"/>
  <c r="M168" i="12"/>
  <c r="M62" i="12"/>
  <c r="M91" i="12"/>
  <c r="M253" i="12"/>
  <c r="M249" i="12"/>
  <c r="M173" i="12"/>
  <c r="M132" i="12"/>
  <c r="M124" i="12"/>
  <c r="M105" i="12"/>
  <c r="M25" i="12"/>
  <c r="M85" i="12"/>
  <c r="M72" i="12"/>
  <c r="M52" i="12"/>
  <c r="M57" i="12"/>
  <c r="M80" i="12"/>
  <c r="M197" i="12"/>
  <c r="M239" i="12"/>
  <c r="M56" i="12"/>
  <c r="M87" i="12"/>
  <c r="M142" i="12"/>
  <c r="M71" i="12"/>
  <c r="M167" i="12"/>
  <c r="M214" i="12"/>
  <c r="M200" i="12"/>
  <c r="M134" i="12"/>
  <c r="M210" i="12"/>
  <c r="M274" i="12"/>
  <c r="M268" i="12"/>
  <c r="M236" i="12"/>
  <c r="M170" i="12"/>
  <c r="M258" i="12"/>
  <c r="M21" i="12"/>
  <c r="M104" i="12"/>
  <c r="M88" i="12"/>
  <c r="M82" i="12"/>
  <c r="M198" i="12"/>
  <c r="M107" i="12"/>
  <c r="M208" i="12"/>
  <c r="M264" i="12"/>
  <c r="M293" i="12"/>
  <c r="M292" i="12"/>
  <c r="M61" i="12"/>
  <c r="M146" i="12"/>
  <c r="M73" i="12"/>
  <c r="M83" i="12"/>
  <c r="M186" i="12"/>
  <c r="M63" i="12"/>
  <c r="M131" i="12"/>
  <c r="M165" i="12"/>
  <c r="M37" i="12"/>
  <c r="M206" i="12"/>
  <c r="M294" i="12"/>
  <c r="M59" i="12"/>
  <c r="M182" i="12"/>
  <c r="M27" i="12"/>
  <c r="M125" i="12"/>
  <c r="M305" i="12"/>
  <c r="M166" i="12"/>
  <c r="M67" i="12"/>
  <c r="M18" i="12"/>
  <c r="M45" i="12"/>
  <c r="M31" i="12"/>
  <c r="M213" i="12"/>
  <c r="M23" i="12"/>
  <c r="M51" i="12"/>
  <c r="M102" i="12"/>
  <c r="M81" i="12"/>
  <c r="M126" i="12"/>
  <c r="M54" i="12"/>
  <c r="M38" i="12"/>
  <c r="M178" i="12"/>
  <c r="M218" i="12"/>
  <c r="M222" i="12"/>
  <c r="M35" i="12"/>
  <c r="M46" i="12"/>
  <c r="M97" i="12"/>
  <c r="M20" i="12"/>
  <c r="M29" i="12"/>
  <c r="M69" i="12"/>
  <c r="M76" i="12"/>
  <c r="M89" i="12"/>
  <c r="M26" i="12"/>
  <c r="M116" i="12"/>
  <c r="M50" i="12"/>
  <c r="M162" i="12"/>
  <c r="M196" i="12"/>
  <c r="M78" i="12"/>
  <c r="M156" i="12"/>
  <c r="M194" i="12"/>
  <c r="M92" i="12"/>
  <c r="M118" i="12"/>
  <c r="M129" i="12"/>
  <c r="M101" i="12"/>
  <c r="M203" i="12"/>
  <c r="M230" i="12"/>
  <c r="M225" i="12"/>
  <c r="M74" i="12"/>
  <c r="M157" i="12"/>
  <c r="M55" i="12"/>
  <c r="M84" i="12"/>
  <c r="M106" i="12"/>
  <c r="M70" i="12"/>
  <c r="M15" i="12"/>
  <c r="M39" i="12"/>
  <c r="M64" i="12"/>
  <c r="M117" i="12"/>
  <c r="M190" i="12"/>
  <c r="M252" i="12"/>
  <c r="M44" i="12"/>
  <c r="M19" i="12"/>
  <c r="M30" i="12"/>
  <c r="M150" i="12"/>
  <c r="M250" i="12"/>
  <c r="M251" i="12"/>
  <c r="M306" i="12"/>
  <c r="M14" i="12"/>
  <c r="M164" i="12"/>
  <c r="M247" i="12"/>
  <c r="M128" i="12"/>
  <c r="M68" i="12"/>
  <c r="M301" i="12"/>
  <c r="M96" i="12"/>
  <c r="M177" i="12"/>
  <c r="M221" i="12"/>
  <c r="M155" i="12"/>
  <c r="M79" i="12"/>
  <c r="M136" i="12"/>
  <c r="M43" i="12"/>
  <c r="M185" i="12"/>
  <c r="M181" i="12"/>
  <c r="M53" i="12"/>
  <c r="M161" i="12"/>
  <c r="M263" i="12"/>
  <c r="M113" i="12"/>
  <c r="M297" i="12"/>
  <c r="M235" i="12"/>
  <c r="M193" i="12"/>
  <c r="M149" i="12"/>
  <c r="M49" i="12"/>
  <c r="M289" i="12"/>
  <c r="M278" i="12"/>
  <c r="M207" i="12"/>
  <c r="M86" i="12"/>
  <c r="M248" i="12"/>
  <c r="M33" i="12"/>
  <c r="M153" i="12"/>
  <c r="M199" i="12"/>
  <c r="M100" i="12"/>
  <c r="M212" i="12"/>
  <c r="M290" i="12"/>
  <c r="M123" i="12"/>
  <c r="M172" i="12"/>
  <c r="M115" i="12"/>
  <c r="M145" i="12"/>
  <c r="M103" i="12"/>
  <c r="M229" i="12"/>
  <c r="M217" i="12"/>
  <c r="M189" i="12"/>
  <c r="M60" i="12"/>
  <c r="M267" i="12"/>
  <c r="M141" i="12"/>
  <c r="M285" i="12"/>
  <c r="M195" i="12"/>
  <c r="M24" i="12"/>
  <c r="M273" i="12"/>
  <c r="M238" i="12"/>
  <c r="M75" i="12"/>
  <c r="M304" i="12"/>
  <c r="M66" i="12"/>
  <c r="M42" i="12"/>
  <c r="M224" i="12"/>
  <c r="M257" i="12"/>
  <c r="M303" i="12"/>
  <c r="M163" i="12"/>
  <c r="M245" i="12"/>
  <c r="M266" i="12"/>
  <c r="M256" i="12"/>
  <c r="M228" i="12"/>
  <c r="M65" i="12"/>
  <c r="M48" i="12"/>
  <c r="M176" i="12"/>
  <c r="M188" i="12"/>
  <c r="M114" i="12"/>
  <c r="M111" i="12"/>
  <c r="M160" i="12"/>
  <c r="M32" i="12"/>
  <c r="M277" i="12"/>
  <c r="M93" i="12"/>
  <c r="M144" i="12"/>
  <c r="M211" i="12"/>
  <c r="M287" i="12"/>
  <c r="M95" i="12"/>
  <c r="M220" i="12"/>
  <c r="M9" i="12"/>
  <c r="M307" i="12" s="1"/>
  <c r="M41" i="12"/>
  <c r="M234" i="12"/>
  <c r="M140" i="12"/>
  <c r="M184" i="12"/>
  <c r="M135" i="12"/>
  <c r="M284" i="12"/>
  <c r="M152" i="12"/>
  <c r="M180" i="12"/>
  <c r="M171" i="12"/>
  <c r="M99" i="12"/>
  <c r="M223" i="12"/>
  <c r="M244" i="12"/>
  <c r="M300" i="12"/>
  <c r="M127" i="12"/>
  <c r="M13" i="12"/>
  <c r="M192" i="12"/>
  <c r="M216" i="12"/>
  <c r="M148" i="12"/>
  <c r="M237" i="12"/>
  <c r="M262" i="12"/>
  <c r="M246" i="12"/>
  <c r="M272" i="12"/>
  <c r="M288" i="12"/>
  <c r="M219" i="12"/>
  <c r="M265" i="12"/>
  <c r="M282" i="12"/>
  <c r="M276" i="12"/>
  <c r="M159" i="12"/>
  <c r="M143" i="12"/>
  <c r="M261" i="12"/>
  <c r="M139" i="12"/>
  <c r="M187" i="12"/>
  <c r="M47" i="12"/>
  <c r="M255" i="12"/>
  <c r="M283" i="12"/>
  <c r="M183" i="12"/>
  <c r="M98" i="12"/>
  <c r="M147" i="12"/>
  <c r="M299" i="12"/>
  <c r="M215" i="12"/>
  <c r="M191" i="12"/>
  <c r="M227" i="12"/>
  <c r="M243" i="12"/>
  <c r="M175" i="12"/>
  <c r="M179" i="12"/>
  <c r="M151" i="12"/>
  <c r="M233" i="12"/>
  <c r="M271" i="12"/>
  <c r="M12" i="12"/>
  <c r="M242" i="12"/>
  <c r="M112" i="12"/>
  <c r="M281" i="12"/>
  <c r="M110" i="12"/>
  <c r="M232" i="12"/>
  <c r="M241" i="12"/>
  <c r="M275" i="12"/>
  <c r="M122" i="12"/>
  <c r="M270" i="12"/>
  <c r="M260" i="12"/>
  <c r="M40" i="12"/>
  <c r="M120" i="12"/>
  <c r="M94" i="12"/>
  <c r="M280" i="12"/>
  <c r="M11" i="12"/>
  <c r="M231" i="12"/>
  <c r="Z307" i="12"/>
  <c r="X307" i="12"/>
  <c r="M119" i="12"/>
  <c r="M259" i="12"/>
  <c r="O117" i="11"/>
  <c r="I47" i="11"/>
  <c r="N47" i="11"/>
  <c r="I48" i="11"/>
  <c r="M46" i="11"/>
  <c r="H117" i="11"/>
  <c r="I81" i="10"/>
  <c r="K81" i="10"/>
  <c r="I82" i="10"/>
  <c r="K82" i="10"/>
  <c r="K83" i="10"/>
  <c r="I150" i="9"/>
  <c r="I82" i="9"/>
  <c r="K82" i="9"/>
  <c r="M46" i="8"/>
  <c r="H117" i="8"/>
  <c r="N46" i="8"/>
  <c r="O117" i="8"/>
  <c r="N117" i="8"/>
  <c r="I47" i="8"/>
  <c r="M47" i="8"/>
  <c r="M117" i="8"/>
  <c r="X120" i="7"/>
  <c r="Y120" i="7"/>
  <c r="AB307" i="7"/>
  <c r="Z307" i="7"/>
  <c r="Z120" i="7"/>
  <c r="Z119" i="7"/>
  <c r="L307" i="7"/>
  <c r="I107" i="11" l="1"/>
  <c r="I115" i="11"/>
  <c r="I76" i="11"/>
  <c r="I64" i="11"/>
  <c r="I12" i="11"/>
  <c r="I108" i="11"/>
  <c r="I116" i="11"/>
  <c r="I26" i="11"/>
  <c r="I34" i="11"/>
  <c r="I58" i="11"/>
  <c r="I32" i="11"/>
  <c r="I22" i="11"/>
  <c r="I54" i="11"/>
  <c r="I17" i="11"/>
  <c r="I111" i="11"/>
  <c r="I38" i="11"/>
  <c r="I82" i="11"/>
  <c r="I114" i="11"/>
  <c r="I100" i="11"/>
  <c r="I60" i="11"/>
  <c r="I39" i="11"/>
  <c r="I30" i="11"/>
  <c r="I57" i="11"/>
  <c r="I19" i="11"/>
  <c r="I43" i="11"/>
  <c r="I86" i="11"/>
  <c r="I18" i="11"/>
  <c r="I45" i="11"/>
  <c r="I106" i="11"/>
  <c r="I14" i="11"/>
  <c r="I59" i="11"/>
  <c r="I28" i="11"/>
  <c r="I99" i="11"/>
  <c r="I21" i="11"/>
  <c r="I40" i="11"/>
  <c r="I105" i="11"/>
  <c r="I13" i="11"/>
  <c r="I24" i="11"/>
  <c r="I23" i="11"/>
  <c r="I69" i="11"/>
  <c r="I112" i="11"/>
  <c r="I10" i="11"/>
  <c r="I72" i="11"/>
  <c r="I42" i="11"/>
  <c r="I104" i="11"/>
  <c r="I36" i="11"/>
  <c r="I25" i="11"/>
  <c r="I102" i="11"/>
  <c r="I31" i="11"/>
  <c r="I98" i="11"/>
  <c r="I27" i="11"/>
  <c r="I35" i="11"/>
  <c r="I70" i="11"/>
  <c r="I110" i="11"/>
  <c r="I41" i="11"/>
  <c r="I11" i="11"/>
  <c r="I81" i="11"/>
  <c r="I101" i="11"/>
  <c r="I109" i="11"/>
  <c r="I16" i="11"/>
  <c r="I20" i="11"/>
  <c r="I29" i="11"/>
  <c r="I103" i="11"/>
  <c r="I37" i="11"/>
  <c r="I85" i="11"/>
  <c r="I95" i="11"/>
  <c r="I75" i="11"/>
  <c r="I113" i="11"/>
  <c r="I53" i="11"/>
  <c r="I71" i="11"/>
  <c r="I63" i="11"/>
  <c r="I44" i="11"/>
  <c r="I96" i="11"/>
  <c r="I84" i="11"/>
  <c r="I52" i="11"/>
  <c r="I74" i="11"/>
  <c r="I68" i="11"/>
  <c r="I33" i="11"/>
  <c r="I80" i="11"/>
  <c r="I97" i="11"/>
  <c r="I92" i="11"/>
  <c r="I62" i="11"/>
  <c r="I15" i="11"/>
  <c r="I94" i="11"/>
  <c r="I79" i="11"/>
  <c r="I73" i="11"/>
  <c r="I51" i="11"/>
  <c r="I89" i="11"/>
  <c r="I67" i="11"/>
  <c r="I83" i="11"/>
  <c r="I61" i="11"/>
  <c r="I93" i="11"/>
  <c r="I50" i="11"/>
  <c r="I91" i="11"/>
  <c r="I9" i="11"/>
  <c r="I56" i="11"/>
  <c r="I66" i="11"/>
  <c r="I90" i="11"/>
  <c r="I78" i="11"/>
  <c r="I77" i="11"/>
  <c r="I55" i="11"/>
  <c r="I49" i="11"/>
  <c r="I88" i="11"/>
  <c r="I8" i="11"/>
  <c r="I117" i="11" s="1"/>
  <c r="I65" i="11"/>
  <c r="I87" i="11"/>
  <c r="N117" i="11"/>
  <c r="I46" i="11"/>
  <c r="M117" i="11"/>
  <c r="I150" i="10"/>
  <c r="I104" i="8"/>
  <c r="I86" i="8"/>
  <c r="I45" i="8"/>
  <c r="I24" i="8"/>
  <c r="I27" i="8"/>
  <c r="I35" i="8"/>
  <c r="I21" i="8"/>
  <c r="I19" i="8"/>
  <c r="I108" i="8"/>
  <c r="I28" i="8"/>
  <c r="I14" i="8"/>
  <c r="I69" i="8"/>
  <c r="I72" i="8"/>
  <c r="I13" i="8"/>
  <c r="I54" i="8"/>
  <c r="I110" i="8"/>
  <c r="I42" i="8"/>
  <c r="I37" i="8"/>
  <c r="I70" i="8"/>
  <c r="I30" i="8"/>
  <c r="I71" i="8"/>
  <c r="I43" i="8"/>
  <c r="I102" i="8"/>
  <c r="I116" i="8"/>
  <c r="I32" i="8"/>
  <c r="I76" i="8"/>
  <c r="I115" i="8"/>
  <c r="I60" i="8"/>
  <c r="I41" i="8"/>
  <c r="I44" i="8"/>
  <c r="I23" i="8"/>
  <c r="I75" i="8"/>
  <c r="I40" i="8"/>
  <c r="I18" i="8"/>
  <c r="I36" i="8"/>
  <c r="I105" i="8"/>
  <c r="I62" i="8"/>
  <c r="I100" i="8"/>
  <c r="I111" i="8"/>
  <c r="I22" i="8"/>
  <c r="I74" i="8"/>
  <c r="I112" i="8"/>
  <c r="I25" i="8"/>
  <c r="I26" i="8"/>
  <c r="I12" i="8"/>
  <c r="I82" i="8"/>
  <c r="I38" i="8"/>
  <c r="I99" i="8"/>
  <c r="I106" i="8"/>
  <c r="I64" i="8"/>
  <c r="I29" i="8"/>
  <c r="I63" i="8"/>
  <c r="I31" i="8"/>
  <c r="I98" i="8"/>
  <c r="I107" i="8"/>
  <c r="I103" i="8"/>
  <c r="I73" i="8"/>
  <c r="I39" i="8"/>
  <c r="I81" i="8"/>
  <c r="I101" i="8"/>
  <c r="I109" i="8"/>
  <c r="I85" i="8"/>
  <c r="I17" i="8"/>
  <c r="I11" i="8"/>
  <c r="I59" i="8"/>
  <c r="I20" i="8"/>
  <c r="I61" i="8"/>
  <c r="I34" i="8"/>
  <c r="I53" i="8"/>
  <c r="I68" i="8"/>
  <c r="I114" i="8"/>
  <c r="I113" i="8"/>
  <c r="I58" i="8"/>
  <c r="I84" i="8"/>
  <c r="I97" i="8"/>
  <c r="I80" i="8"/>
  <c r="I67" i="8"/>
  <c r="I16" i="8"/>
  <c r="I10" i="8"/>
  <c r="I33" i="8"/>
  <c r="I95" i="8"/>
  <c r="I96" i="8"/>
  <c r="I52" i="8"/>
  <c r="I92" i="8"/>
  <c r="I93" i="8"/>
  <c r="I51" i="8"/>
  <c r="I9" i="8"/>
  <c r="I79" i="8"/>
  <c r="I15" i="8"/>
  <c r="I66" i="8"/>
  <c r="I57" i="8"/>
  <c r="I83" i="8"/>
  <c r="I94" i="8"/>
  <c r="I90" i="8"/>
  <c r="I65" i="8"/>
  <c r="I56" i="8"/>
  <c r="I89" i="8"/>
  <c r="I91" i="8"/>
  <c r="I78" i="8"/>
  <c r="I50" i="8"/>
  <c r="I8" i="8"/>
  <c r="I77" i="8"/>
  <c r="I55" i="8"/>
  <c r="I88" i="8"/>
  <c r="I87" i="8"/>
  <c r="I48" i="8"/>
  <c r="I49" i="8"/>
  <c r="I46" i="8"/>
  <c r="M253" i="7"/>
  <c r="M252" i="7"/>
  <c r="M306" i="7"/>
  <c r="M294" i="7"/>
  <c r="M214" i="7"/>
  <c r="M177" i="7"/>
  <c r="M84" i="7"/>
  <c r="M286" i="7"/>
  <c r="M250" i="7"/>
  <c r="M274" i="7"/>
  <c r="M251" i="7"/>
  <c r="M246" i="7"/>
  <c r="M23" i="7"/>
  <c r="M210" i="7"/>
  <c r="M271" i="7"/>
  <c r="M248" i="7"/>
  <c r="M175" i="7"/>
  <c r="M182" i="7"/>
  <c r="M74" i="7"/>
  <c r="M39" i="7"/>
  <c r="M213" i="7"/>
  <c r="M85" i="7"/>
  <c r="M178" i="7"/>
  <c r="M16" i="7"/>
  <c r="M277" i="7"/>
  <c r="M254" i="7"/>
  <c r="M217" i="7"/>
  <c r="M90" i="7"/>
  <c r="M95" i="7"/>
  <c r="M72" i="7"/>
  <c r="M249" i="7"/>
  <c r="M81" i="7"/>
  <c r="M146" i="7"/>
  <c r="M70" i="7"/>
  <c r="M18" i="7"/>
  <c r="M25" i="7"/>
  <c r="M305" i="7"/>
  <c r="M56" i="7"/>
  <c r="M78" i="7"/>
  <c r="M91" i="7"/>
  <c r="M194" i="7"/>
  <c r="M230" i="7"/>
  <c r="M28" i="7"/>
  <c r="M284" i="7"/>
  <c r="M170" i="7"/>
  <c r="M245" i="7"/>
  <c r="M30" i="7"/>
  <c r="M101" i="7"/>
  <c r="M209" i="7"/>
  <c r="M247" i="7"/>
  <c r="M244" i="7"/>
  <c r="M176" i="7"/>
  <c r="M218" i="7"/>
  <c r="M51" i="7"/>
  <c r="M87" i="7"/>
  <c r="M116" i="7"/>
  <c r="M304" i="7"/>
  <c r="M92" i="7"/>
  <c r="M29" i="7"/>
  <c r="M134" i="7"/>
  <c r="M236" i="7"/>
  <c r="M55" i="7"/>
  <c r="M226" i="7"/>
  <c r="M61" i="7"/>
  <c r="M59" i="7"/>
  <c r="M240" i="7"/>
  <c r="M158" i="7"/>
  <c r="M108" i="7"/>
  <c r="M164" i="7"/>
  <c r="M76" i="7"/>
  <c r="M285" i="7"/>
  <c r="M298" i="7"/>
  <c r="M106" i="7"/>
  <c r="M107" i="7"/>
  <c r="M97" i="7"/>
  <c r="M264" i="7"/>
  <c r="M63" i="7"/>
  <c r="M82" i="7"/>
  <c r="M163" i="7"/>
  <c r="M57" i="7"/>
  <c r="M190" i="7"/>
  <c r="M80" i="7"/>
  <c r="M208" i="7"/>
  <c r="M138" i="7"/>
  <c r="M17" i="7"/>
  <c r="M35" i="7"/>
  <c r="M50" i="7"/>
  <c r="M26" i="7"/>
  <c r="M211" i="7"/>
  <c r="M198" i="7"/>
  <c r="M52" i="7"/>
  <c r="M168" i="7"/>
  <c r="M222" i="7"/>
  <c r="M37" i="7"/>
  <c r="M69" i="7"/>
  <c r="M67" i="7"/>
  <c r="M126" i="7"/>
  <c r="M109" i="7"/>
  <c r="M166" i="7"/>
  <c r="M272" i="7"/>
  <c r="M38" i="7"/>
  <c r="M71" i="7"/>
  <c r="M137" i="7"/>
  <c r="M142" i="7"/>
  <c r="M206" i="7"/>
  <c r="M150" i="7"/>
  <c r="M77" i="7"/>
  <c r="M104" i="7"/>
  <c r="M235" i="7"/>
  <c r="M212" i="7"/>
  <c r="M257" i="7"/>
  <c r="M64" i="7"/>
  <c r="M22" i="7"/>
  <c r="M302" i="7"/>
  <c r="M169" i="7"/>
  <c r="M27" i="7"/>
  <c r="M221" i="7"/>
  <c r="M44" i="7"/>
  <c r="M186" i="7"/>
  <c r="M58" i="7"/>
  <c r="M174" i="7"/>
  <c r="M46" i="7"/>
  <c r="M293" i="7"/>
  <c r="M21" i="7"/>
  <c r="M292" i="7"/>
  <c r="M130" i="7"/>
  <c r="M73" i="7"/>
  <c r="M19" i="7"/>
  <c r="M31" i="7"/>
  <c r="M256" i="7"/>
  <c r="M96" i="7"/>
  <c r="M105" i="7"/>
  <c r="M202" i="7"/>
  <c r="M216" i="7"/>
  <c r="M88" i="7"/>
  <c r="M165" i="7"/>
  <c r="M258" i="7"/>
  <c r="M83" i="7"/>
  <c r="M118" i="7"/>
  <c r="M273" i="7"/>
  <c r="M62" i="7"/>
  <c r="M89" i="7"/>
  <c r="M268" i="7"/>
  <c r="M15" i="7"/>
  <c r="M20" i="7"/>
  <c r="M36" i="7"/>
  <c r="M102" i="7"/>
  <c r="M162" i="7"/>
  <c r="M54" i="7"/>
  <c r="M34" i="7"/>
  <c r="M276" i="7"/>
  <c r="M154" i="7"/>
  <c r="M296" i="7"/>
  <c r="M278" i="7"/>
  <c r="M43" i="7"/>
  <c r="M79" i="7"/>
  <c r="M115" i="7"/>
  <c r="M225" i="7"/>
  <c r="M133" i="7"/>
  <c r="M100" i="7"/>
  <c r="M283" i="7"/>
  <c r="M185" i="7"/>
  <c r="M267" i="7"/>
  <c r="M141" i="7"/>
  <c r="M242" i="7"/>
  <c r="M173" i="7"/>
  <c r="M103" i="7"/>
  <c r="M53" i="7"/>
  <c r="M157" i="7"/>
  <c r="M66" i="7"/>
  <c r="M14" i="7"/>
  <c r="M243" i="7"/>
  <c r="M255" i="7"/>
  <c r="M234" i="7"/>
  <c r="M201" i="7"/>
  <c r="M117" i="7"/>
  <c r="M60" i="7"/>
  <c r="M75" i="7"/>
  <c r="M215" i="7"/>
  <c r="M207" i="7"/>
  <c r="M229" i="7"/>
  <c r="M45" i="7"/>
  <c r="M189" i="7"/>
  <c r="M68" i="7"/>
  <c r="M205" i="7"/>
  <c r="M181" i="7"/>
  <c r="M239" i="7"/>
  <c r="M153" i="7"/>
  <c r="M49" i="7"/>
  <c r="M33" i="7"/>
  <c r="M297" i="7"/>
  <c r="M167" i="7"/>
  <c r="M220" i="7"/>
  <c r="M193" i="7"/>
  <c r="M24" i="7"/>
  <c r="M149" i="7"/>
  <c r="M145" i="7"/>
  <c r="M291" i="7"/>
  <c r="M161" i="7"/>
  <c r="M197" i="7"/>
  <c r="M125" i="7"/>
  <c r="M275" i="7"/>
  <c r="M129" i="7"/>
  <c r="M263" i="7"/>
  <c r="M301" i="7"/>
  <c r="M86" i="7"/>
  <c r="M295" i="7"/>
  <c r="M303" i="7"/>
  <c r="M136" i="7"/>
  <c r="M144" i="7"/>
  <c r="M204" i="7"/>
  <c r="M65" i="7"/>
  <c r="M140" i="7"/>
  <c r="M238" i="7"/>
  <c r="M114" i="7"/>
  <c r="M228" i="7"/>
  <c r="M266" i="7"/>
  <c r="M262" i="7"/>
  <c r="M99" i="7"/>
  <c r="M132" i="7"/>
  <c r="M241" i="7"/>
  <c r="M48" i="7"/>
  <c r="M200" i="7"/>
  <c r="M172" i="7"/>
  <c r="M13" i="7"/>
  <c r="M300" i="7"/>
  <c r="M128" i="7"/>
  <c r="M270" i="7"/>
  <c r="M289" i="7"/>
  <c r="M290" i="7"/>
  <c r="M42" i="7"/>
  <c r="M113" i="7"/>
  <c r="M152" i="7"/>
  <c r="M124" i="7"/>
  <c r="M160" i="7"/>
  <c r="M188" i="7"/>
  <c r="M93" i="7"/>
  <c r="M184" i="7"/>
  <c r="M135" i="7"/>
  <c r="M196" i="7"/>
  <c r="M192" i="7"/>
  <c r="M9" i="7"/>
  <c r="M233" i="7"/>
  <c r="M224" i="7"/>
  <c r="M219" i="7"/>
  <c r="M32" i="7"/>
  <c r="M156" i="7"/>
  <c r="M180" i="7"/>
  <c r="M148" i="7"/>
  <c r="M151" i="7"/>
  <c r="M232" i="7"/>
  <c r="M127" i="7"/>
  <c r="M143" i="7"/>
  <c r="M171" i="7"/>
  <c r="M223" i="7"/>
  <c r="M191" i="7"/>
  <c r="M147" i="7"/>
  <c r="M123" i="7"/>
  <c r="M261" i="7"/>
  <c r="M139" i="7"/>
  <c r="M269" i="7"/>
  <c r="M155" i="7"/>
  <c r="M112" i="7"/>
  <c r="M47" i="7"/>
  <c r="M131" i="7"/>
  <c r="M187" i="7"/>
  <c r="M287" i="7"/>
  <c r="M179" i="7"/>
  <c r="M299" i="7"/>
  <c r="M183" i="7"/>
  <c r="M195" i="7"/>
  <c r="M227" i="7"/>
  <c r="M288" i="7"/>
  <c r="M237" i="7"/>
  <c r="M203" i="7"/>
  <c r="M199" i="7"/>
  <c r="M12" i="7"/>
  <c r="M159" i="7"/>
  <c r="M111" i="7"/>
  <c r="M41" i="7"/>
  <c r="M98" i="7"/>
  <c r="M265" i="7"/>
  <c r="M110" i="7"/>
  <c r="M122" i="7"/>
  <c r="M281" i="7"/>
  <c r="M94" i="7"/>
  <c r="M11" i="7"/>
  <c r="M282" i="7"/>
  <c r="M231" i="7"/>
  <c r="M260" i="7"/>
  <c r="M40" i="7"/>
  <c r="M259" i="7"/>
  <c r="M121" i="7"/>
  <c r="M280" i="7"/>
  <c r="M279" i="7"/>
  <c r="Y307" i="7"/>
  <c r="X307" i="7"/>
  <c r="M10" i="7"/>
  <c r="M119" i="7"/>
  <c r="M120" i="7"/>
  <c r="I117" i="8" l="1"/>
  <c r="M307" i="7"/>
  <c r="AB306" i="6" l="1"/>
  <c r="AA306" i="6"/>
  <c r="Z306" i="6"/>
  <c r="W306" i="6"/>
  <c r="W305" i="6" s="1"/>
  <c r="W304" i="6" s="1"/>
  <c r="W303" i="6" s="1"/>
  <c r="U306" i="6"/>
  <c r="U305" i="6" s="1"/>
  <c r="S306" i="6"/>
  <c r="L306" i="6"/>
  <c r="V305" i="6"/>
  <c r="T305" i="6"/>
  <c r="S305" i="6"/>
  <c r="S304" i="6" s="1"/>
  <c r="S303" i="6" s="1"/>
  <c r="Q305" i="6"/>
  <c r="O305" i="6"/>
  <c r="N305" i="6"/>
  <c r="N304" i="6" s="1"/>
  <c r="K305" i="6"/>
  <c r="K304" i="6" s="1"/>
  <c r="K303" i="6" s="1"/>
  <c r="J305" i="6"/>
  <c r="J304" i="6" s="1"/>
  <c r="J303" i="6" s="1"/>
  <c r="I305" i="6"/>
  <c r="I304" i="6" s="1"/>
  <c r="I303" i="6" s="1"/>
  <c r="H305" i="6"/>
  <c r="H304" i="6" s="1"/>
  <c r="G305" i="6"/>
  <c r="G304" i="6" s="1"/>
  <c r="G303" i="6" s="1"/>
  <c r="F305" i="6"/>
  <c r="F304" i="6" s="1"/>
  <c r="F303" i="6" s="1"/>
  <c r="V304" i="6"/>
  <c r="V303" i="6" s="1"/>
  <c r="U304" i="6"/>
  <c r="U303" i="6" s="1"/>
  <c r="O304" i="6"/>
  <c r="O303" i="6" s="1"/>
  <c r="N303" i="6"/>
  <c r="H303" i="6"/>
  <c r="AB302" i="6"/>
  <c r="AA302" i="6"/>
  <c r="W302" i="6"/>
  <c r="W301" i="6" s="1"/>
  <c r="W300" i="6" s="1"/>
  <c r="W299" i="6" s="1"/>
  <c r="U302" i="6"/>
  <c r="S302" i="6"/>
  <c r="L302" i="6"/>
  <c r="Y302" i="6" s="1"/>
  <c r="AB301" i="6"/>
  <c r="AA301" i="6"/>
  <c r="V301" i="6"/>
  <c r="V300" i="6" s="1"/>
  <c r="U301" i="6"/>
  <c r="T301" i="6"/>
  <c r="S301" i="6"/>
  <c r="Q301" i="6"/>
  <c r="O301" i="6"/>
  <c r="N301" i="6"/>
  <c r="N300" i="6" s="1"/>
  <c r="N299" i="6" s="1"/>
  <c r="K301" i="6"/>
  <c r="K300" i="6" s="1"/>
  <c r="K299" i="6" s="1"/>
  <c r="J301" i="6"/>
  <c r="I301" i="6"/>
  <c r="I300" i="6" s="1"/>
  <c r="H301" i="6"/>
  <c r="G301" i="6"/>
  <c r="G300" i="6" s="1"/>
  <c r="G299" i="6" s="1"/>
  <c r="F301" i="6"/>
  <c r="F300" i="6" s="1"/>
  <c r="U300" i="6"/>
  <c r="U299" i="6" s="1"/>
  <c r="S300" i="6"/>
  <c r="S299" i="6" s="1"/>
  <c r="O300" i="6"/>
  <c r="O299" i="6" s="1"/>
  <c r="J300" i="6"/>
  <c r="J299" i="6" s="1"/>
  <c r="H300" i="6"/>
  <c r="H299" i="6" s="1"/>
  <c r="I299" i="6"/>
  <c r="F299" i="6"/>
  <c r="AA298" i="6"/>
  <c r="W298" i="6"/>
  <c r="U298" i="6"/>
  <c r="U297" i="6" s="1"/>
  <c r="S298" i="6"/>
  <c r="S297" i="6" s="1"/>
  <c r="L298" i="6"/>
  <c r="X298" i="6" s="1"/>
  <c r="W297" i="6"/>
  <c r="V297" i="6"/>
  <c r="T297" i="6"/>
  <c r="Q297" i="6"/>
  <c r="O297" i="6"/>
  <c r="O290" i="6" s="1"/>
  <c r="O288" i="6" s="1"/>
  <c r="O282" i="6" s="1"/>
  <c r="O280" i="6" s="1"/>
  <c r="N297" i="6"/>
  <c r="K297" i="6"/>
  <c r="J297" i="6"/>
  <c r="I297" i="6"/>
  <c r="H297" i="6"/>
  <c r="G297" i="6"/>
  <c r="G290" i="6" s="1"/>
  <c r="G288" i="6" s="1"/>
  <c r="G282" i="6" s="1"/>
  <c r="F297" i="6"/>
  <c r="AA296" i="6"/>
  <c r="Y296" i="6"/>
  <c r="W296" i="6"/>
  <c r="W295" i="6" s="1"/>
  <c r="U296" i="6"/>
  <c r="S296" i="6"/>
  <c r="P296" i="6"/>
  <c r="P295" i="6" s="1"/>
  <c r="L296" i="6"/>
  <c r="L295" i="6" s="1"/>
  <c r="X295" i="6" s="1"/>
  <c r="V295" i="6"/>
  <c r="U295" i="6"/>
  <c r="T295" i="6"/>
  <c r="S295" i="6"/>
  <c r="Q295" i="6"/>
  <c r="O295" i="6"/>
  <c r="N295" i="6"/>
  <c r="K295" i="6"/>
  <c r="J295" i="6"/>
  <c r="I295" i="6"/>
  <c r="H295" i="6"/>
  <c r="G295" i="6"/>
  <c r="F295" i="6"/>
  <c r="F289" i="6" s="1"/>
  <c r="F287" i="6" s="1"/>
  <c r="W294" i="6"/>
  <c r="W293" i="6" s="1"/>
  <c r="U294" i="6"/>
  <c r="U293" i="6" s="1"/>
  <c r="S294" i="6"/>
  <c r="L294" i="6"/>
  <c r="V293" i="6"/>
  <c r="T293" i="6"/>
  <c r="S293" i="6"/>
  <c r="S290" i="6" s="1"/>
  <c r="S288" i="6" s="1"/>
  <c r="S282" i="6" s="1"/>
  <c r="S280" i="6" s="1"/>
  <c r="Q293" i="6"/>
  <c r="O293" i="6"/>
  <c r="N293" i="6"/>
  <c r="K293" i="6"/>
  <c r="J293" i="6"/>
  <c r="J290" i="6" s="1"/>
  <c r="J288" i="6" s="1"/>
  <c r="J282" i="6" s="1"/>
  <c r="J280" i="6" s="1"/>
  <c r="I293" i="6"/>
  <c r="I290" i="6" s="1"/>
  <c r="I288" i="6" s="1"/>
  <c r="I282" i="6" s="1"/>
  <c r="I280" i="6" s="1"/>
  <c r="H293" i="6"/>
  <c r="G293" i="6"/>
  <c r="F293" i="6"/>
  <c r="AB292" i="6"/>
  <c r="AA292" i="6"/>
  <c r="Z292" i="6"/>
  <c r="W292" i="6"/>
  <c r="W291" i="6" s="1"/>
  <c r="W289" i="6" s="1"/>
  <c r="W287" i="6" s="1"/>
  <c r="U292" i="6"/>
  <c r="S292" i="6"/>
  <c r="S291" i="6" s="1"/>
  <c r="R292" i="6"/>
  <c r="R291" i="6" s="1"/>
  <c r="L292" i="6"/>
  <c r="Y292" i="6" s="1"/>
  <c r="Y291" i="6"/>
  <c r="V291" i="6"/>
  <c r="AB291" i="6" s="1"/>
  <c r="U291" i="6"/>
  <c r="T291" i="6"/>
  <c r="Q291" i="6"/>
  <c r="Q289" i="6" s="1"/>
  <c r="O291" i="6"/>
  <c r="N291" i="6"/>
  <c r="L291" i="6"/>
  <c r="K291" i="6"/>
  <c r="K290" i="6" s="1"/>
  <c r="K289" i="6" s="1"/>
  <c r="J291" i="6"/>
  <c r="I291" i="6"/>
  <c r="I289" i="6" s="1"/>
  <c r="I287" i="6" s="1"/>
  <c r="H291" i="6"/>
  <c r="H289" i="6" s="1"/>
  <c r="H287" i="6" s="1"/>
  <c r="G291" i="6"/>
  <c r="G289" i="6" s="1"/>
  <c r="G287" i="6" s="1"/>
  <c r="F291" i="6"/>
  <c r="V289" i="6"/>
  <c r="U289" i="6"/>
  <c r="U287" i="6" s="1"/>
  <c r="J289" i="6"/>
  <c r="J287" i="6" s="1"/>
  <c r="K288" i="6"/>
  <c r="K282" i="6" s="1"/>
  <c r="K280" i="6" s="1"/>
  <c r="AB286" i="6"/>
  <c r="AA286" i="6"/>
  <c r="Z286" i="6"/>
  <c r="Y286" i="6"/>
  <c r="W286" i="6"/>
  <c r="U286" i="6"/>
  <c r="U285" i="6" s="1"/>
  <c r="U284" i="6" s="1"/>
  <c r="U283" i="6" s="1"/>
  <c r="S286" i="6"/>
  <c r="S285" i="6" s="1"/>
  <c r="S284" i="6" s="1"/>
  <c r="S283" i="6" s="1"/>
  <c r="R286" i="6"/>
  <c r="R285" i="6" s="1"/>
  <c r="R284" i="6" s="1"/>
  <c r="R283" i="6" s="1"/>
  <c r="P286" i="6"/>
  <c r="P285" i="6" s="1"/>
  <c r="P284" i="6" s="1"/>
  <c r="P283" i="6" s="1"/>
  <c r="L286" i="6"/>
  <c r="X286" i="6" s="1"/>
  <c r="W285" i="6"/>
  <c r="V285" i="6"/>
  <c r="V284" i="6" s="1"/>
  <c r="V283" i="6" s="1"/>
  <c r="T285" i="6"/>
  <c r="Q285" i="6"/>
  <c r="Q284" i="6" s="1"/>
  <c r="Q283" i="6" s="1"/>
  <c r="O285" i="6"/>
  <c r="N285" i="6"/>
  <c r="N284" i="6" s="1"/>
  <c r="L285" i="6"/>
  <c r="K285" i="6"/>
  <c r="K284" i="6" s="1"/>
  <c r="K283" i="6" s="1"/>
  <c r="J285" i="6"/>
  <c r="I285" i="6"/>
  <c r="H285" i="6"/>
  <c r="H284" i="6" s="1"/>
  <c r="H283" i="6" s="1"/>
  <c r="G285" i="6"/>
  <c r="G284" i="6" s="1"/>
  <c r="G283" i="6" s="1"/>
  <c r="F285" i="6"/>
  <c r="F284" i="6" s="1"/>
  <c r="F283" i="6" s="1"/>
  <c r="F281" i="6" s="1"/>
  <c r="F279" i="6" s="1"/>
  <c r="W284" i="6"/>
  <c r="W283" i="6" s="1"/>
  <c r="O284" i="6"/>
  <c r="O283" i="6" s="1"/>
  <c r="J284" i="6"/>
  <c r="J283" i="6" s="1"/>
  <c r="I284" i="6"/>
  <c r="I283" i="6" s="1"/>
  <c r="N283" i="6"/>
  <c r="G280" i="6"/>
  <c r="AB278" i="6"/>
  <c r="AA278" i="6"/>
  <c r="W278" i="6"/>
  <c r="W277" i="6" s="1"/>
  <c r="W276" i="6" s="1"/>
  <c r="W275" i="6" s="1"/>
  <c r="U278" i="6"/>
  <c r="U277" i="6" s="1"/>
  <c r="U276" i="6" s="1"/>
  <c r="U275" i="6" s="1"/>
  <c r="S278" i="6"/>
  <c r="S277" i="6" s="1"/>
  <c r="L278" i="6"/>
  <c r="K278" i="6"/>
  <c r="V277" i="6"/>
  <c r="T277" i="6"/>
  <c r="AA277" i="6" s="1"/>
  <c r="Q277" i="6"/>
  <c r="O277" i="6"/>
  <c r="N277" i="6"/>
  <c r="N276" i="6" s="1"/>
  <c r="L277" i="6"/>
  <c r="K277" i="6"/>
  <c r="K276" i="6" s="1"/>
  <c r="K275" i="6" s="1"/>
  <c r="J277" i="6"/>
  <c r="J276" i="6" s="1"/>
  <c r="J275" i="6" s="1"/>
  <c r="I277" i="6"/>
  <c r="I276" i="6" s="1"/>
  <c r="I275" i="6" s="1"/>
  <c r="H277" i="6"/>
  <c r="G277" i="6"/>
  <c r="F277" i="6"/>
  <c r="F276" i="6" s="1"/>
  <c r="F275" i="6" s="1"/>
  <c r="S276" i="6"/>
  <c r="S275" i="6" s="1"/>
  <c r="Q276" i="6"/>
  <c r="O276" i="6"/>
  <c r="O275" i="6" s="1"/>
  <c r="H276" i="6"/>
  <c r="H275" i="6" s="1"/>
  <c r="G276" i="6"/>
  <c r="G275" i="6" s="1"/>
  <c r="N275" i="6"/>
  <c r="N270" i="6" s="1"/>
  <c r="N269" i="6" s="1"/>
  <c r="AB274" i="6"/>
  <c r="AA274" i="6"/>
  <c r="W274" i="6"/>
  <c r="W273" i="6" s="1"/>
  <c r="W272" i="6" s="1"/>
  <c r="W271" i="6" s="1"/>
  <c r="W270" i="6" s="1"/>
  <c r="W269" i="6" s="1"/>
  <c r="U274" i="6"/>
  <c r="U273" i="6" s="1"/>
  <c r="U272" i="6" s="1"/>
  <c r="U271" i="6" s="1"/>
  <c r="S274" i="6"/>
  <c r="K274" i="6"/>
  <c r="AB273" i="6"/>
  <c r="V273" i="6"/>
  <c r="T273" i="6"/>
  <c r="S273" i="6"/>
  <c r="S272" i="6" s="1"/>
  <c r="S271" i="6" s="1"/>
  <c r="Q273" i="6"/>
  <c r="O273" i="6"/>
  <c r="N273" i="6"/>
  <c r="N272" i="6" s="1"/>
  <c r="N271" i="6" s="1"/>
  <c r="J273" i="6"/>
  <c r="J272" i="6" s="1"/>
  <c r="J271" i="6" s="1"/>
  <c r="I273" i="6"/>
  <c r="H273" i="6"/>
  <c r="H272" i="6" s="1"/>
  <c r="G273" i="6"/>
  <c r="F273" i="6"/>
  <c r="F272" i="6" s="1"/>
  <c r="V272" i="6"/>
  <c r="O272" i="6"/>
  <c r="O271" i="6" s="1"/>
  <c r="O270" i="6" s="1"/>
  <c r="O269" i="6" s="1"/>
  <c r="I272" i="6"/>
  <c r="I271" i="6" s="1"/>
  <c r="G272" i="6"/>
  <c r="G271" i="6" s="1"/>
  <c r="H271" i="6"/>
  <c r="H270" i="6" s="1"/>
  <c r="H269" i="6" s="1"/>
  <c r="F271" i="6"/>
  <c r="G270" i="6"/>
  <c r="G269" i="6" s="1"/>
  <c r="AB268" i="6"/>
  <c r="AA268" i="6"/>
  <c r="W268" i="6"/>
  <c r="W267" i="6" s="1"/>
  <c r="W266" i="6" s="1"/>
  <c r="W265" i="6" s="1"/>
  <c r="U268" i="6"/>
  <c r="U267" i="6" s="1"/>
  <c r="U266" i="6" s="1"/>
  <c r="U265" i="6" s="1"/>
  <c r="S268" i="6"/>
  <c r="S267" i="6" s="1"/>
  <c r="S266" i="6" s="1"/>
  <c r="S265" i="6" s="1"/>
  <c r="K268" i="6"/>
  <c r="AA267" i="6"/>
  <c r="V267" i="6"/>
  <c r="V266" i="6" s="1"/>
  <c r="T267" i="6"/>
  <c r="AB267" i="6" s="1"/>
  <c r="Q267" i="6"/>
  <c r="O267" i="6"/>
  <c r="O266" i="6" s="1"/>
  <c r="O265" i="6" s="1"/>
  <c r="N267" i="6"/>
  <c r="N266" i="6" s="1"/>
  <c r="N265" i="6" s="1"/>
  <c r="J267" i="6"/>
  <c r="J266" i="6" s="1"/>
  <c r="J265" i="6" s="1"/>
  <c r="I267" i="6"/>
  <c r="I266" i="6" s="1"/>
  <c r="I265" i="6" s="1"/>
  <c r="H267" i="6"/>
  <c r="H266" i="6" s="1"/>
  <c r="H265" i="6" s="1"/>
  <c r="G267" i="6"/>
  <c r="G266" i="6" s="1"/>
  <c r="G265" i="6" s="1"/>
  <c r="F267" i="6"/>
  <c r="F266" i="6" s="1"/>
  <c r="F265" i="6" s="1"/>
  <c r="Q266" i="6"/>
  <c r="Q265" i="6" s="1"/>
  <c r="AA264" i="6"/>
  <c r="W264" i="6"/>
  <c r="W263" i="6" s="1"/>
  <c r="W262" i="6" s="1"/>
  <c r="W261" i="6" s="1"/>
  <c r="U264" i="6"/>
  <c r="U263" i="6" s="1"/>
  <c r="U262" i="6" s="1"/>
  <c r="U261" i="6" s="1"/>
  <c r="S264" i="6"/>
  <c r="S263" i="6" s="1"/>
  <c r="K264" i="6"/>
  <c r="L264" i="6" s="1"/>
  <c r="V263" i="6"/>
  <c r="T263" i="6"/>
  <c r="T262" i="6" s="1"/>
  <c r="AA262" i="6" s="1"/>
  <c r="Q263" i="6"/>
  <c r="Q262" i="6" s="1"/>
  <c r="Q261" i="6" s="1"/>
  <c r="O263" i="6"/>
  <c r="O262" i="6" s="1"/>
  <c r="O261" i="6" s="1"/>
  <c r="N263" i="6"/>
  <c r="N262" i="6" s="1"/>
  <c r="N261" i="6" s="1"/>
  <c r="J263" i="6"/>
  <c r="J262" i="6" s="1"/>
  <c r="J261" i="6" s="1"/>
  <c r="I263" i="6"/>
  <c r="H263" i="6"/>
  <c r="H262" i="6" s="1"/>
  <c r="H261" i="6" s="1"/>
  <c r="G263" i="6"/>
  <c r="F263" i="6"/>
  <c r="S262" i="6"/>
  <c r="S261" i="6" s="1"/>
  <c r="I262" i="6"/>
  <c r="I261" i="6" s="1"/>
  <c r="G262" i="6"/>
  <c r="G261" i="6" s="1"/>
  <c r="F262" i="6"/>
  <c r="F261" i="6" s="1"/>
  <c r="F260" i="6" s="1"/>
  <c r="F259" i="6" s="1"/>
  <c r="O260" i="6"/>
  <c r="O259" i="6" s="1"/>
  <c r="AB258" i="6"/>
  <c r="AA258" i="6"/>
  <c r="W258" i="6"/>
  <c r="W257" i="6" s="1"/>
  <c r="W256" i="6" s="1"/>
  <c r="W255" i="6" s="1"/>
  <c r="U258" i="6"/>
  <c r="S258" i="6"/>
  <c r="S257" i="6" s="1"/>
  <c r="S256" i="6" s="1"/>
  <c r="S255" i="6" s="1"/>
  <c r="S243" i="6" s="1"/>
  <c r="S241" i="6" s="1"/>
  <c r="K258" i="6"/>
  <c r="L258" i="6" s="1"/>
  <c r="V257" i="6"/>
  <c r="U257" i="6"/>
  <c r="U256" i="6" s="1"/>
  <c r="U255" i="6" s="1"/>
  <c r="T257" i="6"/>
  <c r="AA257" i="6" s="1"/>
  <c r="Q257" i="6"/>
  <c r="O257" i="6"/>
  <c r="O256" i="6" s="1"/>
  <c r="O255" i="6" s="1"/>
  <c r="N257" i="6"/>
  <c r="N256" i="6" s="1"/>
  <c r="N255" i="6" s="1"/>
  <c r="J257" i="6"/>
  <c r="J256" i="6" s="1"/>
  <c r="J255" i="6" s="1"/>
  <c r="J243" i="6" s="1"/>
  <c r="J241" i="6" s="1"/>
  <c r="I257" i="6"/>
  <c r="I256" i="6" s="1"/>
  <c r="I255" i="6" s="1"/>
  <c r="H257" i="6"/>
  <c r="G257" i="6"/>
  <c r="F257" i="6"/>
  <c r="F256" i="6" s="1"/>
  <c r="F255" i="6" s="1"/>
  <c r="V256" i="6"/>
  <c r="V255" i="6" s="1"/>
  <c r="Q256" i="6"/>
  <c r="H256" i="6"/>
  <c r="H255" i="6" s="1"/>
  <c r="G256" i="6"/>
  <c r="AA254" i="6"/>
  <c r="Z254" i="6"/>
  <c r="Y254" i="6"/>
  <c r="X254" i="6"/>
  <c r="W254" i="6"/>
  <c r="U254" i="6"/>
  <c r="U253" i="6" s="1"/>
  <c r="S254" i="6"/>
  <c r="R254" i="6"/>
  <c r="R253" i="6" s="1"/>
  <c r="P254" i="6"/>
  <c r="K254" i="6"/>
  <c r="W253" i="6"/>
  <c r="V253" i="6"/>
  <c r="T253" i="6"/>
  <c r="S253" i="6"/>
  <c r="Q253" i="6"/>
  <c r="P253" i="6"/>
  <c r="O253" i="6"/>
  <c r="N253" i="6"/>
  <c r="L253" i="6"/>
  <c r="J253" i="6"/>
  <c r="I253" i="6"/>
  <c r="H253" i="6"/>
  <c r="G253" i="6"/>
  <c r="F253" i="6"/>
  <c r="AA252" i="6"/>
  <c r="Z252" i="6"/>
  <c r="Y252" i="6"/>
  <c r="X252" i="6"/>
  <c r="W252" i="6"/>
  <c r="W251" i="6" s="1"/>
  <c r="U252" i="6"/>
  <c r="S252" i="6"/>
  <c r="S251" i="6" s="1"/>
  <c r="R252" i="6"/>
  <c r="R251" i="6" s="1"/>
  <c r="R248" i="6" s="1"/>
  <c r="P252" i="6"/>
  <c r="K252" i="6"/>
  <c r="X251" i="6"/>
  <c r="V251" i="6"/>
  <c r="U251" i="6"/>
  <c r="U248" i="6" s="1"/>
  <c r="T251" i="6"/>
  <c r="AA251" i="6" s="1"/>
  <c r="Q251" i="6"/>
  <c r="P251" i="6"/>
  <c r="O251" i="6"/>
  <c r="O248" i="6" s="1"/>
  <c r="N251" i="6"/>
  <c r="L251" i="6"/>
  <c r="Z251" i="6" s="1"/>
  <c r="J251" i="6"/>
  <c r="J248" i="6" s="1"/>
  <c r="I251" i="6"/>
  <c r="I248" i="6" s="1"/>
  <c r="H251" i="6"/>
  <c r="H248" i="6" s="1"/>
  <c r="G251" i="6"/>
  <c r="F251" i="6"/>
  <c r="AA250" i="6"/>
  <c r="Z250" i="6"/>
  <c r="Y250" i="6"/>
  <c r="X250" i="6"/>
  <c r="W250" i="6"/>
  <c r="W249" i="6" s="1"/>
  <c r="W247" i="6" s="1"/>
  <c r="W245" i="6" s="1"/>
  <c r="W243" i="6" s="1"/>
  <c r="W241" i="6" s="1"/>
  <c r="U250" i="6"/>
  <c r="S250" i="6"/>
  <c r="R250" i="6"/>
  <c r="R249" i="6" s="1"/>
  <c r="R247" i="6" s="1"/>
  <c r="R245" i="6" s="1"/>
  <c r="P250" i="6"/>
  <c r="V249" i="6"/>
  <c r="V247" i="6" s="1"/>
  <c r="V245" i="6" s="1"/>
  <c r="U249" i="6"/>
  <c r="U247" i="6" s="1"/>
  <c r="U245" i="6" s="1"/>
  <c r="T249" i="6"/>
  <c r="S249" i="6"/>
  <c r="Q249" i="6"/>
  <c r="P249" i="6"/>
  <c r="P247" i="6" s="1"/>
  <c r="P245" i="6" s="1"/>
  <c r="O249" i="6"/>
  <c r="O247" i="6" s="1"/>
  <c r="O245" i="6" s="1"/>
  <c r="O243" i="6" s="1"/>
  <c r="O241" i="6" s="1"/>
  <c r="N249" i="6"/>
  <c r="L249" i="6"/>
  <c r="J249" i="6"/>
  <c r="J247" i="6" s="1"/>
  <c r="J245" i="6" s="1"/>
  <c r="I249" i="6"/>
  <c r="I247" i="6" s="1"/>
  <c r="H249" i="6"/>
  <c r="G249" i="6"/>
  <c r="G247" i="6" s="1"/>
  <c r="F249" i="6"/>
  <c r="V248" i="6"/>
  <c r="T248" i="6"/>
  <c r="N248" i="6"/>
  <c r="N244" i="6" s="1"/>
  <c r="N242" i="6" s="1"/>
  <c r="L248" i="6"/>
  <c r="F248" i="6"/>
  <c r="S247" i="6"/>
  <c r="S245" i="6" s="1"/>
  <c r="N247" i="6"/>
  <c r="N245" i="6" s="1"/>
  <c r="F247" i="6"/>
  <c r="F245" i="6" s="1"/>
  <c r="F243" i="6" s="1"/>
  <c r="F241" i="6" s="1"/>
  <c r="T246" i="6"/>
  <c r="F246" i="6"/>
  <c r="F244" i="6" s="1"/>
  <c r="F242" i="6" s="1"/>
  <c r="I245" i="6"/>
  <c r="G245" i="6"/>
  <c r="AA240" i="6"/>
  <c r="W240" i="6"/>
  <c r="W239" i="6" s="1"/>
  <c r="U240" i="6"/>
  <c r="U239" i="6" s="1"/>
  <c r="S240" i="6"/>
  <c r="S239" i="6" s="1"/>
  <c r="S238" i="6" s="1"/>
  <c r="S237" i="6" s="1"/>
  <c r="K240" i="6"/>
  <c r="L240" i="6" s="1"/>
  <c r="V239" i="6"/>
  <c r="T239" i="6"/>
  <c r="Q239" i="6"/>
  <c r="Q238" i="6" s="1"/>
  <c r="Q237" i="6" s="1"/>
  <c r="O239" i="6"/>
  <c r="O238" i="6" s="1"/>
  <c r="O237" i="6" s="1"/>
  <c r="N239" i="6"/>
  <c r="N238" i="6" s="1"/>
  <c r="N237" i="6" s="1"/>
  <c r="J239" i="6"/>
  <c r="I239" i="6"/>
  <c r="H239" i="6"/>
  <c r="G239" i="6"/>
  <c r="F239" i="6"/>
  <c r="F238" i="6" s="1"/>
  <c r="F237" i="6" s="1"/>
  <c r="W238" i="6"/>
  <c r="W237" i="6" s="1"/>
  <c r="U238" i="6"/>
  <c r="U237" i="6" s="1"/>
  <c r="J238" i="6"/>
  <c r="J237" i="6" s="1"/>
  <c r="I238" i="6"/>
  <c r="I237" i="6" s="1"/>
  <c r="H238" i="6"/>
  <c r="H237" i="6"/>
  <c r="AB236" i="6"/>
  <c r="AA236" i="6"/>
  <c r="Z236" i="6"/>
  <c r="W236" i="6"/>
  <c r="W235" i="6" s="1"/>
  <c r="U236" i="6"/>
  <c r="U235" i="6" s="1"/>
  <c r="U234" i="6" s="1"/>
  <c r="U233" i="6" s="1"/>
  <c r="S236" i="6"/>
  <c r="K236" i="6"/>
  <c r="L236" i="6" s="1"/>
  <c r="AA235" i="6"/>
  <c r="V235" i="6"/>
  <c r="T235" i="6"/>
  <c r="S235" i="6"/>
  <c r="S234" i="6" s="1"/>
  <c r="S233" i="6" s="1"/>
  <c r="Q235" i="6"/>
  <c r="Q234" i="6" s="1"/>
  <c r="Q233" i="6" s="1"/>
  <c r="O235" i="6"/>
  <c r="O234" i="6" s="1"/>
  <c r="N235" i="6"/>
  <c r="N234" i="6" s="1"/>
  <c r="J235" i="6"/>
  <c r="J234" i="6" s="1"/>
  <c r="J233" i="6" s="1"/>
  <c r="I235" i="6"/>
  <c r="I234" i="6" s="1"/>
  <c r="I233" i="6" s="1"/>
  <c r="I232" i="6" s="1"/>
  <c r="I231" i="6" s="1"/>
  <c r="H235" i="6"/>
  <c r="H234" i="6" s="1"/>
  <c r="H233" i="6" s="1"/>
  <c r="G235" i="6"/>
  <c r="F235" i="6"/>
  <c r="W234" i="6"/>
  <c r="W233" i="6" s="1"/>
  <c r="W232" i="6" s="1"/>
  <c r="W231" i="6" s="1"/>
  <c r="V234" i="6"/>
  <c r="V233" i="6" s="1"/>
  <c r="G234" i="6"/>
  <c r="F234" i="6"/>
  <c r="F233" i="6" s="1"/>
  <c r="O233" i="6"/>
  <c r="N233" i="6"/>
  <c r="W230" i="6"/>
  <c r="U230" i="6"/>
  <c r="S230" i="6"/>
  <c r="S229" i="6" s="1"/>
  <c r="S228" i="6" s="1"/>
  <c r="S227" i="6" s="1"/>
  <c r="P230" i="6"/>
  <c r="P229" i="6" s="1"/>
  <c r="P228" i="6" s="1"/>
  <c r="P227" i="6" s="1"/>
  <c r="K230" i="6"/>
  <c r="L230" i="6" s="1"/>
  <c r="W229" i="6"/>
  <c r="W228" i="6" s="1"/>
  <c r="W227" i="6" s="1"/>
  <c r="V229" i="6"/>
  <c r="U229" i="6"/>
  <c r="T229" i="6"/>
  <c r="T228" i="6" s="1"/>
  <c r="Q229" i="6"/>
  <c r="Q228" i="6" s="1"/>
  <c r="O229" i="6"/>
  <c r="O228" i="6" s="1"/>
  <c r="N229" i="6"/>
  <c r="N228" i="6" s="1"/>
  <c r="N227" i="6" s="1"/>
  <c r="J229" i="6"/>
  <c r="J228" i="6" s="1"/>
  <c r="I229" i="6"/>
  <c r="H229" i="6"/>
  <c r="G229" i="6"/>
  <c r="F229" i="6"/>
  <c r="F228" i="6" s="1"/>
  <c r="F227" i="6" s="1"/>
  <c r="U228" i="6"/>
  <c r="U227" i="6" s="1"/>
  <c r="I228" i="6"/>
  <c r="I227" i="6" s="1"/>
  <c r="G228" i="6"/>
  <c r="G227" i="6" s="1"/>
  <c r="O227" i="6"/>
  <c r="J227" i="6"/>
  <c r="AB226" i="6"/>
  <c r="AA226" i="6"/>
  <c r="W226" i="6"/>
  <c r="W225" i="6" s="1"/>
  <c r="W224" i="6" s="1"/>
  <c r="W223" i="6" s="1"/>
  <c r="U226" i="6"/>
  <c r="U225" i="6" s="1"/>
  <c r="U224" i="6" s="1"/>
  <c r="U223" i="6" s="1"/>
  <c r="S226" i="6"/>
  <c r="S225" i="6" s="1"/>
  <c r="S224" i="6" s="1"/>
  <c r="S223" i="6" s="1"/>
  <c r="K226" i="6"/>
  <c r="L226" i="6" s="1"/>
  <c r="V225" i="6"/>
  <c r="T225" i="6"/>
  <c r="Q225" i="6"/>
  <c r="Q224" i="6" s="1"/>
  <c r="O225" i="6"/>
  <c r="O224" i="6" s="1"/>
  <c r="O223" i="6" s="1"/>
  <c r="N225" i="6"/>
  <c r="N224" i="6" s="1"/>
  <c r="J225" i="6"/>
  <c r="J224" i="6" s="1"/>
  <c r="J223" i="6" s="1"/>
  <c r="I225" i="6"/>
  <c r="I224" i="6" s="1"/>
  <c r="I223" i="6" s="1"/>
  <c r="H225" i="6"/>
  <c r="H224" i="6" s="1"/>
  <c r="G225" i="6"/>
  <c r="F225" i="6"/>
  <c r="F224" i="6" s="1"/>
  <c r="F223" i="6" s="1"/>
  <c r="G224" i="6"/>
  <c r="G223" i="6" s="1"/>
  <c r="N223" i="6"/>
  <c r="AB222" i="6"/>
  <c r="AA222" i="6"/>
  <c r="W222" i="6"/>
  <c r="W221" i="6" s="1"/>
  <c r="W220" i="6" s="1"/>
  <c r="W219" i="6" s="1"/>
  <c r="U222" i="6"/>
  <c r="S222" i="6"/>
  <c r="S221" i="6" s="1"/>
  <c r="K222" i="6"/>
  <c r="L222" i="6" s="1"/>
  <c r="AA221" i="6"/>
  <c r="V221" i="6"/>
  <c r="AB221" i="6" s="1"/>
  <c r="U221" i="6"/>
  <c r="U220" i="6" s="1"/>
  <c r="U219" i="6" s="1"/>
  <c r="T221" i="6"/>
  <c r="Q221" i="6"/>
  <c r="O221" i="6"/>
  <c r="O220" i="6" s="1"/>
  <c r="O219" i="6" s="1"/>
  <c r="N221" i="6"/>
  <c r="N220" i="6" s="1"/>
  <c r="N219" i="6" s="1"/>
  <c r="L221" i="6"/>
  <c r="L220" i="6" s="1"/>
  <c r="J221" i="6"/>
  <c r="J220" i="6" s="1"/>
  <c r="J219" i="6" s="1"/>
  <c r="I221" i="6"/>
  <c r="H221" i="6"/>
  <c r="H220" i="6" s="1"/>
  <c r="H219" i="6" s="1"/>
  <c r="G221" i="6"/>
  <c r="F221" i="6"/>
  <c r="T220" i="6"/>
  <c r="S220" i="6"/>
  <c r="S219" i="6" s="1"/>
  <c r="Q220" i="6"/>
  <c r="I220" i="6"/>
  <c r="I219" i="6" s="1"/>
  <c r="F220" i="6"/>
  <c r="F219" i="6" s="1"/>
  <c r="Q219" i="6"/>
  <c r="AA218" i="6"/>
  <c r="W218" i="6"/>
  <c r="W217" i="6" s="1"/>
  <c r="W216" i="6" s="1"/>
  <c r="W215" i="6" s="1"/>
  <c r="U218" i="6"/>
  <c r="U217" i="6" s="1"/>
  <c r="U216" i="6" s="1"/>
  <c r="U215" i="6" s="1"/>
  <c r="S218" i="6"/>
  <c r="S217" i="6" s="1"/>
  <c r="S216" i="6" s="1"/>
  <c r="S215" i="6" s="1"/>
  <c r="L218" i="6"/>
  <c r="L217" i="6" s="1"/>
  <c r="K218" i="6"/>
  <c r="V217" i="6"/>
  <c r="V216" i="6" s="1"/>
  <c r="V215" i="6" s="1"/>
  <c r="T217" i="6"/>
  <c r="Q217" i="6"/>
  <c r="O217" i="6"/>
  <c r="O216" i="6" s="1"/>
  <c r="O215" i="6" s="1"/>
  <c r="N217" i="6"/>
  <c r="J217" i="6"/>
  <c r="I217" i="6"/>
  <c r="I216" i="6" s="1"/>
  <c r="I215" i="6" s="1"/>
  <c r="H217" i="6"/>
  <c r="H216" i="6" s="1"/>
  <c r="H215" i="6" s="1"/>
  <c r="G217" i="6"/>
  <c r="F217" i="6"/>
  <c r="F216" i="6" s="1"/>
  <c r="F215" i="6" s="1"/>
  <c r="N216" i="6"/>
  <c r="N215" i="6" s="1"/>
  <c r="L216" i="6"/>
  <c r="G216" i="6"/>
  <c r="G215" i="6"/>
  <c r="AB214" i="6"/>
  <c r="AA214" i="6"/>
  <c r="W214" i="6"/>
  <c r="W213" i="6" s="1"/>
  <c r="W212" i="6" s="1"/>
  <c r="U214" i="6"/>
  <c r="U213" i="6" s="1"/>
  <c r="U212" i="6" s="1"/>
  <c r="U211" i="6" s="1"/>
  <c r="S214" i="6"/>
  <c r="S213" i="6" s="1"/>
  <c r="S212" i="6" s="1"/>
  <c r="S211" i="6" s="1"/>
  <c r="K214" i="6"/>
  <c r="L214" i="6" s="1"/>
  <c r="L213" i="6" s="1"/>
  <c r="L212" i="6" s="1"/>
  <c r="L211" i="6" s="1"/>
  <c r="AB213" i="6"/>
  <c r="V213" i="6"/>
  <c r="T213" i="6"/>
  <c r="Q213" i="6"/>
  <c r="O213" i="6"/>
  <c r="N213" i="6"/>
  <c r="N212" i="6" s="1"/>
  <c r="N211" i="6" s="1"/>
  <c r="J213" i="6"/>
  <c r="J212" i="6" s="1"/>
  <c r="J211" i="6" s="1"/>
  <c r="I213" i="6"/>
  <c r="H213" i="6"/>
  <c r="H212" i="6" s="1"/>
  <c r="G213" i="6"/>
  <c r="F213" i="6"/>
  <c r="F212" i="6" s="1"/>
  <c r="F211" i="6" s="1"/>
  <c r="V212" i="6"/>
  <c r="V211" i="6" s="1"/>
  <c r="O212" i="6"/>
  <c r="G212" i="6"/>
  <c r="W211" i="6"/>
  <c r="O211" i="6"/>
  <c r="H211" i="6"/>
  <c r="AB210" i="6"/>
  <c r="AA210" i="6"/>
  <c r="W210" i="6"/>
  <c r="W209" i="6" s="1"/>
  <c r="W208" i="6" s="1"/>
  <c r="W207" i="6" s="1"/>
  <c r="U210" i="6"/>
  <c r="S210" i="6"/>
  <c r="S209" i="6" s="1"/>
  <c r="K210" i="6"/>
  <c r="L210" i="6" s="1"/>
  <c r="V209" i="6"/>
  <c r="U209" i="6"/>
  <c r="T209" i="6"/>
  <c r="Q209" i="6"/>
  <c r="Q208" i="6" s="1"/>
  <c r="O209" i="6"/>
  <c r="N209" i="6"/>
  <c r="N208" i="6" s="1"/>
  <c r="N207" i="6" s="1"/>
  <c r="K209" i="6"/>
  <c r="J209" i="6"/>
  <c r="I209" i="6"/>
  <c r="I208" i="6" s="1"/>
  <c r="I207" i="6" s="1"/>
  <c r="H209" i="6"/>
  <c r="H208" i="6" s="1"/>
  <c r="H207" i="6" s="1"/>
  <c r="G209" i="6"/>
  <c r="F209" i="6"/>
  <c r="F208" i="6" s="1"/>
  <c r="F207" i="6" s="1"/>
  <c r="V208" i="6"/>
  <c r="U208" i="6"/>
  <c r="U207" i="6" s="1"/>
  <c r="S208" i="6"/>
  <c r="S207" i="6" s="1"/>
  <c r="O208" i="6"/>
  <c r="J208" i="6"/>
  <c r="J207" i="6" s="1"/>
  <c r="G208" i="6"/>
  <c r="G207" i="6" s="1"/>
  <c r="O207" i="6"/>
  <c r="AB206" i="6"/>
  <c r="AA206" i="6"/>
  <c r="W206" i="6"/>
  <c r="W205" i="6" s="1"/>
  <c r="U206" i="6"/>
  <c r="S206" i="6"/>
  <c r="S205" i="6" s="1"/>
  <c r="S204" i="6" s="1"/>
  <c r="S203" i="6" s="1"/>
  <c r="L206" i="6"/>
  <c r="L205" i="6" s="1"/>
  <c r="X205" i="6" s="1"/>
  <c r="K206" i="6"/>
  <c r="V205" i="6"/>
  <c r="U205" i="6"/>
  <c r="U204" i="6" s="1"/>
  <c r="U203" i="6" s="1"/>
  <c r="T205" i="6"/>
  <c r="Q205" i="6"/>
  <c r="O205" i="6"/>
  <c r="N205" i="6"/>
  <c r="N204" i="6" s="1"/>
  <c r="N203" i="6" s="1"/>
  <c r="J205" i="6"/>
  <c r="J204" i="6" s="1"/>
  <c r="J203" i="6" s="1"/>
  <c r="I205" i="6"/>
  <c r="I204" i="6" s="1"/>
  <c r="I203" i="6" s="1"/>
  <c r="H205" i="6"/>
  <c r="G205" i="6"/>
  <c r="F205" i="6"/>
  <c r="F204" i="6" s="1"/>
  <c r="F203" i="6" s="1"/>
  <c r="W204" i="6"/>
  <c r="W203" i="6" s="1"/>
  <c r="Q204" i="6"/>
  <c r="Q203" i="6" s="1"/>
  <c r="O204" i="6"/>
  <c r="O203" i="6" s="1"/>
  <c r="H204" i="6"/>
  <c r="H203" i="6" s="1"/>
  <c r="AB202" i="6"/>
  <c r="AA202" i="6"/>
  <c r="X202" i="6"/>
  <c r="W202" i="6"/>
  <c r="W201" i="6" s="1"/>
  <c r="U202" i="6"/>
  <c r="U201" i="6" s="1"/>
  <c r="S202" i="6"/>
  <c r="S201" i="6" s="1"/>
  <c r="S200" i="6" s="1"/>
  <c r="S199" i="6" s="1"/>
  <c r="K202" i="6"/>
  <c r="L202" i="6" s="1"/>
  <c r="V201" i="6"/>
  <c r="AB201" i="6" s="1"/>
  <c r="T201" i="6"/>
  <c r="Q201" i="6"/>
  <c r="Q200" i="6" s="1"/>
  <c r="Q199" i="6" s="1"/>
  <c r="O201" i="6"/>
  <c r="N201" i="6"/>
  <c r="N200" i="6" s="1"/>
  <c r="N199" i="6" s="1"/>
  <c r="J201" i="6"/>
  <c r="J200" i="6" s="1"/>
  <c r="J199" i="6" s="1"/>
  <c r="I201" i="6"/>
  <c r="H201" i="6"/>
  <c r="H200" i="6" s="1"/>
  <c r="H199" i="6" s="1"/>
  <c r="G201" i="6"/>
  <c r="F201" i="6"/>
  <c r="W200" i="6"/>
  <c r="W199" i="6" s="1"/>
  <c r="U200" i="6"/>
  <c r="U199" i="6" s="1"/>
  <c r="O200" i="6"/>
  <c r="O199" i="6" s="1"/>
  <c r="I200" i="6"/>
  <c r="I199" i="6" s="1"/>
  <c r="F200" i="6"/>
  <c r="F199" i="6" s="1"/>
  <c r="AB198" i="6"/>
  <c r="AA198" i="6"/>
  <c r="Z198" i="6"/>
  <c r="W198" i="6"/>
  <c r="W197" i="6" s="1"/>
  <c r="W196" i="6" s="1"/>
  <c r="W195" i="6" s="1"/>
  <c r="U198" i="6"/>
  <c r="S198" i="6"/>
  <c r="S197" i="6" s="1"/>
  <c r="S196" i="6" s="1"/>
  <c r="K198" i="6"/>
  <c r="L198" i="6" s="1"/>
  <c r="V197" i="6"/>
  <c r="AB197" i="6" s="1"/>
  <c r="U197" i="6"/>
  <c r="T197" i="6"/>
  <c r="Q197" i="6"/>
  <c r="Q196" i="6" s="1"/>
  <c r="O197" i="6"/>
  <c r="O196" i="6" s="1"/>
  <c r="O195" i="6" s="1"/>
  <c r="N197" i="6"/>
  <c r="N196" i="6" s="1"/>
  <c r="N195" i="6" s="1"/>
  <c r="K197" i="6"/>
  <c r="J197" i="6"/>
  <c r="J196" i="6" s="1"/>
  <c r="J195" i="6" s="1"/>
  <c r="I197" i="6"/>
  <c r="H197" i="6"/>
  <c r="H196" i="6" s="1"/>
  <c r="H195" i="6" s="1"/>
  <c r="G197" i="6"/>
  <c r="F197" i="6"/>
  <c r="F196" i="6" s="1"/>
  <c r="F195" i="6" s="1"/>
  <c r="V196" i="6"/>
  <c r="U196" i="6"/>
  <c r="U195" i="6" s="1"/>
  <c r="T196" i="6"/>
  <c r="I196" i="6"/>
  <c r="I195" i="6" s="1"/>
  <c r="G196" i="6"/>
  <c r="S195" i="6"/>
  <c r="AB194" i="6"/>
  <c r="AA194" i="6"/>
  <c r="W194" i="6"/>
  <c r="W193" i="6" s="1"/>
  <c r="U194" i="6"/>
  <c r="U193" i="6" s="1"/>
  <c r="U192" i="6" s="1"/>
  <c r="U191" i="6" s="1"/>
  <c r="S194" i="6"/>
  <c r="K194" i="6"/>
  <c r="L194" i="6" s="1"/>
  <c r="AA193" i="6"/>
  <c r="V193" i="6"/>
  <c r="V192" i="6" s="1"/>
  <c r="V191" i="6" s="1"/>
  <c r="T193" i="6"/>
  <c r="S193" i="6"/>
  <c r="S192" i="6" s="1"/>
  <c r="S191" i="6" s="1"/>
  <c r="Q193" i="6"/>
  <c r="Q192" i="6" s="1"/>
  <c r="Q191" i="6" s="1"/>
  <c r="O193" i="6"/>
  <c r="O192" i="6" s="1"/>
  <c r="O191" i="6" s="1"/>
  <c r="N193" i="6"/>
  <c r="N192" i="6" s="1"/>
  <c r="J193" i="6"/>
  <c r="J192" i="6" s="1"/>
  <c r="I193" i="6"/>
  <c r="H193" i="6"/>
  <c r="H192" i="6" s="1"/>
  <c r="H191" i="6" s="1"/>
  <c r="G193" i="6"/>
  <c r="K193" i="6" s="1"/>
  <c r="F193" i="6"/>
  <c r="F192" i="6" s="1"/>
  <c r="F191" i="6" s="1"/>
  <c r="W192" i="6"/>
  <c r="T192" i="6"/>
  <c r="T191" i="6" s="1"/>
  <c r="I192" i="6"/>
  <c r="I191" i="6" s="1"/>
  <c r="W191" i="6"/>
  <c r="N191" i="6"/>
  <c r="J191" i="6"/>
  <c r="AB190" i="6"/>
  <c r="AA190" i="6"/>
  <c r="W190" i="6"/>
  <c r="W189" i="6" s="1"/>
  <c r="W188" i="6" s="1"/>
  <c r="W187" i="6" s="1"/>
  <c r="U190" i="6"/>
  <c r="U189" i="6" s="1"/>
  <c r="S190" i="6"/>
  <c r="K190" i="6"/>
  <c r="L190" i="6" s="1"/>
  <c r="V189" i="6"/>
  <c r="T189" i="6"/>
  <c r="S189" i="6"/>
  <c r="S188" i="6" s="1"/>
  <c r="S187" i="6" s="1"/>
  <c r="Q189" i="6"/>
  <c r="Q188" i="6" s="1"/>
  <c r="Q187" i="6" s="1"/>
  <c r="O189" i="6"/>
  <c r="O188" i="6" s="1"/>
  <c r="O187" i="6" s="1"/>
  <c r="N189" i="6"/>
  <c r="N188" i="6" s="1"/>
  <c r="J189" i="6"/>
  <c r="J188" i="6" s="1"/>
  <c r="I189" i="6"/>
  <c r="H189" i="6"/>
  <c r="H188" i="6" s="1"/>
  <c r="H187" i="6" s="1"/>
  <c r="G189" i="6"/>
  <c r="F189" i="6"/>
  <c r="F188" i="6" s="1"/>
  <c r="F187" i="6" s="1"/>
  <c r="V188" i="6"/>
  <c r="U188" i="6"/>
  <c r="U187" i="6" s="1"/>
  <c r="I188" i="6"/>
  <c r="I187" i="6" s="1"/>
  <c r="N187" i="6"/>
  <c r="J187" i="6"/>
  <c r="AB186" i="6"/>
  <c r="AA186" i="6"/>
  <c r="W186" i="6"/>
  <c r="W185" i="6" s="1"/>
  <c r="W184" i="6" s="1"/>
  <c r="W183" i="6" s="1"/>
  <c r="U186" i="6"/>
  <c r="U185" i="6" s="1"/>
  <c r="U184" i="6" s="1"/>
  <c r="U183" i="6" s="1"/>
  <c r="S186" i="6"/>
  <c r="S185" i="6" s="1"/>
  <c r="S184" i="6" s="1"/>
  <c r="S183" i="6" s="1"/>
  <c r="L186" i="6"/>
  <c r="Z186" i="6" s="1"/>
  <c r="K186" i="6"/>
  <c r="V185" i="6"/>
  <c r="V184" i="6" s="1"/>
  <c r="T185" i="6"/>
  <c r="T184" i="6" s="1"/>
  <c r="Q185" i="6"/>
  <c r="Q184" i="6" s="1"/>
  <c r="O185" i="6"/>
  <c r="O184" i="6" s="1"/>
  <c r="O183" i="6" s="1"/>
  <c r="N185" i="6"/>
  <c r="N184" i="6" s="1"/>
  <c r="N183" i="6" s="1"/>
  <c r="J185" i="6"/>
  <c r="I185" i="6"/>
  <c r="I184" i="6" s="1"/>
  <c r="I183" i="6" s="1"/>
  <c r="H185" i="6"/>
  <c r="K185" i="6" s="1"/>
  <c r="G185" i="6"/>
  <c r="F185" i="6"/>
  <c r="F184" i="6" s="1"/>
  <c r="F183" i="6" s="1"/>
  <c r="J184" i="6"/>
  <c r="J183" i="6" s="1"/>
  <c r="G184" i="6"/>
  <c r="G183" i="6" s="1"/>
  <c r="AB182" i="6"/>
  <c r="AA182" i="6"/>
  <c r="W182" i="6"/>
  <c r="W181" i="6" s="1"/>
  <c r="U182" i="6"/>
  <c r="S182" i="6"/>
  <c r="S181" i="6" s="1"/>
  <c r="S180" i="6" s="1"/>
  <c r="K182" i="6"/>
  <c r="L182" i="6" s="1"/>
  <c r="AA181" i="6"/>
  <c r="V181" i="6"/>
  <c r="U181" i="6"/>
  <c r="U180" i="6" s="1"/>
  <c r="U179" i="6" s="1"/>
  <c r="T181" i="6"/>
  <c r="T180" i="6" s="1"/>
  <c r="Q181" i="6"/>
  <c r="O181" i="6"/>
  <c r="O180" i="6" s="1"/>
  <c r="O179" i="6" s="1"/>
  <c r="N181" i="6"/>
  <c r="N180" i="6" s="1"/>
  <c r="J181" i="6"/>
  <c r="J180" i="6" s="1"/>
  <c r="J179" i="6" s="1"/>
  <c r="I181" i="6"/>
  <c r="I180" i="6" s="1"/>
  <c r="I179" i="6" s="1"/>
  <c r="H181" i="6"/>
  <c r="G181" i="6"/>
  <c r="F181" i="6"/>
  <c r="F180" i="6" s="1"/>
  <c r="F179" i="6" s="1"/>
  <c r="W180" i="6"/>
  <c r="W179" i="6" s="1"/>
  <c r="Q180" i="6"/>
  <c r="Q179" i="6" s="1"/>
  <c r="H180" i="6"/>
  <c r="H179" i="6" s="1"/>
  <c r="T179" i="6"/>
  <c r="S179" i="6"/>
  <c r="N179" i="6"/>
  <c r="AB178" i="6"/>
  <c r="AA178" i="6"/>
  <c r="W178" i="6"/>
  <c r="W177" i="6" s="1"/>
  <c r="U178" i="6"/>
  <c r="U177" i="6" s="1"/>
  <c r="U176" i="6" s="1"/>
  <c r="U175" i="6" s="1"/>
  <c r="S178" i="6"/>
  <c r="S177" i="6" s="1"/>
  <c r="S176" i="6" s="1"/>
  <c r="S175" i="6" s="1"/>
  <c r="K178" i="6"/>
  <c r="L178" i="6" s="1"/>
  <c r="V177" i="6"/>
  <c r="T177" i="6"/>
  <c r="Q177" i="6"/>
  <c r="O177" i="6"/>
  <c r="N177" i="6"/>
  <c r="N176" i="6" s="1"/>
  <c r="N175" i="6" s="1"/>
  <c r="J177" i="6"/>
  <c r="J176" i="6" s="1"/>
  <c r="J175" i="6" s="1"/>
  <c r="I177" i="6"/>
  <c r="I176" i="6" s="1"/>
  <c r="I175" i="6" s="1"/>
  <c r="H177" i="6"/>
  <c r="H176" i="6" s="1"/>
  <c r="H175" i="6" s="1"/>
  <c r="G177" i="6"/>
  <c r="F177" i="6"/>
  <c r="W176" i="6"/>
  <c r="W175" i="6" s="1"/>
  <c r="V176" i="6"/>
  <c r="V175" i="6" s="1"/>
  <c r="Q176" i="6"/>
  <c r="Q175" i="6" s="1"/>
  <c r="O176" i="6"/>
  <c r="O175" i="6" s="1"/>
  <c r="F176" i="6"/>
  <c r="F175" i="6" s="1"/>
  <c r="AA174" i="6"/>
  <c r="X174" i="6"/>
  <c r="W174" i="6"/>
  <c r="U174" i="6"/>
  <c r="U173" i="6" s="1"/>
  <c r="U172" i="6" s="1"/>
  <c r="U171" i="6" s="1"/>
  <c r="S174" i="6"/>
  <c r="K174" i="6"/>
  <c r="L174" i="6" s="1"/>
  <c r="W173" i="6"/>
  <c r="W172" i="6" s="1"/>
  <c r="W171" i="6" s="1"/>
  <c r="V173" i="6"/>
  <c r="T173" i="6"/>
  <c r="S173" i="6"/>
  <c r="Q173" i="6"/>
  <c r="Q172" i="6" s="1"/>
  <c r="Q171" i="6" s="1"/>
  <c r="O173" i="6"/>
  <c r="O172" i="6" s="1"/>
  <c r="O171" i="6" s="1"/>
  <c r="N173" i="6"/>
  <c r="N172" i="6" s="1"/>
  <c r="N171" i="6" s="1"/>
  <c r="J173" i="6"/>
  <c r="J172" i="6" s="1"/>
  <c r="J171" i="6" s="1"/>
  <c r="I173" i="6"/>
  <c r="I172" i="6" s="1"/>
  <c r="I171" i="6" s="1"/>
  <c r="H173" i="6"/>
  <c r="G173" i="6"/>
  <c r="F173" i="6"/>
  <c r="F172" i="6" s="1"/>
  <c r="F171" i="6" s="1"/>
  <c r="T172" i="6"/>
  <c r="S172" i="6"/>
  <c r="S171" i="6" s="1"/>
  <c r="H172" i="6"/>
  <c r="H171" i="6" s="1"/>
  <c r="T171" i="6"/>
  <c r="AA170" i="6"/>
  <c r="W170" i="6"/>
  <c r="U170" i="6"/>
  <c r="S170" i="6"/>
  <c r="S169" i="6" s="1"/>
  <c r="S168" i="6" s="1"/>
  <c r="S167" i="6" s="1"/>
  <c r="K170" i="6"/>
  <c r="L170" i="6" s="1"/>
  <c r="W169" i="6"/>
  <c r="V169" i="6"/>
  <c r="U169" i="6"/>
  <c r="U168" i="6" s="1"/>
  <c r="U167" i="6" s="1"/>
  <c r="T169" i="6"/>
  <c r="Q169" i="6"/>
  <c r="Q168" i="6" s="1"/>
  <c r="Q167" i="6" s="1"/>
  <c r="O169" i="6"/>
  <c r="O168" i="6" s="1"/>
  <c r="O167" i="6" s="1"/>
  <c r="N169" i="6"/>
  <c r="N168" i="6" s="1"/>
  <c r="N167" i="6" s="1"/>
  <c r="J169" i="6"/>
  <c r="J168" i="6" s="1"/>
  <c r="J167" i="6" s="1"/>
  <c r="I169" i="6"/>
  <c r="I168" i="6" s="1"/>
  <c r="H169" i="6"/>
  <c r="H168" i="6" s="1"/>
  <c r="G169" i="6"/>
  <c r="F169" i="6"/>
  <c r="F168" i="6" s="1"/>
  <c r="F167" i="6" s="1"/>
  <c r="W168" i="6"/>
  <c r="V168" i="6"/>
  <c r="T168" i="6"/>
  <c r="W167" i="6"/>
  <c r="I167" i="6"/>
  <c r="H167" i="6"/>
  <c r="AB166" i="6"/>
  <c r="AA166" i="6"/>
  <c r="W166" i="6"/>
  <c r="W165" i="6" s="1"/>
  <c r="W164" i="6" s="1"/>
  <c r="W163" i="6" s="1"/>
  <c r="U166" i="6"/>
  <c r="S166" i="6"/>
  <c r="S165" i="6" s="1"/>
  <c r="K166" i="6"/>
  <c r="L166" i="6" s="1"/>
  <c r="V165" i="6"/>
  <c r="U165" i="6"/>
  <c r="U164" i="6" s="1"/>
  <c r="U163" i="6" s="1"/>
  <c r="T165" i="6"/>
  <c r="T164" i="6" s="1"/>
  <c r="T163" i="6" s="1"/>
  <c r="Q165" i="6"/>
  <c r="O165" i="6"/>
  <c r="N165" i="6"/>
  <c r="J165" i="6"/>
  <c r="J164" i="6" s="1"/>
  <c r="J163" i="6" s="1"/>
  <c r="I165" i="6"/>
  <c r="I164" i="6" s="1"/>
  <c r="I163" i="6" s="1"/>
  <c r="H165" i="6"/>
  <c r="H164" i="6" s="1"/>
  <c r="G165" i="6"/>
  <c r="G164" i="6" s="1"/>
  <c r="G163" i="6" s="1"/>
  <c r="F165" i="6"/>
  <c r="S164" i="6"/>
  <c r="S163" i="6" s="1"/>
  <c r="O164" i="6"/>
  <c r="O163" i="6" s="1"/>
  <c r="N164" i="6"/>
  <c r="N163" i="6" s="1"/>
  <c r="K164" i="6"/>
  <c r="F164" i="6"/>
  <c r="F163" i="6" s="1"/>
  <c r="H163" i="6"/>
  <c r="AA162" i="6"/>
  <c r="W162" i="6"/>
  <c r="W161" i="6" s="1"/>
  <c r="W160" i="6" s="1"/>
  <c r="W159" i="6" s="1"/>
  <c r="U162" i="6"/>
  <c r="U161" i="6" s="1"/>
  <c r="U160" i="6" s="1"/>
  <c r="U159" i="6" s="1"/>
  <c r="S162" i="6"/>
  <c r="S161" i="6" s="1"/>
  <c r="S160" i="6" s="1"/>
  <c r="S159" i="6" s="1"/>
  <c r="K162" i="6"/>
  <c r="L162" i="6" s="1"/>
  <c r="V161" i="6"/>
  <c r="T161" i="6"/>
  <c r="Q161" i="6"/>
  <c r="Q160" i="6" s="1"/>
  <c r="O161" i="6"/>
  <c r="O160" i="6" s="1"/>
  <c r="O159" i="6" s="1"/>
  <c r="N161" i="6"/>
  <c r="L161" i="6"/>
  <c r="J161" i="6"/>
  <c r="J160" i="6" s="1"/>
  <c r="J159" i="6" s="1"/>
  <c r="I161" i="6"/>
  <c r="H161" i="6"/>
  <c r="G161" i="6"/>
  <c r="G160" i="6" s="1"/>
  <c r="G159" i="6" s="1"/>
  <c r="F161" i="6"/>
  <c r="F160" i="6" s="1"/>
  <c r="V160" i="6"/>
  <c r="V159" i="6" s="1"/>
  <c r="T160" i="6"/>
  <c r="T159" i="6" s="1"/>
  <c r="N160" i="6"/>
  <c r="N159" i="6" s="1"/>
  <c r="I160" i="6"/>
  <c r="I159" i="6" s="1"/>
  <c r="H160" i="6"/>
  <c r="H159" i="6"/>
  <c r="F159" i="6"/>
  <c r="AB158" i="6"/>
  <c r="AA158" i="6"/>
  <c r="W158" i="6"/>
  <c r="W157" i="6" s="1"/>
  <c r="U158" i="6"/>
  <c r="U157" i="6" s="1"/>
  <c r="U156" i="6" s="1"/>
  <c r="U155" i="6" s="1"/>
  <c r="S158" i="6"/>
  <c r="S157" i="6" s="1"/>
  <c r="S156" i="6" s="1"/>
  <c r="S155" i="6" s="1"/>
  <c r="K158" i="6"/>
  <c r="L158" i="6" s="1"/>
  <c r="V157" i="6"/>
  <c r="V156" i="6" s="1"/>
  <c r="T157" i="6"/>
  <c r="Q157" i="6"/>
  <c r="O157" i="6"/>
  <c r="O156" i="6" s="1"/>
  <c r="N157" i="6"/>
  <c r="N156" i="6" s="1"/>
  <c r="N155" i="6" s="1"/>
  <c r="J157" i="6"/>
  <c r="J156" i="6" s="1"/>
  <c r="J155" i="6" s="1"/>
  <c r="I157" i="6"/>
  <c r="H157" i="6"/>
  <c r="H156" i="6" s="1"/>
  <c r="H155" i="6" s="1"/>
  <c r="G157" i="6"/>
  <c r="F157" i="6"/>
  <c r="W156" i="6"/>
  <c r="W155" i="6" s="1"/>
  <c r="Q156" i="6"/>
  <c r="Q155" i="6" s="1"/>
  <c r="I156" i="6"/>
  <c r="I155" i="6" s="1"/>
  <c r="F156" i="6"/>
  <c r="F155" i="6" s="1"/>
  <c r="O155" i="6"/>
  <c r="AB154" i="6"/>
  <c r="AA154" i="6"/>
  <c r="W154" i="6"/>
  <c r="W153" i="6" s="1"/>
  <c r="W152" i="6" s="1"/>
  <c r="W151" i="6" s="1"/>
  <c r="U154" i="6"/>
  <c r="U153" i="6" s="1"/>
  <c r="U152" i="6" s="1"/>
  <c r="U151" i="6" s="1"/>
  <c r="S154" i="6"/>
  <c r="S153" i="6" s="1"/>
  <c r="S152" i="6" s="1"/>
  <c r="S151" i="6" s="1"/>
  <c r="K154" i="6"/>
  <c r="L154" i="6" s="1"/>
  <c r="V153" i="6"/>
  <c r="T153" i="6"/>
  <c r="Q153" i="6"/>
  <c r="Q152" i="6" s="1"/>
  <c r="O153" i="6"/>
  <c r="N153" i="6"/>
  <c r="N152" i="6" s="1"/>
  <c r="N151" i="6" s="1"/>
  <c r="J153" i="6"/>
  <c r="J152" i="6" s="1"/>
  <c r="J151" i="6" s="1"/>
  <c r="I153" i="6"/>
  <c r="I152" i="6" s="1"/>
  <c r="I151" i="6" s="1"/>
  <c r="H153" i="6"/>
  <c r="H152" i="6" s="1"/>
  <c r="H151" i="6" s="1"/>
  <c r="G153" i="6"/>
  <c r="F153" i="6"/>
  <c r="F152" i="6" s="1"/>
  <c r="F151" i="6" s="1"/>
  <c r="V152" i="6"/>
  <c r="O152" i="6"/>
  <c r="O151" i="6" s="1"/>
  <c r="G152" i="6"/>
  <c r="G151" i="6"/>
  <c r="AB150" i="6"/>
  <c r="AA150" i="6"/>
  <c r="Y150" i="6"/>
  <c r="W150" i="6"/>
  <c r="W149" i="6" s="1"/>
  <c r="U150" i="6"/>
  <c r="U149" i="6" s="1"/>
  <c r="U148" i="6" s="1"/>
  <c r="U147" i="6" s="1"/>
  <c r="S150" i="6"/>
  <c r="S149" i="6" s="1"/>
  <c r="S148" i="6" s="1"/>
  <c r="S147" i="6" s="1"/>
  <c r="P150" i="6"/>
  <c r="P149" i="6" s="1"/>
  <c r="P148" i="6" s="1"/>
  <c r="P147" i="6" s="1"/>
  <c r="K150" i="6"/>
  <c r="L150" i="6" s="1"/>
  <c r="L149" i="6" s="1"/>
  <c r="Z149" i="6" s="1"/>
  <c r="V149" i="6"/>
  <c r="V148" i="6" s="1"/>
  <c r="T149" i="6"/>
  <c r="Q149" i="6"/>
  <c r="Q148" i="6" s="1"/>
  <c r="Q147" i="6" s="1"/>
  <c r="O149" i="6"/>
  <c r="N149" i="6"/>
  <c r="N148" i="6" s="1"/>
  <c r="J149" i="6"/>
  <c r="J148" i="6" s="1"/>
  <c r="I149" i="6"/>
  <c r="H149" i="6"/>
  <c r="H148" i="6" s="1"/>
  <c r="H147" i="6" s="1"/>
  <c r="G149" i="6"/>
  <c r="F149" i="6"/>
  <c r="F148" i="6" s="1"/>
  <c r="F147" i="6" s="1"/>
  <c r="W148" i="6"/>
  <c r="W147" i="6" s="1"/>
  <c r="O148" i="6"/>
  <c r="O147" i="6" s="1"/>
  <c r="I148" i="6"/>
  <c r="I147" i="6" s="1"/>
  <c r="G148" i="6"/>
  <c r="V147" i="6"/>
  <c r="N147" i="6"/>
  <c r="J147" i="6"/>
  <c r="AB146" i="6"/>
  <c r="AA146" i="6"/>
  <c r="W146" i="6"/>
  <c r="W145" i="6" s="1"/>
  <c r="W144" i="6" s="1"/>
  <c r="W143" i="6" s="1"/>
  <c r="U146" i="6"/>
  <c r="U145" i="6" s="1"/>
  <c r="S146" i="6"/>
  <c r="S145" i="6" s="1"/>
  <c r="S144" i="6" s="1"/>
  <c r="S143" i="6" s="1"/>
  <c r="K146" i="6"/>
  <c r="L146" i="6" s="1"/>
  <c r="Y146" i="6" s="1"/>
  <c r="V145" i="6"/>
  <c r="T145" i="6"/>
  <c r="Q145" i="6"/>
  <c r="Q144" i="6" s="1"/>
  <c r="O145" i="6"/>
  <c r="O144" i="6" s="1"/>
  <c r="N145" i="6"/>
  <c r="N144" i="6" s="1"/>
  <c r="N143" i="6" s="1"/>
  <c r="J145" i="6"/>
  <c r="I145" i="6"/>
  <c r="H145" i="6"/>
  <c r="H144" i="6" s="1"/>
  <c r="H143" i="6" s="1"/>
  <c r="G145" i="6"/>
  <c r="F145" i="6"/>
  <c r="U144" i="6"/>
  <c r="U143" i="6" s="1"/>
  <c r="I144" i="6"/>
  <c r="I143" i="6" s="1"/>
  <c r="G144" i="6"/>
  <c r="G143" i="6" s="1"/>
  <c r="F144" i="6"/>
  <c r="F143" i="6" s="1"/>
  <c r="O143" i="6"/>
  <c r="AB142" i="6"/>
  <c r="AA142" i="6"/>
  <c r="W142" i="6"/>
  <c r="W141" i="6" s="1"/>
  <c r="W140" i="6" s="1"/>
  <c r="W139" i="6" s="1"/>
  <c r="U142" i="6"/>
  <c r="S142" i="6"/>
  <c r="S141" i="6" s="1"/>
  <c r="S140" i="6" s="1"/>
  <c r="S139" i="6" s="1"/>
  <c r="K142" i="6"/>
  <c r="L142" i="6" s="1"/>
  <c r="AA141" i="6"/>
  <c r="V141" i="6"/>
  <c r="AB141" i="6" s="1"/>
  <c r="U141" i="6"/>
  <c r="U140" i="6" s="1"/>
  <c r="U139" i="6" s="1"/>
  <c r="T141" i="6"/>
  <c r="Q141" i="6"/>
  <c r="O141" i="6"/>
  <c r="O140" i="6" s="1"/>
  <c r="O139" i="6" s="1"/>
  <c r="N141" i="6"/>
  <c r="N140" i="6" s="1"/>
  <c r="N139" i="6" s="1"/>
  <c r="J141" i="6"/>
  <c r="J140" i="6" s="1"/>
  <c r="J139" i="6" s="1"/>
  <c r="I141" i="6"/>
  <c r="H141" i="6"/>
  <c r="G141" i="6"/>
  <c r="F141" i="6"/>
  <c r="F140" i="6" s="1"/>
  <c r="F139" i="6" s="1"/>
  <c r="V140" i="6"/>
  <c r="Q140" i="6"/>
  <c r="I140" i="6"/>
  <c r="I139" i="6" s="1"/>
  <c r="G140" i="6"/>
  <c r="G139" i="6" s="1"/>
  <c r="AB138" i="6"/>
  <c r="AA138" i="6"/>
  <c r="Z138" i="6"/>
  <c r="W138" i="6"/>
  <c r="W137" i="6" s="1"/>
  <c r="U138" i="6"/>
  <c r="U137" i="6" s="1"/>
  <c r="U136" i="6" s="1"/>
  <c r="U135" i="6" s="1"/>
  <c r="S138" i="6"/>
  <c r="S137" i="6" s="1"/>
  <c r="S136" i="6" s="1"/>
  <c r="R138" i="6"/>
  <c r="R137" i="6" s="1"/>
  <c r="R136" i="6" s="1"/>
  <c r="R135" i="6" s="1"/>
  <c r="K138" i="6"/>
  <c r="L138" i="6" s="1"/>
  <c r="Y138" i="6" s="1"/>
  <c r="V137" i="6"/>
  <c r="T137" i="6"/>
  <c r="AB137" i="6" s="1"/>
  <c r="Q137" i="6"/>
  <c r="O137" i="6"/>
  <c r="O136" i="6" s="1"/>
  <c r="O135" i="6" s="1"/>
  <c r="N137" i="6"/>
  <c r="N136" i="6" s="1"/>
  <c r="N135" i="6" s="1"/>
  <c r="J137" i="6"/>
  <c r="J136" i="6" s="1"/>
  <c r="I137" i="6"/>
  <c r="I136" i="6" s="1"/>
  <c r="I135" i="6" s="1"/>
  <c r="H137" i="6"/>
  <c r="H136" i="6" s="1"/>
  <c r="H135" i="6" s="1"/>
  <c r="G137" i="6"/>
  <c r="F137" i="6"/>
  <c r="F136" i="6" s="1"/>
  <c r="F135" i="6" s="1"/>
  <c r="W136" i="6"/>
  <c r="W135" i="6" s="1"/>
  <c r="Q136" i="6"/>
  <c r="S135" i="6"/>
  <c r="J135" i="6"/>
  <c r="AB134" i="6"/>
  <c r="AA134" i="6"/>
  <c r="W134" i="6"/>
  <c r="W133" i="6" s="1"/>
  <c r="W132" i="6" s="1"/>
  <c r="W131" i="6" s="1"/>
  <c r="U134" i="6"/>
  <c r="U133" i="6" s="1"/>
  <c r="U132" i="6" s="1"/>
  <c r="U131" i="6" s="1"/>
  <c r="S134" i="6"/>
  <c r="S133" i="6" s="1"/>
  <c r="S132" i="6" s="1"/>
  <c r="S131" i="6" s="1"/>
  <c r="K134" i="6"/>
  <c r="L134" i="6" s="1"/>
  <c r="Y134" i="6" s="1"/>
  <c r="V133" i="6"/>
  <c r="V132" i="6" s="1"/>
  <c r="T133" i="6"/>
  <c r="Q133" i="6"/>
  <c r="Q132" i="6" s="1"/>
  <c r="Q131" i="6" s="1"/>
  <c r="O133" i="6"/>
  <c r="O132" i="6" s="1"/>
  <c r="O131" i="6" s="1"/>
  <c r="N133" i="6"/>
  <c r="N132" i="6" s="1"/>
  <c r="N131" i="6" s="1"/>
  <c r="L133" i="6"/>
  <c r="J133" i="6"/>
  <c r="I133" i="6"/>
  <c r="I132" i="6" s="1"/>
  <c r="I131" i="6" s="1"/>
  <c r="H133" i="6"/>
  <c r="H132" i="6" s="1"/>
  <c r="H131" i="6" s="1"/>
  <c r="G133" i="6"/>
  <c r="K133" i="6" s="1"/>
  <c r="F133" i="6"/>
  <c r="F132" i="6" s="1"/>
  <c r="F131" i="6" s="1"/>
  <c r="J132" i="6"/>
  <c r="J131" i="6" s="1"/>
  <c r="W130" i="6"/>
  <c r="U130" i="6"/>
  <c r="S130" i="6"/>
  <c r="S129" i="6" s="1"/>
  <c r="S128" i="6" s="1"/>
  <c r="S127" i="6" s="1"/>
  <c r="K130" i="6"/>
  <c r="L130" i="6" s="1"/>
  <c r="X130" i="6" s="1"/>
  <c r="W129" i="6"/>
  <c r="W128" i="6" s="1"/>
  <c r="W127" i="6" s="1"/>
  <c r="V129" i="6"/>
  <c r="U129" i="6"/>
  <c r="T129" i="6"/>
  <c r="T128" i="6" s="1"/>
  <c r="T127" i="6" s="1"/>
  <c r="Q129" i="6"/>
  <c r="O129" i="6"/>
  <c r="O128" i="6" s="1"/>
  <c r="O127" i="6" s="1"/>
  <c r="N129" i="6"/>
  <c r="N128" i="6" s="1"/>
  <c r="N127" i="6" s="1"/>
  <c r="J129" i="6"/>
  <c r="I129" i="6"/>
  <c r="H129" i="6"/>
  <c r="G129" i="6"/>
  <c r="G128" i="6" s="1"/>
  <c r="G127" i="6" s="1"/>
  <c r="F129" i="6"/>
  <c r="F128" i="6" s="1"/>
  <c r="F127" i="6" s="1"/>
  <c r="U128" i="6"/>
  <c r="U127" i="6" s="1"/>
  <c r="J128" i="6"/>
  <c r="I128" i="6"/>
  <c r="I127" i="6" s="1"/>
  <c r="H128" i="6"/>
  <c r="H127" i="6"/>
  <c r="AB126" i="6"/>
  <c r="AA126" i="6"/>
  <c r="W126" i="6"/>
  <c r="W125" i="6" s="1"/>
  <c r="W124" i="6" s="1"/>
  <c r="W123" i="6" s="1"/>
  <c r="U126" i="6"/>
  <c r="U125" i="6" s="1"/>
  <c r="S126" i="6"/>
  <c r="S125" i="6" s="1"/>
  <c r="K126" i="6"/>
  <c r="L126" i="6" s="1"/>
  <c r="L125" i="6" s="1"/>
  <c r="V125" i="6"/>
  <c r="T125" i="6"/>
  <c r="Y125" i="6" s="1"/>
  <c r="Q125" i="6"/>
  <c r="Q124" i="6" s="1"/>
  <c r="O125" i="6"/>
  <c r="O124" i="6" s="1"/>
  <c r="O123" i="6" s="1"/>
  <c r="N125" i="6"/>
  <c r="N124" i="6" s="1"/>
  <c r="N123" i="6" s="1"/>
  <c r="J125" i="6"/>
  <c r="J124" i="6" s="1"/>
  <c r="J123" i="6" s="1"/>
  <c r="I125" i="6"/>
  <c r="H125" i="6"/>
  <c r="H124" i="6" s="1"/>
  <c r="G125" i="6"/>
  <c r="G124" i="6" s="1"/>
  <c r="F125" i="6"/>
  <c r="F124" i="6" s="1"/>
  <c r="F123" i="6" s="1"/>
  <c r="V124" i="6"/>
  <c r="U124" i="6"/>
  <c r="U123" i="6" s="1"/>
  <c r="S124" i="6"/>
  <c r="S123" i="6" s="1"/>
  <c r="H123" i="6"/>
  <c r="Z118" i="6"/>
  <c r="W118" i="6"/>
  <c r="W117" i="6" s="1"/>
  <c r="W113" i="6" s="1"/>
  <c r="W111" i="6" s="1"/>
  <c r="U118" i="6"/>
  <c r="U117" i="6" s="1"/>
  <c r="S118" i="6"/>
  <c r="R118" i="6"/>
  <c r="R117" i="6" s="1"/>
  <c r="R113" i="6" s="1"/>
  <c r="R111" i="6" s="1"/>
  <c r="P118" i="6"/>
  <c r="P117" i="6" s="1"/>
  <c r="K118" i="6"/>
  <c r="L118" i="6" s="1"/>
  <c r="X118" i="6" s="1"/>
  <c r="V117" i="6"/>
  <c r="V113" i="6" s="1"/>
  <c r="T117" i="6"/>
  <c r="T113" i="6" s="1"/>
  <c r="T111" i="6" s="1"/>
  <c r="S117" i="6"/>
  <c r="S113" i="6" s="1"/>
  <c r="S111" i="6" s="1"/>
  <c r="Q117" i="6"/>
  <c r="Q113" i="6" s="1"/>
  <c r="O117" i="6"/>
  <c r="N117" i="6"/>
  <c r="N113" i="6" s="1"/>
  <c r="L117" i="6"/>
  <c r="Y117" i="6" s="1"/>
  <c r="J117" i="6"/>
  <c r="I117" i="6"/>
  <c r="I113" i="6" s="1"/>
  <c r="I111" i="6" s="1"/>
  <c r="H117" i="6"/>
  <c r="G117" i="6"/>
  <c r="F117" i="6"/>
  <c r="F113" i="6" s="1"/>
  <c r="F111" i="6" s="1"/>
  <c r="W116" i="6"/>
  <c r="U116" i="6"/>
  <c r="U115" i="6" s="1"/>
  <c r="U114" i="6" s="1"/>
  <c r="U112" i="6" s="1"/>
  <c r="U110" i="6" s="1"/>
  <c r="S116" i="6"/>
  <c r="S115" i="6" s="1"/>
  <c r="S114" i="6" s="1"/>
  <c r="S112" i="6" s="1"/>
  <c r="S110" i="6" s="1"/>
  <c r="K116" i="6"/>
  <c r="L116" i="6" s="1"/>
  <c r="X116" i="6" s="1"/>
  <c r="W115" i="6"/>
  <c r="V115" i="6"/>
  <c r="T115" i="6"/>
  <c r="Q115" i="6"/>
  <c r="Q114" i="6" s="1"/>
  <c r="Q112" i="6" s="1"/>
  <c r="O115" i="6"/>
  <c r="O114" i="6" s="1"/>
  <c r="O112" i="6" s="1"/>
  <c r="O110" i="6" s="1"/>
  <c r="N115" i="6"/>
  <c r="J115" i="6"/>
  <c r="I115" i="6"/>
  <c r="I114" i="6" s="1"/>
  <c r="I112" i="6" s="1"/>
  <c r="I110" i="6" s="1"/>
  <c r="H115" i="6"/>
  <c r="H114" i="6" s="1"/>
  <c r="G115" i="6"/>
  <c r="F115" i="6"/>
  <c r="F114" i="6" s="1"/>
  <c r="F112" i="6" s="1"/>
  <c r="F110" i="6" s="1"/>
  <c r="W114" i="6"/>
  <c r="V114" i="6"/>
  <c r="T114" i="6"/>
  <c r="T112" i="6" s="1"/>
  <c r="N114" i="6"/>
  <c r="N112" i="6" s="1"/>
  <c r="N110" i="6" s="1"/>
  <c r="J114" i="6"/>
  <c r="J112" i="6" s="1"/>
  <c r="J110" i="6" s="1"/>
  <c r="G114" i="6"/>
  <c r="U113" i="6"/>
  <c r="U111" i="6" s="1"/>
  <c r="P113" i="6"/>
  <c r="P111" i="6" s="1"/>
  <c r="O113" i="6"/>
  <c r="O111" i="6" s="1"/>
  <c r="J113" i="6"/>
  <c r="J111" i="6" s="1"/>
  <c r="H113" i="6"/>
  <c r="H111" i="6" s="1"/>
  <c r="W112" i="6"/>
  <c r="W110" i="6" s="1"/>
  <c r="H112" i="6"/>
  <c r="H110" i="6" s="1"/>
  <c r="V111" i="6"/>
  <c r="N111" i="6"/>
  <c r="W109" i="6"/>
  <c r="W108" i="6" s="1"/>
  <c r="U109" i="6"/>
  <c r="U108" i="6" s="1"/>
  <c r="U107" i="6" s="1"/>
  <c r="S109" i="6"/>
  <c r="S108" i="6" s="1"/>
  <c r="S107" i="6" s="1"/>
  <c r="R109" i="6"/>
  <c r="R108" i="6" s="1"/>
  <c r="R107" i="6" s="1"/>
  <c r="K109" i="6"/>
  <c r="L109" i="6" s="1"/>
  <c r="V108" i="6"/>
  <c r="T108" i="6"/>
  <c r="T107" i="6" s="1"/>
  <c r="Q108" i="6"/>
  <c r="Q107" i="6" s="1"/>
  <c r="O108" i="6"/>
  <c r="O107" i="6" s="1"/>
  <c r="N108" i="6"/>
  <c r="N107" i="6" s="1"/>
  <c r="L108" i="6"/>
  <c r="J108" i="6"/>
  <c r="I108" i="6"/>
  <c r="H108" i="6"/>
  <c r="H107" i="6" s="1"/>
  <c r="G108" i="6"/>
  <c r="F108" i="6"/>
  <c r="F107" i="6" s="1"/>
  <c r="W107" i="6"/>
  <c r="J107" i="6"/>
  <c r="I107" i="6"/>
  <c r="AB106" i="6"/>
  <c r="AA106" i="6"/>
  <c r="W106" i="6"/>
  <c r="U106" i="6"/>
  <c r="S106" i="6"/>
  <c r="S104" i="6" s="1"/>
  <c r="S103" i="6" s="1"/>
  <c r="S93" i="6" s="1"/>
  <c r="K106" i="6"/>
  <c r="L106" i="6" s="1"/>
  <c r="R106" i="6" s="1"/>
  <c r="AA105" i="6"/>
  <c r="W105" i="6"/>
  <c r="W104" i="6" s="1"/>
  <c r="W103" i="6" s="1"/>
  <c r="W9" i="6" s="1"/>
  <c r="U105" i="6"/>
  <c r="U104" i="6" s="1"/>
  <c r="U103" i="6" s="1"/>
  <c r="S105" i="6"/>
  <c r="K105" i="6"/>
  <c r="L105" i="6" s="1"/>
  <c r="V104" i="6"/>
  <c r="T104" i="6"/>
  <c r="T103" i="6" s="1"/>
  <c r="Q104" i="6"/>
  <c r="O104" i="6"/>
  <c r="O103" i="6" s="1"/>
  <c r="O93" i="6" s="1"/>
  <c r="N104" i="6"/>
  <c r="J104" i="6"/>
  <c r="J103" i="6" s="1"/>
  <c r="J93" i="6" s="1"/>
  <c r="I104" i="6"/>
  <c r="I103" i="6" s="1"/>
  <c r="I9" i="6" s="1"/>
  <c r="H104" i="6"/>
  <c r="H103" i="6" s="1"/>
  <c r="H93" i="6" s="1"/>
  <c r="G104" i="6"/>
  <c r="G103" i="6" s="1"/>
  <c r="F104" i="6"/>
  <c r="F103" i="6" s="1"/>
  <c r="N103" i="6"/>
  <c r="W102" i="6"/>
  <c r="U102" i="6"/>
  <c r="S102" i="6"/>
  <c r="K102" i="6"/>
  <c r="L102" i="6" s="1"/>
  <c r="P102" i="6" s="1"/>
  <c r="AB101" i="6"/>
  <c r="AA101" i="6"/>
  <c r="W101" i="6"/>
  <c r="U101" i="6"/>
  <c r="S101" i="6"/>
  <c r="K101" i="6"/>
  <c r="L101" i="6" s="1"/>
  <c r="AA100" i="6"/>
  <c r="V100" i="6"/>
  <c r="V99" i="6" s="1"/>
  <c r="U100" i="6"/>
  <c r="U99" i="6" s="1"/>
  <c r="U98" i="6" s="1"/>
  <c r="T100" i="6"/>
  <c r="S100" i="6"/>
  <c r="S99" i="6" s="1"/>
  <c r="S98" i="6" s="1"/>
  <c r="Q100" i="6"/>
  <c r="O100" i="6"/>
  <c r="N100" i="6"/>
  <c r="N99" i="6" s="1"/>
  <c r="N98" i="6" s="1"/>
  <c r="J100" i="6"/>
  <c r="I100" i="6"/>
  <c r="I99" i="6" s="1"/>
  <c r="I98" i="6" s="1"/>
  <c r="H100" i="6"/>
  <c r="K100" i="6" s="1"/>
  <c r="G100" i="6"/>
  <c r="F100" i="6"/>
  <c r="O99" i="6"/>
  <c r="O98" i="6" s="1"/>
  <c r="J99" i="6"/>
  <c r="J98" i="6" s="1"/>
  <c r="G99" i="6"/>
  <c r="F99" i="6"/>
  <c r="F98" i="6"/>
  <c r="W97" i="6"/>
  <c r="W96" i="6" s="1"/>
  <c r="W95" i="6" s="1"/>
  <c r="U97" i="6"/>
  <c r="U96" i="6" s="1"/>
  <c r="U95" i="6" s="1"/>
  <c r="U94" i="6" s="1"/>
  <c r="S97" i="6"/>
  <c r="K97" i="6"/>
  <c r="L97" i="6" s="1"/>
  <c r="V96" i="6"/>
  <c r="T96" i="6"/>
  <c r="S96" i="6"/>
  <c r="S95" i="6" s="1"/>
  <c r="Q96" i="6"/>
  <c r="O96" i="6"/>
  <c r="O95" i="6" s="1"/>
  <c r="O94" i="6" s="1"/>
  <c r="N96" i="6"/>
  <c r="J96" i="6"/>
  <c r="I96" i="6"/>
  <c r="H96" i="6"/>
  <c r="H95" i="6" s="1"/>
  <c r="G96" i="6"/>
  <c r="F96" i="6"/>
  <c r="F95" i="6" s="1"/>
  <c r="V95" i="6"/>
  <c r="Q95" i="6"/>
  <c r="N95" i="6"/>
  <c r="N94" i="6" s="1"/>
  <c r="J95" i="6"/>
  <c r="G95" i="6"/>
  <c r="J94" i="6"/>
  <c r="W93" i="6"/>
  <c r="I93" i="6"/>
  <c r="AB92" i="6"/>
  <c r="AA92" i="6"/>
  <c r="U92" i="6"/>
  <c r="S92" i="6"/>
  <c r="L92" i="6"/>
  <c r="K92" i="6"/>
  <c r="AA91" i="6"/>
  <c r="W91" i="6"/>
  <c r="U91" i="6"/>
  <c r="S91" i="6"/>
  <c r="L91" i="6"/>
  <c r="K91" i="6"/>
  <c r="AA90" i="6"/>
  <c r="W90" i="6"/>
  <c r="U90" i="6"/>
  <c r="S90" i="6"/>
  <c r="L90" i="6"/>
  <c r="K90" i="6"/>
  <c r="AB89" i="6"/>
  <c r="AA89" i="6"/>
  <c r="X89" i="6"/>
  <c r="W89" i="6"/>
  <c r="U89" i="6"/>
  <c r="U86" i="6" s="1"/>
  <c r="S89" i="6"/>
  <c r="K89" i="6"/>
  <c r="L89" i="6" s="1"/>
  <c r="AA88" i="6"/>
  <c r="W88" i="6"/>
  <c r="U88" i="6"/>
  <c r="S88" i="6"/>
  <c r="K88" i="6"/>
  <c r="L88" i="6" s="1"/>
  <c r="W87" i="6"/>
  <c r="U87" i="6"/>
  <c r="S87" i="6"/>
  <c r="R87" i="6"/>
  <c r="K87" i="6"/>
  <c r="L87" i="6" s="1"/>
  <c r="V86" i="6"/>
  <c r="AB86" i="6" s="1"/>
  <c r="T86" i="6"/>
  <c r="Q86" i="6"/>
  <c r="AA86" i="6" s="1"/>
  <c r="O86" i="6"/>
  <c r="N86" i="6"/>
  <c r="J86" i="6"/>
  <c r="I86" i="6"/>
  <c r="H86" i="6"/>
  <c r="G86" i="6"/>
  <c r="F86" i="6"/>
  <c r="AA85" i="6"/>
  <c r="W85" i="6"/>
  <c r="U85" i="6"/>
  <c r="S85" i="6"/>
  <c r="L85" i="6"/>
  <c r="K85" i="6"/>
  <c r="AB84" i="6"/>
  <c r="AA84" i="6"/>
  <c r="W84" i="6"/>
  <c r="U84" i="6"/>
  <c r="S84" i="6"/>
  <c r="K84" i="6"/>
  <c r="L84" i="6" s="1"/>
  <c r="AB83" i="6"/>
  <c r="AA83" i="6"/>
  <c r="Y83" i="6"/>
  <c r="W83" i="6"/>
  <c r="U83" i="6"/>
  <c r="S83" i="6"/>
  <c r="S79" i="6" s="1"/>
  <c r="P83" i="6"/>
  <c r="K83" i="6"/>
  <c r="L83" i="6" s="1"/>
  <c r="Z83" i="6" s="1"/>
  <c r="AB82" i="6"/>
  <c r="AA82" i="6"/>
  <c r="W82" i="6"/>
  <c r="U82" i="6"/>
  <c r="S82" i="6"/>
  <c r="K82" i="6"/>
  <c r="L82" i="6" s="1"/>
  <c r="AB81" i="6"/>
  <c r="AA81" i="6"/>
  <c r="W81" i="6"/>
  <c r="U81" i="6"/>
  <c r="S81" i="6"/>
  <c r="K81" i="6"/>
  <c r="L81" i="6" s="1"/>
  <c r="AB80" i="6"/>
  <c r="AA80" i="6"/>
  <c r="W80" i="6"/>
  <c r="U80" i="6"/>
  <c r="S80" i="6"/>
  <c r="K80" i="6"/>
  <c r="L80" i="6" s="1"/>
  <c r="V79" i="6"/>
  <c r="T79" i="6"/>
  <c r="Q79" i="6"/>
  <c r="O79" i="6"/>
  <c r="N79" i="6"/>
  <c r="J79" i="6"/>
  <c r="I79" i="6"/>
  <c r="H79" i="6"/>
  <c r="G79" i="6"/>
  <c r="F79" i="6"/>
  <c r="AA78" i="6"/>
  <c r="W78" i="6"/>
  <c r="U78" i="6"/>
  <c r="S78" i="6"/>
  <c r="K78" i="6"/>
  <c r="L78" i="6" s="1"/>
  <c r="AB77" i="6"/>
  <c r="AA77" i="6"/>
  <c r="W77" i="6"/>
  <c r="U77" i="6"/>
  <c r="S77" i="6"/>
  <c r="K77" i="6"/>
  <c r="L77" i="6" s="1"/>
  <c r="AB76" i="6"/>
  <c r="AA76" i="6"/>
  <c r="W76" i="6"/>
  <c r="W75" i="6" s="1"/>
  <c r="U76" i="6"/>
  <c r="S76" i="6"/>
  <c r="K76" i="6"/>
  <c r="L76" i="6" s="1"/>
  <c r="V75" i="6"/>
  <c r="T75" i="6"/>
  <c r="AA75" i="6" s="1"/>
  <c r="Q75" i="6"/>
  <c r="O75" i="6"/>
  <c r="N75" i="6"/>
  <c r="J75" i="6"/>
  <c r="I75" i="6"/>
  <c r="H75" i="6"/>
  <c r="K75" i="6" s="1"/>
  <c r="G75" i="6"/>
  <c r="F75" i="6"/>
  <c r="AB74" i="6"/>
  <c r="AA74" i="6"/>
  <c r="W74" i="6"/>
  <c r="U74" i="6"/>
  <c r="S74" i="6"/>
  <c r="K74" i="6"/>
  <c r="L74" i="6" s="1"/>
  <c r="AA73" i="6"/>
  <c r="W73" i="6"/>
  <c r="U73" i="6"/>
  <c r="S73" i="6"/>
  <c r="K73" i="6"/>
  <c r="L73" i="6" s="1"/>
  <c r="Y73" i="6" s="1"/>
  <c r="AB72" i="6"/>
  <c r="AA72" i="6"/>
  <c r="W72" i="6"/>
  <c r="U72" i="6"/>
  <c r="S72" i="6"/>
  <c r="S68" i="6" s="1"/>
  <c r="L72" i="6"/>
  <c r="K72" i="6"/>
  <c r="W71" i="6"/>
  <c r="U71" i="6"/>
  <c r="S71" i="6"/>
  <c r="K71" i="6"/>
  <c r="L71" i="6" s="1"/>
  <c r="Z71" i="6" s="1"/>
  <c r="W70" i="6"/>
  <c r="U70" i="6"/>
  <c r="S70" i="6"/>
  <c r="L70" i="6"/>
  <c r="Y70" i="6" s="1"/>
  <c r="K70" i="6"/>
  <c r="AB69" i="6"/>
  <c r="AA69" i="6"/>
  <c r="W69" i="6"/>
  <c r="W68" i="6" s="1"/>
  <c r="U69" i="6"/>
  <c r="S69" i="6"/>
  <c r="L69" i="6"/>
  <c r="X69" i="6" s="1"/>
  <c r="K69" i="6"/>
  <c r="V68" i="6"/>
  <c r="T68" i="6"/>
  <c r="Q68" i="6"/>
  <c r="O68" i="6"/>
  <c r="N68" i="6"/>
  <c r="J68" i="6"/>
  <c r="K68" i="6" s="1"/>
  <c r="I68" i="6"/>
  <c r="H68" i="6"/>
  <c r="G68" i="6"/>
  <c r="F68" i="6"/>
  <c r="AA67" i="6"/>
  <c r="W67" i="6"/>
  <c r="W66" i="6" s="1"/>
  <c r="U67" i="6"/>
  <c r="U66" i="6" s="1"/>
  <c r="S67" i="6"/>
  <c r="S66" i="6" s="1"/>
  <c r="K67" i="6"/>
  <c r="L67" i="6" s="1"/>
  <c r="P67" i="6" s="1"/>
  <c r="P66" i="6" s="1"/>
  <c r="V66" i="6"/>
  <c r="T66" i="6"/>
  <c r="Y66" i="6" s="1"/>
  <c r="Q66" i="6"/>
  <c r="O66" i="6"/>
  <c r="N66" i="6"/>
  <c r="L66" i="6"/>
  <c r="J66" i="6"/>
  <c r="I66" i="6"/>
  <c r="H66" i="6"/>
  <c r="G66" i="6"/>
  <c r="F66" i="6"/>
  <c r="J65" i="6"/>
  <c r="AA64" i="6"/>
  <c r="X64" i="6"/>
  <c r="W64" i="6"/>
  <c r="U64" i="6"/>
  <c r="S64" i="6"/>
  <c r="K64" i="6"/>
  <c r="L64" i="6" s="1"/>
  <c r="AA63" i="6"/>
  <c r="W63" i="6"/>
  <c r="U63" i="6"/>
  <c r="S63" i="6"/>
  <c r="K63" i="6"/>
  <c r="L63" i="6" s="1"/>
  <c r="AA62" i="6"/>
  <c r="Z62" i="6"/>
  <c r="W62" i="6"/>
  <c r="U62" i="6"/>
  <c r="S62" i="6"/>
  <c r="R62" i="6"/>
  <c r="K62" i="6"/>
  <c r="L62" i="6" s="1"/>
  <c r="Y62" i="6" s="1"/>
  <c r="AA61" i="6"/>
  <c r="W61" i="6"/>
  <c r="U61" i="6"/>
  <c r="S61" i="6"/>
  <c r="R61" i="6"/>
  <c r="K61" i="6"/>
  <c r="L61" i="6" s="1"/>
  <c r="X61" i="6" s="1"/>
  <c r="V60" i="6"/>
  <c r="T60" i="6"/>
  <c r="Q60" i="6"/>
  <c r="O60" i="6"/>
  <c r="O48" i="6" s="1"/>
  <c r="N60" i="6"/>
  <c r="J60" i="6"/>
  <c r="I60" i="6"/>
  <c r="H60" i="6"/>
  <c r="G60" i="6"/>
  <c r="K60" i="6" s="1"/>
  <c r="F60" i="6"/>
  <c r="AB59" i="6"/>
  <c r="AA59" i="6"/>
  <c r="W59" i="6"/>
  <c r="U59" i="6"/>
  <c r="S59" i="6"/>
  <c r="L59" i="6"/>
  <c r="K59" i="6"/>
  <c r="AA58" i="6"/>
  <c r="W58" i="6"/>
  <c r="U58" i="6"/>
  <c r="S58" i="6"/>
  <c r="L58" i="6"/>
  <c r="X58" i="6" s="1"/>
  <c r="K58" i="6"/>
  <c r="AB57" i="6"/>
  <c r="AA57" i="6"/>
  <c r="Y57" i="6"/>
  <c r="W57" i="6"/>
  <c r="U57" i="6"/>
  <c r="S57" i="6"/>
  <c r="P57" i="6"/>
  <c r="K57" i="6"/>
  <c r="L57" i="6" s="1"/>
  <c r="AB56" i="6"/>
  <c r="AA56" i="6"/>
  <c r="W56" i="6"/>
  <c r="U56" i="6"/>
  <c r="S56" i="6"/>
  <c r="K56" i="6"/>
  <c r="L56" i="6" s="1"/>
  <c r="AB55" i="6"/>
  <c r="AA55" i="6"/>
  <c r="W55" i="6"/>
  <c r="U55" i="6"/>
  <c r="S55" i="6"/>
  <c r="K55" i="6"/>
  <c r="L55" i="6" s="1"/>
  <c r="AB54" i="6"/>
  <c r="AA54" i="6"/>
  <c r="W54" i="6"/>
  <c r="U54" i="6"/>
  <c r="S54" i="6"/>
  <c r="K54" i="6"/>
  <c r="L54" i="6" s="1"/>
  <c r="AB53" i="6"/>
  <c r="V53" i="6"/>
  <c r="T53" i="6"/>
  <c r="Q53" i="6"/>
  <c r="O53" i="6"/>
  <c r="N53" i="6"/>
  <c r="J53" i="6"/>
  <c r="I53" i="6"/>
  <c r="H53" i="6"/>
  <c r="G53" i="6"/>
  <c r="F53" i="6"/>
  <c r="AA52" i="6"/>
  <c r="W52" i="6"/>
  <c r="U52" i="6"/>
  <c r="S52" i="6"/>
  <c r="K52" i="6"/>
  <c r="L52" i="6" s="1"/>
  <c r="AA51" i="6"/>
  <c r="W51" i="6"/>
  <c r="U51" i="6"/>
  <c r="S51" i="6"/>
  <c r="K51" i="6"/>
  <c r="L51" i="6" s="1"/>
  <c r="AB50" i="6"/>
  <c r="AA50" i="6"/>
  <c r="W50" i="6"/>
  <c r="U50" i="6"/>
  <c r="S50" i="6"/>
  <c r="L50" i="6"/>
  <c r="P50" i="6" s="1"/>
  <c r="K50" i="6"/>
  <c r="V49" i="6"/>
  <c r="V48" i="6" s="1"/>
  <c r="T49" i="6"/>
  <c r="Q49" i="6"/>
  <c r="O49" i="6"/>
  <c r="N49" i="6"/>
  <c r="J49" i="6"/>
  <c r="I49" i="6"/>
  <c r="I48" i="6" s="1"/>
  <c r="H49" i="6"/>
  <c r="G49" i="6"/>
  <c r="F49" i="6"/>
  <c r="AA46" i="6"/>
  <c r="W46" i="6"/>
  <c r="U46" i="6"/>
  <c r="S46" i="6"/>
  <c r="K46" i="6"/>
  <c r="L46" i="6" s="1"/>
  <c r="W45" i="6"/>
  <c r="V45" i="6"/>
  <c r="U45" i="6"/>
  <c r="T45" i="6"/>
  <c r="AA45" i="6" s="1"/>
  <c r="S45" i="6"/>
  <c r="Q45" i="6"/>
  <c r="O45" i="6"/>
  <c r="O42" i="6" s="1"/>
  <c r="O41" i="6" s="1"/>
  <c r="N45" i="6"/>
  <c r="J45" i="6"/>
  <c r="J42" i="6" s="1"/>
  <c r="J41" i="6" s="1"/>
  <c r="I45" i="6"/>
  <c r="I42" i="6" s="1"/>
  <c r="I41" i="6" s="1"/>
  <c r="H45" i="6"/>
  <c r="H42" i="6" s="1"/>
  <c r="H41" i="6" s="1"/>
  <c r="G45" i="6"/>
  <c r="G42" i="6" s="1"/>
  <c r="F45" i="6"/>
  <c r="W44" i="6"/>
  <c r="W43" i="6" s="1"/>
  <c r="U44" i="6"/>
  <c r="U43" i="6" s="1"/>
  <c r="S44" i="6"/>
  <c r="S43" i="6" s="1"/>
  <c r="K44" i="6"/>
  <c r="L44" i="6" s="1"/>
  <c r="L43" i="6" s="1"/>
  <c r="V43" i="6"/>
  <c r="T43" i="6"/>
  <c r="Q43" i="6"/>
  <c r="O43" i="6"/>
  <c r="N43" i="6"/>
  <c r="N42" i="6" s="1"/>
  <c r="N41" i="6" s="1"/>
  <c r="K43" i="6"/>
  <c r="J43" i="6"/>
  <c r="I43" i="6"/>
  <c r="H43" i="6"/>
  <c r="G43" i="6"/>
  <c r="F43" i="6"/>
  <c r="F42" i="6" s="1"/>
  <c r="F41" i="6" s="1"/>
  <c r="W39" i="6"/>
  <c r="U39" i="6"/>
  <c r="S39" i="6"/>
  <c r="K39" i="6"/>
  <c r="L39" i="6" s="1"/>
  <c r="W38" i="6"/>
  <c r="U38" i="6"/>
  <c r="S38" i="6"/>
  <c r="K38" i="6"/>
  <c r="L38" i="6" s="1"/>
  <c r="AB37" i="6"/>
  <c r="AA37" i="6"/>
  <c r="W37" i="6"/>
  <c r="U37" i="6"/>
  <c r="S37" i="6"/>
  <c r="K37" i="6"/>
  <c r="L37" i="6" s="1"/>
  <c r="AB36" i="6"/>
  <c r="AA36" i="6"/>
  <c r="W36" i="6"/>
  <c r="W33" i="6" s="1"/>
  <c r="W32" i="6" s="1"/>
  <c r="U36" i="6"/>
  <c r="S36" i="6"/>
  <c r="R36" i="6"/>
  <c r="K36" i="6"/>
  <c r="L36" i="6" s="1"/>
  <c r="AB35" i="6"/>
  <c r="AA35" i="6"/>
  <c r="W35" i="6"/>
  <c r="U35" i="6"/>
  <c r="S35" i="6"/>
  <c r="K35" i="6"/>
  <c r="L35" i="6" s="1"/>
  <c r="AB34" i="6"/>
  <c r="AA34" i="6"/>
  <c r="W34" i="6"/>
  <c r="U34" i="6"/>
  <c r="S34" i="6"/>
  <c r="K34" i="6"/>
  <c r="L34" i="6" s="1"/>
  <c r="P34" i="6" s="1"/>
  <c r="V33" i="6"/>
  <c r="V32" i="6" s="1"/>
  <c r="T33" i="6"/>
  <c r="Q33" i="6"/>
  <c r="Q32" i="6" s="1"/>
  <c r="O33" i="6"/>
  <c r="O32" i="6" s="1"/>
  <c r="N33" i="6"/>
  <c r="N32" i="6" s="1"/>
  <c r="J33" i="6"/>
  <c r="J32" i="6" s="1"/>
  <c r="I33" i="6"/>
  <c r="H33" i="6"/>
  <c r="H32" i="6" s="1"/>
  <c r="G33" i="6"/>
  <c r="G32" i="6" s="1"/>
  <c r="K32" i="6" s="1"/>
  <c r="F33" i="6"/>
  <c r="F32" i="6" s="1"/>
  <c r="I32" i="6"/>
  <c r="AB31" i="6"/>
  <c r="AA31" i="6"/>
  <c r="W31" i="6"/>
  <c r="U31" i="6"/>
  <c r="S31" i="6"/>
  <c r="K31" i="6"/>
  <c r="L31" i="6" s="1"/>
  <c r="AB30" i="6"/>
  <c r="AA30" i="6"/>
  <c r="W30" i="6"/>
  <c r="U30" i="6"/>
  <c r="S30" i="6"/>
  <c r="K30" i="6"/>
  <c r="L30" i="6" s="1"/>
  <c r="AB29" i="6"/>
  <c r="AA29" i="6"/>
  <c r="W29" i="6"/>
  <c r="U29" i="6"/>
  <c r="S29" i="6"/>
  <c r="K29" i="6"/>
  <c r="L29" i="6" s="1"/>
  <c r="Z29" i="6" s="1"/>
  <c r="AB28" i="6"/>
  <c r="AA28" i="6"/>
  <c r="W28" i="6"/>
  <c r="U28" i="6"/>
  <c r="S28" i="6"/>
  <c r="L28" i="6"/>
  <c r="K28" i="6"/>
  <c r="AB27" i="6"/>
  <c r="AA27" i="6"/>
  <c r="X27" i="6"/>
  <c r="W27" i="6"/>
  <c r="U27" i="6"/>
  <c r="S27" i="6"/>
  <c r="K27" i="6"/>
  <c r="L27" i="6" s="1"/>
  <c r="AB26" i="6"/>
  <c r="AA26" i="6"/>
  <c r="W26" i="6"/>
  <c r="U26" i="6"/>
  <c r="S26" i="6"/>
  <c r="K26" i="6"/>
  <c r="L26" i="6" s="1"/>
  <c r="AB25" i="6"/>
  <c r="AA25" i="6"/>
  <c r="W25" i="6"/>
  <c r="W24" i="6" s="1"/>
  <c r="U25" i="6"/>
  <c r="U24" i="6" s="1"/>
  <c r="S25" i="6"/>
  <c r="K25" i="6"/>
  <c r="L25" i="6" s="1"/>
  <c r="V24" i="6"/>
  <c r="T24" i="6"/>
  <c r="AA24" i="6" s="1"/>
  <c r="Q24" i="6"/>
  <c r="O24" i="6"/>
  <c r="N24" i="6"/>
  <c r="J24" i="6"/>
  <c r="I24" i="6"/>
  <c r="H24" i="6"/>
  <c r="G24" i="6"/>
  <c r="F24" i="6"/>
  <c r="AB23" i="6"/>
  <c r="AA23" i="6"/>
  <c r="W23" i="6"/>
  <c r="U23" i="6"/>
  <c r="S23" i="6"/>
  <c r="K23" i="6"/>
  <c r="L23" i="6" s="1"/>
  <c r="AB22" i="6"/>
  <c r="AA22" i="6"/>
  <c r="W22" i="6"/>
  <c r="U22" i="6"/>
  <c r="S22" i="6"/>
  <c r="K22" i="6"/>
  <c r="L22" i="6" s="1"/>
  <c r="AB21" i="6"/>
  <c r="AA21" i="6"/>
  <c r="W21" i="6"/>
  <c r="U21" i="6"/>
  <c r="S21" i="6"/>
  <c r="K21" i="6"/>
  <c r="L21" i="6" s="1"/>
  <c r="AB20" i="6"/>
  <c r="AA20" i="6"/>
  <c r="Y20" i="6"/>
  <c r="W20" i="6"/>
  <c r="U20" i="6"/>
  <c r="S20" i="6"/>
  <c r="K20" i="6"/>
  <c r="L20" i="6" s="1"/>
  <c r="P20" i="6" s="1"/>
  <c r="AB19" i="6"/>
  <c r="AA19" i="6"/>
  <c r="W19" i="6"/>
  <c r="U19" i="6"/>
  <c r="S19" i="6"/>
  <c r="K19" i="6"/>
  <c r="L19" i="6" s="1"/>
  <c r="Z19" i="6" s="1"/>
  <c r="AB18" i="6"/>
  <c r="AA18" i="6"/>
  <c r="W18" i="6"/>
  <c r="U18" i="6"/>
  <c r="S18" i="6"/>
  <c r="K18" i="6"/>
  <c r="L18" i="6" s="1"/>
  <c r="AB17" i="6"/>
  <c r="AA17" i="6"/>
  <c r="W17" i="6"/>
  <c r="U17" i="6"/>
  <c r="S17" i="6"/>
  <c r="K17" i="6"/>
  <c r="L17" i="6" s="1"/>
  <c r="AB16" i="6"/>
  <c r="AA16" i="6"/>
  <c r="W16" i="6"/>
  <c r="U16" i="6"/>
  <c r="S16" i="6"/>
  <c r="L16" i="6"/>
  <c r="K16" i="6"/>
  <c r="AB15" i="6"/>
  <c r="AA15" i="6"/>
  <c r="W15" i="6"/>
  <c r="U15" i="6"/>
  <c r="S15" i="6"/>
  <c r="K15" i="6"/>
  <c r="L15" i="6" s="1"/>
  <c r="V14" i="6"/>
  <c r="T14" i="6"/>
  <c r="Q14" i="6"/>
  <c r="Q13" i="6" s="1"/>
  <c r="O14" i="6"/>
  <c r="O13" i="6" s="1"/>
  <c r="N14" i="6"/>
  <c r="N13" i="6" s="1"/>
  <c r="J14" i="6"/>
  <c r="I14" i="6"/>
  <c r="I13" i="6" s="1"/>
  <c r="H14" i="6"/>
  <c r="G14" i="6"/>
  <c r="F14" i="6"/>
  <c r="F13" i="6" s="1"/>
  <c r="F12" i="6" s="1"/>
  <c r="F11" i="6" s="1"/>
  <c r="V13" i="6"/>
  <c r="J13" i="6"/>
  <c r="G13" i="6"/>
  <c r="J9" i="6"/>
  <c r="O116" i="5"/>
  <c r="L116" i="5"/>
  <c r="H116" i="5"/>
  <c r="L115" i="5"/>
  <c r="K115" i="5"/>
  <c r="J115" i="5"/>
  <c r="G115" i="5"/>
  <c r="F115" i="5"/>
  <c r="L114" i="5"/>
  <c r="K114" i="5"/>
  <c r="G114" i="5"/>
  <c r="G113" i="5" s="1"/>
  <c r="F114" i="5"/>
  <c r="L113" i="5"/>
  <c r="K113" i="5"/>
  <c r="F113" i="5"/>
  <c r="O112" i="5"/>
  <c r="L112" i="5"/>
  <c r="H112" i="5"/>
  <c r="L111" i="5"/>
  <c r="K111" i="5"/>
  <c r="J111" i="5"/>
  <c r="G111" i="5"/>
  <c r="F111" i="5"/>
  <c r="L110" i="5"/>
  <c r="K110" i="5"/>
  <c r="G110" i="5"/>
  <c r="G109" i="5" s="1"/>
  <c r="F110" i="5"/>
  <c r="L109" i="5"/>
  <c r="L90" i="5" s="1"/>
  <c r="L87" i="5" s="1"/>
  <c r="K109" i="5"/>
  <c r="F109" i="5"/>
  <c r="O108" i="5"/>
  <c r="L108" i="5"/>
  <c r="H108" i="5"/>
  <c r="O107" i="5"/>
  <c r="L107" i="5"/>
  <c r="K107" i="5"/>
  <c r="J107" i="5"/>
  <c r="G107" i="5"/>
  <c r="F107" i="5"/>
  <c r="O106" i="5"/>
  <c r="N106" i="5"/>
  <c r="M106" i="5"/>
  <c r="L106" i="5"/>
  <c r="H106" i="5"/>
  <c r="L105" i="5"/>
  <c r="K105" i="5"/>
  <c r="J105" i="5"/>
  <c r="O105" i="5" s="1"/>
  <c r="H105" i="5"/>
  <c r="G105" i="5"/>
  <c r="G98" i="5" s="1"/>
  <c r="G95" i="5" s="1"/>
  <c r="G92" i="5" s="1"/>
  <c r="G89" i="5" s="1"/>
  <c r="F105" i="5"/>
  <c r="O104" i="5"/>
  <c r="L104" i="5"/>
  <c r="H104" i="5"/>
  <c r="N104" i="5" s="1"/>
  <c r="L103" i="5"/>
  <c r="L97" i="5" s="1"/>
  <c r="L94" i="5" s="1"/>
  <c r="L91" i="5" s="1"/>
  <c r="L88" i="5" s="1"/>
  <c r="L47" i="5" s="1"/>
  <c r="K103" i="5"/>
  <c r="J103" i="5"/>
  <c r="M103" i="5" s="1"/>
  <c r="H103" i="5"/>
  <c r="G103" i="5"/>
  <c r="F103" i="5"/>
  <c r="F97" i="5" s="1"/>
  <c r="F94" i="5" s="1"/>
  <c r="F91" i="5" s="1"/>
  <c r="F88" i="5" s="1"/>
  <c r="F47" i="5" s="1"/>
  <c r="O102" i="5"/>
  <c r="L102" i="5"/>
  <c r="H102" i="5"/>
  <c r="L101" i="5"/>
  <c r="K101" i="5"/>
  <c r="J101" i="5"/>
  <c r="G101" i="5"/>
  <c r="F101" i="5"/>
  <c r="O100" i="5"/>
  <c r="N100" i="5"/>
  <c r="M100" i="5"/>
  <c r="L100" i="5"/>
  <c r="H100" i="5"/>
  <c r="N99" i="5"/>
  <c r="M99" i="5"/>
  <c r="L99" i="5"/>
  <c r="K99" i="5"/>
  <c r="O99" i="5" s="1"/>
  <c r="J99" i="5"/>
  <c r="H99" i="5"/>
  <c r="G99" i="5"/>
  <c r="F99" i="5"/>
  <c r="L98" i="5"/>
  <c r="L95" i="5" s="1"/>
  <c r="L92" i="5" s="1"/>
  <c r="L89" i="5" s="1"/>
  <c r="K98" i="5"/>
  <c r="F98" i="5"/>
  <c r="F95" i="5" s="1"/>
  <c r="F92" i="5" s="1"/>
  <c r="F89" i="5" s="1"/>
  <c r="J97" i="5"/>
  <c r="M97" i="5" s="1"/>
  <c r="H97" i="5"/>
  <c r="G97" i="5"/>
  <c r="L96" i="5"/>
  <c r="K96" i="5"/>
  <c r="G96" i="5"/>
  <c r="G93" i="5" s="1"/>
  <c r="G90" i="5" s="1"/>
  <c r="G87" i="5" s="1"/>
  <c r="F96" i="5"/>
  <c r="J94" i="5"/>
  <c r="H94" i="5"/>
  <c r="G94" i="5"/>
  <c r="L93" i="5"/>
  <c r="K93" i="5"/>
  <c r="F93" i="5"/>
  <c r="H91" i="5"/>
  <c r="G91" i="5"/>
  <c r="H88" i="5"/>
  <c r="G88" i="5"/>
  <c r="O86" i="5"/>
  <c r="N86" i="5"/>
  <c r="L86" i="5"/>
  <c r="L85" i="5" s="1"/>
  <c r="L84" i="5" s="1"/>
  <c r="L83" i="5" s="1"/>
  <c r="H86" i="5"/>
  <c r="M86" i="5" s="1"/>
  <c r="K85" i="5"/>
  <c r="J85" i="5"/>
  <c r="M85" i="5" s="1"/>
  <c r="H85" i="5"/>
  <c r="G85" i="5"/>
  <c r="F85" i="5"/>
  <c r="F84" i="5" s="1"/>
  <c r="F83" i="5" s="1"/>
  <c r="J84" i="5"/>
  <c r="G84" i="5"/>
  <c r="G83" i="5"/>
  <c r="L82" i="5"/>
  <c r="H82" i="5"/>
  <c r="L81" i="5"/>
  <c r="K81" i="5"/>
  <c r="J81" i="5"/>
  <c r="G81" i="5"/>
  <c r="F81" i="5"/>
  <c r="L80" i="5"/>
  <c r="L79" i="5" s="1"/>
  <c r="K80" i="5"/>
  <c r="G80" i="5"/>
  <c r="G79" i="5" s="1"/>
  <c r="F80" i="5"/>
  <c r="F79" i="5" s="1"/>
  <c r="F78" i="5" s="1"/>
  <c r="F77" i="5" s="1"/>
  <c r="G78" i="5"/>
  <c r="G77" i="5" s="1"/>
  <c r="O76" i="5"/>
  <c r="L76" i="5"/>
  <c r="H76" i="5"/>
  <c r="L75" i="5"/>
  <c r="L74" i="5" s="1"/>
  <c r="L73" i="5" s="1"/>
  <c r="K75" i="5"/>
  <c r="K74" i="5" s="1"/>
  <c r="J75" i="5"/>
  <c r="G75" i="5"/>
  <c r="F75" i="5"/>
  <c r="F74" i="5" s="1"/>
  <c r="G74" i="5"/>
  <c r="G73" i="5" s="1"/>
  <c r="F73" i="5"/>
  <c r="O72" i="5"/>
  <c r="L72" i="5"/>
  <c r="L71" i="5" s="1"/>
  <c r="H72" i="5"/>
  <c r="K71" i="5"/>
  <c r="J71" i="5"/>
  <c r="G71" i="5"/>
  <c r="F71" i="5"/>
  <c r="O70" i="5"/>
  <c r="N70" i="5"/>
  <c r="M70" i="5"/>
  <c r="L70" i="5"/>
  <c r="H70" i="5"/>
  <c r="N69" i="5"/>
  <c r="L69" i="5"/>
  <c r="K69" i="5"/>
  <c r="J69" i="5"/>
  <c r="H69" i="5"/>
  <c r="G69" i="5"/>
  <c r="G68" i="5" s="1"/>
  <c r="G67" i="5" s="1"/>
  <c r="F69" i="5"/>
  <c r="L68" i="5"/>
  <c r="L67" i="5" s="1"/>
  <c r="L66" i="5" s="1"/>
  <c r="L65" i="5" s="1"/>
  <c r="L48" i="5" s="1"/>
  <c r="K68" i="5"/>
  <c r="F68" i="5"/>
  <c r="F67" i="5" s="1"/>
  <c r="G66" i="5"/>
  <c r="G65" i="5" s="1"/>
  <c r="G48" i="5" s="1"/>
  <c r="O64" i="5"/>
  <c r="L64" i="5"/>
  <c r="H64" i="5"/>
  <c r="L63" i="5"/>
  <c r="L62" i="5" s="1"/>
  <c r="L61" i="5" s="1"/>
  <c r="K63" i="5"/>
  <c r="K62" i="5" s="1"/>
  <c r="J63" i="5"/>
  <c r="G63" i="5"/>
  <c r="F63" i="5"/>
  <c r="F62" i="5" s="1"/>
  <c r="F61" i="5" s="1"/>
  <c r="G62" i="5"/>
  <c r="G61" i="5" s="1"/>
  <c r="K61" i="5"/>
  <c r="O60" i="5"/>
  <c r="L60" i="5"/>
  <c r="H60" i="5"/>
  <c r="O59" i="5"/>
  <c r="L59" i="5"/>
  <c r="L58" i="5" s="1"/>
  <c r="L57" i="5" s="1"/>
  <c r="K59" i="5"/>
  <c r="K58" i="5" s="1"/>
  <c r="J59" i="5"/>
  <c r="G59" i="5"/>
  <c r="F59" i="5"/>
  <c r="F58" i="5" s="1"/>
  <c r="F57" i="5" s="1"/>
  <c r="J58" i="5"/>
  <c r="J57" i="5" s="1"/>
  <c r="G58" i="5"/>
  <c r="G57" i="5" s="1"/>
  <c r="G56" i="5" s="1"/>
  <c r="G55" i="5" s="1"/>
  <c r="K57" i="5"/>
  <c r="O54" i="5"/>
  <c r="N54" i="5"/>
  <c r="L54" i="5"/>
  <c r="L53" i="5" s="1"/>
  <c r="L52" i="5" s="1"/>
  <c r="L51" i="5" s="1"/>
  <c r="L50" i="5" s="1"/>
  <c r="L49" i="5" s="1"/>
  <c r="H54" i="5"/>
  <c r="M54" i="5" s="1"/>
  <c r="K53" i="5"/>
  <c r="J53" i="5"/>
  <c r="H53" i="5"/>
  <c r="G53" i="5"/>
  <c r="G52" i="5" s="1"/>
  <c r="F53" i="5"/>
  <c r="J52" i="5"/>
  <c r="F52" i="5"/>
  <c r="F51" i="5" s="1"/>
  <c r="F50" i="5" s="1"/>
  <c r="F49" i="5" s="1"/>
  <c r="G51" i="5"/>
  <c r="G50" i="5" s="1"/>
  <c r="G49" i="5" s="1"/>
  <c r="G46" i="5" s="1"/>
  <c r="H47" i="5"/>
  <c r="G47" i="5"/>
  <c r="L45" i="5"/>
  <c r="L44" i="5" s="1"/>
  <c r="H45" i="5"/>
  <c r="K44" i="5"/>
  <c r="J44" i="5"/>
  <c r="G44" i="5"/>
  <c r="F44" i="5"/>
  <c r="O43" i="5"/>
  <c r="N43" i="5"/>
  <c r="M43" i="5"/>
  <c r="L43" i="5"/>
  <c r="H43" i="5"/>
  <c r="O42" i="5"/>
  <c r="N42" i="5"/>
  <c r="M42" i="5"/>
  <c r="L42" i="5"/>
  <c r="H42" i="5"/>
  <c r="O41" i="5"/>
  <c r="N41" i="5"/>
  <c r="M41" i="5"/>
  <c r="L41" i="5"/>
  <c r="H41" i="5"/>
  <c r="O40" i="5"/>
  <c r="N40" i="5"/>
  <c r="M40" i="5"/>
  <c r="L40" i="5"/>
  <c r="L39" i="5" s="1"/>
  <c r="H40" i="5"/>
  <c r="M39" i="5"/>
  <c r="K39" i="5"/>
  <c r="J39" i="5"/>
  <c r="H39" i="5"/>
  <c r="G39" i="5"/>
  <c r="F39" i="5"/>
  <c r="L38" i="5"/>
  <c r="H38" i="5"/>
  <c r="K37" i="5"/>
  <c r="J37" i="5"/>
  <c r="G37" i="5"/>
  <c r="F37" i="5"/>
  <c r="O36" i="5"/>
  <c r="N36" i="5"/>
  <c r="M36" i="5"/>
  <c r="L36" i="5"/>
  <c r="L34" i="5" s="1"/>
  <c r="H36" i="5"/>
  <c r="O35" i="5"/>
  <c r="N35" i="5"/>
  <c r="M35" i="5"/>
  <c r="L35" i="5"/>
  <c r="H35" i="5"/>
  <c r="M34" i="5"/>
  <c r="K34" i="5"/>
  <c r="J34" i="5"/>
  <c r="H34" i="5"/>
  <c r="G34" i="5"/>
  <c r="G33" i="5" s="1"/>
  <c r="F34" i="5"/>
  <c r="F33" i="5" s="1"/>
  <c r="J33" i="5"/>
  <c r="O32" i="5"/>
  <c r="N32" i="5"/>
  <c r="M32" i="5"/>
  <c r="L32" i="5"/>
  <c r="H32" i="5"/>
  <c r="O31" i="5"/>
  <c r="N31" i="5"/>
  <c r="M31" i="5"/>
  <c r="L31" i="5"/>
  <c r="H31" i="5"/>
  <c r="O30" i="5"/>
  <c r="N30" i="5"/>
  <c r="M30" i="5"/>
  <c r="L30" i="5"/>
  <c r="H30" i="5"/>
  <c r="O29" i="5"/>
  <c r="L29" i="5"/>
  <c r="K29" i="5"/>
  <c r="J29" i="5"/>
  <c r="H29" i="5"/>
  <c r="M29" i="5" s="1"/>
  <c r="G29" i="5"/>
  <c r="F29" i="5"/>
  <c r="O28" i="5"/>
  <c r="N28" i="5"/>
  <c r="M28" i="5"/>
  <c r="L28" i="5"/>
  <c r="H28" i="5"/>
  <c r="O27" i="5"/>
  <c r="N27" i="5"/>
  <c r="M27" i="5"/>
  <c r="L27" i="5"/>
  <c r="H27" i="5"/>
  <c r="O26" i="5"/>
  <c r="N26" i="5"/>
  <c r="M26" i="5"/>
  <c r="L26" i="5"/>
  <c r="H26" i="5"/>
  <c r="O25" i="5"/>
  <c r="N25" i="5"/>
  <c r="M25" i="5"/>
  <c r="L25" i="5"/>
  <c r="H25" i="5"/>
  <c r="O24" i="5"/>
  <c r="N24" i="5"/>
  <c r="M24" i="5"/>
  <c r="L24" i="5"/>
  <c r="H24" i="5"/>
  <c r="O23" i="5"/>
  <c r="N23" i="5"/>
  <c r="M23" i="5"/>
  <c r="L23" i="5"/>
  <c r="H23" i="5"/>
  <c r="O22" i="5"/>
  <c r="N22" i="5"/>
  <c r="M22" i="5"/>
  <c r="L22" i="5"/>
  <c r="H22" i="5"/>
  <c r="O21" i="5"/>
  <c r="N21" i="5"/>
  <c r="M21" i="5"/>
  <c r="L21" i="5"/>
  <c r="L20" i="5" s="1"/>
  <c r="H21" i="5"/>
  <c r="M20" i="5"/>
  <c r="K20" i="5"/>
  <c r="J20" i="5"/>
  <c r="H20" i="5"/>
  <c r="G20" i="5"/>
  <c r="F20" i="5"/>
  <c r="O19" i="5"/>
  <c r="L19" i="5"/>
  <c r="H19" i="5"/>
  <c r="O18" i="5"/>
  <c r="L18" i="5"/>
  <c r="H18" i="5"/>
  <c r="O17" i="5"/>
  <c r="L17" i="5"/>
  <c r="K17" i="5"/>
  <c r="J17" i="5"/>
  <c r="G17" i="5"/>
  <c r="F17" i="5"/>
  <c r="F16" i="5" s="1"/>
  <c r="F15" i="5" s="1"/>
  <c r="F9" i="5" s="1"/>
  <c r="F8" i="5" s="1"/>
  <c r="G16" i="5"/>
  <c r="G15" i="5" s="1"/>
  <c r="O14" i="5"/>
  <c r="L14" i="5"/>
  <c r="H14" i="5"/>
  <c r="O13" i="5"/>
  <c r="L13" i="5"/>
  <c r="H13" i="5"/>
  <c r="L12" i="5"/>
  <c r="L11" i="5" s="1"/>
  <c r="K12" i="5"/>
  <c r="O12" i="5" s="1"/>
  <c r="J12" i="5"/>
  <c r="G12" i="5"/>
  <c r="F12" i="5"/>
  <c r="F11" i="5" s="1"/>
  <c r="G11" i="5"/>
  <c r="L10" i="5"/>
  <c r="G10" i="5"/>
  <c r="F10" i="5"/>
  <c r="H149" i="4"/>
  <c r="K149" i="4" s="1"/>
  <c r="J148" i="4"/>
  <c r="J147" i="4" s="1"/>
  <c r="G148" i="4"/>
  <c r="F148" i="4"/>
  <c r="G147" i="4"/>
  <c r="F147" i="4"/>
  <c r="G146" i="4"/>
  <c r="F146" i="4"/>
  <c r="H145" i="4"/>
  <c r="J144" i="4"/>
  <c r="G144" i="4"/>
  <c r="F144" i="4"/>
  <c r="J143" i="4"/>
  <c r="G143" i="4"/>
  <c r="G142" i="4" s="1"/>
  <c r="F143" i="4"/>
  <c r="F142" i="4" s="1"/>
  <c r="J142" i="4"/>
  <c r="H141" i="4"/>
  <c r="K141" i="4" s="1"/>
  <c r="J140" i="4"/>
  <c r="G140" i="4"/>
  <c r="F140" i="4"/>
  <c r="H139" i="4"/>
  <c r="J138" i="4"/>
  <c r="G138" i="4"/>
  <c r="G132" i="4" s="1"/>
  <c r="G129" i="4" s="1"/>
  <c r="G122" i="4" s="1"/>
  <c r="G119" i="4" s="1"/>
  <c r="G82" i="4" s="1"/>
  <c r="F138" i="4"/>
  <c r="F132" i="4" s="1"/>
  <c r="F129" i="4" s="1"/>
  <c r="F122" i="4" s="1"/>
  <c r="F119" i="4" s="1"/>
  <c r="F82" i="4" s="1"/>
  <c r="H137" i="4"/>
  <c r="K137" i="4" s="1"/>
  <c r="J136" i="4"/>
  <c r="G136" i="4"/>
  <c r="F136" i="4"/>
  <c r="H135" i="4"/>
  <c r="J134" i="4"/>
  <c r="G134" i="4"/>
  <c r="F134" i="4"/>
  <c r="G133" i="4"/>
  <c r="F133" i="4"/>
  <c r="F130" i="4" s="1"/>
  <c r="F123" i="4" s="1"/>
  <c r="F120" i="4" s="1"/>
  <c r="F83" i="4" s="1"/>
  <c r="J132" i="4"/>
  <c r="G131" i="4"/>
  <c r="F131" i="4"/>
  <c r="F128" i="4" s="1"/>
  <c r="F121" i="4" s="1"/>
  <c r="F118" i="4" s="1"/>
  <c r="G130" i="4"/>
  <c r="G123" i="4" s="1"/>
  <c r="G120" i="4" s="1"/>
  <c r="G83" i="4" s="1"/>
  <c r="J129" i="4"/>
  <c r="G128" i="4"/>
  <c r="H127" i="4"/>
  <c r="K127" i="4" s="1"/>
  <c r="J126" i="4"/>
  <c r="G126" i="4"/>
  <c r="F126" i="4"/>
  <c r="J125" i="4"/>
  <c r="G125" i="4"/>
  <c r="F125" i="4"/>
  <c r="G124" i="4"/>
  <c r="F124" i="4"/>
  <c r="J122" i="4"/>
  <c r="H117" i="4"/>
  <c r="J116" i="4"/>
  <c r="G116" i="4"/>
  <c r="G115" i="4" s="1"/>
  <c r="G114" i="4" s="1"/>
  <c r="G113" i="4" s="1"/>
  <c r="G112" i="4" s="1"/>
  <c r="F116" i="4"/>
  <c r="F115" i="4" s="1"/>
  <c r="F114" i="4" s="1"/>
  <c r="F113" i="4" s="1"/>
  <c r="F112" i="4" s="1"/>
  <c r="J115" i="4"/>
  <c r="J114" i="4"/>
  <c r="J113" i="4"/>
  <c r="J112" i="4"/>
  <c r="H111" i="4"/>
  <c r="K111" i="4" s="1"/>
  <c r="J110" i="4"/>
  <c r="G110" i="4"/>
  <c r="F110" i="4"/>
  <c r="J109" i="4"/>
  <c r="G109" i="4"/>
  <c r="F109" i="4"/>
  <c r="G108" i="4"/>
  <c r="F108" i="4"/>
  <c r="H107" i="4"/>
  <c r="J106" i="4"/>
  <c r="G106" i="4"/>
  <c r="G103" i="4" s="1"/>
  <c r="G102" i="4" s="1"/>
  <c r="G101" i="4" s="1"/>
  <c r="G100" i="4" s="1"/>
  <c r="F106" i="4"/>
  <c r="F103" i="4" s="1"/>
  <c r="F102" i="4" s="1"/>
  <c r="F101" i="4" s="1"/>
  <c r="F100" i="4" s="1"/>
  <c r="H105" i="4"/>
  <c r="K105" i="4" s="1"/>
  <c r="J104" i="4"/>
  <c r="G104" i="4"/>
  <c r="F104" i="4"/>
  <c r="J103" i="4"/>
  <c r="H99" i="4"/>
  <c r="J98" i="4"/>
  <c r="G98" i="4"/>
  <c r="G97" i="4" s="1"/>
  <c r="F98" i="4"/>
  <c r="F97" i="4" s="1"/>
  <c r="F96" i="4" s="1"/>
  <c r="J97" i="4"/>
  <c r="J96" i="4"/>
  <c r="G96" i="4"/>
  <c r="H95" i="4"/>
  <c r="J94" i="4"/>
  <c r="G94" i="4"/>
  <c r="G93" i="4" s="1"/>
  <c r="G92" i="4" s="1"/>
  <c r="G91" i="4" s="1"/>
  <c r="G90" i="4" s="1"/>
  <c r="F94" i="4"/>
  <c r="F93" i="4" s="1"/>
  <c r="F92" i="4" s="1"/>
  <c r="F91" i="4" s="1"/>
  <c r="F90" i="4" s="1"/>
  <c r="H89" i="4"/>
  <c r="J88" i="4"/>
  <c r="G88" i="4"/>
  <c r="G87" i="4" s="1"/>
  <c r="F88" i="4"/>
  <c r="F87" i="4" s="1"/>
  <c r="J87" i="4"/>
  <c r="G86" i="4"/>
  <c r="G85" i="4" s="1"/>
  <c r="G84" i="4" s="1"/>
  <c r="F86" i="4"/>
  <c r="F85" i="4" s="1"/>
  <c r="F84" i="4" s="1"/>
  <c r="H80" i="4"/>
  <c r="J79" i="4"/>
  <c r="G79" i="4"/>
  <c r="F79" i="4"/>
  <c r="G78" i="4"/>
  <c r="G8" i="4" s="1"/>
  <c r="F78" i="4"/>
  <c r="F8" i="4" s="1"/>
  <c r="H77" i="4"/>
  <c r="J76" i="4"/>
  <c r="G76" i="4"/>
  <c r="G75" i="4" s="1"/>
  <c r="G74" i="4" s="1"/>
  <c r="G73" i="4" s="1"/>
  <c r="F76" i="4"/>
  <c r="F75" i="4" s="1"/>
  <c r="F74" i="4" s="1"/>
  <c r="F73" i="4" s="1"/>
  <c r="G72" i="4"/>
  <c r="F72" i="4"/>
  <c r="H71" i="4"/>
  <c r="K71" i="4" s="1"/>
  <c r="H70" i="4"/>
  <c r="K70" i="4" s="1"/>
  <c r="H69" i="4"/>
  <c r="J68" i="4"/>
  <c r="G68" i="4"/>
  <c r="F68" i="4"/>
  <c r="H67" i="4"/>
  <c r="K67" i="4" s="1"/>
  <c r="H66" i="4"/>
  <c r="K66" i="4" s="1"/>
  <c r="H65" i="4"/>
  <c r="K65" i="4" s="1"/>
  <c r="H64" i="4"/>
  <c r="K64" i="4" s="1"/>
  <c r="H63" i="4"/>
  <c r="K63" i="4" s="1"/>
  <c r="H62" i="4"/>
  <c r="J61" i="4"/>
  <c r="G61" i="4"/>
  <c r="F61" i="4"/>
  <c r="H60" i="4"/>
  <c r="J59" i="4"/>
  <c r="G59" i="4"/>
  <c r="F59" i="4"/>
  <c r="H58" i="4"/>
  <c r="J57" i="4"/>
  <c r="G57" i="4"/>
  <c r="F57" i="4"/>
  <c r="H56" i="4"/>
  <c r="J55" i="4"/>
  <c r="G55" i="4"/>
  <c r="F55" i="4"/>
  <c r="H53" i="4"/>
  <c r="J52" i="4"/>
  <c r="G52" i="4"/>
  <c r="G41" i="4" s="1"/>
  <c r="F52" i="4"/>
  <c r="F41" i="4" s="1"/>
  <c r="H51" i="4"/>
  <c r="K51" i="4" s="1"/>
  <c r="H50" i="4"/>
  <c r="K50" i="4" s="1"/>
  <c r="H49" i="4"/>
  <c r="K49" i="4" s="1"/>
  <c r="H48" i="4"/>
  <c r="K48" i="4" s="1"/>
  <c r="H47" i="4"/>
  <c r="K47" i="4" s="1"/>
  <c r="H46" i="4"/>
  <c r="K46" i="4" s="1"/>
  <c r="J45" i="4"/>
  <c r="G45" i="4"/>
  <c r="F45" i="4"/>
  <c r="H44" i="4"/>
  <c r="K44" i="4" s="1"/>
  <c r="H43" i="4"/>
  <c r="K43" i="4" s="1"/>
  <c r="J42" i="4"/>
  <c r="G42" i="4"/>
  <c r="F42" i="4"/>
  <c r="H39" i="4"/>
  <c r="H38" i="4"/>
  <c r="K38" i="4" s="1"/>
  <c r="J37" i="4"/>
  <c r="G37" i="4"/>
  <c r="F37" i="4"/>
  <c r="H36" i="4"/>
  <c r="J35" i="4"/>
  <c r="G35" i="4"/>
  <c r="F35" i="4"/>
  <c r="F34" i="4" s="1"/>
  <c r="F33" i="4" s="1"/>
  <c r="G34" i="4"/>
  <c r="G33" i="4" s="1"/>
  <c r="H31" i="4"/>
  <c r="K31" i="4" s="1"/>
  <c r="H30" i="4"/>
  <c r="J29" i="4"/>
  <c r="G29" i="4"/>
  <c r="G28" i="4" s="1"/>
  <c r="G11" i="4" s="1"/>
  <c r="G10" i="4" s="1"/>
  <c r="F29" i="4"/>
  <c r="F28" i="4" s="1"/>
  <c r="J28" i="4"/>
  <c r="H27" i="4"/>
  <c r="K27" i="4" s="1"/>
  <c r="H26" i="4"/>
  <c r="K26" i="4" s="1"/>
  <c r="H25" i="4"/>
  <c r="K25" i="4" s="1"/>
  <c r="H24" i="4"/>
  <c r="K24" i="4" s="1"/>
  <c r="H23" i="4"/>
  <c r="K23" i="4" s="1"/>
  <c r="H22" i="4"/>
  <c r="K22" i="4" s="1"/>
  <c r="H21" i="4"/>
  <c r="K21" i="4" s="1"/>
  <c r="J20" i="4"/>
  <c r="G20" i="4"/>
  <c r="F20" i="4"/>
  <c r="H19" i="4"/>
  <c r="K19" i="4" s="1"/>
  <c r="H18" i="4"/>
  <c r="K18" i="4" s="1"/>
  <c r="H17" i="4"/>
  <c r="K17" i="4" s="1"/>
  <c r="H16" i="4"/>
  <c r="K16" i="4" s="1"/>
  <c r="H15" i="4"/>
  <c r="K15" i="4" s="1"/>
  <c r="H14" i="4"/>
  <c r="K14" i="4" s="1"/>
  <c r="J13" i="4"/>
  <c r="G13" i="4"/>
  <c r="F13" i="4"/>
  <c r="F12" i="4" s="1"/>
  <c r="J12" i="4"/>
  <c r="G12" i="4"/>
  <c r="P18" i="6" l="1"/>
  <c r="Y18" i="6"/>
  <c r="G12" i="6"/>
  <c r="Y38" i="6"/>
  <c r="R38" i="6"/>
  <c r="J216" i="6"/>
  <c r="J215" i="6" s="1"/>
  <c r="K215" i="6" s="1"/>
  <c r="K217" i="6"/>
  <c r="AB24" i="6"/>
  <c r="W49" i="6"/>
  <c r="U68" i="6"/>
  <c r="H99" i="6"/>
  <c r="H98" i="6" s="1"/>
  <c r="H94" i="6" s="1"/>
  <c r="S86" i="6"/>
  <c r="S65" i="6" s="1"/>
  <c r="K213" i="6"/>
  <c r="I212" i="6"/>
  <c r="I211" i="6" s="1"/>
  <c r="K261" i="6"/>
  <c r="V276" i="6"/>
  <c r="V275" i="6" s="1"/>
  <c r="AB277" i="6"/>
  <c r="Z277" i="6"/>
  <c r="U14" i="6"/>
  <c r="U13" i="6" s="1"/>
  <c r="S14" i="6"/>
  <c r="S13" i="6" s="1"/>
  <c r="G48" i="6"/>
  <c r="L274" i="6"/>
  <c r="K273" i="6"/>
  <c r="K272" i="6" s="1"/>
  <c r="K271" i="6" s="1"/>
  <c r="K270" i="6" s="1"/>
  <c r="K269" i="6" s="1"/>
  <c r="AB79" i="6"/>
  <c r="V65" i="6"/>
  <c r="I40" i="6"/>
  <c r="Y92" i="6"/>
  <c r="Z92" i="6"/>
  <c r="I124" i="6"/>
  <c r="I123" i="6" s="1"/>
  <c r="I122" i="6" s="1"/>
  <c r="I121" i="6" s="1"/>
  <c r="K125" i="6"/>
  <c r="X194" i="6"/>
  <c r="L193" i="6"/>
  <c r="Y193" i="6" s="1"/>
  <c r="R194" i="6"/>
  <c r="R193" i="6" s="1"/>
  <c r="R192" i="6" s="1"/>
  <c r="R191" i="6" s="1"/>
  <c r="Z194" i="6"/>
  <c r="P194" i="6"/>
  <c r="P193" i="6" s="1"/>
  <c r="P192" i="6" s="1"/>
  <c r="P191" i="6" s="1"/>
  <c r="Y194" i="6"/>
  <c r="H9" i="6"/>
  <c r="Q12" i="6"/>
  <c r="Z38" i="6"/>
  <c r="O47" i="6"/>
  <c r="U75" i="6"/>
  <c r="I65" i="6"/>
  <c r="I47" i="6" s="1"/>
  <c r="I95" i="6"/>
  <c r="K95" i="6" s="1"/>
  <c r="K96" i="6"/>
  <c r="AA14" i="6"/>
  <c r="T42" i="6"/>
  <c r="T41" i="6" s="1"/>
  <c r="S42" i="6"/>
  <c r="S41" i="6" s="1"/>
  <c r="S49" i="6"/>
  <c r="L100" i="6"/>
  <c r="L99" i="6" s="1"/>
  <c r="R101" i="6"/>
  <c r="Z101" i="6"/>
  <c r="G93" i="6"/>
  <c r="K93" i="6" s="1"/>
  <c r="K103" i="6"/>
  <c r="K117" i="6"/>
  <c r="Y236" i="6"/>
  <c r="P236" i="6"/>
  <c r="P235" i="6" s="1"/>
  <c r="P234" i="6" s="1"/>
  <c r="P233" i="6" s="1"/>
  <c r="X236" i="6"/>
  <c r="Q272" i="6"/>
  <c r="X19" i="6"/>
  <c r="X173" i="6"/>
  <c r="P206" i="6"/>
  <c r="P205" i="6" s="1"/>
  <c r="P204" i="6" s="1"/>
  <c r="P203" i="6" s="1"/>
  <c r="Y206" i="6"/>
  <c r="R236" i="6"/>
  <c r="R235" i="6" s="1"/>
  <c r="R234" i="6" s="1"/>
  <c r="R233" i="6" s="1"/>
  <c r="I243" i="6"/>
  <c r="I241" i="6" s="1"/>
  <c r="K257" i="6"/>
  <c r="AA295" i="6"/>
  <c r="Y295" i="6"/>
  <c r="AB305" i="6"/>
  <c r="T13" i="6"/>
  <c r="AB13" i="6" s="1"/>
  <c r="I12" i="6"/>
  <c r="I11" i="6" s="1"/>
  <c r="AB14" i="6"/>
  <c r="P19" i="6"/>
  <c r="Y19" i="6"/>
  <c r="Q42" i="6"/>
  <c r="Q41" i="6" s="1"/>
  <c r="W42" i="6"/>
  <c r="W41" i="6" s="1"/>
  <c r="S53" i="6"/>
  <c r="F65" i="6"/>
  <c r="L68" i="6"/>
  <c r="Z68" i="6" s="1"/>
  <c r="N65" i="6"/>
  <c r="F94" i="6"/>
  <c r="Z106" i="6"/>
  <c r="G113" i="6"/>
  <c r="K113" i="6" s="1"/>
  <c r="Z174" i="6"/>
  <c r="R174" i="6"/>
  <c r="R173" i="6" s="1"/>
  <c r="R172" i="6" s="1"/>
  <c r="R171" i="6" s="1"/>
  <c r="Y174" i="6"/>
  <c r="P174" i="6"/>
  <c r="P173" i="6" s="1"/>
  <c r="P172" i="6" s="1"/>
  <c r="P171" i="6" s="1"/>
  <c r="L173" i="6"/>
  <c r="AA205" i="6"/>
  <c r="Y205" i="6"/>
  <c r="T204" i="6"/>
  <c r="AA204" i="6" s="1"/>
  <c r="R206" i="6"/>
  <c r="R205" i="6" s="1"/>
  <c r="R204" i="6" s="1"/>
  <c r="R203" i="6" s="1"/>
  <c r="Z206" i="6"/>
  <c r="P214" i="6"/>
  <c r="P213" i="6" s="1"/>
  <c r="P212" i="6" s="1"/>
  <c r="P211" i="6" s="1"/>
  <c r="J232" i="6"/>
  <c r="J231" i="6" s="1"/>
  <c r="R19" i="6"/>
  <c r="U60" i="6"/>
  <c r="K141" i="6"/>
  <c r="X213" i="6"/>
  <c r="Q212" i="6"/>
  <c r="Q211" i="6" s="1"/>
  <c r="X211" i="6" s="1"/>
  <c r="AB234" i="6"/>
  <c r="L235" i="6"/>
  <c r="T234" i="6"/>
  <c r="U232" i="6"/>
  <c r="U231" i="6" s="1"/>
  <c r="O244" i="6"/>
  <c r="O242" i="6" s="1"/>
  <c r="O120" i="6" s="1"/>
  <c r="O246" i="6"/>
  <c r="U260" i="6"/>
  <c r="U259" i="6" s="1"/>
  <c r="X206" i="6"/>
  <c r="J48" i="6"/>
  <c r="J47" i="6" s="1"/>
  <c r="J40" i="6" s="1"/>
  <c r="T65" i="6"/>
  <c r="X102" i="6"/>
  <c r="Y102" i="6"/>
  <c r="Z102" i="6"/>
  <c r="O12" i="6"/>
  <c r="O11" i="6" s="1"/>
  <c r="F48" i="6"/>
  <c r="F47" i="6" s="1"/>
  <c r="K53" i="6"/>
  <c r="Y61" i="6"/>
  <c r="K66" i="6"/>
  <c r="X87" i="6"/>
  <c r="Y87" i="6"/>
  <c r="Z87" i="6"/>
  <c r="W100" i="6"/>
  <c r="W99" i="6" s="1"/>
  <c r="W98" i="6" s="1"/>
  <c r="R102" i="6"/>
  <c r="N12" i="6"/>
  <c r="N11" i="6" s="1"/>
  <c r="K24" i="6"/>
  <c r="Q48" i="6"/>
  <c r="AA53" i="6"/>
  <c r="W53" i="6"/>
  <c r="P61" i="6"/>
  <c r="Z61" i="6"/>
  <c r="W60" i="6"/>
  <c r="Y72" i="6"/>
  <c r="R72" i="6"/>
  <c r="Z72" i="6"/>
  <c r="S75" i="6"/>
  <c r="H65" i="6"/>
  <c r="K86" i="6"/>
  <c r="P87" i="6"/>
  <c r="Z100" i="6"/>
  <c r="K148" i="6"/>
  <c r="K149" i="6"/>
  <c r="Z150" i="6"/>
  <c r="R150" i="6"/>
  <c r="R149" i="6" s="1"/>
  <c r="R148" i="6" s="1"/>
  <c r="R147" i="6" s="1"/>
  <c r="X150" i="6"/>
  <c r="K159" i="6"/>
  <c r="P248" i="6"/>
  <c r="F270" i="6"/>
  <c r="F269" i="6" s="1"/>
  <c r="F290" i="6"/>
  <c r="F288" i="6" s="1"/>
  <c r="F282" i="6" s="1"/>
  <c r="F280" i="6" s="1"/>
  <c r="F120" i="6" s="1"/>
  <c r="Z296" i="6"/>
  <c r="R296" i="6"/>
  <c r="R295" i="6" s="1"/>
  <c r="X296" i="6"/>
  <c r="L53" i="6"/>
  <c r="AA60" i="6"/>
  <c r="AA66" i="6"/>
  <c r="AB75" i="6"/>
  <c r="X83" i="6"/>
  <c r="O65" i="6"/>
  <c r="W94" i="6"/>
  <c r="AB165" i="6"/>
  <c r="Y213" i="6"/>
  <c r="I244" i="6"/>
  <c r="I242" i="6" s="1"/>
  <c r="I246" i="6"/>
  <c r="Q248" i="6"/>
  <c r="Q246" i="6" s="1"/>
  <c r="U270" i="6"/>
  <c r="U269" i="6" s="1"/>
  <c r="R289" i="6"/>
  <c r="R287" i="6" s="1"/>
  <c r="N289" i="6"/>
  <c r="N287" i="6" s="1"/>
  <c r="N281" i="6" s="1"/>
  <c r="N279" i="6" s="1"/>
  <c r="Z213" i="6"/>
  <c r="S232" i="6"/>
  <c r="S231" i="6" s="1"/>
  <c r="T244" i="6"/>
  <c r="T242" i="6" s="1"/>
  <c r="AA248" i="6"/>
  <c r="K253" i="6"/>
  <c r="J260" i="6"/>
  <c r="J259" i="6" s="1"/>
  <c r="G260" i="6"/>
  <c r="L268" i="6"/>
  <c r="K267" i="6"/>
  <c r="K266" i="6" s="1"/>
  <c r="K265" i="6" s="1"/>
  <c r="S289" i="6"/>
  <c r="S287" i="6" s="1"/>
  <c r="S281" i="6" s="1"/>
  <c r="S279" i="6" s="1"/>
  <c r="N290" i="6"/>
  <c r="N288" i="6" s="1"/>
  <c r="N282" i="6" s="1"/>
  <c r="N280" i="6" s="1"/>
  <c r="N120" i="6" s="1"/>
  <c r="O289" i="6"/>
  <c r="O287" i="6" s="1"/>
  <c r="S60" i="6"/>
  <c r="U79" i="6"/>
  <c r="R83" i="6"/>
  <c r="Y118" i="6"/>
  <c r="K129" i="6"/>
  <c r="X277" i="6"/>
  <c r="AA169" i="6"/>
  <c r="AA173" i="6"/>
  <c r="AB189" i="6"/>
  <c r="AB193" i="6"/>
  <c r="O232" i="6"/>
  <c r="O231" i="6" s="1"/>
  <c r="S248" i="6"/>
  <c r="G281" i="6"/>
  <c r="G279" i="6" s="1"/>
  <c r="X292" i="6"/>
  <c r="K177" i="6"/>
  <c r="Y221" i="6"/>
  <c r="U243" i="6"/>
  <c r="U241" i="6" s="1"/>
  <c r="H281" i="6"/>
  <c r="H279" i="6" s="1"/>
  <c r="P292" i="6"/>
  <c r="P291" i="6" s="1"/>
  <c r="P289" i="6" s="1"/>
  <c r="P287" i="6" s="1"/>
  <c r="U290" i="6"/>
  <c r="U288" i="6" s="1"/>
  <c r="U282" i="6" s="1"/>
  <c r="U280" i="6" s="1"/>
  <c r="Z43" i="6"/>
  <c r="Z53" i="6"/>
  <c r="Y17" i="6"/>
  <c r="P17" i="6"/>
  <c r="R17" i="6"/>
  <c r="Z17" i="6"/>
  <c r="X17" i="6"/>
  <c r="V12" i="6"/>
  <c r="H13" i="6"/>
  <c r="K14" i="6"/>
  <c r="J246" i="6"/>
  <c r="J244" i="6"/>
  <c r="J242" i="6" s="1"/>
  <c r="J120" i="6" s="1"/>
  <c r="R246" i="6"/>
  <c r="R244" i="6"/>
  <c r="R242" i="6" s="1"/>
  <c r="AA285" i="6"/>
  <c r="T284" i="6"/>
  <c r="Y285" i="6"/>
  <c r="AB285" i="6"/>
  <c r="K128" i="6"/>
  <c r="J127" i="6"/>
  <c r="K127" i="6" s="1"/>
  <c r="Y182" i="6"/>
  <c r="P182" i="6"/>
  <c r="P181" i="6" s="1"/>
  <c r="P180" i="6" s="1"/>
  <c r="P179" i="6" s="1"/>
  <c r="L181" i="6"/>
  <c r="Z181" i="6" s="1"/>
  <c r="R182" i="6"/>
  <c r="R181" i="6" s="1"/>
  <c r="R180" i="6" s="1"/>
  <c r="R179" i="6" s="1"/>
  <c r="Z182" i="6"/>
  <c r="X182" i="6"/>
  <c r="Z22" i="6"/>
  <c r="R22" i="6"/>
  <c r="P22" i="6"/>
  <c r="Y22" i="6"/>
  <c r="X22" i="6"/>
  <c r="Z39" i="6"/>
  <c r="R39" i="6"/>
  <c r="Y39" i="6"/>
  <c r="P39" i="6"/>
  <c r="X39" i="6"/>
  <c r="X56" i="6"/>
  <c r="R56" i="6"/>
  <c r="Z56" i="6"/>
  <c r="P56" i="6"/>
  <c r="Y56" i="6"/>
  <c r="Z16" i="6"/>
  <c r="R16" i="6"/>
  <c r="P16" i="6"/>
  <c r="Y16" i="6"/>
  <c r="X16" i="6"/>
  <c r="F40" i="6"/>
  <c r="Z44" i="6"/>
  <c r="R44" i="6"/>
  <c r="R43" i="6" s="1"/>
  <c r="P44" i="6"/>
  <c r="P43" i="6" s="1"/>
  <c r="Y44" i="6"/>
  <c r="X44" i="6"/>
  <c r="Z46" i="6"/>
  <c r="R46" i="6"/>
  <c r="R45" i="6" s="1"/>
  <c r="Y46" i="6"/>
  <c r="P46" i="6"/>
  <c r="P45" i="6" s="1"/>
  <c r="P42" i="6" s="1"/>
  <c r="P41" i="6" s="1"/>
  <c r="L45" i="6"/>
  <c r="Z45" i="6" s="1"/>
  <c r="X46" i="6"/>
  <c r="Y68" i="6"/>
  <c r="S48" i="6"/>
  <c r="Y105" i="6"/>
  <c r="P105" i="6"/>
  <c r="R105" i="6"/>
  <c r="R104" i="6" s="1"/>
  <c r="R103" i="6" s="1"/>
  <c r="Z105" i="6"/>
  <c r="L104" i="6"/>
  <c r="X104" i="6" s="1"/>
  <c r="X105" i="6"/>
  <c r="X107" i="6"/>
  <c r="K114" i="6"/>
  <c r="G112" i="6"/>
  <c r="J144" i="6"/>
  <c r="K145" i="6"/>
  <c r="AB149" i="6"/>
  <c r="AA149" i="6"/>
  <c r="Y149" i="6"/>
  <c r="T148" i="6"/>
  <c r="T224" i="6"/>
  <c r="AB225" i="6"/>
  <c r="AA225" i="6"/>
  <c r="L284" i="6"/>
  <c r="Z285" i="6"/>
  <c r="G11" i="6"/>
  <c r="AB48" i="6"/>
  <c r="V47" i="6"/>
  <c r="L215" i="6"/>
  <c r="Z216" i="6"/>
  <c r="Q135" i="6"/>
  <c r="Q304" i="6"/>
  <c r="X305" i="6"/>
  <c r="W14" i="6"/>
  <c r="W13" i="6" s="1"/>
  <c r="W12" i="6" s="1"/>
  <c r="W11" i="6" s="1"/>
  <c r="Z18" i="6"/>
  <c r="Z21" i="6"/>
  <c r="R21" i="6"/>
  <c r="Y21" i="6"/>
  <c r="P21" i="6"/>
  <c r="X21" i="6"/>
  <c r="Z69" i="6"/>
  <c r="R69" i="6"/>
  <c r="P69" i="6"/>
  <c r="Y69" i="6"/>
  <c r="T95" i="6"/>
  <c r="Z158" i="6"/>
  <c r="R158" i="6"/>
  <c r="R157" i="6" s="1"/>
  <c r="R156" i="6" s="1"/>
  <c r="R155" i="6" s="1"/>
  <c r="P158" i="6"/>
  <c r="P157" i="6" s="1"/>
  <c r="P156" i="6" s="1"/>
  <c r="P155" i="6" s="1"/>
  <c r="L157" i="6"/>
  <c r="X157" i="6" s="1"/>
  <c r="Y158" i="6"/>
  <c r="X158" i="6"/>
  <c r="X210" i="6"/>
  <c r="Z210" i="6"/>
  <c r="P210" i="6"/>
  <c r="P209" i="6" s="1"/>
  <c r="P208" i="6" s="1"/>
  <c r="P207" i="6" s="1"/>
  <c r="Y210" i="6"/>
  <c r="L209" i="6"/>
  <c r="R210" i="6"/>
  <c r="R209" i="6" s="1"/>
  <c r="R208" i="6" s="1"/>
  <c r="R207" i="6" s="1"/>
  <c r="S260" i="6"/>
  <c r="S259" i="6" s="1"/>
  <c r="Y23" i="6"/>
  <c r="P23" i="6"/>
  <c r="R23" i="6"/>
  <c r="Z23" i="6"/>
  <c r="X23" i="6"/>
  <c r="U42" i="6"/>
  <c r="U41" i="6" s="1"/>
  <c r="Z80" i="6"/>
  <c r="R80" i="6"/>
  <c r="P80" i="6"/>
  <c r="L79" i="6"/>
  <c r="Z79" i="6" s="1"/>
  <c r="Y80" i="6"/>
  <c r="X80" i="6"/>
  <c r="Y81" i="6"/>
  <c r="P81" i="6"/>
  <c r="R81" i="6"/>
  <c r="Z81" i="6"/>
  <c r="X81" i="6"/>
  <c r="X82" i="6"/>
  <c r="R82" i="6"/>
  <c r="P82" i="6"/>
  <c r="Z82" i="6"/>
  <c r="Y82" i="6"/>
  <c r="U93" i="6"/>
  <c r="U9" i="6"/>
  <c r="L107" i="6"/>
  <c r="Y108" i="6"/>
  <c r="X108" i="6"/>
  <c r="Y116" i="6"/>
  <c r="P116" i="6"/>
  <c r="P115" i="6" s="1"/>
  <c r="P114" i="6" s="1"/>
  <c r="P112" i="6" s="1"/>
  <c r="P110" i="6" s="1"/>
  <c r="L115" i="6"/>
  <c r="R116" i="6"/>
  <c r="R115" i="6" s="1"/>
  <c r="R114" i="6" s="1"/>
  <c r="R112" i="6" s="1"/>
  <c r="R110" i="6" s="1"/>
  <c r="Z116" i="6"/>
  <c r="O122" i="6"/>
  <c r="O121" i="6" s="1"/>
  <c r="Z161" i="6"/>
  <c r="L160" i="6"/>
  <c r="X161" i="6"/>
  <c r="Y217" i="6"/>
  <c r="AA217" i="6"/>
  <c r="T216" i="6"/>
  <c r="X258" i="6"/>
  <c r="Z258" i="6"/>
  <c r="P258" i="6"/>
  <c r="P257" i="6" s="1"/>
  <c r="P256" i="6" s="1"/>
  <c r="P255" i="6" s="1"/>
  <c r="P243" i="6" s="1"/>
  <c r="P241" i="6" s="1"/>
  <c r="L257" i="6"/>
  <c r="R258" i="6"/>
  <c r="R257" i="6" s="1"/>
  <c r="R256" i="6" s="1"/>
  <c r="R255" i="6" s="1"/>
  <c r="R243" i="6" s="1"/>
  <c r="R241" i="6" s="1"/>
  <c r="Y258" i="6"/>
  <c r="AA297" i="6"/>
  <c r="Q183" i="6"/>
  <c r="X186" i="6"/>
  <c r="R186" i="6"/>
  <c r="R185" i="6" s="1"/>
  <c r="R184" i="6" s="1"/>
  <c r="R183" i="6" s="1"/>
  <c r="Y186" i="6"/>
  <c r="L185" i="6"/>
  <c r="P186" i="6"/>
  <c r="P185" i="6" s="1"/>
  <c r="P184" i="6" s="1"/>
  <c r="P183" i="6" s="1"/>
  <c r="Z202" i="6"/>
  <c r="R202" i="6"/>
  <c r="R201" i="6" s="1"/>
  <c r="R200" i="6" s="1"/>
  <c r="R199" i="6" s="1"/>
  <c r="P202" i="6"/>
  <c r="P201" i="6" s="1"/>
  <c r="P200" i="6" s="1"/>
  <c r="P199" i="6" s="1"/>
  <c r="L201" i="6"/>
  <c r="Y201" i="6" s="1"/>
  <c r="Y202" i="6"/>
  <c r="Z215" i="6"/>
  <c r="V238" i="6"/>
  <c r="Q271" i="6"/>
  <c r="U244" i="6"/>
  <c r="U242" i="6" s="1"/>
  <c r="U246" i="6"/>
  <c r="X18" i="6"/>
  <c r="R18" i="6"/>
  <c r="Z63" i="6"/>
  <c r="R63" i="6"/>
  <c r="R60" i="6" s="1"/>
  <c r="Y63" i="6"/>
  <c r="P63" i="6"/>
  <c r="X63" i="6"/>
  <c r="F122" i="6"/>
  <c r="F121" i="6" s="1"/>
  <c r="Q11" i="6"/>
  <c r="O40" i="6"/>
  <c r="O10" i="6" s="1"/>
  <c r="Z70" i="6"/>
  <c r="R70" i="6"/>
  <c r="P70" i="6"/>
  <c r="X70" i="6"/>
  <c r="Z85" i="6"/>
  <c r="R85" i="6"/>
  <c r="Y85" i="6"/>
  <c r="P85" i="6"/>
  <c r="X85" i="6"/>
  <c r="L132" i="6"/>
  <c r="Z133" i="6"/>
  <c r="Y133" i="6"/>
  <c r="X133" i="6"/>
  <c r="Z146" i="6"/>
  <c r="R146" i="6"/>
  <c r="R145" i="6" s="1"/>
  <c r="R144" i="6" s="1"/>
  <c r="R143" i="6" s="1"/>
  <c r="P146" i="6"/>
  <c r="P145" i="6" s="1"/>
  <c r="P144" i="6" s="1"/>
  <c r="P143" i="6" s="1"/>
  <c r="L145" i="6"/>
  <c r="X146" i="6"/>
  <c r="Z15" i="6"/>
  <c r="R15" i="6"/>
  <c r="Y15" i="6"/>
  <c r="P15" i="6"/>
  <c r="L14" i="6"/>
  <c r="X15" i="6"/>
  <c r="S24" i="6"/>
  <c r="Z37" i="6"/>
  <c r="R37" i="6"/>
  <c r="Y37" i="6"/>
  <c r="P37" i="6"/>
  <c r="X37" i="6"/>
  <c r="X53" i="6"/>
  <c r="Z59" i="6"/>
  <c r="R59" i="6"/>
  <c r="Y59" i="6"/>
  <c r="P59" i="6"/>
  <c r="X59" i="6"/>
  <c r="L60" i="6"/>
  <c r="X73" i="6"/>
  <c r="R73" i="6"/>
  <c r="P73" i="6"/>
  <c r="Z73" i="6"/>
  <c r="Z76" i="6"/>
  <c r="R76" i="6"/>
  <c r="Y76" i="6"/>
  <c r="P76" i="6"/>
  <c r="L75" i="6"/>
  <c r="X76" i="6"/>
  <c r="Y78" i="6"/>
  <c r="P78" i="6"/>
  <c r="R78" i="6"/>
  <c r="Z78" i="6"/>
  <c r="X78" i="6"/>
  <c r="Y97" i="6"/>
  <c r="P97" i="6"/>
  <c r="P96" i="6" s="1"/>
  <c r="P95" i="6" s="1"/>
  <c r="L96" i="6"/>
  <c r="R97" i="6"/>
  <c r="R96" i="6" s="1"/>
  <c r="R95" i="6" s="1"/>
  <c r="Z97" i="6"/>
  <c r="X97" i="6"/>
  <c r="Z104" i="6"/>
  <c r="V103" i="6"/>
  <c r="AB104" i="6"/>
  <c r="W122" i="6"/>
  <c r="W121" i="6" s="1"/>
  <c r="U122" i="6"/>
  <c r="U121" i="6" s="1"/>
  <c r="Z134" i="6"/>
  <c r="R134" i="6"/>
  <c r="R133" i="6" s="1"/>
  <c r="R132" i="6" s="1"/>
  <c r="R131" i="6" s="1"/>
  <c r="X134" i="6"/>
  <c r="P134" i="6"/>
  <c r="P133" i="6" s="1"/>
  <c r="P132" i="6" s="1"/>
  <c r="P131" i="6" s="1"/>
  <c r="K137" i="6"/>
  <c r="G136" i="6"/>
  <c r="G200" i="6"/>
  <c r="K201" i="6"/>
  <c r="AA209" i="6"/>
  <c r="T208" i="6"/>
  <c r="J270" i="6"/>
  <c r="J269" i="6" s="1"/>
  <c r="Y306" i="6"/>
  <c r="P306" i="6"/>
  <c r="P305" i="6" s="1"/>
  <c r="P304" i="6" s="1"/>
  <c r="P303" i="6" s="1"/>
  <c r="R306" i="6"/>
  <c r="R305" i="6" s="1"/>
  <c r="R304" i="6" s="1"/>
  <c r="R303" i="6" s="1"/>
  <c r="X306" i="6"/>
  <c r="L305" i="6"/>
  <c r="Y71" i="6"/>
  <c r="Z89" i="6"/>
  <c r="R89" i="6"/>
  <c r="Y89" i="6"/>
  <c r="P89" i="6"/>
  <c r="K151" i="6"/>
  <c r="X166" i="6"/>
  <c r="R166" i="6"/>
  <c r="R165" i="6" s="1"/>
  <c r="R164" i="6" s="1"/>
  <c r="R163" i="6" s="1"/>
  <c r="P166" i="6"/>
  <c r="P165" i="6" s="1"/>
  <c r="P164" i="6" s="1"/>
  <c r="P163" i="6" s="1"/>
  <c r="Z166" i="6"/>
  <c r="Z178" i="6"/>
  <c r="R178" i="6"/>
  <c r="R177" i="6" s="1"/>
  <c r="R176" i="6" s="1"/>
  <c r="R175" i="6" s="1"/>
  <c r="X178" i="6"/>
  <c r="L177" i="6"/>
  <c r="Z190" i="6"/>
  <c r="R190" i="6"/>
  <c r="R189" i="6" s="1"/>
  <c r="R188" i="6" s="1"/>
  <c r="R187" i="6" s="1"/>
  <c r="P190" i="6"/>
  <c r="P189" i="6" s="1"/>
  <c r="P188" i="6" s="1"/>
  <c r="P187" i="6" s="1"/>
  <c r="Y190" i="6"/>
  <c r="X190" i="6"/>
  <c r="X198" i="6"/>
  <c r="Y198" i="6"/>
  <c r="R198" i="6"/>
  <c r="R197" i="6" s="1"/>
  <c r="R196" i="6" s="1"/>
  <c r="R195" i="6" s="1"/>
  <c r="H223" i="6"/>
  <c r="K223" i="6" s="1"/>
  <c r="K224" i="6"/>
  <c r="T227" i="6"/>
  <c r="H232" i="6"/>
  <c r="H231" i="6" s="1"/>
  <c r="S246" i="6"/>
  <c r="S244" i="6"/>
  <c r="S242" i="6" s="1"/>
  <c r="S120" i="6" s="1"/>
  <c r="Q255" i="6"/>
  <c r="O9" i="6"/>
  <c r="Z28" i="6"/>
  <c r="R28" i="6"/>
  <c r="Y28" i="6"/>
  <c r="P28" i="6"/>
  <c r="X28" i="6"/>
  <c r="Y51" i="6"/>
  <c r="P51" i="6"/>
  <c r="X51" i="6"/>
  <c r="P71" i="6"/>
  <c r="Y113" i="6"/>
  <c r="T93" i="6"/>
  <c r="T9" i="6"/>
  <c r="Y35" i="6"/>
  <c r="P35" i="6"/>
  <c r="X35" i="6"/>
  <c r="Z54" i="6"/>
  <c r="R54" i="6"/>
  <c r="Y54" i="6"/>
  <c r="X54" i="6"/>
  <c r="L98" i="6"/>
  <c r="Q139" i="6"/>
  <c r="X71" i="6"/>
  <c r="Z84" i="6"/>
  <c r="R84" i="6"/>
  <c r="X84" i="6"/>
  <c r="Y100" i="6"/>
  <c r="T99" i="6"/>
  <c r="AB100" i="6"/>
  <c r="F93" i="6"/>
  <c r="F9" i="6"/>
  <c r="V107" i="6"/>
  <c r="Z107" i="6" s="1"/>
  <c r="Z108" i="6"/>
  <c r="N122" i="6"/>
  <c r="N121" i="6" s="1"/>
  <c r="Z125" i="6"/>
  <c r="V128" i="6"/>
  <c r="Q151" i="6"/>
  <c r="Q164" i="6"/>
  <c r="Y178" i="6"/>
  <c r="V180" i="6"/>
  <c r="AB181" i="6"/>
  <c r="V187" i="6"/>
  <c r="T195" i="6"/>
  <c r="AA196" i="6"/>
  <c r="Y29" i="6"/>
  <c r="P29" i="6"/>
  <c r="X29" i="6"/>
  <c r="Z35" i="6"/>
  <c r="Z51" i="6"/>
  <c r="AA79" i="6"/>
  <c r="Y79" i="6"/>
  <c r="Y84" i="6"/>
  <c r="Z88" i="6"/>
  <c r="R88" i="6"/>
  <c r="Y88" i="6"/>
  <c r="P88" i="6"/>
  <c r="X88" i="6"/>
  <c r="G111" i="6"/>
  <c r="K111" i="6" s="1"/>
  <c r="L113" i="6"/>
  <c r="Z113" i="6" s="1"/>
  <c r="Z117" i="6"/>
  <c r="S122" i="6"/>
  <c r="S121" i="6" s="1"/>
  <c r="Z126" i="6"/>
  <c r="R126" i="6"/>
  <c r="R125" i="6" s="1"/>
  <c r="R124" i="6" s="1"/>
  <c r="R123" i="6" s="1"/>
  <c r="X126" i="6"/>
  <c r="G132" i="6"/>
  <c r="T136" i="6"/>
  <c r="X141" i="6"/>
  <c r="X142" i="6"/>
  <c r="R142" i="6"/>
  <c r="R141" i="6" s="1"/>
  <c r="R140" i="6" s="1"/>
  <c r="R139" i="6" s="1"/>
  <c r="Z142" i="6"/>
  <c r="P142" i="6"/>
  <c r="P141" i="6" s="1"/>
  <c r="P140" i="6" s="1"/>
  <c r="P139" i="6" s="1"/>
  <c r="Y142" i="6"/>
  <c r="AB145" i="6"/>
  <c r="Z145" i="6"/>
  <c r="V144" i="6"/>
  <c r="V151" i="6"/>
  <c r="AA153" i="6"/>
  <c r="AA157" i="6"/>
  <c r="T156" i="6"/>
  <c r="AB156" i="6" s="1"/>
  <c r="Y157" i="6"/>
  <c r="K169" i="6"/>
  <c r="G168" i="6"/>
  <c r="Y173" i="6"/>
  <c r="L172" i="6"/>
  <c r="AB184" i="6"/>
  <c r="V183" i="6"/>
  <c r="L189" i="6"/>
  <c r="AA192" i="6"/>
  <c r="X193" i="6"/>
  <c r="L192" i="6"/>
  <c r="X192" i="6" s="1"/>
  <c r="Q195" i="6"/>
  <c r="P198" i="6"/>
  <c r="P197" i="6" s="1"/>
  <c r="P196" i="6" s="1"/>
  <c r="P195" i="6" s="1"/>
  <c r="Z205" i="6"/>
  <c r="G211" i="6"/>
  <c r="K211" i="6" s="1"/>
  <c r="K212" i="6"/>
  <c r="V228" i="6"/>
  <c r="X240" i="6"/>
  <c r="Y240" i="6"/>
  <c r="N243" i="6"/>
  <c r="N241" i="6" s="1"/>
  <c r="J12" i="6"/>
  <c r="J11" i="6" s="1"/>
  <c r="R29" i="6"/>
  <c r="K33" i="6"/>
  <c r="K42" i="6"/>
  <c r="K49" i="6"/>
  <c r="P54" i="6"/>
  <c r="Y55" i="6"/>
  <c r="P55" i="6"/>
  <c r="R55" i="6"/>
  <c r="Z55" i="6"/>
  <c r="X55" i="6"/>
  <c r="X66" i="6"/>
  <c r="R71" i="6"/>
  <c r="X74" i="6"/>
  <c r="Y74" i="6"/>
  <c r="Z77" i="6"/>
  <c r="R77" i="6"/>
  <c r="P77" i="6"/>
  <c r="Y77" i="6"/>
  <c r="X77" i="6"/>
  <c r="W79" i="6"/>
  <c r="W65" i="6" s="1"/>
  <c r="P84" i="6"/>
  <c r="S94" i="6"/>
  <c r="G98" i="6"/>
  <c r="R100" i="6"/>
  <c r="R99" i="6" s="1"/>
  <c r="R98" i="6" s="1"/>
  <c r="AA104" i="6"/>
  <c r="Q103" i="6"/>
  <c r="G123" i="6"/>
  <c r="Y126" i="6"/>
  <c r="H140" i="6"/>
  <c r="V139" i="6"/>
  <c r="Y141" i="6"/>
  <c r="T140" i="6"/>
  <c r="AB140" i="6" s="1"/>
  <c r="G147" i="6"/>
  <c r="K147" i="6" s="1"/>
  <c r="AB152" i="6"/>
  <c r="K153" i="6"/>
  <c r="AB153" i="6"/>
  <c r="X154" i="6"/>
  <c r="Y154" i="6"/>
  <c r="Z154" i="6"/>
  <c r="V155" i="6"/>
  <c r="Q159" i="6"/>
  <c r="AA161" i="6"/>
  <c r="G176" i="6"/>
  <c r="P178" i="6"/>
  <c r="P177" i="6" s="1"/>
  <c r="P176" i="6" s="1"/>
  <c r="P175" i="6" s="1"/>
  <c r="AA179" i="6"/>
  <c r="K181" i="6"/>
  <c r="G180" i="6"/>
  <c r="AA184" i="6"/>
  <c r="Z185" i="6"/>
  <c r="AB185" i="6"/>
  <c r="V195" i="6"/>
  <c r="AA197" i="6"/>
  <c r="L204" i="6"/>
  <c r="K208" i="6"/>
  <c r="Z217" i="6"/>
  <c r="Y220" i="6"/>
  <c r="T219" i="6"/>
  <c r="F232" i="6"/>
  <c r="F231" i="6" s="1"/>
  <c r="AA234" i="6"/>
  <c r="P240" i="6"/>
  <c r="P239" i="6" s="1"/>
  <c r="P238" i="6" s="1"/>
  <c r="P237" i="6" s="1"/>
  <c r="P232" i="6" s="1"/>
  <c r="P231" i="6" s="1"/>
  <c r="Z240" i="6"/>
  <c r="H247" i="6"/>
  <c r="H245" i="6" s="1"/>
  <c r="H243" i="6" s="1"/>
  <c r="H241" i="6" s="1"/>
  <c r="K249" i="6"/>
  <c r="Q260" i="6"/>
  <c r="K263" i="6"/>
  <c r="V262" i="6"/>
  <c r="Z263" i="6"/>
  <c r="U281" i="6"/>
  <c r="U279" i="6" s="1"/>
  <c r="X289" i="6"/>
  <c r="Q287" i="6"/>
  <c r="AA13" i="6"/>
  <c r="Y25" i="6"/>
  <c r="P25" i="6"/>
  <c r="Z25" i="6"/>
  <c r="L24" i="6"/>
  <c r="Z24" i="6" s="1"/>
  <c r="X25" i="6"/>
  <c r="Z30" i="6"/>
  <c r="R30" i="6"/>
  <c r="Y30" i="6"/>
  <c r="X30" i="6"/>
  <c r="L33" i="6"/>
  <c r="Z34" i="6"/>
  <c r="R34" i="6"/>
  <c r="X34" i="6"/>
  <c r="R35" i="6"/>
  <c r="V42" i="6"/>
  <c r="L49" i="6"/>
  <c r="Z50" i="6"/>
  <c r="R50" i="6"/>
  <c r="X50" i="6"/>
  <c r="R51" i="6"/>
  <c r="Y52" i="6"/>
  <c r="P52" i="6"/>
  <c r="R52" i="6"/>
  <c r="Z52" i="6"/>
  <c r="X52" i="6"/>
  <c r="Z58" i="6"/>
  <c r="R58" i="6"/>
  <c r="Y58" i="6"/>
  <c r="P58" i="6"/>
  <c r="AB65" i="6"/>
  <c r="Q65" i="6"/>
  <c r="AA65" i="6" s="1"/>
  <c r="X68" i="6"/>
  <c r="P74" i="6"/>
  <c r="Z74" i="6"/>
  <c r="Z90" i="6"/>
  <c r="R90" i="6"/>
  <c r="Y90" i="6"/>
  <c r="P90" i="6"/>
  <c r="X90" i="6"/>
  <c r="Z91" i="6"/>
  <c r="R91" i="6"/>
  <c r="Y91" i="6"/>
  <c r="P91" i="6"/>
  <c r="X91" i="6"/>
  <c r="X92" i="6"/>
  <c r="P92" i="6"/>
  <c r="AA103" i="6"/>
  <c r="X109" i="6"/>
  <c r="Y109" i="6"/>
  <c r="Z109" i="6"/>
  <c r="P126" i="6"/>
  <c r="P125" i="6" s="1"/>
  <c r="P124" i="6" s="1"/>
  <c r="P123" i="6" s="1"/>
  <c r="Z130" i="6"/>
  <c r="R130" i="6"/>
  <c r="R129" i="6" s="1"/>
  <c r="R128" i="6" s="1"/>
  <c r="R127" i="6" s="1"/>
  <c r="Y130" i="6"/>
  <c r="P130" i="6"/>
  <c r="P129" i="6" s="1"/>
  <c r="P128" i="6" s="1"/>
  <c r="P127" i="6" s="1"/>
  <c r="L129" i="6"/>
  <c r="X129" i="6" s="1"/>
  <c r="V131" i="6"/>
  <c r="V136" i="6"/>
  <c r="L153" i="6"/>
  <c r="P154" i="6"/>
  <c r="P153" i="6" s="1"/>
  <c r="P152" i="6" s="1"/>
  <c r="P151" i="6" s="1"/>
  <c r="Z157" i="6"/>
  <c r="Y162" i="6"/>
  <c r="P162" i="6"/>
  <c r="P161" i="6" s="1"/>
  <c r="P160" i="6" s="1"/>
  <c r="P159" i="6" s="1"/>
  <c r="Z162" i="6"/>
  <c r="X162" i="6"/>
  <c r="AA164" i="6"/>
  <c r="L165" i="6"/>
  <c r="Z165" i="6" s="1"/>
  <c r="AA168" i="6"/>
  <c r="T167" i="6"/>
  <c r="AA177" i="6"/>
  <c r="T176" i="6"/>
  <c r="AB176" i="6" s="1"/>
  <c r="T183" i="6"/>
  <c r="K189" i="6"/>
  <c r="G188" i="6"/>
  <c r="AA191" i="6"/>
  <c r="AB196" i="6"/>
  <c r="AA201" i="6"/>
  <c r="T200" i="6"/>
  <c r="T203" i="6"/>
  <c r="K207" i="6"/>
  <c r="Q207" i="6"/>
  <c r="X212" i="6"/>
  <c r="Q216" i="6"/>
  <c r="X217" i="6"/>
  <c r="Q232" i="6"/>
  <c r="R240" i="6"/>
  <c r="R239" i="6" s="1"/>
  <c r="R238" i="6" s="1"/>
  <c r="R237" i="6" s="1"/>
  <c r="R232" i="6" s="1"/>
  <c r="R231" i="6" s="1"/>
  <c r="V243" i="6"/>
  <c r="AA246" i="6"/>
  <c r="V246" i="6"/>
  <c r="V244" i="6"/>
  <c r="X249" i="6"/>
  <c r="Q247" i="6"/>
  <c r="H246" i="6"/>
  <c r="H244" i="6"/>
  <c r="H242" i="6" s="1"/>
  <c r="H120" i="6" s="1"/>
  <c r="N260" i="6"/>
  <c r="N259" i="6" s="1"/>
  <c r="Y264" i="6"/>
  <c r="P264" i="6"/>
  <c r="P263" i="6" s="1"/>
  <c r="P262" i="6" s="1"/>
  <c r="P261" i="6" s="1"/>
  <c r="L263" i="6"/>
  <c r="R264" i="6"/>
  <c r="R263" i="6" s="1"/>
  <c r="R262" i="6" s="1"/>
  <c r="R261" i="6" s="1"/>
  <c r="Z264" i="6"/>
  <c r="X264" i="6"/>
  <c r="G259" i="6"/>
  <c r="X291" i="6"/>
  <c r="S9" i="6"/>
  <c r="Z20" i="6"/>
  <c r="R20" i="6"/>
  <c r="X20" i="6"/>
  <c r="R25" i="6"/>
  <c r="X26" i="6"/>
  <c r="R26" i="6"/>
  <c r="Z26" i="6"/>
  <c r="P26" i="6"/>
  <c r="Y26" i="6"/>
  <c r="Z27" i="6"/>
  <c r="R27" i="6"/>
  <c r="Y27" i="6"/>
  <c r="P27" i="6"/>
  <c r="P30" i="6"/>
  <c r="Y31" i="6"/>
  <c r="P31" i="6"/>
  <c r="R31" i="6"/>
  <c r="Z31" i="6"/>
  <c r="X31" i="6"/>
  <c r="Y34" i="6"/>
  <c r="S33" i="6"/>
  <c r="S32" i="6" s="1"/>
  <c r="X36" i="6"/>
  <c r="Z36" i="6"/>
  <c r="P36" i="6"/>
  <c r="Y36" i="6"/>
  <c r="G41" i="6"/>
  <c r="Y43" i="6"/>
  <c r="Y50" i="6"/>
  <c r="Y53" i="6"/>
  <c r="U53" i="6"/>
  <c r="Z57" i="6"/>
  <c r="R57" i="6"/>
  <c r="X57" i="6"/>
  <c r="Z64" i="6"/>
  <c r="R64" i="6"/>
  <c r="Y64" i="6"/>
  <c r="P64" i="6"/>
  <c r="Z67" i="6"/>
  <c r="R67" i="6"/>
  <c r="R66" i="6" s="1"/>
  <c r="X67" i="6"/>
  <c r="Y67" i="6"/>
  <c r="R74" i="6"/>
  <c r="K79" i="6"/>
  <c r="V98" i="6"/>
  <c r="Z99" i="6"/>
  <c r="N93" i="6"/>
  <c r="N9" i="6"/>
  <c r="K104" i="6"/>
  <c r="Y106" i="6"/>
  <c r="P106" i="6"/>
  <c r="X106" i="6"/>
  <c r="P109" i="6"/>
  <c r="P108" i="6" s="1"/>
  <c r="P107" i="6" s="1"/>
  <c r="T110" i="6"/>
  <c r="V112" i="6"/>
  <c r="Q110" i="6"/>
  <c r="K115" i="6"/>
  <c r="X113" i="6"/>
  <c r="Q111" i="6"/>
  <c r="X117" i="6"/>
  <c r="V123" i="6"/>
  <c r="L124" i="6"/>
  <c r="Q123" i="6"/>
  <c r="X125" i="6"/>
  <c r="Q128" i="6"/>
  <c r="AA137" i="6"/>
  <c r="L141" i="6"/>
  <c r="Z141" i="6"/>
  <c r="Q143" i="6"/>
  <c r="X149" i="6"/>
  <c r="L148" i="6"/>
  <c r="X148" i="6" s="1"/>
  <c r="K152" i="6"/>
  <c r="T152" i="6"/>
  <c r="R154" i="6"/>
  <c r="R153" i="6" s="1"/>
  <c r="R152" i="6" s="1"/>
  <c r="R151" i="6" s="1"/>
  <c r="G156" i="6"/>
  <c r="K157" i="6"/>
  <c r="AB157" i="6"/>
  <c r="K160" i="6"/>
  <c r="AA160" i="6"/>
  <c r="K161" i="6"/>
  <c r="Y161" i="6"/>
  <c r="R162" i="6"/>
  <c r="R161" i="6" s="1"/>
  <c r="R160" i="6" s="1"/>
  <c r="R159" i="6" s="1"/>
  <c r="K163" i="6"/>
  <c r="AA165" i="6"/>
  <c r="Y166" i="6"/>
  <c r="V167" i="6"/>
  <c r="Z173" i="6"/>
  <c r="V172" i="6"/>
  <c r="AB177" i="6"/>
  <c r="AA180" i="6"/>
  <c r="L197" i="6"/>
  <c r="Z197" i="6"/>
  <c r="V200" i="6"/>
  <c r="Z201" i="6"/>
  <c r="Z211" i="6"/>
  <c r="X220" i="6"/>
  <c r="L219" i="6"/>
  <c r="AA220" i="6"/>
  <c r="X221" i="6"/>
  <c r="Q223" i="6"/>
  <c r="K225" i="6"/>
  <c r="X226" i="6"/>
  <c r="R226" i="6"/>
  <c r="R225" i="6" s="1"/>
  <c r="R224" i="6" s="1"/>
  <c r="R223" i="6" s="1"/>
  <c r="P226" i="6"/>
  <c r="P225" i="6" s="1"/>
  <c r="P224" i="6" s="1"/>
  <c r="P223" i="6" s="1"/>
  <c r="Z226" i="6"/>
  <c r="Y226" i="6"/>
  <c r="L225" i="6"/>
  <c r="Y225" i="6" s="1"/>
  <c r="K229" i="6"/>
  <c r="H228" i="6"/>
  <c r="Q227" i="6"/>
  <c r="Z230" i="6"/>
  <c r="R230" i="6"/>
  <c r="R229" i="6" s="1"/>
  <c r="R228" i="6" s="1"/>
  <c r="R227" i="6" s="1"/>
  <c r="Y230" i="6"/>
  <c r="L229" i="6"/>
  <c r="X230" i="6"/>
  <c r="N232" i="6"/>
  <c r="N231" i="6" s="1"/>
  <c r="G233" i="6"/>
  <c r="K234" i="6"/>
  <c r="L239" i="6"/>
  <c r="Z239" i="6" s="1"/>
  <c r="AA239" i="6"/>
  <c r="T238" i="6"/>
  <c r="I120" i="6"/>
  <c r="N246" i="6"/>
  <c r="L244" i="6"/>
  <c r="Y244" i="6" s="1"/>
  <c r="L246" i="6"/>
  <c r="Z248" i="6"/>
  <c r="AB257" i="6"/>
  <c r="J281" i="6"/>
  <c r="J279" i="6" s="1"/>
  <c r="K287" i="6"/>
  <c r="K281" i="6" s="1"/>
  <c r="K279" i="6" s="1"/>
  <c r="Y294" i="6"/>
  <c r="P294" i="6"/>
  <c r="P293" i="6" s="1"/>
  <c r="L293" i="6"/>
  <c r="R294" i="6"/>
  <c r="R293" i="6" s="1"/>
  <c r="Z294" i="6"/>
  <c r="X294" i="6"/>
  <c r="X297" i="6"/>
  <c r="Q290" i="6"/>
  <c r="Z298" i="6"/>
  <c r="R298" i="6"/>
  <c r="R297" i="6" s="1"/>
  <c r="L297" i="6"/>
  <c r="Y297" i="6" s="1"/>
  <c r="P298" i="6"/>
  <c r="P297" i="6" s="1"/>
  <c r="Y298" i="6"/>
  <c r="G65" i="6"/>
  <c r="X115" i="6"/>
  <c r="AA133" i="6"/>
  <c r="T132" i="6"/>
  <c r="AB132" i="6" s="1"/>
  <c r="AB133" i="6"/>
  <c r="V164" i="6"/>
  <c r="X170" i="6"/>
  <c r="Y170" i="6"/>
  <c r="AA171" i="6"/>
  <c r="AA172" i="6"/>
  <c r="K196" i="6"/>
  <c r="K205" i="6"/>
  <c r="Y218" i="6"/>
  <c r="P218" i="6"/>
  <c r="P217" i="6" s="1"/>
  <c r="P216" i="6" s="1"/>
  <c r="P215" i="6" s="1"/>
  <c r="X218" i="6"/>
  <c r="K221" i="6"/>
  <c r="G220" i="6"/>
  <c r="V220" i="6"/>
  <c r="Z221" i="6"/>
  <c r="Y222" i="6"/>
  <c r="P222" i="6"/>
  <c r="P221" i="6" s="1"/>
  <c r="P220" i="6" s="1"/>
  <c r="P219" i="6" s="1"/>
  <c r="X222" i="6"/>
  <c r="G238" i="6"/>
  <c r="K239" i="6"/>
  <c r="Y251" i="6"/>
  <c r="X248" i="6"/>
  <c r="X253" i="6"/>
  <c r="W260" i="6"/>
  <c r="W259" i="6" s="1"/>
  <c r="I270" i="6"/>
  <c r="I269" i="6" s="1"/>
  <c r="S270" i="6"/>
  <c r="S269" i="6" s="1"/>
  <c r="Z291" i="6"/>
  <c r="L289" i="6"/>
  <c r="X302" i="6"/>
  <c r="L301" i="6"/>
  <c r="R302" i="6"/>
  <c r="R301" i="6" s="1"/>
  <c r="R300" i="6" s="1"/>
  <c r="R299" i="6" s="1"/>
  <c r="Z302" i="6"/>
  <c r="AA33" i="6"/>
  <c r="T32" i="6"/>
  <c r="AB33" i="6"/>
  <c r="U33" i="6"/>
  <c r="U32" i="6" s="1"/>
  <c r="U12" i="6" s="1"/>
  <c r="U11" i="6" s="1"/>
  <c r="X38" i="6"/>
  <c r="H48" i="6"/>
  <c r="H47" i="6" s="1"/>
  <c r="H40" i="6" s="1"/>
  <c r="N48" i="6"/>
  <c r="N47" i="6" s="1"/>
  <c r="N40" i="6" s="1"/>
  <c r="N10" i="6" s="1"/>
  <c r="AA49" i="6"/>
  <c r="T48" i="6"/>
  <c r="AB49" i="6"/>
  <c r="U49" i="6"/>
  <c r="X62" i="6"/>
  <c r="AA68" i="6"/>
  <c r="X72" i="6"/>
  <c r="W86" i="6"/>
  <c r="X101" i="6"/>
  <c r="K108" i="6"/>
  <c r="AA125" i="6"/>
  <c r="T124" i="6"/>
  <c r="AB125" i="6"/>
  <c r="L137" i="6"/>
  <c r="X138" i="6"/>
  <c r="AB148" i="6"/>
  <c r="K165" i="6"/>
  <c r="P170" i="6"/>
  <c r="P169" i="6" s="1"/>
  <c r="P168" i="6" s="1"/>
  <c r="P167" i="6" s="1"/>
  <c r="Z170" i="6"/>
  <c r="K173" i="6"/>
  <c r="H184" i="6"/>
  <c r="AA185" i="6"/>
  <c r="G204" i="6"/>
  <c r="AB209" i="6"/>
  <c r="Z212" i="6"/>
  <c r="AA213" i="6"/>
  <c r="T212" i="6"/>
  <c r="Z214" i="6"/>
  <c r="R214" i="6"/>
  <c r="R213" i="6" s="1"/>
  <c r="R212" i="6" s="1"/>
  <c r="R211" i="6" s="1"/>
  <c r="X214" i="6"/>
  <c r="Y214" i="6"/>
  <c r="Z218" i="6"/>
  <c r="Z222" i="6"/>
  <c r="Z225" i="6"/>
  <c r="T233" i="6"/>
  <c r="AB235" i="6"/>
  <c r="L247" i="6"/>
  <c r="Z249" i="6"/>
  <c r="Y253" i="6"/>
  <c r="H260" i="6"/>
  <c r="H259" i="6" s="1"/>
  <c r="I260" i="6"/>
  <c r="I259" i="6" s="1"/>
  <c r="T261" i="6"/>
  <c r="R274" i="6"/>
  <c r="R273" i="6" s="1"/>
  <c r="R272" i="6" s="1"/>
  <c r="R271" i="6" s="1"/>
  <c r="X274" i="6"/>
  <c r="Y274" i="6"/>
  <c r="L276" i="6"/>
  <c r="Y277" i="6"/>
  <c r="T276" i="6"/>
  <c r="I281" i="6"/>
  <c r="I279" i="6" s="1"/>
  <c r="O281" i="6"/>
  <c r="O279" i="6" s="1"/>
  <c r="X285" i="6"/>
  <c r="V290" i="6"/>
  <c r="Y301" i="6"/>
  <c r="T300" i="6"/>
  <c r="P302" i="6"/>
  <c r="P301" i="6" s="1"/>
  <c r="P300" i="6" s="1"/>
  <c r="P299" i="6" s="1"/>
  <c r="G9" i="6"/>
  <c r="P38" i="6"/>
  <c r="X43" i="6"/>
  <c r="K45" i="6"/>
  <c r="P62" i="6"/>
  <c r="Z66" i="6"/>
  <c r="AB68" i="6"/>
  <c r="P72" i="6"/>
  <c r="L86" i="6"/>
  <c r="Y86" i="6" s="1"/>
  <c r="X100" i="6"/>
  <c r="Q99" i="6"/>
  <c r="P101" i="6"/>
  <c r="P100" i="6" s="1"/>
  <c r="P99" i="6" s="1"/>
  <c r="P98" i="6" s="1"/>
  <c r="Y101" i="6"/>
  <c r="G107" i="6"/>
  <c r="K107" i="6" s="1"/>
  <c r="P138" i="6"/>
  <c r="P137" i="6" s="1"/>
  <c r="P136" i="6" s="1"/>
  <c r="P135" i="6" s="1"/>
  <c r="AA145" i="6"/>
  <c r="T144" i="6"/>
  <c r="Z148" i="6"/>
  <c r="L169" i="6"/>
  <c r="R170" i="6"/>
  <c r="R169" i="6" s="1"/>
  <c r="R168" i="6" s="1"/>
  <c r="R167" i="6" s="1"/>
  <c r="G172" i="6"/>
  <c r="Y185" i="6"/>
  <c r="AB191" i="6"/>
  <c r="G192" i="6"/>
  <c r="AB192" i="6"/>
  <c r="Z192" i="6"/>
  <c r="G195" i="6"/>
  <c r="K195" i="6" s="1"/>
  <c r="V204" i="6"/>
  <c r="AB205" i="6"/>
  <c r="V207" i="6"/>
  <c r="R218" i="6"/>
  <c r="R217" i="6" s="1"/>
  <c r="R216" i="6" s="1"/>
  <c r="R215" i="6" s="1"/>
  <c r="R222" i="6"/>
  <c r="R221" i="6" s="1"/>
  <c r="R220" i="6" s="1"/>
  <c r="R219" i="6" s="1"/>
  <c r="V224" i="6"/>
  <c r="K235" i="6"/>
  <c r="Y248" i="6"/>
  <c r="Y249" i="6"/>
  <c r="T247" i="6"/>
  <c r="AA249" i="6"/>
  <c r="K251" i="6"/>
  <c r="G248" i="6"/>
  <c r="W248" i="6"/>
  <c r="AA253" i="6"/>
  <c r="G255" i="6"/>
  <c r="K255" i="6" s="1"/>
  <c r="K256" i="6"/>
  <c r="T266" i="6"/>
  <c r="Q275" i="6"/>
  <c r="H290" i="6"/>
  <c r="H288" i="6" s="1"/>
  <c r="H282" i="6" s="1"/>
  <c r="H280" i="6" s="1"/>
  <c r="V265" i="6"/>
  <c r="AA273" i="6"/>
  <c r="T272" i="6"/>
  <c r="X278" i="6"/>
  <c r="Z278" i="6"/>
  <c r="P278" i="6"/>
  <c r="P277" i="6" s="1"/>
  <c r="P276" i="6" s="1"/>
  <c r="P275" i="6" s="1"/>
  <c r="Y278" i="6"/>
  <c r="Z284" i="6"/>
  <c r="V287" i="6"/>
  <c r="AA291" i="6"/>
  <c r="T289" i="6"/>
  <c r="AB289" i="6" s="1"/>
  <c r="V299" i="6"/>
  <c r="Z301" i="6"/>
  <c r="AA189" i="6"/>
  <c r="T188" i="6"/>
  <c r="Z253" i="6"/>
  <c r="Y257" i="6"/>
  <c r="T256" i="6"/>
  <c r="AB256" i="6" s="1"/>
  <c r="X263" i="6"/>
  <c r="V271" i="6"/>
  <c r="R278" i="6"/>
  <c r="R277" i="6" s="1"/>
  <c r="R276" i="6" s="1"/>
  <c r="R275" i="6" s="1"/>
  <c r="W281" i="6"/>
  <c r="W279" i="6" s="1"/>
  <c r="T290" i="6"/>
  <c r="Z295" i="6"/>
  <c r="Z297" i="6"/>
  <c r="K262" i="6"/>
  <c r="Y263" i="6"/>
  <c r="AA263" i="6"/>
  <c r="W290" i="6"/>
  <c r="W288" i="6" s="1"/>
  <c r="W282" i="6" s="1"/>
  <c r="W280" i="6" s="1"/>
  <c r="X301" i="6"/>
  <c r="Q300" i="6"/>
  <c r="AA305" i="6"/>
  <c r="T304" i="6"/>
  <c r="L56" i="5"/>
  <c r="L55" i="5" s="1"/>
  <c r="F117" i="5"/>
  <c r="M45" i="5"/>
  <c r="M38" i="5"/>
  <c r="H44" i="5"/>
  <c r="N39" i="5"/>
  <c r="O39" i="5"/>
  <c r="O85" i="5"/>
  <c r="N85" i="5"/>
  <c r="K84" i="5"/>
  <c r="N38" i="5"/>
  <c r="H52" i="5"/>
  <c r="O69" i="5"/>
  <c r="M84" i="5"/>
  <c r="J83" i="5"/>
  <c r="J16" i="5"/>
  <c r="M53" i="5"/>
  <c r="K90" i="5"/>
  <c r="M116" i="5"/>
  <c r="N116" i="5"/>
  <c r="H115" i="5"/>
  <c r="G9" i="5"/>
  <c r="G8" i="5" s="1"/>
  <c r="G117" i="5" s="1"/>
  <c r="H98" i="5"/>
  <c r="M115" i="5"/>
  <c r="J114" i="5"/>
  <c r="O115" i="5"/>
  <c r="M12" i="5"/>
  <c r="J11" i="5"/>
  <c r="O20" i="5"/>
  <c r="N20" i="5"/>
  <c r="N34" i="5"/>
  <c r="O34" i="5"/>
  <c r="O68" i="5"/>
  <c r="K67" i="5"/>
  <c r="M75" i="5"/>
  <c r="J74" i="5"/>
  <c r="O75" i="5"/>
  <c r="M111" i="5"/>
  <c r="J110" i="5"/>
  <c r="O111" i="5"/>
  <c r="N45" i="5"/>
  <c r="K16" i="5"/>
  <c r="F56" i="5"/>
  <c r="F55" i="5" s="1"/>
  <c r="F46" i="5" s="1"/>
  <c r="M60" i="5"/>
  <c r="N60" i="5"/>
  <c r="H59" i="5"/>
  <c r="M63" i="5"/>
  <c r="O63" i="5"/>
  <c r="M76" i="5"/>
  <c r="N76" i="5"/>
  <c r="H75" i="5"/>
  <c r="M105" i="5"/>
  <c r="N29" i="5"/>
  <c r="H37" i="5"/>
  <c r="F66" i="5"/>
  <c r="F65" i="5" s="1"/>
  <c r="F48" i="5" s="1"/>
  <c r="N18" i="5"/>
  <c r="H17" i="5"/>
  <c r="M18" i="5"/>
  <c r="K33" i="5"/>
  <c r="L37" i="5"/>
  <c r="L33" i="5" s="1"/>
  <c r="J68" i="5"/>
  <c r="M69" i="5"/>
  <c r="M71" i="5"/>
  <c r="O71" i="5"/>
  <c r="M94" i="5"/>
  <c r="J91" i="5"/>
  <c r="K95" i="5"/>
  <c r="J96" i="5"/>
  <c r="O101" i="5"/>
  <c r="K11" i="5"/>
  <c r="N14" i="5"/>
  <c r="H12" i="5"/>
  <c r="M14" i="5"/>
  <c r="N13" i="5"/>
  <c r="M13" i="5"/>
  <c r="L16" i="5"/>
  <c r="N19" i="5"/>
  <c r="M19" i="5"/>
  <c r="H33" i="5"/>
  <c r="J51" i="5"/>
  <c r="J62" i="5"/>
  <c r="O62" i="5"/>
  <c r="M81" i="5"/>
  <c r="J80" i="5"/>
  <c r="O103" i="5"/>
  <c r="N103" i="5"/>
  <c r="K97" i="5"/>
  <c r="N105" i="5"/>
  <c r="M108" i="5"/>
  <c r="N108" i="5"/>
  <c r="H107" i="5"/>
  <c r="O53" i="5"/>
  <c r="K52" i="5"/>
  <c r="M59" i="5"/>
  <c r="M64" i="5"/>
  <c r="N64" i="5"/>
  <c r="H63" i="5"/>
  <c r="K73" i="5"/>
  <c r="M107" i="5"/>
  <c r="J98" i="5"/>
  <c r="M112" i="5"/>
  <c r="N112" i="5"/>
  <c r="H111" i="5"/>
  <c r="O74" i="5"/>
  <c r="L78" i="5"/>
  <c r="L77" i="5" s="1"/>
  <c r="L46" i="5" s="1"/>
  <c r="O96" i="5"/>
  <c r="N53" i="5"/>
  <c r="O57" i="5"/>
  <c r="K56" i="5"/>
  <c r="O58" i="5"/>
  <c r="M72" i="5"/>
  <c r="N72" i="5"/>
  <c r="H71" i="5"/>
  <c r="N82" i="5"/>
  <c r="M82" i="5"/>
  <c r="H81" i="5"/>
  <c r="M102" i="5"/>
  <c r="N102" i="5"/>
  <c r="H101" i="5"/>
  <c r="F90" i="5"/>
  <c r="F87" i="5" s="1"/>
  <c r="H84" i="5"/>
  <c r="K79" i="5"/>
  <c r="M104" i="5"/>
  <c r="F11" i="4"/>
  <c r="F10" i="4" s="1"/>
  <c r="J86" i="4"/>
  <c r="J102" i="4"/>
  <c r="K144" i="4"/>
  <c r="J11" i="4"/>
  <c r="J34" i="4"/>
  <c r="K37" i="4"/>
  <c r="H29" i="4"/>
  <c r="K30" i="4"/>
  <c r="K36" i="4"/>
  <c r="H35" i="4"/>
  <c r="K35" i="4" s="1"/>
  <c r="J41" i="4"/>
  <c r="K53" i="4"/>
  <c r="H52" i="4"/>
  <c r="F54" i="4"/>
  <c r="F40" i="4" s="1"/>
  <c r="F32" i="4" s="1"/>
  <c r="J72" i="4"/>
  <c r="J78" i="4"/>
  <c r="G150" i="4"/>
  <c r="F81" i="4"/>
  <c r="J124" i="4"/>
  <c r="K89" i="4"/>
  <c r="H88" i="4"/>
  <c r="K68" i="4"/>
  <c r="H37" i="4"/>
  <c r="K39" i="4"/>
  <c r="G54" i="4"/>
  <c r="G40" i="4" s="1"/>
  <c r="G32" i="4" s="1"/>
  <c r="G9" i="4" s="1"/>
  <c r="J108" i="4"/>
  <c r="J146" i="4"/>
  <c r="G121" i="4"/>
  <c r="G118" i="4" s="1"/>
  <c r="G81" i="4" s="1"/>
  <c r="K145" i="4"/>
  <c r="H144" i="4"/>
  <c r="K69" i="4"/>
  <c r="H68" i="4"/>
  <c r="K80" i="4"/>
  <c r="H79" i="4"/>
  <c r="K98" i="4"/>
  <c r="J133" i="4"/>
  <c r="K57" i="4"/>
  <c r="K59" i="4"/>
  <c r="K76" i="4"/>
  <c r="K99" i="4"/>
  <c r="H98" i="4"/>
  <c r="K107" i="4"/>
  <c r="H106" i="4"/>
  <c r="K117" i="4"/>
  <c r="H116" i="4"/>
  <c r="K139" i="4"/>
  <c r="H138" i="4"/>
  <c r="K106" i="4"/>
  <c r="K116" i="4"/>
  <c r="K56" i="4"/>
  <c r="H55" i="4"/>
  <c r="K58" i="4"/>
  <c r="H57" i="4"/>
  <c r="K60" i="4"/>
  <c r="H59" i="4"/>
  <c r="K62" i="4"/>
  <c r="H61" i="4"/>
  <c r="K77" i="4"/>
  <c r="H76" i="4"/>
  <c r="K95" i="4"/>
  <c r="H94" i="4"/>
  <c r="K104" i="4"/>
  <c r="J131" i="4"/>
  <c r="J119" i="4"/>
  <c r="K148" i="4"/>
  <c r="H13" i="4"/>
  <c r="H20" i="4"/>
  <c r="H42" i="4"/>
  <c r="H45" i="4"/>
  <c r="K45" i="4" s="1"/>
  <c r="K52" i="4"/>
  <c r="J54" i="4"/>
  <c r="J75" i="4"/>
  <c r="K88" i="4"/>
  <c r="J93" i="4"/>
  <c r="K135" i="4"/>
  <c r="H134" i="4"/>
  <c r="K134" i="4" s="1"/>
  <c r="H104" i="4"/>
  <c r="H110" i="4"/>
  <c r="H126" i="4"/>
  <c r="H136" i="4"/>
  <c r="H140" i="4"/>
  <c r="K140" i="4" s="1"/>
  <c r="H148" i="4"/>
  <c r="F120" i="1"/>
  <c r="F118" i="1"/>
  <c r="H149" i="3"/>
  <c r="K149" i="3" s="1"/>
  <c r="J148" i="3"/>
  <c r="K148" i="3" s="1"/>
  <c r="H148" i="3"/>
  <c r="G148" i="3"/>
  <c r="F148" i="3"/>
  <c r="H147" i="3"/>
  <c r="G147" i="3"/>
  <c r="F147" i="3"/>
  <c r="H146" i="3"/>
  <c r="G146" i="3"/>
  <c r="F146" i="3"/>
  <c r="H145" i="3"/>
  <c r="J144" i="3"/>
  <c r="G144" i="3"/>
  <c r="G143" i="3" s="1"/>
  <c r="G142" i="3" s="1"/>
  <c r="F144" i="3"/>
  <c r="F143" i="3" s="1"/>
  <c r="F142" i="3" s="1"/>
  <c r="J143" i="3"/>
  <c r="J142" i="3"/>
  <c r="K141" i="3"/>
  <c r="H141" i="3"/>
  <c r="J140" i="3"/>
  <c r="H140" i="3"/>
  <c r="H133" i="3" s="1"/>
  <c r="G140" i="3"/>
  <c r="F140" i="3"/>
  <c r="H139" i="3"/>
  <c r="J138" i="3"/>
  <c r="G138" i="3"/>
  <c r="G132" i="3" s="1"/>
  <c r="G129" i="3" s="1"/>
  <c r="G122" i="3" s="1"/>
  <c r="G119" i="3" s="1"/>
  <c r="G82" i="3" s="1"/>
  <c r="F138" i="3"/>
  <c r="F132" i="3" s="1"/>
  <c r="K137" i="3"/>
  <c r="H137" i="3"/>
  <c r="J136" i="3"/>
  <c r="H136" i="3"/>
  <c r="G136" i="3"/>
  <c r="F136" i="3"/>
  <c r="H135" i="3"/>
  <c r="J134" i="3"/>
  <c r="G134" i="3"/>
  <c r="F134" i="3"/>
  <c r="G133" i="3"/>
  <c r="G130" i="3" s="1"/>
  <c r="G123" i="3" s="1"/>
  <c r="G120" i="3" s="1"/>
  <c r="G83" i="3" s="1"/>
  <c r="F133" i="3"/>
  <c r="J132" i="3"/>
  <c r="G131" i="3"/>
  <c r="F131" i="3"/>
  <c r="F128" i="3" s="1"/>
  <c r="F130" i="3"/>
  <c r="F123" i="3" s="1"/>
  <c r="F120" i="3" s="1"/>
  <c r="F83" i="3" s="1"/>
  <c r="J129" i="3"/>
  <c r="F129" i="3"/>
  <c r="F122" i="3" s="1"/>
  <c r="F119" i="3" s="1"/>
  <c r="F82" i="3" s="1"/>
  <c r="G128" i="3"/>
  <c r="G121" i="3" s="1"/>
  <c r="G118" i="3" s="1"/>
  <c r="K127" i="3"/>
  <c r="H127" i="3"/>
  <c r="J126" i="3"/>
  <c r="K126" i="3" s="1"/>
  <c r="H126" i="3"/>
  <c r="G126" i="3"/>
  <c r="F126" i="3"/>
  <c r="H125" i="3"/>
  <c r="G125" i="3"/>
  <c r="F125" i="3"/>
  <c r="H124" i="3"/>
  <c r="G124" i="3"/>
  <c r="F124" i="3"/>
  <c r="J122" i="3"/>
  <c r="J119" i="3"/>
  <c r="H117" i="3"/>
  <c r="J116" i="3"/>
  <c r="G116" i="3"/>
  <c r="G115" i="3" s="1"/>
  <c r="G114" i="3" s="1"/>
  <c r="G113" i="3" s="1"/>
  <c r="G112" i="3" s="1"/>
  <c r="F116" i="3"/>
  <c r="F115" i="3" s="1"/>
  <c r="F114" i="3" s="1"/>
  <c r="F113" i="3" s="1"/>
  <c r="F112" i="3" s="1"/>
  <c r="J115" i="3"/>
  <c r="J114" i="3"/>
  <c r="J113" i="3"/>
  <c r="J112" i="3"/>
  <c r="K111" i="3"/>
  <c r="H111" i="3"/>
  <c r="J110" i="3"/>
  <c r="K110" i="3" s="1"/>
  <c r="H110" i="3"/>
  <c r="G110" i="3"/>
  <c r="F110" i="3"/>
  <c r="H109" i="3"/>
  <c r="G109" i="3"/>
  <c r="F109" i="3"/>
  <c r="H108" i="3"/>
  <c r="G108" i="3"/>
  <c r="F108" i="3"/>
  <c r="H107" i="3"/>
  <c r="J106" i="3"/>
  <c r="G106" i="3"/>
  <c r="G103" i="3" s="1"/>
  <c r="G102" i="3" s="1"/>
  <c r="G101" i="3" s="1"/>
  <c r="G100" i="3" s="1"/>
  <c r="F106" i="3"/>
  <c r="F103" i="3" s="1"/>
  <c r="F102" i="3" s="1"/>
  <c r="F101" i="3" s="1"/>
  <c r="F100" i="3" s="1"/>
  <c r="K105" i="3"/>
  <c r="H105" i="3"/>
  <c r="J104" i="3"/>
  <c r="K104" i="3" s="1"/>
  <c r="H104" i="3"/>
  <c r="G104" i="3"/>
  <c r="F104" i="3"/>
  <c r="J103" i="3"/>
  <c r="H99" i="3"/>
  <c r="J98" i="3"/>
  <c r="G98" i="3"/>
  <c r="G97" i="3" s="1"/>
  <c r="F98" i="3"/>
  <c r="F97" i="3" s="1"/>
  <c r="J97" i="3"/>
  <c r="J96" i="3"/>
  <c r="F96" i="3"/>
  <c r="F91" i="3" s="1"/>
  <c r="F90" i="3" s="1"/>
  <c r="K95" i="3"/>
  <c r="H95" i="3"/>
  <c r="J94" i="3"/>
  <c r="K94" i="3" s="1"/>
  <c r="H94" i="3"/>
  <c r="G94" i="3"/>
  <c r="F94" i="3"/>
  <c r="H93" i="3"/>
  <c r="G93" i="3"/>
  <c r="F93" i="3"/>
  <c r="H92" i="3"/>
  <c r="G92" i="3"/>
  <c r="F92" i="3"/>
  <c r="H89" i="3"/>
  <c r="J88" i="3"/>
  <c r="G88" i="3"/>
  <c r="G87" i="3" s="1"/>
  <c r="G86" i="3" s="1"/>
  <c r="G85" i="3" s="1"/>
  <c r="G84" i="3" s="1"/>
  <c r="F88" i="3"/>
  <c r="J87" i="3"/>
  <c r="F87" i="3"/>
  <c r="F86" i="3" s="1"/>
  <c r="F85" i="3" s="1"/>
  <c r="F84" i="3" s="1"/>
  <c r="J86" i="3"/>
  <c r="J85" i="3"/>
  <c r="J84" i="3"/>
  <c r="J82" i="3"/>
  <c r="K80" i="3"/>
  <c r="H80" i="3"/>
  <c r="J79" i="3"/>
  <c r="K79" i="3" s="1"/>
  <c r="H79" i="3"/>
  <c r="H72" i="3" s="1"/>
  <c r="G79" i="3"/>
  <c r="G78" i="3" s="1"/>
  <c r="G8" i="3" s="1"/>
  <c r="F79" i="3"/>
  <c r="J78" i="3"/>
  <c r="H78" i="3"/>
  <c r="F78" i="3"/>
  <c r="H77" i="3"/>
  <c r="J76" i="3"/>
  <c r="G76" i="3"/>
  <c r="F76" i="3"/>
  <c r="F75" i="3" s="1"/>
  <c r="F74" i="3" s="1"/>
  <c r="F73" i="3" s="1"/>
  <c r="J75" i="3"/>
  <c r="G75" i="3"/>
  <c r="G74" i="3" s="1"/>
  <c r="G73" i="3" s="1"/>
  <c r="J72" i="3"/>
  <c r="K72" i="3" s="1"/>
  <c r="G72" i="3"/>
  <c r="F72" i="3"/>
  <c r="K71" i="3"/>
  <c r="H71" i="3"/>
  <c r="H70" i="3"/>
  <c r="K70" i="3" s="1"/>
  <c r="K69" i="3"/>
  <c r="H69" i="3"/>
  <c r="J68" i="3"/>
  <c r="G68" i="3"/>
  <c r="F68" i="3"/>
  <c r="H67" i="3"/>
  <c r="K67" i="3" s="1"/>
  <c r="K66" i="3"/>
  <c r="H66" i="3"/>
  <c r="H65" i="3"/>
  <c r="K65" i="3" s="1"/>
  <c r="K64" i="3"/>
  <c r="H64" i="3"/>
  <c r="H63" i="3"/>
  <c r="K63" i="3" s="1"/>
  <c r="K62" i="3"/>
  <c r="H62" i="3"/>
  <c r="J61" i="3"/>
  <c r="G61" i="3"/>
  <c r="F61" i="3"/>
  <c r="H60" i="3"/>
  <c r="J59" i="3"/>
  <c r="G59" i="3"/>
  <c r="F59" i="3"/>
  <c r="K58" i="3"/>
  <c r="H58" i="3"/>
  <c r="J57" i="3"/>
  <c r="H57" i="3"/>
  <c r="G57" i="3"/>
  <c r="F57" i="3"/>
  <c r="H56" i="3"/>
  <c r="J55" i="3"/>
  <c r="G55" i="3"/>
  <c r="F55" i="3"/>
  <c r="F54" i="3" s="1"/>
  <c r="K53" i="3"/>
  <c r="H53" i="3"/>
  <c r="J52" i="3"/>
  <c r="H52" i="3"/>
  <c r="G52" i="3"/>
  <c r="F52" i="3"/>
  <c r="H51" i="3"/>
  <c r="K51" i="3" s="1"/>
  <c r="H50" i="3"/>
  <c r="K49" i="3"/>
  <c r="H49" i="3"/>
  <c r="H48" i="3"/>
  <c r="K47" i="3"/>
  <c r="H47" i="3"/>
  <c r="H46" i="3"/>
  <c r="J45" i="3"/>
  <c r="G45" i="3"/>
  <c r="F45" i="3"/>
  <c r="K44" i="3"/>
  <c r="H44" i="3"/>
  <c r="H43" i="3"/>
  <c r="J42" i="3"/>
  <c r="G42" i="3"/>
  <c r="F42" i="3"/>
  <c r="F41" i="3"/>
  <c r="F40" i="3"/>
  <c r="K39" i="3"/>
  <c r="H39" i="3"/>
  <c r="H38" i="3"/>
  <c r="J37" i="3"/>
  <c r="G37" i="3"/>
  <c r="G34" i="3" s="1"/>
  <c r="G33" i="3" s="1"/>
  <c r="F37" i="3"/>
  <c r="F34" i="3" s="1"/>
  <c r="F33" i="3" s="1"/>
  <c r="K36" i="3"/>
  <c r="H36" i="3"/>
  <c r="J35" i="3"/>
  <c r="H35" i="3"/>
  <c r="G35" i="3"/>
  <c r="F35" i="3"/>
  <c r="J34" i="3"/>
  <c r="J33" i="3" s="1"/>
  <c r="H31" i="3"/>
  <c r="K30" i="3"/>
  <c r="H30" i="3"/>
  <c r="J29" i="3"/>
  <c r="G29" i="3"/>
  <c r="F29" i="3"/>
  <c r="J28" i="3"/>
  <c r="J11" i="3" s="1"/>
  <c r="J10" i="3" s="1"/>
  <c r="G28" i="3"/>
  <c r="F28" i="3"/>
  <c r="H27" i="3"/>
  <c r="K26" i="3"/>
  <c r="H26" i="3"/>
  <c r="H25" i="3"/>
  <c r="K24" i="3"/>
  <c r="H24" i="3"/>
  <c r="H23" i="3"/>
  <c r="K22" i="3"/>
  <c r="H22" i="3"/>
  <c r="H21" i="3"/>
  <c r="J20" i="3"/>
  <c r="G20" i="3"/>
  <c r="F20" i="3"/>
  <c r="K19" i="3"/>
  <c r="H19" i="3"/>
  <c r="H18" i="3"/>
  <c r="K17" i="3"/>
  <c r="H17" i="3"/>
  <c r="H16" i="3"/>
  <c r="K15" i="3"/>
  <c r="H15" i="3"/>
  <c r="H14" i="3"/>
  <c r="J13" i="3"/>
  <c r="G13" i="3"/>
  <c r="G12" i="3" s="1"/>
  <c r="G11" i="3" s="1"/>
  <c r="G10" i="3" s="1"/>
  <c r="F13" i="3"/>
  <c r="J12" i="3"/>
  <c r="F12" i="3"/>
  <c r="F11" i="3" s="1"/>
  <c r="F10" i="3" s="1"/>
  <c r="H8" i="3"/>
  <c r="F8" i="3"/>
  <c r="O116" i="2"/>
  <c r="N116" i="2"/>
  <c r="M116" i="2"/>
  <c r="L116" i="2"/>
  <c r="L115" i="2" s="1"/>
  <c r="L114" i="2" s="1"/>
  <c r="L113" i="2" s="1"/>
  <c r="H116" i="2"/>
  <c r="K115" i="2"/>
  <c r="J115" i="2"/>
  <c r="H115" i="2"/>
  <c r="N115" i="2" s="1"/>
  <c r="G115" i="2"/>
  <c r="F115" i="2"/>
  <c r="J114" i="2"/>
  <c r="G114" i="2"/>
  <c r="F114" i="2"/>
  <c r="F113" i="2" s="1"/>
  <c r="J113" i="2"/>
  <c r="G113" i="2"/>
  <c r="O112" i="2"/>
  <c r="N112" i="2"/>
  <c r="M112" i="2"/>
  <c r="L112" i="2"/>
  <c r="L111" i="2" s="1"/>
  <c r="L110" i="2" s="1"/>
  <c r="L109" i="2" s="1"/>
  <c r="H112" i="2"/>
  <c r="N111" i="2"/>
  <c r="K111" i="2"/>
  <c r="J111" i="2"/>
  <c r="H111" i="2"/>
  <c r="G111" i="2"/>
  <c r="F111" i="2"/>
  <c r="J110" i="2"/>
  <c r="G110" i="2"/>
  <c r="F110" i="2"/>
  <c r="F109" i="2" s="1"/>
  <c r="J109" i="2"/>
  <c r="G109" i="2"/>
  <c r="G90" i="2" s="1"/>
  <c r="G87" i="2" s="1"/>
  <c r="O108" i="2"/>
  <c r="N108" i="2"/>
  <c r="M108" i="2"/>
  <c r="L108" i="2"/>
  <c r="L107" i="2" s="1"/>
  <c r="H108" i="2"/>
  <c r="N107" i="2"/>
  <c r="K107" i="2"/>
  <c r="J107" i="2"/>
  <c r="H107" i="2"/>
  <c r="G107" i="2"/>
  <c r="F107" i="2"/>
  <c r="O106" i="2"/>
  <c r="L106" i="2"/>
  <c r="H106" i="2"/>
  <c r="O105" i="2"/>
  <c r="L105" i="2"/>
  <c r="L98" i="2" s="1"/>
  <c r="L95" i="2" s="1"/>
  <c r="L92" i="2" s="1"/>
  <c r="L89" i="2" s="1"/>
  <c r="K105" i="2"/>
  <c r="J105" i="2"/>
  <c r="G105" i="2"/>
  <c r="F105" i="2"/>
  <c r="O104" i="2"/>
  <c r="N104" i="2"/>
  <c r="L104" i="2"/>
  <c r="H104" i="2"/>
  <c r="N103" i="2"/>
  <c r="M103" i="2"/>
  <c r="L103" i="2"/>
  <c r="K103" i="2"/>
  <c r="J103" i="2"/>
  <c r="J97" i="2" s="1"/>
  <c r="H103" i="2"/>
  <c r="G103" i="2"/>
  <c r="G97" i="2" s="1"/>
  <c r="G94" i="2" s="1"/>
  <c r="G91" i="2" s="1"/>
  <c r="G88" i="2" s="1"/>
  <c r="G47" i="2" s="1"/>
  <c r="F103" i="2"/>
  <c r="O102" i="2"/>
  <c r="N102" i="2"/>
  <c r="M102" i="2"/>
  <c r="L102" i="2"/>
  <c r="L101" i="2" s="1"/>
  <c r="H102" i="2"/>
  <c r="K101" i="2"/>
  <c r="J101" i="2"/>
  <c r="H101" i="2"/>
  <c r="N101" i="2" s="1"/>
  <c r="G101" i="2"/>
  <c r="F101" i="2"/>
  <c r="O100" i="2"/>
  <c r="L100" i="2"/>
  <c r="H100" i="2"/>
  <c r="O99" i="2"/>
  <c r="L99" i="2"/>
  <c r="L96" i="2" s="1"/>
  <c r="L93" i="2" s="1"/>
  <c r="L90" i="2" s="1"/>
  <c r="L87" i="2" s="1"/>
  <c r="K99" i="2"/>
  <c r="J99" i="2"/>
  <c r="G99" i="2"/>
  <c r="F99" i="2"/>
  <c r="F96" i="2" s="1"/>
  <c r="F93" i="2" s="1"/>
  <c r="F90" i="2" s="1"/>
  <c r="F87" i="2" s="1"/>
  <c r="J98" i="2"/>
  <c r="G98" i="2"/>
  <c r="G95" i="2" s="1"/>
  <c r="L97" i="2"/>
  <c r="L94" i="2" s="1"/>
  <c r="L91" i="2" s="1"/>
  <c r="K97" i="2"/>
  <c r="O97" i="2" s="1"/>
  <c r="H97" i="2"/>
  <c r="F97" i="2"/>
  <c r="J96" i="2"/>
  <c r="G96" i="2"/>
  <c r="J95" i="2"/>
  <c r="J92" i="2" s="1"/>
  <c r="H94" i="2"/>
  <c r="F94" i="2"/>
  <c r="G93" i="2"/>
  <c r="G92" i="2"/>
  <c r="G89" i="2" s="1"/>
  <c r="F91" i="2"/>
  <c r="F88" i="2" s="1"/>
  <c r="F47" i="2" s="1"/>
  <c r="J89" i="2"/>
  <c r="L88" i="2"/>
  <c r="L47" i="2" s="1"/>
  <c r="O86" i="2"/>
  <c r="L86" i="2"/>
  <c r="H86" i="2"/>
  <c r="L85" i="2"/>
  <c r="K85" i="2"/>
  <c r="J85" i="2"/>
  <c r="H85" i="2"/>
  <c r="N85" i="2" s="1"/>
  <c r="G85" i="2"/>
  <c r="G84" i="2" s="1"/>
  <c r="F85" i="2"/>
  <c r="L84" i="2"/>
  <c r="K84" i="2"/>
  <c r="H84" i="2"/>
  <c r="F84" i="2"/>
  <c r="L83" i="2"/>
  <c r="G83" i="2"/>
  <c r="G78" i="2" s="1"/>
  <c r="F83" i="2"/>
  <c r="F78" i="2" s="1"/>
  <c r="F77" i="2" s="1"/>
  <c r="L82" i="2"/>
  <c r="H82" i="2"/>
  <c r="L81" i="2"/>
  <c r="L80" i="2" s="1"/>
  <c r="L79" i="2" s="1"/>
  <c r="L78" i="2" s="1"/>
  <c r="L77" i="2" s="1"/>
  <c r="K81" i="2"/>
  <c r="K80" i="2" s="1"/>
  <c r="K79" i="2" s="1"/>
  <c r="J81" i="2"/>
  <c r="H81" i="2"/>
  <c r="G81" i="2"/>
  <c r="F81" i="2"/>
  <c r="F80" i="2" s="1"/>
  <c r="F79" i="2" s="1"/>
  <c r="J80" i="2"/>
  <c r="H80" i="2"/>
  <c r="H79" i="2" s="1"/>
  <c r="G80" i="2"/>
  <c r="J79" i="2"/>
  <c r="G79" i="2"/>
  <c r="G77" i="2"/>
  <c r="O76" i="2"/>
  <c r="N76" i="2"/>
  <c r="L76" i="2"/>
  <c r="H76" i="2"/>
  <c r="M76" i="2" s="1"/>
  <c r="O75" i="2"/>
  <c r="N75" i="2"/>
  <c r="L75" i="2"/>
  <c r="L74" i="2" s="1"/>
  <c r="L73" i="2" s="1"/>
  <c r="K75" i="2"/>
  <c r="K74" i="2" s="1"/>
  <c r="J75" i="2"/>
  <c r="H75" i="2"/>
  <c r="G75" i="2"/>
  <c r="F75" i="2"/>
  <c r="F74" i="2" s="1"/>
  <c r="F73" i="2" s="1"/>
  <c r="F66" i="2" s="1"/>
  <c r="F65" i="2" s="1"/>
  <c r="J74" i="2"/>
  <c r="G74" i="2"/>
  <c r="G73" i="2" s="1"/>
  <c r="K73" i="2"/>
  <c r="J73" i="2"/>
  <c r="O72" i="2"/>
  <c r="N72" i="2"/>
  <c r="L72" i="2"/>
  <c r="L71" i="2" s="1"/>
  <c r="H72" i="2"/>
  <c r="M72" i="2" s="1"/>
  <c r="K71" i="2"/>
  <c r="J71" i="2"/>
  <c r="M71" i="2" s="1"/>
  <c r="H71" i="2"/>
  <c r="G71" i="2"/>
  <c r="F71" i="2"/>
  <c r="O70" i="2"/>
  <c r="M70" i="2"/>
  <c r="L70" i="2"/>
  <c r="H70" i="2"/>
  <c r="L69" i="2"/>
  <c r="L68" i="2" s="1"/>
  <c r="L67" i="2" s="1"/>
  <c r="L66" i="2" s="1"/>
  <c r="L65" i="2" s="1"/>
  <c r="L48" i="2" s="1"/>
  <c r="K69" i="2"/>
  <c r="J69" i="2"/>
  <c r="G69" i="2"/>
  <c r="G68" i="2" s="1"/>
  <c r="G67" i="2" s="1"/>
  <c r="F69" i="2"/>
  <c r="F68" i="2" s="1"/>
  <c r="F67" i="2"/>
  <c r="G66" i="2"/>
  <c r="G65" i="2" s="1"/>
  <c r="G48" i="2" s="1"/>
  <c r="O64" i="2"/>
  <c r="N64" i="2"/>
  <c r="L64" i="2"/>
  <c r="L63" i="2" s="1"/>
  <c r="H64" i="2"/>
  <c r="M64" i="2" s="1"/>
  <c r="O63" i="2"/>
  <c r="N63" i="2"/>
  <c r="K63" i="2"/>
  <c r="K62" i="2" s="1"/>
  <c r="J63" i="2"/>
  <c r="H63" i="2"/>
  <c r="H62" i="2" s="1"/>
  <c r="H61" i="2" s="1"/>
  <c r="G63" i="2"/>
  <c r="F63" i="2"/>
  <c r="L62" i="2"/>
  <c r="L61" i="2" s="1"/>
  <c r="J62" i="2"/>
  <c r="G62" i="2"/>
  <c r="F62" i="2"/>
  <c r="F61" i="2" s="1"/>
  <c r="K61" i="2"/>
  <c r="J61" i="2"/>
  <c r="M61" i="2" s="1"/>
  <c r="G61" i="2"/>
  <c r="O60" i="2"/>
  <c r="N60" i="2"/>
  <c r="L60" i="2"/>
  <c r="L59" i="2" s="1"/>
  <c r="L58" i="2" s="1"/>
  <c r="L57" i="2" s="1"/>
  <c r="L56" i="2" s="1"/>
  <c r="L55" i="2" s="1"/>
  <c r="H60" i="2"/>
  <c r="M60" i="2" s="1"/>
  <c r="K59" i="2"/>
  <c r="J59" i="2"/>
  <c r="M59" i="2" s="1"/>
  <c r="H59" i="2"/>
  <c r="H58" i="2" s="1"/>
  <c r="G59" i="2"/>
  <c r="F59" i="2"/>
  <c r="F58" i="2" s="1"/>
  <c r="F57" i="2" s="1"/>
  <c r="F56" i="2" s="1"/>
  <c r="F55" i="2" s="1"/>
  <c r="M58" i="2"/>
  <c r="J58" i="2"/>
  <c r="J57" i="2" s="1"/>
  <c r="G58" i="2"/>
  <c r="G57" i="2" s="1"/>
  <c r="G56" i="2" s="1"/>
  <c r="G55" i="2" s="1"/>
  <c r="H57" i="2"/>
  <c r="H56" i="2"/>
  <c r="H55" i="2" s="1"/>
  <c r="O54" i="2"/>
  <c r="M54" i="2"/>
  <c r="L54" i="2"/>
  <c r="L53" i="2" s="1"/>
  <c r="L52" i="2" s="1"/>
  <c r="L51" i="2" s="1"/>
  <c r="L50" i="2" s="1"/>
  <c r="L49" i="2" s="1"/>
  <c r="H54" i="2"/>
  <c r="N54" i="2" s="1"/>
  <c r="K53" i="2"/>
  <c r="J53" i="2"/>
  <c r="H53" i="2"/>
  <c r="G53" i="2"/>
  <c r="G52" i="2" s="1"/>
  <c r="G51" i="2" s="1"/>
  <c r="G50" i="2" s="1"/>
  <c r="G49" i="2" s="1"/>
  <c r="G46" i="2" s="1"/>
  <c r="F53" i="2"/>
  <c r="H52" i="2"/>
  <c r="H51" i="2" s="1"/>
  <c r="F52" i="2"/>
  <c r="F51" i="2" s="1"/>
  <c r="F50" i="2" s="1"/>
  <c r="F49" i="2" s="1"/>
  <c r="L45" i="2"/>
  <c r="L44" i="2" s="1"/>
  <c r="H45" i="2"/>
  <c r="K44" i="2"/>
  <c r="J44" i="2"/>
  <c r="H44" i="2"/>
  <c r="N44" i="2" s="1"/>
  <c r="G44" i="2"/>
  <c r="F44" i="2"/>
  <c r="O43" i="2"/>
  <c r="M43" i="2"/>
  <c r="L43" i="2"/>
  <c r="H43" i="2"/>
  <c r="N43" i="2" s="1"/>
  <c r="O42" i="2"/>
  <c r="M42" i="2"/>
  <c r="L42" i="2"/>
  <c r="L39" i="2" s="1"/>
  <c r="H42" i="2"/>
  <c r="N42" i="2" s="1"/>
  <c r="O41" i="2"/>
  <c r="M41" i="2"/>
  <c r="L41" i="2"/>
  <c r="H41" i="2"/>
  <c r="N41" i="2" s="1"/>
  <c r="O40" i="2"/>
  <c r="M40" i="2"/>
  <c r="L40" i="2"/>
  <c r="H40" i="2"/>
  <c r="N40" i="2" s="1"/>
  <c r="O39" i="2"/>
  <c r="M39" i="2"/>
  <c r="K39" i="2"/>
  <c r="N39" i="2" s="1"/>
  <c r="J39" i="2"/>
  <c r="H39" i="2"/>
  <c r="G39" i="2"/>
  <c r="F39" i="2"/>
  <c r="L38" i="2"/>
  <c r="L37" i="2" s="1"/>
  <c r="H38" i="2"/>
  <c r="N38" i="2" s="1"/>
  <c r="N37" i="2"/>
  <c r="M37" i="2"/>
  <c r="K37" i="2"/>
  <c r="J37" i="2"/>
  <c r="H37" i="2"/>
  <c r="G37" i="2"/>
  <c r="F37" i="2"/>
  <c r="O36" i="2"/>
  <c r="M36" i="2"/>
  <c r="L36" i="2"/>
  <c r="H36" i="2"/>
  <c r="N36" i="2" s="1"/>
  <c r="O35" i="2"/>
  <c r="M35" i="2"/>
  <c r="L35" i="2"/>
  <c r="H35" i="2"/>
  <c r="N35" i="2" s="1"/>
  <c r="O34" i="2"/>
  <c r="M34" i="2"/>
  <c r="L34" i="2"/>
  <c r="K34" i="2"/>
  <c r="N34" i="2" s="1"/>
  <c r="J34" i="2"/>
  <c r="H34" i="2"/>
  <c r="G34" i="2"/>
  <c r="G33" i="2" s="1"/>
  <c r="F34" i="2"/>
  <c r="F33" i="2" s="1"/>
  <c r="K33" i="2"/>
  <c r="O33" i="2" s="1"/>
  <c r="J33" i="2"/>
  <c r="L32" i="2"/>
  <c r="H32" i="2"/>
  <c r="M32" i="2" s="1"/>
  <c r="M31" i="2"/>
  <c r="L31" i="2"/>
  <c r="H31" i="2"/>
  <c r="N31" i="2" s="1"/>
  <c r="N30" i="2"/>
  <c r="L30" i="2"/>
  <c r="L29" i="2" s="1"/>
  <c r="H30" i="2"/>
  <c r="K29" i="2"/>
  <c r="J29" i="2"/>
  <c r="G29" i="2"/>
  <c r="F29" i="2"/>
  <c r="L28" i="2"/>
  <c r="H28" i="2"/>
  <c r="N28" i="2" s="1"/>
  <c r="M27" i="2"/>
  <c r="L27" i="2"/>
  <c r="H27" i="2"/>
  <c r="N27" i="2" s="1"/>
  <c r="N26" i="2"/>
  <c r="L26" i="2"/>
  <c r="H26" i="2"/>
  <c r="M26" i="2" s="1"/>
  <c r="L25" i="2"/>
  <c r="H25" i="2"/>
  <c r="N25" i="2" s="1"/>
  <c r="N24" i="2"/>
  <c r="L24" i="2"/>
  <c r="H24" i="2"/>
  <c r="N23" i="2"/>
  <c r="M23" i="2"/>
  <c r="L23" i="2"/>
  <c r="H23" i="2"/>
  <c r="L22" i="2"/>
  <c r="H22" i="2"/>
  <c r="N22" i="2" s="1"/>
  <c r="M21" i="2"/>
  <c r="L21" i="2"/>
  <c r="H21" i="2"/>
  <c r="N21" i="2" s="1"/>
  <c r="L20" i="2"/>
  <c r="K20" i="2"/>
  <c r="J20" i="2"/>
  <c r="G20" i="2"/>
  <c r="F20" i="2"/>
  <c r="F16" i="2" s="1"/>
  <c r="F15" i="2" s="1"/>
  <c r="N19" i="2"/>
  <c r="M19" i="2"/>
  <c r="L19" i="2"/>
  <c r="H19" i="2"/>
  <c r="N18" i="2"/>
  <c r="M18" i="2"/>
  <c r="L18" i="2"/>
  <c r="L17" i="2" s="1"/>
  <c r="L16" i="2" s="1"/>
  <c r="H18" i="2"/>
  <c r="K17" i="2"/>
  <c r="J17" i="2"/>
  <c r="G17" i="2"/>
  <c r="F17" i="2"/>
  <c r="J16" i="2"/>
  <c r="J15" i="2"/>
  <c r="M14" i="2"/>
  <c r="L14" i="2"/>
  <c r="H14" i="2"/>
  <c r="N14" i="2" s="1"/>
  <c r="L13" i="2"/>
  <c r="L12" i="2" s="1"/>
  <c r="L11" i="2" s="1"/>
  <c r="L10" i="2" s="1"/>
  <c r="H13" i="2"/>
  <c r="N13" i="2" s="1"/>
  <c r="N12" i="2"/>
  <c r="M12" i="2"/>
  <c r="K12" i="2"/>
  <c r="K11" i="2" s="1"/>
  <c r="J12" i="2"/>
  <c r="H12" i="2"/>
  <c r="G12" i="2"/>
  <c r="G11" i="2" s="1"/>
  <c r="F12" i="2"/>
  <c r="J11" i="2"/>
  <c r="H11" i="2"/>
  <c r="F11" i="2"/>
  <c r="F10" i="2" s="1"/>
  <c r="H10" i="2"/>
  <c r="G10" i="2"/>
  <c r="P24" i="6" l="1"/>
  <c r="K216" i="6"/>
  <c r="P33" i="6"/>
  <c r="P32" i="6" s="1"/>
  <c r="R281" i="6"/>
  <c r="R279" i="6" s="1"/>
  <c r="X79" i="6"/>
  <c r="F119" i="6"/>
  <c r="P68" i="6"/>
  <c r="P246" i="6"/>
  <c r="P244" i="6"/>
  <c r="P242" i="6" s="1"/>
  <c r="P274" i="6"/>
  <c r="P273" i="6" s="1"/>
  <c r="P272" i="6" s="1"/>
  <c r="P271" i="6" s="1"/>
  <c r="L273" i="6"/>
  <c r="U65" i="6"/>
  <c r="K245" i="6"/>
  <c r="X235" i="6"/>
  <c r="Z235" i="6"/>
  <c r="K124" i="6"/>
  <c r="K247" i="6"/>
  <c r="S119" i="6"/>
  <c r="X165" i="6"/>
  <c r="P281" i="6"/>
  <c r="P279" i="6" s="1"/>
  <c r="P270" i="6"/>
  <c r="P269" i="6" s="1"/>
  <c r="Z274" i="6"/>
  <c r="AA42" i="6"/>
  <c r="K99" i="6"/>
  <c r="J10" i="6"/>
  <c r="R86" i="6"/>
  <c r="X24" i="6"/>
  <c r="P49" i="6"/>
  <c r="R79" i="6"/>
  <c r="R68" i="6"/>
  <c r="R42" i="6"/>
  <c r="R41" i="6" s="1"/>
  <c r="Y268" i="6"/>
  <c r="P268" i="6"/>
  <c r="P267" i="6" s="1"/>
  <c r="P266" i="6" s="1"/>
  <c r="P265" i="6" s="1"/>
  <c r="P260" i="6" s="1"/>
  <c r="P259" i="6" s="1"/>
  <c r="L267" i="6"/>
  <c r="X268" i="6"/>
  <c r="R268" i="6"/>
  <c r="R267" i="6" s="1"/>
  <c r="R266" i="6" s="1"/>
  <c r="R265" i="6" s="1"/>
  <c r="R260" i="6" s="1"/>
  <c r="R259" i="6" s="1"/>
  <c r="Z268" i="6"/>
  <c r="Z193" i="6"/>
  <c r="I94" i="6"/>
  <c r="I10" i="6" s="1"/>
  <c r="W48" i="6"/>
  <c r="W47" i="6" s="1"/>
  <c r="W40" i="6" s="1"/>
  <c r="W10" i="6" s="1"/>
  <c r="W307" i="6" s="1"/>
  <c r="K260" i="6"/>
  <c r="F10" i="6"/>
  <c r="Y235" i="6"/>
  <c r="Y165" i="6"/>
  <c r="L234" i="6"/>
  <c r="U48" i="6"/>
  <c r="U47" i="6" s="1"/>
  <c r="R33" i="6"/>
  <c r="R32" i="6" s="1"/>
  <c r="K65" i="6"/>
  <c r="R94" i="6"/>
  <c r="Q244" i="6"/>
  <c r="X244" i="6" s="1"/>
  <c r="P290" i="6"/>
  <c r="P288" i="6" s="1"/>
  <c r="P282" i="6" s="1"/>
  <c r="P280" i="6" s="1"/>
  <c r="P120" i="6" s="1"/>
  <c r="K259" i="6"/>
  <c r="P86" i="6"/>
  <c r="G47" i="6"/>
  <c r="U120" i="6"/>
  <c r="W244" i="6"/>
  <c r="W242" i="6" s="1"/>
  <c r="W120" i="6" s="1"/>
  <c r="W246" i="6"/>
  <c r="AA300" i="6"/>
  <c r="AB300" i="6"/>
  <c r="Y300" i="6"/>
  <c r="T299" i="6"/>
  <c r="X246" i="6"/>
  <c r="Y246" i="6"/>
  <c r="L123" i="6"/>
  <c r="X124" i="6"/>
  <c r="Z124" i="6"/>
  <c r="L176" i="6"/>
  <c r="X177" i="6"/>
  <c r="Y177" i="6"/>
  <c r="Z177" i="6"/>
  <c r="L131" i="6"/>
  <c r="Z132" i="6"/>
  <c r="X132" i="6"/>
  <c r="AA266" i="6"/>
  <c r="T265" i="6"/>
  <c r="AB266" i="6"/>
  <c r="R122" i="6"/>
  <c r="R121" i="6" s="1"/>
  <c r="V127" i="6"/>
  <c r="S12" i="6"/>
  <c r="S11" i="6" s="1"/>
  <c r="X219" i="6"/>
  <c r="Z98" i="6"/>
  <c r="V94" i="6"/>
  <c r="AB183" i="6"/>
  <c r="V241" i="6"/>
  <c r="AA261" i="6"/>
  <c r="T260" i="6"/>
  <c r="L275" i="6"/>
  <c r="Z276" i="6"/>
  <c r="X276" i="6"/>
  <c r="K41" i="6"/>
  <c r="G40" i="6"/>
  <c r="K40" i="6" s="1"/>
  <c r="Z131" i="6"/>
  <c r="P122" i="6"/>
  <c r="P121" i="6" s="1"/>
  <c r="K98" i="6"/>
  <c r="G94" i="6"/>
  <c r="T271" i="6"/>
  <c r="AB272" i="6"/>
  <c r="AA272" i="6"/>
  <c r="AA233" i="6"/>
  <c r="AB233" i="6"/>
  <c r="G167" i="6"/>
  <c r="K167" i="6" s="1"/>
  <c r="K168" i="6"/>
  <c r="Q163" i="6"/>
  <c r="L256" i="6"/>
  <c r="Z257" i="6"/>
  <c r="X257" i="6"/>
  <c r="AA32" i="6"/>
  <c r="T12" i="6"/>
  <c r="AB32" i="6"/>
  <c r="L228" i="6"/>
  <c r="X229" i="6"/>
  <c r="Y229" i="6"/>
  <c r="Z229" i="6"/>
  <c r="Q299" i="6"/>
  <c r="X275" i="6"/>
  <c r="T143" i="6"/>
  <c r="AA144" i="6"/>
  <c r="X137" i="6"/>
  <c r="L136" i="6"/>
  <c r="L196" i="6"/>
  <c r="X197" i="6"/>
  <c r="AA200" i="6"/>
  <c r="T199" i="6"/>
  <c r="L128" i="6"/>
  <c r="Y129" i="6"/>
  <c r="Z49" i="6"/>
  <c r="Y49" i="6"/>
  <c r="L48" i="6"/>
  <c r="X49" i="6"/>
  <c r="G199" i="6"/>
  <c r="K199" i="6" s="1"/>
  <c r="K200" i="6"/>
  <c r="AB103" i="6"/>
  <c r="V93" i="6"/>
  <c r="V9" i="6"/>
  <c r="K48" i="6"/>
  <c r="Z160" i="6"/>
  <c r="L159" i="6"/>
  <c r="X159" i="6" s="1"/>
  <c r="L208" i="6"/>
  <c r="Z209" i="6"/>
  <c r="X209" i="6"/>
  <c r="P104" i="6"/>
  <c r="P103" i="6" s="1"/>
  <c r="Z290" i="6"/>
  <c r="V288" i="6"/>
  <c r="L245" i="6"/>
  <c r="Z247" i="6"/>
  <c r="Q288" i="6"/>
  <c r="X290" i="6"/>
  <c r="X293" i="6"/>
  <c r="Y293" i="6"/>
  <c r="L290" i="6"/>
  <c r="V110" i="6"/>
  <c r="Z246" i="6"/>
  <c r="AA167" i="6"/>
  <c r="L152" i="6"/>
  <c r="Y152" i="6" s="1"/>
  <c r="Z153" i="6"/>
  <c r="X153" i="6"/>
  <c r="Z33" i="6"/>
  <c r="Y33" i="6"/>
  <c r="L32" i="6"/>
  <c r="X33" i="6"/>
  <c r="L203" i="6"/>
  <c r="Y203" i="6" s="1"/>
  <c r="AA136" i="6"/>
  <c r="T135" i="6"/>
  <c r="Y136" i="6"/>
  <c r="F307" i="6"/>
  <c r="L95" i="6"/>
  <c r="Z96" i="6"/>
  <c r="Z75" i="6"/>
  <c r="Y75" i="6"/>
  <c r="Z14" i="6"/>
  <c r="Y14" i="6"/>
  <c r="L13" i="6"/>
  <c r="X14" i="6"/>
  <c r="K47" i="6"/>
  <c r="Y107" i="6"/>
  <c r="AB265" i="6"/>
  <c r="AB224" i="6"/>
  <c r="V223" i="6"/>
  <c r="AA212" i="6"/>
  <c r="T211" i="6"/>
  <c r="Y212" i="6"/>
  <c r="AB212" i="6"/>
  <c r="Y124" i="6"/>
  <c r="T123" i="6"/>
  <c r="AA124" i="6"/>
  <c r="AB124" i="6"/>
  <c r="K220" i="6"/>
  <c r="G219" i="6"/>
  <c r="K219" i="6" s="1"/>
  <c r="T151" i="6"/>
  <c r="AA152" i="6"/>
  <c r="Z137" i="6"/>
  <c r="L171" i="6"/>
  <c r="Y172" i="6"/>
  <c r="X172" i="6"/>
  <c r="V143" i="6"/>
  <c r="AB144" i="6"/>
  <c r="Y137" i="6"/>
  <c r="Y160" i="6"/>
  <c r="Y208" i="6"/>
  <c r="T207" i="6"/>
  <c r="AA208" i="6"/>
  <c r="AB208" i="6"/>
  <c r="G135" i="6"/>
  <c r="K135" i="6" s="1"/>
  <c r="K136" i="6"/>
  <c r="P75" i="6"/>
  <c r="P14" i="6"/>
  <c r="P13" i="6" s="1"/>
  <c r="P12" i="6" s="1"/>
  <c r="P11" i="6" s="1"/>
  <c r="Y96" i="6"/>
  <c r="T288" i="6"/>
  <c r="AA290" i="6"/>
  <c r="Y290" i="6"/>
  <c r="AA247" i="6"/>
  <c r="Y247" i="6"/>
  <c r="T245" i="6"/>
  <c r="AB204" i="6"/>
  <c r="V203" i="6"/>
  <c r="Z204" i="6"/>
  <c r="K9" i="6"/>
  <c r="AA276" i="6"/>
  <c r="AB276" i="6"/>
  <c r="T275" i="6"/>
  <c r="Y276" i="6"/>
  <c r="R270" i="6"/>
  <c r="R269" i="6" s="1"/>
  <c r="H183" i="6"/>
  <c r="K183" i="6" s="1"/>
  <c r="K184" i="6"/>
  <c r="Y48" i="6"/>
  <c r="T47" i="6"/>
  <c r="AB47" i="6" s="1"/>
  <c r="AA48" i="6"/>
  <c r="L300" i="6"/>
  <c r="AB164" i="6"/>
  <c r="V163" i="6"/>
  <c r="AA238" i="6"/>
  <c r="T237" i="6"/>
  <c r="L140" i="6"/>
  <c r="X216" i="6"/>
  <c r="Q215" i="6"/>
  <c r="X215" i="6" s="1"/>
  <c r="AA203" i="6"/>
  <c r="AA176" i="6"/>
  <c r="T175" i="6"/>
  <c r="AB136" i="6"/>
  <c r="V135" i="6"/>
  <c r="Z136" i="6"/>
  <c r="AA219" i="6"/>
  <c r="Y219" i="6"/>
  <c r="Y197" i="6"/>
  <c r="H139" i="6"/>
  <c r="K140" i="6"/>
  <c r="K123" i="6"/>
  <c r="G131" i="6"/>
  <c r="K131" i="6" s="1"/>
  <c r="K132" i="6"/>
  <c r="AB187" i="6"/>
  <c r="AB180" i="6"/>
  <c r="V179" i="6"/>
  <c r="N119" i="6"/>
  <c r="N307" i="6" s="1"/>
  <c r="U119" i="6"/>
  <c r="X60" i="6"/>
  <c r="Z60" i="6"/>
  <c r="Y60" i="6"/>
  <c r="Y145" i="6"/>
  <c r="L144" i="6"/>
  <c r="X145" i="6"/>
  <c r="Q270" i="6"/>
  <c r="L184" i="6"/>
  <c r="X185" i="6"/>
  <c r="O119" i="6"/>
  <c r="O307" i="6" s="1"/>
  <c r="L156" i="6"/>
  <c r="J143" i="6"/>
  <c r="K143" i="6" s="1"/>
  <c r="K144" i="6"/>
  <c r="R93" i="6"/>
  <c r="R9" i="6"/>
  <c r="K248" i="6"/>
  <c r="G246" i="6"/>
  <c r="K246" i="6" s="1"/>
  <c r="G244" i="6"/>
  <c r="X86" i="6"/>
  <c r="Z86" i="6"/>
  <c r="Z289" i="6"/>
  <c r="L287" i="6"/>
  <c r="AA132" i="6"/>
  <c r="Y132" i="6"/>
  <c r="T131" i="6"/>
  <c r="AB131" i="6" s="1"/>
  <c r="R290" i="6"/>
  <c r="R288" i="6" s="1"/>
  <c r="R282" i="6" s="1"/>
  <c r="R280" i="6" s="1"/>
  <c r="L242" i="6"/>
  <c r="L238" i="6"/>
  <c r="X239" i="6"/>
  <c r="K228" i="6"/>
  <c r="H227" i="6"/>
  <c r="K227" i="6" s="1"/>
  <c r="G155" i="6"/>
  <c r="K155" i="6" s="1"/>
  <c r="K156" i="6"/>
  <c r="AB123" i="6"/>
  <c r="Z244" i="6"/>
  <c r="V242" i="6"/>
  <c r="AA183" i="6"/>
  <c r="Z129" i="6"/>
  <c r="L65" i="6"/>
  <c r="H12" i="6"/>
  <c r="K13" i="6"/>
  <c r="V270" i="6"/>
  <c r="AA188" i="6"/>
  <c r="T187" i="6"/>
  <c r="Y289" i="6"/>
  <c r="T287" i="6"/>
  <c r="AA289" i="6"/>
  <c r="V281" i="6"/>
  <c r="G203" i="6"/>
  <c r="K203" i="6" s="1"/>
  <c r="K204" i="6"/>
  <c r="AB220" i="6"/>
  <c r="V219" i="6"/>
  <c r="Z220" i="6"/>
  <c r="X128" i="6"/>
  <c r="Q127" i="6"/>
  <c r="R24" i="6"/>
  <c r="Q231" i="6"/>
  <c r="V41" i="6"/>
  <c r="X160" i="6"/>
  <c r="Y216" i="6"/>
  <c r="T215" i="6"/>
  <c r="AA216" i="6"/>
  <c r="U40" i="6"/>
  <c r="U10" i="6" s="1"/>
  <c r="U307" i="6" s="1"/>
  <c r="Q303" i="6"/>
  <c r="L42" i="6"/>
  <c r="Y45" i="6"/>
  <c r="X45" i="6"/>
  <c r="L180" i="6"/>
  <c r="Y181" i="6"/>
  <c r="X181" i="6"/>
  <c r="G191" i="6"/>
  <c r="K191" i="6" s="1"/>
  <c r="K192" i="6"/>
  <c r="G171" i="6"/>
  <c r="K171" i="6" s="1"/>
  <c r="K172" i="6"/>
  <c r="Q98" i="6"/>
  <c r="X99" i="6"/>
  <c r="Z293" i="6"/>
  <c r="X234" i="6"/>
  <c r="K238" i="6"/>
  <c r="G237" i="6"/>
  <c r="K237" i="6" s="1"/>
  <c r="G232" i="6"/>
  <c r="K233" i="6"/>
  <c r="L224" i="6"/>
  <c r="X225" i="6"/>
  <c r="Y24" i="6"/>
  <c r="V261" i="6"/>
  <c r="Z262" i="6"/>
  <c r="Q9" i="6"/>
  <c r="Q93" i="6"/>
  <c r="Z228" i="6"/>
  <c r="V227" i="6"/>
  <c r="Y189" i="6"/>
  <c r="L188" i="6"/>
  <c r="Y188" i="6" s="1"/>
  <c r="Z189" i="6"/>
  <c r="AA195" i="6"/>
  <c r="AA159" i="6"/>
  <c r="R53" i="6"/>
  <c r="L304" i="6"/>
  <c r="Y304" i="6" s="1"/>
  <c r="Y305" i="6"/>
  <c r="Z305" i="6"/>
  <c r="P94" i="6"/>
  <c r="L114" i="6"/>
  <c r="Y115" i="6"/>
  <c r="L283" i="6"/>
  <c r="X284" i="6"/>
  <c r="T223" i="6"/>
  <c r="AA224" i="6"/>
  <c r="Y104" i="6"/>
  <c r="L103" i="6"/>
  <c r="S47" i="6"/>
  <c r="S40" i="6" s="1"/>
  <c r="Y284" i="6"/>
  <c r="T283" i="6"/>
  <c r="AA284" i="6"/>
  <c r="AB284" i="6"/>
  <c r="AA304" i="6"/>
  <c r="T303" i="6"/>
  <c r="AB304" i="6"/>
  <c r="AA256" i="6"/>
  <c r="Y256" i="6"/>
  <c r="T255" i="6"/>
  <c r="X204" i="6"/>
  <c r="X189" i="6"/>
  <c r="X169" i="6"/>
  <c r="Z169" i="6"/>
  <c r="Y169" i="6"/>
  <c r="L168" i="6"/>
  <c r="X96" i="6"/>
  <c r="P60" i="6"/>
  <c r="Y239" i="6"/>
  <c r="Z200" i="6"/>
  <c r="V199" i="6"/>
  <c r="AB200" i="6"/>
  <c r="V171" i="6"/>
  <c r="Z172" i="6"/>
  <c r="L147" i="6"/>
  <c r="AA41" i="6"/>
  <c r="T40" i="6"/>
  <c r="L262" i="6"/>
  <c r="Q245" i="6"/>
  <c r="X247" i="6"/>
  <c r="Y204" i="6"/>
  <c r="G187" i="6"/>
  <c r="K187" i="6" s="1"/>
  <c r="K188" i="6"/>
  <c r="L164" i="6"/>
  <c r="R49" i="6"/>
  <c r="Q259" i="6"/>
  <c r="AB195" i="6"/>
  <c r="K180" i="6"/>
  <c r="G179" i="6"/>
  <c r="K179" i="6" s="1"/>
  <c r="G175" i="6"/>
  <c r="K175" i="6" s="1"/>
  <c r="K176" i="6"/>
  <c r="Y153" i="6"/>
  <c r="AA140" i="6"/>
  <c r="T139" i="6"/>
  <c r="AB139" i="6" s="1"/>
  <c r="Z115" i="6"/>
  <c r="P53" i="6"/>
  <c r="L191" i="6"/>
  <c r="Y192" i="6"/>
  <c r="AA156" i="6"/>
  <c r="T155" i="6"/>
  <c r="L111" i="6"/>
  <c r="AB188" i="6"/>
  <c r="AA99" i="6"/>
  <c r="T98" i="6"/>
  <c r="T94" i="6" s="1"/>
  <c r="Y99" i="6"/>
  <c r="AB99" i="6"/>
  <c r="X75" i="6"/>
  <c r="Q47" i="6"/>
  <c r="Y209" i="6"/>
  <c r="W119" i="6"/>
  <c r="R75" i="6"/>
  <c r="R65" i="6" s="1"/>
  <c r="R14" i="6"/>
  <c r="R13" i="6" s="1"/>
  <c r="R12" i="6" s="1"/>
  <c r="R11" i="6" s="1"/>
  <c r="V237" i="6"/>
  <c r="X201" i="6"/>
  <c r="L200" i="6"/>
  <c r="Y200" i="6" s="1"/>
  <c r="G243" i="6"/>
  <c r="I119" i="6"/>
  <c r="P79" i="6"/>
  <c r="P65" i="6" s="1"/>
  <c r="T147" i="6"/>
  <c r="Y148" i="6"/>
  <c r="AA148" i="6"/>
  <c r="K112" i="6"/>
  <c r="G110" i="6"/>
  <c r="K110" i="6" s="1"/>
  <c r="R120" i="6"/>
  <c r="V11" i="6"/>
  <c r="AB12" i="6"/>
  <c r="K92" i="5"/>
  <c r="K66" i="5"/>
  <c r="J10" i="5"/>
  <c r="H95" i="5"/>
  <c r="K83" i="5"/>
  <c r="N84" i="5"/>
  <c r="O84" i="5"/>
  <c r="M98" i="5"/>
  <c r="J95" i="5"/>
  <c r="H83" i="5"/>
  <c r="N107" i="5"/>
  <c r="J61" i="5"/>
  <c r="H11" i="5"/>
  <c r="N12" i="5"/>
  <c r="O98" i="5"/>
  <c r="J67" i="5"/>
  <c r="H16" i="5"/>
  <c r="O16" i="5"/>
  <c r="K15" i="5"/>
  <c r="M33" i="5"/>
  <c r="M17" i="5"/>
  <c r="H51" i="5"/>
  <c r="K55" i="5"/>
  <c r="N111" i="5"/>
  <c r="H110" i="5"/>
  <c r="J50" i="5"/>
  <c r="M91" i="5"/>
  <c r="J88" i="5"/>
  <c r="N75" i="5"/>
  <c r="H74" i="5"/>
  <c r="N59" i="5"/>
  <c r="H58" i="5"/>
  <c r="N17" i="5"/>
  <c r="O114" i="5"/>
  <c r="J113" i="5"/>
  <c r="K87" i="5"/>
  <c r="K51" i="5"/>
  <c r="N52" i="5"/>
  <c r="O52" i="5"/>
  <c r="N71" i="5"/>
  <c r="H68" i="5"/>
  <c r="M68" i="5" s="1"/>
  <c r="K94" i="5"/>
  <c r="N97" i="5"/>
  <c r="O97" i="5"/>
  <c r="K10" i="5"/>
  <c r="O11" i="5"/>
  <c r="N98" i="5"/>
  <c r="O110" i="5"/>
  <c r="J109" i="5"/>
  <c r="M110" i="5"/>
  <c r="J15" i="5"/>
  <c r="N101" i="5"/>
  <c r="H96" i="5"/>
  <c r="H80" i="5"/>
  <c r="N81" i="5"/>
  <c r="M52" i="5"/>
  <c r="L15" i="5"/>
  <c r="L9" i="5" s="1"/>
  <c r="L8" i="5" s="1"/>
  <c r="L117" i="5" s="1"/>
  <c r="J93" i="5"/>
  <c r="N33" i="5"/>
  <c r="O33" i="5"/>
  <c r="J73" i="5"/>
  <c r="O73" i="5" s="1"/>
  <c r="M74" i="5"/>
  <c r="N115" i="5"/>
  <c r="H114" i="5"/>
  <c r="N63" i="5"/>
  <c r="H62" i="5"/>
  <c r="M62" i="5" s="1"/>
  <c r="J79" i="5"/>
  <c r="M101" i="5"/>
  <c r="N37" i="5"/>
  <c r="M37" i="5"/>
  <c r="N44" i="5"/>
  <c r="M44" i="5"/>
  <c r="H125" i="4"/>
  <c r="K126" i="4"/>
  <c r="H93" i="4"/>
  <c r="I94" i="4"/>
  <c r="H132" i="4"/>
  <c r="I98" i="4"/>
  <c r="H97" i="4"/>
  <c r="I68" i="4"/>
  <c r="K20" i="4"/>
  <c r="I29" i="4"/>
  <c r="H28" i="4"/>
  <c r="K131" i="4"/>
  <c r="J128" i="4"/>
  <c r="J85" i="4"/>
  <c r="H133" i="4"/>
  <c r="I140" i="4"/>
  <c r="J92" i="4"/>
  <c r="J82" i="4"/>
  <c r="I55" i="4"/>
  <c r="H78" i="4"/>
  <c r="H72" i="4"/>
  <c r="K72" i="4" s="1"/>
  <c r="K79" i="4"/>
  <c r="K34" i="4"/>
  <c r="J33" i="4"/>
  <c r="H41" i="4"/>
  <c r="H87" i="4"/>
  <c r="H109" i="4"/>
  <c r="I110" i="4"/>
  <c r="K75" i="4"/>
  <c r="J74" i="4"/>
  <c r="H12" i="4"/>
  <c r="K138" i="4"/>
  <c r="K133" i="4"/>
  <c r="J130" i="4"/>
  <c r="K42" i="4"/>
  <c r="J101" i="4"/>
  <c r="H147" i="4"/>
  <c r="I148" i="4"/>
  <c r="I134" i="4"/>
  <c r="H131" i="4"/>
  <c r="F9" i="4"/>
  <c r="F150" i="4" s="1"/>
  <c r="H150" i="4" s="1"/>
  <c r="I45" i="4"/>
  <c r="I61" i="4"/>
  <c r="I106" i="4"/>
  <c r="I136" i="4"/>
  <c r="J10" i="4"/>
  <c r="H103" i="4"/>
  <c r="I104" i="4"/>
  <c r="K55" i="4"/>
  <c r="K136" i="4"/>
  <c r="K110" i="4"/>
  <c r="H75" i="4"/>
  <c r="I76" i="4"/>
  <c r="H54" i="4"/>
  <c r="I54" i="4" s="1"/>
  <c r="I116" i="4"/>
  <c r="H115" i="4"/>
  <c r="K94" i="4"/>
  <c r="K61" i="4"/>
  <c r="I144" i="4"/>
  <c r="H143" i="4"/>
  <c r="H34" i="4"/>
  <c r="I37" i="4"/>
  <c r="K29" i="4"/>
  <c r="J121" i="4"/>
  <c r="J8" i="4"/>
  <c r="J40" i="4"/>
  <c r="K13" i="4"/>
  <c r="G81" i="3"/>
  <c r="K48" i="3"/>
  <c r="K61" i="3"/>
  <c r="J54" i="3"/>
  <c r="G150" i="3"/>
  <c r="G96" i="3"/>
  <c r="G91" i="3" s="1"/>
  <c r="G90" i="3" s="1"/>
  <c r="J102" i="3"/>
  <c r="K23" i="3"/>
  <c r="K27" i="3"/>
  <c r="K59" i="3"/>
  <c r="K78" i="3"/>
  <c r="J8" i="3"/>
  <c r="K14" i="3"/>
  <c r="H13" i="3"/>
  <c r="K18" i="3"/>
  <c r="K31" i="3"/>
  <c r="K35" i="3"/>
  <c r="K43" i="3"/>
  <c r="H42" i="3"/>
  <c r="K55" i="3"/>
  <c r="K60" i="3"/>
  <c r="H59" i="3"/>
  <c r="H68" i="3"/>
  <c r="K21" i="3"/>
  <c r="H20" i="3"/>
  <c r="H29" i="3"/>
  <c r="K38" i="3"/>
  <c r="K46" i="3"/>
  <c r="H45" i="3"/>
  <c r="K50" i="3"/>
  <c r="K77" i="3"/>
  <c r="H76" i="3"/>
  <c r="K88" i="3"/>
  <c r="K25" i="3"/>
  <c r="K107" i="3"/>
  <c r="H106" i="3"/>
  <c r="F121" i="3"/>
  <c r="F118" i="3" s="1"/>
  <c r="K16" i="3"/>
  <c r="K29" i="3"/>
  <c r="F32" i="3"/>
  <c r="F9" i="3" s="1"/>
  <c r="F150" i="3" s="1"/>
  <c r="H150" i="3" s="1"/>
  <c r="G41" i="3"/>
  <c r="G54" i="3"/>
  <c r="J74" i="3"/>
  <c r="F81" i="3"/>
  <c r="K68" i="3"/>
  <c r="K89" i="3"/>
  <c r="H88" i="3"/>
  <c r="H37" i="3"/>
  <c r="K98" i="3"/>
  <c r="K116" i="3"/>
  <c r="J125" i="3"/>
  <c r="K134" i="3"/>
  <c r="J147" i="3"/>
  <c r="K52" i="3"/>
  <c r="K56" i="3"/>
  <c r="H55" i="3"/>
  <c r="H54" i="3" s="1"/>
  <c r="K57" i="3"/>
  <c r="H61" i="3"/>
  <c r="K99" i="3"/>
  <c r="H98" i="3"/>
  <c r="K117" i="3"/>
  <c r="H116" i="3"/>
  <c r="K135" i="3"/>
  <c r="H134" i="3"/>
  <c r="J131" i="3"/>
  <c r="K136" i="3"/>
  <c r="K139" i="3"/>
  <c r="H138" i="3"/>
  <c r="J133" i="3"/>
  <c r="K140" i="3"/>
  <c r="K145" i="3"/>
  <c r="H144" i="3"/>
  <c r="K144" i="3" s="1"/>
  <c r="H130" i="3"/>
  <c r="J41" i="3"/>
  <c r="K76" i="3"/>
  <c r="J93" i="3"/>
  <c r="K106" i="3"/>
  <c r="J109" i="3"/>
  <c r="L15" i="2"/>
  <c r="M29" i="2"/>
  <c r="N79" i="2"/>
  <c r="L9" i="2"/>
  <c r="L8" i="2" s="1"/>
  <c r="L117" i="2" s="1"/>
  <c r="F46" i="2"/>
  <c r="F9" i="2"/>
  <c r="F8" i="2" s="1"/>
  <c r="H50" i="2"/>
  <c r="N11" i="2"/>
  <c r="K10" i="2"/>
  <c r="L46" i="2"/>
  <c r="J52" i="2"/>
  <c r="M53" i="2"/>
  <c r="M22" i="2"/>
  <c r="M28" i="2"/>
  <c r="J56" i="2"/>
  <c r="M57" i="2"/>
  <c r="M79" i="2"/>
  <c r="N80" i="2"/>
  <c r="K94" i="2"/>
  <c r="J93" i="2"/>
  <c r="N97" i="2"/>
  <c r="M115" i="2"/>
  <c r="H114" i="2"/>
  <c r="H20" i="2"/>
  <c r="M24" i="2"/>
  <c r="M25" i="2"/>
  <c r="N32" i="2"/>
  <c r="M44" i="2"/>
  <c r="K58" i="2"/>
  <c r="O59" i="2"/>
  <c r="N59" i="2"/>
  <c r="N81" i="2"/>
  <c r="N86" i="2"/>
  <c r="M86" i="2"/>
  <c r="M107" i="2"/>
  <c r="M45" i="2"/>
  <c r="O62" i="2"/>
  <c r="M62" i="2"/>
  <c r="J68" i="2"/>
  <c r="O69" i="2"/>
  <c r="O71" i="2"/>
  <c r="N71" i="2"/>
  <c r="H83" i="2"/>
  <c r="J84" i="2"/>
  <c r="M85" i="2"/>
  <c r="O61" i="2"/>
  <c r="N61" i="2"/>
  <c r="K68" i="2"/>
  <c r="K83" i="2"/>
  <c r="N84" i="2"/>
  <c r="M101" i="2"/>
  <c r="M11" i="2"/>
  <c r="J10" i="2"/>
  <c r="M13" i="2"/>
  <c r="N17" i="2"/>
  <c r="K16" i="2"/>
  <c r="H33" i="2"/>
  <c r="M33" i="2" s="1"/>
  <c r="M38" i="2"/>
  <c r="N45" i="2"/>
  <c r="O53" i="2"/>
  <c r="K52" i="2"/>
  <c r="N53" i="2"/>
  <c r="O73" i="2"/>
  <c r="H74" i="2"/>
  <c r="H91" i="2"/>
  <c r="G16" i="2"/>
  <c r="G15" i="2" s="1"/>
  <c r="G9" i="2" s="1"/>
  <c r="G8" i="2" s="1"/>
  <c r="G117" i="2" s="1"/>
  <c r="H17" i="2"/>
  <c r="M20" i="2"/>
  <c r="H29" i="2"/>
  <c r="N29" i="2" s="1"/>
  <c r="M30" i="2"/>
  <c r="L33" i="2"/>
  <c r="O74" i="2"/>
  <c r="M74" i="2"/>
  <c r="F98" i="2"/>
  <c r="F95" i="2" s="1"/>
  <c r="F92" i="2" s="1"/>
  <c r="F89" i="2" s="1"/>
  <c r="F48" i="2" s="1"/>
  <c r="M111" i="2"/>
  <c r="H110" i="2"/>
  <c r="M63" i="2"/>
  <c r="M80" i="2"/>
  <c r="N82" i="2"/>
  <c r="O85" i="2"/>
  <c r="N100" i="2"/>
  <c r="H99" i="2"/>
  <c r="M100" i="2"/>
  <c r="N106" i="2"/>
  <c r="H105" i="2"/>
  <c r="M106" i="2"/>
  <c r="M114" i="2"/>
  <c r="N62" i="2"/>
  <c r="M75" i="2"/>
  <c r="K96" i="2"/>
  <c r="O101" i="2"/>
  <c r="M97" i="2"/>
  <c r="J94" i="2"/>
  <c r="O107" i="2"/>
  <c r="K98" i="2"/>
  <c r="K110" i="2"/>
  <c r="O111" i="2"/>
  <c r="K114" i="2"/>
  <c r="O115" i="2"/>
  <c r="N70" i="2"/>
  <c r="H69" i="2"/>
  <c r="M69" i="2" s="1"/>
  <c r="N74" i="2"/>
  <c r="M81" i="2"/>
  <c r="M82" i="2"/>
  <c r="M99" i="2"/>
  <c r="O103" i="2"/>
  <c r="M104" i="2"/>
  <c r="R119" i="6" l="1"/>
  <c r="Z234" i="6"/>
  <c r="Y234" i="6"/>
  <c r="I307" i="6"/>
  <c r="Q242" i="6"/>
  <c r="X242" i="6" s="1"/>
  <c r="AA244" i="6"/>
  <c r="AB98" i="6"/>
  <c r="P119" i="6"/>
  <c r="Z273" i="6"/>
  <c r="L272" i="6"/>
  <c r="X273" i="6"/>
  <c r="Y273" i="6"/>
  <c r="L233" i="6"/>
  <c r="P48" i="6"/>
  <c r="P47" i="6" s="1"/>
  <c r="P40" i="6" s="1"/>
  <c r="P10" i="6" s="1"/>
  <c r="K94" i="6"/>
  <c r="S10" i="6"/>
  <c r="S307" i="6" s="1"/>
  <c r="X267" i="6"/>
  <c r="Z267" i="6"/>
  <c r="L266" i="6"/>
  <c r="Y267" i="6"/>
  <c r="G10" i="6"/>
  <c r="Y111" i="6"/>
  <c r="Z111" i="6"/>
  <c r="Z191" i="6"/>
  <c r="Y191" i="6"/>
  <c r="X191" i="6"/>
  <c r="L163" i="6"/>
  <c r="Y164" i="6"/>
  <c r="Z199" i="6"/>
  <c r="AB199" i="6"/>
  <c r="L93" i="6"/>
  <c r="L9" i="6"/>
  <c r="Y103" i="6"/>
  <c r="Q94" i="6"/>
  <c r="X98" i="6"/>
  <c r="L41" i="6"/>
  <c r="X42" i="6"/>
  <c r="Y42" i="6"/>
  <c r="H11" i="6"/>
  <c r="K12" i="6"/>
  <c r="Z242" i="6"/>
  <c r="L237" i="6"/>
  <c r="X238" i="6"/>
  <c r="L155" i="6"/>
  <c r="Y155" i="6" s="1"/>
  <c r="X156" i="6"/>
  <c r="Z156" i="6"/>
  <c r="L143" i="6"/>
  <c r="Z143" i="6" s="1"/>
  <c r="X144" i="6"/>
  <c r="G122" i="6"/>
  <c r="L139" i="6"/>
  <c r="Y139" i="6" s="1"/>
  <c r="Z140" i="6"/>
  <c r="X140" i="6"/>
  <c r="Z164" i="6"/>
  <c r="Z144" i="6"/>
  <c r="L12" i="6"/>
  <c r="Z13" i="6"/>
  <c r="Y13" i="6"/>
  <c r="X13" i="6"/>
  <c r="P93" i="6"/>
  <c r="P9" i="6"/>
  <c r="AA199" i="6"/>
  <c r="L195" i="6"/>
  <c r="X196" i="6"/>
  <c r="Y196" i="6"/>
  <c r="Z196" i="6"/>
  <c r="Y143" i="6"/>
  <c r="AA143" i="6"/>
  <c r="AA299" i="6"/>
  <c r="V232" i="6"/>
  <c r="Q40" i="6"/>
  <c r="AA155" i="6"/>
  <c r="X245" i="6"/>
  <c r="Q243" i="6"/>
  <c r="L223" i="6"/>
  <c r="X224" i="6"/>
  <c r="L179" i="6"/>
  <c r="Y180" i="6"/>
  <c r="X180" i="6"/>
  <c r="Z41" i="6"/>
  <c r="V40" i="6"/>
  <c r="V279" i="6"/>
  <c r="Y65" i="6"/>
  <c r="Z65" i="6"/>
  <c r="G242" i="6"/>
  <c r="K244" i="6"/>
  <c r="Q269" i="6"/>
  <c r="AB135" i="6"/>
  <c r="T243" i="6"/>
  <c r="AA245" i="6"/>
  <c r="Y245" i="6"/>
  <c r="AB155" i="6"/>
  <c r="Y211" i="6"/>
  <c r="AA211" i="6"/>
  <c r="AB211" i="6"/>
  <c r="AA135" i="6"/>
  <c r="Y135" i="6"/>
  <c r="L243" i="6"/>
  <c r="Z245" i="6"/>
  <c r="Y144" i="6"/>
  <c r="L255" i="6"/>
  <c r="X256" i="6"/>
  <c r="Z256" i="6"/>
  <c r="T270" i="6"/>
  <c r="AA271" i="6"/>
  <c r="T259" i="6"/>
  <c r="AA260" i="6"/>
  <c r="Z238" i="6"/>
  <c r="AA98" i="6"/>
  <c r="Y98" i="6"/>
  <c r="Y156" i="6"/>
  <c r="X262" i="6"/>
  <c r="L261" i="6"/>
  <c r="Z261" i="6" s="1"/>
  <c r="Y262" i="6"/>
  <c r="Z147" i="6"/>
  <c r="X147" i="6"/>
  <c r="Y283" i="6"/>
  <c r="AA283" i="6"/>
  <c r="T281" i="6"/>
  <c r="AB283" i="6"/>
  <c r="X283" i="6"/>
  <c r="Z283" i="6"/>
  <c r="Z227" i="6"/>
  <c r="V260" i="6"/>
  <c r="Z42" i="6"/>
  <c r="AB271" i="6"/>
  <c r="Y242" i="6"/>
  <c r="K139" i="6"/>
  <c r="H122" i="6"/>
  <c r="H121" i="6" s="1"/>
  <c r="H119" i="6" s="1"/>
  <c r="AA237" i="6"/>
  <c r="T282" i="6"/>
  <c r="AA288" i="6"/>
  <c r="X65" i="6"/>
  <c r="AA151" i="6"/>
  <c r="X203" i="6"/>
  <c r="Z288" i="6"/>
  <c r="V282" i="6"/>
  <c r="L135" i="6"/>
  <c r="X136" i="6"/>
  <c r="AA12" i="6"/>
  <c r="Y12" i="6"/>
  <c r="T11" i="6"/>
  <c r="AB11" i="6" s="1"/>
  <c r="T232" i="6"/>
  <c r="Z275" i="6"/>
  <c r="G241" i="6"/>
  <c r="K241" i="6" s="1"/>
  <c r="K243" i="6"/>
  <c r="Y140" i="6"/>
  <c r="X287" i="6"/>
  <c r="X168" i="6"/>
  <c r="L167" i="6"/>
  <c r="Y168" i="6"/>
  <c r="Z168" i="6"/>
  <c r="Z287" i="6"/>
  <c r="Y224" i="6"/>
  <c r="X233" i="6"/>
  <c r="Z233" i="6"/>
  <c r="AA215" i="6"/>
  <c r="Y215" i="6"/>
  <c r="AB219" i="6"/>
  <c r="Z219" i="6"/>
  <c r="AA287" i="6"/>
  <c r="Y287" i="6"/>
  <c r="AB270" i="6"/>
  <c r="V269" i="6"/>
  <c r="V122" i="6"/>
  <c r="Y175" i="6"/>
  <c r="AA175" i="6"/>
  <c r="AB175" i="6"/>
  <c r="L299" i="6"/>
  <c r="Z300" i="6"/>
  <c r="X171" i="6"/>
  <c r="Y171" i="6"/>
  <c r="Y123" i="6"/>
  <c r="AA123" i="6"/>
  <c r="T122" i="6"/>
  <c r="Z224" i="6"/>
  <c r="L94" i="6"/>
  <c r="Z94" i="6" s="1"/>
  <c r="Z95" i="6"/>
  <c r="X95" i="6"/>
  <c r="AB151" i="6"/>
  <c r="L207" i="6"/>
  <c r="Y207" i="6" s="1"/>
  <c r="X208" i="6"/>
  <c r="Z208" i="6"/>
  <c r="AB9" i="6"/>
  <c r="AA163" i="6"/>
  <c r="L175" i="6"/>
  <c r="X176" i="6"/>
  <c r="Z176" i="6"/>
  <c r="J122" i="6"/>
  <c r="J121" i="6" s="1"/>
  <c r="J119" i="6" s="1"/>
  <c r="J307" i="6" s="1"/>
  <c r="AA147" i="6"/>
  <c r="Y147" i="6"/>
  <c r="AB147" i="6"/>
  <c r="X200" i="6"/>
  <c r="L199" i="6"/>
  <c r="Y199" i="6" s="1"/>
  <c r="AA9" i="6"/>
  <c r="AA139" i="6"/>
  <c r="Q281" i="6"/>
  <c r="Z171" i="6"/>
  <c r="AB287" i="6"/>
  <c r="AA303" i="6"/>
  <c r="AB303" i="6"/>
  <c r="L112" i="6"/>
  <c r="Y114" i="6"/>
  <c r="X114" i="6"/>
  <c r="Z114" i="6"/>
  <c r="L303" i="6"/>
  <c r="Z304" i="6"/>
  <c r="G231" i="6"/>
  <c r="K231" i="6" s="1"/>
  <c r="K232" i="6"/>
  <c r="X304" i="6"/>
  <c r="Z123" i="6"/>
  <c r="Y131" i="6"/>
  <c r="AA131" i="6"/>
  <c r="Z179" i="6"/>
  <c r="AB179" i="6"/>
  <c r="Y176" i="6"/>
  <c r="Q122" i="6"/>
  <c r="Y238" i="6"/>
  <c r="AB223" i="6"/>
  <c r="Z223" i="6"/>
  <c r="X32" i="6"/>
  <c r="Z32" i="6"/>
  <c r="L151" i="6"/>
  <c r="X152" i="6"/>
  <c r="Z152" i="6"/>
  <c r="Q282" i="6"/>
  <c r="Z103" i="6"/>
  <c r="AB299" i="6"/>
  <c r="Y32" i="6"/>
  <c r="X164" i="6"/>
  <c r="Y233" i="6"/>
  <c r="AA93" i="6"/>
  <c r="AA265" i="6"/>
  <c r="X131" i="6"/>
  <c r="R48" i="6"/>
  <c r="R47" i="6" s="1"/>
  <c r="R40" i="6" s="1"/>
  <c r="R10" i="6" s="1"/>
  <c r="R307" i="6" s="1"/>
  <c r="AA40" i="6"/>
  <c r="AA255" i="6"/>
  <c r="AB255" i="6"/>
  <c r="AA223" i="6"/>
  <c r="Y223" i="6"/>
  <c r="L187" i="6"/>
  <c r="Y187" i="6" s="1"/>
  <c r="X188" i="6"/>
  <c r="Z188" i="6"/>
  <c r="X103" i="6"/>
  <c r="Y95" i="6"/>
  <c r="AA187" i="6"/>
  <c r="L183" i="6"/>
  <c r="Z184" i="6"/>
  <c r="Y184" i="6"/>
  <c r="X184" i="6"/>
  <c r="Z180" i="6"/>
  <c r="X123" i="6"/>
  <c r="AB163" i="6"/>
  <c r="Z163" i="6"/>
  <c r="AA47" i="6"/>
  <c r="AA275" i="6"/>
  <c r="Y275" i="6"/>
  <c r="AB275" i="6"/>
  <c r="Z203" i="6"/>
  <c r="AB203" i="6"/>
  <c r="AA207" i="6"/>
  <c r="AB143" i="6"/>
  <c r="X111" i="6"/>
  <c r="AA242" i="6"/>
  <c r="L288" i="6"/>
  <c r="AB207" i="6"/>
  <c r="Y159" i="6"/>
  <c r="Z159" i="6"/>
  <c r="AB93" i="6"/>
  <c r="Z93" i="6"/>
  <c r="L47" i="6"/>
  <c r="Y47" i="6" s="1"/>
  <c r="Z48" i="6"/>
  <c r="X48" i="6"/>
  <c r="L127" i="6"/>
  <c r="L122" i="6" s="1"/>
  <c r="Y128" i="6"/>
  <c r="X300" i="6"/>
  <c r="L227" i="6"/>
  <c r="Y228" i="6"/>
  <c r="X228" i="6"/>
  <c r="AB94" i="6"/>
  <c r="Z128" i="6"/>
  <c r="O83" i="5"/>
  <c r="N83" i="5"/>
  <c r="O109" i="5"/>
  <c r="H10" i="5"/>
  <c r="H92" i="5"/>
  <c r="K78" i="5"/>
  <c r="H57" i="5"/>
  <c r="N58" i="5"/>
  <c r="M58" i="5"/>
  <c r="J66" i="5"/>
  <c r="M95" i="5"/>
  <c r="J92" i="5"/>
  <c r="O92" i="5" s="1"/>
  <c r="N92" i="5"/>
  <c r="K89" i="5"/>
  <c r="H113" i="5"/>
  <c r="N114" i="5"/>
  <c r="K91" i="5"/>
  <c r="N94" i="5"/>
  <c r="O94" i="5"/>
  <c r="M114" i="5"/>
  <c r="J49" i="5"/>
  <c r="O15" i="5"/>
  <c r="N15" i="5"/>
  <c r="J56" i="5"/>
  <c r="O61" i="5"/>
  <c r="M11" i="5"/>
  <c r="N95" i="5"/>
  <c r="N62" i="5"/>
  <c r="H61" i="5"/>
  <c r="H79" i="5"/>
  <c r="N80" i="5"/>
  <c r="O10" i="5"/>
  <c r="N10" i="5"/>
  <c r="K9" i="5"/>
  <c r="H50" i="5"/>
  <c r="H15" i="5"/>
  <c r="M88" i="5"/>
  <c r="J47" i="5"/>
  <c r="M47" i="5" s="1"/>
  <c r="K65" i="5"/>
  <c r="H93" i="5"/>
  <c r="N96" i="5"/>
  <c r="M80" i="5"/>
  <c r="M96" i="5"/>
  <c r="M16" i="5"/>
  <c r="N11" i="5"/>
  <c r="M113" i="5"/>
  <c r="O113" i="5"/>
  <c r="M51" i="5"/>
  <c r="N16" i="5"/>
  <c r="M10" i="5"/>
  <c r="J9" i="5"/>
  <c r="O95" i="5"/>
  <c r="M83" i="5"/>
  <c r="M79" i="5"/>
  <c r="J78" i="5"/>
  <c r="J90" i="5"/>
  <c r="O93" i="5"/>
  <c r="M15" i="5"/>
  <c r="H67" i="5"/>
  <c r="N68" i="5"/>
  <c r="O51" i="5"/>
  <c r="N51" i="5"/>
  <c r="K50" i="5"/>
  <c r="H73" i="5"/>
  <c r="N74" i="5"/>
  <c r="H109" i="5"/>
  <c r="M109" i="5" s="1"/>
  <c r="N110" i="5"/>
  <c r="O67" i="5"/>
  <c r="H8" i="4"/>
  <c r="I8" i="4" s="1"/>
  <c r="I78" i="4"/>
  <c r="H102" i="4"/>
  <c r="I103" i="4"/>
  <c r="K103" i="4"/>
  <c r="I28" i="4"/>
  <c r="K28" i="4"/>
  <c r="H92" i="4"/>
  <c r="I93" i="4"/>
  <c r="K8" i="4"/>
  <c r="I47" i="4"/>
  <c r="I39" i="4"/>
  <c r="I135" i="4"/>
  <c r="I71" i="4"/>
  <c r="I51" i="4"/>
  <c r="I22" i="4"/>
  <c r="I23" i="4"/>
  <c r="I46" i="4"/>
  <c r="I70" i="4"/>
  <c r="I105" i="4"/>
  <c r="I66" i="4"/>
  <c r="I24" i="4"/>
  <c r="I145" i="4"/>
  <c r="I16" i="4"/>
  <c r="I99" i="4"/>
  <c r="I60" i="4"/>
  <c r="I38" i="4"/>
  <c r="I141" i="4"/>
  <c r="I63" i="4"/>
  <c r="I21" i="4"/>
  <c r="I107" i="4"/>
  <c r="I95" i="4"/>
  <c r="I17" i="4"/>
  <c r="I15" i="4"/>
  <c r="I64" i="4"/>
  <c r="I25" i="4"/>
  <c r="I48" i="4"/>
  <c r="I117" i="4"/>
  <c r="I139" i="4"/>
  <c r="I56" i="4"/>
  <c r="I111" i="4"/>
  <c r="I53" i="4"/>
  <c r="I69" i="4"/>
  <c r="I31" i="4"/>
  <c r="I137" i="4"/>
  <c r="I26" i="4"/>
  <c r="I30" i="4"/>
  <c r="I18" i="4"/>
  <c r="I62" i="4"/>
  <c r="I36" i="4"/>
  <c r="I80" i="4"/>
  <c r="I43" i="4"/>
  <c r="I65" i="4"/>
  <c r="I149" i="4"/>
  <c r="I89" i="4"/>
  <c r="I49" i="4"/>
  <c r="I19" i="4"/>
  <c r="I44" i="4"/>
  <c r="I67" i="4"/>
  <c r="I14" i="4"/>
  <c r="I27" i="4"/>
  <c r="I50" i="4"/>
  <c r="I58" i="4"/>
  <c r="I77" i="4"/>
  <c r="I127" i="4"/>
  <c r="J100" i="4"/>
  <c r="I13" i="4"/>
  <c r="I88" i="4"/>
  <c r="I52" i="4"/>
  <c r="I132" i="4"/>
  <c r="H129" i="4"/>
  <c r="K132" i="4"/>
  <c r="I20" i="4"/>
  <c r="K130" i="4"/>
  <c r="J123" i="4"/>
  <c r="H40" i="4"/>
  <c r="I40" i="4" s="1"/>
  <c r="I41" i="4"/>
  <c r="H74" i="4"/>
  <c r="I75" i="4"/>
  <c r="K33" i="4"/>
  <c r="J32" i="4"/>
  <c r="I133" i="4"/>
  <c r="H130" i="4"/>
  <c r="I97" i="4"/>
  <c r="H96" i="4"/>
  <c r="K97" i="4"/>
  <c r="K41" i="4"/>
  <c r="I115" i="4"/>
  <c r="H114" i="4"/>
  <c r="K115" i="4"/>
  <c r="H146" i="4"/>
  <c r="I147" i="4"/>
  <c r="K147" i="4"/>
  <c r="H108" i="4"/>
  <c r="I109" i="4"/>
  <c r="K109" i="4"/>
  <c r="J84" i="4"/>
  <c r="I34" i="4"/>
  <c r="H33" i="4"/>
  <c r="K78" i="4"/>
  <c r="I143" i="4"/>
  <c r="H142" i="4"/>
  <c r="K143" i="4"/>
  <c r="I57" i="4"/>
  <c r="I35" i="4"/>
  <c r="H11" i="4"/>
  <c r="I12" i="4"/>
  <c r="K12" i="4"/>
  <c r="H86" i="4"/>
  <c r="I87" i="4"/>
  <c r="K87" i="4"/>
  <c r="I79" i="4"/>
  <c r="K92" i="4"/>
  <c r="J91" i="4"/>
  <c r="I138" i="4"/>
  <c r="I126" i="4"/>
  <c r="J118" i="4"/>
  <c r="K54" i="4"/>
  <c r="I131" i="4"/>
  <c r="H128" i="4"/>
  <c r="I128" i="4" s="1"/>
  <c r="K74" i="4"/>
  <c r="J73" i="4"/>
  <c r="I42" i="4"/>
  <c r="I72" i="4"/>
  <c r="K93" i="4"/>
  <c r="K128" i="4"/>
  <c r="I59" i="4"/>
  <c r="H124" i="4"/>
  <c r="I125" i="4"/>
  <c r="K125" i="4"/>
  <c r="I141" i="3"/>
  <c r="I137" i="3"/>
  <c r="I127" i="3"/>
  <c r="I111" i="3"/>
  <c r="I105" i="3"/>
  <c r="I95" i="3"/>
  <c r="I108" i="3"/>
  <c r="I104" i="3"/>
  <c r="I92" i="3"/>
  <c r="I78" i="3"/>
  <c r="I147" i="3"/>
  <c r="I62" i="3"/>
  <c r="I109" i="3"/>
  <c r="I93" i="3"/>
  <c r="I79" i="3"/>
  <c r="I69" i="3"/>
  <c r="I65" i="3"/>
  <c r="I8" i="3"/>
  <c r="I146" i="3"/>
  <c r="I140" i="3"/>
  <c r="I136" i="3"/>
  <c r="I124" i="3"/>
  <c r="I110" i="3"/>
  <c r="I94" i="3"/>
  <c r="I71" i="3"/>
  <c r="I125" i="3"/>
  <c r="I64" i="3"/>
  <c r="I77" i="3"/>
  <c r="I53" i="3"/>
  <c r="I21" i="3"/>
  <c r="I148" i="3"/>
  <c r="I66" i="3"/>
  <c r="I58" i="3"/>
  <c r="I126" i="3"/>
  <c r="I80" i="3"/>
  <c r="I35" i="3"/>
  <c r="I50" i="3"/>
  <c r="I99" i="3"/>
  <c r="I145" i="3"/>
  <c r="I39" i="3"/>
  <c r="I30" i="3"/>
  <c r="I31" i="3"/>
  <c r="I47" i="3"/>
  <c r="I48" i="3"/>
  <c r="I27" i="3"/>
  <c r="I44" i="3"/>
  <c r="I60" i="3"/>
  <c r="I16" i="3"/>
  <c r="I67" i="3"/>
  <c r="I51" i="3"/>
  <c r="I149" i="3"/>
  <c r="I38" i="3"/>
  <c r="I107" i="3"/>
  <c r="I139" i="3"/>
  <c r="I18" i="3"/>
  <c r="I70" i="3"/>
  <c r="I22" i="3"/>
  <c r="I72" i="3"/>
  <c r="I56" i="3"/>
  <c r="I23" i="3"/>
  <c r="I17" i="3"/>
  <c r="I57" i="3"/>
  <c r="I49" i="3"/>
  <c r="I24" i="3"/>
  <c r="I43" i="3"/>
  <c r="I15" i="3"/>
  <c r="I25" i="3"/>
  <c r="I26" i="3"/>
  <c r="I89" i="3"/>
  <c r="I63" i="3"/>
  <c r="I117" i="3"/>
  <c r="I52" i="3"/>
  <c r="I14" i="3"/>
  <c r="I19" i="3"/>
  <c r="I36" i="3"/>
  <c r="I46" i="3"/>
  <c r="I133" i="3"/>
  <c r="I135" i="3"/>
  <c r="I54" i="3"/>
  <c r="K138" i="3"/>
  <c r="I138" i="3"/>
  <c r="H132" i="3"/>
  <c r="K147" i="3"/>
  <c r="J146" i="3"/>
  <c r="K146" i="3" s="1"/>
  <c r="I116" i="3"/>
  <c r="H115" i="3"/>
  <c r="I61" i="3"/>
  <c r="I88" i="3"/>
  <c r="H87" i="3"/>
  <c r="J73" i="3"/>
  <c r="H103" i="3"/>
  <c r="I106" i="3"/>
  <c r="I76" i="3"/>
  <c r="H75" i="3"/>
  <c r="I45" i="3"/>
  <c r="K45" i="3"/>
  <c r="K109" i="3"/>
  <c r="J108" i="3"/>
  <c r="K108" i="3" s="1"/>
  <c r="I144" i="3"/>
  <c r="H143" i="3"/>
  <c r="I42" i="3"/>
  <c r="H41" i="3"/>
  <c r="K42" i="3"/>
  <c r="H123" i="3"/>
  <c r="I130" i="3"/>
  <c r="K54" i="3"/>
  <c r="J128" i="3"/>
  <c r="I98" i="3"/>
  <c r="H97" i="3"/>
  <c r="I55" i="3"/>
  <c r="I29" i="3"/>
  <c r="H28" i="3"/>
  <c r="I68" i="3"/>
  <c r="K8" i="3"/>
  <c r="K93" i="3"/>
  <c r="J92" i="3"/>
  <c r="K133" i="3"/>
  <c r="J130" i="3"/>
  <c r="K125" i="3"/>
  <c r="J124" i="3"/>
  <c r="J40" i="3"/>
  <c r="I134" i="3"/>
  <c r="H131" i="3"/>
  <c r="I37" i="3"/>
  <c r="K37" i="3"/>
  <c r="H34" i="3"/>
  <c r="G40" i="3"/>
  <c r="G32" i="3" s="1"/>
  <c r="G9" i="3" s="1"/>
  <c r="I20" i="3"/>
  <c r="K20" i="3"/>
  <c r="I59" i="3"/>
  <c r="I13" i="3"/>
  <c r="H12" i="3"/>
  <c r="K13" i="3"/>
  <c r="N10" i="2"/>
  <c r="O68" i="2"/>
  <c r="K67" i="2"/>
  <c r="N68" i="2"/>
  <c r="N58" i="2"/>
  <c r="K57" i="2"/>
  <c r="O58" i="2"/>
  <c r="M84" i="2"/>
  <c r="J83" i="2"/>
  <c r="M52" i="2"/>
  <c r="J51" i="2"/>
  <c r="N110" i="2"/>
  <c r="K109" i="2"/>
  <c r="O110" i="2"/>
  <c r="K93" i="2"/>
  <c r="N96" i="2"/>
  <c r="O96" i="2"/>
  <c r="H98" i="2"/>
  <c r="N98" i="2" s="1"/>
  <c r="H96" i="2"/>
  <c r="N99" i="2"/>
  <c r="H73" i="2"/>
  <c r="K51" i="2"/>
  <c r="N52" i="2"/>
  <c r="O52" i="2"/>
  <c r="N33" i="2"/>
  <c r="J9" i="2"/>
  <c r="M10" i="2"/>
  <c r="O84" i="2"/>
  <c r="J90" i="2"/>
  <c r="M56" i="2"/>
  <c r="J55" i="2"/>
  <c r="M55" i="2" s="1"/>
  <c r="N114" i="2"/>
  <c r="K113" i="2"/>
  <c r="O114" i="2"/>
  <c r="H16" i="2"/>
  <c r="M17" i="2"/>
  <c r="O98" i="2"/>
  <c r="K95" i="2"/>
  <c r="N105" i="2"/>
  <c r="N83" i="2"/>
  <c r="J67" i="2"/>
  <c r="H49" i="2"/>
  <c r="K78" i="2"/>
  <c r="M94" i="2"/>
  <c r="J91" i="2"/>
  <c r="H109" i="2"/>
  <c r="H113" i="2"/>
  <c r="N69" i="2"/>
  <c r="H68" i="2"/>
  <c r="M110" i="2"/>
  <c r="M105" i="2"/>
  <c r="H88" i="2"/>
  <c r="K15" i="2"/>
  <c r="N16" i="2"/>
  <c r="H78" i="2"/>
  <c r="O94" i="2"/>
  <c r="N94" i="2"/>
  <c r="K91" i="2"/>
  <c r="F117" i="2"/>
  <c r="N20" i="2"/>
  <c r="Y94" i="6" l="1"/>
  <c r="X94" i="6"/>
  <c r="AA94" i="6"/>
  <c r="Z272" i="6"/>
  <c r="X272" i="6"/>
  <c r="L271" i="6"/>
  <c r="Y272" i="6"/>
  <c r="X266" i="6"/>
  <c r="Z266" i="6"/>
  <c r="L265" i="6"/>
  <c r="Y266" i="6"/>
  <c r="Z303" i="6"/>
  <c r="L121" i="6"/>
  <c r="L281" i="6"/>
  <c r="AA122" i="6"/>
  <c r="T121" i="6"/>
  <c r="Y122" i="6"/>
  <c r="X303" i="6"/>
  <c r="T280" i="6"/>
  <c r="AA282" i="6"/>
  <c r="Y282" i="6"/>
  <c r="X223" i="6"/>
  <c r="H10" i="6"/>
  <c r="K11" i="6"/>
  <c r="Z175" i="6"/>
  <c r="X175" i="6"/>
  <c r="Z255" i="6"/>
  <c r="X255" i="6"/>
  <c r="Y163" i="6"/>
  <c r="Y183" i="6"/>
  <c r="X183" i="6"/>
  <c r="Z183" i="6"/>
  <c r="Q279" i="6"/>
  <c r="L241" i="6"/>
  <c r="Z243" i="6"/>
  <c r="AB40" i="6"/>
  <c r="X195" i="6"/>
  <c r="Y195" i="6"/>
  <c r="Z195" i="6"/>
  <c r="Z47" i="6"/>
  <c r="Q10" i="6"/>
  <c r="X143" i="6"/>
  <c r="Y127" i="6"/>
  <c r="L282" i="6"/>
  <c r="Z151" i="6"/>
  <c r="X151" i="6"/>
  <c r="AB122" i="6"/>
  <c r="V121" i="6"/>
  <c r="Z122" i="6"/>
  <c r="Y288" i="6"/>
  <c r="AB260" i="6"/>
  <c r="V259" i="6"/>
  <c r="AA259" i="6"/>
  <c r="X47" i="6"/>
  <c r="Z139" i="6"/>
  <c r="X139" i="6"/>
  <c r="X237" i="6"/>
  <c r="X127" i="6"/>
  <c r="L40" i="6"/>
  <c r="Z40" i="6" s="1"/>
  <c r="X41" i="6"/>
  <c r="Y41" i="6"/>
  <c r="Y9" i="6"/>
  <c r="X288" i="6"/>
  <c r="Y303" i="6"/>
  <c r="Z299" i="6"/>
  <c r="X135" i="6"/>
  <c r="Y151" i="6"/>
  <c r="T279" i="6"/>
  <c r="AA281" i="6"/>
  <c r="Q241" i="6"/>
  <c r="X241" i="6" s="1"/>
  <c r="X243" i="6"/>
  <c r="AB232" i="6"/>
  <c r="V231" i="6"/>
  <c r="Y299" i="6"/>
  <c r="P307" i="6"/>
  <c r="L11" i="6"/>
  <c r="X12" i="6"/>
  <c r="Z12" i="6"/>
  <c r="Y93" i="6"/>
  <c r="Y255" i="6"/>
  <c r="Q280" i="6"/>
  <c r="X93" i="6"/>
  <c r="X163" i="6"/>
  <c r="L232" i="6"/>
  <c r="Y232" i="6" s="1"/>
  <c r="T231" i="6"/>
  <c r="AA232" i="6"/>
  <c r="T269" i="6"/>
  <c r="AB269" i="6" s="1"/>
  <c r="AA270" i="6"/>
  <c r="AA243" i="6"/>
  <c r="T241" i="6"/>
  <c r="Y243" i="6"/>
  <c r="AB243" i="6"/>
  <c r="G120" i="6"/>
  <c r="K120" i="6" s="1"/>
  <c r="K242" i="6"/>
  <c r="Z237" i="6"/>
  <c r="Z127" i="6"/>
  <c r="G121" i="6"/>
  <c r="K122" i="6"/>
  <c r="X155" i="6"/>
  <c r="Z155" i="6"/>
  <c r="Y227" i="6"/>
  <c r="X227" i="6"/>
  <c r="X187" i="6"/>
  <c r="Z187" i="6"/>
  <c r="X122" i="6"/>
  <c r="Q121" i="6"/>
  <c r="L110" i="6"/>
  <c r="Y112" i="6"/>
  <c r="X112" i="6"/>
  <c r="Z112" i="6"/>
  <c r="X199" i="6"/>
  <c r="Z9" i="6"/>
  <c r="Z207" i="6"/>
  <c r="X207" i="6"/>
  <c r="X167" i="6"/>
  <c r="Y167" i="6"/>
  <c r="Z167" i="6"/>
  <c r="T10" i="6"/>
  <c r="AA11" i="6"/>
  <c r="V280" i="6"/>
  <c r="Z282" i="6"/>
  <c r="Y237" i="6"/>
  <c r="L260" i="6"/>
  <c r="Z260" i="6" s="1"/>
  <c r="X261" i="6"/>
  <c r="Y261" i="6"/>
  <c r="Z135" i="6"/>
  <c r="AB281" i="6"/>
  <c r="X179" i="6"/>
  <c r="Y179" i="6"/>
  <c r="V10" i="6"/>
  <c r="X299" i="6"/>
  <c r="X9" i="6"/>
  <c r="N93" i="5"/>
  <c r="H90" i="5"/>
  <c r="N9" i="5"/>
  <c r="K8" i="5"/>
  <c r="O9" i="5"/>
  <c r="N61" i="5"/>
  <c r="J55" i="5"/>
  <c r="O56" i="5"/>
  <c r="N113" i="5"/>
  <c r="J65" i="5"/>
  <c r="H66" i="5"/>
  <c r="M66" i="5" s="1"/>
  <c r="N67" i="5"/>
  <c r="M61" i="5"/>
  <c r="O65" i="5"/>
  <c r="K48" i="5"/>
  <c r="O50" i="5"/>
  <c r="K49" i="5"/>
  <c r="N50" i="5"/>
  <c r="K88" i="5"/>
  <c r="N91" i="5"/>
  <c r="O91" i="5"/>
  <c r="H89" i="5"/>
  <c r="J87" i="5"/>
  <c r="M90" i="5"/>
  <c r="O90" i="5"/>
  <c r="N73" i="5"/>
  <c r="J77" i="5"/>
  <c r="M73" i="5"/>
  <c r="N89" i="5"/>
  <c r="M67" i="5"/>
  <c r="H9" i="5"/>
  <c r="O78" i="5"/>
  <c r="K77" i="5"/>
  <c r="M93" i="5"/>
  <c r="O66" i="5"/>
  <c r="H49" i="5"/>
  <c r="H78" i="5"/>
  <c r="N78" i="5" s="1"/>
  <c r="N79" i="5"/>
  <c r="M92" i="5"/>
  <c r="J89" i="5"/>
  <c r="M89" i="5" s="1"/>
  <c r="H56" i="5"/>
  <c r="N57" i="5"/>
  <c r="M57" i="5"/>
  <c r="N109" i="5"/>
  <c r="M9" i="5"/>
  <c r="J8" i="5"/>
  <c r="M50" i="5"/>
  <c r="I146" i="4"/>
  <c r="K146" i="4"/>
  <c r="J120" i="4"/>
  <c r="H10" i="4"/>
  <c r="I11" i="4"/>
  <c r="K11" i="4"/>
  <c r="H121" i="4"/>
  <c r="I124" i="4"/>
  <c r="K124" i="4"/>
  <c r="I96" i="4"/>
  <c r="K96" i="4"/>
  <c r="H91" i="4"/>
  <c r="I92" i="4"/>
  <c r="K40" i="4"/>
  <c r="K32" i="4"/>
  <c r="J9" i="4"/>
  <c r="I33" i="4"/>
  <c r="H32" i="4"/>
  <c r="I32" i="4" s="1"/>
  <c r="H101" i="4"/>
  <c r="I102" i="4"/>
  <c r="K102" i="4"/>
  <c r="I108" i="4"/>
  <c r="K108" i="4"/>
  <c r="H73" i="4"/>
  <c r="I73" i="4" s="1"/>
  <c r="I74" i="4"/>
  <c r="J83" i="4"/>
  <c r="H85" i="4"/>
  <c r="I86" i="4"/>
  <c r="K86" i="4"/>
  <c r="J81" i="4"/>
  <c r="I114" i="4"/>
  <c r="H113" i="4"/>
  <c r="K114" i="4"/>
  <c r="H123" i="4"/>
  <c r="K123" i="4" s="1"/>
  <c r="I130" i="4"/>
  <c r="H122" i="4"/>
  <c r="I129" i="4"/>
  <c r="K129" i="4"/>
  <c r="K91" i="4"/>
  <c r="J90" i="4"/>
  <c r="I142" i="4"/>
  <c r="K142" i="4"/>
  <c r="I12" i="3"/>
  <c r="H11" i="3"/>
  <c r="K12" i="3"/>
  <c r="K124" i="3"/>
  <c r="J121" i="3"/>
  <c r="I97" i="3"/>
  <c r="H96" i="3"/>
  <c r="K97" i="3"/>
  <c r="H120" i="3"/>
  <c r="I120" i="3" s="1"/>
  <c r="I123" i="3"/>
  <c r="I75" i="3"/>
  <c r="H74" i="3"/>
  <c r="K75" i="3"/>
  <c r="I87" i="3"/>
  <c r="H86" i="3"/>
  <c r="K87" i="3"/>
  <c r="I132" i="3"/>
  <c r="H129" i="3"/>
  <c r="K132" i="3"/>
  <c r="I131" i="3"/>
  <c r="H128" i="3"/>
  <c r="K130" i="3"/>
  <c r="J123" i="3"/>
  <c r="I41" i="3"/>
  <c r="H40" i="3"/>
  <c r="I40" i="3" s="1"/>
  <c r="J101" i="3"/>
  <c r="H33" i="3"/>
  <c r="I34" i="3"/>
  <c r="K34" i="3"/>
  <c r="I28" i="3"/>
  <c r="K28" i="3"/>
  <c r="K131" i="3"/>
  <c r="H102" i="3"/>
  <c r="I103" i="3"/>
  <c r="K103" i="3"/>
  <c r="I115" i="3"/>
  <c r="H114" i="3"/>
  <c r="K115" i="3"/>
  <c r="K40" i="3"/>
  <c r="J32" i="3"/>
  <c r="K41" i="3"/>
  <c r="K92" i="3"/>
  <c r="J91" i="3"/>
  <c r="I143" i="3"/>
  <c r="H142" i="3"/>
  <c r="K143" i="3"/>
  <c r="O91" i="2"/>
  <c r="K88" i="2"/>
  <c r="N91" i="2"/>
  <c r="H47" i="2"/>
  <c r="H67" i="2"/>
  <c r="M68" i="2"/>
  <c r="H93" i="2"/>
  <c r="M96" i="2"/>
  <c r="K66" i="2"/>
  <c r="N67" i="2"/>
  <c r="O67" i="2"/>
  <c r="M113" i="2"/>
  <c r="O15" i="2"/>
  <c r="N15" i="2"/>
  <c r="H15" i="2"/>
  <c r="M16" i="2"/>
  <c r="K90" i="2"/>
  <c r="N93" i="2"/>
  <c r="O93" i="2"/>
  <c r="M83" i="2"/>
  <c r="J78" i="2"/>
  <c r="M91" i="2"/>
  <c r="J88" i="2"/>
  <c r="M67" i="2"/>
  <c r="J66" i="2"/>
  <c r="O95" i="2"/>
  <c r="K92" i="2"/>
  <c r="O113" i="2"/>
  <c r="N113" i="2"/>
  <c r="N51" i="2"/>
  <c r="O51" i="2"/>
  <c r="K50" i="2"/>
  <c r="M98" i="2"/>
  <c r="H95" i="2"/>
  <c r="N95" i="2" s="1"/>
  <c r="O109" i="2"/>
  <c r="N109" i="2"/>
  <c r="M109" i="2"/>
  <c r="J87" i="2"/>
  <c r="K9" i="2"/>
  <c r="H77" i="2"/>
  <c r="N78" i="2"/>
  <c r="K77" i="2"/>
  <c r="O78" i="2"/>
  <c r="O83" i="2"/>
  <c r="J8" i="2"/>
  <c r="M73" i="2"/>
  <c r="N73" i="2"/>
  <c r="J50" i="2"/>
  <c r="M51" i="2"/>
  <c r="O57" i="2"/>
  <c r="K56" i="2"/>
  <c r="N57" i="2"/>
  <c r="Z271" i="6" l="1"/>
  <c r="X271" i="6"/>
  <c r="Y271" i="6"/>
  <c r="L270" i="6"/>
  <c r="X40" i="6"/>
  <c r="X265" i="6"/>
  <c r="Z265" i="6"/>
  <c r="Y265" i="6"/>
  <c r="Y241" i="6"/>
  <c r="AA241" i="6"/>
  <c r="AB241" i="6"/>
  <c r="AA231" i="6"/>
  <c r="Q120" i="6"/>
  <c r="L10" i="6"/>
  <c r="X11" i="6"/>
  <c r="Z11" i="6"/>
  <c r="AA279" i="6"/>
  <c r="L279" i="6"/>
  <c r="Z281" i="6"/>
  <c r="Z10" i="6"/>
  <c r="AB10" i="6"/>
  <c r="V120" i="6"/>
  <c r="L231" i="6"/>
  <c r="X232" i="6"/>
  <c r="Z241" i="6"/>
  <c r="Y280" i="6"/>
  <c r="AA280" i="6"/>
  <c r="T120" i="6"/>
  <c r="AB121" i="6"/>
  <c r="V119" i="6"/>
  <c r="Z121" i="6"/>
  <c r="L280" i="6"/>
  <c r="X280" i="6" s="1"/>
  <c r="H307" i="6"/>
  <c r="K10" i="6"/>
  <c r="L259" i="6"/>
  <c r="X260" i="6"/>
  <c r="Y260" i="6"/>
  <c r="AA10" i="6"/>
  <c r="Y10" i="6"/>
  <c r="Y110" i="6"/>
  <c r="X110" i="6"/>
  <c r="Z110" i="6"/>
  <c r="AA269" i="6"/>
  <c r="Z232" i="6"/>
  <c r="AB279" i="6"/>
  <c r="AB259" i="6"/>
  <c r="X281" i="6"/>
  <c r="Y11" i="6"/>
  <c r="Q119" i="6"/>
  <c r="Q307" i="6" s="1"/>
  <c r="X121" i="6"/>
  <c r="K121" i="6"/>
  <c r="G119" i="6"/>
  <c r="X282" i="6"/>
  <c r="AB231" i="6"/>
  <c r="Y281" i="6"/>
  <c r="Y40" i="6"/>
  <c r="T119" i="6"/>
  <c r="T307" i="6" s="1"/>
  <c r="AA121" i="6"/>
  <c r="Y121" i="6"/>
  <c r="H55" i="5"/>
  <c r="N56" i="5"/>
  <c r="N49" i="5"/>
  <c r="O49" i="5"/>
  <c r="K46" i="5"/>
  <c r="N88" i="5"/>
  <c r="O88" i="5"/>
  <c r="K47" i="5"/>
  <c r="O48" i="5"/>
  <c r="M56" i="5"/>
  <c r="H87" i="5"/>
  <c r="N90" i="5"/>
  <c r="J117" i="5"/>
  <c r="H77" i="5"/>
  <c r="H65" i="5"/>
  <c r="N66" i="5"/>
  <c r="O8" i="5"/>
  <c r="O77" i="5"/>
  <c r="N77" i="5"/>
  <c r="O89" i="5"/>
  <c r="O55" i="5"/>
  <c r="J46" i="5"/>
  <c r="M78" i="5"/>
  <c r="M87" i="5"/>
  <c r="O87" i="5"/>
  <c r="J48" i="5"/>
  <c r="M49" i="5"/>
  <c r="H8" i="5"/>
  <c r="N8" i="5" s="1"/>
  <c r="M77" i="5"/>
  <c r="H100" i="4"/>
  <c r="I101" i="4"/>
  <c r="K101" i="4"/>
  <c r="K120" i="4"/>
  <c r="H118" i="4"/>
  <c r="I121" i="4"/>
  <c r="K121" i="4"/>
  <c r="H90" i="4"/>
  <c r="I90" i="4" s="1"/>
  <c r="I91" i="4"/>
  <c r="J150" i="4"/>
  <c r="K150" i="4" s="1"/>
  <c r="H9" i="4"/>
  <c r="I9" i="4" s="1"/>
  <c r="I10" i="4"/>
  <c r="K10" i="4"/>
  <c r="H119" i="4"/>
  <c r="I122" i="4"/>
  <c r="K122" i="4"/>
  <c r="H120" i="4"/>
  <c r="I120" i="4" s="1"/>
  <c r="I123" i="4"/>
  <c r="I113" i="4"/>
  <c r="H112" i="4"/>
  <c r="K113" i="4"/>
  <c r="H84" i="4"/>
  <c r="I85" i="4"/>
  <c r="K85" i="4"/>
  <c r="K73" i="4"/>
  <c r="H32" i="3"/>
  <c r="I32" i="3" s="1"/>
  <c r="I33" i="3"/>
  <c r="K33" i="3"/>
  <c r="J100" i="3"/>
  <c r="H121" i="3"/>
  <c r="K121" i="3" s="1"/>
  <c r="I128" i="3"/>
  <c r="K91" i="3"/>
  <c r="J90" i="3"/>
  <c r="I114" i="3"/>
  <c r="H113" i="3"/>
  <c r="K114" i="3"/>
  <c r="H91" i="3"/>
  <c r="I96" i="3"/>
  <c r="K96" i="3"/>
  <c r="I86" i="3"/>
  <c r="H85" i="3"/>
  <c r="K86" i="3"/>
  <c r="K128" i="3"/>
  <c r="H122" i="3"/>
  <c r="I129" i="3"/>
  <c r="K129" i="3"/>
  <c r="I74" i="3"/>
  <c r="H73" i="3"/>
  <c r="K74" i="3"/>
  <c r="I11" i="3"/>
  <c r="H10" i="3"/>
  <c r="K11" i="3"/>
  <c r="I142" i="3"/>
  <c r="K142" i="3"/>
  <c r="H101" i="3"/>
  <c r="K101" i="3" s="1"/>
  <c r="I102" i="3"/>
  <c r="K102" i="3"/>
  <c r="K32" i="3"/>
  <c r="J9" i="3"/>
  <c r="K123" i="3"/>
  <c r="J120" i="3"/>
  <c r="K120" i="3" s="1"/>
  <c r="J118" i="3"/>
  <c r="M88" i="2"/>
  <c r="J47" i="2"/>
  <c r="M47" i="2" s="1"/>
  <c r="K87" i="2"/>
  <c r="O90" i="2"/>
  <c r="H90" i="2"/>
  <c r="M93" i="2"/>
  <c r="N77" i="2"/>
  <c r="J65" i="2"/>
  <c r="K65" i="2"/>
  <c r="O66" i="2"/>
  <c r="K55" i="2"/>
  <c r="N56" i="2"/>
  <c r="O56" i="2"/>
  <c r="M95" i="2"/>
  <c r="H92" i="2"/>
  <c r="J49" i="2"/>
  <c r="M50" i="2"/>
  <c r="N9" i="2"/>
  <c r="O9" i="2"/>
  <c r="K8" i="2"/>
  <c r="O50" i="2"/>
  <c r="K49" i="2"/>
  <c r="N50" i="2"/>
  <c r="O92" i="2"/>
  <c r="K89" i="2"/>
  <c r="N92" i="2"/>
  <c r="J77" i="2"/>
  <c r="M77" i="2" s="1"/>
  <c r="M78" i="2"/>
  <c r="O88" i="2"/>
  <c r="N88" i="2"/>
  <c r="K47" i="2"/>
  <c r="H9" i="2"/>
  <c r="M15" i="2"/>
  <c r="H66" i="2"/>
  <c r="M66" i="2" s="1"/>
  <c r="X270" i="6" l="1"/>
  <c r="Z270" i="6"/>
  <c r="Y270" i="6"/>
  <c r="L269" i="6"/>
  <c r="AA307" i="6"/>
  <c r="X259" i="6"/>
  <c r="Y259" i="6"/>
  <c r="AB119" i="6"/>
  <c r="K119" i="6"/>
  <c r="G307" i="6"/>
  <c r="K307" i="6"/>
  <c r="X231" i="6"/>
  <c r="Y231" i="6"/>
  <c r="Z259" i="6"/>
  <c r="L119" i="6"/>
  <c r="Z119" i="6" s="1"/>
  <c r="Z120" i="6"/>
  <c r="Z279" i="6"/>
  <c r="L120" i="6"/>
  <c r="Y120" i="6" s="1"/>
  <c r="Z280" i="6"/>
  <c r="AA119" i="6"/>
  <c r="Z231" i="6"/>
  <c r="X119" i="6"/>
  <c r="AA120" i="6"/>
  <c r="X10" i="6"/>
  <c r="V307" i="6"/>
  <c r="X279" i="6"/>
  <c r="Y279" i="6"/>
  <c r="X120" i="6"/>
  <c r="O47" i="5"/>
  <c r="N47" i="5"/>
  <c r="O46" i="5"/>
  <c r="N46" i="5"/>
  <c r="H48" i="5"/>
  <c r="N65" i="5"/>
  <c r="N87" i="5"/>
  <c r="H46" i="5"/>
  <c r="N55" i="5"/>
  <c r="M65" i="5"/>
  <c r="M55" i="5"/>
  <c r="K117" i="5"/>
  <c r="M8" i="5"/>
  <c r="I112" i="4"/>
  <c r="K112" i="4"/>
  <c r="K90" i="4"/>
  <c r="H81" i="4"/>
  <c r="I84" i="4"/>
  <c r="K84" i="4"/>
  <c r="H82" i="4"/>
  <c r="I119" i="4"/>
  <c r="K119" i="4"/>
  <c r="I118" i="4"/>
  <c r="K118" i="4"/>
  <c r="K9" i="4"/>
  <c r="H83" i="4"/>
  <c r="I100" i="4"/>
  <c r="K100" i="4"/>
  <c r="J83" i="3"/>
  <c r="I73" i="3"/>
  <c r="K73" i="3"/>
  <c r="I10" i="3"/>
  <c r="H9" i="3"/>
  <c r="I9" i="3" s="1"/>
  <c r="K10" i="3"/>
  <c r="K90" i="3"/>
  <c r="J81" i="3"/>
  <c r="I85" i="3"/>
  <c r="H84" i="3"/>
  <c r="K85" i="3"/>
  <c r="H119" i="3"/>
  <c r="I122" i="3"/>
  <c r="K122" i="3"/>
  <c r="H118" i="3"/>
  <c r="I118" i="3" s="1"/>
  <c r="I121" i="3"/>
  <c r="I113" i="3"/>
  <c r="H112" i="3"/>
  <c r="K113" i="3"/>
  <c r="H100" i="3"/>
  <c r="K100" i="3" s="1"/>
  <c r="I101" i="3"/>
  <c r="H90" i="3"/>
  <c r="I90" i="3" s="1"/>
  <c r="I91" i="3"/>
  <c r="H87" i="2"/>
  <c r="M90" i="2"/>
  <c r="O47" i="2"/>
  <c r="N47" i="2"/>
  <c r="N87" i="2"/>
  <c r="O87" i="2"/>
  <c r="H65" i="2"/>
  <c r="H8" i="2"/>
  <c r="M9" i="2"/>
  <c r="O49" i="2"/>
  <c r="N49" i="2"/>
  <c r="K46" i="2"/>
  <c r="M65" i="2"/>
  <c r="J48" i="2"/>
  <c r="O89" i="2"/>
  <c r="N8" i="2"/>
  <c r="O8" i="2"/>
  <c r="O65" i="2"/>
  <c r="K48" i="2"/>
  <c r="N66" i="2"/>
  <c r="M49" i="2"/>
  <c r="J46" i="2"/>
  <c r="N55" i="2"/>
  <c r="O55" i="2"/>
  <c r="H89" i="2"/>
  <c r="M92" i="2"/>
  <c r="O77" i="2"/>
  <c r="N90" i="2"/>
  <c r="L307" i="6" l="1"/>
  <c r="Y269" i="6"/>
  <c r="Z269" i="6"/>
  <c r="X269" i="6"/>
  <c r="M252" i="6"/>
  <c r="M286" i="6"/>
  <c r="M268" i="6"/>
  <c r="M254" i="6"/>
  <c r="M292" i="6"/>
  <c r="M296" i="6"/>
  <c r="M206" i="6"/>
  <c r="M194" i="6"/>
  <c r="M19" i="6"/>
  <c r="M250" i="6"/>
  <c r="M174" i="6"/>
  <c r="M150" i="6"/>
  <c r="M83" i="6"/>
  <c r="M100" i="6"/>
  <c r="M27" i="6"/>
  <c r="M149" i="6"/>
  <c r="M248" i="6"/>
  <c r="M66" i="6"/>
  <c r="M298" i="6"/>
  <c r="M64" i="6"/>
  <c r="M236" i="6"/>
  <c r="M57" i="6"/>
  <c r="M106" i="6"/>
  <c r="M59" i="6"/>
  <c r="M67" i="6"/>
  <c r="M20" i="6"/>
  <c r="M43" i="6"/>
  <c r="M182" i="6"/>
  <c r="M68" i="6"/>
  <c r="M210" i="6"/>
  <c r="M82" i="6"/>
  <c r="M37" i="6"/>
  <c r="M97" i="6"/>
  <c r="M134" i="6"/>
  <c r="M253" i="6"/>
  <c r="M89" i="6"/>
  <c r="M142" i="6"/>
  <c r="M90" i="6"/>
  <c r="M91" i="6"/>
  <c r="M109" i="6"/>
  <c r="M220" i="6"/>
  <c r="M294" i="6"/>
  <c r="M302" i="6"/>
  <c r="M213" i="6"/>
  <c r="M22" i="6"/>
  <c r="M39" i="6"/>
  <c r="M16" i="6"/>
  <c r="M117" i="6"/>
  <c r="M221" i="6"/>
  <c r="M85" i="6"/>
  <c r="M146" i="6"/>
  <c r="M125" i="6"/>
  <c r="M126" i="6"/>
  <c r="M92" i="6"/>
  <c r="M34" i="6"/>
  <c r="M50" i="6"/>
  <c r="M226" i="6"/>
  <c r="M170" i="6"/>
  <c r="M235" i="6"/>
  <c r="M295" i="6"/>
  <c r="M285" i="6"/>
  <c r="M186" i="6"/>
  <c r="M63" i="6"/>
  <c r="M15" i="6"/>
  <c r="M166" i="6"/>
  <c r="M190" i="6"/>
  <c r="M54" i="6"/>
  <c r="M29" i="6"/>
  <c r="M88" i="6"/>
  <c r="M74" i="6"/>
  <c r="M130" i="6"/>
  <c r="M230" i="6"/>
  <c r="M62" i="6"/>
  <c r="M101" i="6"/>
  <c r="M277" i="6"/>
  <c r="M214" i="6"/>
  <c r="M267" i="6"/>
  <c r="M56" i="6"/>
  <c r="M46" i="6"/>
  <c r="M17" i="6"/>
  <c r="M105" i="6"/>
  <c r="M216" i="6"/>
  <c r="M69" i="6"/>
  <c r="M202" i="6"/>
  <c r="M73" i="6"/>
  <c r="M198" i="6"/>
  <c r="M71" i="6"/>
  <c r="M173" i="6"/>
  <c r="M35" i="6"/>
  <c r="M25" i="6"/>
  <c r="M30" i="6"/>
  <c r="M52" i="6"/>
  <c r="M31" i="6"/>
  <c r="M36" i="6"/>
  <c r="M273" i="6"/>
  <c r="M72" i="6"/>
  <c r="M218" i="6"/>
  <c r="M118" i="6"/>
  <c r="M278" i="6"/>
  <c r="M53" i="6"/>
  <c r="M108" i="6"/>
  <c r="M161" i="6"/>
  <c r="M258" i="6"/>
  <c r="M99" i="6"/>
  <c r="M38" i="6"/>
  <c r="M249" i="6"/>
  <c r="M274" i="6"/>
  <c r="M44" i="6"/>
  <c r="M158" i="6"/>
  <c r="M80" i="6"/>
  <c r="M81" i="6"/>
  <c r="M205" i="6"/>
  <c r="M18" i="6"/>
  <c r="M133" i="6"/>
  <c r="M306" i="6"/>
  <c r="M28" i="6"/>
  <c r="M178" i="6"/>
  <c r="M240" i="6"/>
  <c r="M154" i="6"/>
  <c r="M162" i="6"/>
  <c r="M291" i="6"/>
  <c r="M222" i="6"/>
  <c r="M78" i="6"/>
  <c r="M217" i="6"/>
  <c r="M77" i="6"/>
  <c r="M193" i="6"/>
  <c r="M58" i="6"/>
  <c r="M264" i="6"/>
  <c r="M266" i="6"/>
  <c r="M21" i="6"/>
  <c r="M116" i="6"/>
  <c r="M70" i="6"/>
  <c r="M84" i="6"/>
  <c r="M211" i="6"/>
  <c r="M138" i="6"/>
  <c r="M102" i="6"/>
  <c r="M23" i="6"/>
  <c r="M76" i="6"/>
  <c r="M55" i="6"/>
  <c r="M26" i="6"/>
  <c r="M87" i="6"/>
  <c r="M212" i="6"/>
  <c r="M51" i="6"/>
  <c r="M251" i="6"/>
  <c r="M61" i="6"/>
  <c r="M246" i="6"/>
  <c r="M247" i="6"/>
  <c r="M153" i="6"/>
  <c r="M75" i="6"/>
  <c r="M272" i="6"/>
  <c r="M60" i="6"/>
  <c r="M157" i="6"/>
  <c r="M115" i="6"/>
  <c r="M297" i="6"/>
  <c r="M192" i="6"/>
  <c r="M113" i="6"/>
  <c r="M201" i="6"/>
  <c r="M265" i="6"/>
  <c r="M137" i="6"/>
  <c r="M209" i="6"/>
  <c r="M98" i="6"/>
  <c r="M172" i="6"/>
  <c r="M86" i="6"/>
  <c r="M239" i="6"/>
  <c r="M45" i="6"/>
  <c r="M24" i="6"/>
  <c r="M132" i="6"/>
  <c r="M219" i="6"/>
  <c r="M276" i="6"/>
  <c r="M129" i="6"/>
  <c r="M107" i="6"/>
  <c r="M289" i="6"/>
  <c r="M263" i="6"/>
  <c r="M257" i="6"/>
  <c r="M14" i="6"/>
  <c r="M301" i="6"/>
  <c r="M145" i="6"/>
  <c r="M181" i="6"/>
  <c r="M234" i="6"/>
  <c r="M225" i="6"/>
  <c r="M305" i="6"/>
  <c r="M169" i="6"/>
  <c r="M124" i="6"/>
  <c r="M177" i="6"/>
  <c r="M197" i="6"/>
  <c r="M49" i="6"/>
  <c r="M293" i="6"/>
  <c r="M204" i="6"/>
  <c r="M96" i="6"/>
  <c r="M141" i="6"/>
  <c r="M79" i="6"/>
  <c r="M244" i="6"/>
  <c r="M284" i="6"/>
  <c r="M104" i="6"/>
  <c r="M148" i="6"/>
  <c r="M165" i="6"/>
  <c r="M229" i="6"/>
  <c r="M160" i="6"/>
  <c r="M33" i="6"/>
  <c r="M185" i="6"/>
  <c r="M189" i="6"/>
  <c r="M215" i="6"/>
  <c r="M156" i="6"/>
  <c r="M196" i="6"/>
  <c r="M287" i="6"/>
  <c r="M233" i="6"/>
  <c r="M32" i="6"/>
  <c r="M111" i="6"/>
  <c r="M103" i="6"/>
  <c r="M180" i="6"/>
  <c r="M262" i="6"/>
  <c r="M136" i="6"/>
  <c r="M168" i="6"/>
  <c r="M300" i="6"/>
  <c r="M95" i="6"/>
  <c r="M208" i="6"/>
  <c r="M200" i="6"/>
  <c r="M131" i="6"/>
  <c r="M184" i="6"/>
  <c r="M228" i="6"/>
  <c r="M164" i="6"/>
  <c r="M238" i="6"/>
  <c r="M140" i="6"/>
  <c r="M256" i="6"/>
  <c r="M242" i="6"/>
  <c r="M275" i="6"/>
  <c r="M271" i="6"/>
  <c r="M290" i="6"/>
  <c r="M128" i="6"/>
  <c r="M147" i="6"/>
  <c r="M191" i="6"/>
  <c r="M13" i="6"/>
  <c r="M283" i="6"/>
  <c r="M123" i="6"/>
  <c r="M176" i="6"/>
  <c r="M304" i="6"/>
  <c r="M152" i="6"/>
  <c r="M42" i="6"/>
  <c r="M144" i="6"/>
  <c r="M171" i="6"/>
  <c r="M159" i="6"/>
  <c r="M224" i="6"/>
  <c r="M65" i="6"/>
  <c r="M203" i="6"/>
  <c r="M245" i="6"/>
  <c r="M114" i="6"/>
  <c r="M188" i="6"/>
  <c r="M48" i="6"/>
  <c r="M303" i="6"/>
  <c r="M223" i="6"/>
  <c r="M175" i="6"/>
  <c r="M163" i="6"/>
  <c r="M127" i="6"/>
  <c r="M139" i="6"/>
  <c r="M199" i="6"/>
  <c r="M94" i="6"/>
  <c r="M261" i="6"/>
  <c r="M179" i="6"/>
  <c r="M195" i="6"/>
  <c r="M41" i="6"/>
  <c r="M135" i="6"/>
  <c r="M122" i="6"/>
  <c r="M183" i="6"/>
  <c r="M243" i="6"/>
  <c r="M93" i="6"/>
  <c r="M155" i="6"/>
  <c r="M187" i="6"/>
  <c r="M112" i="6"/>
  <c r="M167" i="6"/>
  <c r="M255" i="6"/>
  <c r="M288" i="6"/>
  <c r="M299" i="6"/>
  <c r="M207" i="6"/>
  <c r="M270" i="6"/>
  <c r="M143" i="6"/>
  <c r="M151" i="6"/>
  <c r="M237" i="6"/>
  <c r="M12" i="6"/>
  <c r="M47" i="6"/>
  <c r="M9" i="6"/>
  <c r="M227" i="6"/>
  <c r="M260" i="6"/>
  <c r="M110" i="6"/>
  <c r="M11" i="6"/>
  <c r="M282" i="6"/>
  <c r="M281" i="6"/>
  <c r="M121" i="6"/>
  <c r="M241" i="6"/>
  <c r="M40" i="6"/>
  <c r="M269" i="6"/>
  <c r="M232" i="6"/>
  <c r="M10" i="6"/>
  <c r="M279" i="6"/>
  <c r="M231" i="6"/>
  <c r="X307" i="6"/>
  <c r="M119" i="6"/>
  <c r="M259" i="6"/>
  <c r="AB307" i="6"/>
  <c r="Z307" i="6"/>
  <c r="Y119" i="6"/>
  <c r="M120" i="6"/>
  <c r="Y307" i="6"/>
  <c r="M280" i="6"/>
  <c r="O117" i="5"/>
  <c r="I48" i="5"/>
  <c r="N48" i="5"/>
  <c r="M46" i="5"/>
  <c r="M48" i="5"/>
  <c r="H117" i="5"/>
  <c r="I46" i="5" s="1"/>
  <c r="I81" i="4"/>
  <c r="K81" i="4"/>
  <c r="I83" i="4"/>
  <c r="K83" i="4"/>
  <c r="I82" i="4"/>
  <c r="K82" i="4"/>
  <c r="I112" i="3"/>
  <c r="K112" i="3"/>
  <c r="H82" i="3"/>
  <c r="I119" i="3"/>
  <c r="K119" i="3"/>
  <c r="I84" i="3"/>
  <c r="H81" i="3"/>
  <c r="I81" i="3" s="1"/>
  <c r="K84" i="3"/>
  <c r="J150" i="3"/>
  <c r="K150" i="3" s="1"/>
  <c r="H83" i="3"/>
  <c r="I83" i="3" s="1"/>
  <c r="I100" i="3"/>
  <c r="K118" i="3"/>
  <c r="K9" i="3"/>
  <c r="J117" i="2"/>
  <c r="M8" i="2"/>
  <c r="O48" i="2"/>
  <c r="N46" i="2"/>
  <c r="O46" i="2"/>
  <c r="H48" i="2"/>
  <c r="H117" i="2" s="1"/>
  <c r="M89" i="2"/>
  <c r="K117" i="2"/>
  <c r="N65" i="2"/>
  <c r="N89" i="2"/>
  <c r="H46" i="2"/>
  <c r="M46" i="2" s="1"/>
  <c r="M87" i="2"/>
  <c r="M307" i="6" l="1"/>
  <c r="I86" i="5"/>
  <c r="I104" i="5"/>
  <c r="I97" i="5"/>
  <c r="I91" i="5"/>
  <c r="I88" i="5"/>
  <c r="I43" i="5"/>
  <c r="I42" i="5"/>
  <c r="I41" i="5"/>
  <c r="I40" i="5"/>
  <c r="I36" i="5"/>
  <c r="I35" i="5"/>
  <c r="I28" i="5"/>
  <c r="I27" i="5"/>
  <c r="I26" i="5"/>
  <c r="I25" i="5"/>
  <c r="I24" i="5"/>
  <c r="I23" i="5"/>
  <c r="I22" i="5"/>
  <c r="I21" i="5"/>
  <c r="I54" i="5"/>
  <c r="I19" i="5"/>
  <c r="I13" i="5"/>
  <c r="I82" i="5"/>
  <c r="I94" i="5"/>
  <c r="I105" i="5"/>
  <c r="I30" i="5"/>
  <c r="I60" i="5"/>
  <c r="I76" i="5"/>
  <c r="I31" i="5"/>
  <c r="I39" i="5"/>
  <c r="I34" i="5"/>
  <c r="I112" i="5"/>
  <c r="I70" i="5"/>
  <c r="I18" i="5"/>
  <c r="I85" i="5"/>
  <c r="I108" i="5"/>
  <c r="I20" i="5"/>
  <c r="I64" i="5"/>
  <c r="I38" i="5"/>
  <c r="I69" i="5"/>
  <c r="I102" i="5"/>
  <c r="I45" i="5"/>
  <c r="I53" i="5"/>
  <c r="I103" i="5"/>
  <c r="I72" i="5"/>
  <c r="I99" i="5"/>
  <c r="I106" i="5"/>
  <c r="I100" i="5"/>
  <c r="I14" i="5"/>
  <c r="I47" i="5"/>
  <c r="I116" i="5"/>
  <c r="I32" i="5"/>
  <c r="I29" i="5"/>
  <c r="I33" i="5"/>
  <c r="I52" i="5"/>
  <c r="I107" i="5"/>
  <c r="I75" i="5"/>
  <c r="I71" i="5"/>
  <c r="I81" i="5"/>
  <c r="I115" i="5"/>
  <c r="I84" i="5"/>
  <c r="I12" i="5"/>
  <c r="I111" i="5"/>
  <c r="I37" i="5"/>
  <c r="I98" i="5"/>
  <c r="I44" i="5"/>
  <c r="I17" i="5"/>
  <c r="I59" i="5"/>
  <c r="I101" i="5"/>
  <c r="I63" i="5"/>
  <c r="I83" i="5"/>
  <c r="I58" i="5"/>
  <c r="I114" i="5"/>
  <c r="I80" i="5"/>
  <c r="I51" i="5"/>
  <c r="I95" i="5"/>
  <c r="I110" i="5"/>
  <c r="I62" i="5"/>
  <c r="I16" i="5"/>
  <c r="I68" i="5"/>
  <c r="I74" i="5"/>
  <c r="I96" i="5"/>
  <c r="I11" i="5"/>
  <c r="I93" i="5"/>
  <c r="I61" i="5"/>
  <c r="I15" i="5"/>
  <c r="I10" i="5"/>
  <c r="I50" i="5"/>
  <c r="I67" i="5"/>
  <c r="I79" i="5"/>
  <c r="I113" i="5"/>
  <c r="I92" i="5"/>
  <c r="I109" i="5"/>
  <c r="I73" i="5"/>
  <c r="I57" i="5"/>
  <c r="I56" i="5"/>
  <c r="I49" i="5"/>
  <c r="I89" i="5"/>
  <c r="I66" i="5"/>
  <c r="I9" i="5"/>
  <c r="I90" i="5"/>
  <c r="I78" i="5"/>
  <c r="M117" i="5"/>
  <c r="I8" i="5"/>
  <c r="I117" i="5" s="1"/>
  <c r="I55" i="5"/>
  <c r="I65" i="5"/>
  <c r="I77" i="5"/>
  <c r="I87" i="5"/>
  <c r="N117" i="5"/>
  <c r="I150" i="4"/>
  <c r="I82" i="3"/>
  <c r="I150" i="3" s="1"/>
  <c r="K82" i="3"/>
  <c r="K83" i="3"/>
  <c r="K81" i="3"/>
  <c r="I81" i="2"/>
  <c r="I76" i="2"/>
  <c r="I64" i="2"/>
  <c r="I116" i="2"/>
  <c r="I63" i="2"/>
  <c r="I62" i="2"/>
  <c r="I54" i="2"/>
  <c r="I72" i="2"/>
  <c r="I41" i="2"/>
  <c r="I39" i="2"/>
  <c r="I36" i="2"/>
  <c r="I34" i="2"/>
  <c r="I60" i="2"/>
  <c r="I42" i="2"/>
  <c r="I102" i="2"/>
  <c r="I43" i="2"/>
  <c r="I112" i="2"/>
  <c r="I71" i="2"/>
  <c r="I31" i="2"/>
  <c r="I27" i="2"/>
  <c r="I21" i="2"/>
  <c r="I19" i="2"/>
  <c r="I23" i="2"/>
  <c r="I108" i="2"/>
  <c r="I40" i="2"/>
  <c r="I35" i="2"/>
  <c r="I30" i="2"/>
  <c r="I26" i="2"/>
  <c r="I14" i="2"/>
  <c r="I55" i="2"/>
  <c r="I115" i="2"/>
  <c r="I24" i="2"/>
  <c r="I22" i="2"/>
  <c r="I80" i="2"/>
  <c r="I10" i="2"/>
  <c r="I85" i="2"/>
  <c r="I111" i="2"/>
  <c r="I100" i="2"/>
  <c r="I106" i="2"/>
  <c r="I53" i="2"/>
  <c r="I56" i="2"/>
  <c r="I58" i="2"/>
  <c r="I11" i="2"/>
  <c r="I61" i="2"/>
  <c r="I107" i="2"/>
  <c r="I28" i="2"/>
  <c r="I25" i="2"/>
  <c r="I59" i="2"/>
  <c r="I13" i="2"/>
  <c r="I103" i="2"/>
  <c r="I101" i="2"/>
  <c r="I38" i="2"/>
  <c r="I104" i="2"/>
  <c r="I51" i="2"/>
  <c r="I44" i="2"/>
  <c r="I84" i="2"/>
  <c r="I70" i="2"/>
  <c r="I97" i="2"/>
  <c r="I12" i="2"/>
  <c r="I32" i="2"/>
  <c r="I86" i="2"/>
  <c r="I45" i="2"/>
  <c r="I75" i="2"/>
  <c r="I18" i="2"/>
  <c r="I57" i="2"/>
  <c r="I52" i="2"/>
  <c r="I79" i="2"/>
  <c r="I82" i="2"/>
  <c r="I37" i="2"/>
  <c r="I94" i="2"/>
  <c r="I17" i="2"/>
  <c r="I114" i="2"/>
  <c r="I105" i="2"/>
  <c r="I74" i="2"/>
  <c r="I83" i="2"/>
  <c r="I29" i="2"/>
  <c r="I99" i="2"/>
  <c r="I33" i="2"/>
  <c r="I20" i="2"/>
  <c r="I69" i="2"/>
  <c r="I91" i="2"/>
  <c r="I50" i="2"/>
  <c r="I110" i="2"/>
  <c r="I16" i="2"/>
  <c r="I113" i="2"/>
  <c r="I98" i="2"/>
  <c r="I49" i="2"/>
  <c r="I78" i="2"/>
  <c r="I73" i="2"/>
  <c r="I68" i="2"/>
  <c r="I88" i="2"/>
  <c r="I96" i="2"/>
  <c r="I109" i="2"/>
  <c r="I15" i="2"/>
  <c r="I93" i="2"/>
  <c r="I95" i="2"/>
  <c r="I67" i="2"/>
  <c r="I77" i="2"/>
  <c r="I47" i="2"/>
  <c r="I92" i="2"/>
  <c r="I90" i="2"/>
  <c r="I66" i="2"/>
  <c r="I9" i="2"/>
  <c r="I89" i="2"/>
  <c r="I65" i="2"/>
  <c r="I87" i="2"/>
  <c r="I8" i="2"/>
  <c r="I48" i="2"/>
  <c r="O117" i="2"/>
  <c r="N117" i="2"/>
  <c r="M117" i="2"/>
  <c r="N48" i="2"/>
  <c r="I46" i="2"/>
  <c r="M48" i="2"/>
  <c r="I117" i="2" l="1"/>
  <c r="AA198" i="1" l="1"/>
  <c r="W198" i="1"/>
  <c r="W197" i="1" s="1"/>
  <c r="W196" i="1" s="1"/>
  <c r="W195" i="1" s="1"/>
  <c r="U198" i="1"/>
  <c r="S198" i="1"/>
  <c r="S197" i="1" s="1"/>
  <c r="S196" i="1" s="1"/>
  <c r="S195" i="1" s="1"/>
  <c r="R198" i="1"/>
  <c r="R197" i="1" s="1"/>
  <c r="R196" i="1" s="1"/>
  <c r="R195" i="1" s="1"/>
  <c r="P198" i="1"/>
  <c r="P197" i="1" s="1"/>
  <c r="P196" i="1" s="1"/>
  <c r="P195" i="1" s="1"/>
  <c r="L198" i="1"/>
  <c r="Z198" i="1" s="1"/>
  <c r="V197" i="1"/>
  <c r="V196" i="1" s="1"/>
  <c r="V195" i="1" s="1"/>
  <c r="U197" i="1"/>
  <c r="U196" i="1" s="1"/>
  <c r="U195" i="1" s="1"/>
  <c r="T197" i="1"/>
  <c r="T196" i="1" s="1"/>
  <c r="Y196" i="1" s="1"/>
  <c r="Q197" i="1"/>
  <c r="X197" i="1" s="1"/>
  <c r="O197" i="1"/>
  <c r="O196" i="1" s="1"/>
  <c r="O195" i="1" s="1"/>
  <c r="O173" i="1" s="1"/>
  <c r="O171" i="1" s="1"/>
  <c r="N197" i="1"/>
  <c r="N196" i="1" s="1"/>
  <c r="N195" i="1" s="1"/>
  <c r="L197" i="1"/>
  <c r="L196" i="1" s="1"/>
  <c r="K197" i="1"/>
  <c r="J197" i="1"/>
  <c r="J196" i="1" s="1"/>
  <c r="J195" i="1" s="1"/>
  <c r="I197" i="1"/>
  <c r="H197" i="1"/>
  <c r="H196" i="1" s="1"/>
  <c r="H195" i="1" s="1"/>
  <c r="G197" i="1"/>
  <c r="G196" i="1" s="1"/>
  <c r="G195" i="1" s="1"/>
  <c r="F197" i="1"/>
  <c r="F196" i="1" s="1"/>
  <c r="F195" i="1" s="1"/>
  <c r="Q196" i="1"/>
  <c r="AA196" i="1" s="1"/>
  <c r="I196" i="1"/>
  <c r="I195" i="1" s="1"/>
  <c r="T195" i="1"/>
  <c r="AA194" i="1"/>
  <c r="Z194" i="1"/>
  <c r="Y194" i="1"/>
  <c r="W194" i="1"/>
  <c r="U194" i="1"/>
  <c r="S194" i="1"/>
  <c r="S193" i="1" s="1"/>
  <c r="S192" i="1" s="1"/>
  <c r="S191" i="1" s="1"/>
  <c r="R194" i="1"/>
  <c r="R193" i="1" s="1"/>
  <c r="R192" i="1" s="1"/>
  <c r="R191" i="1" s="1"/>
  <c r="P194" i="1"/>
  <c r="P193" i="1" s="1"/>
  <c r="P192" i="1" s="1"/>
  <c r="P191" i="1" s="1"/>
  <c r="L194" i="1"/>
  <c r="X194" i="1" s="1"/>
  <c r="W193" i="1"/>
  <c r="V193" i="1"/>
  <c r="U193" i="1"/>
  <c r="U192" i="1" s="1"/>
  <c r="U191" i="1" s="1"/>
  <c r="T193" i="1"/>
  <c r="T192" i="1" s="1"/>
  <c r="Q193" i="1"/>
  <c r="O193" i="1"/>
  <c r="N193" i="1"/>
  <c r="N192" i="1" s="1"/>
  <c r="N191" i="1" s="1"/>
  <c r="L193" i="1"/>
  <c r="K193" i="1"/>
  <c r="J193" i="1"/>
  <c r="J192" i="1" s="1"/>
  <c r="I193" i="1"/>
  <c r="H193" i="1"/>
  <c r="G193" i="1"/>
  <c r="G192" i="1" s="1"/>
  <c r="G191" i="1" s="1"/>
  <c r="F193" i="1"/>
  <c r="F192" i="1" s="1"/>
  <c r="F191" i="1" s="1"/>
  <c r="W192" i="1"/>
  <c r="W191" i="1" s="1"/>
  <c r="O192" i="1"/>
  <c r="L192" i="1"/>
  <c r="K192" i="1"/>
  <c r="K191" i="1" s="1"/>
  <c r="I192" i="1"/>
  <c r="H192" i="1"/>
  <c r="H191" i="1" s="1"/>
  <c r="O191" i="1"/>
  <c r="L191" i="1"/>
  <c r="J191" i="1"/>
  <c r="I191" i="1"/>
  <c r="AA190" i="1"/>
  <c r="W190" i="1"/>
  <c r="U190" i="1"/>
  <c r="U189" i="1" s="1"/>
  <c r="S190" i="1"/>
  <c r="S189" i="1" s="1"/>
  <c r="L190" i="1"/>
  <c r="Y190" i="1" s="1"/>
  <c r="W189" i="1"/>
  <c r="V189" i="1"/>
  <c r="T189" i="1"/>
  <c r="Q189" i="1"/>
  <c r="O189" i="1"/>
  <c r="N189" i="1"/>
  <c r="K189" i="1"/>
  <c r="J189" i="1"/>
  <c r="I189" i="1"/>
  <c r="H189" i="1"/>
  <c r="G189" i="1"/>
  <c r="F189" i="1"/>
  <c r="F182" i="1" s="1"/>
  <c r="F180" i="1" s="1"/>
  <c r="F174" i="1" s="1"/>
  <c r="F172" i="1" s="1"/>
  <c r="W188" i="1"/>
  <c r="W187" i="1" s="1"/>
  <c r="U188" i="1"/>
  <c r="S188" i="1"/>
  <c r="R188" i="1"/>
  <c r="R187" i="1" s="1"/>
  <c r="L188" i="1"/>
  <c r="L187" i="1" s="1"/>
  <c r="V187" i="1"/>
  <c r="U187" i="1"/>
  <c r="T187" i="1"/>
  <c r="S187" i="1"/>
  <c r="Q187" i="1"/>
  <c r="O187" i="1"/>
  <c r="O181" i="1" s="1"/>
  <c r="O179" i="1" s="1"/>
  <c r="N187" i="1"/>
  <c r="K187" i="1"/>
  <c r="J187" i="1"/>
  <c r="J181" i="1" s="1"/>
  <c r="J179" i="1" s="1"/>
  <c r="I187" i="1"/>
  <c r="I181" i="1" s="1"/>
  <c r="I179" i="1" s="1"/>
  <c r="H187" i="1"/>
  <c r="H181" i="1" s="1"/>
  <c r="H179" i="1" s="1"/>
  <c r="G187" i="1"/>
  <c r="F187" i="1"/>
  <c r="W186" i="1"/>
  <c r="W185" i="1" s="1"/>
  <c r="W182" i="1" s="1"/>
  <c r="W180" i="1" s="1"/>
  <c r="W174" i="1" s="1"/>
  <c r="W172" i="1" s="1"/>
  <c r="U186" i="1"/>
  <c r="S186" i="1"/>
  <c r="S185" i="1" s="1"/>
  <c r="P186" i="1"/>
  <c r="P185" i="1" s="1"/>
  <c r="L186" i="1"/>
  <c r="V185" i="1"/>
  <c r="V182" i="1" s="1"/>
  <c r="V180" i="1" s="1"/>
  <c r="V174" i="1" s="1"/>
  <c r="U185" i="1"/>
  <c r="U182" i="1" s="1"/>
  <c r="U180" i="1" s="1"/>
  <c r="U174" i="1" s="1"/>
  <c r="U172" i="1" s="1"/>
  <c r="T185" i="1"/>
  <c r="Q185" i="1"/>
  <c r="Q182" i="1" s="1"/>
  <c r="Q180" i="1" s="1"/>
  <c r="O185" i="1"/>
  <c r="N185" i="1"/>
  <c r="K185" i="1"/>
  <c r="J185" i="1"/>
  <c r="J182" i="1" s="1"/>
  <c r="J180" i="1" s="1"/>
  <c r="J174" i="1" s="1"/>
  <c r="J172" i="1" s="1"/>
  <c r="I185" i="1"/>
  <c r="H185" i="1"/>
  <c r="G185" i="1"/>
  <c r="F185" i="1"/>
  <c r="AB184" i="1"/>
  <c r="AA184" i="1"/>
  <c r="Z184" i="1"/>
  <c r="Y184" i="1"/>
  <c r="W184" i="1"/>
  <c r="U184" i="1"/>
  <c r="S184" i="1"/>
  <c r="S183" i="1" s="1"/>
  <c r="S181" i="1" s="1"/>
  <c r="S179" i="1" s="1"/>
  <c r="R184" i="1"/>
  <c r="R183" i="1" s="1"/>
  <c r="P184" i="1"/>
  <c r="P183" i="1" s="1"/>
  <c r="L184" i="1"/>
  <c r="X184" i="1" s="1"/>
  <c r="W183" i="1"/>
  <c r="V183" i="1"/>
  <c r="AB183" i="1" s="1"/>
  <c r="U183" i="1"/>
  <c r="U181" i="1" s="1"/>
  <c r="U179" i="1" s="1"/>
  <c r="T183" i="1"/>
  <c r="T181" i="1" s="1"/>
  <c r="Q183" i="1"/>
  <c r="O183" i="1"/>
  <c r="N183" i="1"/>
  <c r="N181" i="1" s="1"/>
  <c r="N179" i="1" s="1"/>
  <c r="L183" i="1"/>
  <c r="K183" i="1"/>
  <c r="K182" i="1" s="1"/>
  <c r="K181" i="1" s="1"/>
  <c r="J183" i="1"/>
  <c r="I183" i="1"/>
  <c r="H183" i="1"/>
  <c r="G183" i="1"/>
  <c r="G181" i="1" s="1"/>
  <c r="F183" i="1"/>
  <c r="F181" i="1" s="1"/>
  <c r="F179" i="1" s="1"/>
  <c r="I182" i="1"/>
  <c r="I180" i="1" s="1"/>
  <c r="I174" i="1" s="1"/>
  <c r="I172" i="1" s="1"/>
  <c r="V181" i="1"/>
  <c r="V179" i="1" s="1"/>
  <c r="K180" i="1"/>
  <c r="K174" i="1" s="1"/>
  <c r="K172" i="1" s="1"/>
  <c r="G179" i="1"/>
  <c r="AA178" i="1"/>
  <c r="W178" i="1"/>
  <c r="W177" i="1" s="1"/>
  <c r="U178" i="1"/>
  <c r="S178" i="1"/>
  <c r="S177" i="1" s="1"/>
  <c r="S176" i="1" s="1"/>
  <c r="S175" i="1" s="1"/>
  <c r="R178" i="1"/>
  <c r="R177" i="1" s="1"/>
  <c r="R176" i="1" s="1"/>
  <c r="R175" i="1" s="1"/>
  <c r="L178" i="1"/>
  <c r="Z178" i="1" s="1"/>
  <c r="V177" i="1"/>
  <c r="U177" i="1"/>
  <c r="U176" i="1" s="1"/>
  <c r="T177" i="1"/>
  <c r="AA177" i="1" s="1"/>
  <c r="Q177" i="1"/>
  <c r="Q176" i="1" s="1"/>
  <c r="Q175" i="1" s="1"/>
  <c r="O177" i="1"/>
  <c r="O176" i="1" s="1"/>
  <c r="O175" i="1" s="1"/>
  <c r="N177" i="1"/>
  <c r="N176" i="1" s="1"/>
  <c r="N175" i="1" s="1"/>
  <c r="K177" i="1"/>
  <c r="J177" i="1"/>
  <c r="J176" i="1" s="1"/>
  <c r="I177" i="1"/>
  <c r="I176" i="1" s="1"/>
  <c r="I175" i="1" s="1"/>
  <c r="H177" i="1"/>
  <c r="H176" i="1" s="1"/>
  <c r="H175" i="1" s="1"/>
  <c r="G177" i="1"/>
  <c r="G176" i="1" s="1"/>
  <c r="G175" i="1" s="1"/>
  <c r="F177" i="1"/>
  <c r="W176" i="1"/>
  <c r="W175" i="1" s="1"/>
  <c r="K176" i="1"/>
  <c r="K175" i="1" s="1"/>
  <c r="F176" i="1"/>
  <c r="U175" i="1"/>
  <c r="J175" i="1"/>
  <c r="F175" i="1"/>
  <c r="AA170" i="1"/>
  <c r="W170" i="1"/>
  <c r="W169" i="1" s="1"/>
  <c r="W168" i="1" s="1"/>
  <c r="W167" i="1" s="1"/>
  <c r="U170" i="1"/>
  <c r="U169" i="1" s="1"/>
  <c r="U168" i="1" s="1"/>
  <c r="U167" i="1" s="1"/>
  <c r="S170" i="1"/>
  <c r="K170" i="1"/>
  <c r="L170" i="1" s="1"/>
  <c r="V169" i="1"/>
  <c r="T169" i="1"/>
  <c r="S169" i="1"/>
  <c r="S168" i="1" s="1"/>
  <c r="S167" i="1" s="1"/>
  <c r="Q169" i="1"/>
  <c r="O169" i="1"/>
  <c r="N169" i="1"/>
  <c r="N168" i="1" s="1"/>
  <c r="J169" i="1"/>
  <c r="J168" i="1" s="1"/>
  <c r="J167" i="1" s="1"/>
  <c r="I169" i="1"/>
  <c r="H169" i="1"/>
  <c r="H168" i="1" s="1"/>
  <c r="G169" i="1"/>
  <c r="G168" i="1" s="1"/>
  <c r="F169" i="1"/>
  <c r="F168" i="1" s="1"/>
  <c r="F167" i="1" s="1"/>
  <c r="V168" i="1"/>
  <c r="Q168" i="1"/>
  <c r="O168" i="1"/>
  <c r="I168" i="1"/>
  <c r="I167" i="1" s="1"/>
  <c r="I162" i="1" s="1"/>
  <c r="I161" i="1" s="1"/>
  <c r="O167" i="1"/>
  <c r="N167" i="1"/>
  <c r="H167" i="1"/>
  <c r="G167" i="1"/>
  <c r="AB166" i="1"/>
  <c r="AA166" i="1"/>
  <c r="X166" i="1"/>
  <c r="W166" i="1"/>
  <c r="U166" i="1"/>
  <c r="S166" i="1"/>
  <c r="S165" i="1" s="1"/>
  <c r="K166" i="1"/>
  <c r="L166" i="1" s="1"/>
  <c r="W165" i="1"/>
  <c r="V165" i="1"/>
  <c r="V164" i="1" s="1"/>
  <c r="V163" i="1" s="1"/>
  <c r="U165" i="1"/>
  <c r="U164" i="1" s="1"/>
  <c r="U163" i="1" s="1"/>
  <c r="T165" i="1"/>
  <c r="Q165" i="1"/>
  <c r="O165" i="1"/>
  <c r="O164" i="1" s="1"/>
  <c r="O163" i="1" s="1"/>
  <c r="N165" i="1"/>
  <c r="N164" i="1" s="1"/>
  <c r="N163" i="1" s="1"/>
  <c r="N162" i="1" s="1"/>
  <c r="N161" i="1" s="1"/>
  <c r="K165" i="1"/>
  <c r="K164" i="1" s="1"/>
  <c r="K163" i="1" s="1"/>
  <c r="K162" i="1" s="1"/>
  <c r="K161" i="1" s="1"/>
  <c r="J165" i="1"/>
  <c r="I165" i="1"/>
  <c r="I164" i="1" s="1"/>
  <c r="I163" i="1" s="1"/>
  <c r="H165" i="1"/>
  <c r="G165" i="1"/>
  <c r="F165" i="1"/>
  <c r="F164" i="1" s="1"/>
  <c r="F163" i="1" s="1"/>
  <c r="F162" i="1" s="1"/>
  <c r="F161" i="1" s="1"/>
  <c r="W164" i="1"/>
  <c r="W163" i="1" s="1"/>
  <c r="W162" i="1" s="1"/>
  <c r="W161" i="1" s="1"/>
  <c r="S164" i="1"/>
  <c r="S163" i="1" s="1"/>
  <c r="Q164" i="1"/>
  <c r="J164" i="1"/>
  <c r="J163" i="1" s="1"/>
  <c r="J162" i="1" s="1"/>
  <c r="J161" i="1" s="1"/>
  <c r="H164" i="1"/>
  <c r="H163" i="1" s="1"/>
  <c r="G164" i="1"/>
  <c r="G163" i="1" s="1"/>
  <c r="G162" i="1" s="1"/>
  <c r="Q163" i="1"/>
  <c r="G161" i="1"/>
  <c r="AB160" i="1"/>
  <c r="AA160" i="1"/>
  <c r="W160" i="1"/>
  <c r="W159" i="1" s="1"/>
  <c r="W158" i="1" s="1"/>
  <c r="W157" i="1" s="1"/>
  <c r="U160" i="1"/>
  <c r="U159" i="1" s="1"/>
  <c r="U158" i="1" s="1"/>
  <c r="U157" i="1" s="1"/>
  <c r="S160" i="1"/>
  <c r="S159" i="1" s="1"/>
  <c r="S158" i="1" s="1"/>
  <c r="S157" i="1" s="1"/>
  <c r="K160" i="1"/>
  <c r="L160" i="1" s="1"/>
  <c r="L159" i="1" s="1"/>
  <c r="AB159" i="1"/>
  <c r="V159" i="1"/>
  <c r="T159" i="1"/>
  <c r="Q159" i="1"/>
  <c r="O159" i="1"/>
  <c r="O158" i="1" s="1"/>
  <c r="O157" i="1" s="1"/>
  <c r="N159" i="1"/>
  <c r="J159" i="1"/>
  <c r="J158" i="1" s="1"/>
  <c r="I159" i="1"/>
  <c r="I158" i="1" s="1"/>
  <c r="I157" i="1" s="1"/>
  <c r="H159" i="1"/>
  <c r="H158" i="1" s="1"/>
  <c r="H157" i="1" s="1"/>
  <c r="H152" i="1" s="1"/>
  <c r="H151" i="1" s="1"/>
  <c r="G159" i="1"/>
  <c r="G158" i="1" s="1"/>
  <c r="G157" i="1" s="1"/>
  <c r="F159" i="1"/>
  <c r="F158" i="1" s="1"/>
  <c r="F157" i="1" s="1"/>
  <c r="T158" i="1"/>
  <c r="N158" i="1"/>
  <c r="N157" i="1" s="1"/>
  <c r="J157" i="1"/>
  <c r="Z156" i="1"/>
  <c r="Y156" i="1"/>
  <c r="W156" i="1"/>
  <c r="W155" i="1" s="1"/>
  <c r="U156" i="1"/>
  <c r="S156" i="1"/>
  <c r="S155" i="1" s="1"/>
  <c r="S154" i="1" s="1"/>
  <c r="S153" i="1" s="1"/>
  <c r="R156" i="1"/>
  <c r="R155" i="1" s="1"/>
  <c r="R154" i="1" s="1"/>
  <c r="R153" i="1" s="1"/>
  <c r="P156" i="1"/>
  <c r="P155" i="1" s="1"/>
  <c r="P154" i="1" s="1"/>
  <c r="P153" i="1" s="1"/>
  <c r="L156" i="1"/>
  <c r="X156" i="1" s="1"/>
  <c r="K156" i="1"/>
  <c r="V155" i="1"/>
  <c r="V154" i="1" s="1"/>
  <c r="U155" i="1"/>
  <c r="U154" i="1" s="1"/>
  <c r="U153" i="1" s="1"/>
  <c r="U152" i="1" s="1"/>
  <c r="U151" i="1" s="1"/>
  <c r="T155" i="1"/>
  <c r="Q155" i="1"/>
  <c r="X155" i="1" s="1"/>
  <c r="O155" i="1"/>
  <c r="O154" i="1" s="1"/>
  <c r="N155" i="1"/>
  <c r="N154" i="1" s="1"/>
  <c r="N153" i="1" s="1"/>
  <c r="N152" i="1" s="1"/>
  <c r="N151" i="1" s="1"/>
  <c r="L155" i="1"/>
  <c r="Z155" i="1" s="1"/>
  <c r="J155" i="1"/>
  <c r="I155" i="1"/>
  <c r="I154" i="1" s="1"/>
  <c r="I153" i="1" s="1"/>
  <c r="H155" i="1"/>
  <c r="H154" i="1" s="1"/>
  <c r="H153" i="1" s="1"/>
  <c r="G155" i="1"/>
  <c r="F155" i="1"/>
  <c r="F154" i="1" s="1"/>
  <c r="F153" i="1" s="1"/>
  <c r="F152" i="1" s="1"/>
  <c r="F151" i="1" s="1"/>
  <c r="W154" i="1"/>
  <c r="W153" i="1" s="1"/>
  <c r="Q154" i="1"/>
  <c r="J154" i="1"/>
  <c r="J153" i="1" s="1"/>
  <c r="O153" i="1"/>
  <c r="O152" i="1" s="1"/>
  <c r="O151" i="1" s="1"/>
  <c r="AB150" i="1"/>
  <c r="AA150" i="1"/>
  <c r="W150" i="1"/>
  <c r="W149" i="1" s="1"/>
  <c r="W148" i="1" s="1"/>
  <c r="W147" i="1" s="1"/>
  <c r="U150" i="1"/>
  <c r="U149" i="1" s="1"/>
  <c r="U148" i="1" s="1"/>
  <c r="U147" i="1" s="1"/>
  <c r="U135" i="1" s="1"/>
  <c r="U133" i="1" s="1"/>
  <c r="S150" i="1"/>
  <c r="S149" i="1" s="1"/>
  <c r="S148" i="1" s="1"/>
  <c r="S147" i="1" s="1"/>
  <c r="L150" i="1"/>
  <c r="K150" i="1"/>
  <c r="V149" i="1"/>
  <c r="T149" i="1"/>
  <c r="T148" i="1" s="1"/>
  <c r="T147" i="1" s="1"/>
  <c r="Q149" i="1"/>
  <c r="O149" i="1"/>
  <c r="N149" i="1"/>
  <c r="J149" i="1"/>
  <c r="J148" i="1" s="1"/>
  <c r="J147" i="1" s="1"/>
  <c r="I149" i="1"/>
  <c r="I148" i="1" s="1"/>
  <c r="I147" i="1" s="1"/>
  <c r="H149" i="1"/>
  <c r="G149" i="1"/>
  <c r="G148" i="1" s="1"/>
  <c r="G147" i="1" s="1"/>
  <c r="F149" i="1"/>
  <c r="F148" i="1" s="1"/>
  <c r="F147" i="1" s="1"/>
  <c r="Q148" i="1"/>
  <c r="O148" i="1"/>
  <c r="O147" i="1" s="1"/>
  <c r="N148" i="1"/>
  <c r="N147" i="1" s="1"/>
  <c r="H148" i="1"/>
  <c r="H147" i="1" s="1"/>
  <c r="AA146" i="1"/>
  <c r="Z146" i="1"/>
  <c r="Y146" i="1"/>
  <c r="X146" i="1"/>
  <c r="W146" i="1"/>
  <c r="W145" i="1" s="1"/>
  <c r="U146" i="1"/>
  <c r="U145" i="1" s="1"/>
  <c r="S146" i="1"/>
  <c r="S145" i="1" s="1"/>
  <c r="S140" i="1" s="1"/>
  <c r="R146" i="1"/>
  <c r="R145" i="1" s="1"/>
  <c r="P146" i="1"/>
  <c r="K146" i="1"/>
  <c r="AA145" i="1"/>
  <c r="Y145" i="1"/>
  <c r="V145" i="1"/>
  <c r="T145" i="1"/>
  <c r="T140" i="1" s="1"/>
  <c r="T136" i="1" s="1"/>
  <c r="Q145" i="1"/>
  <c r="X145" i="1" s="1"/>
  <c r="P145" i="1"/>
  <c r="O145" i="1"/>
  <c r="N145" i="1"/>
  <c r="L145" i="1"/>
  <c r="J145" i="1"/>
  <c r="I145" i="1"/>
  <c r="H145" i="1"/>
  <c r="H140" i="1" s="1"/>
  <c r="G145" i="1"/>
  <c r="G140" i="1" s="1"/>
  <c r="F145" i="1"/>
  <c r="AA144" i="1"/>
  <c r="Z144" i="1"/>
  <c r="Y144" i="1"/>
  <c r="X144" i="1"/>
  <c r="W144" i="1"/>
  <c r="U144" i="1"/>
  <c r="U143" i="1" s="1"/>
  <c r="U140" i="1" s="1"/>
  <c r="S144" i="1"/>
  <c r="R144" i="1"/>
  <c r="R143" i="1" s="1"/>
  <c r="P144" i="1"/>
  <c r="P143" i="1" s="1"/>
  <c r="P140" i="1" s="1"/>
  <c r="K144" i="1"/>
  <c r="W143" i="1"/>
  <c r="W140" i="1" s="1"/>
  <c r="V143" i="1"/>
  <c r="T143" i="1"/>
  <c r="S143" i="1"/>
  <c r="Q143" i="1"/>
  <c r="O143" i="1"/>
  <c r="N143" i="1"/>
  <c r="L143" i="1"/>
  <c r="J143" i="1"/>
  <c r="J140" i="1" s="1"/>
  <c r="I143" i="1"/>
  <c r="H143" i="1"/>
  <c r="G143" i="1"/>
  <c r="F143" i="1"/>
  <c r="Z142" i="1"/>
  <c r="Y142" i="1"/>
  <c r="X142" i="1"/>
  <c r="W142" i="1"/>
  <c r="W141" i="1" s="1"/>
  <c r="W139" i="1" s="1"/>
  <c r="W137" i="1" s="1"/>
  <c r="U142" i="1"/>
  <c r="U141" i="1" s="1"/>
  <c r="S142" i="1"/>
  <c r="R142" i="1"/>
  <c r="P142" i="1"/>
  <c r="V141" i="1"/>
  <c r="V139" i="1" s="1"/>
  <c r="V137" i="1" s="1"/>
  <c r="T141" i="1"/>
  <c r="S141" i="1"/>
  <c r="S139" i="1" s="1"/>
  <c r="S137" i="1" s="1"/>
  <c r="R141" i="1"/>
  <c r="Q141" i="1"/>
  <c r="Q139" i="1" s="1"/>
  <c r="Q137" i="1" s="1"/>
  <c r="P141" i="1"/>
  <c r="P139" i="1" s="1"/>
  <c r="P137" i="1" s="1"/>
  <c r="O141" i="1"/>
  <c r="O139" i="1" s="1"/>
  <c r="O137" i="1" s="1"/>
  <c r="N141" i="1"/>
  <c r="N139" i="1" s="1"/>
  <c r="N137" i="1" s="1"/>
  <c r="L141" i="1"/>
  <c r="J141" i="1"/>
  <c r="J139" i="1" s="1"/>
  <c r="J137" i="1" s="1"/>
  <c r="I141" i="1"/>
  <c r="H141" i="1"/>
  <c r="H139" i="1" s="1"/>
  <c r="H137" i="1" s="1"/>
  <c r="G141" i="1"/>
  <c r="F141" i="1"/>
  <c r="F139" i="1" s="1"/>
  <c r="F137" i="1" s="1"/>
  <c r="F135" i="1" s="1"/>
  <c r="F133" i="1" s="1"/>
  <c r="O140" i="1"/>
  <c r="O138" i="1" s="1"/>
  <c r="N140" i="1"/>
  <c r="N138" i="1" s="1"/>
  <c r="F140" i="1"/>
  <c r="F138" i="1" s="1"/>
  <c r="F136" i="1" s="1"/>
  <c r="F134" i="1" s="1"/>
  <c r="F119" i="1" s="1"/>
  <c r="U139" i="1"/>
  <c r="U137" i="1" s="1"/>
  <c r="R139" i="1"/>
  <c r="R137" i="1" s="1"/>
  <c r="L139" i="1"/>
  <c r="I139" i="1"/>
  <c r="I137" i="1" s="1"/>
  <c r="I135" i="1" s="1"/>
  <c r="I133" i="1" s="1"/>
  <c r="G136" i="1"/>
  <c r="W132" i="1"/>
  <c r="W131" i="1" s="1"/>
  <c r="U132" i="1"/>
  <c r="S132" i="1"/>
  <c r="L132" i="1"/>
  <c r="R132" i="1" s="1"/>
  <c r="R131" i="1" s="1"/>
  <c r="R130" i="1" s="1"/>
  <c r="R129" i="1" s="1"/>
  <c r="K132" i="1"/>
  <c r="V131" i="1"/>
  <c r="V130" i="1" s="1"/>
  <c r="U131" i="1"/>
  <c r="U130" i="1" s="1"/>
  <c r="T131" i="1"/>
  <c r="S131" i="1"/>
  <c r="S130" i="1" s="1"/>
  <c r="S129" i="1" s="1"/>
  <c r="Q131" i="1"/>
  <c r="Q130" i="1" s="1"/>
  <c r="Q129" i="1" s="1"/>
  <c r="O131" i="1"/>
  <c r="O130" i="1" s="1"/>
  <c r="O129" i="1" s="1"/>
  <c r="N131" i="1"/>
  <c r="N130" i="1" s="1"/>
  <c r="N129" i="1" s="1"/>
  <c r="J131" i="1"/>
  <c r="J130" i="1" s="1"/>
  <c r="J129" i="1" s="1"/>
  <c r="I131" i="1"/>
  <c r="I130" i="1" s="1"/>
  <c r="H131" i="1"/>
  <c r="H130" i="1" s="1"/>
  <c r="H129" i="1" s="1"/>
  <c r="G131" i="1"/>
  <c r="G130" i="1" s="1"/>
  <c r="F131" i="1"/>
  <c r="W130" i="1"/>
  <c r="W129" i="1" s="1"/>
  <c r="F130" i="1"/>
  <c r="F129" i="1" s="1"/>
  <c r="U129" i="1"/>
  <c r="I129" i="1"/>
  <c r="AB128" i="1"/>
  <c r="AA128" i="1"/>
  <c r="W128" i="1"/>
  <c r="U128" i="1"/>
  <c r="S128" i="1"/>
  <c r="S127" i="1" s="1"/>
  <c r="S126" i="1" s="1"/>
  <c r="K128" i="1"/>
  <c r="L128" i="1" s="1"/>
  <c r="Z128" i="1" s="1"/>
  <c r="AB127" i="1"/>
  <c r="W127" i="1"/>
  <c r="V127" i="1"/>
  <c r="U127" i="1"/>
  <c r="U126" i="1" s="1"/>
  <c r="U125" i="1" s="1"/>
  <c r="T127" i="1"/>
  <c r="Q127" i="1"/>
  <c r="O127" i="1"/>
  <c r="O126" i="1" s="1"/>
  <c r="O125" i="1" s="1"/>
  <c r="N127" i="1"/>
  <c r="N126" i="1" s="1"/>
  <c r="N125" i="1" s="1"/>
  <c r="N124" i="1" s="1"/>
  <c r="N123" i="1" s="1"/>
  <c r="J127" i="1"/>
  <c r="J126" i="1" s="1"/>
  <c r="J125" i="1" s="1"/>
  <c r="I127" i="1"/>
  <c r="H127" i="1"/>
  <c r="G127" i="1"/>
  <c r="F127" i="1"/>
  <c r="F126" i="1" s="1"/>
  <c r="F125" i="1" s="1"/>
  <c r="W126" i="1"/>
  <c r="W125" i="1" s="1"/>
  <c r="W124" i="1" s="1"/>
  <c r="W123" i="1" s="1"/>
  <c r="V126" i="1"/>
  <c r="AB126" i="1" s="1"/>
  <c r="T126" i="1"/>
  <c r="T125" i="1" s="1"/>
  <c r="Q126" i="1"/>
  <c r="H126" i="1"/>
  <c r="G126" i="1"/>
  <c r="G125" i="1" s="1"/>
  <c r="S125" i="1"/>
  <c r="W122" i="1"/>
  <c r="W121" i="1" s="1"/>
  <c r="W120" i="1" s="1"/>
  <c r="U122" i="1"/>
  <c r="U121" i="1" s="1"/>
  <c r="U120" i="1" s="1"/>
  <c r="S122" i="1"/>
  <c r="K122" i="1"/>
  <c r="V121" i="1"/>
  <c r="T121" i="1"/>
  <c r="T120" i="1" s="1"/>
  <c r="S121" i="1"/>
  <c r="S120" i="1" s="1"/>
  <c r="Q121" i="1"/>
  <c r="Q120" i="1" s="1"/>
  <c r="O121" i="1"/>
  <c r="N121" i="1"/>
  <c r="J121" i="1"/>
  <c r="I121" i="1"/>
  <c r="H121" i="1"/>
  <c r="H120" i="1" s="1"/>
  <c r="G121" i="1"/>
  <c r="G120" i="1" s="1"/>
  <c r="F121" i="1"/>
  <c r="V120" i="1"/>
  <c r="O120" i="1"/>
  <c r="N120" i="1"/>
  <c r="J120" i="1"/>
  <c r="I120" i="1"/>
  <c r="W117" i="1"/>
  <c r="U117" i="1"/>
  <c r="U116" i="1" s="1"/>
  <c r="U112" i="1" s="1"/>
  <c r="U110" i="1" s="1"/>
  <c r="S117" i="1"/>
  <c r="S116" i="1" s="1"/>
  <c r="S112" i="1" s="1"/>
  <c r="S110" i="1" s="1"/>
  <c r="R117" i="1"/>
  <c r="R116" i="1" s="1"/>
  <c r="R112" i="1" s="1"/>
  <c r="R110" i="1" s="1"/>
  <c r="K117" i="1"/>
  <c r="L117" i="1" s="1"/>
  <c r="X116" i="1"/>
  <c r="W116" i="1"/>
  <c r="W112" i="1" s="1"/>
  <c r="W110" i="1" s="1"/>
  <c r="V116" i="1"/>
  <c r="V112" i="1" s="1"/>
  <c r="V110" i="1" s="1"/>
  <c r="T116" i="1"/>
  <c r="Q116" i="1"/>
  <c r="O116" i="1"/>
  <c r="O112" i="1" s="1"/>
  <c r="O110" i="1" s="1"/>
  <c r="N116" i="1"/>
  <c r="N112" i="1" s="1"/>
  <c r="N110" i="1" s="1"/>
  <c r="L116" i="1"/>
  <c r="L112" i="1" s="1"/>
  <c r="J116" i="1"/>
  <c r="I116" i="1"/>
  <c r="H116" i="1"/>
  <c r="H112" i="1" s="1"/>
  <c r="H110" i="1" s="1"/>
  <c r="G116" i="1"/>
  <c r="F116" i="1"/>
  <c r="F112" i="1" s="1"/>
  <c r="F110" i="1" s="1"/>
  <c r="AB115" i="1"/>
  <c r="AA115" i="1"/>
  <c r="W115" i="1"/>
  <c r="W114" i="1" s="1"/>
  <c r="U115" i="1"/>
  <c r="S115" i="1"/>
  <c r="S114" i="1" s="1"/>
  <c r="S113" i="1" s="1"/>
  <c r="S111" i="1" s="1"/>
  <c r="S109" i="1" s="1"/>
  <c r="L115" i="1"/>
  <c r="L114" i="1" s="1"/>
  <c r="K115" i="1"/>
  <c r="V114" i="1"/>
  <c r="U114" i="1"/>
  <c r="U113" i="1" s="1"/>
  <c r="U111" i="1" s="1"/>
  <c r="U109" i="1" s="1"/>
  <c r="T114" i="1"/>
  <c r="Q114" i="1"/>
  <c r="X114" i="1" s="1"/>
  <c r="O114" i="1"/>
  <c r="O113" i="1" s="1"/>
  <c r="O111" i="1" s="1"/>
  <c r="O109" i="1" s="1"/>
  <c r="N114" i="1"/>
  <c r="J114" i="1"/>
  <c r="J113" i="1" s="1"/>
  <c r="J111" i="1" s="1"/>
  <c r="J109" i="1" s="1"/>
  <c r="I114" i="1"/>
  <c r="I113" i="1" s="1"/>
  <c r="I111" i="1" s="1"/>
  <c r="I109" i="1" s="1"/>
  <c r="H114" i="1"/>
  <c r="H113" i="1" s="1"/>
  <c r="H111" i="1" s="1"/>
  <c r="H109" i="1" s="1"/>
  <c r="G114" i="1"/>
  <c r="F114" i="1"/>
  <c r="W113" i="1"/>
  <c r="W111" i="1" s="1"/>
  <c r="W109" i="1" s="1"/>
  <c r="V113" i="1"/>
  <c r="V111" i="1" s="1"/>
  <c r="V109" i="1" s="1"/>
  <c r="Q113" i="1"/>
  <c r="Q111" i="1" s="1"/>
  <c r="N113" i="1"/>
  <c r="N111" i="1" s="1"/>
  <c r="N109" i="1" s="1"/>
  <c r="G113" i="1"/>
  <c r="F113" i="1"/>
  <c r="F111" i="1" s="1"/>
  <c r="F109" i="1" s="1"/>
  <c r="T112" i="1"/>
  <c r="Q112" i="1"/>
  <c r="J112" i="1"/>
  <c r="J110" i="1" s="1"/>
  <c r="I112" i="1"/>
  <c r="I110" i="1" s="1"/>
  <c r="Q110" i="1"/>
  <c r="L110" i="1"/>
  <c r="W108" i="1"/>
  <c r="U108" i="1"/>
  <c r="S108" i="1"/>
  <c r="K108" i="1"/>
  <c r="L108" i="1" s="1"/>
  <c r="Y108" i="1" s="1"/>
  <c r="W107" i="1"/>
  <c r="W106" i="1" s="1"/>
  <c r="V107" i="1"/>
  <c r="U107" i="1"/>
  <c r="T107" i="1"/>
  <c r="S107" i="1"/>
  <c r="S106" i="1" s="1"/>
  <c r="Q107" i="1"/>
  <c r="O107" i="1"/>
  <c r="N107" i="1"/>
  <c r="N106" i="1" s="1"/>
  <c r="J107" i="1"/>
  <c r="I107" i="1"/>
  <c r="H107" i="1"/>
  <c r="G107" i="1"/>
  <c r="G106" i="1" s="1"/>
  <c r="F107" i="1"/>
  <c r="F106" i="1" s="1"/>
  <c r="V106" i="1"/>
  <c r="U106" i="1"/>
  <c r="T106" i="1"/>
  <c r="O106" i="1"/>
  <c r="J106" i="1"/>
  <c r="I106" i="1"/>
  <c r="W105" i="1"/>
  <c r="U105" i="1"/>
  <c r="S105" i="1"/>
  <c r="R105" i="1"/>
  <c r="P105" i="1"/>
  <c r="K105" i="1"/>
  <c r="L105" i="1" s="1"/>
  <c r="Z105" i="1" s="1"/>
  <c r="W104" i="1"/>
  <c r="W103" i="1" s="1"/>
  <c r="W102" i="1" s="1"/>
  <c r="U104" i="1"/>
  <c r="S104" i="1"/>
  <c r="R104" i="1"/>
  <c r="R103" i="1" s="1"/>
  <c r="R102" i="1" s="1"/>
  <c r="K104" i="1"/>
  <c r="L104" i="1" s="1"/>
  <c r="V103" i="1"/>
  <c r="Z103" i="1" s="1"/>
  <c r="T103" i="1"/>
  <c r="T102" i="1" s="1"/>
  <c r="Q103" i="1"/>
  <c r="O103" i="1"/>
  <c r="N103" i="1"/>
  <c r="L103" i="1"/>
  <c r="L102" i="1" s="1"/>
  <c r="K103" i="1"/>
  <c r="J103" i="1"/>
  <c r="I103" i="1"/>
  <c r="H103" i="1"/>
  <c r="G103" i="1"/>
  <c r="G102" i="1" s="1"/>
  <c r="F103" i="1"/>
  <c r="F102" i="1" s="1"/>
  <c r="F92" i="1" s="1"/>
  <c r="V102" i="1"/>
  <c r="V92" i="1" s="1"/>
  <c r="Q102" i="1"/>
  <c r="O102" i="1"/>
  <c r="O92" i="1" s="1"/>
  <c r="N102" i="1"/>
  <c r="N92" i="1" s="1"/>
  <c r="J102" i="1"/>
  <c r="J9" i="1" s="1"/>
  <c r="I102" i="1"/>
  <c r="H102" i="1"/>
  <c r="H92" i="1" s="1"/>
  <c r="W101" i="1"/>
  <c r="U101" i="1"/>
  <c r="S101" i="1"/>
  <c r="P101" i="1"/>
  <c r="L101" i="1"/>
  <c r="K101" i="1"/>
  <c r="W100" i="1"/>
  <c r="U100" i="1"/>
  <c r="S100" i="1"/>
  <c r="S99" i="1" s="1"/>
  <c r="S98" i="1" s="1"/>
  <c r="S97" i="1" s="1"/>
  <c r="K100" i="1"/>
  <c r="L100" i="1" s="1"/>
  <c r="V99" i="1"/>
  <c r="U99" i="1"/>
  <c r="T99" i="1"/>
  <c r="Q99" i="1"/>
  <c r="O99" i="1"/>
  <c r="O98" i="1" s="1"/>
  <c r="O97" i="1" s="1"/>
  <c r="N99" i="1"/>
  <c r="N98" i="1" s="1"/>
  <c r="N97" i="1" s="1"/>
  <c r="J99" i="1"/>
  <c r="J98" i="1" s="1"/>
  <c r="I99" i="1"/>
  <c r="H99" i="1"/>
  <c r="G99" i="1"/>
  <c r="F99" i="1"/>
  <c r="F98" i="1" s="1"/>
  <c r="F97" i="1" s="1"/>
  <c r="V98" i="1"/>
  <c r="V97" i="1" s="1"/>
  <c r="U98" i="1"/>
  <c r="I98" i="1"/>
  <c r="I97" i="1" s="1"/>
  <c r="G98" i="1"/>
  <c r="U97" i="1"/>
  <c r="J97" i="1"/>
  <c r="G97" i="1"/>
  <c r="Z96" i="1"/>
  <c r="Y96" i="1"/>
  <c r="W96" i="1"/>
  <c r="U96" i="1"/>
  <c r="U95" i="1" s="1"/>
  <c r="U94" i="1" s="1"/>
  <c r="S96" i="1"/>
  <c r="S95" i="1" s="1"/>
  <c r="R96" i="1"/>
  <c r="R95" i="1" s="1"/>
  <c r="R94" i="1" s="1"/>
  <c r="P96" i="1"/>
  <c r="P95" i="1" s="1"/>
  <c r="K96" i="1"/>
  <c r="L96" i="1" s="1"/>
  <c r="L95" i="1" s="1"/>
  <c r="W95" i="1"/>
  <c r="V95" i="1"/>
  <c r="T95" i="1"/>
  <c r="Q95" i="1"/>
  <c r="X95" i="1" s="1"/>
  <c r="O95" i="1"/>
  <c r="O94" i="1" s="1"/>
  <c r="N95" i="1"/>
  <c r="N94" i="1" s="1"/>
  <c r="J95" i="1"/>
  <c r="J94" i="1" s="1"/>
  <c r="J93" i="1" s="1"/>
  <c r="I95" i="1"/>
  <c r="I94" i="1" s="1"/>
  <c r="H95" i="1"/>
  <c r="H94" i="1" s="1"/>
  <c r="G95" i="1"/>
  <c r="F95" i="1"/>
  <c r="W94" i="1"/>
  <c r="S94" i="1"/>
  <c r="Q94" i="1"/>
  <c r="P94" i="1"/>
  <c r="L94" i="1"/>
  <c r="G94" i="1"/>
  <c r="F94" i="1"/>
  <c r="G92" i="1"/>
  <c r="AB91" i="1"/>
  <c r="AA91" i="1"/>
  <c r="U91" i="1"/>
  <c r="S91" i="1"/>
  <c r="K91" i="1"/>
  <c r="L91" i="1" s="1"/>
  <c r="AA90" i="1"/>
  <c r="Z90" i="1"/>
  <c r="Y90" i="1"/>
  <c r="W90" i="1"/>
  <c r="U90" i="1"/>
  <c r="S90" i="1"/>
  <c r="R90" i="1"/>
  <c r="P90" i="1"/>
  <c r="L90" i="1"/>
  <c r="X90" i="1" s="1"/>
  <c r="K90" i="1"/>
  <c r="AA89" i="1"/>
  <c r="Z89" i="1"/>
  <c r="Y89" i="1"/>
  <c r="W89" i="1"/>
  <c r="U89" i="1"/>
  <c r="S89" i="1"/>
  <c r="K89" i="1"/>
  <c r="L89" i="1" s="1"/>
  <c r="AB88" i="1"/>
  <c r="AA88" i="1"/>
  <c r="W88" i="1"/>
  <c r="U88" i="1"/>
  <c r="S88" i="1"/>
  <c r="K88" i="1"/>
  <c r="L88" i="1" s="1"/>
  <c r="AA87" i="1"/>
  <c r="X87" i="1"/>
  <c r="W87" i="1"/>
  <c r="U87" i="1"/>
  <c r="U85" i="1" s="1"/>
  <c r="S87" i="1"/>
  <c r="K87" i="1"/>
  <c r="L87" i="1" s="1"/>
  <c r="W86" i="1"/>
  <c r="W85" i="1" s="1"/>
  <c r="U86" i="1"/>
  <c r="S86" i="1"/>
  <c r="K86" i="1"/>
  <c r="L86" i="1" s="1"/>
  <c r="V85" i="1"/>
  <c r="T85" i="1"/>
  <c r="S85" i="1"/>
  <c r="Q85" i="1"/>
  <c r="O85" i="1"/>
  <c r="N85" i="1"/>
  <c r="J85" i="1"/>
  <c r="I85" i="1"/>
  <c r="H85" i="1"/>
  <c r="G85" i="1"/>
  <c r="F85" i="1"/>
  <c r="AA84" i="1"/>
  <c r="W84" i="1"/>
  <c r="U84" i="1"/>
  <c r="S84" i="1"/>
  <c r="L84" i="1"/>
  <c r="Y84" i="1" s="1"/>
  <c r="K84" i="1"/>
  <c r="AA83" i="1"/>
  <c r="W83" i="1"/>
  <c r="U83" i="1"/>
  <c r="S83" i="1"/>
  <c r="L83" i="1"/>
  <c r="X83" i="1" s="1"/>
  <c r="K83" i="1"/>
  <c r="AA82" i="1"/>
  <c r="W82" i="1"/>
  <c r="U82" i="1"/>
  <c r="S82" i="1"/>
  <c r="R82" i="1"/>
  <c r="K82" i="1"/>
  <c r="L82" i="1" s="1"/>
  <c r="AB81" i="1"/>
  <c r="AA81" i="1"/>
  <c r="Y81" i="1"/>
  <c r="W81" i="1"/>
  <c r="U81" i="1"/>
  <c r="S81" i="1"/>
  <c r="K81" i="1"/>
  <c r="L81" i="1" s="1"/>
  <c r="X81" i="1" s="1"/>
  <c r="AB80" i="1"/>
  <c r="AA80" i="1"/>
  <c r="W80" i="1"/>
  <c r="U80" i="1"/>
  <c r="S80" i="1"/>
  <c r="K80" i="1"/>
  <c r="L80" i="1" s="1"/>
  <c r="AB79" i="1"/>
  <c r="AA79" i="1"/>
  <c r="W79" i="1"/>
  <c r="U79" i="1"/>
  <c r="S79" i="1"/>
  <c r="K79" i="1"/>
  <c r="L79" i="1" s="1"/>
  <c r="V78" i="1"/>
  <c r="AB78" i="1" s="1"/>
  <c r="T78" i="1"/>
  <c r="Q78" i="1"/>
  <c r="AA78" i="1" s="1"/>
  <c r="O78" i="1"/>
  <c r="N78" i="1"/>
  <c r="J78" i="1"/>
  <c r="I78" i="1"/>
  <c r="H78" i="1"/>
  <c r="G78" i="1"/>
  <c r="F78" i="1"/>
  <c r="AA77" i="1"/>
  <c r="W77" i="1"/>
  <c r="U77" i="1"/>
  <c r="S77" i="1"/>
  <c r="K77" i="1"/>
  <c r="L77" i="1" s="1"/>
  <c r="AB76" i="1"/>
  <c r="AA76" i="1"/>
  <c r="W76" i="1"/>
  <c r="U76" i="1"/>
  <c r="S76" i="1"/>
  <c r="S74" i="1" s="1"/>
  <c r="K76" i="1"/>
  <c r="L76" i="1" s="1"/>
  <c r="P76" i="1" s="1"/>
  <c r="AA75" i="1"/>
  <c r="W75" i="1"/>
  <c r="U75" i="1"/>
  <c r="S75" i="1"/>
  <c r="K75" i="1"/>
  <c r="L75" i="1" s="1"/>
  <c r="AB74" i="1"/>
  <c r="V74" i="1"/>
  <c r="T74" i="1"/>
  <c r="AA74" i="1" s="1"/>
  <c r="Q74" i="1"/>
  <c r="O74" i="1"/>
  <c r="N74" i="1"/>
  <c r="J74" i="1"/>
  <c r="I74" i="1"/>
  <c r="H74" i="1"/>
  <c r="G74" i="1"/>
  <c r="F74" i="1"/>
  <c r="AB73" i="1"/>
  <c r="AA73" i="1"/>
  <c r="W73" i="1"/>
  <c r="U73" i="1"/>
  <c r="S73" i="1"/>
  <c r="K73" i="1"/>
  <c r="L73" i="1" s="1"/>
  <c r="AA72" i="1"/>
  <c r="W72" i="1"/>
  <c r="U72" i="1"/>
  <c r="S72" i="1"/>
  <c r="K72" i="1"/>
  <c r="L72" i="1" s="1"/>
  <c r="AB71" i="1"/>
  <c r="AA71" i="1"/>
  <c r="W71" i="1"/>
  <c r="U71" i="1"/>
  <c r="S71" i="1"/>
  <c r="K71" i="1"/>
  <c r="L71" i="1" s="1"/>
  <c r="W70" i="1"/>
  <c r="U70" i="1"/>
  <c r="S70" i="1"/>
  <c r="K70" i="1"/>
  <c r="L70" i="1" s="1"/>
  <c r="W69" i="1"/>
  <c r="U69" i="1"/>
  <c r="S69" i="1"/>
  <c r="L69" i="1"/>
  <c r="P69" i="1" s="1"/>
  <c r="K69" i="1"/>
  <c r="AB68" i="1"/>
  <c r="AA68" i="1"/>
  <c r="W68" i="1"/>
  <c r="U68" i="1"/>
  <c r="S68" i="1"/>
  <c r="K68" i="1"/>
  <c r="L68" i="1" s="1"/>
  <c r="Y68" i="1" s="1"/>
  <c r="V67" i="1"/>
  <c r="AB67" i="1" s="1"/>
  <c r="U67" i="1"/>
  <c r="T67" i="1"/>
  <c r="Q67" i="1"/>
  <c r="O67" i="1"/>
  <c r="N67" i="1"/>
  <c r="J67" i="1"/>
  <c r="I67" i="1"/>
  <c r="H67" i="1"/>
  <c r="G67" i="1"/>
  <c r="F67" i="1"/>
  <c r="W66" i="1"/>
  <c r="W65" i="1" s="1"/>
  <c r="U66" i="1"/>
  <c r="U65" i="1" s="1"/>
  <c r="S66" i="1"/>
  <c r="R66" i="1"/>
  <c r="R65" i="1" s="1"/>
  <c r="K66" i="1"/>
  <c r="L66" i="1" s="1"/>
  <c r="P66" i="1" s="1"/>
  <c r="P65" i="1" s="1"/>
  <c r="V65" i="1"/>
  <c r="T65" i="1"/>
  <c r="S65" i="1"/>
  <c r="Q65" i="1"/>
  <c r="O65" i="1"/>
  <c r="N65" i="1"/>
  <c r="J65" i="1"/>
  <c r="I65" i="1"/>
  <c r="H65" i="1"/>
  <c r="G65" i="1"/>
  <c r="F65" i="1"/>
  <c r="Q64" i="1"/>
  <c r="J64" i="1"/>
  <c r="W63" i="1"/>
  <c r="U63" i="1"/>
  <c r="S63" i="1"/>
  <c r="K63" i="1"/>
  <c r="L63" i="1" s="1"/>
  <c r="R63" i="1" s="1"/>
  <c r="W62" i="1"/>
  <c r="U62" i="1"/>
  <c r="S62" i="1"/>
  <c r="K62" i="1"/>
  <c r="L62" i="1" s="1"/>
  <c r="W61" i="1"/>
  <c r="U61" i="1"/>
  <c r="S61" i="1"/>
  <c r="L61" i="1"/>
  <c r="Y61" i="1" s="1"/>
  <c r="K61" i="1"/>
  <c r="V60" i="1"/>
  <c r="T60" i="1"/>
  <c r="S60" i="1"/>
  <c r="Q60" i="1"/>
  <c r="O60" i="1"/>
  <c r="N60" i="1"/>
  <c r="J60" i="1"/>
  <c r="I60" i="1"/>
  <c r="H60" i="1"/>
  <c r="H48" i="1" s="1"/>
  <c r="G60" i="1"/>
  <c r="F60" i="1"/>
  <c r="AA59" i="1"/>
  <c r="W59" i="1"/>
  <c r="U59" i="1"/>
  <c r="S59" i="1"/>
  <c r="K59" i="1"/>
  <c r="L59" i="1" s="1"/>
  <c r="AA58" i="1"/>
  <c r="W58" i="1"/>
  <c r="U58" i="1"/>
  <c r="S58" i="1"/>
  <c r="K58" i="1"/>
  <c r="L58" i="1" s="1"/>
  <c r="AA57" i="1"/>
  <c r="W57" i="1"/>
  <c r="U57" i="1"/>
  <c r="S57" i="1"/>
  <c r="K57" i="1"/>
  <c r="L57" i="1" s="1"/>
  <c r="P57" i="1" s="1"/>
  <c r="AA56" i="1"/>
  <c r="W56" i="1"/>
  <c r="U56" i="1"/>
  <c r="S56" i="1"/>
  <c r="K56" i="1"/>
  <c r="L56" i="1" s="1"/>
  <c r="AB55" i="1"/>
  <c r="AA55" i="1"/>
  <c r="W55" i="1"/>
  <c r="U55" i="1"/>
  <c r="S55" i="1"/>
  <c r="K55" i="1"/>
  <c r="L55" i="1" s="1"/>
  <c r="AA54" i="1"/>
  <c r="X54" i="1"/>
  <c r="W54" i="1"/>
  <c r="U54" i="1"/>
  <c r="S54" i="1"/>
  <c r="K54" i="1"/>
  <c r="L54" i="1" s="1"/>
  <c r="V53" i="1"/>
  <c r="AB53" i="1" s="1"/>
  <c r="T53" i="1"/>
  <c r="Q53" i="1"/>
  <c r="O53" i="1"/>
  <c r="N53" i="1"/>
  <c r="N48" i="1" s="1"/>
  <c r="K53" i="1"/>
  <c r="J53" i="1"/>
  <c r="I53" i="1"/>
  <c r="H53" i="1"/>
  <c r="G53" i="1"/>
  <c r="F53" i="1"/>
  <c r="W52" i="1"/>
  <c r="U52" i="1"/>
  <c r="S52" i="1"/>
  <c r="K52" i="1"/>
  <c r="L52" i="1" s="1"/>
  <c r="AA51" i="1"/>
  <c r="W51" i="1"/>
  <c r="U51" i="1"/>
  <c r="S51" i="1"/>
  <c r="K51" i="1"/>
  <c r="L51" i="1" s="1"/>
  <c r="Z51" i="1" s="1"/>
  <c r="AA50" i="1"/>
  <c r="W50" i="1"/>
  <c r="W49" i="1" s="1"/>
  <c r="U50" i="1"/>
  <c r="S50" i="1"/>
  <c r="K50" i="1"/>
  <c r="L50" i="1" s="1"/>
  <c r="V49" i="1"/>
  <c r="T49" i="1"/>
  <c r="Q49" i="1"/>
  <c r="Q48" i="1" s="1"/>
  <c r="O49" i="1"/>
  <c r="N49" i="1"/>
  <c r="J49" i="1"/>
  <c r="J48" i="1" s="1"/>
  <c r="I49" i="1"/>
  <c r="I48" i="1" s="1"/>
  <c r="H49" i="1"/>
  <c r="G49" i="1"/>
  <c r="F49" i="1"/>
  <c r="W46" i="1"/>
  <c r="W45" i="1" s="1"/>
  <c r="U46" i="1"/>
  <c r="U45" i="1" s="1"/>
  <c r="S46" i="1"/>
  <c r="S45" i="1" s="1"/>
  <c r="K46" i="1"/>
  <c r="L46" i="1" s="1"/>
  <c r="V45" i="1"/>
  <c r="T45" i="1"/>
  <c r="Q45" i="1"/>
  <c r="O45" i="1"/>
  <c r="N45" i="1"/>
  <c r="J45" i="1"/>
  <c r="I45" i="1"/>
  <c r="H45" i="1"/>
  <c r="G45" i="1"/>
  <c r="G42" i="1" s="1"/>
  <c r="F45" i="1"/>
  <c r="W44" i="1"/>
  <c r="W43" i="1" s="1"/>
  <c r="W42" i="1" s="1"/>
  <c r="W41" i="1" s="1"/>
  <c r="U44" i="1"/>
  <c r="S44" i="1"/>
  <c r="S43" i="1" s="1"/>
  <c r="K44" i="1"/>
  <c r="L44" i="1" s="1"/>
  <c r="V43" i="1"/>
  <c r="U43" i="1"/>
  <c r="T43" i="1"/>
  <c r="Q43" i="1"/>
  <c r="Q42" i="1" s="1"/>
  <c r="O43" i="1"/>
  <c r="N43" i="1"/>
  <c r="J43" i="1"/>
  <c r="I43" i="1"/>
  <c r="H43" i="1"/>
  <c r="G43" i="1"/>
  <c r="F43" i="1"/>
  <c r="U42" i="1"/>
  <c r="U41" i="1" s="1"/>
  <c r="O42" i="1"/>
  <c r="O41" i="1" s="1"/>
  <c r="N42" i="1"/>
  <c r="N41" i="1" s="1"/>
  <c r="H42" i="1"/>
  <c r="H41" i="1" s="1"/>
  <c r="W39" i="1"/>
  <c r="U39" i="1"/>
  <c r="S39" i="1"/>
  <c r="K39" i="1"/>
  <c r="L39" i="1" s="1"/>
  <c r="W38" i="1"/>
  <c r="U38" i="1"/>
  <c r="S38" i="1"/>
  <c r="K38" i="1"/>
  <c r="L38" i="1" s="1"/>
  <c r="X38" i="1" s="1"/>
  <c r="AB37" i="1"/>
  <c r="AA37" i="1"/>
  <c r="W37" i="1"/>
  <c r="U37" i="1"/>
  <c r="S37" i="1"/>
  <c r="K37" i="1"/>
  <c r="L37" i="1" s="1"/>
  <c r="AB36" i="1"/>
  <c r="AA36" i="1"/>
  <c r="W36" i="1"/>
  <c r="U36" i="1"/>
  <c r="S36" i="1"/>
  <c r="K36" i="1"/>
  <c r="L36" i="1" s="1"/>
  <c r="Y36" i="1" s="1"/>
  <c r="W35" i="1"/>
  <c r="U35" i="1"/>
  <c r="S35" i="1"/>
  <c r="K35" i="1"/>
  <c r="L35" i="1" s="1"/>
  <c r="AB34" i="1"/>
  <c r="AA34" i="1"/>
  <c r="W34" i="1"/>
  <c r="U34" i="1"/>
  <c r="U33" i="1" s="1"/>
  <c r="U32" i="1" s="1"/>
  <c r="S34" i="1"/>
  <c r="K34" i="1"/>
  <c r="L34" i="1" s="1"/>
  <c r="Y34" i="1" s="1"/>
  <c r="V33" i="1"/>
  <c r="V32" i="1" s="1"/>
  <c r="T33" i="1"/>
  <c r="Q33" i="1"/>
  <c r="Q32" i="1" s="1"/>
  <c r="O33" i="1"/>
  <c r="O32" i="1" s="1"/>
  <c r="N33" i="1"/>
  <c r="N32" i="1" s="1"/>
  <c r="J33" i="1"/>
  <c r="J32" i="1" s="1"/>
  <c r="I33" i="1"/>
  <c r="I32" i="1" s="1"/>
  <c r="H33" i="1"/>
  <c r="H32" i="1" s="1"/>
  <c r="G33" i="1"/>
  <c r="F33" i="1"/>
  <c r="F32" i="1" s="1"/>
  <c r="G32" i="1"/>
  <c r="AB31" i="1"/>
  <c r="AA31" i="1"/>
  <c r="W31" i="1"/>
  <c r="U31" i="1"/>
  <c r="S31" i="1"/>
  <c r="K31" i="1"/>
  <c r="L31" i="1" s="1"/>
  <c r="Z31" i="1" s="1"/>
  <c r="AB30" i="1"/>
  <c r="AA30" i="1"/>
  <c r="W30" i="1"/>
  <c r="U30" i="1"/>
  <c r="S30" i="1"/>
  <c r="K30" i="1"/>
  <c r="L30" i="1" s="1"/>
  <c r="AB29" i="1"/>
  <c r="AA29" i="1"/>
  <c r="W29" i="1"/>
  <c r="U29" i="1"/>
  <c r="S29" i="1"/>
  <c r="K29" i="1"/>
  <c r="L29" i="1" s="1"/>
  <c r="Z29" i="1" s="1"/>
  <c r="AB28" i="1"/>
  <c r="AA28" i="1"/>
  <c r="W28" i="1"/>
  <c r="U28" i="1"/>
  <c r="S28" i="1"/>
  <c r="L28" i="1"/>
  <c r="P28" i="1" s="1"/>
  <c r="K28" i="1"/>
  <c r="AB27" i="1"/>
  <c r="AA27" i="1"/>
  <c r="W27" i="1"/>
  <c r="U27" i="1"/>
  <c r="S27" i="1"/>
  <c r="K27" i="1"/>
  <c r="L27" i="1" s="1"/>
  <c r="Z27" i="1" s="1"/>
  <c r="AB26" i="1"/>
  <c r="AA26" i="1"/>
  <c r="W26" i="1"/>
  <c r="U26" i="1"/>
  <c r="S26" i="1"/>
  <c r="L26" i="1"/>
  <c r="K26" i="1"/>
  <c r="AB25" i="1"/>
  <c r="AA25" i="1"/>
  <c r="W25" i="1"/>
  <c r="W24" i="1" s="1"/>
  <c r="U25" i="1"/>
  <c r="S25" i="1"/>
  <c r="K25" i="1"/>
  <c r="L25" i="1" s="1"/>
  <c r="AA24" i="1"/>
  <c r="V24" i="1"/>
  <c r="T24" i="1"/>
  <c r="AB24" i="1" s="1"/>
  <c r="Q24" i="1"/>
  <c r="O24" i="1"/>
  <c r="N24" i="1"/>
  <c r="J24" i="1"/>
  <c r="I24" i="1"/>
  <c r="H24" i="1"/>
  <c r="G24" i="1"/>
  <c r="F24" i="1"/>
  <c r="AB23" i="1"/>
  <c r="AA23" i="1"/>
  <c r="W23" i="1"/>
  <c r="U23" i="1"/>
  <c r="S23" i="1"/>
  <c r="K23" i="1"/>
  <c r="L23" i="1" s="1"/>
  <c r="W22" i="1"/>
  <c r="U22" i="1"/>
  <c r="S22" i="1"/>
  <c r="L22" i="1"/>
  <c r="K22" i="1"/>
  <c r="W21" i="1"/>
  <c r="U21" i="1"/>
  <c r="S21" i="1"/>
  <c r="K21" i="1"/>
  <c r="L21" i="1" s="1"/>
  <c r="Z21" i="1" s="1"/>
  <c r="AB20" i="1"/>
  <c r="AA20" i="1"/>
  <c r="W20" i="1"/>
  <c r="U20" i="1"/>
  <c r="S20" i="1"/>
  <c r="K20" i="1"/>
  <c r="L20" i="1" s="1"/>
  <c r="W19" i="1"/>
  <c r="U19" i="1"/>
  <c r="S19" i="1"/>
  <c r="L19" i="1"/>
  <c r="K19" i="1"/>
  <c r="AB18" i="1"/>
  <c r="AA18" i="1"/>
  <c r="W18" i="1"/>
  <c r="U18" i="1"/>
  <c r="S18" i="1"/>
  <c r="K18" i="1"/>
  <c r="L18" i="1" s="1"/>
  <c r="Z18" i="1" s="1"/>
  <c r="AB17" i="1"/>
  <c r="AA17" i="1"/>
  <c r="W17" i="1"/>
  <c r="U17" i="1"/>
  <c r="S17" i="1"/>
  <c r="K17" i="1"/>
  <c r="L17" i="1" s="1"/>
  <c r="AB16" i="1"/>
  <c r="AA16" i="1"/>
  <c r="W16" i="1"/>
  <c r="U16" i="1"/>
  <c r="S16" i="1"/>
  <c r="K16" i="1"/>
  <c r="L16" i="1" s="1"/>
  <c r="R16" i="1" s="1"/>
  <c r="AB15" i="1"/>
  <c r="AA15" i="1"/>
  <c r="W15" i="1"/>
  <c r="U15" i="1"/>
  <c r="S15" i="1"/>
  <c r="K15" i="1"/>
  <c r="L15" i="1" s="1"/>
  <c r="V14" i="1"/>
  <c r="V13" i="1" s="1"/>
  <c r="T14" i="1"/>
  <c r="S14" i="1"/>
  <c r="S13" i="1" s="1"/>
  <c r="Q14" i="1"/>
  <c r="Q13" i="1" s="1"/>
  <c r="O14" i="1"/>
  <c r="O13" i="1" s="1"/>
  <c r="N14" i="1"/>
  <c r="N13" i="1" s="1"/>
  <c r="J14" i="1"/>
  <c r="J13" i="1" s="1"/>
  <c r="I14" i="1"/>
  <c r="I13" i="1" s="1"/>
  <c r="H14" i="1"/>
  <c r="H13" i="1" s="1"/>
  <c r="G14" i="1"/>
  <c r="K14" i="1" s="1"/>
  <c r="F14" i="1"/>
  <c r="F13" i="1"/>
  <c r="F12" i="1" s="1"/>
  <c r="F11" i="1" s="1"/>
  <c r="Q9" i="1"/>
  <c r="X9" i="1" s="1"/>
  <c r="O9" i="1"/>
  <c r="N9" i="1"/>
  <c r="L9" i="1"/>
  <c r="H9" i="1"/>
  <c r="G9" i="1"/>
  <c r="F9" i="1"/>
  <c r="P52" i="1" l="1"/>
  <c r="Y52" i="1"/>
  <c r="X44" i="1"/>
  <c r="R44" i="1"/>
  <c r="R43" i="1" s="1"/>
  <c r="L43" i="1"/>
  <c r="Z43" i="1" s="1"/>
  <c r="Z44" i="1"/>
  <c r="P44" i="1"/>
  <c r="P43" i="1" s="1"/>
  <c r="Y44" i="1"/>
  <c r="Y73" i="1"/>
  <c r="Z73" i="1"/>
  <c r="N118" i="1"/>
  <c r="AA33" i="1"/>
  <c r="T32" i="1"/>
  <c r="AA32" i="1" s="1"/>
  <c r="W33" i="1"/>
  <c r="S53" i="1"/>
  <c r="R73" i="1"/>
  <c r="R9" i="1"/>
  <c r="R92" i="1"/>
  <c r="Z86" i="1"/>
  <c r="R86" i="1"/>
  <c r="P86" i="1"/>
  <c r="O135" i="1"/>
  <c r="O133" i="1" s="1"/>
  <c r="V48" i="1"/>
  <c r="S138" i="1"/>
  <c r="S136" i="1"/>
  <c r="S134" i="1" s="1"/>
  <c r="X170" i="1"/>
  <c r="Z170" i="1"/>
  <c r="R170" i="1"/>
  <c r="R169" i="1" s="1"/>
  <c r="R168" i="1" s="1"/>
  <c r="R167" i="1" s="1"/>
  <c r="Y170" i="1"/>
  <c r="P170" i="1"/>
  <c r="P169" i="1" s="1"/>
  <c r="P168" i="1" s="1"/>
  <c r="P167" i="1" s="1"/>
  <c r="L169" i="1"/>
  <c r="Z169" i="1" s="1"/>
  <c r="G13" i="1"/>
  <c r="G12" i="1" s="1"/>
  <c r="G11" i="1" s="1"/>
  <c r="U60" i="1"/>
  <c r="S93" i="1"/>
  <c r="W9" i="1"/>
  <c r="W92" i="1"/>
  <c r="L113" i="1"/>
  <c r="Z114" i="1"/>
  <c r="U138" i="1"/>
  <c r="U136" i="1"/>
  <c r="U134" i="1" s="1"/>
  <c r="U119" i="1" s="1"/>
  <c r="X187" i="1"/>
  <c r="Z187" i="1"/>
  <c r="R71" i="1"/>
  <c r="Z71" i="1"/>
  <c r="O124" i="1"/>
  <c r="O123" i="1" s="1"/>
  <c r="Z79" i="1"/>
  <c r="R79" i="1"/>
  <c r="Y79" i="1"/>
  <c r="P79" i="1"/>
  <c r="X79" i="1"/>
  <c r="P30" i="1"/>
  <c r="Y30" i="1"/>
  <c r="I42" i="1"/>
  <c r="I41" i="1" s="1"/>
  <c r="S152" i="1"/>
  <c r="S151" i="1" s="1"/>
  <c r="U173" i="1"/>
  <c r="U171" i="1" s="1"/>
  <c r="O93" i="1"/>
  <c r="X96" i="1"/>
  <c r="U103" i="1"/>
  <c r="U102" i="1" s="1"/>
  <c r="U9" i="1" s="1"/>
  <c r="X112" i="1"/>
  <c r="N136" i="1"/>
  <c r="N134" i="1" s="1"/>
  <c r="L140" i="1"/>
  <c r="L136" i="1" s="1"/>
  <c r="R140" i="1"/>
  <c r="K149" i="1"/>
  <c r="L154" i="1"/>
  <c r="Z154" i="1" s="1"/>
  <c r="W152" i="1"/>
  <c r="W151" i="1" s="1"/>
  <c r="O162" i="1"/>
  <c r="O161" i="1" s="1"/>
  <c r="T176" i="1"/>
  <c r="T175" i="1" s="1"/>
  <c r="W181" i="1"/>
  <c r="W179" i="1" s="1"/>
  <c r="W173" i="1" s="1"/>
  <c r="W171" i="1" s="1"/>
  <c r="W118" i="1" s="1"/>
  <c r="N182" i="1"/>
  <c r="N180" i="1" s="1"/>
  <c r="N174" i="1" s="1"/>
  <c r="N172" i="1" s="1"/>
  <c r="R190" i="1"/>
  <c r="R189" i="1" s="1"/>
  <c r="Z190" i="1"/>
  <c r="K95" i="1"/>
  <c r="W99" i="1"/>
  <c r="W98" i="1" s="1"/>
  <c r="W97" i="1" s="1"/>
  <c r="W93" i="1" s="1"/>
  <c r="Y103" i="1"/>
  <c r="V125" i="1"/>
  <c r="AB125" i="1" s="1"/>
  <c r="O136" i="1"/>
  <c r="O134" i="1" s="1"/>
  <c r="O119" i="1" s="1"/>
  <c r="K148" i="1"/>
  <c r="K159" i="1"/>
  <c r="K158" i="1" s="1"/>
  <c r="K157" i="1" s="1"/>
  <c r="Z160" i="1"/>
  <c r="G182" i="1"/>
  <c r="G180" i="1" s="1"/>
  <c r="G174" i="1" s="1"/>
  <c r="G172" i="1" s="1"/>
  <c r="O182" i="1"/>
  <c r="O180" i="1" s="1"/>
  <c r="O174" i="1" s="1"/>
  <c r="O172" i="1" s="1"/>
  <c r="AA189" i="1"/>
  <c r="X193" i="1"/>
  <c r="AA197" i="1"/>
  <c r="X103" i="1"/>
  <c r="U124" i="1"/>
  <c r="U123" i="1" s="1"/>
  <c r="U118" i="1" s="1"/>
  <c r="Z141" i="1"/>
  <c r="S135" i="1"/>
  <c r="S133" i="1" s="1"/>
  <c r="I152" i="1"/>
  <c r="I151" i="1" s="1"/>
  <c r="N173" i="1"/>
  <c r="N171" i="1" s="1"/>
  <c r="H182" i="1"/>
  <c r="H180" i="1" s="1"/>
  <c r="H174" i="1" s="1"/>
  <c r="H172" i="1" s="1"/>
  <c r="L189" i="1"/>
  <c r="Z189" i="1" s="1"/>
  <c r="X198" i="1"/>
  <c r="F64" i="1"/>
  <c r="W78" i="1"/>
  <c r="W14" i="1"/>
  <c r="W13" i="1" s="1"/>
  <c r="K43" i="1"/>
  <c r="S49" i="1"/>
  <c r="S48" i="1" s="1"/>
  <c r="G48" i="1"/>
  <c r="W60" i="1"/>
  <c r="Z66" i="1"/>
  <c r="K74" i="1"/>
  <c r="J12" i="1"/>
  <c r="J11" i="1" s="1"/>
  <c r="Z16" i="1"/>
  <c r="F48" i="1"/>
  <c r="U49" i="1"/>
  <c r="Z61" i="1"/>
  <c r="O64" i="1"/>
  <c r="Y69" i="1"/>
  <c r="U74" i="1"/>
  <c r="K78" i="1"/>
  <c r="U78" i="1"/>
  <c r="N135" i="1"/>
  <c r="N133" i="1" s="1"/>
  <c r="W135" i="1"/>
  <c r="W133" i="1" s="1"/>
  <c r="U162" i="1"/>
  <c r="U161" i="1" s="1"/>
  <c r="G173" i="1"/>
  <c r="G171" i="1" s="1"/>
  <c r="R181" i="1"/>
  <c r="R179" i="1" s="1"/>
  <c r="S182" i="1"/>
  <c r="S180" i="1" s="1"/>
  <c r="S174" i="1" s="1"/>
  <c r="S172" i="1" s="1"/>
  <c r="Z197" i="1"/>
  <c r="Y198" i="1"/>
  <c r="F93" i="1"/>
  <c r="X190" i="1"/>
  <c r="V42" i="1"/>
  <c r="V41" i="1" s="1"/>
  <c r="U53" i="1"/>
  <c r="O48" i="1"/>
  <c r="O47" i="1" s="1"/>
  <c r="K24" i="1"/>
  <c r="U24" i="1"/>
  <c r="T42" i="1"/>
  <c r="W53" i="1"/>
  <c r="W48" i="1" s="1"/>
  <c r="K60" i="1"/>
  <c r="R61" i="1"/>
  <c r="K85" i="1"/>
  <c r="K94" i="1"/>
  <c r="N93" i="1"/>
  <c r="K102" i="1"/>
  <c r="H135" i="1"/>
  <c r="H133" i="1" s="1"/>
  <c r="K169" i="1"/>
  <c r="K168" i="1" s="1"/>
  <c r="K167" i="1" s="1"/>
  <c r="Y187" i="1"/>
  <c r="P190" i="1"/>
  <c r="P189" i="1" s="1"/>
  <c r="P182" i="1" s="1"/>
  <c r="P180" i="1" s="1"/>
  <c r="P174" i="1" s="1"/>
  <c r="P172" i="1" s="1"/>
  <c r="P136" i="1"/>
  <c r="P134" i="1" s="1"/>
  <c r="P138" i="1"/>
  <c r="Z20" i="1"/>
  <c r="R20" i="1"/>
  <c r="P20" i="1"/>
  <c r="Y20" i="1"/>
  <c r="X20" i="1"/>
  <c r="Z39" i="1"/>
  <c r="R39" i="1"/>
  <c r="Y39" i="1"/>
  <c r="X39" i="1"/>
  <c r="P39" i="1"/>
  <c r="K48" i="1"/>
  <c r="Z70" i="1"/>
  <c r="R70" i="1"/>
  <c r="P70" i="1"/>
  <c r="Y70" i="1"/>
  <c r="X70" i="1"/>
  <c r="Z17" i="1"/>
  <c r="P17" i="1"/>
  <c r="R17" i="1"/>
  <c r="Y17" i="1"/>
  <c r="X17" i="1"/>
  <c r="L14" i="1"/>
  <c r="Y14" i="1" s="1"/>
  <c r="Z23" i="1"/>
  <c r="P23" i="1"/>
  <c r="R23" i="1"/>
  <c r="Y23" i="1"/>
  <c r="X23" i="1"/>
  <c r="P91" i="1"/>
  <c r="X91" i="1"/>
  <c r="Y91" i="1"/>
  <c r="Z91" i="1"/>
  <c r="Z58" i="1"/>
  <c r="R58" i="1"/>
  <c r="P58" i="1"/>
  <c r="X58" i="1"/>
  <c r="Y58" i="1"/>
  <c r="Z77" i="1"/>
  <c r="Y77" i="1"/>
  <c r="P77" i="1"/>
  <c r="R77" i="1"/>
  <c r="X77" i="1"/>
  <c r="Z37" i="1"/>
  <c r="R37" i="1"/>
  <c r="Y37" i="1"/>
  <c r="P37" i="1"/>
  <c r="X37" i="1"/>
  <c r="Z35" i="1"/>
  <c r="R35" i="1"/>
  <c r="Y35" i="1"/>
  <c r="P35" i="1"/>
  <c r="X35" i="1"/>
  <c r="Z72" i="1"/>
  <c r="R72" i="1"/>
  <c r="P72" i="1"/>
  <c r="Y72" i="1"/>
  <c r="X72" i="1"/>
  <c r="U92" i="1"/>
  <c r="Z150" i="1"/>
  <c r="R150" i="1"/>
  <c r="R149" i="1" s="1"/>
  <c r="R148" i="1" s="1"/>
  <c r="R147" i="1" s="1"/>
  <c r="Y150" i="1"/>
  <c r="P150" i="1"/>
  <c r="P149" i="1" s="1"/>
  <c r="P148" i="1" s="1"/>
  <c r="P147" i="1" s="1"/>
  <c r="P135" i="1" s="1"/>
  <c r="P133" i="1" s="1"/>
  <c r="X150" i="1"/>
  <c r="Y18" i="1"/>
  <c r="R19" i="1"/>
  <c r="Y19" i="1"/>
  <c r="Z19" i="1"/>
  <c r="P19" i="1"/>
  <c r="Y25" i="1"/>
  <c r="P25" i="1"/>
  <c r="X25" i="1"/>
  <c r="L24" i="1"/>
  <c r="H47" i="1"/>
  <c r="Y62" i="1"/>
  <c r="P62" i="1"/>
  <c r="X62" i="1"/>
  <c r="Z63" i="1"/>
  <c r="G64" i="1"/>
  <c r="K64" i="1" s="1"/>
  <c r="K67" i="1"/>
  <c r="Z100" i="1"/>
  <c r="K113" i="1"/>
  <c r="G111" i="1"/>
  <c r="K116" i="1"/>
  <c r="G112" i="1"/>
  <c r="I126" i="1"/>
  <c r="I125" i="1" s="1"/>
  <c r="I124" i="1" s="1"/>
  <c r="I123" i="1" s="1"/>
  <c r="K127" i="1"/>
  <c r="W136" i="1"/>
  <c r="W134" i="1" s="1"/>
  <c r="W119" i="1" s="1"/>
  <c r="W138" i="1"/>
  <c r="Y27" i="1"/>
  <c r="P27" i="1"/>
  <c r="X27" i="1"/>
  <c r="AB32" i="1"/>
  <c r="Y53" i="1"/>
  <c r="R62" i="1"/>
  <c r="H64" i="1"/>
  <c r="Z80" i="1"/>
  <c r="R80" i="1"/>
  <c r="Y80" i="1"/>
  <c r="P80" i="1"/>
  <c r="X80" i="1"/>
  <c r="L78" i="1"/>
  <c r="Z81" i="1"/>
  <c r="R81" i="1"/>
  <c r="P81" i="1"/>
  <c r="Q106" i="1"/>
  <c r="R22" i="1"/>
  <c r="Z22" i="1"/>
  <c r="Z68" i="1"/>
  <c r="R68" i="1"/>
  <c r="L67" i="1"/>
  <c r="Y67" i="1" s="1"/>
  <c r="X68" i="1"/>
  <c r="T179" i="1"/>
  <c r="AB179" i="1" s="1"/>
  <c r="X34" i="1"/>
  <c r="L33" i="1"/>
  <c r="X36" i="1"/>
  <c r="X46" i="1"/>
  <c r="Y46" i="1"/>
  <c r="R59" i="1"/>
  <c r="Z59" i="1"/>
  <c r="K13" i="1"/>
  <c r="X24" i="1"/>
  <c r="S24" i="1"/>
  <c r="S12" i="1" s="1"/>
  <c r="S11" i="1" s="1"/>
  <c r="R27" i="1"/>
  <c r="Y29" i="1"/>
  <c r="P29" i="1"/>
  <c r="X29" i="1"/>
  <c r="Z34" i="1"/>
  <c r="P46" i="1"/>
  <c r="P45" i="1" s="1"/>
  <c r="P42" i="1" s="1"/>
  <c r="P41" i="1" s="1"/>
  <c r="AB48" i="1"/>
  <c r="Y51" i="1"/>
  <c r="P51" i="1"/>
  <c r="X51" i="1"/>
  <c r="Y59" i="1"/>
  <c r="R60" i="1"/>
  <c r="I64" i="1"/>
  <c r="I47" i="1" s="1"/>
  <c r="I40" i="1" s="1"/>
  <c r="P68" i="1"/>
  <c r="Z75" i="1"/>
  <c r="R75" i="1"/>
  <c r="L74" i="1"/>
  <c r="P75" i="1"/>
  <c r="P74" i="1" s="1"/>
  <c r="X75" i="1"/>
  <c r="Y75" i="1"/>
  <c r="H98" i="1"/>
  <c r="K99" i="1"/>
  <c r="Q98" i="1"/>
  <c r="H106" i="1"/>
  <c r="K106" i="1" s="1"/>
  <c r="K107" i="1"/>
  <c r="X110" i="1"/>
  <c r="H125" i="1"/>
  <c r="H124" i="1" s="1"/>
  <c r="H123" i="1" s="1"/>
  <c r="H118" i="1" s="1"/>
  <c r="K126" i="1"/>
  <c r="L137" i="1"/>
  <c r="X139" i="1"/>
  <c r="Z139" i="1"/>
  <c r="K141" i="1"/>
  <c r="G139" i="1"/>
  <c r="J138" i="1"/>
  <c r="J136" i="1"/>
  <c r="J134" i="1" s="1"/>
  <c r="J119" i="1" s="1"/>
  <c r="N12" i="1"/>
  <c r="N11" i="1" s="1"/>
  <c r="R15" i="1"/>
  <c r="Z15" i="1"/>
  <c r="Y21" i="1"/>
  <c r="R26" i="1"/>
  <c r="Z26" i="1"/>
  <c r="X26" i="1"/>
  <c r="R29" i="1"/>
  <c r="R34" i="1"/>
  <c r="R36" i="1"/>
  <c r="Z36" i="1"/>
  <c r="Q41" i="1"/>
  <c r="T41" i="1"/>
  <c r="R46" i="1"/>
  <c r="R45" i="1" s="1"/>
  <c r="L53" i="1"/>
  <c r="R54" i="1"/>
  <c r="P54" i="1"/>
  <c r="Z54" i="1"/>
  <c r="Y54" i="1"/>
  <c r="Z56" i="1"/>
  <c r="R56" i="1"/>
  <c r="Y56" i="1"/>
  <c r="P56" i="1"/>
  <c r="X56" i="1"/>
  <c r="P59" i="1"/>
  <c r="S67" i="1"/>
  <c r="S78" i="1"/>
  <c r="X84" i="1"/>
  <c r="R84" i="1"/>
  <c r="Z84" i="1"/>
  <c r="H40" i="1"/>
  <c r="S42" i="1"/>
  <c r="S41" i="1" s="1"/>
  <c r="Z55" i="1"/>
  <c r="R55" i="1"/>
  <c r="P55" i="1"/>
  <c r="Y55" i="1"/>
  <c r="X55" i="1"/>
  <c r="V64" i="1"/>
  <c r="R69" i="1"/>
  <c r="Z69" i="1"/>
  <c r="X69" i="1"/>
  <c r="Y71" i="1"/>
  <c r="P71" i="1"/>
  <c r="X71" i="1"/>
  <c r="Y74" i="1"/>
  <c r="P84" i="1"/>
  <c r="X86" i="1"/>
  <c r="L85" i="1"/>
  <c r="Y86" i="1"/>
  <c r="Z87" i="1"/>
  <c r="R87" i="1"/>
  <c r="R85" i="1" s="1"/>
  <c r="Y87" i="1"/>
  <c r="P87" i="1"/>
  <c r="X89" i="1"/>
  <c r="R89" i="1"/>
  <c r="P89" i="1"/>
  <c r="J92" i="1"/>
  <c r="K92" i="1" s="1"/>
  <c r="G93" i="1"/>
  <c r="X94" i="1"/>
  <c r="U93" i="1"/>
  <c r="I92" i="1"/>
  <c r="I9" i="1"/>
  <c r="Y102" i="1"/>
  <c r="T92" i="1"/>
  <c r="Y92" i="1" s="1"/>
  <c r="T9" i="1"/>
  <c r="Q109" i="1"/>
  <c r="R136" i="1"/>
  <c r="R134" i="1" s="1"/>
  <c r="R138" i="1"/>
  <c r="L153" i="1"/>
  <c r="I173" i="1"/>
  <c r="I171" i="1" s="1"/>
  <c r="Y192" i="1"/>
  <c r="T191" i="1"/>
  <c r="X18" i="1"/>
  <c r="X22" i="1"/>
  <c r="AA49" i="1"/>
  <c r="T48" i="1"/>
  <c r="Y63" i="1"/>
  <c r="P63" i="1"/>
  <c r="X63" i="1"/>
  <c r="W67" i="1"/>
  <c r="Z76" i="1"/>
  <c r="R76" i="1"/>
  <c r="Y76" i="1"/>
  <c r="X76" i="1"/>
  <c r="X78" i="1"/>
  <c r="L99" i="1"/>
  <c r="X99" i="1" s="1"/>
  <c r="Y100" i="1"/>
  <c r="P100" i="1"/>
  <c r="P99" i="1" s="1"/>
  <c r="P98" i="1" s="1"/>
  <c r="P97" i="1" s="1"/>
  <c r="P93" i="1" s="1"/>
  <c r="R100" i="1"/>
  <c r="S124" i="1"/>
  <c r="S123" i="1" s="1"/>
  <c r="Q125" i="1"/>
  <c r="Y128" i="1"/>
  <c r="P128" i="1"/>
  <c r="P127" i="1" s="1"/>
  <c r="P126" i="1" s="1"/>
  <c r="P125" i="1" s="1"/>
  <c r="X128" i="1"/>
  <c r="R128" i="1"/>
  <c r="R127" i="1" s="1"/>
  <c r="R126" i="1" s="1"/>
  <c r="R125" i="1" s="1"/>
  <c r="R124" i="1" s="1"/>
  <c r="R123" i="1" s="1"/>
  <c r="L127" i="1"/>
  <c r="X127" i="1" s="1"/>
  <c r="Y16" i="1"/>
  <c r="P16" i="1"/>
  <c r="X16" i="1"/>
  <c r="P18" i="1"/>
  <c r="Y22" i="1"/>
  <c r="R25" i="1"/>
  <c r="O40" i="1"/>
  <c r="X43" i="1"/>
  <c r="Z46" i="1"/>
  <c r="J47" i="1"/>
  <c r="Z57" i="1"/>
  <c r="R57" i="1"/>
  <c r="Y57" i="1"/>
  <c r="X57" i="1"/>
  <c r="X59" i="1"/>
  <c r="Z110" i="1"/>
  <c r="J124" i="1"/>
  <c r="J123" i="1" s="1"/>
  <c r="K143" i="1"/>
  <c r="I140" i="1"/>
  <c r="K140" i="1" s="1"/>
  <c r="X143" i="1"/>
  <c r="Q140" i="1"/>
  <c r="AA14" i="1"/>
  <c r="T13" i="1"/>
  <c r="R18" i="1"/>
  <c r="X21" i="1"/>
  <c r="P22" i="1"/>
  <c r="P34" i="1"/>
  <c r="P36" i="1"/>
  <c r="J42" i="1"/>
  <c r="J41" i="1" s="1"/>
  <c r="T130" i="1"/>
  <c r="Y131" i="1"/>
  <c r="T134" i="1"/>
  <c r="T139" i="1"/>
  <c r="Y141" i="1"/>
  <c r="V140" i="1"/>
  <c r="Z145" i="1"/>
  <c r="AA148" i="1"/>
  <c r="Q147" i="1"/>
  <c r="Q135" i="1" s="1"/>
  <c r="L149" i="1"/>
  <c r="Z149" i="1" s="1"/>
  <c r="Q158" i="1"/>
  <c r="AA159" i="1"/>
  <c r="X159" i="1"/>
  <c r="V167" i="1"/>
  <c r="Q12" i="1"/>
  <c r="AB13" i="1"/>
  <c r="X15" i="1"/>
  <c r="P21" i="1"/>
  <c r="Y31" i="1"/>
  <c r="P31" i="1"/>
  <c r="X31" i="1"/>
  <c r="R38" i="1"/>
  <c r="Z38" i="1"/>
  <c r="G41" i="1"/>
  <c r="L45" i="1"/>
  <c r="Z45" i="1" s="1"/>
  <c r="X50" i="1"/>
  <c r="R50" i="1"/>
  <c r="P50" i="1"/>
  <c r="P49" i="1" s="1"/>
  <c r="L49" i="1"/>
  <c r="Z49" i="1" s="1"/>
  <c r="Y50" i="1"/>
  <c r="Z50" i="1"/>
  <c r="R51" i="1"/>
  <c r="U64" i="1"/>
  <c r="Z88" i="1"/>
  <c r="R88" i="1"/>
  <c r="X88" i="1"/>
  <c r="Y88" i="1"/>
  <c r="T94" i="1"/>
  <c r="Y95" i="1"/>
  <c r="T98" i="1"/>
  <c r="X102" i="1"/>
  <c r="Q92" i="1"/>
  <c r="X92" i="1" s="1"/>
  <c r="R108" i="1"/>
  <c r="R107" i="1" s="1"/>
  <c r="R106" i="1" s="1"/>
  <c r="L107" i="1"/>
  <c r="Z108" i="1"/>
  <c r="X108" i="1"/>
  <c r="Z112" i="1"/>
  <c r="K125" i="1"/>
  <c r="Y132" i="1"/>
  <c r="P132" i="1"/>
  <c r="P131" i="1" s="1"/>
  <c r="P130" i="1" s="1"/>
  <c r="P129" i="1" s="1"/>
  <c r="L131" i="1"/>
  <c r="X132" i="1"/>
  <c r="Z132" i="1"/>
  <c r="G134" i="1"/>
  <c r="T154" i="1"/>
  <c r="Y155" i="1"/>
  <c r="Q181" i="1"/>
  <c r="AA181" i="1" s="1"/>
  <c r="X183" i="1"/>
  <c r="H12" i="1"/>
  <c r="O12" i="1"/>
  <c r="O11" i="1" s="1"/>
  <c r="Y15" i="1"/>
  <c r="U14" i="1"/>
  <c r="U13" i="1" s="1"/>
  <c r="U12" i="1" s="1"/>
  <c r="U11" i="1" s="1"/>
  <c r="R21" i="1"/>
  <c r="Y26" i="1"/>
  <c r="Z28" i="1"/>
  <c r="R28" i="1"/>
  <c r="X28" i="1"/>
  <c r="R31" i="1"/>
  <c r="K33" i="1"/>
  <c r="AB33" i="1"/>
  <c r="S33" i="1"/>
  <c r="S32" i="1" s="1"/>
  <c r="W32" i="1"/>
  <c r="W12" i="1" s="1"/>
  <c r="W11" i="1" s="1"/>
  <c r="Y38" i="1"/>
  <c r="V12" i="1"/>
  <c r="I12" i="1"/>
  <c r="I11" i="1" s="1"/>
  <c r="P15" i="1"/>
  <c r="X19" i="1"/>
  <c r="Z25" i="1"/>
  <c r="P26" i="1"/>
  <c r="Y28" i="1"/>
  <c r="Z30" i="1"/>
  <c r="R30" i="1"/>
  <c r="X30" i="1"/>
  <c r="K32" i="1"/>
  <c r="Y33" i="1"/>
  <c r="P38" i="1"/>
  <c r="K49" i="1"/>
  <c r="Q47" i="1"/>
  <c r="Z52" i="1"/>
  <c r="R52" i="1"/>
  <c r="X52" i="1"/>
  <c r="AA53" i="1"/>
  <c r="Z62" i="1"/>
  <c r="T64" i="1"/>
  <c r="K65" i="1"/>
  <c r="X66" i="1"/>
  <c r="L65" i="1"/>
  <c r="Y65" i="1" s="1"/>
  <c r="Y66" i="1"/>
  <c r="N64" i="1"/>
  <c r="N47" i="1" s="1"/>
  <c r="N40" i="1" s="1"/>
  <c r="AA67" i="1"/>
  <c r="W74" i="1"/>
  <c r="Y82" i="1"/>
  <c r="P82" i="1"/>
  <c r="X82" i="1"/>
  <c r="Z82" i="1"/>
  <c r="Z85" i="1"/>
  <c r="AB85" i="1"/>
  <c r="P88" i="1"/>
  <c r="Z95" i="1"/>
  <c r="V94" i="1"/>
  <c r="X100" i="1"/>
  <c r="S103" i="1"/>
  <c r="S102" i="1" s="1"/>
  <c r="P108" i="1"/>
  <c r="P107" i="1" s="1"/>
  <c r="P106" i="1" s="1"/>
  <c r="O118" i="1"/>
  <c r="AA126" i="1"/>
  <c r="G138" i="1"/>
  <c r="K147" i="1"/>
  <c r="Q174" i="1"/>
  <c r="H138" i="1"/>
  <c r="H136" i="1"/>
  <c r="H134" i="1" s="1"/>
  <c r="H119" i="1" s="1"/>
  <c r="AB149" i="1"/>
  <c r="V148" i="1"/>
  <c r="AA165" i="1"/>
  <c r="V172" i="1"/>
  <c r="Z181" i="1"/>
  <c r="AB181" i="1"/>
  <c r="Y78" i="1"/>
  <c r="L92" i="1"/>
  <c r="Z92" i="1" s="1"/>
  <c r="Y114" i="1"/>
  <c r="Z115" i="1"/>
  <c r="R115" i="1"/>
  <c r="R114" i="1" s="1"/>
  <c r="R113" i="1" s="1"/>
  <c r="R111" i="1" s="1"/>
  <c r="R109" i="1" s="1"/>
  <c r="H162" i="1"/>
  <c r="H161" i="1" s="1"/>
  <c r="X169" i="1"/>
  <c r="L168" i="1"/>
  <c r="Z183" i="1"/>
  <c r="Y183" i="1"/>
  <c r="L181" i="1"/>
  <c r="Y181" i="1" s="1"/>
  <c r="K196" i="1"/>
  <c r="K195" i="1" s="1"/>
  <c r="K179" i="1"/>
  <c r="K173" i="1" s="1"/>
  <c r="K171" i="1" s="1"/>
  <c r="X33" i="1"/>
  <c r="K45" i="1"/>
  <c r="Z101" i="1"/>
  <c r="R101" i="1"/>
  <c r="X101" i="1"/>
  <c r="Z102" i="1"/>
  <c r="Y104" i="1"/>
  <c r="P104" i="1"/>
  <c r="P103" i="1" s="1"/>
  <c r="P102" i="1" s="1"/>
  <c r="X104" i="1"/>
  <c r="T113" i="1"/>
  <c r="Y115" i="1"/>
  <c r="Y116" i="1"/>
  <c r="X117" i="1"/>
  <c r="Y117" i="1"/>
  <c r="AA127" i="1"/>
  <c r="K130" i="1"/>
  <c r="J135" i="1"/>
  <c r="J133" i="1" s="1"/>
  <c r="V153" i="1"/>
  <c r="AA158" i="1"/>
  <c r="T157" i="1"/>
  <c r="L158" i="1"/>
  <c r="T164" i="1"/>
  <c r="Q195" i="1"/>
  <c r="X196" i="1"/>
  <c r="Q153" i="1"/>
  <c r="X154" i="1"/>
  <c r="F42" i="1"/>
  <c r="F41" i="1" s="1"/>
  <c r="Z83" i="1"/>
  <c r="R83" i="1"/>
  <c r="X115" i="1"/>
  <c r="K121" i="1"/>
  <c r="K120" i="1" s="1"/>
  <c r="L122" i="1"/>
  <c r="R135" i="1"/>
  <c r="R133" i="1" s="1"/>
  <c r="Y143" i="1"/>
  <c r="AB14" i="1"/>
  <c r="X61" i="1"/>
  <c r="X73" i="1"/>
  <c r="Y83" i="1"/>
  <c r="V9" i="1"/>
  <c r="X53" i="1"/>
  <c r="L60" i="1"/>
  <c r="P61" i="1"/>
  <c r="P73" i="1"/>
  <c r="Z78" i="1"/>
  <c r="P83" i="1"/>
  <c r="AA85" i="1"/>
  <c r="I93" i="1"/>
  <c r="Y101" i="1"/>
  <c r="Z104" i="1"/>
  <c r="Y112" i="1"/>
  <c r="T110" i="1"/>
  <c r="Y110" i="1" s="1"/>
  <c r="K114" i="1"/>
  <c r="P115" i="1"/>
  <c r="P114" i="1" s="1"/>
  <c r="P113" i="1" s="1"/>
  <c r="P111" i="1" s="1"/>
  <c r="P109" i="1" s="1"/>
  <c r="Z116" i="1"/>
  <c r="P117" i="1"/>
  <c r="P116" i="1" s="1"/>
  <c r="P112" i="1" s="1"/>
  <c r="P110" i="1" s="1"/>
  <c r="Z117" i="1"/>
  <c r="F124" i="1"/>
  <c r="F123" i="1" s="1"/>
  <c r="Y127" i="1"/>
  <c r="G129" i="1"/>
  <c r="K129" i="1" s="1"/>
  <c r="V129" i="1"/>
  <c r="Z143" i="1"/>
  <c r="J152" i="1"/>
  <c r="J151" i="1" s="1"/>
  <c r="V176" i="1"/>
  <c r="Z177" i="1"/>
  <c r="R173" i="1"/>
  <c r="R171" i="1" s="1"/>
  <c r="Z193" i="1"/>
  <c r="V192" i="1"/>
  <c r="X105" i="1"/>
  <c r="Y105" i="1"/>
  <c r="K131" i="1"/>
  <c r="X141" i="1"/>
  <c r="Z166" i="1"/>
  <c r="R166" i="1"/>
  <c r="R165" i="1" s="1"/>
  <c r="R164" i="1" s="1"/>
  <c r="R163" i="1" s="1"/>
  <c r="R162" i="1" s="1"/>
  <c r="R161" i="1" s="1"/>
  <c r="L165" i="1"/>
  <c r="Y166" i="1"/>
  <c r="P166" i="1"/>
  <c r="P165" i="1" s="1"/>
  <c r="P164" i="1" s="1"/>
  <c r="P163" i="1" s="1"/>
  <c r="P162" i="1" s="1"/>
  <c r="P161" i="1" s="1"/>
  <c r="Q167" i="1"/>
  <c r="T168" i="1"/>
  <c r="AA169" i="1"/>
  <c r="J173" i="1"/>
  <c r="J171" i="1" s="1"/>
  <c r="H173" i="1"/>
  <c r="H171" i="1" s="1"/>
  <c r="S173" i="1"/>
  <c r="S171" i="1" s="1"/>
  <c r="AA193" i="1"/>
  <c r="Y193" i="1"/>
  <c r="T138" i="1"/>
  <c r="K155" i="1"/>
  <c r="G154" i="1"/>
  <c r="Y160" i="1"/>
  <c r="P160" i="1"/>
  <c r="P159" i="1" s="1"/>
  <c r="P158" i="1" s="1"/>
  <c r="P157" i="1" s="1"/>
  <c r="P152" i="1" s="1"/>
  <c r="P151" i="1" s="1"/>
  <c r="X160" i="1"/>
  <c r="R160" i="1"/>
  <c r="R159" i="1" s="1"/>
  <c r="R158" i="1" s="1"/>
  <c r="R157" i="1" s="1"/>
  <c r="R152" i="1" s="1"/>
  <c r="R151" i="1" s="1"/>
  <c r="L195" i="1"/>
  <c r="Z195" i="1" s="1"/>
  <c r="AA143" i="1"/>
  <c r="K145" i="1"/>
  <c r="AA149" i="1"/>
  <c r="Y159" i="1"/>
  <c r="S162" i="1"/>
  <c r="S161" i="1" s="1"/>
  <c r="F173" i="1"/>
  <c r="F171" i="1" s="1"/>
  <c r="Z159" i="1"/>
  <c r="V158" i="1"/>
  <c r="Y178" i="1"/>
  <c r="P178" i="1"/>
  <c r="P177" i="1" s="1"/>
  <c r="P176" i="1" s="1"/>
  <c r="P175" i="1" s="1"/>
  <c r="L177" i="1"/>
  <c r="X178" i="1"/>
  <c r="T182" i="1"/>
  <c r="AA183" i="1"/>
  <c r="Z186" i="1"/>
  <c r="R186" i="1"/>
  <c r="R185" i="1" s="1"/>
  <c r="X186" i="1"/>
  <c r="Y195" i="1"/>
  <c r="Y197" i="1"/>
  <c r="L185" i="1"/>
  <c r="Y185" i="1" s="1"/>
  <c r="Y186" i="1"/>
  <c r="Y188" i="1"/>
  <c r="P188" i="1"/>
  <c r="P187" i="1" s="1"/>
  <c r="P181" i="1" s="1"/>
  <c r="P179" i="1" s="1"/>
  <c r="X188" i="1"/>
  <c r="Z188" i="1"/>
  <c r="Q192" i="1"/>
  <c r="Z196" i="1"/>
  <c r="V47" i="1" l="1"/>
  <c r="F40" i="1"/>
  <c r="F10" i="1" s="1"/>
  <c r="F199" i="1" s="1"/>
  <c r="Y43" i="1"/>
  <c r="Y189" i="1"/>
  <c r="AA176" i="1"/>
  <c r="L138" i="1"/>
  <c r="J40" i="1"/>
  <c r="J10" i="1" s="1"/>
  <c r="U48" i="1"/>
  <c r="N119" i="1"/>
  <c r="Z113" i="1"/>
  <c r="X113" i="1"/>
  <c r="L111" i="1"/>
  <c r="S119" i="1"/>
  <c r="U47" i="1"/>
  <c r="U40" i="1" s="1"/>
  <c r="P78" i="1"/>
  <c r="P119" i="1"/>
  <c r="G124" i="1"/>
  <c r="K124" i="1" s="1"/>
  <c r="X189" i="1"/>
  <c r="R74" i="1"/>
  <c r="R67" i="1"/>
  <c r="O10" i="1"/>
  <c r="O199" i="1" s="1"/>
  <c r="S118" i="1"/>
  <c r="Z67" i="1"/>
  <c r="R182" i="1"/>
  <c r="R180" i="1" s="1"/>
  <c r="R174" i="1" s="1"/>
  <c r="R172" i="1" s="1"/>
  <c r="Z127" i="1"/>
  <c r="V124" i="1"/>
  <c r="Y140" i="1"/>
  <c r="Y99" i="1"/>
  <c r="R42" i="1"/>
  <c r="R41" i="1" s="1"/>
  <c r="F47" i="1"/>
  <c r="Y169" i="1"/>
  <c r="Q133" i="1"/>
  <c r="V123" i="1"/>
  <c r="AB47" i="1"/>
  <c r="Q162" i="1"/>
  <c r="Z94" i="1"/>
  <c r="V93" i="1"/>
  <c r="L42" i="1"/>
  <c r="X45" i="1"/>
  <c r="Y45" i="1"/>
  <c r="AA182" i="1"/>
  <c r="T180" i="1"/>
  <c r="G153" i="1"/>
  <c r="K154" i="1"/>
  <c r="Z153" i="1"/>
  <c r="S9" i="1"/>
  <c r="S92" i="1"/>
  <c r="R24" i="1"/>
  <c r="Y168" i="1"/>
  <c r="T167" i="1"/>
  <c r="AA168" i="1"/>
  <c r="X165" i="1"/>
  <c r="Z165" i="1"/>
  <c r="L164" i="1"/>
  <c r="V175" i="1"/>
  <c r="X60" i="1"/>
  <c r="Z60" i="1"/>
  <c r="L157" i="1"/>
  <c r="Y157" i="1" s="1"/>
  <c r="P9" i="1"/>
  <c r="P92" i="1"/>
  <c r="X67" i="1"/>
  <c r="AA64" i="1"/>
  <c r="U10" i="1"/>
  <c r="U199" i="1" s="1"/>
  <c r="X131" i="1"/>
  <c r="Z131" i="1"/>
  <c r="L130" i="1"/>
  <c r="T97" i="1"/>
  <c r="T93" i="1" s="1"/>
  <c r="Y60" i="1"/>
  <c r="T137" i="1"/>
  <c r="Y139" i="1"/>
  <c r="J118" i="1"/>
  <c r="J199" i="1" s="1"/>
  <c r="P124" i="1"/>
  <c r="P123" i="1" s="1"/>
  <c r="Y49" i="1"/>
  <c r="P53" i="1"/>
  <c r="P48" i="1" s="1"/>
  <c r="R33" i="1"/>
  <c r="R32" i="1" s="1"/>
  <c r="N10" i="1"/>
  <c r="Q97" i="1"/>
  <c r="P67" i="1"/>
  <c r="R78" i="1"/>
  <c r="R64" i="1" s="1"/>
  <c r="I118" i="1"/>
  <c r="P24" i="1"/>
  <c r="X14" i="1"/>
  <c r="L13" i="1"/>
  <c r="Y13" i="1" s="1"/>
  <c r="Z14" i="1"/>
  <c r="AB158" i="1"/>
  <c r="Z158" i="1"/>
  <c r="V157" i="1"/>
  <c r="I138" i="1"/>
  <c r="K138" i="1" s="1"/>
  <c r="I136" i="1"/>
  <c r="I134" i="1" s="1"/>
  <c r="I119" i="1" s="1"/>
  <c r="Y24" i="1"/>
  <c r="Q191" i="1"/>
  <c r="X191" i="1" s="1"/>
  <c r="X192" i="1"/>
  <c r="Y113" i="1"/>
  <c r="T111" i="1"/>
  <c r="H11" i="1"/>
  <c r="K12" i="1"/>
  <c r="G119" i="1"/>
  <c r="L48" i="1"/>
  <c r="Q157" i="1"/>
  <c r="X158" i="1"/>
  <c r="P33" i="1"/>
  <c r="P32" i="1" s="1"/>
  <c r="R99" i="1"/>
  <c r="R98" i="1" s="1"/>
  <c r="R97" i="1" s="1"/>
  <c r="R93" i="1" s="1"/>
  <c r="L152" i="1"/>
  <c r="R14" i="1"/>
  <c r="R13" i="1" s="1"/>
  <c r="K139" i="1"/>
  <c r="G137" i="1"/>
  <c r="V40" i="1"/>
  <c r="G47" i="1"/>
  <c r="K47" i="1" s="1"/>
  <c r="L182" i="1"/>
  <c r="Y182" i="1" s="1"/>
  <c r="X185" i="1"/>
  <c r="Z185" i="1"/>
  <c r="X137" i="1"/>
  <c r="Q152" i="1"/>
  <c r="X153" i="1"/>
  <c r="X195" i="1"/>
  <c r="AA195" i="1"/>
  <c r="L167" i="1"/>
  <c r="X167" i="1" s="1"/>
  <c r="Y165" i="1"/>
  <c r="Z24" i="1"/>
  <c r="I10" i="1"/>
  <c r="I199" i="1" s="1"/>
  <c r="Y154" i="1"/>
  <c r="T153" i="1"/>
  <c r="L134" i="1"/>
  <c r="Y134" i="1" s="1"/>
  <c r="L106" i="1"/>
  <c r="X106" i="1" s="1"/>
  <c r="Z107" i="1"/>
  <c r="Y107" i="1"/>
  <c r="R49" i="1"/>
  <c r="K42" i="1"/>
  <c r="V162" i="1"/>
  <c r="Z167" i="1"/>
  <c r="Y136" i="1"/>
  <c r="AA13" i="1"/>
  <c r="T12" i="1"/>
  <c r="AA48" i="1"/>
  <c r="T47" i="1"/>
  <c r="T40" i="1" s="1"/>
  <c r="AA192" i="1"/>
  <c r="R119" i="1"/>
  <c r="P85" i="1"/>
  <c r="Y85" i="1"/>
  <c r="X85" i="1"/>
  <c r="S64" i="1"/>
  <c r="S47" i="1" s="1"/>
  <c r="S40" i="1" s="1"/>
  <c r="S10" i="1" s="1"/>
  <c r="R53" i="1"/>
  <c r="L32" i="1"/>
  <c r="X107" i="1"/>
  <c r="K112" i="1"/>
  <c r="G110" i="1"/>
  <c r="K110" i="1" s="1"/>
  <c r="P173" i="1"/>
  <c r="P171" i="1" s="1"/>
  <c r="AA157" i="1"/>
  <c r="V147" i="1"/>
  <c r="AB148" i="1"/>
  <c r="Y94" i="1"/>
  <c r="Y149" i="1"/>
  <c r="X149" i="1"/>
  <c r="L148" i="1"/>
  <c r="Z148" i="1" s="1"/>
  <c r="AB64" i="1"/>
  <c r="H97" i="1"/>
  <c r="K98" i="1"/>
  <c r="G109" i="1"/>
  <c r="K109" i="1" s="1"/>
  <c r="K111" i="1"/>
  <c r="Z9" i="1"/>
  <c r="T173" i="1"/>
  <c r="AA175" i="1"/>
  <c r="P14" i="1"/>
  <c r="P13" i="1" s="1"/>
  <c r="X181" i="1"/>
  <c r="Q179" i="1"/>
  <c r="Z140" i="1"/>
  <c r="V136" i="1"/>
  <c r="V138" i="1"/>
  <c r="Z138" i="1" s="1"/>
  <c r="T129" i="1"/>
  <c r="Y130" i="1"/>
  <c r="L64" i="1"/>
  <c r="Z64" i="1" s="1"/>
  <c r="Z192" i="1"/>
  <c r="V191" i="1"/>
  <c r="Z191" i="1" s="1"/>
  <c r="P60" i="1"/>
  <c r="T163" i="1"/>
  <c r="Y164" i="1"/>
  <c r="AA164" i="1"/>
  <c r="Q172" i="1"/>
  <c r="Q11" i="1"/>
  <c r="L176" i="1"/>
  <c r="Z176" i="1" s="1"/>
  <c r="Y177" i="1"/>
  <c r="Y138" i="1"/>
  <c r="X168" i="1"/>
  <c r="Z122" i="1"/>
  <c r="R122" i="1"/>
  <c r="R121" i="1" s="1"/>
  <c r="R120" i="1" s="1"/>
  <c r="R118" i="1" s="1"/>
  <c r="X122" i="1"/>
  <c r="P122" i="1"/>
  <c r="P121" i="1" s="1"/>
  <c r="P120" i="1" s="1"/>
  <c r="Y122" i="1"/>
  <c r="L121" i="1"/>
  <c r="L120" i="1" s="1"/>
  <c r="X177" i="1"/>
  <c r="Y158" i="1"/>
  <c r="L179" i="1"/>
  <c r="X49" i="1"/>
  <c r="Z137" i="1"/>
  <c r="X65" i="1"/>
  <c r="Z65" i="1"/>
  <c r="V11" i="1"/>
  <c r="AB12" i="1"/>
  <c r="AA147" i="1"/>
  <c r="K41" i="1"/>
  <c r="Z168" i="1"/>
  <c r="Q136" i="1"/>
  <c r="AA140" i="1"/>
  <c r="Q138" i="1"/>
  <c r="X138" i="1" s="1"/>
  <c r="X140" i="1"/>
  <c r="L126" i="1"/>
  <c r="Q124" i="1"/>
  <c r="AA125" i="1"/>
  <c r="L98" i="1"/>
  <c r="Z99" i="1"/>
  <c r="W64" i="1"/>
  <c r="W47" i="1" s="1"/>
  <c r="W40" i="1" s="1"/>
  <c r="W10" i="1" s="1"/>
  <c r="W199" i="1" s="1"/>
  <c r="Y191" i="1"/>
  <c r="Y9" i="1"/>
  <c r="Z53" i="1"/>
  <c r="Q40" i="1"/>
  <c r="K9" i="1"/>
  <c r="X74" i="1"/>
  <c r="Z74" i="1"/>
  <c r="Z33" i="1"/>
  <c r="G40" i="1" l="1"/>
  <c r="AA138" i="1"/>
  <c r="Y64" i="1"/>
  <c r="R48" i="1"/>
  <c r="R47" i="1" s="1"/>
  <c r="R40" i="1" s="1"/>
  <c r="R10" i="1" s="1"/>
  <c r="R199" i="1" s="1"/>
  <c r="R12" i="1"/>
  <c r="R11" i="1" s="1"/>
  <c r="G123" i="1"/>
  <c r="K123" i="1" s="1"/>
  <c r="N199" i="1"/>
  <c r="Z111" i="1"/>
  <c r="X111" i="1"/>
  <c r="L109" i="1"/>
  <c r="Z179" i="1"/>
  <c r="V161" i="1"/>
  <c r="AB40" i="1"/>
  <c r="V173" i="1"/>
  <c r="X179" i="1"/>
  <c r="Q173" i="1"/>
  <c r="H93" i="1"/>
  <c r="K93" i="1" s="1"/>
  <c r="K97" i="1"/>
  <c r="V10" i="1"/>
  <c r="AB11" i="1"/>
  <c r="P118" i="1"/>
  <c r="T124" i="1"/>
  <c r="AA12" i="1"/>
  <c r="T11" i="1"/>
  <c r="Y12" i="1"/>
  <c r="AA40" i="1"/>
  <c r="L129" i="1"/>
  <c r="Y129" i="1" s="1"/>
  <c r="X130" i="1"/>
  <c r="Z130" i="1"/>
  <c r="L163" i="1"/>
  <c r="X164" i="1"/>
  <c r="Z164" i="1"/>
  <c r="L41" i="1"/>
  <c r="X42" i="1"/>
  <c r="Z42" i="1"/>
  <c r="Y42" i="1"/>
  <c r="Y153" i="1"/>
  <c r="T152" i="1"/>
  <c r="X13" i="1"/>
  <c r="L12" i="1"/>
  <c r="Z13" i="1"/>
  <c r="Q93" i="1"/>
  <c r="K136" i="1"/>
  <c r="L97" i="1"/>
  <c r="X97" i="1" s="1"/>
  <c r="Z98" i="1"/>
  <c r="AA163" i="1"/>
  <c r="T162" i="1"/>
  <c r="Y163" i="1"/>
  <c r="Z106" i="1"/>
  <c r="Y106" i="1"/>
  <c r="X152" i="1"/>
  <c r="Q151" i="1"/>
  <c r="L180" i="1"/>
  <c r="Y180" i="1" s="1"/>
  <c r="Z182" i="1"/>
  <c r="X182" i="1"/>
  <c r="Z157" i="1"/>
  <c r="AB157" i="1"/>
  <c r="Y137" i="1"/>
  <c r="T135" i="1"/>
  <c r="T174" i="1"/>
  <c r="AA180" i="1"/>
  <c r="T109" i="1"/>
  <c r="Y109" i="1" s="1"/>
  <c r="Y111" i="1"/>
  <c r="V152" i="1"/>
  <c r="Q123" i="1"/>
  <c r="L175" i="1"/>
  <c r="X176" i="1"/>
  <c r="Y176" i="1"/>
  <c r="P12" i="1"/>
  <c r="P11" i="1" s="1"/>
  <c r="Y47" i="1"/>
  <c r="AA47" i="1"/>
  <c r="Y179" i="1"/>
  <c r="L125" i="1"/>
  <c r="Z126" i="1"/>
  <c r="Y126" i="1"/>
  <c r="X126" i="1"/>
  <c r="AB147" i="1"/>
  <c r="V135" i="1"/>
  <c r="L151" i="1"/>
  <c r="L47" i="1"/>
  <c r="X48" i="1"/>
  <c r="Z48" i="1"/>
  <c r="S199" i="1"/>
  <c r="X98" i="1"/>
  <c r="Y98" i="1"/>
  <c r="Q161" i="1"/>
  <c r="X64" i="1"/>
  <c r="K134" i="1"/>
  <c r="K119" i="1" s="1"/>
  <c r="AA167" i="1"/>
  <c r="Y167" i="1"/>
  <c r="AA191" i="1"/>
  <c r="X136" i="1"/>
  <c r="Q134" i="1"/>
  <c r="AA136" i="1"/>
  <c r="K40" i="1"/>
  <c r="G10" i="1"/>
  <c r="Z136" i="1"/>
  <c r="V134" i="1"/>
  <c r="T171" i="1"/>
  <c r="AA173" i="1"/>
  <c r="L147" i="1"/>
  <c r="Z147" i="1" s="1"/>
  <c r="Y148" i="1"/>
  <c r="X148" i="1"/>
  <c r="Z32" i="1"/>
  <c r="Y32" i="1"/>
  <c r="X32" i="1"/>
  <c r="Y48" i="1"/>
  <c r="AA179" i="1"/>
  <c r="K137" i="1"/>
  <c r="G135" i="1"/>
  <c r="X157" i="1"/>
  <c r="K11" i="1"/>
  <c r="P64" i="1"/>
  <c r="P47" i="1" s="1"/>
  <c r="P40" i="1" s="1"/>
  <c r="K153" i="1"/>
  <c r="G152" i="1"/>
  <c r="H10" i="1" l="1"/>
  <c r="H199" i="1" s="1"/>
  <c r="Y97" i="1"/>
  <c r="Z109" i="1"/>
  <c r="X109" i="1"/>
  <c r="X151" i="1"/>
  <c r="G151" i="1"/>
  <c r="K151" i="1" s="1"/>
  <c r="K152" i="1"/>
  <c r="AB135" i="1"/>
  <c r="V133" i="1"/>
  <c r="T133" i="1"/>
  <c r="AA135" i="1"/>
  <c r="Z134" i="1"/>
  <c r="V119" i="1"/>
  <c r="AA11" i="1"/>
  <c r="T10" i="1"/>
  <c r="AB10" i="1" s="1"/>
  <c r="Y147" i="1"/>
  <c r="X147" i="1"/>
  <c r="L135" i="1"/>
  <c r="P10" i="1"/>
  <c r="P199" i="1" s="1"/>
  <c r="L173" i="1"/>
  <c r="X173" i="1" s="1"/>
  <c r="X175" i="1"/>
  <c r="Y175" i="1"/>
  <c r="X129" i="1"/>
  <c r="Z129" i="1"/>
  <c r="V171" i="1"/>
  <c r="AB173" i="1"/>
  <c r="Z173" i="1"/>
  <c r="K135" i="1"/>
  <c r="G133" i="1"/>
  <c r="X134" i="1"/>
  <c r="Q119" i="1"/>
  <c r="AA134" i="1"/>
  <c r="X47" i="1"/>
  <c r="Z47" i="1"/>
  <c r="AB152" i="1"/>
  <c r="Z152" i="1"/>
  <c r="V151" i="1"/>
  <c r="T161" i="1"/>
  <c r="AA162" i="1"/>
  <c r="Q10" i="1"/>
  <c r="AA174" i="1"/>
  <c r="T172" i="1"/>
  <c r="AA152" i="1"/>
  <c r="T151" i="1"/>
  <c r="Y152" i="1"/>
  <c r="L162" i="1"/>
  <c r="Z163" i="1"/>
  <c r="X163" i="1"/>
  <c r="Z175" i="1"/>
  <c r="L174" i="1"/>
  <c r="Z180" i="1"/>
  <c r="X180" i="1"/>
  <c r="L124" i="1"/>
  <c r="Y125" i="1"/>
  <c r="Z125" i="1"/>
  <c r="X125" i="1"/>
  <c r="K10" i="1"/>
  <c r="L93" i="1"/>
  <c r="Z97" i="1"/>
  <c r="L11" i="1"/>
  <c r="Y11" i="1" s="1"/>
  <c r="Z12" i="1"/>
  <c r="X12" i="1"/>
  <c r="L40" i="1"/>
  <c r="X41" i="1"/>
  <c r="Z41" i="1"/>
  <c r="Y41" i="1"/>
  <c r="Y124" i="1"/>
  <c r="AA124" i="1"/>
  <c r="T123" i="1"/>
  <c r="AB124" i="1"/>
  <c r="Q171" i="1"/>
  <c r="K133" i="1" l="1"/>
  <c r="K118" i="1" s="1"/>
  <c r="G118" i="1"/>
  <c r="G199" i="1" s="1"/>
  <c r="AA161" i="1"/>
  <c r="Y161" i="1"/>
  <c r="L171" i="1"/>
  <c r="Y173" i="1"/>
  <c r="AA133" i="1"/>
  <c r="AA151" i="1"/>
  <c r="Y151" i="1"/>
  <c r="AB133" i="1"/>
  <c r="V118" i="1"/>
  <c r="Y93" i="1"/>
  <c r="Z93" i="1"/>
  <c r="K199" i="1"/>
  <c r="L123" i="1"/>
  <c r="Y123" i="1" s="1"/>
  <c r="Z124" i="1"/>
  <c r="X124" i="1"/>
  <c r="L172" i="1"/>
  <c r="Z174" i="1"/>
  <c r="X174" i="1"/>
  <c r="L133" i="1"/>
  <c r="Y133" i="1" s="1"/>
  <c r="X135" i="1"/>
  <c r="Z135" i="1"/>
  <c r="Y172" i="1"/>
  <c r="AA172" i="1"/>
  <c r="T119" i="1"/>
  <c r="X93" i="1"/>
  <c r="Y135" i="1"/>
  <c r="L10" i="1"/>
  <c r="X11" i="1"/>
  <c r="Z11" i="1"/>
  <c r="L161" i="1"/>
  <c r="Z162" i="1"/>
  <c r="X162" i="1"/>
  <c r="Y174" i="1"/>
  <c r="Y162" i="1"/>
  <c r="AA171" i="1"/>
  <c r="AB171" i="1"/>
  <c r="Q118" i="1"/>
  <c r="Q199" i="1" s="1"/>
  <c r="AA123" i="1"/>
  <c r="T118" i="1"/>
  <c r="AB123" i="1"/>
  <c r="Z40" i="1"/>
  <c r="X40" i="1"/>
  <c r="Y40" i="1"/>
  <c r="Z151" i="1"/>
  <c r="AB151" i="1"/>
  <c r="AA10" i="1"/>
  <c r="AA118" i="1" l="1"/>
  <c r="Z10" i="1"/>
  <c r="Y171" i="1"/>
  <c r="Z123" i="1"/>
  <c r="L118" i="1"/>
  <c r="X123" i="1"/>
  <c r="AB118" i="1"/>
  <c r="V199" i="1"/>
  <c r="X10" i="1"/>
  <c r="Y10" i="1"/>
  <c r="Z161" i="1"/>
  <c r="X161" i="1"/>
  <c r="Z171" i="1"/>
  <c r="AA119" i="1"/>
  <c r="X133" i="1"/>
  <c r="T199" i="1"/>
  <c r="Z172" i="1"/>
  <c r="X172" i="1"/>
  <c r="L119" i="1"/>
  <c r="Z133" i="1"/>
  <c r="X171" i="1"/>
  <c r="AB199" i="1" l="1"/>
  <c r="AA199" i="1"/>
  <c r="M119" i="1"/>
  <c r="Z119" i="1"/>
  <c r="X119" i="1"/>
  <c r="L199" i="1"/>
  <c r="Z199" i="1" s="1"/>
  <c r="Y119" i="1"/>
  <c r="Z118" i="1"/>
  <c r="X118" i="1"/>
  <c r="Y118" i="1"/>
  <c r="Y199" i="1" l="1"/>
  <c r="M118" i="1"/>
  <c r="M190" i="1"/>
  <c r="M198" i="1"/>
  <c r="M187" i="1"/>
  <c r="M146" i="1"/>
  <c r="M170" i="1"/>
  <c r="M156" i="1"/>
  <c r="M194" i="1"/>
  <c r="M145" i="1"/>
  <c r="M142" i="1"/>
  <c r="M144" i="1"/>
  <c r="M79" i="1"/>
  <c r="M193" i="1"/>
  <c r="M184" i="1"/>
  <c r="M95" i="1"/>
  <c r="M71" i="1"/>
  <c r="M69" i="1"/>
  <c r="M166" i="1"/>
  <c r="M141" i="1"/>
  <c r="M90" i="1"/>
  <c r="M155" i="1"/>
  <c r="M96" i="1"/>
  <c r="M52" i="1"/>
  <c r="M30" i="1"/>
  <c r="M23" i="1"/>
  <c r="M27" i="1"/>
  <c r="M34" i="1"/>
  <c r="M59" i="1"/>
  <c r="M94" i="1"/>
  <c r="M54" i="1"/>
  <c r="M86" i="1"/>
  <c r="M87" i="1"/>
  <c r="M19" i="1"/>
  <c r="M50" i="1"/>
  <c r="M15" i="1"/>
  <c r="M28" i="1"/>
  <c r="M103" i="1"/>
  <c r="M115" i="1"/>
  <c r="M110" i="1"/>
  <c r="M38" i="1"/>
  <c r="M73" i="1"/>
  <c r="M76" i="1"/>
  <c r="M183" i="1"/>
  <c r="M197" i="1"/>
  <c r="M25" i="1"/>
  <c r="M84" i="1"/>
  <c r="M57" i="1"/>
  <c r="M192" i="1"/>
  <c r="M39" i="1"/>
  <c r="M88" i="1"/>
  <c r="M35" i="1"/>
  <c r="M150" i="1"/>
  <c r="M62" i="1"/>
  <c r="M63" i="1"/>
  <c r="M108" i="1"/>
  <c r="M18" i="1"/>
  <c r="M22" i="1"/>
  <c r="M26" i="1"/>
  <c r="M61" i="1"/>
  <c r="M159" i="1"/>
  <c r="M104" i="1"/>
  <c r="M191" i="1"/>
  <c r="M160" i="1"/>
  <c r="M188" i="1"/>
  <c r="M17" i="1"/>
  <c r="M58" i="1"/>
  <c r="M36" i="1"/>
  <c r="M21" i="1"/>
  <c r="M29" i="1"/>
  <c r="M75" i="1"/>
  <c r="M68" i="1"/>
  <c r="M43" i="1"/>
  <c r="M51" i="1"/>
  <c r="M80" i="1"/>
  <c r="M89" i="1"/>
  <c r="M128" i="1"/>
  <c r="M16" i="1"/>
  <c r="M81" i="1"/>
  <c r="M55" i="1"/>
  <c r="M117" i="1"/>
  <c r="M20" i="1"/>
  <c r="M70" i="1"/>
  <c r="M100" i="1"/>
  <c r="M72" i="1"/>
  <c r="M111" i="1"/>
  <c r="M113" i="1"/>
  <c r="M31" i="1"/>
  <c r="M140" i="1"/>
  <c r="M82" i="1"/>
  <c r="M169" i="1"/>
  <c r="M112" i="1"/>
  <c r="M143" i="1"/>
  <c r="M83" i="1"/>
  <c r="M105" i="1"/>
  <c r="M196" i="1"/>
  <c r="M178" i="1"/>
  <c r="M186" i="1"/>
  <c r="M116" i="1"/>
  <c r="M189" i="1"/>
  <c r="M91" i="1"/>
  <c r="M77" i="1"/>
  <c r="M154" i="1"/>
  <c r="M46" i="1"/>
  <c r="M56" i="1"/>
  <c r="M132" i="1"/>
  <c r="M101" i="1"/>
  <c r="M37" i="1"/>
  <c r="M139" i="1"/>
  <c r="M9" i="1"/>
  <c r="M66" i="1"/>
  <c r="M102" i="1"/>
  <c r="M114" i="1"/>
  <c r="M44" i="1"/>
  <c r="M14" i="1"/>
  <c r="M153" i="1"/>
  <c r="M185" i="1"/>
  <c r="M168" i="1"/>
  <c r="M136" i="1"/>
  <c r="M107" i="1"/>
  <c r="M85" i="1"/>
  <c r="M138" i="1"/>
  <c r="M177" i="1"/>
  <c r="M78" i="1"/>
  <c r="M158" i="1"/>
  <c r="M137" i="1"/>
  <c r="M49" i="1"/>
  <c r="M33" i="1"/>
  <c r="M165" i="1"/>
  <c r="M60" i="1"/>
  <c r="M24" i="1"/>
  <c r="M74" i="1"/>
  <c r="M53" i="1"/>
  <c r="M45" i="1"/>
  <c r="M149" i="1"/>
  <c r="M122" i="1"/>
  <c r="M121" i="1" s="1"/>
  <c r="M120" i="1" s="1"/>
  <c r="M99" i="1"/>
  <c r="M109" i="1"/>
  <c r="M195" i="1"/>
  <c r="M92" i="1"/>
  <c r="M65" i="1"/>
  <c r="M67" i="1"/>
  <c r="M131" i="1"/>
  <c r="M181" i="1"/>
  <c r="M127" i="1"/>
  <c r="M157" i="1"/>
  <c r="M134" i="1"/>
  <c r="M152" i="1"/>
  <c r="M179" i="1"/>
  <c r="M130" i="1"/>
  <c r="M182" i="1"/>
  <c r="M176" i="1"/>
  <c r="M42" i="1"/>
  <c r="M98" i="1"/>
  <c r="M148" i="1"/>
  <c r="M13" i="1"/>
  <c r="M106" i="1"/>
  <c r="M167" i="1"/>
  <c r="M48" i="1"/>
  <c r="M32" i="1"/>
  <c r="M164" i="1"/>
  <c r="M126" i="1"/>
  <c r="M64" i="1"/>
  <c r="M125" i="1"/>
  <c r="M97" i="1"/>
  <c r="M147" i="1"/>
  <c r="M175" i="1"/>
  <c r="M129" i="1"/>
  <c r="M151" i="1"/>
  <c r="M180" i="1"/>
  <c r="M47" i="1"/>
  <c r="M163" i="1"/>
  <c r="M12" i="1"/>
  <c r="M41" i="1"/>
  <c r="M124" i="1"/>
  <c r="M40" i="1"/>
  <c r="M93" i="1"/>
  <c r="M173" i="1"/>
  <c r="M11" i="1"/>
  <c r="M135" i="1"/>
  <c r="M162" i="1"/>
  <c r="M174" i="1"/>
  <c r="M172" i="1"/>
  <c r="M161" i="1"/>
  <c r="X199" i="1"/>
  <c r="M133" i="1"/>
  <c r="M171" i="1"/>
  <c r="M10" i="1"/>
  <c r="M123" i="1"/>
  <c r="M199" i="1" l="1"/>
</calcChain>
</file>

<file path=xl/sharedStrings.xml><?xml version="1.0" encoding="utf-8"?>
<sst xmlns="http://schemas.openxmlformats.org/spreadsheetml/2006/main" count="23379" uniqueCount="688">
  <si>
    <t>INFORME  DE EJECUCIÓN DEL PRESUPUESTO DE GASTOS</t>
  </si>
  <si>
    <t xml:space="preserve"> VIGENCIA ACTUAL</t>
  </si>
  <si>
    <t>PERIODO DEL 1/01/2024 AL 31/01/2024</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</si>
  <si>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</si>
  <si>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</si>
  <si>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</si>
  <si>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</si>
  <si>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</si>
  <si>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</si>
  <si>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</si>
  <si>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</si>
  <si>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</si>
  <si>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</si>
  <si>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</si>
  <si>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</si>
  <si>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</si>
  <si>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</si>
  <si>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</si>
  <si>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</si>
  <si>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</si>
  <si>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(8) - (6)</t>
  </si>
  <si>
    <t>Obligaciones
Acumuladas
(11)</t>
  </si>
  <si>
    <t>Compromisos sin obligar
(12) = (8) - (11)</t>
  </si>
  <si>
    <t>Pagos
Acumulados
(13)</t>
  </si>
  <si>
    <t>Obligaciones sin pago
(14) = (11) - (13)</t>
  </si>
  <si>
    <t>Porcentajes de ejecución</t>
  </si>
  <si>
    <t>Adiciones
(a)</t>
  </si>
  <si>
    <t>Reducciones
(b)</t>
  </si>
  <si>
    <t>Créditos
(c)</t>
  </si>
  <si>
    <t>Contracréditos
(d)</t>
  </si>
  <si>
    <t>Total Modificaciones Presupuestales
( e) = (a)-(b)+( c) - (d)</t>
  </si>
  <si>
    <t>Comp, /Aprop, Vig,
(15)=(8)/(3)</t>
  </si>
  <si>
    <t>Oblig,/Aprop,
(16)=(11) / (3)</t>
  </si>
  <si>
    <t>Pagos/Aprop,
(17)=(13) / (3)</t>
  </si>
  <si>
    <t>Oblig,,/Comp,
(18)=(11)/(8)</t>
  </si>
  <si>
    <t>Pagos /Oblig,
(19)=(13) / (11)</t>
  </si>
  <si>
    <t>A</t>
  </si>
  <si>
    <t>NACIÓN</t>
  </si>
  <si>
    <t>CSF</t>
  </si>
  <si>
    <t>FUNCIONAMIENTO</t>
  </si>
  <si>
    <t>N/A</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</si>
  <si>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</si>
  <si>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</si>
  <si>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</si>
  <si>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</si>
  <si>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</si>
  <si>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</si>
  <si>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</si>
  <si>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</si>
  <si>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</si>
  <si>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</si>
  <si>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</si>
  <si>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</si>
  <si>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</si>
  <si>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</si>
  <si>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</si>
  <si>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</si>
  <si>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</si>
  <si>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</si>
  <si>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</si>
  <si>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</si>
  <si>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</si>
  <si>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</si>
  <si>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</si>
  <si>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</si>
  <si>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</si>
  <si>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</si>
  <si>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</si>
  <si>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</si>
  <si>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</si>
  <si>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</si>
  <si>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</si>
  <si>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</si>
  <si>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</si>
  <si>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</si>
  <si>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AUXILIO DE CESANTÍAS</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</si>
  <si>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</si>
  <si>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</si>
  <si>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</si>
  <si>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</si>
  <si>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</si>
  <si>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</si>
  <si>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</si>
  <si>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</si>
  <si>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</si>
  <si>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</si>
  <si>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</si>
  <si>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</si>
  <si>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</si>
  <si>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</si>
  <si>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</si>
  <si>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</si>
  <si>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</si>
  <si>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</si>
  <si>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</si>
  <si>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</si>
  <si>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</si>
  <si>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</si>
  <si>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</si>
  <si>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</si>
  <si>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A-02</t>
  </si>
  <si>
    <t>ADQUISICIÓN DE BIENES  Y SERVICIOS</t>
  </si>
  <si>
    <t>A-02-01</t>
  </si>
  <si>
    <t>ADQUISICIÓN DE ACTIVOS NO FINANCIEROS</t>
  </si>
  <si>
    <t>A-02-01-01</t>
  </si>
  <si>
    <t>ACTIVOS FIJOS</t>
  </si>
  <si>
    <t>A-02-01-01-003</t>
  </si>
  <si>
    <t>ACTIVOS FIJOS NO CLASIFICADOS COMO MAQUINARIA Y EQUIPO</t>
  </si>
  <si>
    <t>A-02-01-01-003-008</t>
  </si>
  <si>
    <t>MUEBLES INSTRUMENTOS MUSICALES ARTÍCULOS DE DEPORTE Y ANTIGÜEDADES</t>
  </si>
  <si>
    <t>A-02-01-01-004</t>
  </si>
  <si>
    <t>MAQUINARIA Y EQUIPO</t>
  </si>
  <si>
    <t>A-02-01-01-004-007</t>
  </si>
  <si>
    <t>EQUIPO Y APARATOS DE RADIO TELEVISIÓN Y COMUNICACIONES</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</si>
  <si>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</si>
  <si>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</si>
  <si>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</si>
  <si>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</si>
  <si>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</si>
  <si>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</si>
  <si>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</si>
  <si>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</si>
  <si>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</si>
  <si>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</si>
  <si>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A-02-02-01-002-008</t>
  </si>
  <si>
    <t>DOTACIÓN (PRENDAS DE VESTIR Y CALZADO)</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</si>
  <si>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</si>
  <si>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</si>
  <si>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</si>
  <si>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</si>
  <si>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</si>
  <si>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</si>
  <si>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</si>
  <si>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</si>
  <si>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</si>
  <si>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</si>
  <si>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</si>
  <si>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</si>
  <si>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</si>
  <si>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</si>
  <si>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</si>
  <si>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</si>
  <si>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A-02-02-01-004-005</t>
  </si>
  <si>
    <t>MAQUINARIA DE OFICINA CONTABILIDAD E INFORMÁTICA</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</si>
  <si>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</si>
  <si>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</si>
  <si>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</si>
  <si>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</si>
  <si>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</si>
  <si>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</si>
  <si>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</si>
  <si>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</si>
  <si>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</si>
  <si>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</si>
  <si>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</si>
  <si>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</si>
  <si>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</si>
  <si>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</si>
  <si>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A-02-02-02-006-004</t>
  </si>
  <si>
    <t>SERVICIOS DE TRANSPORTE DE PASAJEROS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</si>
  <si>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</si>
  <si>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</si>
  <si>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</si>
  <si>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</si>
  <si>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</si>
  <si>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</si>
  <si>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</si>
  <si>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</si>
  <si>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</si>
  <si>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</si>
  <si>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</si>
  <si>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</si>
  <si>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</si>
  <si>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</si>
  <si>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</si>
  <si>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</si>
  <si>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</si>
  <si>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</si>
  <si>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</si>
  <si>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</si>
  <si>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</si>
  <si>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</si>
  <si>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</si>
  <si>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</si>
  <si>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</si>
  <si>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</si>
  <si>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</si>
  <si>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</si>
  <si>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</si>
  <si>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</si>
  <si>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</si>
  <si>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</si>
  <si>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</si>
  <si>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</si>
  <si>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</si>
  <si>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</si>
  <si>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</si>
  <si>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</si>
  <si>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</si>
  <si>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</si>
  <si>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A-02-02-02-009-007</t>
  </si>
  <si>
    <t>OTROS SERVICIOS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</si>
  <si>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</si>
  <si>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</si>
  <si>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</si>
  <si>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</si>
  <si>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</si>
  <si>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</si>
  <si>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</si>
  <si>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</si>
  <si>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</si>
  <si>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</si>
  <si>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</si>
  <si>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</si>
  <si>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</si>
  <si>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</si>
  <si>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</si>
  <si>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</si>
  <si>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</si>
  <si>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</si>
  <si>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</si>
  <si>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</si>
  <si>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</si>
  <si>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</si>
  <si>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</si>
  <si>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</si>
  <si>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</si>
  <si>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</si>
  <si>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</si>
  <si>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</si>
  <si>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</si>
  <si>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</si>
  <si>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</si>
  <si>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</si>
  <si>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</si>
  <si>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</si>
  <si>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</si>
  <si>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SSF</t>
  </si>
  <si>
    <t>SERVICIO DE LA DEUDA PÚBLICA</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</si>
  <si>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</si>
  <si>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</si>
  <si>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</si>
  <si>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</si>
  <si>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</si>
  <si>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</si>
  <si>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</si>
  <si>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</si>
  <si>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</si>
  <si>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</si>
  <si>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</si>
  <si>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</si>
  <si>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</si>
  <si>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</si>
  <si>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</si>
  <si>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</si>
  <si>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</si>
  <si>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C-2401-0600-51102d</t>
  </si>
  <si>
    <t>5. CONVERGENCIA REGIONAL / D. 
INTEGRACIÓN DE TERRITORIOS BAJO EL 
PRINCIPIO DE LA CONECTIVIDAD FÍSICA Y 
LA MULTIMODALIDAD</t>
  </si>
  <si>
    <t>C-2403</t>
  </si>
  <si>
    <t>INFRAESTRUCTURA Y SERVICIOS DE TRANSPORTE AÉREO</t>
  </si>
  <si>
    <t>C-2403-0600</t>
  </si>
  <si>
    <t>C-2403-0600-4</t>
  </si>
  <si>
    <t>CONTROL Y SEGUIMIENTO A LA OPERACIÓN DE LOS AEROPUERTOS CONCESIONADOS  NACIONAL</t>
  </si>
  <si>
    <t>C-2403-0600-4-52104e</t>
  </si>
  <si>
    <t>5. CONVERGENCIA REGIONAL / E. INFRAESTRUCTURA Y SERVICIOS LOGÍSTICOS</t>
  </si>
  <si>
    <t>C-2403-0600-4-52104e-2403039</t>
  </si>
  <si>
    <t>DOCUMENTOS DE LINEAMIENTOS TÉCNICOS</t>
  </si>
  <si>
    <t>C-2403-0600-4-52104e-2403039-02</t>
  </si>
  <si>
    <t>ADQUISICIÓN DE BIENES Y SERVICIOS</t>
  </si>
  <si>
    <t>C-2403-0600-5</t>
  </si>
  <si>
    <t>APOYO ESTATAL A LOS AEROPUERTOS A NIVEL NACIONAL  NACIONAL</t>
  </si>
  <si>
    <t>C-2403-0600-5-52104e</t>
  </si>
  <si>
    <t>C-2403-0600-5-52104e-2403039</t>
  </si>
  <si>
    <t>C-2403-0600-5-5210e-2403039-02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</si>
  <si>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</si>
  <si>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</si>
  <si>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</si>
  <si>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</si>
  <si>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</si>
  <si>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</si>
  <si>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</si>
  <si>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</si>
  <si>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</si>
  <si>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</si>
  <si>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</si>
  <si>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</si>
  <si>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</si>
  <si>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</si>
  <si>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</si>
  <si>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</si>
  <si>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</si>
  <si>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C-2405</t>
  </si>
  <si>
    <t>INFRAESTRUCTURA DE TRANSPORTE MARÍTIMO</t>
  </si>
  <si>
    <t>C-2405-0600</t>
  </si>
  <si>
    <t>C-2405-0600-2</t>
  </si>
  <si>
    <t>APOYO ESTATAL A LOS PUERTOS A NIVEL NACIONAL   NACIONAL</t>
  </si>
  <si>
    <t>C-2405-0600-2-52104e</t>
  </si>
  <si>
    <t>C-2405-0600-2-52104e-2405021</t>
  </si>
  <si>
    <t>PUERTOS CONCESIONADOS</t>
  </si>
  <si>
    <t>C-2405-0600-2-52104e-2405021-02</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</si>
  <si>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</si>
  <si>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</si>
  <si>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</si>
  <si>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</si>
  <si>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</si>
  <si>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</si>
  <si>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</si>
  <si>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</si>
  <si>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</si>
  <si>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</si>
  <si>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</si>
  <si>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</si>
  <si>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</si>
  <si>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DOCUMENTOS DE LINEAMIENTOS TECNICOS</t>
  </si>
  <si>
    <t>C-2406-0600-1-51102a-2406038-02</t>
  </si>
  <si>
    <t>C-2406-0600-3</t>
  </si>
  <si>
    <t>RESTAURACION DE LOS ECOSISTEMAS DEGRADADOS DEL CANAL DEL DIQUE NACIONAL</t>
  </si>
  <si>
    <t>C-2406-0600-3-51102a</t>
  </si>
  <si>
    <t>C-2406-0600-3-51102a-2406023</t>
  </si>
  <si>
    <t>OBRAS DE ADECUACIÓN PARA MEJORAMIENTO DE CANAL FLUVIAL</t>
  </si>
  <si>
    <t>C-2406-0600-3-51102a-2406023-02</t>
  </si>
  <si>
    <t>C-2499</t>
  </si>
  <si>
    <t>FORTALECIMIENTO DE LA GESTIÓN Y DIRECCIÓN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</si>
  <si>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</si>
  <si>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</si>
  <si>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</si>
  <si>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</si>
  <si>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</si>
  <si>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</si>
  <si>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</si>
  <si>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</si>
  <si>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</si>
  <si>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</si>
  <si>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C-2499-0600-8-51102d-2499053</t>
  </si>
  <si>
    <t>C-2499-0600-8-51102d-2499053-02</t>
  </si>
  <si>
    <t>C-2499-0600-8-51102d-2499066</t>
  </si>
  <si>
    <t>ESTUDIOS DE PREINVERSIÓN</t>
  </si>
  <si>
    <t>C-2499-0600-8-51102d-2499066-02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</si>
  <si>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</si>
  <si>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</si>
  <si>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</si>
  <si>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</si>
  <si>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</si>
  <si>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</si>
  <si>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</si>
  <si>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</si>
  <si>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</si>
  <si>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</si>
  <si>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</si>
  <si>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</si>
  <si>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 xml:space="preserve">                             TOTAL ACUMULADO (A+B+C):</t>
  </si>
  <si>
    <t>N.A,: No Aplica - División por cero</t>
  </si>
  <si>
    <r>
      <rPr>
        <b/>
        <sz val="14"/>
        <rFont val="Calibri"/>
        <family val="2"/>
        <scheme val="minor"/>
      </rPr>
      <t xml:space="preserve">NOTAS:
</t>
    </r>
    <r>
      <rPr>
        <sz val="14"/>
        <rFont val="Calibri"/>
        <family val="2"/>
        <scheme val="minor"/>
      </rPr>
      <t xml:space="preserve">
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t>
    </r>
    <r>
      <rPr>
        <i/>
        <sz val="14"/>
        <rFont val="Calibri"/>
        <family val="2"/>
        <scheme val="minor"/>
      </rPr>
      <t xml:space="preserve"> "Por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t>
    </r>
    <r>
      <rPr>
        <b/>
        <sz val="14"/>
        <color rgb="FFFF0000"/>
        <rFont val="Calibri"/>
        <family val="2"/>
        <scheme val="minor"/>
      </rPr>
      <t xml:space="preserve">
</t>
    </r>
    <r>
      <rPr>
        <sz val="14"/>
        <rFont val="Calibri"/>
        <family val="2"/>
        <scheme val="minor"/>
      </rPr>
      <t xml:space="preserve">
c) El Decreto 2295 del 29 de diciembre de 2023 asignó la apropiación al programa 2401 </t>
    </r>
    <r>
      <rPr>
        <i/>
        <sz val="14"/>
        <rFont val="Calibri"/>
        <family val="2"/>
        <scheme val="minor"/>
      </rPr>
      <t>"Infraestructrua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en el subproyecto 51102d  " </t>
    </r>
    <r>
      <rPr>
        <i/>
        <sz val="14"/>
        <rFont val="Calibri"/>
        <family val="2"/>
        <scheme val="minor"/>
      </rPr>
      <t>5. Convergencia Regional / D. Integración de Territorios Bajo el Principio de la Conectividad Física y la Multimodalidad</t>
    </r>
    <r>
      <rPr>
        <sz val="14"/>
        <rFont val="Calibri"/>
        <family val="2"/>
        <scheme val="minor"/>
      </rPr>
      <t>" , motivo por el cual al cierre del mes de enero de 2024 estos recuros no han sido desagregados en los diferentes proyectos y productos correspondientes, encontrándose así mismo bloqueados en el SIIF Nación II.</t>
    </r>
  </si>
  <si>
    <r>
      <rPr>
        <b/>
        <sz val="12"/>
        <rFont val="Calibri"/>
        <family val="2"/>
        <scheme val="minor"/>
      </rPr>
      <t>Fuente:</t>
    </r>
    <r>
      <rPr>
        <sz val="12"/>
        <rFont val="Calibri"/>
        <family val="2"/>
        <scheme val="minor"/>
      </rPr>
      <t xml:space="preserve"> Información del SIIF Nación al 31 de enero de 2024</t>
    </r>
  </si>
  <si>
    <r>
      <rPr>
        <b/>
        <sz val="12"/>
        <rFont val="Calibri"/>
        <family val="2"/>
        <scheme val="minor"/>
      </rPr>
      <t>Consolidó y elaboró:</t>
    </r>
    <r>
      <rPr>
        <sz val="12"/>
        <rFont val="Calibri"/>
        <family val="2"/>
        <scheme val="minor"/>
      </rPr>
      <t xml:space="preserve"> Área de Presupuesto - GIT Administrativo y Financiero - Vicepresidencia de Gestión Corporativa</t>
    </r>
  </si>
  <si>
    <t>RESERVAS PRESUPUESTALES</t>
  </si>
  <si>
    <t>PERIODO DEL 01/01/2024 AL 31/01/2024</t>
  </si>
  <si>
    <t>Reservas Constituidas
(1)</t>
  </si>
  <si>
    <t>Cancelaciones Reservas Presupuestales
(2)</t>
  </si>
  <si>
    <t>Reservas Constituidas menos cancelaciones
(3) = (1) - (2)</t>
  </si>
  <si>
    <t>Obligaciones Acumuladas
(5)</t>
  </si>
  <si>
    <t>Pagos Acumulados
(6)</t>
  </si>
  <si>
    <t>Obligaciones sin pago
(7) = (5) - (6)</t>
  </si>
  <si>
    <t xml:space="preserve">Porcentaje de ejecución </t>
  </si>
  <si>
    <t>Oblig./Reservas constituidas
(8) = (5) / (3)</t>
  </si>
  <si>
    <t>Pagos / Reservas Constituidas
(9) = (6) / (3)</t>
  </si>
  <si>
    <t>Pagos / Obligaciones
(10) = (6) / (5)</t>
  </si>
  <si>
    <t>A-02-01-01-004-005</t>
  </si>
  <si>
    <t>MAQUINARIA DE OFICINA, CONTABILIDAD E INFORMÁTICA</t>
  </si>
  <si>
    <t>A-02-01-01-004-006</t>
  </si>
  <si>
    <t>A-02-02-01-003-001</t>
  </si>
  <si>
    <t>PRODUCTOS DE MADERA, CORCHO, CESTERÍA Y ESPARTERÍA</t>
  </si>
  <si>
    <t xml:space="preserve">PASTA O PULPA PAPEL Y PRODUCTOS DE PAPEL; IMPRESOS Y ARTÍCULOS SIMILARES </t>
  </si>
  <si>
    <t>A-02-02-01-003-004</t>
  </si>
  <si>
    <t>QUÍMICOS BÁSICOS</t>
  </si>
  <si>
    <t>A-02-02-01-004-001</t>
  </si>
  <si>
    <t>METALES BÁSICOS</t>
  </si>
  <si>
    <t>A-02-02-01-004-002</t>
  </si>
  <si>
    <t>PRODUCTOS METÁLICOS ELABORADOS (EXCEPTO MAQUINARIA Y EQUIPO)</t>
  </si>
  <si>
    <t>SERVICIOS DE MANTENIMIENTO, REPARACIÓN E INSTALACIÓN (EXCEPTO SERVICIOS DE CONSTRUCCIÓN)</t>
  </si>
  <si>
    <t>C-2401-0600-66</t>
  </si>
  <si>
    <t>CONTROL Y SEGUIMIENTO A LA OPERACIÓN DE LAS VÍAS PRIMARIAS CONCESIONADAS  NACIONAL</t>
  </si>
  <si>
    <t>C-2401-0600-66-0</t>
  </si>
  <si>
    <t>C-2401-0600-66-0-2401075</t>
  </si>
  <si>
    <t>DOCUMENTOS DE APOYO TÉCNICO PARA EL DESARROLLO DE INTERVENCIONES EN INFRAESTRUCTURA VIAL</t>
  </si>
  <si>
    <t>C-2401-0600-66-0-2401075-02</t>
  </si>
  <si>
    <t>C-2403-0600-4-0</t>
  </si>
  <si>
    <t>C-2403-0600-4-0-2403039</t>
  </si>
  <si>
    <t>C-2403-0600-4-0-2403039-02</t>
  </si>
  <si>
    <t>C-2403-0600-5-0</t>
  </si>
  <si>
    <t>APOYO ESTATAL A LOS AEROPUERTOS A NIVEL NACIONAL NACIONAL</t>
  </si>
  <si>
    <t>C-2403-0600-5-0-2403039</t>
  </si>
  <si>
    <t>C-2403-0600-5-0-2403039-02</t>
  </si>
  <si>
    <t>C-2404-0600-2-0</t>
  </si>
  <si>
    <t>C-2404-0600-2-0-2404020</t>
  </si>
  <si>
    <t>C-2404-0600-2-0-2404020-02</t>
  </si>
  <si>
    <t>C-2404-0600-2-0-2404047</t>
  </si>
  <si>
    <t>C-2404-0600-2-0-2404047-02</t>
  </si>
  <si>
    <t>C-2404-0600-4-0</t>
  </si>
  <si>
    <t>C-2404-0600-4-0-2404042</t>
  </si>
  <si>
    <t>C-2404-0600-4-0-2404042-02</t>
  </si>
  <si>
    <t>C-2405-0600-2-0</t>
  </si>
  <si>
    <t>C-2405-0600-2-0-2405021</t>
  </si>
  <si>
    <t>C-2405-0600-2-0-2405021-02</t>
  </si>
  <si>
    <t>C-2405-0600-4-0</t>
  </si>
  <si>
    <t>C-2405-0600-4-0-2405013</t>
  </si>
  <si>
    <t>C-2405-0600-4-0-2405013-02</t>
  </si>
  <si>
    <t>C-2499-0600-8-0</t>
  </si>
  <si>
    <t>C-2499-0600-8-0-2499053</t>
  </si>
  <si>
    <t>C-2499-0600-8-0-2499053-02</t>
  </si>
  <si>
    <t>C-2499-0600-8-0-2499066</t>
  </si>
  <si>
    <t>C-2499-0600-8-0-2499066-02</t>
  </si>
  <si>
    <t>C-2499-0600-9-0</t>
  </si>
  <si>
    <t>C-2499-0600-9-0-2499063</t>
  </si>
  <si>
    <t>C-2499-0600-9-0-2499063-02</t>
  </si>
  <si>
    <t>C-2499-0600-10-0</t>
  </si>
  <si>
    <t>C-2499-0600-10-0-2499052</t>
  </si>
  <si>
    <t>C-2499-0600-10-0-2499052-02</t>
  </si>
  <si>
    <r>
      <rPr>
        <b/>
        <sz val="9"/>
        <rFont val="Calibri"/>
        <family val="2"/>
        <scheme val="minor"/>
      </rPr>
      <t>Fuente</t>
    </r>
    <r>
      <rPr>
        <sz val="9"/>
        <rFont val="Calibri"/>
        <family val="2"/>
        <scheme val="minor"/>
      </rPr>
      <t>: Información del SIIF Nación al 31 de enero de 2024</t>
    </r>
  </si>
  <si>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</si>
  <si>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INFORME DE EJECUCION DEL PRESUPUESTO DE GASTOS</t>
  </si>
  <si>
    <t>CUENTAS POR PAGAR</t>
  </si>
  <si>
    <t>PERIODO: 01/01/2024 AL 31/01/2024</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</si>
  <si>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</si>
  <si>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</si>
  <si>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</si>
  <si>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</si>
  <si>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</si>
  <si>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SERVICIOS DE TELECOMUNICACIONES, TRANSMISIÓN Y SUMINISTRO DE INFORMACIÓN</t>
  </si>
  <si>
    <t>OTROS SERVICIOS DE FABRICACIÓN; SERVICIOS DE EDICIÓN, IMPRESIÓN Y REPRODUCCIÓN; SERVICIOS DE RECUPERACIÓN DE MATERIALES</t>
  </si>
  <si>
    <t>C-2499-0600-7-0</t>
  </si>
  <si>
    <t>C-2499-0600-7-0-2499060</t>
  </si>
  <si>
    <t>C-2499-0600-7-0-2499060-02</t>
  </si>
  <si>
    <t>PERIODO: 01/01/2024 AL  29/02/2024</t>
  </si>
  <si>
    <r>
      <rPr>
        <b/>
        <sz val="9"/>
        <rFont val="Calibri"/>
        <family val="2"/>
        <scheme val="minor"/>
      </rPr>
      <t>Fuente:</t>
    </r>
    <r>
      <rPr>
        <sz val="9"/>
        <rFont val="Calibri"/>
        <family val="2"/>
        <scheme val="minor"/>
      </rPr>
      <t xml:space="preserve"> Información del SIIF Nación al 29 de febrero 2024</t>
    </r>
  </si>
  <si>
    <r>
      <t xml:space="preserve">Consolidó y elaboró: </t>
    </r>
    <r>
      <rPr>
        <sz val="9"/>
        <rFont val="Calibri"/>
        <family val="2"/>
        <scheme val="minor"/>
      </rPr>
      <t>Área de Presupuesto - GIT Administrativo y Financiero - Vicepresidencia de Gestión Corporativa</t>
    </r>
  </si>
  <si>
    <t>PERIODO DEL 01/01/2024 AL 29/02/2024</t>
  </si>
  <si>
    <r>
      <rPr>
        <b/>
        <sz val="9"/>
        <rFont val="Calibri"/>
        <family val="2"/>
        <scheme val="minor"/>
      </rPr>
      <t>Fuente</t>
    </r>
    <r>
      <rPr>
        <sz val="9"/>
        <rFont val="Calibri"/>
        <family val="2"/>
        <scheme val="minor"/>
      </rPr>
      <t>: Información del SIIF Nación al 29 de febrero de 2024</t>
    </r>
  </si>
  <si>
    <r>
      <rPr>
        <b/>
        <sz val="14"/>
        <rFont val="Calibri"/>
        <family val="2"/>
        <scheme val="minor"/>
      </rPr>
      <t xml:space="preserve">NOTAS:
</t>
    </r>
    <r>
      <rPr>
        <sz val="14"/>
        <rFont val="Calibri"/>
        <family val="2"/>
        <scheme val="minor"/>
      </rPr>
      <t xml:space="preserve">
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t>
    </r>
    <r>
      <rPr>
        <i/>
        <sz val="14"/>
        <rFont val="Calibri"/>
        <family val="2"/>
        <scheme val="minor"/>
      </rPr>
      <t xml:space="preserve"> "Por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t>
    </r>
    <r>
      <rPr>
        <b/>
        <sz val="14"/>
        <color rgb="FFFF0000"/>
        <rFont val="Calibri"/>
        <family val="2"/>
        <scheme val="minor"/>
      </rPr>
      <t xml:space="preserve">
</t>
    </r>
    <r>
      <rPr>
        <sz val="14"/>
        <rFont val="Calibri"/>
        <family val="2"/>
        <scheme val="minor"/>
      </rPr>
      <t xml:space="preserve">
c) El Decreto 2295 del 29 de diciembre de 2023 asignó la apropiación al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en el subproyecto 51102d  " </t>
    </r>
    <r>
      <rPr>
        <i/>
        <sz val="14"/>
        <rFont val="Calibri"/>
        <family val="2"/>
        <scheme val="minor"/>
      </rPr>
      <t>5. Convergencia Regional / D. Integración de Territorios Bajo el Principio de la Conectividad Física y la Multimodalidad</t>
    </r>
    <r>
      <rPr>
        <sz val="14"/>
        <rFont val="Calibri"/>
        <family val="2"/>
        <scheme val="minor"/>
      </rPr>
      <t>" , motivo por el cual al cierre del mes de enero de 2024 estos recursos no han sido desagregados en los diferentes proyectos y productos correspondientes, encontrándose así mismo bloqueados en el SIIF Nación II.</t>
    </r>
  </si>
  <si>
    <t>PERIODO DEL 1/01/2024 AL 29/02/2024</t>
  </si>
  <si>
    <t>C-2401-0600-38</t>
  </si>
  <si>
    <t xml:space="preserve">MEJORAMIENTO APOYO ESTATAL PROYECTO DE CONCESIÓN RUTA DEL SOL SECTOR III   CESAR BOLÍVAR MAGDALENA </t>
  </si>
  <si>
    <t xml:space="preserve">C-2401-0600-38- 51102D </t>
  </si>
  <si>
    <t>C-2401-0600-38- 51102D-2401070</t>
  </si>
  <si>
    <t>VÍA PRIMARIA CONCESIONADA</t>
  </si>
  <si>
    <t>C-2401-0600-38- 51102D-2401070-02</t>
  </si>
  <si>
    <t>C-2401-0600-54</t>
  </si>
  <si>
    <t>MEJORAMIENTO DE LA CONCESIÓN ARMENIA PEREIRA MANIZALES  RISARALDA CALDAS QUINDIO VALLE DEL CAUCA</t>
  </si>
  <si>
    <t>C-2401-0600-54-51102D</t>
  </si>
  <si>
    <t>C-2401-0600-54-51102D-2401070</t>
  </si>
  <si>
    <t>C-2401-0600-54-51102D-2401070-02</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</si>
  <si>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</si>
  <si>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</si>
  <si>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</si>
  <si>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</si>
  <si>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</si>
  <si>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</si>
  <si>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</si>
  <si>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CONSTRUCCIÓN REHABILITACIÓN MANTENIMIENTO  Y OPERACIÓN DEL CORREDOR BUCARAMANGA BARRANCABERMEJA YONDÓ EN LOS DEPARTAMENTOS DE   ANTIOQUIA SANTANDER</t>
  </si>
  <si>
    <t>C-2401-0600-60- 51102D</t>
  </si>
  <si>
    <t>C-2401-0600-60- 51102D-2401074</t>
  </si>
  <si>
    <t>C-2401-0600-60- 51102D-2401074-02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</si>
  <si>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</si>
  <si>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</si>
  <si>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</si>
  <si>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</si>
  <si>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</si>
  <si>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</si>
  <si>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CONSTRUCCIÓN MEJORAMIENTO OPERACIÓN Y MANTENIMIENTO DE LA CONCESIÓN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</si>
  <si>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</si>
  <si>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</si>
  <si>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</si>
  <si>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</si>
  <si>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</si>
  <si>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</si>
  <si>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</si>
  <si>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</si>
  <si>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</si>
  <si>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</si>
  <si>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</si>
  <si>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</si>
  <si>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</si>
  <si>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</si>
  <si>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</si>
  <si>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</si>
  <si>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</si>
  <si>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</si>
  <si>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C-2401-0600-66-51102D</t>
  </si>
  <si>
    <t>C-2401-0600-66-51102D-2401075</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</si>
  <si>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</si>
  <si>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</si>
  <si>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</si>
  <si>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</si>
  <si>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</si>
  <si>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</si>
  <si>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</si>
  <si>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</si>
  <si>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</si>
  <si>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</si>
  <si>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</si>
  <si>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C-2401-0600-69</t>
  </si>
  <si>
    <t>MEJORAMIENTO REHABILITACIÓN CONSTRUCCIÓN MANTENIMIENTO Y OPERACIÓN DEL CORREDOR BUCARAMANGA PAMPLONA NORTE DE SANTANDER</t>
  </si>
  <si>
    <t>C-2401-0600-69-51102D</t>
  </si>
  <si>
    <t>C-2401-0600-69-51102D-2401074</t>
  </si>
  <si>
    <t>C-2401-0600-69-51102D-2401074-02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</si>
  <si>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</si>
  <si>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</si>
  <si>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</si>
  <si>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</si>
  <si>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</si>
  <si>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</si>
  <si>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</si>
  <si>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</si>
  <si>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</si>
  <si>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</si>
  <si>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</si>
  <si>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</si>
  <si>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</si>
  <si>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</si>
  <si>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</si>
  <si>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</si>
  <si>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</si>
  <si>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</si>
  <si>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</si>
  <si>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</si>
  <si>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</si>
  <si>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</si>
  <si>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</si>
  <si>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</si>
  <si>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</si>
  <si>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</si>
  <si>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</si>
  <si>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</si>
  <si>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</si>
  <si>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</si>
  <si>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</si>
  <si>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</si>
  <si>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</si>
  <si>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</si>
  <si>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</si>
  <si>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</si>
  <si>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</si>
  <si>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</si>
  <si>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</si>
  <si>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</si>
  <si>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</si>
  <si>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CONSTRUCCIÓN REHABILITACIÓN OPERACIÓN Y MANTENIMIENTO DE LA CONCESIÓN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</si>
  <si>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</si>
  <si>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</si>
  <si>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</si>
  <si>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</si>
  <si>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</si>
  <si>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</si>
  <si>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</si>
  <si>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</si>
  <si>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</si>
  <si>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</si>
  <si>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</si>
  <si>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</si>
  <si>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</si>
  <si>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n/A</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</si>
  <si>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</si>
  <si>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</si>
  <si>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</si>
  <si>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</si>
  <si>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</si>
  <si>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</si>
  <si>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</si>
  <si>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</si>
  <si>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</si>
  <si>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</si>
  <si>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C-2401-0600-84</t>
  </si>
  <si>
    <t>REHABILITACIÓN , MEJORAMIENTO, CONSTRUCCIÓN, MANTENIMIENTO Y OPERACIÓN DE LA RED VIAL PRIMARIA CONCESIONADA A NIVEL NACIONAL</t>
  </si>
  <si>
    <t>C-2401-0600-84-51102D</t>
  </si>
  <si>
    <t>5. CONVERGENCIA REGIONAL /D. INTEGRACIÓN DE TERRITORIOS BAJO EL PRINCIPIO DE LA CONECTIVIDAD FÍSICA Y LA MULTIMODALIDAD</t>
  </si>
  <si>
    <t>C-2401-0600-84-51102D-2401074</t>
  </si>
  <si>
    <t>C-2401-0600-84-51102D-2401074-02</t>
  </si>
  <si>
    <t>C-2403-0600-4-52104E</t>
  </si>
  <si>
    <t>C-2403-0600-4-52104E-2403039</t>
  </si>
  <si>
    <t>C-2403-0600-4-52104E-2403039-02</t>
  </si>
  <si>
    <t>C-2403-0600-5-52104E</t>
  </si>
  <si>
    <t>C-2403-0600-5-52104E-2403039</t>
  </si>
  <si>
    <t>C-2403-0600-5-52104E-2403039-02</t>
  </si>
  <si>
    <t>C-2404-0600-2-40201C</t>
  </si>
  <si>
    <t>C-2404-0600-2-40201C-2404020</t>
  </si>
  <si>
    <t>C-2404-0600-2-40201C-2404020-02</t>
  </si>
  <si>
    <t>C-2404-0600-2-40201C-2404047</t>
  </si>
  <si>
    <t>C-2404-0600-2-40201C-2404047-02</t>
  </si>
  <si>
    <t>C-2404-0600-4-40201C</t>
  </si>
  <si>
    <t>C-2404-0600-4-40201C-2404042</t>
  </si>
  <si>
    <t>C-2404-0600-4-40201C-2404042-02</t>
  </si>
  <si>
    <t>C-2405-0600-2-52104E</t>
  </si>
  <si>
    <t>C-2405-0600-2-52104E-2405021</t>
  </si>
  <si>
    <t>C-2405-0600-2-52104E-2405021-02</t>
  </si>
  <si>
    <t>C-2405-0600-4-52104E</t>
  </si>
  <si>
    <t>C-2405-0600-4-52104E-2405013</t>
  </si>
  <si>
    <t>C-2405-0600-4-52104E-2405013-02</t>
  </si>
  <si>
    <t>C-2406-0600-1-51102A</t>
  </si>
  <si>
    <t>C-2406-0600-1-51102A-2406038</t>
  </si>
  <si>
    <t>C-2406-0600-1-51102A-2406038-02</t>
  </si>
  <si>
    <t>C-2406-0600-3-51102A</t>
  </si>
  <si>
    <t>C-2406-0600-3-51102A-2406023</t>
  </si>
  <si>
    <t>C-2406-0600-3-51102A-2406023-02</t>
  </si>
  <si>
    <t>C-2499-0600-7-51102D</t>
  </si>
  <si>
    <t>C-2499-0600-7-51102D-2499060</t>
  </si>
  <si>
    <t>C-2499-0600-7-51102D-2499060-02</t>
  </si>
  <si>
    <t>C-2499-0600-8-51102D</t>
  </si>
  <si>
    <t>C-2499-0600-8-51102D-2499053</t>
  </si>
  <si>
    <t>C-2499-0600-8-51102D-2499053-02</t>
  </si>
  <si>
    <t>C-2499-0600-8-51102D-2499066</t>
  </si>
  <si>
    <t>C-2499-0600-8-51102D-2499066-02</t>
  </si>
  <si>
    <t>C-2499-0600-9-51102D</t>
  </si>
  <si>
    <t>C-2499-0600-9-51102D-2499063</t>
  </si>
  <si>
    <t>C-2499-0600-9-51102D-2499063-02</t>
  </si>
  <si>
    <t>C-2499-0600-10-51102D</t>
  </si>
  <si>
    <t>C-2499-0600-10-51102D-2499052</t>
  </si>
  <si>
    <t>C-2499-0600-10-51102D-2499052-02</t>
  </si>
  <si>
    <r>
      <rPr>
        <b/>
        <sz val="12"/>
        <rFont val="Calibri"/>
        <family val="2"/>
        <scheme val="minor"/>
      </rPr>
      <t>Fuente:</t>
    </r>
    <r>
      <rPr>
        <sz val="12"/>
        <rFont val="Calibri"/>
        <family val="2"/>
        <scheme val="minor"/>
      </rPr>
      <t xml:space="preserve"> Información del SIIF Nación al 29 de febrero de 2024</t>
    </r>
  </si>
  <si>
    <r>
      <rPr>
        <b/>
        <sz val="14"/>
        <rFont val="Calibri"/>
        <family val="2"/>
        <scheme val="minor"/>
      </rPr>
      <t xml:space="preserve">NOTAS:
</t>
    </r>
    <r>
      <rPr>
        <sz val="14"/>
        <rFont val="Calibri"/>
        <family val="2"/>
        <scheme val="minor"/>
      </rPr>
      <t xml:space="preserve">
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t>
    </r>
    <r>
      <rPr>
        <i/>
        <sz val="14"/>
        <rFont val="Calibri"/>
        <family val="2"/>
        <scheme val="minor"/>
      </rPr>
      <t xml:space="preserve"> "Por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t>
    </r>
    <r>
      <rPr>
        <b/>
        <sz val="14"/>
        <color rgb="FFFF0000"/>
        <rFont val="Calibri"/>
        <family val="2"/>
        <scheme val="minor"/>
      </rPr>
      <t xml:space="preserve">
</t>
    </r>
    <r>
      <rPr>
        <sz val="14"/>
        <rFont val="Calibri"/>
        <family val="2"/>
        <scheme val="minor"/>
      </rPr>
      <t xml:space="preserve">
c) El Decreto 2295 del 29 de diciembre de 2023 asignó la apropiación al programa 2401 </t>
    </r>
    <r>
      <rPr>
        <i/>
        <sz val="14"/>
        <rFont val="Calibri"/>
        <family val="2"/>
        <scheme val="minor"/>
      </rPr>
      <t>"Infraestructura Red Vial Primaria</t>
    </r>
    <r>
      <rPr>
        <sz val="14"/>
        <rFont val="Calibri"/>
        <family val="2"/>
        <scheme val="minor"/>
      </rPr>
      <t>", subprograma 0600 "</t>
    </r>
    <r>
      <rPr>
        <i/>
        <sz val="14"/>
        <rFont val="Calibri"/>
        <family val="2"/>
        <scheme val="minor"/>
      </rPr>
      <t>Intersubsectorial Transporte</t>
    </r>
    <r>
      <rPr>
        <sz val="14"/>
        <rFont val="Calibri"/>
        <family val="2"/>
        <scheme val="minor"/>
      </rPr>
      <t xml:space="preserve">" en el subproyecto 51102d  " </t>
    </r>
    <r>
      <rPr>
        <i/>
        <sz val="14"/>
        <rFont val="Calibri"/>
        <family val="2"/>
        <scheme val="minor"/>
      </rPr>
      <t>5. Convergencia Regional / D. Integración de Territorios Bajo el Principio de la Conectividad Física y la Multimodalidad</t>
    </r>
    <r>
      <rPr>
        <sz val="14"/>
        <rFont val="Calibri"/>
        <family val="2"/>
        <scheme val="minor"/>
      </rPr>
      <t>" ,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4"/>
        <rFont val="Calibri"/>
        <family val="2"/>
        <scheme val="minor"/>
      </rPr>
      <t>por el cual se modifica el Decreto 2295 de 2023</t>
    </r>
    <r>
      <rPr>
        <sz val="14"/>
        <rFont val="Calibri"/>
        <family val="2"/>
        <scheme val="minor"/>
      </rPr>
      <t>" "</t>
    </r>
    <r>
      <rPr>
        <i/>
        <sz val="14"/>
        <rFont val="Calibri"/>
        <family val="2"/>
        <scheme val="minor"/>
      </rPr>
      <t>Por el cual se liquida el Presupuesto General de la Nación para la vigencia fiscal de 2024, se detallan las apropiaciones y se clasifican y definen los gastos</t>
    </r>
    <r>
      <rPr>
        <sz val="14"/>
        <rFont val="Calibri"/>
        <family val="2"/>
        <scheme val="minor"/>
      </rPr>
      <t>", se desagregan los proyectos del programa 2401 "</t>
    </r>
    <r>
      <rPr>
        <i/>
        <sz val="14"/>
        <rFont val="Calibri"/>
        <family val="2"/>
        <scheme val="minor"/>
      </rPr>
      <t>Infraestructura Red Vial Primaria</t>
    </r>
    <r>
      <rPr>
        <sz val="14"/>
        <rFont val="Calibri"/>
        <family val="2"/>
        <scheme val="minor"/>
      </rPr>
      <t>", subprograma 0600 "</t>
    </r>
    <r>
      <rPr>
        <i/>
        <sz val="14"/>
        <rFont val="Calibri"/>
        <family val="2"/>
        <scheme val="minor"/>
      </rPr>
      <t>Intersubsectorial Transporte</t>
    </r>
    <r>
      <rPr>
        <sz val="14"/>
        <rFont val="Calibri"/>
        <family val="2"/>
        <scheme val="minor"/>
      </rPr>
      <t>",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del Presupuesto de Gastos de Inversión de la Agencia Nacional de Infraestructura. 
</t>
    </r>
  </si>
  <si>
    <t>PERIODO DEL 1/01/2024 AL 31/03/2024</t>
  </si>
  <si>
    <r>
      <t xml:space="preserve">NOTAS:
</t>
    </r>
    <r>
      <rPr>
        <sz val="14"/>
        <rFont val="Calibri"/>
        <family val="2"/>
        <scheme val="minor"/>
      </rPr>
      <t xml:space="preserve">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 </t>
    </r>
    <r>
      <rPr>
        <i/>
        <sz val="14"/>
        <rFont val="Calibri"/>
        <family val="2"/>
        <scheme val="minor"/>
      </rPr>
      <t>"Por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c) Con el Decreto 2295 del 29 de diciembre de 2023 se asignó la apropiación al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en el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4"/>
        <rFont val="Calibri"/>
        <family val="2"/>
        <scheme val="minor"/>
      </rPr>
      <t>“por el cual se modifica el Decreto 2295 de 2023 por el cual se liquida el Presupuesto General de la Nación para la vigencia fiscal de 2024, se detallan las apropiaciones y se clasifican y definen los gastos"</t>
    </r>
    <r>
      <rPr>
        <sz val="14"/>
        <rFont val="Calibri"/>
        <family val="2"/>
        <scheme val="minor"/>
      </rPr>
      <t xml:space="preserve">, se detalla el gasto para la vigencia fiscal de 2024 del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del Presupuesto de Gastos de Inversión de la Agencia Nacional de Infraestructura. 
e) El Decreto 0312 del 6 de marzo de 2024 </t>
    </r>
    <r>
      <rPr>
        <i/>
        <sz val="14"/>
        <rFont val="Calibri"/>
        <family val="2"/>
        <scheme val="minor"/>
      </rPr>
      <t>“Por el cual se modifica el Decreto 2295 de 2023 Por el cual se líquida el Presupuesto General de la Nación para la vigencia fiscal de 2024, se detallan las apropiaciones y se clasifican y definen los gastos"</t>
    </r>
    <r>
      <rPr>
        <sz val="14"/>
        <rFont val="Calibri"/>
        <family val="2"/>
        <scheme val="minor"/>
      </rPr>
      <t>, y se derogan los Decretos 103 Y 163 de 2024, modifica los artículos 1º y 92 y adiciona el artículo 94 del Decreto 2295 de 2023, incluyendo en este decreto el detalle del gasto para la vigencia fiscal del 2024 de todas las entidades que forman parte del  Presupuesto General de la Nación, entre ellas la Agencia Nacional de Infraestructura, de acuerdo con lo dispuesto en el artículo 67 del Estatuto Orgánico de Presupuesto.</t>
    </r>
  </si>
  <si>
    <r>
      <rPr>
        <b/>
        <sz val="12"/>
        <rFont val="Calibri"/>
        <family val="2"/>
        <scheme val="minor"/>
      </rPr>
      <t>Fuente:</t>
    </r>
    <r>
      <rPr>
        <sz val="12"/>
        <rFont val="Calibri"/>
        <family val="2"/>
        <scheme val="minor"/>
      </rPr>
      <t xml:space="preserve"> Información del SIIF Nación al 31 de marzo de 2024</t>
    </r>
  </si>
  <si>
    <t>PERIODO: 01/01/2024 AL  31/03/2024</t>
  </si>
  <si>
    <r>
      <rPr>
        <b/>
        <sz val="9"/>
        <rFont val="Calibri"/>
        <family val="2"/>
        <scheme val="minor"/>
      </rPr>
      <t>Fuente</t>
    </r>
    <r>
      <rPr>
        <sz val="9"/>
        <rFont val="Calibri"/>
        <family val="2"/>
        <scheme val="minor"/>
      </rPr>
      <t>: Información del SIIF Nación al 31 de marzo de 2024</t>
    </r>
  </si>
  <si>
    <t>Fuente: Información del SIIF Nación al 31 de marzo 2024</t>
  </si>
  <si>
    <t>PERIODO: 01/01/2024 AL  30/04/2024</t>
  </si>
  <si>
    <r>
      <rPr>
        <b/>
        <sz val="9"/>
        <rFont val="Calibri"/>
        <family val="2"/>
        <scheme val="minor"/>
      </rPr>
      <t>Fuente:</t>
    </r>
    <r>
      <rPr>
        <sz val="9"/>
        <rFont val="Calibri"/>
        <family val="2"/>
        <scheme val="minor"/>
      </rPr>
      <t xml:space="preserve"> Información del SIIF Nación al 30 de abril 2024</t>
    </r>
  </si>
  <si>
    <r>
      <rPr>
        <b/>
        <sz val="9"/>
        <rFont val="Calibri"/>
        <family val="2"/>
        <scheme val="minor"/>
      </rPr>
      <t>Fuente</t>
    </r>
    <r>
      <rPr>
        <sz val="9"/>
        <rFont val="Calibri"/>
        <family val="2"/>
        <scheme val="minor"/>
      </rPr>
      <t>: Información del SIIF Nación al 30 de abril de 2024</t>
    </r>
  </si>
  <si>
    <t>PERIODO DEL 1/01/2024 AL 30/04/2024</t>
  </si>
  <si>
    <r>
      <rPr>
        <b/>
        <sz val="12"/>
        <rFont val="Calibri"/>
        <family val="2"/>
        <scheme val="minor"/>
      </rPr>
      <t>Fuente:</t>
    </r>
    <r>
      <rPr>
        <sz val="12"/>
        <rFont val="Calibri"/>
        <family val="2"/>
        <scheme val="minor"/>
      </rPr>
      <t xml:space="preserve"> Información del SIIF Nación al 30 de abril de 2024</t>
    </r>
  </si>
  <si>
    <t>PERIODO: 01/01/2024 AL  31/05/2024</t>
  </si>
  <si>
    <r>
      <rPr>
        <b/>
        <sz val="9"/>
        <rFont val="Calibri"/>
        <family val="2"/>
        <scheme val="minor"/>
      </rPr>
      <t>Fuente:</t>
    </r>
    <r>
      <rPr>
        <sz val="9"/>
        <rFont val="Calibri"/>
        <family val="2"/>
        <scheme val="minor"/>
      </rPr>
      <t xml:space="preserve"> Información del SIIF Nación al 31 de mayo 2024</t>
    </r>
  </si>
  <si>
    <t>PERIODO DEL 1/01/2024 AL 31/05/2024</t>
  </si>
  <si>
    <t>A-02-02-01-004-003</t>
  </si>
  <si>
    <t>MAQUINARIA PARA USO GENERAL</t>
  </si>
  <si>
    <r>
      <rPr>
        <b/>
        <sz val="12"/>
        <rFont val="Calibri"/>
        <family val="2"/>
        <scheme val="minor"/>
      </rPr>
      <t>Fuente:</t>
    </r>
    <r>
      <rPr>
        <sz val="12"/>
        <rFont val="Calibri"/>
        <family val="2"/>
        <scheme val="minor"/>
      </rPr>
      <t xml:space="preserve"> Información del SIIF Nación al 31 de mayo de 2024</t>
    </r>
  </si>
  <si>
    <r>
      <rPr>
        <b/>
        <sz val="9"/>
        <rFont val="Calibri"/>
        <family val="2"/>
        <scheme val="minor"/>
      </rPr>
      <t>Fuente</t>
    </r>
    <r>
      <rPr>
        <sz val="9"/>
        <rFont val="Calibri"/>
        <family val="2"/>
        <scheme val="minor"/>
      </rPr>
      <t>: Información del SIIF Nación al 31 de mayo de 2024</t>
    </r>
  </si>
  <si>
    <r>
      <rPr>
        <b/>
        <sz val="9"/>
        <rFont val="Calibri"/>
        <family val="2"/>
        <scheme val="minor"/>
      </rPr>
      <t>Fuente:</t>
    </r>
    <r>
      <rPr>
        <sz val="9"/>
        <rFont val="Calibri"/>
        <family val="2"/>
        <scheme val="minor"/>
      </rPr>
      <t xml:space="preserve"> Información del SIIF Nación al 30 de junio 2024</t>
    </r>
  </si>
  <si>
    <t>PERIODO: 01/01/2024 AL  30/6/2024</t>
  </si>
  <si>
    <r>
      <rPr>
        <b/>
        <sz val="9"/>
        <rFont val="Calibri"/>
        <family val="2"/>
        <scheme val="minor"/>
      </rPr>
      <t>Fuente</t>
    </r>
    <r>
      <rPr>
        <sz val="9"/>
        <rFont val="Calibri"/>
        <family val="2"/>
        <scheme val="minor"/>
      </rPr>
      <t>: Información del SIIF Nación al 30 de junio de 2024</t>
    </r>
  </si>
  <si>
    <t>PERIODO: 01/01/2024 AL  30/06/2024</t>
  </si>
  <si>
    <t>PERIODO DEL 1/01/2024 AL 30/06/2024</t>
  </si>
  <si>
    <t>Aplazamiento
( c )</t>
  </si>
  <si>
    <t>Créditos
(d)</t>
  </si>
  <si>
    <t>Contracréditos
(e)</t>
  </si>
  <si>
    <t>Total Modificaciones Presupuestales
( f) = (a)-(b)-( c) +(d)-( e)</t>
  </si>
  <si>
    <t>A-02-02-01-004-008</t>
  </si>
  <si>
    <t>APARATOS MÉDICOS, INSTRUMENTOS ÓPTICOS Y DE PRECISIÓN, RELOJES</t>
  </si>
  <si>
    <r>
      <t xml:space="preserve">NOTAS:
</t>
    </r>
    <r>
      <rPr>
        <sz val="14"/>
        <rFont val="Calibri"/>
        <family val="2"/>
        <scheme val="minor"/>
      </rPr>
      <t xml:space="preserve">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 </t>
    </r>
    <r>
      <rPr>
        <i/>
        <sz val="14"/>
        <rFont val="Calibri"/>
        <family val="2"/>
        <scheme val="minor"/>
      </rPr>
      <t>"Por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c) Con el Decreto 2295 del 29 de diciembre de 2023 se asignó la apropiación al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en el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4"/>
        <rFont val="Calibri"/>
        <family val="2"/>
        <scheme val="minor"/>
      </rPr>
      <t>“por el cual se modifica el Decreto 2295 de 2023 por el cual se liquida el Presupuesto General de la Nación para la vigencia fiscal de 2024, se detallan las apropiaciones y se clasifican y definen los gastos"</t>
    </r>
    <r>
      <rPr>
        <sz val="14"/>
        <rFont val="Calibri"/>
        <family val="2"/>
        <scheme val="minor"/>
      </rPr>
      <t xml:space="preserve">, se detalla el gasto para la vigencia fiscal de 2024 del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del Presupuesto de Gastos de Inversión de la Agencia Nacional de Infraestructura. 
e) El Decreto 0312 del 6 de marzo de 2024 </t>
    </r>
    <r>
      <rPr>
        <i/>
        <sz val="14"/>
        <rFont val="Calibri"/>
        <family val="2"/>
        <scheme val="minor"/>
      </rPr>
      <t>“Por el cual se modifica el Decreto 2295 de 2023 Por el cual se líquida el Presupuesto General de la Nación para la vigencia fiscal de 2024, se detallan las apropiaciones y se clasifican y definen los gastos"</t>
    </r>
    <r>
      <rPr>
        <sz val="14"/>
        <rFont val="Calibri"/>
        <family val="2"/>
        <scheme val="minor"/>
      </rPr>
      <t xml:space="preserve">, y se derogan los Decretos 103 Y 163 de 2024, modifica los artículos 1º y 92 y adiciona el artículo 94 del Decreto 2295 de 2023, incluyendo en este decreto el detalle del gasto para la vigencia fiscal del 2024 de todas las entidades que forman parte del  Presupuesto General de la Nación, entre ellas la Agencia Nacional de Infraestructura, de acuerdo con lo dispuesto en el artículo 67 del Estatuto Orgánico de Presupuesto.
</t>
    </r>
    <r>
      <rPr>
        <b/>
        <sz val="14"/>
        <rFont val="Calibri"/>
        <family val="2"/>
        <scheme val="minor"/>
      </rPr>
      <t xml:space="preserve">
</t>
    </r>
    <r>
      <rPr>
        <sz val="14"/>
        <rFont val="Calibri"/>
        <family val="2"/>
        <scheme val="minor"/>
      </rPr>
      <t>f) Con el Decreto 0766 del 20 de junio de 2024, "</t>
    </r>
    <r>
      <rPr>
        <i/>
        <sz val="14"/>
        <rFont val="Calibri"/>
        <family val="2"/>
        <scheme val="minor"/>
      </rPr>
      <t>Por el cual se aplazan unas apropiaciones en el Presupuesto General de la Nación de la vigencia fiscal de 2024</t>
    </r>
    <r>
      <rPr>
        <sz val="14"/>
        <rFont val="Calibri"/>
        <family val="2"/>
        <scheme val="minor"/>
      </rPr>
      <t>" se aplaza a la Agencia Nacional de Infraestructura en el Presupuesto de Gastos de Inversión, con Aportes Nación, la suma de $1.164.208.607.256, de los cuales: (i) El valor de $1.162.001.439.848 son del programa 2401 "</t>
    </r>
    <r>
      <rPr>
        <i/>
        <sz val="14"/>
        <rFont val="Calibri"/>
        <family val="2"/>
        <scheme val="minor"/>
      </rPr>
      <t>Infraestructura Red Vial Primaria</t>
    </r>
    <r>
      <rPr>
        <sz val="14"/>
        <rFont val="Calibri"/>
        <family val="2"/>
        <scheme val="minor"/>
      </rPr>
      <t>", del subprograma 0600 "</t>
    </r>
    <r>
      <rPr>
        <i/>
        <sz val="14"/>
        <rFont val="Calibri"/>
        <family val="2"/>
        <scheme val="minor"/>
      </rPr>
      <t>Intersubsectorial Transporte</t>
    </r>
    <r>
      <rPr>
        <sz val="14"/>
        <rFont val="Calibri"/>
        <family val="2"/>
        <scheme val="minor"/>
      </rPr>
      <t>", en los proyectos 80 “</t>
    </r>
    <r>
      <rPr>
        <i/>
        <sz val="14"/>
        <rFont val="Calibri"/>
        <family val="2"/>
        <scheme val="minor"/>
      </rPr>
      <t>Desarrollo de Obras Complementarias Gestión Social Ambiental y Predial de los Contratos de Concesión Vial, Naciona</t>
    </r>
    <r>
      <rPr>
        <sz val="14"/>
        <rFont val="Calibri"/>
        <family val="2"/>
        <scheme val="minor"/>
      </rPr>
      <t>l" ($81.831.405) y 84 “</t>
    </r>
    <r>
      <rPr>
        <i/>
        <sz val="14"/>
        <rFont val="Calibri"/>
        <family val="2"/>
        <scheme val="minor"/>
      </rPr>
      <t>Rehabilitación, Mejoramiento, Construcción, Mantenimiento y Operación de la Red Vial Primaria Concesionada a Nivel Nacional</t>
    </r>
    <r>
      <rPr>
        <sz val="14"/>
        <rFont val="Calibri"/>
        <family val="2"/>
        <scheme val="minor"/>
      </rPr>
      <t>” ($1.161.919.608.443) y (ii) La suma de $2.207.167.408 son del programa 2499 “</t>
    </r>
    <r>
      <rPr>
        <i/>
        <sz val="14"/>
        <rFont val="Calibri"/>
        <family val="2"/>
        <scheme val="minor"/>
      </rPr>
      <t>Fortalecimiento de la Gestión y Dirección del Sector Transporte</t>
    </r>
    <r>
      <rPr>
        <sz val="14"/>
        <rFont val="Calibri"/>
        <family val="2"/>
        <scheme val="minor"/>
      </rPr>
      <t xml:space="preserve">” del subprograma 0600 </t>
    </r>
    <r>
      <rPr>
        <i/>
        <sz val="14"/>
        <rFont val="Calibri"/>
        <family val="2"/>
        <scheme val="minor"/>
      </rPr>
      <t>"Intersubsectorial Transporte</t>
    </r>
    <r>
      <rPr>
        <sz val="14"/>
        <rFont val="Calibri"/>
        <family val="2"/>
        <scheme val="minor"/>
      </rPr>
      <t>" en los proyectos 8 "</t>
    </r>
    <r>
      <rPr>
        <i/>
        <sz val="14"/>
        <rFont val="Calibri"/>
        <family val="2"/>
        <scheme val="minor"/>
      </rPr>
      <t>Apoyo para la Gestión de la Agencia Nacional de Infraestructura a través de Asesorías y Consultorías  Naciona</t>
    </r>
    <r>
      <rPr>
        <sz val="14"/>
        <rFont val="Calibri"/>
        <family val="2"/>
        <scheme val="minor"/>
      </rPr>
      <t>l” ($1.942.433.313) y 10 “</t>
    </r>
    <r>
      <rPr>
        <i/>
        <sz val="14"/>
        <rFont val="Calibri"/>
        <family val="2"/>
        <scheme val="minor"/>
      </rPr>
      <t>Implementación del Sistema de Gestión Documental de la Agencia Nacional de Infraestructura Nacional</t>
    </r>
    <r>
      <rPr>
        <sz val="14"/>
        <rFont val="Calibri"/>
        <family val="2"/>
        <scheme val="minor"/>
      </rPr>
      <t>” ($264.734.095).</t>
    </r>
  </si>
  <si>
    <r>
      <rPr>
        <b/>
        <sz val="12"/>
        <rFont val="Calibri"/>
        <family val="2"/>
        <scheme val="minor"/>
      </rPr>
      <t>Fuente:</t>
    </r>
    <r>
      <rPr>
        <sz val="12"/>
        <rFont val="Calibri"/>
        <family val="2"/>
        <scheme val="minor"/>
      </rPr>
      <t xml:space="preserve"> Información del SIIF Nación al 30 de junio de 2024</t>
    </r>
  </si>
  <si>
    <r>
      <rPr>
        <b/>
        <sz val="12"/>
        <rFont val="Calibri"/>
        <family val="2"/>
        <scheme val="minor"/>
      </rPr>
      <t>Revisó</t>
    </r>
    <r>
      <rPr>
        <sz val="12"/>
        <rFont val="Calibri"/>
        <family val="2"/>
        <scheme val="minor"/>
      </rPr>
      <t>:Alvaro Ramón Antonio Mosquera Ramos-Experto G3-05-con Funciones de Jefe de Presupuesto (E ) del 7 al 27 de junio de 2024. Resol.636 del 7 de junio de 2024</t>
    </r>
  </si>
  <si>
    <r>
      <rPr>
        <b/>
        <sz val="9"/>
        <rFont val="Calibri"/>
        <family val="2"/>
        <scheme val="minor"/>
      </rPr>
      <t>Revisó</t>
    </r>
    <r>
      <rPr>
        <sz val="9"/>
        <rFont val="Calibri"/>
        <family val="2"/>
        <scheme val="minor"/>
      </rPr>
      <t>:Alvaro Ramón Antonio Mosquera Ramos-Experto G3-05-con Funciones de Jefe de Presupuesto (E ) del 7 al 27 de junio de 2024. Resol.636 del 7 de junio de 2024</t>
    </r>
  </si>
  <si>
    <t>PERIODO: 01/01/2024 AL  31/07/2024</t>
  </si>
  <si>
    <r>
      <rPr>
        <b/>
        <sz val="9"/>
        <rFont val="Calibri"/>
        <family val="2"/>
        <scheme val="minor"/>
      </rPr>
      <t>Fuente:</t>
    </r>
    <r>
      <rPr>
        <sz val="9"/>
        <rFont val="Calibri"/>
        <family val="2"/>
        <scheme val="minor"/>
      </rPr>
      <t xml:space="preserve"> Información del SIIF Nación al 31 de julio 2024</t>
    </r>
  </si>
  <si>
    <r>
      <rPr>
        <b/>
        <sz val="9"/>
        <rFont val="Calibri"/>
        <family val="2"/>
        <scheme val="minor"/>
      </rPr>
      <t>Fuente</t>
    </r>
    <r>
      <rPr>
        <sz val="9"/>
        <rFont val="Calibri"/>
        <family val="2"/>
        <scheme val="minor"/>
      </rPr>
      <t>: Información del SIIF Nación al 31 de julio de 2024</t>
    </r>
  </si>
  <si>
    <t>PERIODO DEL 1/01/2024 AL 31/07/2024</t>
  </si>
  <si>
    <t>C-2401-0600-38-51102D-2401070-02</t>
  </si>
  <si>
    <t>C-2401-0600-60-51102D-2401074-02</t>
  </si>
  <si>
    <r>
      <rPr>
        <b/>
        <sz val="12"/>
        <rFont val="Calibri"/>
        <family val="2"/>
        <scheme val="minor"/>
      </rPr>
      <t>Fuente:</t>
    </r>
    <r>
      <rPr>
        <sz val="12"/>
        <rFont val="Calibri"/>
        <family val="2"/>
        <scheme val="minor"/>
      </rPr>
      <t xml:space="preserve"> Información del SIIF Nación al 31 de julio de 2024</t>
    </r>
  </si>
  <si>
    <t>PERIODO: 01/01/2024 AL  31/08/2024</t>
  </si>
  <si>
    <r>
      <rPr>
        <b/>
        <sz val="9"/>
        <rFont val="Calibri"/>
        <family val="2"/>
        <scheme val="minor"/>
      </rPr>
      <t>Fuente</t>
    </r>
    <r>
      <rPr>
        <sz val="9"/>
        <rFont val="Calibri"/>
        <family val="2"/>
        <scheme val="minor"/>
      </rPr>
      <t>: Información del SIIF Nación al 31 de agosto de 2024</t>
    </r>
  </si>
  <si>
    <r>
      <t xml:space="preserve">Fuente: </t>
    </r>
    <r>
      <rPr>
        <sz val="9"/>
        <rFont val="Calibri"/>
        <family val="2"/>
        <scheme val="minor"/>
      </rPr>
      <t>Información del SIIF Nación al 31 de agosto 2024</t>
    </r>
  </si>
  <si>
    <t>PERIODO DEL 1/01/2024 AL 31/08/2024</t>
  </si>
  <si>
    <r>
      <rPr>
        <b/>
        <sz val="12"/>
        <rFont val="Calibri"/>
        <family val="2"/>
        <scheme val="minor"/>
      </rPr>
      <t>Fuente:</t>
    </r>
    <r>
      <rPr>
        <sz val="12"/>
        <rFont val="Calibri"/>
        <family val="2"/>
        <scheme val="minor"/>
      </rPr>
      <t xml:space="preserve"> Información del SIIF Nación al 31 de agosto de 2024</t>
    </r>
  </si>
  <si>
    <r>
      <t xml:space="preserve">NOTAS:
</t>
    </r>
    <r>
      <rPr>
        <sz val="12"/>
        <rFont val="Calibri"/>
        <family val="2"/>
        <scheme val="minor"/>
      </rPr>
      <t xml:space="preserve">a) Mediante la Ley 2342 del 15 de diciembre 2023, </t>
    </r>
    <r>
      <rPr>
        <i/>
        <sz val="12"/>
        <rFont val="Calibri"/>
        <family val="2"/>
        <scheme val="minor"/>
      </rPr>
      <t>“Por la cual se decreta el Presupuesto de Rentas y Recursos de Capital y Ley de Apropiaciones para la vigencia fiscal del 1º de enero al 31 de diciembre de 2024”</t>
    </r>
    <r>
      <rPr>
        <sz val="12"/>
        <rFont val="Calibri"/>
        <family val="2"/>
        <scheme val="minor"/>
      </rPr>
      <t xml:space="preserve"> y el Decreto 2295 del 29 de diciembre de 2023 </t>
    </r>
    <r>
      <rPr>
        <i/>
        <sz val="12"/>
        <rFont val="Calibri"/>
        <family val="2"/>
        <scheme val="minor"/>
      </rPr>
      <t>"Por el cual se líquida el Presupuesto General de la Nación para la vigencia fiscal de 2024, se detallan las apropiaciones y se clasifican y definen los gastos"</t>
    </r>
    <r>
      <rPr>
        <sz val="12"/>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2"/>
        <rFont val="Calibri"/>
        <family val="2"/>
        <scheme val="minor"/>
      </rPr>
      <t>"Otros gastos de personal - Distribución previo concepto DGPPN”</t>
    </r>
    <r>
      <rPr>
        <sz val="12"/>
        <rFont val="Calibri"/>
        <family val="2"/>
        <scheme val="minor"/>
      </rPr>
      <t xml:space="preserve">, por valor de $ 7.134.940.000 y (ii) </t>
    </r>
    <r>
      <rPr>
        <i/>
        <sz val="12"/>
        <rFont val="Calibri"/>
        <family val="2"/>
        <scheme val="minor"/>
      </rPr>
      <t>"Otras Transferencias - Distribución Previo Concepto DGPPN"</t>
    </r>
    <r>
      <rPr>
        <sz val="12"/>
        <rFont val="Calibri"/>
        <family val="2"/>
        <scheme val="minor"/>
      </rPr>
      <t xml:space="preserve"> por la suma de $5.423.125.092.   
c) Con el Decreto 2295 del 29 de diciembre de 2023 se asignó la apropiación al programa 2401 </t>
    </r>
    <r>
      <rPr>
        <i/>
        <sz val="12"/>
        <rFont val="Calibri"/>
        <family val="2"/>
        <scheme val="minor"/>
      </rPr>
      <t>"Infraestructura Red Vial Primaria"</t>
    </r>
    <r>
      <rPr>
        <sz val="12"/>
        <rFont val="Calibri"/>
        <family val="2"/>
        <scheme val="minor"/>
      </rPr>
      <t xml:space="preserve">, subprograma 0600 </t>
    </r>
    <r>
      <rPr>
        <i/>
        <sz val="12"/>
        <rFont val="Calibri"/>
        <family val="2"/>
        <scheme val="minor"/>
      </rPr>
      <t>"Intersubsectorial Transporte"</t>
    </r>
    <r>
      <rPr>
        <sz val="12"/>
        <rFont val="Calibri"/>
        <family val="2"/>
        <scheme val="minor"/>
      </rPr>
      <t xml:space="preserve"> en el subproyecto 51102d </t>
    </r>
    <r>
      <rPr>
        <i/>
        <sz val="12"/>
        <rFont val="Calibri"/>
        <family val="2"/>
        <scheme val="minor"/>
      </rPr>
      <t>"5. Convergencia Regional / D. Integración de Territorios Bajo el Principio de la Conectividad Física y la Multimodalidad"</t>
    </r>
    <r>
      <rPr>
        <sz val="12"/>
        <rFont val="Calibri"/>
        <family val="2"/>
        <scheme val="minor"/>
      </rPr>
      <t xml:space="preserve">,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2"/>
        <rFont val="Calibri"/>
        <family val="2"/>
        <scheme val="minor"/>
      </rPr>
      <t>“por el cual se modifica el Decreto 2295 de 2023 por el cual se liquida el Presupuesto General de la Nación para la vigencia fiscal de 2024, se detallan las apropiaciones y se clasifican y definen los gastos"</t>
    </r>
    <r>
      <rPr>
        <sz val="12"/>
        <rFont val="Calibri"/>
        <family val="2"/>
        <scheme val="minor"/>
      </rPr>
      <t xml:space="preserve">, se detalla el gasto para la vigencia fiscal de 2024 del programa 2401 </t>
    </r>
    <r>
      <rPr>
        <i/>
        <sz val="12"/>
        <rFont val="Calibri"/>
        <family val="2"/>
        <scheme val="minor"/>
      </rPr>
      <t>"Infraestructura Red Vial Primaria"</t>
    </r>
    <r>
      <rPr>
        <sz val="12"/>
        <rFont val="Calibri"/>
        <family val="2"/>
        <scheme val="minor"/>
      </rPr>
      <t xml:space="preserve">, subprograma 0600 </t>
    </r>
    <r>
      <rPr>
        <i/>
        <sz val="12"/>
        <rFont val="Calibri"/>
        <family val="2"/>
        <scheme val="minor"/>
      </rPr>
      <t>"Intersubsectorial Transporte"</t>
    </r>
    <r>
      <rPr>
        <sz val="12"/>
        <rFont val="Calibri"/>
        <family val="2"/>
        <scheme val="minor"/>
      </rPr>
      <t xml:space="preserve">, subproyecto 51102d </t>
    </r>
    <r>
      <rPr>
        <i/>
        <sz val="12"/>
        <rFont val="Calibri"/>
        <family val="2"/>
        <scheme val="minor"/>
      </rPr>
      <t>"5. Convergencia Regional / D. Integración de Territorios Bajo el Principio de la Conectividad Física y la Multimodalidad"</t>
    </r>
    <r>
      <rPr>
        <sz val="12"/>
        <rFont val="Calibri"/>
        <family val="2"/>
        <scheme val="minor"/>
      </rPr>
      <t xml:space="preserve">, del Presupuesto de Gastos de Inversión de la Agencia Nacional de Infraestructura. 
e) El Decreto 0312 del 6 de marzo de 2024 </t>
    </r>
    <r>
      <rPr>
        <i/>
        <sz val="12"/>
        <rFont val="Calibri"/>
        <family val="2"/>
        <scheme val="minor"/>
      </rPr>
      <t>“Por el cual se modifica el Decreto 2295 de 2023 Por el cual se líquida el Presupuesto General de la Nación para la vigencia fiscal de 2024, se detallan las apropiaciones y se clasifican y definen los gastos"</t>
    </r>
    <r>
      <rPr>
        <sz val="12"/>
        <rFont val="Calibri"/>
        <family val="2"/>
        <scheme val="minor"/>
      </rPr>
      <t xml:space="preserve">, y se derogan los Decretos 103 Y 163 de 2024, modifica los artículos 1º y 92 y adiciona el artículo 94 del Decreto 2295 de 2023, incluyendo en este decreto el detalle del gasto para la vigencia fiscal del 2024 de todas las entidades que forman parte del  Presupuesto General de la Nación, entre ellas la Agencia Nacional de Infraestructura, de acuerdo con lo dispuesto en el artículo 67 del Estatuto Orgánico de Presupuesto.
</t>
    </r>
    <r>
      <rPr>
        <b/>
        <sz val="12"/>
        <rFont val="Calibri"/>
        <family val="2"/>
        <scheme val="minor"/>
      </rPr>
      <t xml:space="preserve">
</t>
    </r>
    <r>
      <rPr>
        <sz val="12"/>
        <rFont val="Calibri"/>
        <family val="2"/>
        <scheme val="minor"/>
      </rPr>
      <t>f) Con el Decreto 0766 del 20 de junio de 2024, "</t>
    </r>
    <r>
      <rPr>
        <i/>
        <sz val="12"/>
        <rFont val="Calibri"/>
        <family val="2"/>
        <scheme val="minor"/>
      </rPr>
      <t>Por el cual se aplazan unas apropiaciones en el Presupuesto General de la Nación de la vigencia fiscal de 2024</t>
    </r>
    <r>
      <rPr>
        <sz val="12"/>
        <rFont val="Calibri"/>
        <family val="2"/>
        <scheme val="minor"/>
      </rPr>
      <t>" se aplaza a la Agencia Nacional de Infraestructura en el Presupuesto de Gastos de Inversión, con Aportes Nación, la suma de $1.164.208.607.256, de los cuales: (i) El valor de $1.162.001.439.848 son del programa 2401 "</t>
    </r>
    <r>
      <rPr>
        <i/>
        <sz val="12"/>
        <rFont val="Calibri"/>
        <family val="2"/>
        <scheme val="minor"/>
      </rPr>
      <t>Infraestructura Red Vial Primaria</t>
    </r>
    <r>
      <rPr>
        <sz val="12"/>
        <rFont val="Calibri"/>
        <family val="2"/>
        <scheme val="minor"/>
      </rPr>
      <t>", del subprograma 0600 "</t>
    </r>
    <r>
      <rPr>
        <i/>
        <sz val="12"/>
        <rFont val="Calibri"/>
        <family val="2"/>
        <scheme val="minor"/>
      </rPr>
      <t>Intersubsectorial Transporte</t>
    </r>
    <r>
      <rPr>
        <sz val="12"/>
        <rFont val="Calibri"/>
        <family val="2"/>
        <scheme val="minor"/>
      </rPr>
      <t>", en los proyectos 80 “</t>
    </r>
    <r>
      <rPr>
        <i/>
        <sz val="12"/>
        <rFont val="Calibri"/>
        <family val="2"/>
        <scheme val="minor"/>
      </rPr>
      <t>Desarrollo de Obras Complementarias Gestión Social Ambiental y Predial de los Contratos de Concesión Vial, Naciona</t>
    </r>
    <r>
      <rPr>
        <sz val="12"/>
        <rFont val="Calibri"/>
        <family val="2"/>
        <scheme val="minor"/>
      </rPr>
      <t>l" ($81.831.405) y 84 “</t>
    </r>
    <r>
      <rPr>
        <i/>
        <sz val="12"/>
        <rFont val="Calibri"/>
        <family val="2"/>
        <scheme val="minor"/>
      </rPr>
      <t>Rehabilitación, Mejoramiento, Construcción, Mantenimiento y Operación de la Red Vial Primaria Concesionada a Nivel Nacional</t>
    </r>
    <r>
      <rPr>
        <sz val="12"/>
        <rFont val="Calibri"/>
        <family val="2"/>
        <scheme val="minor"/>
      </rPr>
      <t>” ($1.161.919.608.443) y (ii) La suma de $2.207.167.408 son del programa 2499 “</t>
    </r>
    <r>
      <rPr>
        <i/>
        <sz val="12"/>
        <rFont val="Calibri"/>
        <family val="2"/>
        <scheme val="minor"/>
      </rPr>
      <t>Fortalecimiento de la Gestión y Dirección del Sector Transporte</t>
    </r>
    <r>
      <rPr>
        <sz val="12"/>
        <rFont val="Calibri"/>
        <family val="2"/>
        <scheme val="minor"/>
      </rPr>
      <t xml:space="preserve">” del subprograma 0600 </t>
    </r>
    <r>
      <rPr>
        <i/>
        <sz val="12"/>
        <rFont val="Calibri"/>
        <family val="2"/>
        <scheme val="minor"/>
      </rPr>
      <t>"Intersubsectorial Transporte</t>
    </r>
    <r>
      <rPr>
        <sz val="12"/>
        <rFont val="Calibri"/>
        <family val="2"/>
        <scheme val="minor"/>
      </rPr>
      <t>" en los proyectos 8 "</t>
    </r>
    <r>
      <rPr>
        <i/>
        <sz val="12"/>
        <rFont val="Calibri"/>
        <family val="2"/>
        <scheme val="minor"/>
      </rPr>
      <t>Apoyo para la Gestión de la Agencia Nacional de Infraestructura a través de Asesorías y Consultorías  Naciona</t>
    </r>
    <r>
      <rPr>
        <sz val="12"/>
        <rFont val="Calibri"/>
        <family val="2"/>
        <scheme val="minor"/>
      </rPr>
      <t>l” ($1.942.433.313) y 10 “</t>
    </r>
    <r>
      <rPr>
        <i/>
        <sz val="12"/>
        <rFont val="Calibri"/>
        <family val="2"/>
        <scheme val="minor"/>
      </rPr>
      <t>Implementación del Sistema de Gestión Documental de la Agencia Nacional de Infraestructura Nacional</t>
    </r>
    <r>
      <rPr>
        <sz val="12"/>
        <rFont val="Calibri"/>
        <family val="2"/>
        <scheme val="minor"/>
      </rPr>
      <t>” ($264.734.095).</t>
    </r>
    <r>
      <rPr>
        <b/>
        <sz val="12"/>
        <rFont val="Calibri"/>
        <family val="2"/>
        <scheme val="minor"/>
      </rPr>
      <t xml:space="preserve">
</t>
    </r>
    <r>
      <rPr>
        <sz val="12"/>
        <rFont val="Calibri"/>
        <family val="2"/>
        <scheme val="minor"/>
      </rPr>
      <t>g) La Dirección General del Presupuesto Público Nacional -DGPPN- del Ministerio de Hacienda y Crédito Público con oficio No. 2-2024-042480 del 9 de agosto de 2024, radicado ANI No. 20244090982262 del 12 de agosto de 2024, comunica a la Entidad el levantamiento de la leyenda de previo concepto del ordinal A-03-03-01-999 "</t>
    </r>
    <r>
      <rPr>
        <i/>
        <sz val="12"/>
        <rFont val="Calibri"/>
        <family val="2"/>
        <scheme val="minor"/>
      </rPr>
      <t>Otras Transferencias - Distribución Previo Concepto DGPPN"</t>
    </r>
    <r>
      <rPr>
        <sz val="12"/>
        <rFont val="Calibri"/>
        <family val="2"/>
        <scheme val="minor"/>
      </rPr>
      <t xml:space="preserve">, del Presupuesto de Gastos de Funcionamiento, por valor de $5.423.125.092, con fuente de financiación recursos propios.
 </t>
    </r>
  </si>
  <si>
    <t>PERIODO: 01/01/2024 AL 30/09/2024</t>
  </si>
  <si>
    <r>
      <rPr>
        <b/>
        <sz val="9"/>
        <rFont val="Calibri"/>
        <family val="2"/>
        <scheme val="minor"/>
      </rPr>
      <t>Fuente:</t>
    </r>
    <r>
      <rPr>
        <sz val="9"/>
        <rFont val="Calibri"/>
        <family val="2"/>
        <scheme val="minor"/>
      </rPr>
      <t xml:space="preserve"> Información del SIIF Nación al 30 de septiembre de 2024</t>
    </r>
  </si>
  <si>
    <t>PERIODO DEL 1/01/2024 AL 30/09/2024</t>
  </si>
  <si>
    <t>A-02-01-01-006</t>
  </si>
  <si>
    <t>OTROS ACTIVOS FIJOS</t>
  </si>
  <si>
    <t>A-02-01-01-006-002</t>
  </si>
  <si>
    <t>PRODUCTOS DE LA PROPIEDAD INTELECTUAL</t>
  </si>
  <si>
    <r>
      <rPr>
        <b/>
        <sz val="12"/>
        <rFont val="Calibri"/>
        <family val="2"/>
        <scheme val="minor"/>
      </rPr>
      <t>Fuente:</t>
    </r>
    <r>
      <rPr>
        <sz val="12"/>
        <rFont val="Calibri"/>
        <family val="2"/>
        <scheme val="minor"/>
      </rPr>
      <t xml:space="preserve"> Información del SIIF Nación al 30 de septiembre de 2024</t>
    </r>
  </si>
  <si>
    <r>
      <t xml:space="preserve">Fuente: </t>
    </r>
    <r>
      <rPr>
        <sz val="9"/>
        <rFont val="Calibri"/>
        <family val="2"/>
        <scheme val="minor"/>
      </rPr>
      <t>Información del SIIF Nación al 30 de septiembre 2024</t>
    </r>
  </si>
  <si>
    <t>PERIODO: 01/01/2024 AL  30/09/2024</t>
  </si>
  <si>
    <t>PERIODO: 01/01/2024 AL 31/10/2024</t>
  </si>
  <si>
    <r>
      <rPr>
        <b/>
        <sz val="9"/>
        <rFont val="Calibri"/>
        <family val="2"/>
        <scheme val="minor"/>
      </rPr>
      <t>Fuente:</t>
    </r>
    <r>
      <rPr>
        <sz val="9"/>
        <rFont val="Calibri"/>
        <family val="2"/>
        <scheme val="minor"/>
      </rPr>
      <t xml:space="preserve"> Información del SIIF Nación al 31 de octubre de 2024</t>
    </r>
  </si>
  <si>
    <r>
      <t xml:space="preserve">Fuente: </t>
    </r>
    <r>
      <rPr>
        <sz val="9"/>
        <rFont val="Calibri"/>
        <family val="2"/>
        <scheme val="minor"/>
      </rPr>
      <t>Información del SIIF Nación al 31 de octubre 2024</t>
    </r>
  </si>
  <si>
    <t>PERIODO DEL 1/01/2024 AL 31/10/2024</t>
  </si>
  <si>
    <t>C-2401-0600-85</t>
  </si>
  <si>
    <t>FORTALECIMIENTO DE LA CAPACIDAD DE LA ANI PARA CAPTURAR EL BENEFICIO ECONÓMICO GENERADO POR LA INVERSIÓN EN LA RED VIAL CONCESIONADA A NIVEL   NACIONAL</t>
  </si>
  <si>
    <t>C-2401-0600-85-20103B</t>
  </si>
  <si>
    <t>2. SEGURIDAD HUMANA Y JUSTICIA SOCIAL / B. FINANCIACIÓN SOSTENIBLE DE LOS SISTEMAS DE TRANSPORTE PÚBLICO</t>
  </si>
  <si>
    <t>C-2401-0600-85-20103B-2401047</t>
  </si>
  <si>
    <t>C-2401-0600-85-20103B-2401047-02</t>
  </si>
  <si>
    <t>C-2401-0600-85-20103B-2401052</t>
  </si>
  <si>
    <t>C-2401-0600-85-20103B-2401052-02</t>
  </si>
  <si>
    <r>
      <rPr>
        <b/>
        <sz val="12"/>
        <rFont val="Calibri"/>
        <family val="2"/>
        <scheme val="minor"/>
      </rPr>
      <t>Fuente:</t>
    </r>
    <r>
      <rPr>
        <sz val="12"/>
        <rFont val="Calibri"/>
        <family val="2"/>
        <scheme val="minor"/>
      </rPr>
      <t xml:space="preserve"> Información del SIIF Nación al 31 de octubre de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</si>
</sst>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0.00_ ;\-#,##0.00\ "/>
    <numFmt numFmtId="166" formatCode="0.0%"/>
    <numFmt numFmtId="167" formatCode="0.00000%"/>
    <numFmt numFmtId="168" formatCode="0.0000%"/>
    <numFmt numFmtId="169" formatCode="0.000%"/>
    <numFmt numFmtId="170" formatCode="#,##0_ ;\-#,##0\ "/>
    <numFmt numFmtId="171" formatCode="0.0"/>
    <numFmt numFmtId="172" formatCode="0.000000%"/>
  </numFmts>
  <fonts count="27" x14ac:knownFonts="1">
    <font>
      <sz val="11"/>
      <color theme="1"/>
      <name val="Calibri"/>
      <family val="2"/>
      <scheme val="minor"/>
    </font>
    <font>
      <sz val="11"/>
      <color theme="1"/>
      <name val="Calibri"/>
      <family val="2"/>
      <scheme val="minor"/>
    </font>
    <font>
      <b/>
      <sz val="11"/>
      <color theme="0"/>
      <name val="Calibri"/>
      <family val="2"/>
      <scheme val="minor"/>
    </font>
    <font>
      <b/>
      <sz val="18"/>
      <name val="Calibri"/>
      <family val="2"/>
      <scheme val="minor"/>
    </font>
    <font>
      <sz val="12"/>
      <name val="Calibri"/>
      <family val="2"/>
      <scheme val="minor"/>
    </font>
    <font>
      <sz val="11"/>
      <name val="Calibri"/>
      <family val="2"/>
      <scheme val="minor"/>
    </font>
    <font>
      <sz val="12"/>
      <color theme="1"/>
      <name val="Calibri"/>
      <family val="2"/>
      <scheme val="minor"/>
    </font>
    <font>
      <b/>
      <sz val="12"/>
      <name val="Calibri"/>
      <family val="2"/>
      <scheme val="minor"/>
    </font>
    <font>
      <b/>
      <sz val="16"/>
      <name val="Calibri"/>
      <family val="2"/>
      <scheme val="minor"/>
    </font>
    <font>
      <b/>
      <sz val="14"/>
      <name val="Calibri"/>
      <family val="2"/>
      <scheme val="minor"/>
    </font>
    <font>
      <b/>
      <sz val="12"/>
      <color theme="0"/>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b/>
      <sz val="14"/>
      <color theme="0"/>
      <name val="Calibri"/>
      <family val="2"/>
      <scheme val="minor"/>
    </font>
    <font>
      <sz val="8"/>
      <name val="Calibri"/>
      <family val="2"/>
      <scheme val="minor"/>
    </font>
    <font>
      <b/>
      <sz val="14"/>
      <color theme="1"/>
      <name val="Calibri"/>
      <family val="2"/>
      <scheme val="minor"/>
    </font>
    <font>
      <sz val="14"/>
      <name val="Calibri"/>
      <family val="2"/>
      <scheme val="minor"/>
    </font>
    <font>
      <i/>
      <sz val="14"/>
      <name val="Calibri"/>
      <family val="2"/>
      <scheme val="minor"/>
    </font>
    <font>
      <b/>
      <sz val="14"/>
      <color rgb="FFFF0000"/>
      <name val="Calibri"/>
      <family val="2"/>
      <scheme val="minor"/>
    </font>
    <font>
      <sz val="9"/>
      <name val="Calibri"/>
      <family val="2"/>
      <scheme val="minor"/>
    </font>
    <font>
      <b/>
      <sz val="9"/>
      <name val="Calibri"/>
      <family val="2"/>
      <scheme val="minor"/>
    </font>
    <font>
      <b/>
      <sz val="13"/>
      <color theme="0"/>
      <name val="Calibri"/>
      <family val="2"/>
      <scheme val="minor"/>
    </font>
    <font>
      <b/>
      <sz val="12"/>
      <color rgb="FFFF0000"/>
      <name val="Calibri"/>
      <family val="2"/>
      <scheme val="minor"/>
    </font>
    <font>
      <sz val="9"/>
      <color rgb="FF000000"/>
      <name val="Arial Narrow"/>
      <family val="2"/>
    </font>
    <font>
      <sz val="12"/>
      <color rgb="FFFF0000"/>
      <name val="Calibri"/>
      <family val="2"/>
      <scheme val="minor"/>
    </font>
    <font>
      <i/>
      <sz val="12"/>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s>
  <borders count="45">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thin">
        <color theme="0"/>
      </left>
      <right style="thin">
        <color theme="0"/>
      </right>
      <top style="medium">
        <color indexed="64"/>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style="thin">
        <color theme="0"/>
      </right>
      <top/>
      <bottom style="medium">
        <color indexed="64"/>
      </bottom>
      <diagonal/>
    </border>
    <border>
      <left style="thin">
        <color theme="0"/>
      </left>
      <right style="thin">
        <color theme="0"/>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medium">
        <color indexed="64"/>
      </top>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diagonal/>
    </border>
    <border>
      <left style="thin">
        <color theme="0"/>
      </left>
      <right style="medium">
        <color indexed="64"/>
      </right>
      <top/>
      <bottom/>
      <diagonal/>
    </border>
    <border>
      <left style="thin">
        <color theme="0"/>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7">
    <xf numFmtId="0" fontId="0"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439">
    <xf numFmtId="0" fontId="0" fillId="0" borderId="0" xfId="0"/>
    <xf numFmtId="0" fontId="4" fillId="2" borderId="0" xfId="1" applyFont="1" applyFill="1" applyAlignment="1">
      <alignment vertical="center"/>
    </xf>
    <xf numFmtId="0" fontId="5" fillId="2" borderId="0" xfId="1" applyFont="1" applyFill="1" applyAlignment="1">
      <alignment vertical="center"/>
    </xf>
    <xf numFmtId="0" fontId="4" fillId="2" borderId="0" xfId="1" applyFont="1" applyFill="1" applyAlignment="1">
      <alignment vertical="center" wrapText="1"/>
    </xf>
    <xf numFmtId="0" fontId="6" fillId="2" borderId="0" xfId="1" applyFont="1" applyFill="1" applyAlignment="1">
      <alignment vertical="center" wrapText="1"/>
    </xf>
    <xf numFmtId="164" fontId="4" fillId="2" borderId="0" xfId="2" applyFont="1" applyFill="1" applyAlignment="1">
      <alignment vertical="center"/>
    </xf>
    <xf numFmtId="0" fontId="7" fillId="2" borderId="0" xfId="1" applyFont="1" applyFill="1" applyAlignment="1">
      <alignment vertical="center"/>
    </xf>
    <xf numFmtId="4" fontId="4" fillId="2" borderId="0" xfId="1" applyNumberFormat="1" applyFont="1" applyFill="1" applyAlignment="1">
      <alignment vertical="center"/>
    </xf>
    <xf numFmtId="39" fontId="4" fillId="2" borderId="0" xfId="1" applyNumberFormat="1" applyFont="1" applyFill="1" applyAlignment="1">
      <alignment vertical="center"/>
    </xf>
    <xf numFmtId="4" fontId="4" fillId="2" borderId="0" xfId="1" applyNumberFormat="1" applyFont="1" applyFill="1" applyAlignment="1">
      <alignment vertical="center" wrapText="1"/>
    </xf>
    <xf numFmtId="4" fontId="6" fillId="2" borderId="0" xfId="1" applyNumberFormat="1" applyFont="1" applyFill="1" applyAlignment="1">
      <alignment vertical="center" wrapText="1"/>
    </xf>
    <xf numFmtId="164" fontId="4" fillId="2" borderId="0" xfId="2" applyFont="1" applyFill="1" applyBorder="1" applyAlignment="1">
      <alignment vertical="center"/>
    </xf>
    <xf numFmtId="4" fontId="7" fillId="2" borderId="0" xfId="2" applyNumberFormat="1" applyFont="1" applyFill="1" applyBorder="1" applyAlignment="1">
      <alignment vertical="center"/>
    </xf>
    <xf numFmtId="165" fontId="4" fillId="2" borderId="0" xfId="1" applyNumberFormat="1" applyFont="1" applyFill="1" applyAlignment="1">
      <alignment vertical="center"/>
    </xf>
    <xf numFmtId="4" fontId="7" fillId="2" borderId="0" xfId="1" applyNumberFormat="1" applyFont="1" applyFill="1" applyAlignment="1">
      <alignment vertical="center"/>
    </xf>
    <xf numFmtId="0" fontId="7" fillId="2" borderId="0" xfId="1" applyFont="1" applyFill="1" applyAlignment="1">
      <alignment horizontal="center" vertical="center" wrapText="1"/>
    </xf>
    <xf numFmtId="49" fontId="7" fillId="2" borderId="0" xfId="1" applyNumberFormat="1" applyFont="1" applyFill="1" applyAlignment="1">
      <alignment horizontal="center" vertical="center" wrapText="1"/>
    </xf>
    <xf numFmtId="39" fontId="7" fillId="2" borderId="0" xfId="1" applyNumberFormat="1" applyFont="1" applyFill="1" applyAlignment="1">
      <alignment horizontal="center" vertical="center" wrapText="1"/>
    </xf>
    <xf numFmtId="10" fontId="9" fillId="2" borderId="0" xfId="1" applyNumberFormat="1" applyFont="1" applyFill="1" applyAlignment="1">
      <alignment vertical="center"/>
    </xf>
    <xf numFmtId="0" fontId="10" fillId="3" borderId="6" xfId="3" applyFont="1" applyFill="1" applyBorder="1" applyAlignment="1">
      <alignment horizontal="center" vertical="center" wrapText="1"/>
    </xf>
    <xf numFmtId="0" fontId="2" fillId="3" borderId="6" xfId="3" applyFont="1" applyFill="1" applyBorder="1" applyAlignment="1">
      <alignment horizontal="center" vertical="center" wrapText="1"/>
    </xf>
    <xf numFmtId="10" fontId="2" fillId="3" borderId="6" xfId="4" applyNumberFormat="1" applyFont="1" applyFill="1" applyBorder="1" applyAlignment="1">
      <alignment horizontal="center" vertical="center" wrapText="1"/>
    </xf>
    <xf numFmtId="10" fontId="2" fillId="3" borderId="7" xfId="4" applyNumberFormat="1" applyFont="1" applyFill="1" applyBorder="1" applyAlignment="1">
      <alignment horizontal="center" vertical="center" wrapText="1"/>
    </xf>
    <xf numFmtId="49" fontId="7" fillId="4" borderId="10" xfId="5" applyNumberFormat="1" applyFont="1" applyFill="1" applyBorder="1" applyAlignment="1">
      <alignment horizontal="left" vertical="center"/>
    </xf>
    <xf numFmtId="0" fontId="7" fillId="4" borderId="11" xfId="5" applyFont="1" applyFill="1" applyBorder="1" applyAlignment="1">
      <alignment horizontal="center" vertical="center"/>
    </xf>
    <xf numFmtId="0" fontId="7" fillId="4" borderId="11" xfId="1" applyFont="1" applyFill="1" applyBorder="1" applyAlignment="1">
      <alignment vertical="center" wrapText="1"/>
    </xf>
    <xf numFmtId="39" fontId="7" fillId="4" borderId="11" xfId="2" applyNumberFormat="1" applyFont="1" applyFill="1" applyBorder="1" applyAlignment="1">
      <alignment horizontal="right" vertical="center"/>
    </xf>
    <xf numFmtId="166" fontId="7" fillId="4" borderId="11" xfId="6" applyNumberFormat="1" applyFont="1" applyFill="1" applyBorder="1" applyAlignment="1">
      <alignment vertical="center" wrapText="1"/>
    </xf>
    <xf numFmtId="166" fontId="7" fillId="4" borderId="10" xfId="6" applyNumberFormat="1" applyFont="1" applyFill="1" applyBorder="1" applyAlignment="1">
      <alignment horizontal="right" vertical="center"/>
    </xf>
    <xf numFmtId="166" fontId="7" fillId="4" borderId="11" xfId="6" applyNumberFormat="1" applyFont="1" applyFill="1" applyBorder="1" applyAlignment="1">
      <alignment horizontal="right" vertical="center"/>
    </xf>
    <xf numFmtId="166" fontId="7" fillId="4" borderId="12" xfId="6" applyNumberFormat="1" applyFont="1" applyFill="1" applyBorder="1" applyAlignment="1">
      <alignment horizontal="right" vertical="center"/>
    </xf>
    <xf numFmtId="49" fontId="7" fillId="2" borderId="13" xfId="5" applyNumberFormat="1" applyFont="1" applyFill="1" applyBorder="1" applyAlignment="1">
      <alignment horizontal="left" vertical="center"/>
    </xf>
    <xf numFmtId="0" fontId="7" fillId="2" borderId="14" xfId="5" applyFont="1" applyFill="1" applyBorder="1" applyAlignment="1">
      <alignment horizontal="center" vertical="center"/>
    </xf>
    <xf numFmtId="0" fontId="7" fillId="2" borderId="13" xfId="1" applyFont="1" applyFill="1" applyBorder="1" applyAlignment="1">
      <alignment vertical="center" wrapText="1"/>
    </xf>
    <xf numFmtId="4" fontId="7" fillId="2" borderId="13" xfId="1" applyNumberFormat="1" applyFont="1" applyFill="1" applyBorder="1" applyAlignment="1">
      <alignment vertical="center" wrapText="1"/>
    </xf>
    <xf numFmtId="10" fontId="7" fillId="2" borderId="13" xfId="6" applyNumberFormat="1" applyFont="1" applyFill="1" applyBorder="1" applyAlignment="1">
      <alignment vertical="center" wrapText="1"/>
    </xf>
    <xf numFmtId="166" fontId="7" fillId="2" borderId="13" xfId="6" applyNumberFormat="1" applyFont="1" applyFill="1" applyBorder="1" applyAlignment="1">
      <alignment horizontal="right" vertical="center"/>
    </xf>
    <xf numFmtId="4" fontId="11" fillId="2" borderId="13" xfId="1" applyNumberFormat="1" applyFont="1" applyFill="1" applyBorder="1" applyAlignment="1">
      <alignment vertical="center" wrapText="1"/>
    </xf>
    <xf numFmtId="49" fontId="7" fillId="2" borderId="14" xfId="5" applyNumberFormat="1" applyFont="1" applyFill="1" applyBorder="1" applyAlignment="1">
      <alignment horizontal="left" vertical="center"/>
    </xf>
    <xf numFmtId="0" fontId="7" fillId="2" borderId="14" xfId="1" applyFont="1" applyFill="1" applyBorder="1" applyAlignment="1">
      <alignment vertical="center" wrapText="1"/>
    </xf>
    <xf numFmtId="4" fontId="7" fillId="2" borderId="14" xfId="1" applyNumberFormat="1" applyFont="1" applyFill="1" applyBorder="1" applyAlignment="1">
      <alignment vertical="center" wrapText="1"/>
    </xf>
    <xf numFmtId="4" fontId="11" fillId="2" borderId="14" xfId="1" applyNumberFormat="1" applyFont="1" applyFill="1" applyBorder="1" applyAlignment="1">
      <alignment vertical="center" wrapText="1"/>
    </xf>
    <xf numFmtId="49" fontId="4" fillId="2" borderId="14" xfId="5" applyNumberFormat="1" applyFont="1" applyFill="1" applyBorder="1" applyAlignment="1">
      <alignment horizontal="left" vertical="center"/>
    </xf>
    <xf numFmtId="0" fontId="4" fillId="2" borderId="14" xfId="5" applyFont="1" applyFill="1" applyBorder="1" applyAlignment="1">
      <alignment horizontal="center" vertical="center"/>
    </xf>
    <xf numFmtId="0" fontId="4" fillId="2" borderId="14" xfId="1" applyFont="1" applyFill="1" applyBorder="1" applyAlignment="1">
      <alignment vertical="center" wrapText="1"/>
    </xf>
    <xf numFmtId="4" fontId="12" fillId="2" borderId="14" xfId="1" applyNumberFormat="1" applyFont="1" applyFill="1" applyBorder="1" applyAlignment="1">
      <alignment horizontal="right" vertical="center" wrapText="1" readingOrder="1"/>
    </xf>
    <xf numFmtId="4" fontId="6" fillId="2" borderId="14" xfId="1" applyNumberFormat="1" applyFont="1" applyFill="1" applyBorder="1" applyAlignment="1">
      <alignment vertical="center" wrapText="1"/>
    </xf>
    <xf numFmtId="10" fontId="4" fillId="2" borderId="14" xfId="6" applyNumberFormat="1" applyFont="1" applyFill="1" applyBorder="1" applyAlignment="1">
      <alignment vertical="center" wrapText="1"/>
    </xf>
    <xf numFmtId="39" fontId="4" fillId="2" borderId="14" xfId="2" applyNumberFormat="1" applyFont="1" applyFill="1" applyBorder="1" applyAlignment="1">
      <alignment horizontal="right" vertical="center"/>
    </xf>
    <xf numFmtId="166" fontId="4" fillId="2" borderId="13" xfId="6" applyNumberFormat="1" applyFont="1" applyFill="1" applyBorder="1" applyAlignment="1">
      <alignment horizontal="right" vertical="center"/>
    </xf>
    <xf numFmtId="167" fontId="4" fillId="2" borderId="14" xfId="6" applyNumberFormat="1" applyFont="1" applyFill="1" applyBorder="1" applyAlignment="1">
      <alignment vertical="center" wrapText="1"/>
    </xf>
    <xf numFmtId="168" fontId="4" fillId="2" borderId="14" xfId="6" applyNumberFormat="1" applyFont="1" applyFill="1" applyBorder="1" applyAlignment="1">
      <alignment vertical="center" wrapText="1"/>
    </xf>
    <xf numFmtId="169" fontId="4" fillId="2" borderId="14" xfId="6" applyNumberFormat="1" applyFont="1" applyFill="1" applyBorder="1" applyAlignment="1">
      <alignment vertical="center" wrapText="1"/>
    </xf>
    <xf numFmtId="10" fontId="4" fillId="2" borderId="13" xfId="6" applyNumberFormat="1" applyFont="1" applyFill="1" applyBorder="1" applyAlignment="1">
      <alignment horizontal="right" vertical="center"/>
    </xf>
    <xf numFmtId="10" fontId="4" fillId="2" borderId="14" xfId="6" applyNumberFormat="1" applyFont="1" applyFill="1" applyBorder="1" applyAlignment="1">
      <alignment horizontal="right" vertical="center"/>
    </xf>
    <xf numFmtId="9" fontId="4" fillId="2" borderId="13" xfId="6" applyFont="1" applyFill="1" applyBorder="1" applyAlignment="1">
      <alignment horizontal="right" vertical="center"/>
    </xf>
    <xf numFmtId="4" fontId="6" fillId="2" borderId="14" xfId="1" applyNumberFormat="1" applyFont="1" applyFill="1" applyBorder="1" applyAlignment="1">
      <alignment horizontal="right" vertical="center" wrapText="1" readingOrder="1"/>
    </xf>
    <xf numFmtId="166" fontId="4" fillId="2" borderId="14" xfId="6" applyNumberFormat="1" applyFont="1" applyFill="1" applyBorder="1" applyAlignment="1">
      <alignment horizontal="right" vertical="center"/>
    </xf>
    <xf numFmtId="4" fontId="4" fillId="2" borderId="14" xfId="1" applyNumberFormat="1" applyFont="1" applyFill="1" applyBorder="1" applyAlignment="1">
      <alignment horizontal="right" vertical="center" wrapText="1" readingOrder="1"/>
    </xf>
    <xf numFmtId="4" fontId="13" fillId="2" borderId="14" xfId="1" applyNumberFormat="1" applyFont="1" applyFill="1" applyBorder="1" applyAlignment="1">
      <alignment horizontal="right" vertical="center" wrapText="1" readingOrder="1"/>
    </xf>
    <xf numFmtId="4" fontId="7" fillId="2" borderId="14" xfId="1" applyNumberFormat="1" applyFont="1" applyFill="1" applyBorder="1" applyAlignment="1">
      <alignment horizontal="right" vertical="center" wrapText="1" readingOrder="1"/>
    </xf>
    <xf numFmtId="39" fontId="7" fillId="2" borderId="14" xfId="2" applyNumberFormat="1" applyFont="1" applyFill="1" applyBorder="1" applyAlignment="1">
      <alignment horizontal="right" vertical="center"/>
    </xf>
    <xf numFmtId="4" fontId="11" fillId="2" borderId="14" xfId="1" applyNumberFormat="1" applyFont="1" applyFill="1" applyBorder="1" applyAlignment="1">
      <alignment horizontal="right" vertical="center" wrapText="1" readingOrder="1"/>
    </xf>
    <xf numFmtId="169" fontId="7" fillId="2" borderId="13" xfId="6" applyNumberFormat="1" applyFont="1" applyFill="1" applyBorder="1" applyAlignment="1">
      <alignment vertical="center" wrapText="1"/>
    </xf>
    <xf numFmtId="167" fontId="7" fillId="2" borderId="13" xfId="6" applyNumberFormat="1" applyFont="1" applyFill="1" applyBorder="1" applyAlignment="1">
      <alignment vertical="center" wrapText="1"/>
    </xf>
    <xf numFmtId="0" fontId="7" fillId="2" borderId="14" xfId="5" applyFont="1" applyFill="1" applyBorder="1" applyAlignment="1">
      <alignment horizontal="left" vertical="center"/>
    </xf>
    <xf numFmtId="0" fontId="4" fillId="2" borderId="14" xfId="5" applyFont="1" applyFill="1" applyBorder="1" applyAlignment="1">
      <alignment horizontal="left" vertical="center"/>
    </xf>
    <xf numFmtId="168" fontId="7" fillId="2" borderId="13" xfId="6" applyNumberFormat="1" applyFont="1" applyFill="1" applyBorder="1" applyAlignment="1">
      <alignment vertical="center" wrapText="1"/>
    </xf>
    <xf numFmtId="166" fontId="7" fillId="2" borderId="13" xfId="6" applyNumberFormat="1" applyFont="1" applyFill="1" applyBorder="1" applyAlignment="1">
      <alignment vertical="center" wrapText="1"/>
    </xf>
    <xf numFmtId="166" fontId="7" fillId="2" borderId="14" xfId="6" applyNumberFormat="1" applyFont="1" applyFill="1" applyBorder="1" applyAlignment="1">
      <alignment horizontal="right" vertical="center"/>
    </xf>
    <xf numFmtId="49" fontId="11" fillId="2" borderId="14" xfId="5" applyNumberFormat="1" applyFont="1" applyFill="1" applyBorder="1" applyAlignment="1">
      <alignment horizontal="left" vertical="center"/>
    </xf>
    <xf numFmtId="0" fontId="11" fillId="2" borderId="14" xfId="5" applyFont="1" applyFill="1" applyBorder="1" applyAlignment="1">
      <alignment horizontal="center" vertical="center"/>
    </xf>
    <xf numFmtId="0" fontId="11" fillId="2" borderId="14" xfId="1" applyFont="1" applyFill="1" applyBorder="1" applyAlignment="1">
      <alignment vertical="center" wrapText="1"/>
    </xf>
    <xf numFmtId="4" fontId="11" fillId="0" borderId="14" xfId="1" applyNumberFormat="1" applyFont="1" applyBorder="1" applyAlignment="1">
      <alignment horizontal="right" vertical="center" wrapText="1" readingOrder="1"/>
    </xf>
    <xf numFmtId="10" fontId="11" fillId="2" borderId="13" xfId="6" applyNumberFormat="1" applyFont="1" applyFill="1" applyBorder="1" applyAlignment="1">
      <alignment vertical="center" wrapText="1"/>
    </xf>
    <xf numFmtId="166" fontId="11" fillId="2" borderId="13" xfId="6" applyNumberFormat="1" applyFont="1" applyFill="1" applyBorder="1" applyAlignment="1">
      <alignment horizontal="right" vertical="center"/>
    </xf>
    <xf numFmtId="0" fontId="6" fillId="2" borderId="0" xfId="1" applyFont="1" applyFill="1" applyAlignment="1">
      <alignment vertical="center"/>
    </xf>
    <xf numFmtId="0" fontId="6" fillId="2" borderId="14" xfId="1" applyFont="1" applyFill="1" applyBorder="1" applyAlignment="1">
      <alignment vertical="center" wrapText="1"/>
    </xf>
    <xf numFmtId="0" fontId="7" fillId="0" borderId="14" xfId="1" applyFont="1" applyBorder="1" applyAlignment="1">
      <alignment vertical="center" wrapText="1"/>
    </xf>
    <xf numFmtId="49" fontId="7" fillId="0" borderId="14" xfId="5" applyNumberFormat="1" applyFont="1" applyBorder="1" applyAlignment="1">
      <alignment horizontal="left" vertical="center"/>
    </xf>
    <xf numFmtId="0" fontId="7" fillId="0" borderId="14" xfId="5" applyFont="1" applyBorder="1" applyAlignment="1">
      <alignment horizontal="center" vertical="center"/>
    </xf>
    <xf numFmtId="4" fontId="7" fillId="0" borderId="14" xfId="1" applyNumberFormat="1" applyFont="1" applyBorder="1" applyAlignment="1">
      <alignment horizontal="right" vertical="center" wrapText="1" readingOrder="1"/>
    </xf>
    <xf numFmtId="49" fontId="4" fillId="0" borderId="14" xfId="5" applyNumberFormat="1" applyFont="1" applyBorder="1" applyAlignment="1">
      <alignment horizontal="left" vertical="center"/>
    </xf>
    <xf numFmtId="0" fontId="4" fillId="0" borderId="14" xfId="5" applyFont="1" applyBorder="1" applyAlignment="1">
      <alignment horizontal="center" vertical="center"/>
    </xf>
    <xf numFmtId="0" fontId="4" fillId="0" borderId="14" xfId="1" applyFont="1" applyBorder="1" applyAlignment="1">
      <alignment vertical="center" wrapText="1"/>
    </xf>
    <xf numFmtId="4" fontId="4" fillId="0" borderId="14" xfId="1" applyNumberFormat="1" applyFont="1" applyBorder="1" applyAlignment="1">
      <alignment horizontal="right" vertical="center" wrapText="1" readingOrder="1"/>
    </xf>
    <xf numFmtId="166" fontId="4" fillId="2" borderId="14" xfId="6" applyNumberFormat="1" applyFont="1" applyFill="1" applyBorder="1" applyAlignment="1">
      <alignment vertical="center" wrapText="1"/>
    </xf>
    <xf numFmtId="0" fontId="7" fillId="2" borderId="15" xfId="5" applyFont="1" applyFill="1" applyBorder="1" applyAlignment="1">
      <alignment horizontal="center" vertical="center"/>
    </xf>
    <xf numFmtId="49" fontId="4" fillId="2" borderId="15" xfId="5" applyNumberFormat="1" applyFont="1" applyFill="1" applyBorder="1" applyAlignment="1">
      <alignment horizontal="left" vertical="center"/>
    </xf>
    <xf numFmtId="0" fontId="4" fillId="2" borderId="15" xfId="5" applyFont="1" applyFill="1" applyBorder="1" applyAlignment="1">
      <alignment horizontal="center" vertical="center"/>
    </xf>
    <xf numFmtId="0" fontId="4" fillId="2" borderId="15" xfId="1" applyFont="1" applyFill="1" applyBorder="1" applyAlignment="1">
      <alignment vertical="center" wrapText="1"/>
    </xf>
    <xf numFmtId="4" fontId="12" fillId="2" borderId="15" xfId="1" applyNumberFormat="1" applyFont="1" applyFill="1" applyBorder="1" applyAlignment="1">
      <alignment horizontal="right" vertical="center" wrapText="1" readingOrder="1"/>
    </xf>
    <xf numFmtId="4" fontId="6" fillId="2" borderId="15" xfId="1" applyNumberFormat="1" applyFont="1" applyFill="1" applyBorder="1" applyAlignment="1">
      <alignment vertical="center" wrapText="1"/>
    </xf>
    <xf numFmtId="39" fontId="4" fillId="2" borderId="15" xfId="2" applyNumberFormat="1" applyFont="1" applyFill="1" applyBorder="1" applyAlignment="1">
      <alignment horizontal="right" vertical="center"/>
    </xf>
    <xf numFmtId="166" fontId="4" fillId="2" borderId="15" xfId="6" applyNumberFormat="1" applyFont="1" applyFill="1" applyBorder="1" applyAlignment="1">
      <alignment horizontal="right" vertical="center"/>
    </xf>
    <xf numFmtId="166" fontId="4" fillId="2" borderId="16" xfId="6" applyNumberFormat="1" applyFont="1" applyFill="1" applyBorder="1" applyAlignment="1">
      <alignment horizontal="right" vertical="center"/>
    </xf>
    <xf numFmtId="39" fontId="7" fillId="4" borderId="11" xfId="2" applyNumberFormat="1" applyFont="1" applyFill="1" applyBorder="1" applyAlignment="1">
      <alignment horizontal="center" vertical="center"/>
    </xf>
    <xf numFmtId="170" fontId="7" fillId="4" borderId="11" xfId="2" applyNumberFormat="1" applyFont="1" applyFill="1" applyBorder="1" applyAlignment="1">
      <alignment horizontal="center" vertical="center"/>
    </xf>
    <xf numFmtId="166" fontId="7" fillId="4" borderId="17" xfId="6" applyNumberFormat="1" applyFont="1" applyFill="1" applyBorder="1" applyAlignment="1">
      <alignment horizontal="right" vertical="center"/>
    </xf>
    <xf numFmtId="49" fontId="7" fillId="4" borderId="18" xfId="5" applyNumberFormat="1" applyFont="1" applyFill="1" applyBorder="1" applyAlignment="1">
      <alignment horizontal="left" vertical="center"/>
    </xf>
    <xf numFmtId="39" fontId="7" fillId="4" borderId="19" xfId="2" applyNumberFormat="1" applyFont="1" applyFill="1" applyBorder="1" applyAlignment="1">
      <alignment horizontal="center" vertical="center"/>
    </xf>
    <xf numFmtId="170" fontId="7" fillId="4" borderId="19" xfId="2" applyNumberFormat="1" applyFont="1" applyFill="1" applyBorder="1" applyAlignment="1">
      <alignment horizontal="center" vertical="center"/>
    </xf>
    <xf numFmtId="0" fontId="7" fillId="4" borderId="19" xfId="1" applyFont="1" applyFill="1" applyBorder="1" applyAlignment="1">
      <alignment vertical="center" wrapText="1"/>
    </xf>
    <xf numFmtId="39" fontId="7" fillId="4" borderId="19" xfId="2" applyNumberFormat="1" applyFont="1" applyFill="1" applyBorder="1" applyAlignment="1">
      <alignment horizontal="right" vertical="center"/>
    </xf>
    <xf numFmtId="166" fontId="7" fillId="4" borderId="18" xfId="6" applyNumberFormat="1" applyFont="1" applyFill="1" applyBorder="1" applyAlignment="1">
      <alignment horizontal="right" vertical="center"/>
    </xf>
    <xf numFmtId="9" fontId="7" fillId="2" borderId="13" xfId="6" applyFont="1" applyFill="1" applyBorder="1" applyAlignment="1">
      <alignment vertical="center" wrapText="1"/>
    </xf>
    <xf numFmtId="4" fontId="12" fillId="2" borderId="14" xfId="7" applyNumberFormat="1" applyFont="1" applyFill="1" applyBorder="1" applyAlignment="1">
      <alignment horizontal="right" vertical="center" wrapText="1" readingOrder="1"/>
    </xf>
    <xf numFmtId="4" fontId="6" fillId="2" borderId="15" xfId="1" applyNumberFormat="1" applyFont="1" applyFill="1" applyBorder="1" applyAlignment="1">
      <alignment horizontal="right" vertical="center" wrapText="1" readingOrder="1"/>
    </xf>
    <xf numFmtId="39" fontId="7" fillId="4" borderId="11" xfId="8" applyNumberFormat="1" applyFont="1" applyFill="1" applyBorder="1" applyAlignment="1">
      <alignment horizontal="right" vertical="center"/>
    </xf>
    <xf numFmtId="171" fontId="7" fillId="4" borderId="11" xfId="6" applyNumberFormat="1" applyFont="1" applyFill="1" applyBorder="1" applyAlignment="1">
      <alignment vertical="center" wrapText="1"/>
    </xf>
    <xf numFmtId="49" fontId="7" fillId="2" borderId="20" xfId="5" applyNumberFormat="1" applyFont="1" applyFill="1" applyBorder="1" applyAlignment="1">
      <alignment horizontal="left" vertical="center"/>
    </xf>
    <xf numFmtId="0" fontId="7" fillId="2" borderId="13" xfId="5" applyFont="1" applyFill="1" applyBorder="1" applyAlignment="1">
      <alignment horizontal="center" vertical="center"/>
    </xf>
    <xf numFmtId="4" fontId="13" fillId="2" borderId="13" xfId="1" applyNumberFormat="1" applyFont="1" applyFill="1" applyBorder="1" applyAlignment="1">
      <alignment horizontal="right" vertical="center" wrapText="1" readingOrder="1"/>
    </xf>
    <xf numFmtId="49" fontId="7" fillId="2" borderId="21" xfId="5" applyNumberFormat="1" applyFont="1" applyFill="1" applyBorder="1" applyAlignment="1">
      <alignment horizontal="left" vertical="center"/>
    </xf>
    <xf numFmtId="49" fontId="4" fillId="2" borderId="21" xfId="5" applyNumberFormat="1" applyFont="1" applyFill="1" applyBorder="1" applyAlignment="1">
      <alignment horizontal="left" vertical="center"/>
    </xf>
    <xf numFmtId="166" fontId="4" fillId="2" borderId="13" xfId="6" applyNumberFormat="1" applyFont="1" applyFill="1" applyBorder="1" applyAlignment="1">
      <alignment vertical="center" wrapText="1"/>
    </xf>
    <xf numFmtId="49" fontId="7" fillId="2" borderId="21" xfId="9" applyNumberFormat="1" applyFont="1" applyFill="1" applyBorder="1" applyAlignment="1">
      <alignment horizontal="left" vertical="center"/>
    </xf>
    <xf numFmtId="49" fontId="4" fillId="2" borderId="21" xfId="9" applyNumberFormat="1" applyFont="1" applyFill="1" applyBorder="1" applyAlignment="1">
      <alignment horizontal="left" vertical="center"/>
    </xf>
    <xf numFmtId="10" fontId="7" fillId="2" borderId="13" xfId="6" applyNumberFormat="1" applyFont="1" applyFill="1" applyBorder="1" applyAlignment="1">
      <alignment horizontal="right" vertical="center"/>
    </xf>
    <xf numFmtId="166" fontId="11" fillId="2" borderId="13" xfId="6" applyNumberFormat="1" applyFont="1" applyFill="1" applyBorder="1" applyAlignment="1">
      <alignment vertical="center" wrapText="1"/>
    </xf>
    <xf numFmtId="0" fontId="11" fillId="2" borderId="0" xfId="1" applyFont="1" applyFill="1" applyAlignment="1">
      <alignment vertical="center"/>
    </xf>
    <xf numFmtId="4" fontId="13" fillId="0" borderId="14" xfId="1" applyNumberFormat="1" applyFont="1" applyBorder="1" applyAlignment="1">
      <alignment horizontal="right" vertical="center" wrapText="1" readingOrder="1"/>
    </xf>
    <xf numFmtId="4" fontId="12" fillId="2" borderId="0" xfId="1" applyNumberFormat="1" applyFont="1" applyFill="1" applyAlignment="1">
      <alignment horizontal="right" vertical="center" wrapText="1" readingOrder="1"/>
    </xf>
    <xf numFmtId="4" fontId="4" fillId="2" borderId="13" xfId="1" applyNumberFormat="1" applyFont="1" applyFill="1" applyBorder="1" applyAlignment="1">
      <alignment vertical="center" wrapText="1"/>
    </xf>
    <xf numFmtId="0" fontId="6" fillId="2" borderId="14" xfId="5" applyFont="1" applyFill="1" applyBorder="1" applyAlignment="1">
      <alignment horizontal="center" vertical="center"/>
    </xf>
    <xf numFmtId="4" fontId="6" fillId="2" borderId="13" xfId="1" applyNumberFormat="1" applyFont="1" applyFill="1" applyBorder="1" applyAlignment="1">
      <alignment vertical="center" wrapText="1"/>
    </xf>
    <xf numFmtId="4" fontId="12" fillId="0" borderId="14" xfId="1" applyNumberFormat="1" applyFont="1" applyBorder="1" applyAlignment="1">
      <alignment horizontal="right" vertical="center" wrapText="1" readingOrder="1"/>
    </xf>
    <xf numFmtId="4" fontId="6" fillId="0" borderId="14" xfId="1" applyNumberFormat="1" applyFont="1" applyBorder="1" applyAlignment="1">
      <alignment horizontal="right" vertical="center" wrapText="1" readingOrder="1"/>
    </xf>
    <xf numFmtId="4" fontId="6" fillId="0" borderId="14" xfId="1" applyNumberFormat="1" applyFont="1" applyBorder="1" applyAlignment="1">
      <alignment vertical="center" wrapText="1"/>
    </xf>
    <xf numFmtId="10" fontId="4" fillId="0" borderId="14" xfId="6" applyNumberFormat="1" applyFont="1" applyFill="1" applyBorder="1" applyAlignment="1">
      <alignment vertical="center" wrapText="1"/>
    </xf>
    <xf numFmtId="39" fontId="4" fillId="0" borderId="14" xfId="2" applyNumberFormat="1" applyFont="1" applyFill="1" applyBorder="1" applyAlignment="1">
      <alignment horizontal="right" vertical="center"/>
    </xf>
    <xf numFmtId="166" fontId="4" fillId="0" borderId="13" xfId="6" applyNumberFormat="1" applyFont="1" applyFill="1" applyBorder="1" applyAlignment="1">
      <alignment horizontal="right" vertical="center"/>
    </xf>
    <xf numFmtId="10" fontId="4" fillId="0" borderId="13" xfId="6" applyNumberFormat="1" applyFont="1" applyFill="1" applyBorder="1" applyAlignment="1">
      <alignment horizontal="right" vertical="center"/>
    </xf>
    <xf numFmtId="0" fontId="4" fillId="0" borderId="0" xfId="1" applyFont="1" applyAlignment="1">
      <alignment vertical="center"/>
    </xf>
    <xf numFmtId="0" fontId="11" fillId="2" borderId="21" xfId="9" applyFont="1" applyFill="1" applyBorder="1" applyAlignment="1">
      <alignment horizontal="left" vertical="center"/>
    </xf>
    <xf numFmtId="0" fontId="11" fillId="2" borderId="14" xfId="5" applyFont="1" applyFill="1" applyBorder="1" applyAlignment="1">
      <alignment horizontal="center" vertical="center" wrapText="1"/>
    </xf>
    <xf numFmtId="49" fontId="11" fillId="2" borderId="21" xfId="9" applyNumberFormat="1" applyFont="1" applyFill="1" applyBorder="1" applyAlignment="1">
      <alignment horizontal="left" vertical="center"/>
    </xf>
    <xf numFmtId="0" fontId="11" fillId="0" borderId="14" xfId="5" applyFont="1" applyBorder="1" applyAlignment="1">
      <alignment horizontal="center" vertical="center" wrapText="1"/>
    </xf>
    <xf numFmtId="10" fontId="7" fillId="0" borderId="13" xfId="6" applyNumberFormat="1" applyFont="1" applyFill="1" applyBorder="1" applyAlignment="1">
      <alignment vertical="center" wrapText="1"/>
    </xf>
    <xf numFmtId="166" fontId="7" fillId="0" borderId="13" xfId="6" applyNumberFormat="1" applyFont="1" applyFill="1" applyBorder="1" applyAlignment="1">
      <alignment horizontal="right" vertical="center"/>
    </xf>
    <xf numFmtId="10" fontId="7" fillId="0" borderId="13" xfId="6" applyNumberFormat="1" applyFont="1" applyFill="1" applyBorder="1" applyAlignment="1">
      <alignment horizontal="right" vertical="center"/>
    </xf>
    <xf numFmtId="0" fontId="11" fillId="0" borderId="14" xfId="1" applyFont="1" applyBorder="1" applyAlignment="1">
      <alignment vertical="center" wrapText="1"/>
    </xf>
    <xf numFmtId="0" fontId="6" fillId="0" borderId="14" xfId="5" applyFont="1" applyBorder="1" applyAlignment="1">
      <alignment horizontal="center" vertical="center" wrapText="1"/>
    </xf>
    <xf numFmtId="49" fontId="6" fillId="2" borderId="21" xfId="9" applyNumberFormat="1" applyFont="1" applyFill="1" applyBorder="1" applyAlignment="1">
      <alignment horizontal="left" vertical="center"/>
    </xf>
    <xf numFmtId="0" fontId="6" fillId="0" borderId="14" xfId="1" applyFont="1" applyBorder="1" applyAlignment="1">
      <alignment vertical="center" wrapText="1"/>
    </xf>
    <xf numFmtId="166" fontId="4" fillId="0" borderId="14" xfId="6" applyNumberFormat="1" applyFont="1" applyFill="1" applyBorder="1" applyAlignment="1">
      <alignment vertical="center" wrapText="1"/>
    </xf>
    <xf numFmtId="0" fontId="11" fillId="0" borderId="14" xfId="5" applyFont="1" applyBorder="1" applyAlignment="1">
      <alignment horizontal="center" vertical="center"/>
    </xf>
    <xf numFmtId="166" fontId="7" fillId="0" borderId="13" xfId="6" applyNumberFormat="1" applyFont="1" applyFill="1" applyBorder="1" applyAlignment="1">
      <alignment vertical="center" wrapText="1"/>
    </xf>
    <xf numFmtId="0" fontId="6" fillId="2" borderId="14" xfId="5" applyFont="1" applyFill="1" applyBorder="1" applyAlignment="1">
      <alignment horizontal="center" vertical="center" wrapText="1"/>
    </xf>
    <xf numFmtId="49" fontId="4" fillId="2" borderId="22" xfId="9" applyNumberFormat="1" applyFont="1" applyFill="1" applyBorder="1" applyAlignment="1">
      <alignment horizontal="left" vertical="center"/>
    </xf>
    <xf numFmtId="39" fontId="14" fillId="3" borderId="9" xfId="2" applyNumberFormat="1" applyFont="1" applyFill="1" applyBorder="1" applyAlignment="1">
      <alignment horizontal="right" vertical="center"/>
    </xf>
    <xf numFmtId="10" fontId="14" fillId="3" borderId="9" xfId="2" applyNumberFormat="1" applyFont="1" applyFill="1" applyBorder="1" applyAlignment="1">
      <alignment horizontal="right" vertical="center"/>
    </xf>
    <xf numFmtId="10" fontId="14" fillId="3" borderId="9" xfId="6" applyNumberFormat="1" applyFont="1" applyFill="1" applyBorder="1" applyAlignment="1">
      <alignment horizontal="right" vertical="center"/>
    </xf>
    <xf numFmtId="0" fontId="15" fillId="2" borderId="0" xfId="1" applyFont="1" applyFill="1" applyAlignment="1">
      <alignment vertical="center"/>
    </xf>
    <xf numFmtId="0" fontId="15" fillId="2" borderId="0" xfId="1" applyFont="1" applyFill="1" applyAlignment="1">
      <alignment vertical="center" wrapText="1"/>
    </xf>
    <xf numFmtId="39" fontId="14" fillId="2" borderId="0" xfId="2" applyNumberFormat="1" applyFont="1" applyFill="1" applyBorder="1" applyAlignment="1">
      <alignment horizontal="right" vertical="center"/>
    </xf>
    <xf numFmtId="39" fontId="16" fillId="2" borderId="0" xfId="2" applyNumberFormat="1" applyFont="1" applyFill="1" applyBorder="1" applyAlignment="1">
      <alignment horizontal="right" vertical="center"/>
    </xf>
    <xf numFmtId="10" fontId="14" fillId="2" borderId="0" xfId="6" applyNumberFormat="1" applyFont="1" applyFill="1" applyBorder="1" applyAlignment="1">
      <alignment vertical="center" wrapText="1"/>
    </xf>
    <xf numFmtId="10" fontId="14" fillId="2" borderId="0" xfId="6" applyNumberFormat="1" applyFont="1" applyFill="1" applyBorder="1" applyAlignment="1">
      <alignment horizontal="right" vertical="center"/>
    </xf>
    <xf numFmtId="0" fontId="17" fillId="2" borderId="0" xfId="1" applyFont="1" applyFill="1" applyAlignment="1">
      <alignment vertical="center"/>
    </xf>
    <xf numFmtId="0" fontId="20" fillId="0" borderId="0" xfId="1" applyFont="1" applyAlignment="1">
      <alignment vertical="center"/>
    </xf>
    <xf numFmtId="10" fontId="4" fillId="2" borderId="0" xfId="1" applyNumberFormat="1" applyFont="1" applyFill="1" applyAlignment="1">
      <alignment horizontal="right" vertical="center"/>
    </xf>
    <xf numFmtId="0" fontId="4" fillId="2" borderId="0" xfId="5" applyFont="1" applyFill="1" applyAlignment="1">
      <alignment vertical="center"/>
    </xf>
    <xf numFmtId="0" fontId="4" fillId="2" borderId="0" xfId="5" applyFont="1" applyFill="1" applyAlignment="1">
      <alignment horizontal="center" vertical="center"/>
    </xf>
    <xf numFmtId="4" fontId="4" fillId="2" borderId="0" xfId="5" applyNumberFormat="1" applyFont="1" applyFill="1" applyAlignment="1">
      <alignment vertical="center"/>
    </xf>
    <xf numFmtId="164" fontId="4" fillId="2" borderId="0" xfId="11" applyFont="1" applyFill="1" applyAlignment="1">
      <alignment vertical="center"/>
    </xf>
    <xf numFmtId="0" fontId="9" fillId="2" borderId="0" xfId="1" applyFont="1" applyFill="1" applyAlignment="1">
      <alignment vertical="center"/>
    </xf>
    <xf numFmtId="0" fontId="7" fillId="2" borderId="0" xfId="5" applyFont="1" applyFill="1" applyAlignment="1">
      <alignment vertical="center"/>
    </xf>
    <xf numFmtId="0" fontId="7" fillId="2" borderId="0" xfId="5" applyFont="1" applyFill="1" applyAlignment="1">
      <alignment horizontal="center" vertical="center" wrapText="1"/>
    </xf>
    <xf numFmtId="49" fontId="7" fillId="2" borderId="0" xfId="5" applyNumberFormat="1" applyFont="1" applyFill="1" applyAlignment="1">
      <alignment horizontal="center" vertical="center" wrapText="1"/>
    </xf>
    <xf numFmtId="10" fontId="22" fillId="3" borderId="28" xfId="11" applyNumberFormat="1" applyFont="1" applyFill="1" applyBorder="1" applyAlignment="1">
      <alignment horizontal="center" vertical="center" wrapText="1"/>
    </xf>
    <xf numFmtId="10" fontId="22" fillId="3" borderId="29" xfId="11" applyNumberFormat="1" applyFont="1" applyFill="1" applyBorder="1" applyAlignment="1">
      <alignment horizontal="center" vertical="center" wrapText="1"/>
    </xf>
    <xf numFmtId="10" fontId="7" fillId="4" borderId="11" xfId="6" applyNumberFormat="1" applyFont="1" applyFill="1" applyBorder="1" applyAlignment="1">
      <alignment horizontal="right" vertical="center"/>
    </xf>
    <xf numFmtId="10" fontId="9" fillId="4" borderId="11" xfId="6" applyNumberFormat="1" applyFont="1" applyFill="1" applyBorder="1" applyAlignment="1">
      <alignment horizontal="right" vertical="center"/>
    </xf>
    <xf numFmtId="10" fontId="9" fillId="4" borderId="12" xfId="6" applyNumberFormat="1" applyFont="1" applyFill="1" applyBorder="1" applyAlignment="1">
      <alignment horizontal="right" vertical="center"/>
    </xf>
    <xf numFmtId="10" fontId="7" fillId="2" borderId="30" xfId="6" applyNumberFormat="1" applyFont="1" applyFill="1" applyBorder="1" applyAlignment="1">
      <alignment horizontal="right" vertical="center"/>
    </xf>
    <xf numFmtId="10" fontId="7" fillId="2" borderId="14" xfId="6" applyNumberFormat="1" applyFont="1" applyFill="1" applyBorder="1" applyAlignment="1">
      <alignment horizontal="right" vertical="center"/>
    </xf>
    <xf numFmtId="10" fontId="7" fillId="2" borderId="31" xfId="6" applyNumberFormat="1" applyFont="1" applyFill="1" applyBorder="1" applyAlignment="1">
      <alignment horizontal="right" vertical="center"/>
    </xf>
    <xf numFmtId="10" fontId="4" fillId="2" borderId="31" xfId="6" applyNumberFormat="1" applyFont="1" applyFill="1" applyBorder="1" applyAlignment="1">
      <alignment horizontal="right" vertical="center"/>
    </xf>
    <xf numFmtId="168" fontId="4" fillId="2" borderId="14" xfId="6" applyNumberFormat="1" applyFont="1" applyFill="1" applyBorder="1" applyAlignment="1">
      <alignment horizontal="right" vertical="center"/>
    </xf>
    <xf numFmtId="0" fontId="7" fillId="2" borderId="21" xfId="5" applyFont="1" applyFill="1" applyBorder="1" applyAlignment="1">
      <alignment horizontal="left" vertical="center"/>
    </xf>
    <xf numFmtId="0" fontId="4" fillId="2" borderId="21" xfId="5" applyFont="1" applyFill="1" applyBorder="1" applyAlignment="1">
      <alignment horizontal="left" vertical="center"/>
    </xf>
    <xf numFmtId="169" fontId="4" fillId="2" borderId="14" xfId="6" applyNumberFormat="1" applyFont="1" applyFill="1" applyBorder="1" applyAlignment="1">
      <alignment horizontal="right" vertical="center"/>
    </xf>
    <xf numFmtId="169" fontId="7" fillId="2" borderId="14" xfId="6" applyNumberFormat="1" applyFont="1" applyFill="1" applyBorder="1" applyAlignment="1">
      <alignment horizontal="right" vertical="center"/>
    </xf>
    <xf numFmtId="49" fontId="4" fillId="2" borderId="22" xfId="5" applyNumberFormat="1" applyFont="1" applyFill="1" applyBorder="1" applyAlignment="1">
      <alignment horizontal="left" vertical="center"/>
    </xf>
    <xf numFmtId="169" fontId="4" fillId="2" borderId="15" xfId="6" applyNumberFormat="1" applyFont="1" applyFill="1" applyBorder="1" applyAlignment="1">
      <alignment horizontal="right" vertical="center"/>
    </xf>
    <xf numFmtId="10" fontId="4" fillId="2" borderId="15" xfId="6" applyNumberFormat="1" applyFont="1" applyFill="1" applyBorder="1" applyAlignment="1">
      <alignment horizontal="right" vertical="center"/>
    </xf>
    <xf numFmtId="10" fontId="4" fillId="2" borderId="32" xfId="6" applyNumberFormat="1" applyFont="1" applyFill="1" applyBorder="1" applyAlignment="1">
      <alignment horizontal="right" vertical="center"/>
    </xf>
    <xf numFmtId="49" fontId="7" fillId="4" borderId="33" xfId="5" applyNumberFormat="1" applyFont="1" applyFill="1" applyBorder="1" applyAlignment="1">
      <alignment horizontal="left" vertical="center"/>
    </xf>
    <xf numFmtId="39" fontId="7" fillId="4" borderId="34" xfId="2" applyNumberFormat="1" applyFont="1" applyFill="1" applyBorder="1" applyAlignment="1">
      <alignment horizontal="center" vertical="center"/>
    </xf>
    <xf numFmtId="170" fontId="7" fillId="4" borderId="34" xfId="2" applyNumberFormat="1" applyFont="1" applyFill="1" applyBorder="1" applyAlignment="1">
      <alignment horizontal="center" vertical="center"/>
    </xf>
    <xf numFmtId="0" fontId="7" fillId="4" borderId="34" xfId="1" applyFont="1" applyFill="1" applyBorder="1" applyAlignment="1">
      <alignment vertical="center" wrapText="1"/>
    </xf>
    <xf numFmtId="39" fontId="7" fillId="4" borderId="34" xfId="2" applyNumberFormat="1" applyFont="1" applyFill="1" applyBorder="1" applyAlignment="1">
      <alignment horizontal="right" vertical="center"/>
    </xf>
    <xf numFmtId="10" fontId="7" fillId="4" borderId="34" xfId="6" applyNumberFormat="1" applyFont="1" applyFill="1" applyBorder="1" applyAlignment="1">
      <alignment horizontal="right" vertical="center"/>
    </xf>
    <xf numFmtId="10" fontId="9" fillId="4" borderId="34" xfId="6" applyNumberFormat="1" applyFont="1" applyFill="1" applyBorder="1" applyAlignment="1">
      <alignment horizontal="right" vertical="center"/>
    </xf>
    <xf numFmtId="10" fontId="9" fillId="4" borderId="35" xfId="6" applyNumberFormat="1" applyFont="1" applyFill="1" applyBorder="1" applyAlignment="1">
      <alignment horizontal="right" vertical="center"/>
    </xf>
    <xf numFmtId="10" fontId="9" fillId="4" borderId="36" xfId="6" applyNumberFormat="1" applyFont="1" applyFill="1" applyBorder="1" applyAlignment="1">
      <alignment horizontal="right" vertical="center"/>
    </xf>
    <xf numFmtId="10" fontId="7" fillId="4" borderId="19" xfId="6" applyNumberFormat="1" applyFont="1" applyFill="1" applyBorder="1" applyAlignment="1">
      <alignment horizontal="right" vertical="center"/>
    </xf>
    <xf numFmtId="10" fontId="9" fillId="4" borderId="19" xfId="6" applyNumberFormat="1" applyFont="1" applyFill="1" applyBorder="1" applyAlignment="1">
      <alignment horizontal="right" vertical="center"/>
    </xf>
    <xf numFmtId="49" fontId="11" fillId="2" borderId="21" xfId="5" applyNumberFormat="1" applyFont="1" applyFill="1" applyBorder="1" applyAlignment="1">
      <alignment horizontal="left" vertical="center"/>
    </xf>
    <xf numFmtId="0" fontId="4" fillId="2" borderId="14" xfId="1" applyFont="1" applyFill="1" applyBorder="1" applyAlignment="1">
      <alignment vertical="center"/>
    </xf>
    <xf numFmtId="0" fontId="11" fillId="2" borderId="21" xfId="5" applyFont="1" applyFill="1" applyBorder="1" applyAlignment="1">
      <alignment horizontal="left" vertical="center"/>
    </xf>
    <xf numFmtId="49" fontId="6" fillId="2" borderId="21" xfId="5" applyNumberFormat="1" applyFont="1" applyFill="1" applyBorder="1" applyAlignment="1">
      <alignment horizontal="left" vertical="center"/>
    </xf>
    <xf numFmtId="4" fontId="4" fillId="2" borderId="14" xfId="1" applyNumberFormat="1" applyFont="1" applyFill="1" applyBorder="1" applyAlignment="1">
      <alignment vertical="center"/>
    </xf>
    <xf numFmtId="0" fontId="6" fillId="2" borderId="15" xfId="5" applyFont="1" applyFill="1" applyBorder="1" applyAlignment="1">
      <alignment horizontal="center" vertical="center" wrapText="1"/>
    </xf>
    <xf numFmtId="0" fontId="6" fillId="2" borderId="15" xfId="1" applyFont="1" applyFill="1" applyBorder="1" applyAlignment="1">
      <alignment vertical="center" wrapText="1"/>
    </xf>
    <xf numFmtId="4" fontId="4" fillId="2" borderId="15" xfId="1" applyNumberFormat="1" applyFont="1" applyFill="1" applyBorder="1" applyAlignment="1">
      <alignment vertical="center"/>
    </xf>
    <xf numFmtId="39" fontId="14" fillId="3" borderId="38" xfId="2" applyNumberFormat="1" applyFont="1" applyFill="1" applyBorder="1" applyAlignment="1">
      <alignment horizontal="right" vertical="center"/>
    </xf>
    <xf numFmtId="10" fontId="14" fillId="3" borderId="38" xfId="2" applyNumberFormat="1" applyFont="1" applyFill="1" applyBorder="1" applyAlignment="1">
      <alignment horizontal="right" vertical="center"/>
    </xf>
    <xf numFmtId="10" fontId="14" fillId="3" borderId="11" xfId="2" applyNumberFormat="1" applyFont="1" applyFill="1" applyBorder="1" applyAlignment="1">
      <alignment horizontal="right" vertical="center"/>
    </xf>
    <xf numFmtId="10" fontId="14" fillId="3" borderId="12" xfId="2" applyNumberFormat="1" applyFont="1" applyFill="1" applyBorder="1" applyAlignment="1">
      <alignment horizontal="right" vertical="center"/>
    </xf>
    <xf numFmtId="0" fontId="4" fillId="2" borderId="0" xfId="13" applyFont="1" applyFill="1" applyAlignment="1">
      <alignment vertical="center"/>
    </xf>
    <xf numFmtId="0" fontId="7" fillId="2" borderId="0" xfId="12" applyFont="1" applyFill="1" applyAlignment="1">
      <alignment horizontal="center" vertical="center"/>
    </xf>
    <xf numFmtId="0" fontId="11" fillId="2" borderId="0" xfId="12" applyFont="1" applyFill="1" applyAlignment="1">
      <alignment horizontal="center" vertical="center"/>
    </xf>
    <xf numFmtId="10" fontId="4" fillId="2" borderId="0" xfId="14" applyNumberFormat="1" applyFont="1" applyFill="1" applyBorder="1" applyAlignment="1">
      <alignment vertical="center"/>
    </xf>
    <xf numFmtId="0" fontId="9" fillId="2" borderId="0" xfId="13" applyFont="1" applyFill="1" applyAlignment="1">
      <alignment vertical="center"/>
    </xf>
    <xf numFmtId="0" fontId="4" fillId="2" borderId="0" xfId="12" applyFont="1" applyFill="1" applyAlignment="1">
      <alignment vertical="center"/>
    </xf>
    <xf numFmtId="0" fontId="6" fillId="2" borderId="0" xfId="12" applyFont="1" applyFill="1" applyAlignment="1">
      <alignment horizontal="center" vertical="center"/>
    </xf>
    <xf numFmtId="0" fontId="4" fillId="2" borderId="0" xfId="12" applyFont="1" applyFill="1" applyAlignment="1">
      <alignment horizontal="center" vertical="center"/>
    </xf>
    <xf numFmtId="164" fontId="4" fillId="2" borderId="0" xfId="15" applyFont="1" applyFill="1" applyBorder="1" applyAlignment="1">
      <alignment vertical="center"/>
    </xf>
    <xf numFmtId="0" fontId="7" fillId="2" borderId="0" xfId="12" applyFont="1" applyFill="1" applyAlignment="1">
      <alignment vertical="center"/>
    </xf>
    <xf numFmtId="0" fontId="7" fillId="2" borderId="0" xfId="12" applyFont="1" applyFill="1" applyAlignment="1">
      <alignment horizontal="center" vertical="center" wrapText="1"/>
    </xf>
    <xf numFmtId="49" fontId="7" fillId="2" borderId="0" xfId="12" applyNumberFormat="1" applyFont="1" applyFill="1" applyAlignment="1">
      <alignment horizontal="center" vertical="center" wrapText="1"/>
    </xf>
    <xf numFmtId="0" fontId="7" fillId="4" borderId="11" xfId="13" applyFont="1" applyFill="1" applyBorder="1" applyAlignment="1">
      <alignment vertical="center" wrapText="1"/>
    </xf>
    <xf numFmtId="4" fontId="7" fillId="4" borderId="11" xfId="2" applyNumberFormat="1" applyFont="1" applyFill="1" applyBorder="1" applyAlignment="1">
      <alignment horizontal="right" vertical="center"/>
    </xf>
    <xf numFmtId="10" fontId="7" fillId="4" borderId="12" xfId="16" applyNumberFormat="1" applyFont="1" applyFill="1" applyBorder="1" applyAlignment="1">
      <alignment horizontal="right" vertical="center"/>
    </xf>
    <xf numFmtId="0" fontId="7" fillId="2" borderId="0" xfId="13" applyFont="1" applyFill="1" applyAlignment="1">
      <alignment vertical="center"/>
    </xf>
    <xf numFmtId="0" fontId="7" fillId="4" borderId="19" xfId="5" applyFont="1" applyFill="1" applyBorder="1" applyAlignment="1">
      <alignment horizontal="center" vertical="center"/>
    </xf>
    <xf numFmtId="0" fontId="7" fillId="4" borderId="19" xfId="13" applyFont="1" applyFill="1" applyBorder="1" applyAlignment="1">
      <alignment vertical="center" wrapText="1"/>
    </xf>
    <xf numFmtId="4" fontId="7" fillId="4" borderId="19" xfId="2" applyNumberFormat="1" applyFont="1" applyFill="1" applyBorder="1" applyAlignment="1">
      <alignment horizontal="right" vertical="center"/>
    </xf>
    <xf numFmtId="10" fontId="7" fillId="4" borderId="36" xfId="16" applyNumberFormat="1" applyFont="1" applyFill="1" applyBorder="1" applyAlignment="1">
      <alignment horizontal="right" vertical="center"/>
    </xf>
    <xf numFmtId="0" fontId="7" fillId="2" borderId="13" xfId="13" applyFont="1" applyFill="1" applyBorder="1" applyAlignment="1">
      <alignment vertical="center" wrapText="1"/>
    </xf>
    <xf numFmtId="4" fontId="7" fillId="2" borderId="13" xfId="13" applyNumberFormat="1" applyFont="1" applyFill="1" applyBorder="1" applyAlignment="1">
      <alignment vertical="center" wrapText="1"/>
    </xf>
    <xf numFmtId="10" fontId="7" fillId="2" borderId="30" xfId="16" applyNumberFormat="1" applyFont="1" applyFill="1" applyBorder="1" applyAlignment="1">
      <alignment horizontal="right" vertical="center"/>
    </xf>
    <xf numFmtId="0" fontId="7" fillId="2" borderId="14" xfId="13" applyFont="1" applyFill="1" applyBorder="1" applyAlignment="1">
      <alignment vertical="center" wrapText="1"/>
    </xf>
    <xf numFmtId="4" fontId="7" fillId="2" borderId="14" xfId="13" applyNumberFormat="1" applyFont="1" applyFill="1" applyBorder="1" applyAlignment="1">
      <alignment vertical="center" wrapText="1"/>
    </xf>
    <xf numFmtId="10" fontId="7" fillId="2" borderId="31" xfId="16" applyNumberFormat="1" applyFont="1" applyFill="1" applyBorder="1" applyAlignment="1">
      <alignment horizontal="right" vertical="center"/>
    </xf>
    <xf numFmtId="0" fontId="4" fillId="2" borderId="14" xfId="13" applyFont="1" applyFill="1" applyBorder="1" applyAlignment="1">
      <alignment vertical="center" wrapText="1"/>
    </xf>
    <xf numFmtId="4" fontId="6" fillId="2" borderId="14" xfId="13" applyNumberFormat="1" applyFont="1" applyFill="1" applyBorder="1" applyAlignment="1">
      <alignment vertical="center" wrapText="1"/>
    </xf>
    <xf numFmtId="4" fontId="4" fillId="2" borderId="14" xfId="13" applyNumberFormat="1" applyFont="1" applyFill="1" applyBorder="1" applyAlignment="1">
      <alignment vertical="center"/>
    </xf>
    <xf numFmtId="39" fontId="4" fillId="2" borderId="14" xfId="16" applyNumberFormat="1" applyFont="1" applyFill="1" applyBorder="1" applyAlignment="1">
      <alignment horizontal="right" vertical="center"/>
    </xf>
    <xf numFmtId="10" fontId="4" fillId="2" borderId="31" xfId="16" applyNumberFormat="1" applyFont="1" applyFill="1" applyBorder="1" applyAlignment="1">
      <alignment horizontal="right" vertical="center"/>
    </xf>
    <xf numFmtId="4" fontId="13" fillId="2" borderId="14" xfId="13" applyNumberFormat="1" applyFont="1" applyFill="1" applyBorder="1" applyAlignment="1">
      <alignment horizontal="right" vertical="center" wrapText="1" readingOrder="1"/>
    </xf>
    <xf numFmtId="4" fontId="11" fillId="2" borderId="14" xfId="13" applyNumberFormat="1" applyFont="1" applyFill="1" applyBorder="1" applyAlignment="1">
      <alignment horizontal="right" vertical="center" wrapText="1" readingOrder="1"/>
    </xf>
    <xf numFmtId="4" fontId="6" fillId="2" borderId="14" xfId="13" applyNumberFormat="1" applyFont="1" applyFill="1" applyBorder="1" applyAlignment="1">
      <alignment horizontal="right" vertical="center" wrapText="1" readingOrder="1"/>
    </xf>
    <xf numFmtId="49" fontId="7" fillId="0" borderId="21" xfId="5" applyNumberFormat="1" applyFont="1" applyBorder="1" applyAlignment="1">
      <alignment horizontal="left" vertical="center"/>
    </xf>
    <xf numFmtId="0" fontId="7" fillId="0" borderId="14" xfId="13" applyFont="1" applyBorder="1" applyAlignment="1">
      <alignment vertical="center" wrapText="1"/>
    </xf>
    <xf numFmtId="49" fontId="4" fillId="0" borderId="22" xfId="5" applyNumberFormat="1" applyFont="1" applyBorder="1" applyAlignment="1">
      <alignment horizontal="left" vertical="center"/>
    </xf>
    <xf numFmtId="0" fontId="4" fillId="0" borderId="15" xfId="5" applyFont="1" applyBorder="1" applyAlignment="1">
      <alignment horizontal="center" vertical="center"/>
    </xf>
    <xf numFmtId="0" fontId="4" fillId="0" borderId="15" xfId="13" applyFont="1" applyBorder="1" applyAlignment="1">
      <alignment vertical="center" wrapText="1"/>
    </xf>
    <xf numFmtId="4" fontId="6" fillId="2" borderId="15" xfId="13" applyNumberFormat="1" applyFont="1" applyFill="1" applyBorder="1" applyAlignment="1">
      <alignment horizontal="right" vertical="center" wrapText="1" readingOrder="1"/>
    </xf>
    <xf numFmtId="4" fontId="4" fillId="2" borderId="15" xfId="13" applyNumberFormat="1" applyFont="1" applyFill="1" applyBorder="1" applyAlignment="1">
      <alignment vertical="center"/>
    </xf>
    <xf numFmtId="39" fontId="4" fillId="2" borderId="15" xfId="16" applyNumberFormat="1" applyFont="1" applyFill="1" applyBorder="1" applyAlignment="1">
      <alignment horizontal="right" vertical="center"/>
    </xf>
    <xf numFmtId="10" fontId="4" fillId="2" borderId="32" xfId="16" applyNumberFormat="1" applyFont="1" applyFill="1" applyBorder="1" applyAlignment="1">
      <alignment horizontal="right" vertical="center"/>
    </xf>
    <xf numFmtId="4" fontId="13" fillId="2" borderId="13" xfId="13" applyNumberFormat="1" applyFont="1" applyFill="1" applyBorder="1" applyAlignment="1">
      <alignment horizontal="right" vertical="center" wrapText="1" readingOrder="1"/>
    </xf>
    <xf numFmtId="4" fontId="6" fillId="0" borderId="14" xfId="13" applyNumberFormat="1" applyFont="1" applyBorder="1" applyAlignment="1">
      <alignment horizontal="right" vertical="center" wrapText="1" readingOrder="1"/>
    </xf>
    <xf numFmtId="0" fontId="11" fillId="2" borderId="14" xfId="13" applyFont="1" applyFill="1" applyBorder="1" applyAlignment="1">
      <alignment vertical="center" wrapText="1"/>
    </xf>
    <xf numFmtId="4" fontId="7" fillId="2" borderId="14" xfId="13" applyNumberFormat="1" applyFont="1" applyFill="1" applyBorder="1" applyAlignment="1">
      <alignment horizontal="right" vertical="center" wrapText="1" readingOrder="1"/>
    </xf>
    <xf numFmtId="0" fontId="6" fillId="2" borderId="14" xfId="13" applyFont="1" applyFill="1" applyBorder="1" applyAlignment="1">
      <alignment vertical="center" wrapText="1"/>
    </xf>
    <xf numFmtId="0" fontId="6" fillId="2" borderId="15" xfId="13" applyFont="1" applyFill="1" applyBorder="1" applyAlignment="1">
      <alignment vertical="center" wrapText="1"/>
    </xf>
    <xf numFmtId="39" fontId="14" fillId="3" borderId="11" xfId="2" applyNumberFormat="1" applyFont="1" applyFill="1" applyBorder="1" applyAlignment="1">
      <alignment horizontal="right" vertical="center"/>
    </xf>
    <xf numFmtId="39" fontId="14" fillId="3" borderId="11" xfId="16" applyNumberFormat="1" applyFont="1" applyFill="1" applyBorder="1" applyAlignment="1">
      <alignment horizontal="right" vertical="center"/>
    </xf>
    <xf numFmtId="10" fontId="14" fillId="3" borderId="11" xfId="14" applyNumberFormat="1" applyFont="1" applyFill="1" applyBorder="1" applyAlignment="1">
      <alignment horizontal="right" vertical="center"/>
    </xf>
    <xf numFmtId="10" fontId="14" fillId="3" borderId="12" xfId="14" applyNumberFormat="1" applyFont="1" applyFill="1" applyBorder="1" applyAlignment="1">
      <alignment horizontal="right" vertical="center"/>
    </xf>
    <xf numFmtId="0" fontId="17" fillId="2" borderId="0" xfId="13" applyFont="1" applyFill="1" applyAlignment="1">
      <alignment vertical="center"/>
    </xf>
    <xf numFmtId="0" fontId="20" fillId="0" borderId="0" xfId="13" applyFont="1" applyAlignment="1">
      <alignment vertical="center"/>
    </xf>
    <xf numFmtId="0" fontId="15" fillId="2" borderId="0" xfId="13" applyFont="1" applyFill="1" applyAlignment="1">
      <alignment vertical="center"/>
    </xf>
    <xf numFmtId="0" fontId="15" fillId="2" borderId="0" xfId="13" applyFont="1" applyFill="1" applyAlignment="1">
      <alignment vertical="center" wrapText="1"/>
    </xf>
    <xf numFmtId="0" fontId="5" fillId="2" borderId="0" xfId="13" applyFont="1" applyFill="1" applyAlignment="1">
      <alignment vertical="center"/>
    </xf>
    <xf numFmtId="0" fontId="4" fillId="2" borderId="0" xfId="13" applyFont="1" applyFill="1" applyAlignment="1">
      <alignment vertical="center" wrapText="1"/>
    </xf>
    <xf numFmtId="0" fontId="6" fillId="2" borderId="0" xfId="13" applyFont="1" applyFill="1" applyAlignment="1">
      <alignment vertical="center" wrapText="1"/>
    </xf>
    <xf numFmtId="10" fontId="7" fillId="4" borderId="11" xfId="16" applyNumberFormat="1" applyFont="1" applyFill="1" applyBorder="1" applyAlignment="1">
      <alignment horizontal="right" vertical="center"/>
    </xf>
    <xf numFmtId="10" fontId="7" fillId="4" borderId="19" xfId="16" applyNumberFormat="1" applyFont="1" applyFill="1" applyBorder="1" applyAlignment="1">
      <alignment horizontal="right" vertical="center"/>
    </xf>
    <xf numFmtId="10" fontId="7" fillId="2" borderId="13" xfId="16" applyNumberFormat="1" applyFont="1" applyFill="1" applyBorder="1" applyAlignment="1">
      <alignment horizontal="right" vertical="center"/>
    </xf>
    <xf numFmtId="10" fontId="7" fillId="2" borderId="14" xfId="16" applyNumberFormat="1" applyFont="1" applyFill="1" applyBorder="1" applyAlignment="1">
      <alignment horizontal="right" vertical="center"/>
    </xf>
    <xf numFmtId="10" fontId="4" fillId="2" borderId="14" xfId="16" applyNumberFormat="1" applyFont="1" applyFill="1" applyBorder="1" applyAlignment="1">
      <alignment horizontal="right" vertical="center"/>
    </xf>
    <xf numFmtId="10" fontId="4" fillId="2" borderId="15" xfId="16" applyNumberFormat="1" applyFont="1" applyFill="1" applyBorder="1" applyAlignment="1">
      <alignment horizontal="right" vertical="center"/>
    </xf>
    <xf numFmtId="9" fontId="7" fillId="4" borderId="11" xfId="16" applyNumberFormat="1" applyFont="1" applyFill="1" applyBorder="1" applyAlignment="1">
      <alignment horizontal="right" vertical="center"/>
    </xf>
    <xf numFmtId="9" fontId="7" fillId="4" borderId="19" xfId="16" applyNumberFormat="1" applyFont="1" applyFill="1" applyBorder="1" applyAlignment="1">
      <alignment horizontal="right" vertical="center"/>
    </xf>
    <xf numFmtId="9" fontId="7" fillId="2" borderId="13" xfId="16" applyNumberFormat="1" applyFont="1" applyFill="1" applyBorder="1" applyAlignment="1">
      <alignment horizontal="right" vertical="center"/>
    </xf>
    <xf numFmtId="9" fontId="7" fillId="2" borderId="14" xfId="16" applyNumberFormat="1" applyFont="1" applyFill="1" applyBorder="1" applyAlignment="1">
      <alignment horizontal="right" vertical="center"/>
    </xf>
    <xf numFmtId="166" fontId="4" fillId="2" borderId="14" xfId="16" applyNumberFormat="1" applyFont="1" applyFill="1" applyBorder="1" applyAlignment="1">
      <alignment horizontal="right" vertical="center"/>
    </xf>
    <xf numFmtId="166" fontId="7" fillId="2" borderId="14" xfId="16" applyNumberFormat="1" applyFont="1" applyFill="1" applyBorder="1" applyAlignment="1">
      <alignment horizontal="right" vertical="center"/>
    </xf>
    <xf numFmtId="166" fontId="4" fillId="2" borderId="15" xfId="16" applyNumberFormat="1" applyFont="1" applyFill="1" applyBorder="1" applyAlignment="1">
      <alignment horizontal="right" vertical="center"/>
    </xf>
    <xf numFmtId="166" fontId="7" fillId="4" borderId="11" xfId="16" applyNumberFormat="1" applyFont="1" applyFill="1" applyBorder="1" applyAlignment="1">
      <alignment horizontal="right" vertical="center"/>
    </xf>
    <xf numFmtId="166" fontId="7" fillId="4" borderId="19" xfId="16" applyNumberFormat="1" applyFont="1" applyFill="1" applyBorder="1" applyAlignment="1">
      <alignment horizontal="right" vertical="center"/>
    </xf>
    <xf numFmtId="166" fontId="7" fillId="2" borderId="13" xfId="16" applyNumberFormat="1" applyFont="1" applyFill="1" applyBorder="1" applyAlignment="1">
      <alignment horizontal="right" vertical="center"/>
    </xf>
    <xf numFmtId="0" fontId="20" fillId="2" borderId="0" xfId="13" applyFont="1" applyFill="1" applyAlignment="1">
      <alignment vertical="center"/>
    </xf>
    <xf numFmtId="0" fontId="21" fillId="2" borderId="0" xfId="13" applyFont="1" applyFill="1" applyAlignment="1">
      <alignment vertical="center"/>
    </xf>
    <xf numFmtId="10" fontId="7" fillId="4" borderId="11" xfId="14" applyNumberFormat="1" applyFont="1" applyFill="1" applyBorder="1" applyAlignment="1">
      <alignment horizontal="right" vertical="center"/>
    </xf>
    <xf numFmtId="10" fontId="9" fillId="4" borderId="11" xfId="14" applyNumberFormat="1" applyFont="1" applyFill="1" applyBorder="1" applyAlignment="1">
      <alignment horizontal="right" vertical="center"/>
    </xf>
    <xf numFmtId="10" fontId="9" fillId="4" borderId="12" xfId="14" applyNumberFormat="1" applyFont="1" applyFill="1" applyBorder="1" applyAlignment="1">
      <alignment horizontal="right" vertical="center"/>
    </xf>
    <xf numFmtId="10" fontId="7" fillId="2" borderId="13" xfId="14" applyNumberFormat="1" applyFont="1" applyFill="1" applyBorder="1" applyAlignment="1">
      <alignment horizontal="right" vertical="center"/>
    </xf>
    <xf numFmtId="10" fontId="7" fillId="2" borderId="30" xfId="14" applyNumberFormat="1" applyFont="1" applyFill="1" applyBorder="1" applyAlignment="1">
      <alignment horizontal="right" vertical="center"/>
    </xf>
    <xf numFmtId="10" fontId="7" fillId="2" borderId="14" xfId="14" applyNumberFormat="1" applyFont="1" applyFill="1" applyBorder="1" applyAlignment="1">
      <alignment horizontal="right" vertical="center"/>
    </xf>
    <xf numFmtId="10" fontId="7" fillId="2" borderId="31" xfId="14" applyNumberFormat="1" applyFont="1" applyFill="1" applyBorder="1" applyAlignment="1">
      <alignment horizontal="right" vertical="center"/>
    </xf>
    <xf numFmtId="4" fontId="12" fillId="2" borderId="14" xfId="13" applyNumberFormat="1" applyFont="1" applyFill="1" applyBorder="1" applyAlignment="1">
      <alignment horizontal="right" vertical="center" wrapText="1" readingOrder="1"/>
    </xf>
    <xf numFmtId="10" fontId="4" fillId="2" borderId="14" xfId="14" applyNumberFormat="1" applyFont="1" applyFill="1" applyBorder="1" applyAlignment="1">
      <alignment horizontal="right" vertical="center"/>
    </xf>
    <xf numFmtId="10" fontId="4" fillId="2" borderId="31" xfId="14" applyNumberFormat="1" applyFont="1" applyFill="1" applyBorder="1" applyAlignment="1">
      <alignment horizontal="right" vertical="center"/>
    </xf>
    <xf numFmtId="168" fontId="4" fillId="2" borderId="14" xfId="14" applyNumberFormat="1" applyFont="1" applyFill="1" applyBorder="1" applyAlignment="1">
      <alignment horizontal="right" vertical="center"/>
    </xf>
    <xf numFmtId="169" fontId="4" fillId="2" borderId="14" xfId="14" applyNumberFormat="1" applyFont="1" applyFill="1" applyBorder="1" applyAlignment="1">
      <alignment horizontal="right" vertical="center"/>
    </xf>
    <xf numFmtId="169" fontId="7" fillId="2" borderId="14" xfId="14" applyNumberFormat="1" applyFont="1" applyFill="1" applyBorder="1" applyAlignment="1">
      <alignment horizontal="right" vertical="center"/>
    </xf>
    <xf numFmtId="0" fontId="4" fillId="2" borderId="15" xfId="13" applyFont="1" applyFill="1" applyBorder="1" applyAlignment="1">
      <alignment vertical="center" wrapText="1"/>
    </xf>
    <xf numFmtId="4" fontId="12" fillId="2" borderId="15" xfId="13" applyNumberFormat="1" applyFont="1" applyFill="1" applyBorder="1" applyAlignment="1">
      <alignment horizontal="right" vertical="center" wrapText="1" readingOrder="1"/>
    </xf>
    <xf numFmtId="169" fontId="4" fillId="2" borderId="15" xfId="14" applyNumberFormat="1" applyFont="1" applyFill="1" applyBorder="1" applyAlignment="1">
      <alignment horizontal="right" vertical="center"/>
    </xf>
    <xf numFmtId="0" fontId="7" fillId="4" borderId="34" xfId="13" applyFont="1" applyFill="1" applyBorder="1" applyAlignment="1">
      <alignment vertical="center" wrapText="1"/>
    </xf>
    <xf numFmtId="10" fontId="7" fillId="4" borderId="34" xfId="14" applyNumberFormat="1" applyFont="1" applyFill="1" applyBorder="1" applyAlignment="1">
      <alignment horizontal="right" vertical="center"/>
    </xf>
    <xf numFmtId="10" fontId="9" fillId="4" borderId="34" xfId="14" applyNumberFormat="1" applyFont="1" applyFill="1" applyBorder="1" applyAlignment="1">
      <alignment horizontal="right" vertical="center"/>
    </xf>
    <xf numFmtId="10" fontId="9" fillId="4" borderId="35" xfId="14" applyNumberFormat="1" applyFont="1" applyFill="1" applyBorder="1" applyAlignment="1">
      <alignment horizontal="right" vertical="center"/>
    </xf>
    <xf numFmtId="10" fontId="7" fillId="4" borderId="19" xfId="14" applyNumberFormat="1" applyFont="1" applyFill="1" applyBorder="1" applyAlignment="1">
      <alignment horizontal="right" vertical="center"/>
    </xf>
    <xf numFmtId="10" fontId="9" fillId="4" borderId="19" xfId="14" applyNumberFormat="1" applyFont="1" applyFill="1" applyBorder="1" applyAlignment="1">
      <alignment horizontal="right" vertical="center"/>
    </xf>
    <xf numFmtId="10" fontId="4" fillId="2" borderId="15" xfId="14" applyNumberFormat="1" applyFont="1" applyFill="1" applyBorder="1" applyAlignment="1">
      <alignment horizontal="right" vertical="center"/>
    </xf>
    <xf numFmtId="0" fontId="10" fillId="3" borderId="28" xfId="3" applyFont="1" applyFill="1" applyBorder="1" applyAlignment="1">
      <alignment horizontal="center" vertical="center" wrapText="1"/>
    </xf>
    <xf numFmtId="0" fontId="2" fillId="3" borderId="28" xfId="3" applyFont="1" applyFill="1" applyBorder="1" applyAlignment="1">
      <alignment horizontal="center" vertical="center" wrapText="1"/>
    </xf>
    <xf numFmtId="10" fontId="2" fillId="3" borderId="28" xfId="4" applyNumberFormat="1" applyFont="1" applyFill="1" applyBorder="1" applyAlignment="1">
      <alignment horizontal="center" vertical="center" wrapText="1"/>
    </xf>
    <xf numFmtId="10" fontId="2" fillId="3" borderId="29" xfId="4" applyNumberFormat="1" applyFont="1" applyFill="1" applyBorder="1" applyAlignment="1">
      <alignment horizontal="center" vertical="center" wrapText="1"/>
    </xf>
    <xf numFmtId="10" fontId="7" fillId="4" borderId="10" xfId="6" applyNumberFormat="1" applyFont="1" applyFill="1" applyBorder="1" applyAlignment="1">
      <alignment horizontal="right" vertical="center"/>
    </xf>
    <xf numFmtId="10" fontId="7" fillId="4" borderId="12" xfId="6" applyNumberFormat="1" applyFont="1" applyFill="1" applyBorder="1" applyAlignment="1">
      <alignment horizontal="right" vertical="center"/>
    </xf>
    <xf numFmtId="10" fontId="7" fillId="2" borderId="14" xfId="6" applyNumberFormat="1" applyFont="1" applyFill="1" applyBorder="1" applyAlignment="1">
      <alignment vertical="center" wrapText="1"/>
    </xf>
    <xf numFmtId="169" fontId="7" fillId="2" borderId="14" xfId="6" applyNumberFormat="1" applyFont="1" applyFill="1" applyBorder="1" applyAlignment="1">
      <alignment vertical="center" wrapText="1"/>
    </xf>
    <xf numFmtId="167" fontId="7" fillId="2" borderId="14" xfId="6" applyNumberFormat="1" applyFont="1" applyFill="1" applyBorder="1" applyAlignment="1">
      <alignment vertical="center" wrapText="1"/>
    </xf>
    <xf numFmtId="10" fontId="4" fillId="5" borderId="14" xfId="6" applyNumberFormat="1" applyFont="1" applyFill="1" applyBorder="1" applyAlignment="1">
      <alignment horizontal="right" vertical="center"/>
    </xf>
    <xf numFmtId="168" fontId="7" fillId="2" borderId="14" xfId="6" applyNumberFormat="1" applyFont="1" applyFill="1" applyBorder="1" applyAlignment="1">
      <alignment vertical="center" wrapText="1"/>
    </xf>
    <xf numFmtId="166" fontId="7" fillId="2" borderId="14" xfId="6" applyNumberFormat="1" applyFont="1" applyFill="1" applyBorder="1" applyAlignment="1">
      <alignment vertical="center" wrapText="1"/>
    </xf>
    <xf numFmtId="10" fontId="11" fillId="2" borderId="14" xfId="6" applyNumberFormat="1" applyFont="1" applyFill="1" applyBorder="1" applyAlignment="1">
      <alignment vertical="center" wrapText="1"/>
    </xf>
    <xf numFmtId="10" fontId="7" fillId="5" borderId="14" xfId="6" applyNumberFormat="1" applyFont="1" applyFill="1" applyBorder="1" applyAlignment="1">
      <alignment horizontal="right" vertical="center"/>
    </xf>
    <xf numFmtId="166" fontId="4" fillId="2" borderId="15" xfId="6" applyNumberFormat="1" applyFont="1" applyFill="1" applyBorder="1" applyAlignment="1">
      <alignment vertical="center" wrapText="1"/>
    </xf>
    <xf numFmtId="166" fontId="7" fillId="4" borderId="19" xfId="6" applyNumberFormat="1" applyFont="1" applyFill="1" applyBorder="1" applyAlignment="1">
      <alignment vertical="center" wrapText="1"/>
    </xf>
    <xf numFmtId="10" fontId="7" fillId="4" borderId="36" xfId="6" applyNumberFormat="1" applyFont="1" applyFill="1" applyBorder="1" applyAlignment="1">
      <alignment horizontal="right" vertical="center"/>
    </xf>
    <xf numFmtId="39" fontId="7" fillId="2" borderId="13" xfId="2" applyNumberFormat="1" applyFont="1" applyFill="1" applyBorder="1" applyAlignment="1">
      <alignment horizontal="right" vertical="center"/>
    </xf>
    <xf numFmtId="9" fontId="7" fillId="2" borderId="14" xfId="6" applyFont="1" applyFill="1" applyBorder="1" applyAlignment="1">
      <alignment vertical="center" wrapText="1"/>
    </xf>
    <xf numFmtId="4" fontId="12" fillId="2" borderId="15" xfId="7" applyNumberFormat="1" applyFont="1" applyFill="1" applyBorder="1" applyAlignment="1">
      <alignment horizontal="right" vertical="center" wrapText="1" readingOrder="1"/>
    </xf>
    <xf numFmtId="171" fontId="7" fillId="4" borderId="34" xfId="6" applyNumberFormat="1" applyFont="1" applyFill="1" applyBorder="1" applyAlignment="1">
      <alignment vertical="center" wrapText="1"/>
    </xf>
    <xf numFmtId="10" fontId="7" fillId="4" borderId="35" xfId="6" applyNumberFormat="1" applyFont="1" applyFill="1" applyBorder="1" applyAlignment="1">
      <alignment horizontal="right" vertical="center"/>
    </xf>
    <xf numFmtId="0" fontId="7" fillId="2" borderId="15" xfId="1" applyFont="1" applyFill="1" applyBorder="1" applyAlignment="1">
      <alignment vertical="center" wrapText="1"/>
    </xf>
    <xf numFmtId="0" fontId="7" fillId="0" borderId="0" xfId="1" applyFont="1" applyAlignment="1">
      <alignment vertical="center"/>
    </xf>
    <xf numFmtId="4" fontId="13" fillId="6" borderId="14" xfId="1" applyNumberFormat="1" applyFont="1" applyFill="1" applyBorder="1" applyAlignment="1">
      <alignment horizontal="right" vertical="center" wrapText="1" readingOrder="1"/>
    </xf>
    <xf numFmtId="49" fontId="6" fillId="2" borderId="14" xfId="5" applyNumberFormat="1" applyFont="1" applyFill="1" applyBorder="1" applyAlignment="1">
      <alignment horizontal="left" vertical="center"/>
    </xf>
    <xf numFmtId="166" fontId="11" fillId="2" borderId="14" xfId="6" applyNumberFormat="1" applyFont="1" applyFill="1" applyBorder="1" applyAlignment="1">
      <alignment vertical="center" wrapText="1"/>
    </xf>
    <xf numFmtId="4" fontId="4" fillId="2" borderId="14" xfId="1" applyNumberFormat="1" applyFont="1" applyFill="1" applyBorder="1" applyAlignment="1">
      <alignment vertical="center" wrapText="1"/>
    </xf>
    <xf numFmtId="10" fontId="4" fillId="0" borderId="14" xfId="6" applyNumberFormat="1" applyFont="1" applyFill="1" applyBorder="1" applyAlignment="1">
      <alignment horizontal="right" vertical="center"/>
    </xf>
    <xf numFmtId="0" fontId="11" fillId="2" borderId="14" xfId="5" applyFont="1" applyFill="1" applyBorder="1" applyAlignment="1">
      <alignment horizontal="left" vertical="center"/>
    </xf>
    <xf numFmtId="49" fontId="11" fillId="0" borderId="14" xfId="5" applyNumberFormat="1" applyFont="1" applyBorder="1" applyAlignment="1">
      <alignment horizontal="left" vertical="center"/>
    </xf>
    <xf numFmtId="10" fontId="7" fillId="0" borderId="14" xfId="6" applyNumberFormat="1" applyFont="1" applyFill="1" applyBorder="1" applyAlignment="1">
      <alignment vertical="center" wrapText="1"/>
    </xf>
    <xf numFmtId="49" fontId="6" fillId="0" borderId="14" xfId="5" applyNumberFormat="1" applyFont="1" applyBorder="1" applyAlignment="1">
      <alignment horizontal="left" vertical="center"/>
    </xf>
    <xf numFmtId="166" fontId="7" fillId="0" borderId="14" xfId="6" applyNumberFormat="1" applyFont="1" applyFill="1" applyBorder="1" applyAlignment="1">
      <alignment vertical="center" wrapText="1"/>
    </xf>
    <xf numFmtId="10" fontId="7" fillId="0" borderId="14" xfId="6" applyNumberFormat="1" applyFont="1" applyFill="1" applyBorder="1" applyAlignment="1">
      <alignment horizontal="right" vertical="center"/>
    </xf>
    <xf numFmtId="10" fontId="4" fillId="2" borderId="15" xfId="6" applyNumberFormat="1" applyFont="1" applyFill="1" applyBorder="1" applyAlignment="1">
      <alignment vertical="center" wrapText="1"/>
    </xf>
    <xf numFmtId="10" fontId="14" fillId="3" borderId="38" xfId="6" applyNumberFormat="1" applyFont="1" applyFill="1" applyBorder="1" applyAlignment="1">
      <alignment horizontal="right" vertical="center"/>
    </xf>
    <xf numFmtId="10" fontId="14" fillId="3" borderId="41" xfId="6" applyNumberFormat="1" applyFont="1" applyFill="1" applyBorder="1" applyAlignment="1">
      <alignment horizontal="right" vertical="center"/>
    </xf>
    <xf numFmtId="172" fontId="4" fillId="2" borderId="14" xfId="6" applyNumberFormat="1" applyFont="1" applyFill="1" applyBorder="1" applyAlignment="1">
      <alignment horizontal="right" vertical="center"/>
    </xf>
    <xf numFmtId="49" fontId="4" fillId="0" borderId="21" xfId="5" applyNumberFormat="1" applyFont="1" applyBorder="1" applyAlignment="1">
      <alignment horizontal="left" vertical="center"/>
    </xf>
    <xf numFmtId="168" fontId="7" fillId="2" borderId="14" xfId="6" applyNumberFormat="1" applyFont="1" applyFill="1" applyBorder="1" applyAlignment="1">
      <alignment horizontal="right" vertical="center"/>
    </xf>
    <xf numFmtId="10" fontId="4" fillId="0" borderId="31" xfId="6" applyNumberFormat="1" applyFont="1" applyFill="1" applyBorder="1" applyAlignment="1">
      <alignment horizontal="right" vertical="center"/>
    </xf>
    <xf numFmtId="10" fontId="7" fillId="0" borderId="31" xfId="6" applyNumberFormat="1" applyFont="1" applyFill="1" applyBorder="1" applyAlignment="1">
      <alignment horizontal="right" vertical="center"/>
    </xf>
    <xf numFmtId="49" fontId="11" fillId="0" borderId="21" xfId="5" applyNumberFormat="1" applyFont="1" applyBorder="1" applyAlignment="1">
      <alignment horizontal="left" vertical="center"/>
    </xf>
    <xf numFmtId="49" fontId="6" fillId="0" borderId="21" xfId="5" applyNumberFormat="1" applyFont="1" applyBorder="1" applyAlignment="1">
      <alignment horizontal="left" vertical="center"/>
    </xf>
    <xf numFmtId="49" fontId="4" fillId="2" borderId="42" xfId="5" applyNumberFormat="1" applyFont="1" applyFill="1" applyBorder="1" applyAlignment="1">
      <alignment horizontal="left" vertical="center"/>
    </xf>
    <xf numFmtId="0" fontId="6" fillId="2" borderId="43" xfId="5" applyFont="1" applyFill="1" applyBorder="1" applyAlignment="1">
      <alignment horizontal="center" vertical="center" wrapText="1"/>
    </xf>
    <xf numFmtId="0" fontId="4" fillId="2" borderId="43" xfId="5" applyFont="1" applyFill="1" applyBorder="1" applyAlignment="1">
      <alignment horizontal="center" vertical="center"/>
    </xf>
    <xf numFmtId="0" fontId="6" fillId="2" borderId="43" xfId="1" applyFont="1" applyFill="1" applyBorder="1" applyAlignment="1">
      <alignment vertical="center" wrapText="1"/>
    </xf>
    <xf numFmtId="4" fontId="6" fillId="2" borderId="43" xfId="1" applyNumberFormat="1" applyFont="1" applyFill="1" applyBorder="1" applyAlignment="1">
      <alignment horizontal="right" vertical="center" wrapText="1" readingOrder="1"/>
    </xf>
    <xf numFmtId="4" fontId="12" fillId="2" borderId="43" xfId="1" applyNumberFormat="1" applyFont="1" applyFill="1" applyBorder="1" applyAlignment="1">
      <alignment horizontal="right" vertical="center" wrapText="1" readingOrder="1"/>
    </xf>
    <xf numFmtId="4" fontId="6" fillId="2" borderId="43" xfId="1" applyNumberFormat="1" applyFont="1" applyFill="1" applyBorder="1" applyAlignment="1">
      <alignment vertical="center" wrapText="1"/>
    </xf>
    <xf numFmtId="10" fontId="4" fillId="2" borderId="43" xfId="6" applyNumberFormat="1" applyFont="1" applyFill="1" applyBorder="1" applyAlignment="1">
      <alignment vertical="center" wrapText="1"/>
    </xf>
    <xf numFmtId="39" fontId="4" fillId="2" borderId="43" xfId="2" applyNumberFormat="1" applyFont="1" applyFill="1" applyBorder="1" applyAlignment="1">
      <alignment horizontal="right" vertical="center"/>
    </xf>
    <xf numFmtId="10" fontId="4" fillId="2" borderId="43" xfId="6" applyNumberFormat="1" applyFont="1" applyFill="1" applyBorder="1" applyAlignment="1">
      <alignment horizontal="right" vertical="center"/>
    </xf>
    <xf numFmtId="10" fontId="4" fillId="2" borderId="44" xfId="6" applyNumberFormat="1" applyFont="1" applyFill="1" applyBorder="1" applyAlignment="1">
      <alignment horizontal="right" vertical="center"/>
    </xf>
    <xf numFmtId="4" fontId="23" fillId="2" borderId="14" xfId="1" applyNumberFormat="1" applyFont="1" applyFill="1" applyBorder="1" applyAlignment="1">
      <alignment vertical="center" wrapText="1"/>
    </xf>
    <xf numFmtId="172" fontId="4" fillId="2" borderId="14" xfId="6" applyNumberFormat="1" applyFont="1" applyFill="1" applyBorder="1" applyAlignment="1">
      <alignment vertical="center" wrapText="1"/>
    </xf>
    <xf numFmtId="4" fontId="24" fillId="0" borderId="14" xfId="0" applyNumberFormat="1" applyFont="1" applyBorder="1" applyAlignment="1">
      <alignment horizontal="right" vertical="center" wrapText="1" readingOrder="1"/>
    </xf>
    <xf numFmtId="39" fontId="19" fillId="2" borderId="0" xfId="2" applyNumberFormat="1" applyFont="1" applyFill="1" applyBorder="1" applyAlignment="1">
      <alignment horizontal="right" vertical="center"/>
    </xf>
    <xf numFmtId="0" fontId="20" fillId="2" borderId="0" xfId="13" applyFont="1" applyFill="1" applyAlignment="1">
      <alignment vertical="center" wrapText="1"/>
    </xf>
    <xf numFmtId="0" fontId="20" fillId="2" borderId="0" xfId="1" applyFont="1" applyFill="1" applyAlignment="1">
      <alignment vertical="center"/>
    </xf>
    <xf numFmtId="164" fontId="20" fillId="2" borderId="0" xfId="2" applyFont="1" applyFill="1" applyAlignment="1">
      <alignment vertical="center"/>
    </xf>
    <xf numFmtId="167" fontId="4" fillId="2" borderId="14" xfId="6" applyNumberFormat="1" applyFont="1" applyFill="1" applyBorder="1" applyAlignment="1">
      <alignment horizontal="right" vertical="center"/>
    </xf>
    <xf numFmtId="169" fontId="4" fillId="2" borderId="31" xfId="6" applyNumberFormat="1" applyFont="1" applyFill="1" applyBorder="1" applyAlignment="1">
      <alignment horizontal="right" vertical="center"/>
    </xf>
    <xf numFmtId="4" fontId="25" fillId="2" borderId="14" xfId="1" applyNumberFormat="1" applyFont="1" applyFill="1" applyBorder="1" applyAlignment="1">
      <alignment vertical="center" wrapText="1"/>
    </xf>
    <xf numFmtId="4" fontId="12" fillId="6" borderId="14" xfId="1" applyNumberFormat="1" applyFont="1" applyFill="1" applyBorder="1" applyAlignment="1">
      <alignment horizontal="right" vertical="center" wrapText="1" readingOrder="1"/>
    </xf>
    <xf numFmtId="0" fontId="4" fillId="2" borderId="14" xfId="5" applyFont="1" applyFill="1" applyBorder="1" applyAlignment="1">
      <alignment horizontal="center" vertical="center" wrapText="1"/>
    </xf>
    <xf numFmtId="0" fontId="14" fillId="3" borderId="8" xfId="1" applyFont="1" applyFill="1" applyBorder="1" applyAlignment="1">
      <alignment horizontal="left" vertical="center"/>
    </xf>
    <xf numFmtId="0" fontId="14" fillId="3" borderId="9" xfId="1" applyFont="1" applyFill="1" applyBorder="1" applyAlignment="1">
      <alignment horizontal="left" vertical="center"/>
    </xf>
    <xf numFmtId="4" fontId="17" fillId="2" borderId="23" xfId="10" applyNumberFormat="1" applyFont="1" applyFill="1" applyBorder="1" applyAlignment="1">
      <alignment horizontal="left" vertical="top" wrapText="1"/>
    </xf>
    <xf numFmtId="4" fontId="17" fillId="2" borderId="24" xfId="10" applyNumberFormat="1" applyFont="1" applyFill="1" applyBorder="1" applyAlignment="1">
      <alignment horizontal="left" vertical="top" wrapText="1"/>
    </xf>
    <xf numFmtId="4" fontId="17" fillId="2" borderId="25" xfId="10" applyNumberFormat="1" applyFont="1" applyFill="1" applyBorder="1" applyAlignment="1">
      <alignment horizontal="left" vertical="top" wrapText="1"/>
    </xf>
    <xf numFmtId="10" fontId="2" fillId="3" borderId="2" xfId="4" applyNumberFormat="1" applyFont="1" applyFill="1" applyBorder="1" applyAlignment="1">
      <alignment horizontal="center" vertical="center" wrapText="1"/>
    </xf>
    <xf numFmtId="10" fontId="2" fillId="3" borderId="3" xfId="4" applyNumberFormat="1" applyFont="1" applyFill="1" applyBorder="1" applyAlignment="1">
      <alignment horizontal="center" vertical="center" wrapText="1"/>
    </xf>
    <xf numFmtId="164" fontId="2" fillId="3" borderId="2" xfId="4" applyFont="1" applyFill="1" applyBorder="1" applyAlignment="1">
      <alignment horizontal="center" vertical="center" wrapText="1"/>
    </xf>
    <xf numFmtId="164" fontId="2" fillId="3" borderId="6" xfId="4" applyFont="1" applyFill="1" applyBorder="1" applyAlignment="1">
      <alignment horizontal="center" vertical="center" wrapText="1"/>
    </xf>
    <xf numFmtId="4" fontId="2" fillId="3" borderId="2" xfId="4" applyNumberFormat="1" applyFont="1" applyFill="1" applyBorder="1" applyAlignment="1">
      <alignment horizontal="center" vertical="center" wrapText="1"/>
    </xf>
    <xf numFmtId="4" fontId="2" fillId="3" borderId="6" xfId="4" applyNumberFormat="1" applyFont="1" applyFill="1" applyBorder="1" applyAlignment="1">
      <alignment horizontal="center" vertical="center" wrapText="1"/>
    </xf>
    <xf numFmtId="0" fontId="3" fillId="2" borderId="0" xfId="1" applyFont="1" applyFill="1" applyAlignment="1">
      <alignment horizontal="center" vertical="center"/>
    </xf>
    <xf numFmtId="0" fontId="8" fillId="2" borderId="0" xfId="1" applyFont="1" applyFill="1" applyAlignment="1">
      <alignment horizontal="center" vertical="center"/>
    </xf>
    <xf numFmtId="0" fontId="7" fillId="2" borderId="0" xfId="1" applyFont="1" applyFill="1" applyAlignment="1">
      <alignment horizontal="center" vertical="center"/>
    </xf>
    <xf numFmtId="0" fontId="10" fillId="3" borderId="1" xfId="3" applyFont="1" applyFill="1" applyBorder="1" applyAlignment="1">
      <alignment horizontal="center" vertical="center" wrapText="1"/>
    </xf>
    <xf numFmtId="0" fontId="10" fillId="3" borderId="5" xfId="3" applyFont="1" applyFill="1" applyBorder="1" applyAlignment="1">
      <alignment horizontal="center" vertical="center" wrapText="1"/>
    </xf>
    <xf numFmtId="0" fontId="10" fillId="3" borderId="2" xfId="3" applyFont="1" applyFill="1" applyBorder="1" applyAlignment="1">
      <alignment horizontal="center" vertical="center" wrapText="1"/>
    </xf>
    <xf numFmtId="0" fontId="10" fillId="3" borderId="6" xfId="3" applyFont="1" applyFill="1" applyBorder="1" applyAlignment="1">
      <alignment horizontal="center" vertical="center" wrapText="1"/>
    </xf>
    <xf numFmtId="0" fontId="2" fillId="3" borderId="2" xfId="3" applyFont="1" applyFill="1" applyBorder="1" applyAlignment="1">
      <alignment horizontal="center" vertical="center" wrapText="1"/>
    </xf>
    <xf numFmtId="0" fontId="14" fillId="3" borderId="37" xfId="1" applyFont="1" applyFill="1" applyBorder="1" applyAlignment="1">
      <alignment horizontal="left" vertical="center"/>
    </xf>
    <xf numFmtId="0" fontId="14" fillId="3" borderId="38" xfId="1" applyFont="1" applyFill="1" applyBorder="1" applyAlignment="1">
      <alignment horizontal="left" vertical="center"/>
    </xf>
    <xf numFmtId="164" fontId="2" fillId="3" borderId="28" xfId="4" applyFont="1" applyFill="1" applyBorder="1" applyAlignment="1">
      <alignment horizontal="center" vertical="center" wrapText="1"/>
    </xf>
    <xf numFmtId="4" fontId="2" fillId="3" borderId="28" xfId="4" applyNumberFormat="1" applyFont="1" applyFill="1" applyBorder="1" applyAlignment="1">
      <alignment horizontal="center" vertical="center" wrapText="1"/>
    </xf>
    <xf numFmtId="0" fontId="10" fillId="3" borderId="27" xfId="3" applyFont="1" applyFill="1" applyBorder="1" applyAlignment="1">
      <alignment horizontal="center" vertical="center" wrapText="1"/>
    </xf>
    <xf numFmtId="0" fontId="10" fillId="3" borderId="28" xfId="3" applyFont="1" applyFill="1" applyBorder="1" applyAlignment="1">
      <alignment horizontal="center" vertical="center" wrapText="1"/>
    </xf>
    <xf numFmtId="4" fontId="9" fillId="2" borderId="23" xfId="10" applyNumberFormat="1" applyFont="1" applyFill="1" applyBorder="1" applyAlignment="1">
      <alignment horizontal="left" vertical="top" wrapText="1"/>
    </xf>
    <xf numFmtId="4" fontId="7" fillId="2" borderId="23" xfId="10" applyNumberFormat="1" applyFont="1" applyFill="1" applyBorder="1" applyAlignment="1">
      <alignment horizontal="left" vertical="top" wrapText="1"/>
    </xf>
    <xf numFmtId="164" fontId="22" fillId="3" borderId="2" xfId="11" applyFont="1" applyFill="1" applyBorder="1" applyAlignment="1">
      <alignment horizontal="center" vertical="center" wrapText="1"/>
    </xf>
    <xf numFmtId="164" fontId="22" fillId="3" borderId="28" xfId="11" applyFont="1" applyFill="1" applyBorder="1" applyAlignment="1">
      <alignment horizontal="center" vertical="center" wrapText="1"/>
    </xf>
    <xf numFmtId="10" fontId="22" fillId="3" borderId="2" xfId="11" applyNumberFormat="1" applyFont="1" applyFill="1" applyBorder="1" applyAlignment="1">
      <alignment horizontal="center" vertical="center" wrapText="1"/>
    </xf>
    <xf numFmtId="10" fontId="22" fillId="3" borderId="28" xfId="11" applyNumberFormat="1" applyFont="1" applyFill="1" applyBorder="1" applyAlignment="1">
      <alignment horizontal="center" vertical="center" wrapText="1"/>
    </xf>
    <xf numFmtId="10" fontId="22" fillId="3" borderId="4" xfId="11" applyNumberFormat="1" applyFont="1" applyFill="1" applyBorder="1" applyAlignment="1">
      <alignment horizontal="center" vertical="center" wrapText="1"/>
    </xf>
    <xf numFmtId="10" fontId="22" fillId="3" borderId="26" xfId="11" applyNumberFormat="1" applyFont="1" applyFill="1" applyBorder="1" applyAlignment="1">
      <alignment horizontal="center" vertical="center" wrapText="1"/>
    </xf>
    <xf numFmtId="0" fontId="3" fillId="2" borderId="0" xfId="5" applyFont="1" applyFill="1" applyAlignment="1">
      <alignment horizontal="center" vertical="center"/>
    </xf>
    <xf numFmtId="0" fontId="8" fillId="2" borderId="0" xfId="5" applyFont="1" applyFill="1" applyAlignment="1">
      <alignment horizontal="center" vertical="center"/>
    </xf>
    <xf numFmtId="0" fontId="7" fillId="2" borderId="0" xfId="5" applyFont="1" applyFill="1" applyAlignment="1">
      <alignment horizontal="center" vertical="center"/>
    </xf>
    <xf numFmtId="0" fontId="22" fillId="3" borderId="1" xfId="5" applyFont="1" applyFill="1" applyBorder="1" applyAlignment="1">
      <alignment horizontal="center" vertical="center" wrapText="1"/>
    </xf>
    <xf numFmtId="0" fontId="22" fillId="3" borderId="27" xfId="5" applyFont="1" applyFill="1" applyBorder="1" applyAlignment="1">
      <alignment horizontal="center" vertical="center" wrapText="1"/>
    </xf>
    <xf numFmtId="0" fontId="22" fillId="3" borderId="2" xfId="5" applyFont="1" applyFill="1" applyBorder="1" applyAlignment="1">
      <alignment horizontal="center" vertical="center" wrapText="1"/>
    </xf>
    <xf numFmtId="0" fontId="22" fillId="3" borderId="28" xfId="5" applyFont="1" applyFill="1" applyBorder="1" applyAlignment="1">
      <alignment horizontal="center" vertical="center" wrapText="1"/>
    </xf>
    <xf numFmtId="4" fontId="22" fillId="3" borderId="2" xfId="11" applyNumberFormat="1" applyFont="1" applyFill="1" applyBorder="1" applyAlignment="1">
      <alignment horizontal="center" vertical="center" wrapText="1"/>
    </xf>
    <xf numFmtId="4" fontId="22" fillId="3" borderId="28" xfId="11" applyNumberFormat="1" applyFont="1" applyFill="1" applyBorder="1" applyAlignment="1">
      <alignment horizontal="center" vertical="center" wrapText="1"/>
    </xf>
    <xf numFmtId="0" fontId="14" fillId="3" borderId="37" xfId="13" applyFont="1" applyFill="1" applyBorder="1" applyAlignment="1">
      <alignment horizontal="left" vertical="center"/>
    </xf>
    <xf numFmtId="0" fontId="14" fillId="3" borderId="38" xfId="13" applyFont="1" applyFill="1" applyBorder="1" applyAlignment="1">
      <alignment horizontal="left" vertical="center"/>
    </xf>
    <xf numFmtId="0" fontId="14" fillId="3" borderId="10" xfId="13" applyFont="1" applyFill="1" applyBorder="1" applyAlignment="1">
      <alignment horizontal="left" vertical="center"/>
    </xf>
    <xf numFmtId="0" fontId="14" fillId="3" borderId="11" xfId="13" applyFont="1" applyFill="1" applyBorder="1" applyAlignment="1">
      <alignment horizontal="left" vertical="center"/>
    </xf>
    <xf numFmtId="0" fontId="3" fillId="2" borderId="0" xfId="12" applyFont="1" applyFill="1" applyAlignment="1">
      <alignment horizontal="center" vertical="center"/>
    </xf>
    <xf numFmtId="0" fontId="8" fillId="2" borderId="0" xfId="12" applyFont="1" applyFill="1" applyAlignment="1">
      <alignment horizontal="center" vertical="center"/>
    </xf>
    <xf numFmtId="0" fontId="7" fillId="2" borderId="0" xfId="12" applyFont="1" applyFill="1" applyAlignment="1">
      <alignment horizontal="center" vertical="center"/>
    </xf>
    <xf numFmtId="0" fontId="22" fillId="3" borderId="5" xfId="5" applyFont="1" applyFill="1" applyBorder="1" applyAlignment="1">
      <alignment horizontal="center" vertical="center" wrapText="1"/>
    </xf>
    <xf numFmtId="0" fontId="22" fillId="3" borderId="6" xfId="5" applyFont="1" applyFill="1" applyBorder="1" applyAlignment="1">
      <alignment horizontal="center" vertical="center" wrapText="1"/>
    </xf>
    <xf numFmtId="164" fontId="10" fillId="3" borderId="2" xfId="15" applyFont="1" applyFill="1" applyBorder="1" applyAlignment="1">
      <alignment horizontal="center" vertical="center" wrapText="1"/>
    </xf>
    <xf numFmtId="164" fontId="10" fillId="3" borderId="6" xfId="15" applyFont="1" applyFill="1" applyBorder="1" applyAlignment="1">
      <alignment horizontal="center" vertical="center" wrapText="1"/>
    </xf>
    <xf numFmtId="4" fontId="10" fillId="3" borderId="2" xfId="15" applyNumberFormat="1" applyFont="1" applyFill="1" applyBorder="1" applyAlignment="1">
      <alignment horizontal="center" vertical="center" wrapText="1"/>
    </xf>
    <xf numFmtId="4" fontId="10" fillId="3" borderId="6" xfId="15" applyNumberFormat="1" applyFont="1" applyFill="1" applyBorder="1" applyAlignment="1">
      <alignment horizontal="center" vertical="center" wrapText="1"/>
    </xf>
    <xf numFmtId="164" fontId="10" fillId="3" borderId="4" xfId="15" applyFont="1" applyFill="1" applyBorder="1" applyAlignment="1">
      <alignment horizontal="center" vertical="center" wrapText="1"/>
    </xf>
    <xf numFmtId="164" fontId="10" fillId="3" borderId="39" xfId="15" applyFont="1" applyFill="1" applyBorder="1" applyAlignment="1">
      <alignment horizontal="center" vertical="center" wrapText="1"/>
    </xf>
    <xf numFmtId="10" fontId="10" fillId="3" borderId="26" xfId="14" applyNumberFormat="1" applyFont="1" applyFill="1" applyBorder="1" applyAlignment="1">
      <alignment horizontal="center" vertical="center" wrapText="1"/>
    </xf>
    <xf numFmtId="10" fontId="10" fillId="3" borderId="40" xfId="14" applyNumberFormat="1" applyFont="1" applyFill="1" applyBorder="1" applyAlignment="1">
      <alignment horizontal="center" vertical="center" wrapText="1"/>
    </xf>
  </cellXfs>
  <cellStyles count="17">
    <cellStyle name="Millares 14 2" xfId="11" xr:uid="{9C3AA62A-D2BE-416C-9817-C724367FB9F0}"/>
    <cellStyle name="Millares 14 3" xfId="15" xr:uid="{D888643E-6743-495C-B5FC-FB42E144CC31}"/>
    <cellStyle name="Millares 14 4" xfId="4" xr:uid="{FC179EF3-4AD0-4A1D-BD9A-FCCA73AAAE83}"/>
    <cellStyle name="Millares 2 2 2" xfId="2" xr:uid="{76A16B29-EB76-4C29-B293-6044EA347B1D}"/>
    <cellStyle name="Millares 2 2 2 2" xfId="8" xr:uid="{3EC8E5CE-C0D2-4C9C-B0D8-C18DF11788E3}"/>
    <cellStyle name="Millares 2 3" xfId="16" xr:uid="{7FB88CEA-2E93-4B85-8627-2119D6FA1BB2}"/>
    <cellStyle name="Normal" xfId="0" builtinId="0"/>
    <cellStyle name="Normal 11 2" xfId="10" xr:uid="{CE8A972D-B38C-4032-BCA5-2B5A33CD32A8}"/>
    <cellStyle name="Normal 14 2 2" xfId="5" xr:uid="{62711B79-1539-4074-AD49-D712B8CBBBCB}"/>
    <cellStyle name="Normal 14 2 3" xfId="9" xr:uid="{F90F1063-0998-4F3B-8109-1238C34FCCFA}"/>
    <cellStyle name="Normal 14 4" xfId="3" xr:uid="{E360A4DF-0EED-4F28-A675-8DF7B0BFBF84}"/>
    <cellStyle name="Normal 2 2 2 2 2" xfId="13" xr:uid="{09749DFE-C0A5-4225-8D0C-1FEECC17DE7B}"/>
    <cellStyle name="Normal 2 2 2 2 3" xfId="12" xr:uid="{DA59BE6C-2334-4971-91C3-5DEE051E0566}"/>
    <cellStyle name="Normal 2 2 2 2 4" xfId="1" xr:uid="{0A374FB8-8BAA-42FA-B1EB-5B9028365D88}"/>
    <cellStyle name="Normal 2 2 3" xfId="7" xr:uid="{AD1BB18D-B1CD-40EC-8BBD-092D62CBCC0E}"/>
    <cellStyle name="Porcentaje 2 3" xfId="14" xr:uid="{03C55798-C834-4765-921C-D3E88A3A0791}"/>
    <cellStyle name="Porcentaje 2 4" xfId="6" xr:uid="{45E8CECC-C19B-4B9F-B46F-D0E45951B7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5D5FBFF5-4022-464A-B72D-1D23FE16F3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1194490</xdr:colOff>
      <xdr:row>0</xdr:row>
      <xdr:rowOff>40247</xdr:rowOff>
    </xdr:from>
    <xdr:to>
      <xdr:col>1</xdr:col>
      <xdr:colOff>872007</xdr:colOff>
      <xdr:row>5</xdr:row>
      <xdr:rowOff>152306</xdr:rowOff>
    </xdr:to>
    <xdr:pic>
      <xdr:nvPicPr>
        <xdr:cNvPr id="2" name="Imagen 1">
          <a:extLst>
            <a:ext uri="{FF2B5EF4-FFF2-40B4-BE49-F238E27FC236}">
              <a16:creationId xmlns:a16="http://schemas.microsoft.com/office/drawing/2014/main" id="{CD3C8C84-9973-4319-B1C7-AAEF90ECD95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194490" y="40247"/>
          <a:ext cx="2839817" cy="1578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C02C91FB-7C2B-44F5-8A20-A1DFD3E23A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477976</xdr:colOff>
      <xdr:row>0</xdr:row>
      <xdr:rowOff>118522</xdr:rowOff>
    </xdr:from>
    <xdr:to>
      <xdr:col>0</xdr:col>
      <xdr:colOff>2011872</xdr:colOff>
      <xdr:row>4</xdr:row>
      <xdr:rowOff>20084</xdr:rowOff>
    </xdr:to>
    <xdr:pic>
      <xdr:nvPicPr>
        <xdr:cNvPr id="3" name="Imagen 2">
          <a:extLst>
            <a:ext uri="{FF2B5EF4-FFF2-40B4-BE49-F238E27FC236}">
              <a16:creationId xmlns:a16="http://schemas.microsoft.com/office/drawing/2014/main" id="{9BCF47B7-DC3E-47C4-9CD3-11B1F2AC67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7976" y="118522"/>
          <a:ext cx="1533896" cy="107557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994E3D10-EFC1-4F4F-8C73-9CBAE33F78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333993</xdr:colOff>
      <xdr:row>0</xdr:row>
      <xdr:rowOff>74220</xdr:rowOff>
    </xdr:from>
    <xdr:to>
      <xdr:col>0</xdr:col>
      <xdr:colOff>1867889</xdr:colOff>
      <xdr:row>3</xdr:row>
      <xdr:rowOff>285899</xdr:rowOff>
    </xdr:to>
    <xdr:pic>
      <xdr:nvPicPr>
        <xdr:cNvPr id="3" name="Imagen 2">
          <a:extLst>
            <a:ext uri="{FF2B5EF4-FFF2-40B4-BE49-F238E27FC236}">
              <a16:creationId xmlns:a16="http://schemas.microsoft.com/office/drawing/2014/main" id="{4E6FBE8A-AE79-4864-B2D9-75B13A42B6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993" y="74220"/>
          <a:ext cx="1533896" cy="10784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6379DB78-3689-4889-A165-A4D1A4F075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333993</xdr:colOff>
      <xdr:row>0</xdr:row>
      <xdr:rowOff>74220</xdr:rowOff>
    </xdr:from>
    <xdr:to>
      <xdr:col>0</xdr:col>
      <xdr:colOff>1867889</xdr:colOff>
      <xdr:row>3</xdr:row>
      <xdr:rowOff>285899</xdr:rowOff>
    </xdr:to>
    <xdr:pic>
      <xdr:nvPicPr>
        <xdr:cNvPr id="3" name="Imagen 2">
          <a:extLst>
            <a:ext uri="{FF2B5EF4-FFF2-40B4-BE49-F238E27FC236}">
              <a16:creationId xmlns:a16="http://schemas.microsoft.com/office/drawing/2014/main" id="{609CD7B4-E60D-4BC3-9ADD-7374476B4F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993" y="74220"/>
          <a:ext cx="1533896" cy="10784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2D12F8DF-8550-48DF-8390-11259EE580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333993</xdr:colOff>
      <xdr:row>0</xdr:row>
      <xdr:rowOff>74220</xdr:rowOff>
    </xdr:from>
    <xdr:to>
      <xdr:col>0</xdr:col>
      <xdr:colOff>1867889</xdr:colOff>
      <xdr:row>3</xdr:row>
      <xdr:rowOff>285899</xdr:rowOff>
    </xdr:to>
    <xdr:pic>
      <xdr:nvPicPr>
        <xdr:cNvPr id="3" name="Imagen 2">
          <a:extLst>
            <a:ext uri="{FF2B5EF4-FFF2-40B4-BE49-F238E27FC236}">
              <a16:creationId xmlns:a16="http://schemas.microsoft.com/office/drawing/2014/main" id="{7E9CE957-F3D8-449D-AD7D-0BF2785FC2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993" y="74220"/>
          <a:ext cx="1533896" cy="10784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64531A8E-5F7E-427C-B8B3-2D5159FCE1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333993</xdr:colOff>
      <xdr:row>0</xdr:row>
      <xdr:rowOff>74220</xdr:rowOff>
    </xdr:from>
    <xdr:to>
      <xdr:col>0</xdr:col>
      <xdr:colOff>1867889</xdr:colOff>
      <xdr:row>3</xdr:row>
      <xdr:rowOff>285899</xdr:rowOff>
    </xdr:to>
    <xdr:pic>
      <xdr:nvPicPr>
        <xdr:cNvPr id="3" name="Imagen 2">
          <a:extLst>
            <a:ext uri="{FF2B5EF4-FFF2-40B4-BE49-F238E27FC236}">
              <a16:creationId xmlns:a16="http://schemas.microsoft.com/office/drawing/2014/main" id="{F9FEE90D-4CAB-4422-8BA4-C7DADCF89D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993" y="74220"/>
          <a:ext cx="1533896" cy="10784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4BE6458A-DB53-4EDA-8034-120094F53D6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977" y="0"/>
          <a:ext cx="350958" cy="953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F002E306-79A8-42C7-B323-5B97E64D839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0"/>
          <a:ext cx="1389183" cy="1620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3FA1A490-9438-4506-B072-C98F13649CB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0"/>
          <a:ext cx="1389183" cy="1620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E8507049-F438-4069-A7FC-045D04297DD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0"/>
          <a:ext cx="1389183" cy="1620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F2DF92CF-18DF-42B7-94E9-978907D1BB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715534D8-5D27-42CF-AD40-69F22B233FB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0"/>
          <a:ext cx="1389183" cy="1620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BC0E51C9-989F-462D-8C42-240991EB01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7D8BE9B7-EDCA-4875-B877-51096AE27B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C4D27156-18AB-49DB-B57B-414857AE36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58E23C22-F5E6-4AC8-85A0-29526B3EBD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8E3F5ABF-ED10-4BFD-956B-8E3F4DBEAA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twoCellAnchor>
    <xdr:from>
      <xdr:col>0</xdr:col>
      <xdr:colOff>508427</xdr:colOff>
      <xdr:row>0</xdr:row>
      <xdr:rowOff>0</xdr:rowOff>
    </xdr:from>
    <xdr:to>
      <xdr:col>0</xdr:col>
      <xdr:colOff>1934979</xdr:colOff>
      <xdr:row>5</xdr:row>
      <xdr:rowOff>70427</xdr:rowOff>
    </xdr:to>
    <xdr:pic>
      <xdr:nvPicPr>
        <xdr:cNvPr id="3" name="Imagen 2">
          <a:extLst>
            <a:ext uri="{FF2B5EF4-FFF2-40B4-BE49-F238E27FC236}">
              <a16:creationId xmlns:a16="http://schemas.microsoft.com/office/drawing/2014/main" id="{6D46C539-7170-40B5-A6AC-A71D5AFA9FC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508427" y="0"/>
          <a:ext cx="1426552" cy="13404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31FFA398-8B81-4A2C-80CE-614FA397174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391626" cy="1462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AFE7CD15-9023-443A-A586-F32A111B0FB9}"/>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000" y="109904"/>
          <a:ext cx="315301" cy="84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C5F10E45-9B9B-4942-88A9-E1BAF7907B2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391626"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FE547BE1-393C-410A-AA5E-32FC58549D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CEE18765-E401-4FEC-B8CE-C93935EA1EAD}"/>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391626" cy="1462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8AB700AA-35C7-46B0-AF12-6A0BD595DA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B0F83670-523A-47B5-B712-182B91FD40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2425898</xdr:colOff>
      <xdr:row>0</xdr:row>
      <xdr:rowOff>0</xdr:rowOff>
    </xdr:from>
    <xdr:to>
      <xdr:col>2</xdr:col>
      <xdr:colOff>434474</xdr:colOff>
      <xdr:row>6</xdr:row>
      <xdr:rowOff>105164</xdr:rowOff>
    </xdr:to>
    <xdr:pic>
      <xdr:nvPicPr>
        <xdr:cNvPr id="2" name="Imagen 1">
          <a:extLst>
            <a:ext uri="{FF2B5EF4-FFF2-40B4-BE49-F238E27FC236}">
              <a16:creationId xmlns:a16="http://schemas.microsoft.com/office/drawing/2014/main" id="{0A56535D-AE7B-45CB-A082-BFFA7A1ABD7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25898" y="0"/>
          <a:ext cx="1809051" cy="2133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2425898</xdr:colOff>
      <xdr:row>0</xdr:row>
      <xdr:rowOff>0</xdr:rowOff>
    </xdr:from>
    <xdr:to>
      <xdr:col>2</xdr:col>
      <xdr:colOff>434474</xdr:colOff>
      <xdr:row>6</xdr:row>
      <xdr:rowOff>105164</xdr:rowOff>
    </xdr:to>
    <xdr:pic>
      <xdr:nvPicPr>
        <xdr:cNvPr id="2" name="Imagen 1">
          <a:extLst>
            <a:ext uri="{FF2B5EF4-FFF2-40B4-BE49-F238E27FC236}">
              <a16:creationId xmlns:a16="http://schemas.microsoft.com/office/drawing/2014/main" id="{573D4647-B5A7-4F60-A3EA-35E79A78D8C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25898" y="0"/>
          <a:ext cx="1885251" cy="2133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1194490</xdr:colOff>
      <xdr:row>0</xdr:row>
      <xdr:rowOff>40247</xdr:rowOff>
    </xdr:from>
    <xdr:to>
      <xdr:col>1</xdr:col>
      <xdr:colOff>872007</xdr:colOff>
      <xdr:row>5</xdr:row>
      <xdr:rowOff>152306</xdr:rowOff>
    </xdr:to>
    <xdr:pic>
      <xdr:nvPicPr>
        <xdr:cNvPr id="2" name="Imagen 1">
          <a:extLst>
            <a:ext uri="{FF2B5EF4-FFF2-40B4-BE49-F238E27FC236}">
              <a16:creationId xmlns:a16="http://schemas.microsoft.com/office/drawing/2014/main" id="{AEADDDB5-9362-4C14-BEA6-B2F16126964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5865" y="40247"/>
          <a:ext cx="753842" cy="1064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1194490</xdr:colOff>
      <xdr:row>0</xdr:row>
      <xdr:rowOff>40247</xdr:rowOff>
    </xdr:from>
    <xdr:to>
      <xdr:col>1</xdr:col>
      <xdr:colOff>872007</xdr:colOff>
      <xdr:row>5</xdr:row>
      <xdr:rowOff>152306</xdr:rowOff>
    </xdr:to>
    <xdr:pic>
      <xdr:nvPicPr>
        <xdr:cNvPr id="2" name="Imagen 1">
          <a:extLst>
            <a:ext uri="{FF2B5EF4-FFF2-40B4-BE49-F238E27FC236}">
              <a16:creationId xmlns:a16="http://schemas.microsoft.com/office/drawing/2014/main" id="{0565809F-D62A-463D-874A-A900ECEA556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194490" y="40247"/>
          <a:ext cx="2315942" cy="1578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ED2E3-5666-4F5F-AD6E-CBAED2150B80}">
  <sheetPr codeName="Hoja1">
    <tabColor theme="0"/>
  </sheetPr>
  <dimension ref="A1:AB223"/>
  <sheetViews>
    <sheetView zoomScale="68" zoomScaleNormal="68" workbookViewId="0">
      <pane xSplit="7" ySplit="8" topLeftCell="H9" activePane="bottomRight" state="frozen"/>
      <selection pane="topRight" activeCell="H1" sqref="H1"/>
      <selection pane="bottomLeft" activeCell="A9" sqref="A9"/>
      <selection pane="bottomRight" activeCell="A202" sqref="A202"/>
    </sheetView>
  </sheetViews>
  <sheetFormatPr baseColWidth="10" defaultColWidth="11.42578125" defaultRowHeight="15.75" x14ac:dyDescent="0.25"/>
  <cols>
    <col min="1" max="1" width="57.42578125" style="1" customWidth="1"/>
    <col min="2" max="2" width="17.85546875" style="1" customWidth="1"/>
    <col min="3" max="3" width="13.85546875" style="1" customWidth="1"/>
    <col min="4" max="4" width="11.42578125" style="1"/>
    <col min="5" max="5" width="63.5703125" style="1" customWidth="1"/>
    <col min="6" max="6" width="32.7109375" style="1" customWidth="1"/>
    <col min="7" max="7" width="37.5703125" style="1" customWidth="1"/>
    <col min="8" max="8" width="35.5703125" style="1" customWidth="1"/>
    <col min="9" max="9" width="31.42578125" style="1" customWidth="1"/>
    <col min="10" max="10" width="29.28515625" style="1" customWidth="1"/>
    <col min="11" max="11" width="34" style="1" customWidth="1"/>
    <col min="12" max="12" width="29.85546875" style="1" bestFit="1" customWidth="1"/>
    <col min="13" max="13" width="25.85546875" style="1" bestFit="1" customWidth="1"/>
    <col min="14" max="14" width="36.140625" style="1" bestFit="1" customWidth="1"/>
    <col min="15" max="15" width="32" style="1" bestFit="1" customWidth="1"/>
    <col min="16" max="16" width="29.85546875" style="1" bestFit="1" customWidth="1"/>
    <col min="17" max="17" width="27.42578125" style="1" bestFit="1" customWidth="1"/>
    <col min="18" max="18" width="29.85546875" style="1" bestFit="1" customWidth="1"/>
    <col min="19" max="19" width="43.85546875" style="1" bestFit="1" customWidth="1"/>
    <col min="20" max="20" width="24.7109375" style="1" bestFit="1" customWidth="1"/>
    <col min="21" max="21" width="31.85546875" style="1" bestFit="1" customWidth="1"/>
    <col min="22" max="22" width="24.7109375" style="1" bestFit="1" customWidth="1"/>
    <col min="23" max="23" width="29.28515625" style="1" customWidth="1"/>
    <col min="24" max="24" width="19.140625" style="1" customWidth="1"/>
    <col min="25" max="25" width="16.42578125" style="1" customWidth="1"/>
    <col min="26" max="26" width="18.140625" style="1" customWidth="1"/>
    <col min="27" max="27" width="24.42578125" style="1" customWidth="1"/>
    <col min="28" max="28" width="25" style="1" customWidth="1"/>
    <col min="29" max="16384" width="11.42578125" style="1"/>
  </cols>
  <sheetData>
    <row r="1" spans="1:28" ht="23.25" x14ac:dyDescent="0.25">
      <c r="A1" s="391" t="s">
        <v>0</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row>
    <row r="2" spans="1:28" ht="21" x14ac:dyDescent="0.25">
      <c r="A2" s="392" t="s">
        <v>1</v>
      </c>
      <c r="B2" s="392"/>
      <c r="C2" s="392"/>
      <c r="D2" s="392"/>
      <c r="E2" s="392"/>
      <c r="F2" s="392"/>
      <c r="G2" s="392"/>
      <c r="H2" s="392"/>
      <c r="I2" s="392"/>
      <c r="J2" s="392"/>
      <c r="K2" s="392"/>
      <c r="L2" s="392"/>
      <c r="M2" s="392"/>
      <c r="N2" s="392"/>
      <c r="O2" s="392"/>
      <c r="P2" s="392"/>
      <c r="Q2" s="392"/>
      <c r="R2" s="392"/>
      <c r="S2" s="392"/>
      <c r="T2" s="392"/>
      <c r="U2" s="392"/>
      <c r="V2" s="392"/>
      <c r="W2" s="392"/>
      <c r="X2" s="392"/>
      <c r="Y2" s="392"/>
      <c r="Z2" s="392"/>
      <c r="AA2" s="392"/>
      <c r="AB2" s="392"/>
    </row>
    <row r="3" spans="1:28" x14ac:dyDescent="0.25">
      <c r="A3" s="393" t="s">
        <v>2</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6" spans="1:28" ht="16.5" thickBot="1" x14ac:dyDescent="0.3">
      <c r="U6" s="7"/>
    </row>
    <row r="7" spans="1:28" ht="29.25" customHeight="1" x14ac:dyDescent="0.25">
      <c r="A7" s="394" t="s">
        <v>6</v>
      </c>
      <c r="B7" s="396" t="s">
        <v>7</v>
      </c>
      <c r="C7" s="396" t="s">
        <v>8</v>
      </c>
      <c r="D7" s="396" t="s">
        <v>9</v>
      </c>
      <c r="E7" s="396" t="s">
        <v>10</v>
      </c>
      <c r="F7" s="396" t="s">
        <v>11</v>
      </c>
      <c r="G7" s="396" t="s">
        <v>12</v>
      </c>
      <c r="H7" s="396"/>
      <c r="I7" s="396"/>
      <c r="J7" s="396"/>
      <c r="K7" s="398"/>
      <c r="L7" s="389" t="s">
        <v>13</v>
      </c>
      <c r="M7" s="389" t="s">
        <v>14</v>
      </c>
      <c r="N7" s="389" t="s">
        <v>15</v>
      </c>
      <c r="O7" s="387" t="s">
        <v>16</v>
      </c>
      <c r="P7" s="387" t="s">
        <v>17</v>
      </c>
      <c r="Q7" s="387" t="s">
        <v>18</v>
      </c>
      <c r="R7" s="387" t="s">
        <v>19</v>
      </c>
      <c r="S7" s="387" t="s">
        <v>20</v>
      </c>
      <c r="T7" s="387" t="s">
        <v>21</v>
      </c>
      <c r="U7" s="387" t="s">
        <v>22</v>
      </c>
      <c r="V7" s="387" t="s">
        <v>23</v>
      </c>
      <c r="W7" s="387" t="s">
        <v>24</v>
      </c>
      <c r="X7" s="385" t="s">
        <v>25</v>
      </c>
      <c r="Y7" s="385"/>
      <c r="Z7" s="385"/>
      <c r="AA7" s="385"/>
      <c r="AB7" s="386"/>
    </row>
    <row r="8" spans="1:28" ht="84.75" customHeight="1" thickBot="1" x14ac:dyDescent="0.3">
      <c r="A8" s="395"/>
      <c r="B8" s="397"/>
      <c r="C8" s="397"/>
      <c r="D8" s="397"/>
      <c r="E8" s="397"/>
      <c r="F8" s="397"/>
      <c r="G8" s="19" t="s">
        <v>26</v>
      </c>
      <c r="H8" s="19" t="s">
        <v>27</v>
      </c>
      <c r="I8" s="19" t="s">
        <v>28</v>
      </c>
      <c r="J8" s="19" t="s">
        <v>29</v>
      </c>
      <c r="K8" s="20" t="s">
        <v>30</v>
      </c>
      <c r="L8" s="390"/>
      <c r="M8" s="390"/>
      <c r="N8" s="390"/>
      <c r="O8" s="388"/>
      <c r="P8" s="388"/>
      <c r="Q8" s="388"/>
      <c r="R8" s="388"/>
      <c r="S8" s="388"/>
      <c r="T8" s="388"/>
      <c r="U8" s="388"/>
      <c r="V8" s="388"/>
      <c r="W8" s="388"/>
      <c r="X8" s="21" t="s">
        <v>31</v>
      </c>
      <c r="Y8" s="21" t="s">
        <v>32</v>
      </c>
      <c r="Z8" s="21" t="s">
        <v>33</v>
      </c>
      <c r="AA8" s="21" t="s">
        <v>34</v>
      </c>
      <c r="AB8" s="22" t="s">
        <v>35</v>
      </c>
    </row>
    <row r="9" spans="1:28" s="6" customFormat="1" ht="28.5" customHeight="1" thickBot="1" x14ac:dyDescent="0.3">
      <c r="A9" s="23" t="s">
        <v>36</v>
      </c>
      <c r="B9" s="24" t="s">
        <v>37</v>
      </c>
      <c r="C9" s="24">
        <v>10</v>
      </c>
      <c r="D9" s="24" t="s">
        <v>38</v>
      </c>
      <c r="E9" s="25" t="s">
        <v>39</v>
      </c>
      <c r="F9" s="26">
        <f>+F102</f>
        <v>10647256000</v>
      </c>
      <c r="G9" s="26">
        <f t="shared" ref="G9:J9" si="0">+G102</f>
        <v>0</v>
      </c>
      <c r="H9" s="26">
        <f t="shared" si="0"/>
        <v>0</v>
      </c>
      <c r="I9" s="26">
        <f t="shared" si="0"/>
        <v>0</v>
      </c>
      <c r="J9" s="26">
        <f t="shared" si="0"/>
        <v>0</v>
      </c>
      <c r="K9" s="26">
        <f>+G9-H9+I9-J9</f>
        <v>0</v>
      </c>
      <c r="L9" s="26">
        <f t="shared" ref="L9" si="1">+L102</f>
        <v>10647256000</v>
      </c>
      <c r="M9" s="27">
        <f t="shared" ref="M9:M72" si="2">L9/$L$199</f>
        <v>1.1644978909819243E-3</v>
      </c>
      <c r="N9" s="26">
        <f t="shared" ref="N9:W9" si="3">+N102</f>
        <v>0</v>
      </c>
      <c r="O9" s="26">
        <f t="shared" si="3"/>
        <v>0</v>
      </c>
      <c r="P9" s="26">
        <f t="shared" si="3"/>
        <v>10647256000</v>
      </c>
      <c r="Q9" s="26">
        <f t="shared" si="3"/>
        <v>0</v>
      </c>
      <c r="R9" s="26">
        <f t="shared" si="3"/>
        <v>10647256000</v>
      </c>
      <c r="S9" s="26">
        <f t="shared" si="3"/>
        <v>0</v>
      </c>
      <c r="T9" s="26">
        <f t="shared" si="3"/>
        <v>0</v>
      </c>
      <c r="U9" s="26">
        <f t="shared" si="3"/>
        <v>0</v>
      </c>
      <c r="V9" s="26">
        <f t="shared" si="3"/>
        <v>0</v>
      </c>
      <c r="W9" s="26">
        <f t="shared" si="3"/>
        <v>0</v>
      </c>
      <c r="X9" s="28">
        <f>+Q9/L9</f>
        <v>0</v>
      </c>
      <c r="Y9" s="29">
        <f>+T9/L9</f>
        <v>0</v>
      </c>
      <c r="Z9" s="29">
        <f>+V9/L9</f>
        <v>0</v>
      </c>
      <c r="AA9" s="29" t="s">
        <v>40</v>
      </c>
      <c r="AB9" s="30" t="s">
        <v>40</v>
      </c>
    </row>
    <row r="10" spans="1:28" s="6" customFormat="1" ht="28.5" customHeight="1" thickBot="1" x14ac:dyDescent="0.3">
      <c r="A10" s="23" t="s">
        <v>36</v>
      </c>
      <c r="B10" s="24" t="s">
        <v>41</v>
      </c>
      <c r="C10" s="24">
        <v>20</v>
      </c>
      <c r="D10" s="24" t="s">
        <v>38</v>
      </c>
      <c r="E10" s="25" t="s">
        <v>39</v>
      </c>
      <c r="F10" s="26">
        <f>+F11+F40+F93+F106</f>
        <v>119191849092</v>
      </c>
      <c r="G10" s="26">
        <f t="shared" ref="G10:W10" si="4">+G11+G40+G93+G106</f>
        <v>0</v>
      </c>
      <c r="H10" s="26">
        <f t="shared" si="4"/>
        <v>0</v>
      </c>
      <c r="I10" s="26">
        <f t="shared" si="4"/>
        <v>0</v>
      </c>
      <c r="J10" s="26">
        <f t="shared" si="4"/>
        <v>0</v>
      </c>
      <c r="K10" s="26">
        <f t="shared" ref="K10:K73" si="5">+G10-H10+I10-J10</f>
        <v>0</v>
      </c>
      <c r="L10" s="26">
        <f t="shared" si="4"/>
        <v>119191849092</v>
      </c>
      <c r="M10" s="27">
        <f t="shared" si="2"/>
        <v>1.3036096520067686E-2</v>
      </c>
      <c r="N10" s="26">
        <f t="shared" si="4"/>
        <v>12558065092</v>
      </c>
      <c r="O10" s="26">
        <f t="shared" si="4"/>
        <v>85583972613.630005</v>
      </c>
      <c r="P10" s="26">
        <f t="shared" si="4"/>
        <v>33607876478.369999</v>
      </c>
      <c r="Q10" s="26">
        <f t="shared" si="4"/>
        <v>19324840882.549999</v>
      </c>
      <c r="R10" s="26">
        <f t="shared" si="4"/>
        <v>99777892378.449997</v>
      </c>
      <c r="S10" s="26">
        <f t="shared" si="4"/>
        <v>66259131731.080002</v>
      </c>
      <c r="T10" s="26">
        <f t="shared" si="4"/>
        <v>4723452554.8599997</v>
      </c>
      <c r="U10" s="26">
        <f t="shared" si="4"/>
        <v>14601388327.689999</v>
      </c>
      <c r="V10" s="26">
        <f t="shared" si="4"/>
        <v>3590730964.8600001</v>
      </c>
      <c r="W10" s="26">
        <f t="shared" si="4"/>
        <v>1132721590</v>
      </c>
      <c r="X10" s="28">
        <f>+Q10/L10</f>
        <v>0.16213223496208901</v>
      </c>
      <c r="Y10" s="29">
        <f>+T10/L10</f>
        <v>3.9628989656953245E-2</v>
      </c>
      <c r="Z10" s="29">
        <f>+V10/L10</f>
        <v>3.0125641914393333E-2</v>
      </c>
      <c r="AA10" s="29">
        <f>+T10/Q10</f>
        <v>0.24442387823876968</v>
      </c>
      <c r="AB10" s="30">
        <f>+V10/T10</f>
        <v>0.76019202546354936</v>
      </c>
    </row>
    <row r="11" spans="1:28" ht="42" customHeight="1" x14ac:dyDescent="0.25">
      <c r="A11" s="31" t="s">
        <v>42</v>
      </c>
      <c r="B11" s="32" t="s">
        <v>41</v>
      </c>
      <c r="C11" s="32">
        <v>20</v>
      </c>
      <c r="D11" s="32" t="s">
        <v>38</v>
      </c>
      <c r="E11" s="33" t="s">
        <v>43</v>
      </c>
      <c r="F11" s="34">
        <f>+F12</f>
        <v>75086750000</v>
      </c>
      <c r="G11" s="34">
        <f t="shared" ref="G11:W11" si="6">+G12</f>
        <v>0</v>
      </c>
      <c r="H11" s="34">
        <f t="shared" si="6"/>
        <v>0</v>
      </c>
      <c r="I11" s="34">
        <f t="shared" si="6"/>
        <v>0</v>
      </c>
      <c r="J11" s="34">
        <f t="shared" si="6"/>
        <v>0</v>
      </c>
      <c r="K11" s="34">
        <f t="shared" si="5"/>
        <v>0</v>
      </c>
      <c r="L11" s="34">
        <f t="shared" si="6"/>
        <v>75086750000</v>
      </c>
      <c r="M11" s="35">
        <f t="shared" si="2"/>
        <v>8.2122907550721998E-3</v>
      </c>
      <c r="N11" s="34">
        <f t="shared" si="6"/>
        <v>7134940000</v>
      </c>
      <c r="O11" s="34">
        <f t="shared" si="6"/>
        <v>67951810000</v>
      </c>
      <c r="P11" s="34">
        <f t="shared" si="6"/>
        <v>7134940000</v>
      </c>
      <c r="Q11" s="34">
        <f t="shared" si="6"/>
        <v>4060953606</v>
      </c>
      <c r="R11" s="34">
        <f t="shared" si="6"/>
        <v>71025796394</v>
      </c>
      <c r="S11" s="34">
        <f t="shared" si="6"/>
        <v>63890856394</v>
      </c>
      <c r="T11" s="34">
        <f t="shared" si="6"/>
        <v>4060953606</v>
      </c>
      <c r="U11" s="34">
        <f t="shared" si="6"/>
        <v>0</v>
      </c>
      <c r="V11" s="34">
        <f t="shared" si="6"/>
        <v>2951956639</v>
      </c>
      <c r="W11" s="34">
        <f t="shared" si="6"/>
        <v>1108996967</v>
      </c>
      <c r="X11" s="36">
        <f t="shared" ref="X11:X74" si="7">+Q11/L11</f>
        <v>5.4083491508155564E-2</v>
      </c>
      <c r="Y11" s="36">
        <f t="shared" ref="Y11:Y74" si="8">+T11/L11</f>
        <v>5.4083491508155564E-2</v>
      </c>
      <c r="Z11" s="36">
        <f t="shared" ref="Z11:Z74" si="9">+V11/L11</f>
        <v>3.9313948719314658E-2</v>
      </c>
      <c r="AA11" s="36">
        <f t="shared" ref="AA11:AA37" si="10">+T11/Q11</f>
        <v>1</v>
      </c>
      <c r="AB11" s="36">
        <f t="shared" ref="AB11:AB37" si="11">+V11/T11</f>
        <v>0.72691218009448</v>
      </c>
    </row>
    <row r="12" spans="1:28" ht="42" customHeight="1" x14ac:dyDescent="0.25">
      <c r="A12" s="38"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34">
        <f t="shared" si="5"/>
        <v>0</v>
      </c>
      <c r="L12" s="40">
        <f t="shared" si="12"/>
        <v>75086750000</v>
      </c>
      <c r="M12" s="35">
        <f t="shared" si="2"/>
        <v>8.2122907550721998E-3</v>
      </c>
      <c r="N12" s="40">
        <f t="shared" si="12"/>
        <v>7134940000</v>
      </c>
      <c r="O12" s="40">
        <f t="shared" si="12"/>
        <v>67951810000</v>
      </c>
      <c r="P12" s="40">
        <f t="shared" si="12"/>
        <v>7134940000</v>
      </c>
      <c r="Q12" s="40">
        <f t="shared" si="12"/>
        <v>4060953606</v>
      </c>
      <c r="R12" s="40">
        <f t="shared" si="12"/>
        <v>71025796394</v>
      </c>
      <c r="S12" s="40">
        <f t="shared" si="12"/>
        <v>63890856394</v>
      </c>
      <c r="T12" s="40">
        <f t="shared" si="12"/>
        <v>4060953606</v>
      </c>
      <c r="U12" s="40">
        <f t="shared" si="12"/>
        <v>0</v>
      </c>
      <c r="V12" s="40">
        <f t="shared" si="12"/>
        <v>2951956639</v>
      </c>
      <c r="W12" s="40">
        <f t="shared" si="12"/>
        <v>1108996967</v>
      </c>
      <c r="X12" s="36">
        <f t="shared" si="7"/>
        <v>5.4083491508155564E-2</v>
      </c>
      <c r="Y12" s="36">
        <f t="shared" si="8"/>
        <v>5.4083491508155564E-2</v>
      </c>
      <c r="Z12" s="36">
        <f t="shared" si="9"/>
        <v>3.9313948719314658E-2</v>
      </c>
      <c r="AA12" s="36">
        <f t="shared" si="10"/>
        <v>1</v>
      </c>
      <c r="AB12" s="36">
        <f t="shared" si="11"/>
        <v>0.72691218009448</v>
      </c>
    </row>
    <row r="13" spans="1:28" ht="42" customHeight="1" x14ac:dyDescent="0.25">
      <c r="A13" s="38" t="s">
        <v>46</v>
      </c>
      <c r="B13" s="32" t="s">
        <v>41</v>
      </c>
      <c r="C13" s="32">
        <v>20</v>
      </c>
      <c r="D13" s="32" t="s">
        <v>38</v>
      </c>
      <c r="E13" s="39" t="s">
        <v>47</v>
      </c>
      <c r="F13" s="40">
        <f>+F14</f>
        <v>46310619000</v>
      </c>
      <c r="G13" s="40">
        <f t="shared" ref="G13:W13" si="13">+G14</f>
        <v>0</v>
      </c>
      <c r="H13" s="40">
        <f t="shared" si="13"/>
        <v>0</v>
      </c>
      <c r="I13" s="40">
        <f t="shared" si="13"/>
        <v>0</v>
      </c>
      <c r="J13" s="40">
        <f t="shared" si="13"/>
        <v>0</v>
      </c>
      <c r="K13" s="34">
        <f t="shared" si="5"/>
        <v>0</v>
      </c>
      <c r="L13" s="40">
        <f t="shared" si="13"/>
        <v>46310619000</v>
      </c>
      <c r="M13" s="35">
        <f t="shared" si="2"/>
        <v>5.0650250313853101E-3</v>
      </c>
      <c r="N13" s="40">
        <f t="shared" si="13"/>
        <v>0</v>
      </c>
      <c r="O13" s="40">
        <f t="shared" si="13"/>
        <v>46310619000</v>
      </c>
      <c r="P13" s="40">
        <f t="shared" si="13"/>
        <v>0</v>
      </c>
      <c r="Q13" s="40">
        <f t="shared" si="13"/>
        <v>2734157432</v>
      </c>
      <c r="R13" s="40">
        <f t="shared" si="13"/>
        <v>43576461568</v>
      </c>
      <c r="S13" s="40">
        <f t="shared" si="13"/>
        <v>43576461568</v>
      </c>
      <c r="T13" s="40">
        <f t="shared" si="13"/>
        <v>2734157432</v>
      </c>
      <c r="U13" s="40">
        <f t="shared" si="13"/>
        <v>0</v>
      </c>
      <c r="V13" s="40">
        <f t="shared" si="13"/>
        <v>2734157432</v>
      </c>
      <c r="W13" s="40">
        <f t="shared" si="13"/>
        <v>0</v>
      </c>
      <c r="X13" s="36">
        <f t="shared" si="7"/>
        <v>5.9039535446503102E-2</v>
      </c>
      <c r="Y13" s="36">
        <f t="shared" si="8"/>
        <v>5.9039535446503102E-2</v>
      </c>
      <c r="Z13" s="36">
        <f t="shared" si="9"/>
        <v>5.9039535446503102E-2</v>
      </c>
      <c r="AA13" s="36">
        <f t="shared" si="10"/>
        <v>1</v>
      </c>
      <c r="AB13" s="36">
        <f t="shared" si="11"/>
        <v>1</v>
      </c>
    </row>
    <row r="14" spans="1:28" ht="42" customHeight="1" x14ac:dyDescent="0.25">
      <c r="A14" s="38"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34">
        <f t="shared" si="5"/>
        <v>0</v>
      </c>
      <c r="L14" s="40">
        <f t="shared" si="14"/>
        <v>46310619000</v>
      </c>
      <c r="M14" s="35">
        <f t="shared" si="2"/>
        <v>5.0650250313853101E-3</v>
      </c>
      <c r="N14" s="40">
        <f t="shared" si="14"/>
        <v>0</v>
      </c>
      <c r="O14" s="40">
        <f t="shared" si="14"/>
        <v>46310619000</v>
      </c>
      <c r="P14" s="40">
        <f t="shared" si="14"/>
        <v>0</v>
      </c>
      <c r="Q14" s="40">
        <f t="shared" si="14"/>
        <v>2734157432</v>
      </c>
      <c r="R14" s="40">
        <f t="shared" si="14"/>
        <v>43576461568</v>
      </c>
      <c r="S14" s="40">
        <f t="shared" si="14"/>
        <v>43576461568</v>
      </c>
      <c r="T14" s="40">
        <f t="shared" si="14"/>
        <v>2734157432</v>
      </c>
      <c r="U14" s="40">
        <f t="shared" si="14"/>
        <v>0</v>
      </c>
      <c r="V14" s="40">
        <f t="shared" si="14"/>
        <v>2734157432</v>
      </c>
      <c r="W14" s="40">
        <f t="shared" si="14"/>
        <v>0</v>
      </c>
      <c r="X14" s="36">
        <f t="shared" si="7"/>
        <v>5.9039535446503102E-2</v>
      </c>
      <c r="Y14" s="36">
        <f t="shared" si="8"/>
        <v>5.9039535446503102E-2</v>
      </c>
      <c r="Z14" s="36">
        <f t="shared" si="9"/>
        <v>5.9039535446503102E-2</v>
      </c>
      <c r="AA14" s="36">
        <f t="shared" si="10"/>
        <v>1</v>
      </c>
      <c r="AB14" s="36">
        <f t="shared" si="11"/>
        <v>1</v>
      </c>
    </row>
    <row r="15" spans="1:28" ht="42" customHeight="1" x14ac:dyDescent="0.25">
      <c r="A15" s="42" t="s">
        <v>50</v>
      </c>
      <c r="B15" s="43" t="s">
        <v>41</v>
      </c>
      <c r="C15" s="43">
        <v>20</v>
      </c>
      <c r="D15" s="43" t="s">
        <v>38</v>
      </c>
      <c r="E15" s="44" t="s">
        <v>51</v>
      </c>
      <c r="F15" s="45">
        <v>32746596770</v>
      </c>
      <c r="G15" s="45">
        <v>0</v>
      </c>
      <c r="H15" s="45">
        <v>0</v>
      </c>
      <c r="I15" s="45">
        <v>0</v>
      </c>
      <c r="J15" s="45">
        <v>0</v>
      </c>
      <c r="K15" s="45">
        <f t="shared" si="5"/>
        <v>0</v>
      </c>
      <c r="L15" s="46">
        <f t="shared" ref="L15:L23" si="15">+F15+K15</f>
        <v>32746596770</v>
      </c>
      <c r="M15" s="47">
        <f t="shared" si="2"/>
        <v>3.5815183626185464E-3</v>
      </c>
      <c r="N15" s="45">
        <v>0</v>
      </c>
      <c r="O15" s="45">
        <v>32746596770</v>
      </c>
      <c r="P15" s="45">
        <f>L15-O15</f>
        <v>0</v>
      </c>
      <c r="Q15" s="45">
        <v>2405619079</v>
      </c>
      <c r="R15" s="45">
        <f t="shared" ref="R15:R23" si="16">+L15-Q15</f>
        <v>30340977691</v>
      </c>
      <c r="S15" s="45">
        <f t="shared" ref="S15:S23" si="17">O15-Q15</f>
        <v>30340977691</v>
      </c>
      <c r="T15" s="45">
        <v>2405619079</v>
      </c>
      <c r="U15" s="45">
        <f t="shared" ref="U15:U23" si="18">+Q15-T15</f>
        <v>0</v>
      </c>
      <c r="V15" s="45">
        <v>2405619079</v>
      </c>
      <c r="W15" s="48">
        <f t="shared" ref="W15:W23" si="19">+T15-V15</f>
        <v>0</v>
      </c>
      <c r="X15" s="49">
        <f t="shared" si="7"/>
        <v>7.3461651477745304E-2</v>
      </c>
      <c r="Y15" s="49">
        <f t="shared" si="8"/>
        <v>7.3461651477745304E-2</v>
      </c>
      <c r="Z15" s="49">
        <f t="shared" si="9"/>
        <v>7.3461651477745304E-2</v>
      </c>
      <c r="AA15" s="49">
        <f t="shared" si="10"/>
        <v>1</v>
      </c>
      <c r="AB15" s="49">
        <f t="shared" si="11"/>
        <v>1</v>
      </c>
    </row>
    <row r="16" spans="1:28" ht="42" customHeight="1" x14ac:dyDescent="0.25">
      <c r="A16" s="42" t="s">
        <v>52</v>
      </c>
      <c r="B16" s="43" t="s">
        <v>41</v>
      </c>
      <c r="C16" s="43">
        <v>20</v>
      </c>
      <c r="D16" s="43" t="s">
        <v>38</v>
      </c>
      <c r="E16" s="44" t="s">
        <v>53</v>
      </c>
      <c r="F16" s="45">
        <v>3873121232</v>
      </c>
      <c r="G16" s="45">
        <v>0</v>
      </c>
      <c r="H16" s="45">
        <v>0</v>
      </c>
      <c r="I16" s="45">
        <v>0</v>
      </c>
      <c r="J16" s="45">
        <v>0</v>
      </c>
      <c r="K16" s="45">
        <f t="shared" si="5"/>
        <v>0</v>
      </c>
      <c r="L16" s="46">
        <f t="shared" si="15"/>
        <v>3873121232</v>
      </c>
      <c r="M16" s="47">
        <f t="shared" si="2"/>
        <v>4.2360599821975845E-4</v>
      </c>
      <c r="N16" s="45">
        <v>0</v>
      </c>
      <c r="O16" s="45">
        <v>3873121232</v>
      </c>
      <c r="P16" s="45">
        <f t="shared" ref="P16:P23" si="20">L16-O16</f>
        <v>0</v>
      </c>
      <c r="Q16" s="45">
        <v>224916164</v>
      </c>
      <c r="R16" s="45">
        <f t="shared" si="16"/>
        <v>3648205068</v>
      </c>
      <c r="S16" s="45">
        <f t="shared" si="17"/>
        <v>3648205068</v>
      </c>
      <c r="T16" s="45">
        <v>224916164</v>
      </c>
      <c r="U16" s="45">
        <f t="shared" si="18"/>
        <v>0</v>
      </c>
      <c r="V16" s="45">
        <v>224916164</v>
      </c>
      <c r="W16" s="48">
        <f t="shared" si="19"/>
        <v>0</v>
      </c>
      <c r="X16" s="49">
        <f t="shared" si="7"/>
        <v>5.8071036388359559E-2</v>
      </c>
      <c r="Y16" s="49">
        <f t="shared" si="8"/>
        <v>5.8071036388359559E-2</v>
      </c>
      <c r="Z16" s="49">
        <f t="shared" si="9"/>
        <v>5.8071036388359559E-2</v>
      </c>
      <c r="AA16" s="49">
        <f t="shared" si="10"/>
        <v>1</v>
      </c>
      <c r="AB16" s="49">
        <f t="shared" si="11"/>
        <v>1</v>
      </c>
    </row>
    <row r="17" spans="1:28" ht="42" customHeight="1" x14ac:dyDescent="0.25">
      <c r="A17" s="42" t="s">
        <v>54</v>
      </c>
      <c r="B17" s="43" t="s">
        <v>41</v>
      </c>
      <c r="C17" s="43">
        <v>20</v>
      </c>
      <c r="D17" s="43" t="s">
        <v>38</v>
      </c>
      <c r="E17" s="44" t="s">
        <v>55</v>
      </c>
      <c r="F17" s="45">
        <v>9087308</v>
      </c>
      <c r="G17" s="45">
        <v>0</v>
      </c>
      <c r="H17" s="45">
        <v>0</v>
      </c>
      <c r="I17" s="45">
        <v>0</v>
      </c>
      <c r="J17" s="45">
        <v>0</v>
      </c>
      <c r="K17" s="45">
        <f t="shared" si="5"/>
        <v>0</v>
      </c>
      <c r="L17" s="46">
        <f t="shared" si="15"/>
        <v>9087308</v>
      </c>
      <c r="M17" s="47">
        <f t="shared" si="2"/>
        <v>9.938852790524777E-7</v>
      </c>
      <c r="N17" s="45">
        <v>0</v>
      </c>
      <c r="O17" s="45">
        <v>9087308</v>
      </c>
      <c r="P17" s="45">
        <f t="shared" si="20"/>
        <v>0</v>
      </c>
      <c r="Q17" s="45">
        <v>250155</v>
      </c>
      <c r="R17" s="45">
        <f t="shared" si="16"/>
        <v>8837153</v>
      </c>
      <c r="S17" s="45">
        <f t="shared" si="17"/>
        <v>8837153</v>
      </c>
      <c r="T17" s="45">
        <v>250155</v>
      </c>
      <c r="U17" s="45">
        <f t="shared" si="18"/>
        <v>0</v>
      </c>
      <c r="V17" s="45">
        <v>250155</v>
      </c>
      <c r="W17" s="48">
        <f t="shared" si="19"/>
        <v>0</v>
      </c>
      <c r="X17" s="49">
        <f t="shared" si="7"/>
        <v>2.7527954373286347E-2</v>
      </c>
      <c r="Y17" s="49">
        <f t="shared" si="8"/>
        <v>2.7527954373286347E-2</v>
      </c>
      <c r="Z17" s="49">
        <f t="shared" si="9"/>
        <v>2.7527954373286347E-2</v>
      </c>
      <c r="AA17" s="49">
        <f t="shared" si="10"/>
        <v>1</v>
      </c>
      <c r="AB17" s="49">
        <f t="shared" si="11"/>
        <v>1</v>
      </c>
    </row>
    <row r="18" spans="1:28" ht="42" customHeight="1" x14ac:dyDescent="0.25">
      <c r="A18" s="42" t="s">
        <v>56</v>
      </c>
      <c r="B18" s="43" t="s">
        <v>41</v>
      </c>
      <c r="C18" s="43">
        <v>20</v>
      </c>
      <c r="D18" s="43" t="s">
        <v>38</v>
      </c>
      <c r="E18" s="44" t="s">
        <v>57</v>
      </c>
      <c r="F18" s="45">
        <v>7806018</v>
      </c>
      <c r="G18" s="45">
        <v>0</v>
      </c>
      <c r="H18" s="45">
        <v>0</v>
      </c>
      <c r="I18" s="45">
        <v>0</v>
      </c>
      <c r="J18" s="45">
        <v>0</v>
      </c>
      <c r="K18" s="45">
        <f t="shared" si="5"/>
        <v>0</v>
      </c>
      <c r="L18" s="46">
        <f t="shared" si="15"/>
        <v>7806018</v>
      </c>
      <c r="M18" s="47">
        <f t="shared" si="2"/>
        <v>8.5374968893083236E-7</v>
      </c>
      <c r="N18" s="45">
        <v>0</v>
      </c>
      <c r="O18" s="45">
        <v>7806018</v>
      </c>
      <c r="P18" s="45">
        <f t="shared" si="20"/>
        <v>0</v>
      </c>
      <c r="Q18" s="45">
        <v>486000</v>
      </c>
      <c r="R18" s="45">
        <f t="shared" si="16"/>
        <v>7320018</v>
      </c>
      <c r="S18" s="45">
        <f t="shared" si="17"/>
        <v>7320018</v>
      </c>
      <c r="T18" s="45">
        <v>486000</v>
      </c>
      <c r="U18" s="45">
        <f t="shared" si="18"/>
        <v>0</v>
      </c>
      <c r="V18" s="45">
        <v>486000</v>
      </c>
      <c r="W18" s="48">
        <f t="shared" si="19"/>
        <v>0</v>
      </c>
      <c r="X18" s="49">
        <f t="shared" si="7"/>
        <v>6.2259656588032466E-2</v>
      </c>
      <c r="Y18" s="49">
        <f t="shared" si="8"/>
        <v>6.2259656588032466E-2</v>
      </c>
      <c r="Z18" s="49">
        <f t="shared" si="9"/>
        <v>6.2259656588032466E-2</v>
      </c>
      <c r="AA18" s="49">
        <f t="shared" si="10"/>
        <v>1</v>
      </c>
      <c r="AB18" s="49">
        <f t="shared" si="11"/>
        <v>1</v>
      </c>
    </row>
    <row r="19" spans="1:28" ht="42" customHeight="1" x14ac:dyDescent="0.25">
      <c r="A19" s="42" t="s">
        <v>58</v>
      </c>
      <c r="B19" s="43" t="s">
        <v>41</v>
      </c>
      <c r="C19" s="43">
        <v>20</v>
      </c>
      <c r="D19" s="43" t="s">
        <v>38</v>
      </c>
      <c r="E19" s="44" t="s">
        <v>59</v>
      </c>
      <c r="F19" s="45">
        <v>2285097236</v>
      </c>
      <c r="G19" s="45">
        <v>0</v>
      </c>
      <c r="H19" s="45">
        <v>0</v>
      </c>
      <c r="I19" s="45">
        <v>0</v>
      </c>
      <c r="J19" s="45">
        <v>0</v>
      </c>
      <c r="K19" s="45">
        <f t="shared" si="5"/>
        <v>0</v>
      </c>
      <c r="L19" s="46">
        <f t="shared" si="15"/>
        <v>2285097236</v>
      </c>
      <c r="M19" s="47">
        <f t="shared" si="2"/>
        <v>2.4992269482490369E-4</v>
      </c>
      <c r="N19" s="45">
        <v>0</v>
      </c>
      <c r="O19" s="45">
        <v>2285097236</v>
      </c>
      <c r="P19" s="45">
        <f t="shared" si="20"/>
        <v>0</v>
      </c>
      <c r="Q19" s="45">
        <v>0</v>
      </c>
      <c r="R19" s="45">
        <f t="shared" si="16"/>
        <v>2285097236</v>
      </c>
      <c r="S19" s="45">
        <f t="shared" si="17"/>
        <v>2285097236</v>
      </c>
      <c r="T19" s="45">
        <v>0</v>
      </c>
      <c r="U19" s="45">
        <f t="shared" si="18"/>
        <v>0</v>
      </c>
      <c r="V19" s="45">
        <v>0</v>
      </c>
      <c r="W19" s="48">
        <f t="shared" si="19"/>
        <v>0</v>
      </c>
      <c r="X19" s="49">
        <f t="shared" si="7"/>
        <v>0</v>
      </c>
      <c r="Y19" s="49">
        <f t="shared" si="8"/>
        <v>0</v>
      </c>
      <c r="Z19" s="49">
        <f t="shared" si="9"/>
        <v>0</v>
      </c>
      <c r="AA19" s="49" t="s">
        <v>40</v>
      </c>
      <c r="AB19" s="49" t="s">
        <v>40</v>
      </c>
    </row>
    <row r="20" spans="1:28" ht="42" customHeight="1" x14ac:dyDescent="0.25">
      <c r="A20" s="42" t="s">
        <v>60</v>
      </c>
      <c r="B20" s="43" t="s">
        <v>41</v>
      </c>
      <c r="C20" s="43">
        <v>20</v>
      </c>
      <c r="D20" s="43" t="s">
        <v>38</v>
      </c>
      <c r="E20" s="44" t="s">
        <v>61</v>
      </c>
      <c r="F20" s="45">
        <v>1112719247</v>
      </c>
      <c r="G20" s="45">
        <v>0</v>
      </c>
      <c r="H20" s="45">
        <v>0</v>
      </c>
      <c r="I20" s="45">
        <v>0</v>
      </c>
      <c r="J20" s="45">
        <v>0</v>
      </c>
      <c r="K20" s="45">
        <f t="shared" si="5"/>
        <v>0</v>
      </c>
      <c r="L20" s="46">
        <f t="shared" si="15"/>
        <v>1112719247</v>
      </c>
      <c r="M20" s="47">
        <f t="shared" si="2"/>
        <v>1.2169888808783173E-4</v>
      </c>
      <c r="N20" s="45">
        <v>0</v>
      </c>
      <c r="O20" s="45">
        <v>1112719247</v>
      </c>
      <c r="P20" s="45">
        <f t="shared" si="20"/>
        <v>0</v>
      </c>
      <c r="Q20" s="45">
        <v>74291115</v>
      </c>
      <c r="R20" s="45">
        <f t="shared" si="16"/>
        <v>1038428132</v>
      </c>
      <c r="S20" s="45">
        <f t="shared" si="17"/>
        <v>1038428132</v>
      </c>
      <c r="T20" s="45">
        <v>74291115</v>
      </c>
      <c r="U20" s="45">
        <f t="shared" si="18"/>
        <v>0</v>
      </c>
      <c r="V20" s="45">
        <v>74291115</v>
      </c>
      <c r="W20" s="48">
        <f t="shared" si="19"/>
        <v>0</v>
      </c>
      <c r="X20" s="49">
        <f t="shared" si="7"/>
        <v>6.6765372487530991E-2</v>
      </c>
      <c r="Y20" s="49">
        <f t="shared" si="8"/>
        <v>6.6765372487530991E-2</v>
      </c>
      <c r="Z20" s="49">
        <f t="shared" si="9"/>
        <v>6.6765372487530991E-2</v>
      </c>
      <c r="AA20" s="49">
        <f t="shared" ref="AA20" si="21">+T20/Q20</f>
        <v>1</v>
      </c>
      <c r="AB20" s="49">
        <f t="shared" ref="AB20" si="22">+V20/T20</f>
        <v>1</v>
      </c>
    </row>
    <row r="21" spans="1:28" ht="42" customHeight="1" x14ac:dyDescent="0.25">
      <c r="A21" s="42" t="s">
        <v>62</v>
      </c>
      <c r="B21" s="43" t="s">
        <v>41</v>
      </c>
      <c r="C21" s="43">
        <v>20</v>
      </c>
      <c r="D21" s="43" t="s">
        <v>38</v>
      </c>
      <c r="E21" s="44" t="s">
        <v>63</v>
      </c>
      <c r="F21" s="45">
        <v>195465972</v>
      </c>
      <c r="G21" s="45">
        <v>0</v>
      </c>
      <c r="H21" s="45">
        <v>0</v>
      </c>
      <c r="I21" s="45">
        <v>0</v>
      </c>
      <c r="J21" s="45">
        <v>0</v>
      </c>
      <c r="K21" s="45">
        <f t="shared" si="5"/>
        <v>0</v>
      </c>
      <c r="L21" s="46">
        <f t="shared" si="15"/>
        <v>195465972</v>
      </c>
      <c r="M21" s="47">
        <f t="shared" si="2"/>
        <v>2.1378251086733695E-5</v>
      </c>
      <c r="N21" s="45">
        <v>0</v>
      </c>
      <c r="O21" s="45">
        <v>195465972</v>
      </c>
      <c r="P21" s="45">
        <f t="shared" si="20"/>
        <v>0</v>
      </c>
      <c r="Q21" s="45">
        <v>0</v>
      </c>
      <c r="R21" s="45">
        <f t="shared" si="16"/>
        <v>195465972</v>
      </c>
      <c r="S21" s="45">
        <f t="shared" si="17"/>
        <v>195465972</v>
      </c>
      <c r="T21" s="45">
        <v>0</v>
      </c>
      <c r="U21" s="45">
        <f t="shared" si="18"/>
        <v>0</v>
      </c>
      <c r="V21" s="45">
        <v>0</v>
      </c>
      <c r="W21" s="48">
        <f t="shared" si="19"/>
        <v>0</v>
      </c>
      <c r="X21" s="49">
        <f t="shared" si="7"/>
        <v>0</v>
      </c>
      <c r="Y21" s="49">
        <f t="shared" si="8"/>
        <v>0</v>
      </c>
      <c r="Z21" s="49">
        <f t="shared" si="9"/>
        <v>0</v>
      </c>
      <c r="AA21" s="49" t="s">
        <v>40</v>
      </c>
      <c r="AB21" s="49" t="s">
        <v>40</v>
      </c>
    </row>
    <row r="22" spans="1:28" ht="42" customHeight="1" x14ac:dyDescent="0.25">
      <c r="A22" s="42" t="s">
        <v>64</v>
      </c>
      <c r="B22" s="43" t="s">
        <v>41</v>
      </c>
      <c r="C22" s="43">
        <v>20</v>
      </c>
      <c r="D22" s="43" t="s">
        <v>38</v>
      </c>
      <c r="E22" s="44" t="s">
        <v>65</v>
      </c>
      <c r="F22" s="45">
        <v>3542096589</v>
      </c>
      <c r="G22" s="45">
        <v>0</v>
      </c>
      <c r="H22" s="45">
        <v>0</v>
      </c>
      <c r="I22" s="45">
        <v>0</v>
      </c>
      <c r="J22" s="45">
        <v>0</v>
      </c>
      <c r="K22" s="45">
        <f t="shared" si="5"/>
        <v>0</v>
      </c>
      <c r="L22" s="46">
        <f t="shared" si="15"/>
        <v>3542096589</v>
      </c>
      <c r="M22" s="47">
        <f t="shared" si="2"/>
        <v>3.8740159976850071E-4</v>
      </c>
      <c r="N22" s="45">
        <v>0</v>
      </c>
      <c r="O22" s="45">
        <v>3542096589</v>
      </c>
      <c r="P22" s="45">
        <f t="shared" si="20"/>
        <v>0</v>
      </c>
      <c r="Q22" s="45">
        <v>0</v>
      </c>
      <c r="R22" s="45">
        <f t="shared" si="16"/>
        <v>3542096589</v>
      </c>
      <c r="S22" s="45">
        <f t="shared" si="17"/>
        <v>3542096589</v>
      </c>
      <c r="T22" s="45">
        <v>0</v>
      </c>
      <c r="U22" s="45">
        <f t="shared" si="18"/>
        <v>0</v>
      </c>
      <c r="V22" s="45">
        <v>0</v>
      </c>
      <c r="W22" s="48">
        <f t="shared" si="19"/>
        <v>0</v>
      </c>
      <c r="X22" s="53">
        <f t="shared" si="7"/>
        <v>0</v>
      </c>
      <c r="Y22" s="53">
        <f t="shared" si="8"/>
        <v>0</v>
      </c>
      <c r="Z22" s="53">
        <f t="shared" si="9"/>
        <v>0</v>
      </c>
      <c r="AA22" s="49" t="s">
        <v>40</v>
      </c>
      <c r="AB22" s="49" t="s">
        <v>40</v>
      </c>
    </row>
    <row r="23" spans="1:28" ht="42" customHeight="1" thickBot="1" x14ac:dyDescent="0.3">
      <c r="A23" s="42" t="s">
        <v>66</v>
      </c>
      <c r="B23" s="43" t="s">
        <v>41</v>
      </c>
      <c r="C23" s="43">
        <v>20</v>
      </c>
      <c r="D23" s="43" t="s">
        <v>38</v>
      </c>
      <c r="E23" s="44" t="s">
        <v>67</v>
      </c>
      <c r="F23" s="45">
        <v>2538628628</v>
      </c>
      <c r="G23" s="45">
        <v>0</v>
      </c>
      <c r="H23" s="45">
        <v>0</v>
      </c>
      <c r="I23" s="45">
        <v>0</v>
      </c>
      <c r="J23" s="45">
        <v>0</v>
      </c>
      <c r="K23" s="45">
        <f t="shared" si="5"/>
        <v>0</v>
      </c>
      <c r="L23" s="46">
        <f t="shared" si="15"/>
        <v>2538628628</v>
      </c>
      <c r="M23" s="47">
        <f t="shared" si="2"/>
        <v>2.7765160181105218E-4</v>
      </c>
      <c r="N23" s="45">
        <v>0</v>
      </c>
      <c r="O23" s="45">
        <v>2538628628</v>
      </c>
      <c r="P23" s="45">
        <f t="shared" si="20"/>
        <v>0</v>
      </c>
      <c r="Q23" s="45">
        <v>28594919</v>
      </c>
      <c r="R23" s="45">
        <f t="shared" si="16"/>
        <v>2510033709</v>
      </c>
      <c r="S23" s="45">
        <f t="shared" si="17"/>
        <v>2510033709</v>
      </c>
      <c r="T23" s="45">
        <v>28594919</v>
      </c>
      <c r="U23" s="45">
        <f t="shared" si="18"/>
        <v>0</v>
      </c>
      <c r="V23" s="45">
        <v>28594919</v>
      </c>
      <c r="W23" s="48">
        <f t="shared" si="19"/>
        <v>0</v>
      </c>
      <c r="X23" s="49">
        <f t="shared" si="7"/>
        <v>1.1263923633654067E-2</v>
      </c>
      <c r="Y23" s="49">
        <f t="shared" si="8"/>
        <v>1.1263923633654067E-2</v>
      </c>
      <c r="Z23" s="49">
        <f t="shared" si="9"/>
        <v>1.1263923633654067E-2</v>
      </c>
      <c r="AA23" s="49">
        <f t="shared" si="10"/>
        <v>1</v>
      </c>
      <c r="AB23" s="49">
        <f t="shared" si="11"/>
        <v>1</v>
      </c>
    </row>
    <row r="24" spans="1:28" ht="42" customHeight="1" thickBot="1" x14ac:dyDescent="0.3">
      <c r="A24" s="38" t="s">
        <v>68</v>
      </c>
      <c r="B24" s="32" t="s">
        <v>41</v>
      </c>
      <c r="C24" s="32">
        <v>20</v>
      </c>
      <c r="D24" s="32" t="s">
        <v>38</v>
      </c>
      <c r="E24" s="39" t="s">
        <v>69</v>
      </c>
      <c r="F24" s="40">
        <f>SUM(F25:F31)</f>
        <v>16155620000</v>
      </c>
      <c r="G24" s="40">
        <f>SUM(G25:G31)</f>
        <v>0</v>
      </c>
      <c r="H24" s="40">
        <f>SUM(H25:H31)</f>
        <v>0</v>
      </c>
      <c r="I24" s="40">
        <f>SUM(I25:I31)</f>
        <v>0</v>
      </c>
      <c r="J24" s="40">
        <f>SUM(J25:J31)</f>
        <v>0</v>
      </c>
      <c r="K24" s="34">
        <f t="shared" si="5"/>
        <v>0</v>
      </c>
      <c r="L24" s="41">
        <f>SUM(L25:L31)</f>
        <v>16155620000</v>
      </c>
      <c r="M24" s="35">
        <f t="shared" si="2"/>
        <v>1.766951542961435E-3</v>
      </c>
      <c r="N24" s="40">
        <f t="shared" ref="N24:W24" si="23">SUM(N25:N31)</f>
        <v>0</v>
      </c>
      <c r="O24" s="40">
        <f>SUM(O25:O31)</f>
        <v>16155620000</v>
      </c>
      <c r="P24" s="40">
        <f t="shared" si="23"/>
        <v>0</v>
      </c>
      <c r="Q24" s="40">
        <f t="shared" si="23"/>
        <v>1108996967</v>
      </c>
      <c r="R24" s="40">
        <f t="shared" si="23"/>
        <v>15046623033</v>
      </c>
      <c r="S24" s="40">
        <f t="shared" si="23"/>
        <v>15046623033</v>
      </c>
      <c r="T24" s="40">
        <f t="shared" si="23"/>
        <v>1108996967</v>
      </c>
      <c r="U24" s="40">
        <f t="shared" si="23"/>
        <v>0</v>
      </c>
      <c r="V24" s="40">
        <f t="shared" si="23"/>
        <v>0</v>
      </c>
      <c r="W24" s="40">
        <f t="shared" si="23"/>
        <v>1108996967</v>
      </c>
      <c r="X24" s="36">
        <f t="shared" si="7"/>
        <v>6.8644655358321136E-2</v>
      </c>
      <c r="Y24" s="36">
        <f t="shared" si="8"/>
        <v>6.8644655358321136E-2</v>
      </c>
      <c r="Z24" s="36">
        <f t="shared" si="9"/>
        <v>0</v>
      </c>
      <c r="AA24" s="36">
        <f t="shared" si="10"/>
        <v>1</v>
      </c>
      <c r="AB24" s="30">
        <f>+V24/T24</f>
        <v>0</v>
      </c>
    </row>
    <row r="25" spans="1:28" ht="42" customHeight="1" x14ac:dyDescent="0.25">
      <c r="A25" s="42" t="s">
        <v>70</v>
      </c>
      <c r="B25" s="43" t="s">
        <v>41</v>
      </c>
      <c r="C25" s="43">
        <v>20</v>
      </c>
      <c r="D25" s="43" t="s">
        <v>38</v>
      </c>
      <c r="E25" s="44" t="s">
        <v>71</v>
      </c>
      <c r="F25" s="45">
        <v>4723382773</v>
      </c>
      <c r="G25" s="45">
        <v>0</v>
      </c>
      <c r="H25" s="45">
        <v>0</v>
      </c>
      <c r="I25" s="45">
        <v>0</v>
      </c>
      <c r="J25" s="45">
        <v>0</v>
      </c>
      <c r="K25" s="45">
        <f t="shared" si="5"/>
        <v>0</v>
      </c>
      <c r="L25" s="46">
        <f t="shared" ref="L25:L31" si="24">+F25+K25</f>
        <v>4723382773</v>
      </c>
      <c r="M25" s="47">
        <f t="shared" si="2"/>
        <v>5.1659970206960869E-4</v>
      </c>
      <c r="N25" s="45">
        <v>0</v>
      </c>
      <c r="O25" s="45">
        <v>4723382773</v>
      </c>
      <c r="P25" s="45">
        <f t="shared" ref="P25:P31" si="25">L25-O25</f>
        <v>0</v>
      </c>
      <c r="Q25" s="45">
        <v>357175300</v>
      </c>
      <c r="R25" s="45">
        <f t="shared" ref="R25:R31" si="26">+L25-Q25</f>
        <v>4366207473</v>
      </c>
      <c r="S25" s="45">
        <f t="shared" ref="S25:S31" si="27">O25-Q25</f>
        <v>4366207473</v>
      </c>
      <c r="T25" s="45">
        <v>357175300</v>
      </c>
      <c r="U25" s="45">
        <f t="shared" ref="U25:U31" si="28">+Q25-T25</f>
        <v>0</v>
      </c>
      <c r="V25" s="45">
        <v>0</v>
      </c>
      <c r="W25" s="48">
        <f t="shared" ref="W25:W31" si="29">+T25-V25</f>
        <v>357175300</v>
      </c>
      <c r="X25" s="49">
        <f t="shared" si="7"/>
        <v>7.5618538061683366E-2</v>
      </c>
      <c r="Y25" s="49">
        <f t="shared" si="8"/>
        <v>7.5618538061683366E-2</v>
      </c>
      <c r="Z25" s="49">
        <f>+V25/L25</f>
        <v>0</v>
      </c>
      <c r="AA25" s="49">
        <f t="shared" si="10"/>
        <v>1</v>
      </c>
      <c r="AB25" s="49">
        <f t="shared" si="11"/>
        <v>0</v>
      </c>
    </row>
    <row r="26" spans="1:28" ht="42" customHeight="1" x14ac:dyDescent="0.25">
      <c r="A26" s="42" t="s">
        <v>72</v>
      </c>
      <c r="B26" s="43" t="s">
        <v>41</v>
      </c>
      <c r="C26" s="43">
        <v>20</v>
      </c>
      <c r="D26" s="43" t="s">
        <v>38</v>
      </c>
      <c r="E26" s="44" t="s">
        <v>73</v>
      </c>
      <c r="F26" s="45">
        <v>3345735170</v>
      </c>
      <c r="G26" s="45">
        <v>0</v>
      </c>
      <c r="H26" s="45">
        <v>0</v>
      </c>
      <c r="I26" s="45">
        <v>0</v>
      </c>
      <c r="J26" s="45">
        <v>0</v>
      </c>
      <c r="K26" s="45">
        <f t="shared" si="5"/>
        <v>0</v>
      </c>
      <c r="L26" s="46">
        <f t="shared" si="24"/>
        <v>3345735170</v>
      </c>
      <c r="M26" s="47">
        <f t="shared" si="2"/>
        <v>3.6592541301242782E-4</v>
      </c>
      <c r="N26" s="45">
        <v>0</v>
      </c>
      <c r="O26" s="45">
        <v>3345735170</v>
      </c>
      <c r="P26" s="45">
        <f t="shared" si="25"/>
        <v>0</v>
      </c>
      <c r="Q26" s="45">
        <v>252993500</v>
      </c>
      <c r="R26" s="45">
        <f t="shared" si="26"/>
        <v>3092741670</v>
      </c>
      <c r="S26" s="45">
        <f t="shared" si="27"/>
        <v>3092741670</v>
      </c>
      <c r="T26" s="45">
        <v>252993500</v>
      </c>
      <c r="U26" s="45">
        <f t="shared" si="28"/>
        <v>0</v>
      </c>
      <c r="V26" s="45">
        <v>0</v>
      </c>
      <c r="W26" s="48">
        <f t="shared" si="29"/>
        <v>252993500</v>
      </c>
      <c r="X26" s="49">
        <f t="shared" si="7"/>
        <v>7.5616714158520795E-2</v>
      </c>
      <c r="Y26" s="49">
        <f t="shared" si="8"/>
        <v>7.5616714158520795E-2</v>
      </c>
      <c r="Z26" s="49">
        <f t="shared" si="9"/>
        <v>0</v>
      </c>
      <c r="AA26" s="49">
        <f t="shared" si="10"/>
        <v>1</v>
      </c>
      <c r="AB26" s="49">
        <f t="shared" si="11"/>
        <v>0</v>
      </c>
    </row>
    <row r="27" spans="1:28" ht="42" customHeight="1" x14ac:dyDescent="0.25">
      <c r="A27" s="42" t="s">
        <v>74</v>
      </c>
      <c r="B27" s="43" t="s">
        <v>41</v>
      </c>
      <c r="C27" s="43">
        <v>20</v>
      </c>
      <c r="D27" s="43" t="s">
        <v>38</v>
      </c>
      <c r="E27" s="44" t="s">
        <v>75</v>
      </c>
      <c r="F27" s="45">
        <v>4185155210</v>
      </c>
      <c r="G27" s="45">
        <v>0</v>
      </c>
      <c r="H27" s="45">
        <v>0</v>
      </c>
      <c r="I27" s="45">
        <v>0</v>
      </c>
      <c r="J27" s="45">
        <v>0</v>
      </c>
      <c r="K27" s="45">
        <f t="shared" si="5"/>
        <v>0</v>
      </c>
      <c r="L27" s="46">
        <f t="shared" si="24"/>
        <v>4185155210</v>
      </c>
      <c r="M27" s="47">
        <f t="shared" si="2"/>
        <v>4.5773337425877733E-4</v>
      </c>
      <c r="N27" s="45">
        <v>0</v>
      </c>
      <c r="O27" s="45">
        <v>4185155210</v>
      </c>
      <c r="P27" s="45">
        <f t="shared" si="25"/>
        <v>0</v>
      </c>
      <c r="Q27" s="45">
        <v>233958067</v>
      </c>
      <c r="R27" s="45">
        <f t="shared" si="26"/>
        <v>3951197143</v>
      </c>
      <c r="S27" s="45">
        <f t="shared" si="27"/>
        <v>3951197143</v>
      </c>
      <c r="T27" s="45">
        <v>233958067</v>
      </c>
      <c r="U27" s="45">
        <f t="shared" si="28"/>
        <v>0</v>
      </c>
      <c r="V27" s="45">
        <v>0</v>
      </c>
      <c r="W27" s="48">
        <f t="shared" si="29"/>
        <v>233958067</v>
      </c>
      <c r="X27" s="49">
        <f t="shared" si="7"/>
        <v>5.5901885416574551E-2</v>
      </c>
      <c r="Y27" s="49">
        <f t="shared" si="8"/>
        <v>5.5901885416574551E-2</v>
      </c>
      <c r="Z27" s="49">
        <f t="shared" si="9"/>
        <v>0</v>
      </c>
      <c r="AA27" s="49">
        <f t="shared" si="10"/>
        <v>1</v>
      </c>
      <c r="AB27" s="49">
        <f t="shared" si="11"/>
        <v>0</v>
      </c>
    </row>
    <row r="28" spans="1:28" ht="42" customHeight="1" x14ac:dyDescent="0.25">
      <c r="A28" s="42" t="s">
        <v>76</v>
      </c>
      <c r="B28" s="43" t="s">
        <v>41</v>
      </c>
      <c r="C28" s="43">
        <v>20</v>
      </c>
      <c r="D28" s="43" t="s">
        <v>38</v>
      </c>
      <c r="E28" s="44" t="s">
        <v>77</v>
      </c>
      <c r="F28" s="45">
        <v>1642600502</v>
      </c>
      <c r="G28" s="45">
        <v>0</v>
      </c>
      <c r="H28" s="45">
        <v>0</v>
      </c>
      <c r="I28" s="45">
        <v>0</v>
      </c>
      <c r="J28" s="45">
        <v>0</v>
      </c>
      <c r="K28" s="45">
        <f t="shared" si="5"/>
        <v>0</v>
      </c>
      <c r="L28" s="46">
        <f t="shared" si="24"/>
        <v>1642600502</v>
      </c>
      <c r="M28" s="47">
        <f t="shared" si="2"/>
        <v>1.7965237431173347E-4</v>
      </c>
      <c r="N28" s="45">
        <v>0</v>
      </c>
      <c r="O28" s="45">
        <v>1642600502</v>
      </c>
      <c r="P28" s="45">
        <f t="shared" si="25"/>
        <v>0</v>
      </c>
      <c r="Q28" s="45">
        <v>111150400</v>
      </c>
      <c r="R28" s="45">
        <f t="shared" si="26"/>
        <v>1531450102</v>
      </c>
      <c r="S28" s="45">
        <f t="shared" si="27"/>
        <v>1531450102</v>
      </c>
      <c r="T28" s="45">
        <v>111150400</v>
      </c>
      <c r="U28" s="45">
        <f t="shared" si="28"/>
        <v>0</v>
      </c>
      <c r="V28" s="45">
        <v>0</v>
      </c>
      <c r="W28" s="48">
        <f t="shared" si="29"/>
        <v>111150400</v>
      </c>
      <c r="X28" s="49">
        <f t="shared" si="7"/>
        <v>6.7667335949712262E-2</v>
      </c>
      <c r="Y28" s="49">
        <f t="shared" si="8"/>
        <v>6.7667335949712262E-2</v>
      </c>
      <c r="Z28" s="49">
        <f t="shared" si="9"/>
        <v>0</v>
      </c>
      <c r="AA28" s="49">
        <f t="shared" si="10"/>
        <v>1</v>
      </c>
      <c r="AB28" s="49">
        <f t="shared" si="11"/>
        <v>0</v>
      </c>
    </row>
    <row r="29" spans="1:28" ht="42" customHeight="1" x14ac:dyDescent="0.25">
      <c r="A29" s="42" t="s">
        <v>78</v>
      </c>
      <c r="B29" s="43" t="s">
        <v>41</v>
      </c>
      <c r="C29" s="43">
        <v>20</v>
      </c>
      <c r="D29" s="43" t="s">
        <v>38</v>
      </c>
      <c r="E29" s="44" t="s">
        <v>79</v>
      </c>
      <c r="F29" s="45">
        <v>205484375</v>
      </c>
      <c r="G29" s="45">
        <v>0</v>
      </c>
      <c r="H29" s="45">
        <v>0</v>
      </c>
      <c r="I29" s="45">
        <v>0</v>
      </c>
      <c r="J29" s="45">
        <v>0</v>
      </c>
      <c r="K29" s="45">
        <f t="shared" si="5"/>
        <v>0</v>
      </c>
      <c r="L29" s="46">
        <f t="shared" si="24"/>
        <v>205484375</v>
      </c>
      <c r="M29" s="47">
        <f t="shared" si="2"/>
        <v>2.2473970882003668E-5</v>
      </c>
      <c r="N29" s="45">
        <v>0</v>
      </c>
      <c r="O29" s="45">
        <v>205484375</v>
      </c>
      <c r="P29" s="45">
        <f t="shared" si="25"/>
        <v>0</v>
      </c>
      <c r="Q29" s="45">
        <v>14774900</v>
      </c>
      <c r="R29" s="45">
        <f t="shared" si="26"/>
        <v>190709475</v>
      </c>
      <c r="S29" s="45">
        <f t="shared" si="27"/>
        <v>190709475</v>
      </c>
      <c r="T29" s="45">
        <v>14774900</v>
      </c>
      <c r="U29" s="45">
        <f t="shared" si="28"/>
        <v>0</v>
      </c>
      <c r="V29" s="45">
        <v>0</v>
      </c>
      <c r="W29" s="48">
        <f t="shared" si="29"/>
        <v>14774900</v>
      </c>
      <c r="X29" s="49">
        <f t="shared" si="7"/>
        <v>7.1902790662307051E-2</v>
      </c>
      <c r="Y29" s="49">
        <f t="shared" si="8"/>
        <v>7.1902790662307051E-2</v>
      </c>
      <c r="Z29" s="49">
        <f t="shared" si="9"/>
        <v>0</v>
      </c>
      <c r="AA29" s="49">
        <f t="shared" si="10"/>
        <v>1</v>
      </c>
      <c r="AB29" s="49">
        <f t="shared" si="11"/>
        <v>0</v>
      </c>
    </row>
    <row r="30" spans="1:28" ht="42" customHeight="1" x14ac:dyDescent="0.25">
      <c r="A30" s="42" t="s">
        <v>80</v>
      </c>
      <c r="B30" s="43" t="s">
        <v>41</v>
      </c>
      <c r="C30" s="43">
        <v>20</v>
      </c>
      <c r="D30" s="43" t="s">
        <v>38</v>
      </c>
      <c r="E30" s="44" t="s">
        <v>81</v>
      </c>
      <c r="F30" s="45">
        <v>1231955838</v>
      </c>
      <c r="G30" s="45">
        <v>0</v>
      </c>
      <c r="H30" s="45">
        <v>0</v>
      </c>
      <c r="I30" s="45">
        <v>0</v>
      </c>
      <c r="J30" s="45">
        <v>0</v>
      </c>
      <c r="K30" s="45">
        <f t="shared" si="5"/>
        <v>0</v>
      </c>
      <c r="L30" s="46">
        <f t="shared" si="24"/>
        <v>1231955838</v>
      </c>
      <c r="M30" s="47">
        <f t="shared" si="2"/>
        <v>1.3473987806190339E-4</v>
      </c>
      <c r="N30" s="45">
        <v>0</v>
      </c>
      <c r="O30" s="45">
        <v>1231955838</v>
      </c>
      <c r="P30" s="45">
        <f t="shared" si="25"/>
        <v>0</v>
      </c>
      <c r="Q30" s="45">
        <v>83363700</v>
      </c>
      <c r="R30" s="45">
        <f t="shared" si="26"/>
        <v>1148592138</v>
      </c>
      <c r="S30" s="45">
        <f t="shared" si="27"/>
        <v>1148592138</v>
      </c>
      <c r="T30" s="45">
        <v>83363700</v>
      </c>
      <c r="U30" s="45">
        <f t="shared" si="28"/>
        <v>0</v>
      </c>
      <c r="V30" s="45">
        <v>0</v>
      </c>
      <c r="W30" s="48">
        <f t="shared" si="29"/>
        <v>83363700</v>
      </c>
      <c r="X30" s="49">
        <f t="shared" si="7"/>
        <v>6.7667766512909691E-2</v>
      </c>
      <c r="Y30" s="49">
        <f t="shared" si="8"/>
        <v>6.7667766512909691E-2</v>
      </c>
      <c r="Z30" s="49">
        <f t="shared" si="9"/>
        <v>0</v>
      </c>
      <c r="AA30" s="49">
        <f t="shared" si="10"/>
        <v>1</v>
      </c>
      <c r="AB30" s="49">
        <f t="shared" si="11"/>
        <v>0</v>
      </c>
    </row>
    <row r="31" spans="1:28" ht="42" customHeight="1" x14ac:dyDescent="0.25">
      <c r="A31" s="42" t="s">
        <v>82</v>
      </c>
      <c r="B31" s="43" t="s">
        <v>41</v>
      </c>
      <c r="C31" s="43">
        <v>20</v>
      </c>
      <c r="D31" s="43" t="s">
        <v>38</v>
      </c>
      <c r="E31" s="44" t="s">
        <v>83</v>
      </c>
      <c r="F31" s="45">
        <v>821306132</v>
      </c>
      <c r="G31" s="45">
        <v>0</v>
      </c>
      <c r="H31" s="45">
        <v>0</v>
      </c>
      <c r="I31" s="45">
        <v>0</v>
      </c>
      <c r="J31" s="45">
        <v>0</v>
      </c>
      <c r="K31" s="45">
        <f t="shared" si="5"/>
        <v>0</v>
      </c>
      <c r="L31" s="46">
        <f t="shared" si="24"/>
        <v>821306132</v>
      </c>
      <c r="M31" s="47">
        <f t="shared" si="2"/>
        <v>8.9826830364980609E-5</v>
      </c>
      <c r="N31" s="45">
        <v>0</v>
      </c>
      <c r="O31" s="45">
        <v>821306132</v>
      </c>
      <c r="P31" s="45">
        <f t="shared" si="25"/>
        <v>0</v>
      </c>
      <c r="Q31" s="45">
        <v>55581100</v>
      </c>
      <c r="R31" s="45">
        <f t="shared" si="26"/>
        <v>765725032</v>
      </c>
      <c r="S31" s="45">
        <f t="shared" si="27"/>
        <v>765725032</v>
      </c>
      <c r="T31" s="45">
        <v>55581100</v>
      </c>
      <c r="U31" s="45">
        <f t="shared" si="28"/>
        <v>0</v>
      </c>
      <c r="V31" s="45">
        <v>0</v>
      </c>
      <c r="W31" s="48">
        <f t="shared" si="29"/>
        <v>55581100</v>
      </c>
      <c r="X31" s="49">
        <f t="shared" si="7"/>
        <v>6.7674035094139537E-2</v>
      </c>
      <c r="Y31" s="49">
        <f t="shared" si="8"/>
        <v>6.7674035094139537E-2</v>
      </c>
      <c r="Z31" s="49">
        <f t="shared" si="9"/>
        <v>0</v>
      </c>
      <c r="AA31" s="49">
        <f t="shared" si="10"/>
        <v>1</v>
      </c>
      <c r="AB31" s="49">
        <f t="shared" si="11"/>
        <v>0</v>
      </c>
    </row>
    <row r="32" spans="1:28" ht="42" customHeight="1" x14ac:dyDescent="0.25">
      <c r="A32" s="38" t="s">
        <v>84</v>
      </c>
      <c r="B32" s="32" t="s">
        <v>41</v>
      </c>
      <c r="C32" s="32">
        <v>20</v>
      </c>
      <c r="D32" s="32" t="s">
        <v>38</v>
      </c>
      <c r="E32" s="39" t="s">
        <v>85</v>
      </c>
      <c r="F32" s="40">
        <f>+F33+F37+F38</f>
        <v>5485571000</v>
      </c>
      <c r="G32" s="40">
        <f>+G33+G37+G38</f>
        <v>0</v>
      </c>
      <c r="H32" s="40">
        <f>+H33+H37+H38</f>
        <v>0</v>
      </c>
      <c r="I32" s="40">
        <f>+I33+I37+I38</f>
        <v>0</v>
      </c>
      <c r="J32" s="40">
        <f>+J33+J37+J38</f>
        <v>0</v>
      </c>
      <c r="K32" s="34">
        <f t="shared" si="5"/>
        <v>0</v>
      </c>
      <c r="L32" s="41">
        <f>+L33+L37+L38</f>
        <v>5485571000</v>
      </c>
      <c r="M32" s="35">
        <f t="shared" si="2"/>
        <v>5.9996076550912329E-4</v>
      </c>
      <c r="N32" s="40">
        <f t="shared" ref="N32:W32" si="30">+N33+N37+N38</f>
        <v>0</v>
      </c>
      <c r="O32" s="40">
        <f>+O33+O37+O38</f>
        <v>5485571000</v>
      </c>
      <c r="P32" s="40">
        <f t="shared" si="30"/>
        <v>0</v>
      </c>
      <c r="Q32" s="40">
        <f t="shared" si="30"/>
        <v>217799207</v>
      </c>
      <c r="R32" s="40">
        <f t="shared" si="30"/>
        <v>5267771793</v>
      </c>
      <c r="S32" s="40">
        <f t="shared" si="30"/>
        <v>5267771793</v>
      </c>
      <c r="T32" s="40">
        <f t="shared" si="30"/>
        <v>217799207</v>
      </c>
      <c r="U32" s="40">
        <f t="shared" si="30"/>
        <v>0</v>
      </c>
      <c r="V32" s="40">
        <f t="shared" si="30"/>
        <v>217799207</v>
      </c>
      <c r="W32" s="40">
        <f t="shared" si="30"/>
        <v>0</v>
      </c>
      <c r="X32" s="36">
        <f t="shared" si="7"/>
        <v>3.9704017503373851E-2</v>
      </c>
      <c r="Y32" s="36">
        <f t="shared" si="8"/>
        <v>3.9704017503373851E-2</v>
      </c>
      <c r="Z32" s="36">
        <f t="shared" si="9"/>
        <v>3.9704017503373851E-2</v>
      </c>
      <c r="AA32" s="36">
        <f t="shared" si="10"/>
        <v>1</v>
      </c>
      <c r="AB32" s="36">
        <f t="shared" si="11"/>
        <v>1</v>
      </c>
    </row>
    <row r="33" spans="1:28" s="6" customFormat="1" ht="42" customHeight="1" x14ac:dyDescent="0.25">
      <c r="A33" s="38" t="s">
        <v>86</v>
      </c>
      <c r="B33" s="32" t="s">
        <v>41</v>
      </c>
      <c r="C33" s="32">
        <v>20</v>
      </c>
      <c r="D33" s="32" t="s">
        <v>38</v>
      </c>
      <c r="E33" s="39" t="s">
        <v>87</v>
      </c>
      <c r="F33" s="40">
        <f>+F34+F35+F36</f>
        <v>2405455726</v>
      </c>
      <c r="G33" s="40">
        <f>+G34+G35+G36</f>
        <v>0</v>
      </c>
      <c r="H33" s="40">
        <f>+H34+H35+H36</f>
        <v>0</v>
      </c>
      <c r="I33" s="40">
        <f>+I34+I35+I36</f>
        <v>0</v>
      </c>
      <c r="J33" s="40">
        <f>+J34+J35+J36</f>
        <v>0</v>
      </c>
      <c r="K33" s="34">
        <f t="shared" si="5"/>
        <v>0</v>
      </c>
      <c r="L33" s="41">
        <f>+L34+L35+L36</f>
        <v>2405455726</v>
      </c>
      <c r="M33" s="35">
        <f t="shared" si="2"/>
        <v>2.6308638768311699E-4</v>
      </c>
      <c r="N33" s="40">
        <f t="shared" ref="N33:W33" si="31">+N34+N35+N36</f>
        <v>0</v>
      </c>
      <c r="O33" s="40">
        <f>+O34+O35+O36</f>
        <v>2405455726</v>
      </c>
      <c r="P33" s="40">
        <f t="shared" si="31"/>
        <v>0</v>
      </c>
      <c r="Q33" s="40">
        <f t="shared" si="31"/>
        <v>40227952</v>
      </c>
      <c r="R33" s="40">
        <f t="shared" si="31"/>
        <v>2365227774</v>
      </c>
      <c r="S33" s="40">
        <f t="shared" si="31"/>
        <v>2365227774</v>
      </c>
      <c r="T33" s="40">
        <f t="shared" si="31"/>
        <v>40227952</v>
      </c>
      <c r="U33" s="40">
        <f t="shared" si="31"/>
        <v>0</v>
      </c>
      <c r="V33" s="40">
        <f t="shared" si="31"/>
        <v>40227952</v>
      </c>
      <c r="W33" s="40">
        <f t="shared" si="31"/>
        <v>0</v>
      </c>
      <c r="X33" s="36">
        <f t="shared" si="7"/>
        <v>1.6723630189982554E-2</v>
      </c>
      <c r="Y33" s="36">
        <f t="shared" si="8"/>
        <v>1.6723630189982554E-2</v>
      </c>
      <c r="Z33" s="36">
        <f t="shared" si="9"/>
        <v>1.6723630189982554E-2</v>
      </c>
      <c r="AA33" s="36">
        <f t="shared" si="10"/>
        <v>1</v>
      </c>
      <c r="AB33" s="36">
        <f t="shared" si="11"/>
        <v>1</v>
      </c>
    </row>
    <row r="34" spans="1:28" ht="42" customHeight="1" x14ac:dyDescent="0.25">
      <c r="A34" s="42" t="s">
        <v>88</v>
      </c>
      <c r="B34" s="43" t="s">
        <v>41</v>
      </c>
      <c r="C34" s="43">
        <v>20</v>
      </c>
      <c r="D34" s="43" t="s">
        <v>38</v>
      </c>
      <c r="E34" s="44" t="s">
        <v>89</v>
      </c>
      <c r="F34" s="45">
        <v>1189548954</v>
      </c>
      <c r="G34" s="45">
        <v>0</v>
      </c>
      <c r="H34" s="45">
        <v>0</v>
      </c>
      <c r="I34" s="45">
        <v>0</v>
      </c>
      <c r="J34" s="45">
        <v>0</v>
      </c>
      <c r="K34" s="45">
        <f t="shared" si="5"/>
        <v>0</v>
      </c>
      <c r="L34" s="46">
        <f t="shared" ref="L34:L39" si="32">+F34+K34</f>
        <v>1189548954</v>
      </c>
      <c r="M34" s="47">
        <f t="shared" si="2"/>
        <v>1.3010180727811505E-4</v>
      </c>
      <c r="N34" s="45">
        <v>0</v>
      </c>
      <c r="O34" s="45">
        <v>1189548954</v>
      </c>
      <c r="P34" s="45">
        <f t="shared" ref="P34:P39" si="33">L34-O34</f>
        <v>0</v>
      </c>
      <c r="Q34" s="45">
        <v>36656696</v>
      </c>
      <c r="R34" s="45">
        <f t="shared" ref="R34:R39" si="34">+L34-Q34</f>
        <v>1152892258</v>
      </c>
      <c r="S34" s="45">
        <f t="shared" ref="S34:S39" si="35">O34-Q34</f>
        <v>1152892258</v>
      </c>
      <c r="T34" s="45">
        <v>36656696</v>
      </c>
      <c r="U34" s="45">
        <f t="shared" ref="U34:U39" si="36">+Q34-T34</f>
        <v>0</v>
      </c>
      <c r="V34" s="45">
        <v>36656696</v>
      </c>
      <c r="W34" s="48">
        <f t="shared" ref="W34:W39" si="37">+T34-V34</f>
        <v>0</v>
      </c>
      <c r="X34" s="54">
        <f t="shared" si="7"/>
        <v>3.0815626273082326E-2</v>
      </c>
      <c r="Y34" s="55">
        <f t="shared" si="8"/>
        <v>3.0815626273082326E-2</v>
      </c>
      <c r="Z34" s="55">
        <f t="shared" si="9"/>
        <v>3.0815626273082326E-2</v>
      </c>
      <c r="AA34" s="49">
        <f t="shared" si="10"/>
        <v>1</v>
      </c>
      <c r="AB34" s="49">
        <f t="shared" si="11"/>
        <v>1</v>
      </c>
    </row>
    <row r="35" spans="1:28" ht="42" customHeight="1" x14ac:dyDescent="0.25">
      <c r="A35" s="42" t="s">
        <v>90</v>
      </c>
      <c r="B35" s="43" t="s">
        <v>41</v>
      </c>
      <c r="C35" s="43">
        <v>20</v>
      </c>
      <c r="D35" s="43" t="s">
        <v>38</v>
      </c>
      <c r="E35" s="44" t="s">
        <v>91</v>
      </c>
      <c r="F35" s="45">
        <v>981930367</v>
      </c>
      <c r="G35" s="45">
        <v>0</v>
      </c>
      <c r="H35" s="45">
        <v>0</v>
      </c>
      <c r="I35" s="45">
        <v>0</v>
      </c>
      <c r="J35" s="45">
        <v>0</v>
      </c>
      <c r="K35" s="45">
        <f t="shared" si="5"/>
        <v>0</v>
      </c>
      <c r="L35" s="46">
        <f t="shared" si="32"/>
        <v>981930367</v>
      </c>
      <c r="M35" s="47">
        <f t="shared" si="2"/>
        <v>1.0739441612586443E-4</v>
      </c>
      <c r="N35" s="45">
        <v>0</v>
      </c>
      <c r="O35" s="45">
        <v>981930367</v>
      </c>
      <c r="P35" s="45">
        <f t="shared" si="33"/>
        <v>0</v>
      </c>
      <c r="Q35" s="45">
        <v>0</v>
      </c>
      <c r="R35" s="45">
        <f t="shared" si="34"/>
        <v>981930367</v>
      </c>
      <c r="S35" s="45">
        <f t="shared" si="35"/>
        <v>981930367</v>
      </c>
      <c r="T35" s="45">
        <v>0</v>
      </c>
      <c r="U35" s="45">
        <f t="shared" si="36"/>
        <v>0</v>
      </c>
      <c r="V35" s="45">
        <v>0</v>
      </c>
      <c r="W35" s="48">
        <f t="shared" si="37"/>
        <v>0</v>
      </c>
      <c r="X35" s="57">
        <f t="shared" si="7"/>
        <v>0</v>
      </c>
      <c r="Y35" s="49">
        <f t="shared" si="8"/>
        <v>0</v>
      </c>
      <c r="Z35" s="49">
        <f t="shared" si="9"/>
        <v>0</v>
      </c>
      <c r="AA35" s="49" t="s">
        <v>40</v>
      </c>
      <c r="AB35" s="49" t="s">
        <v>40</v>
      </c>
    </row>
    <row r="36" spans="1:28" ht="42" customHeight="1" x14ac:dyDescent="0.25">
      <c r="A36" s="42" t="s">
        <v>92</v>
      </c>
      <c r="B36" s="43" t="s">
        <v>41</v>
      </c>
      <c r="C36" s="43">
        <v>20</v>
      </c>
      <c r="D36" s="43" t="s">
        <v>38</v>
      </c>
      <c r="E36" s="44" t="s">
        <v>93</v>
      </c>
      <c r="F36" s="45">
        <v>233976405</v>
      </c>
      <c r="G36" s="45">
        <v>0</v>
      </c>
      <c r="H36" s="45">
        <v>0</v>
      </c>
      <c r="I36" s="45">
        <v>0</v>
      </c>
      <c r="J36" s="45">
        <v>0</v>
      </c>
      <c r="K36" s="45">
        <f t="shared" si="5"/>
        <v>0</v>
      </c>
      <c r="L36" s="46">
        <f t="shared" si="32"/>
        <v>233976405</v>
      </c>
      <c r="M36" s="52">
        <f t="shared" si="2"/>
        <v>2.5590164279137515E-5</v>
      </c>
      <c r="N36" s="45">
        <v>0</v>
      </c>
      <c r="O36" s="45">
        <v>233976405</v>
      </c>
      <c r="P36" s="45">
        <f t="shared" si="33"/>
        <v>0</v>
      </c>
      <c r="Q36" s="45">
        <v>3571256</v>
      </c>
      <c r="R36" s="45">
        <f t="shared" si="34"/>
        <v>230405149</v>
      </c>
      <c r="S36" s="45">
        <f t="shared" si="35"/>
        <v>230405149</v>
      </c>
      <c r="T36" s="45">
        <v>3571256</v>
      </c>
      <c r="U36" s="45">
        <f t="shared" si="36"/>
        <v>0</v>
      </c>
      <c r="V36" s="45">
        <v>3571256</v>
      </c>
      <c r="W36" s="48">
        <f t="shared" si="37"/>
        <v>0</v>
      </c>
      <c r="X36" s="57">
        <f t="shared" si="7"/>
        <v>1.5263316828891357E-2</v>
      </c>
      <c r="Y36" s="49">
        <f t="shared" si="8"/>
        <v>1.5263316828891357E-2</v>
      </c>
      <c r="Z36" s="49">
        <f t="shared" si="9"/>
        <v>1.5263316828891357E-2</v>
      </c>
      <c r="AA36" s="49">
        <f t="shared" si="10"/>
        <v>1</v>
      </c>
      <c r="AB36" s="49">
        <f t="shared" si="11"/>
        <v>1</v>
      </c>
    </row>
    <row r="37" spans="1:28" ht="42" customHeight="1" x14ac:dyDescent="0.25">
      <c r="A37" s="42" t="s">
        <v>94</v>
      </c>
      <c r="B37" s="43" t="s">
        <v>41</v>
      </c>
      <c r="C37" s="43">
        <v>20</v>
      </c>
      <c r="D37" s="43" t="s">
        <v>38</v>
      </c>
      <c r="E37" s="44" t="s">
        <v>95</v>
      </c>
      <c r="F37" s="45">
        <v>2942173082</v>
      </c>
      <c r="G37" s="45">
        <v>0</v>
      </c>
      <c r="H37" s="45">
        <v>0</v>
      </c>
      <c r="I37" s="45">
        <v>0</v>
      </c>
      <c r="J37" s="45">
        <v>0</v>
      </c>
      <c r="K37" s="45">
        <f t="shared" si="5"/>
        <v>0</v>
      </c>
      <c r="L37" s="46">
        <f t="shared" si="32"/>
        <v>2942173082</v>
      </c>
      <c r="M37" s="47">
        <f t="shared" si="2"/>
        <v>3.2178754309023736E-4</v>
      </c>
      <c r="N37" s="45">
        <v>0</v>
      </c>
      <c r="O37" s="45">
        <v>2942173082</v>
      </c>
      <c r="P37" s="45">
        <f t="shared" si="33"/>
        <v>0</v>
      </c>
      <c r="Q37" s="45">
        <v>177571255</v>
      </c>
      <c r="R37" s="45">
        <f t="shared" si="34"/>
        <v>2764601827</v>
      </c>
      <c r="S37" s="45">
        <f t="shared" si="35"/>
        <v>2764601827</v>
      </c>
      <c r="T37" s="45">
        <v>177571255</v>
      </c>
      <c r="U37" s="45">
        <f t="shared" si="36"/>
        <v>0</v>
      </c>
      <c r="V37" s="45">
        <v>177571255</v>
      </c>
      <c r="W37" s="48">
        <f t="shared" si="37"/>
        <v>0</v>
      </c>
      <c r="X37" s="57">
        <f t="shared" si="7"/>
        <v>6.0353775950969017E-2</v>
      </c>
      <c r="Y37" s="49">
        <f t="shared" si="8"/>
        <v>6.0353775950969017E-2</v>
      </c>
      <c r="Z37" s="49">
        <f t="shared" si="9"/>
        <v>6.0353775950969017E-2</v>
      </c>
      <c r="AA37" s="49">
        <f t="shared" si="10"/>
        <v>1</v>
      </c>
      <c r="AB37" s="49">
        <f t="shared" si="11"/>
        <v>1</v>
      </c>
    </row>
    <row r="38" spans="1:28" ht="42" customHeight="1" x14ac:dyDescent="0.25">
      <c r="A38" s="42" t="s">
        <v>96</v>
      </c>
      <c r="B38" s="43" t="s">
        <v>41</v>
      </c>
      <c r="C38" s="43">
        <v>20</v>
      </c>
      <c r="D38" s="43" t="s">
        <v>38</v>
      </c>
      <c r="E38" s="44" t="s">
        <v>97</v>
      </c>
      <c r="F38" s="45">
        <v>137942192</v>
      </c>
      <c r="G38" s="45">
        <v>0</v>
      </c>
      <c r="H38" s="45">
        <v>0</v>
      </c>
      <c r="I38" s="45">
        <v>0</v>
      </c>
      <c r="J38" s="45">
        <v>0</v>
      </c>
      <c r="K38" s="45">
        <f t="shared" si="5"/>
        <v>0</v>
      </c>
      <c r="L38" s="46">
        <f t="shared" si="32"/>
        <v>137942192</v>
      </c>
      <c r="M38" s="52">
        <f t="shared" si="2"/>
        <v>1.5086834735768885E-5</v>
      </c>
      <c r="N38" s="45">
        <v>0</v>
      </c>
      <c r="O38" s="45">
        <v>137942192</v>
      </c>
      <c r="P38" s="45">
        <f t="shared" si="33"/>
        <v>0</v>
      </c>
      <c r="Q38" s="45">
        <v>0</v>
      </c>
      <c r="R38" s="45">
        <f t="shared" si="34"/>
        <v>137942192</v>
      </c>
      <c r="S38" s="45">
        <f t="shared" si="35"/>
        <v>137942192</v>
      </c>
      <c r="T38" s="45">
        <v>0</v>
      </c>
      <c r="U38" s="45">
        <f t="shared" si="36"/>
        <v>0</v>
      </c>
      <c r="V38" s="45">
        <v>0</v>
      </c>
      <c r="W38" s="48">
        <f t="shared" si="37"/>
        <v>0</v>
      </c>
      <c r="X38" s="57">
        <f t="shared" si="7"/>
        <v>0</v>
      </c>
      <c r="Y38" s="49">
        <f t="shared" si="8"/>
        <v>0</v>
      </c>
      <c r="Z38" s="49">
        <f t="shared" si="9"/>
        <v>0</v>
      </c>
      <c r="AA38" s="49" t="s">
        <v>40</v>
      </c>
      <c r="AB38" s="49" t="s">
        <v>40</v>
      </c>
    </row>
    <row r="39" spans="1:28" s="6" customFormat="1" ht="42" customHeight="1" x14ac:dyDescent="0.25">
      <c r="A39" s="38" t="s">
        <v>98</v>
      </c>
      <c r="B39" s="32" t="s">
        <v>41</v>
      </c>
      <c r="C39" s="32">
        <v>20</v>
      </c>
      <c r="D39" s="32" t="s">
        <v>38</v>
      </c>
      <c r="E39" s="39" t="s">
        <v>99</v>
      </c>
      <c r="F39" s="59">
        <v>7134940000</v>
      </c>
      <c r="G39" s="59">
        <v>0</v>
      </c>
      <c r="H39" s="59">
        <v>0</v>
      </c>
      <c r="I39" s="59">
        <v>0</v>
      </c>
      <c r="J39" s="59">
        <v>0</v>
      </c>
      <c r="K39" s="40">
        <f t="shared" si="5"/>
        <v>0</v>
      </c>
      <c r="L39" s="41">
        <f t="shared" si="32"/>
        <v>7134940000</v>
      </c>
      <c r="M39" s="35">
        <f t="shared" si="2"/>
        <v>7.8035341521633095E-4</v>
      </c>
      <c r="N39" s="59">
        <v>7134940000</v>
      </c>
      <c r="O39" s="59">
        <v>0</v>
      </c>
      <c r="P39" s="59">
        <f t="shared" si="33"/>
        <v>7134940000</v>
      </c>
      <c r="Q39" s="60">
        <v>0</v>
      </c>
      <c r="R39" s="59">
        <f t="shared" si="34"/>
        <v>7134940000</v>
      </c>
      <c r="S39" s="59">
        <f t="shared" si="35"/>
        <v>0</v>
      </c>
      <c r="T39" s="60">
        <v>0</v>
      </c>
      <c r="U39" s="59">
        <f t="shared" si="36"/>
        <v>0</v>
      </c>
      <c r="V39" s="60">
        <v>0</v>
      </c>
      <c r="W39" s="61">
        <f t="shared" si="37"/>
        <v>0</v>
      </c>
      <c r="X39" s="36">
        <f t="shared" si="7"/>
        <v>0</v>
      </c>
      <c r="Y39" s="36">
        <f t="shared" si="8"/>
        <v>0</v>
      </c>
      <c r="Z39" s="36">
        <f t="shared" si="9"/>
        <v>0</v>
      </c>
      <c r="AA39" s="36" t="s">
        <v>40</v>
      </c>
      <c r="AB39" s="36" t="s">
        <v>40</v>
      </c>
    </row>
    <row r="40" spans="1:28" ht="42" customHeight="1" x14ac:dyDescent="0.25">
      <c r="A40" s="38" t="s">
        <v>100</v>
      </c>
      <c r="B40" s="32" t="s">
        <v>41</v>
      </c>
      <c r="C40" s="32">
        <v>20</v>
      </c>
      <c r="D40" s="32" t="s">
        <v>38</v>
      </c>
      <c r="E40" s="39" t="s">
        <v>101</v>
      </c>
      <c r="F40" s="59">
        <f>+F41+F47</f>
        <v>22397242000</v>
      </c>
      <c r="G40" s="59">
        <f>+G41+G47</f>
        <v>0</v>
      </c>
      <c r="H40" s="59">
        <f>+H41+H47</f>
        <v>0</v>
      </c>
      <c r="I40" s="59">
        <f>+I41+I47</f>
        <v>0</v>
      </c>
      <c r="J40" s="59">
        <f>+J41+J47</f>
        <v>0</v>
      </c>
      <c r="K40" s="34">
        <f t="shared" si="5"/>
        <v>0</v>
      </c>
      <c r="L40" s="59">
        <f>+L41+L47</f>
        <v>22397242000</v>
      </c>
      <c r="M40" s="35">
        <f t="shared" si="2"/>
        <v>2.4496021390686741E-3</v>
      </c>
      <c r="N40" s="59">
        <f t="shared" ref="N40:W40" si="38">+N41+N47</f>
        <v>0</v>
      </c>
      <c r="O40" s="59">
        <f>+O41+O47</f>
        <v>17416442613.630001</v>
      </c>
      <c r="P40" s="59">
        <f>+P41+P47</f>
        <v>4980799386.3699999</v>
      </c>
      <c r="Q40" s="59">
        <f t="shared" si="38"/>
        <v>15263887276.549999</v>
      </c>
      <c r="R40" s="59">
        <f t="shared" si="38"/>
        <v>7044238892.4499998</v>
      </c>
      <c r="S40" s="62">
        <f t="shared" si="38"/>
        <v>2152555337.0799999</v>
      </c>
      <c r="T40" s="59">
        <f t="shared" si="38"/>
        <v>662498948.86000001</v>
      </c>
      <c r="U40" s="59">
        <f t="shared" si="38"/>
        <v>14601388327.689999</v>
      </c>
      <c r="V40" s="59">
        <f t="shared" si="38"/>
        <v>638774325.86000001</v>
      </c>
      <c r="W40" s="59">
        <f t="shared" si="38"/>
        <v>23724623</v>
      </c>
      <c r="X40" s="36">
        <f t="shared" si="7"/>
        <v>0.68150744973644517</v>
      </c>
      <c r="Y40" s="36">
        <f t="shared" si="8"/>
        <v>2.9579487905698389E-2</v>
      </c>
      <c r="Z40" s="36">
        <f t="shared" si="9"/>
        <v>2.8520222528291655E-2</v>
      </c>
      <c r="AA40" s="36">
        <f t="shared" ref="AA40:AA91" si="39">+T40/Q40</f>
        <v>4.3403029441772746E-2</v>
      </c>
      <c r="AB40" s="36">
        <f t="shared" ref="AB40:AB91" si="40">+V40/T40</f>
        <v>0.96418919148351201</v>
      </c>
    </row>
    <row r="41" spans="1:28" ht="42" customHeight="1" x14ac:dyDescent="0.25">
      <c r="A41" s="38" t="s">
        <v>102</v>
      </c>
      <c r="B41" s="32" t="s">
        <v>41</v>
      </c>
      <c r="C41" s="32">
        <v>20</v>
      </c>
      <c r="D41" s="32" t="s">
        <v>38</v>
      </c>
      <c r="E41" s="39" t="s">
        <v>103</v>
      </c>
      <c r="F41" s="62">
        <f>+F42</f>
        <v>128000000</v>
      </c>
      <c r="G41" s="62">
        <f>+G42</f>
        <v>0</v>
      </c>
      <c r="H41" s="62">
        <f>+H42</f>
        <v>0</v>
      </c>
      <c r="I41" s="62">
        <f>+I42</f>
        <v>0</v>
      </c>
      <c r="J41" s="62">
        <f>+J42</f>
        <v>0</v>
      </c>
      <c r="K41" s="34">
        <f t="shared" si="5"/>
        <v>0</v>
      </c>
      <c r="L41" s="62">
        <f>+L42</f>
        <v>128000000</v>
      </c>
      <c r="M41" s="63">
        <f t="shared" si="2"/>
        <v>1.3999450191268652E-5</v>
      </c>
      <c r="N41" s="62">
        <f t="shared" ref="N41:W41" si="41">+N42</f>
        <v>0</v>
      </c>
      <c r="O41" s="62">
        <f>+O42</f>
        <v>1000000</v>
      </c>
      <c r="P41" s="62">
        <f>+P42</f>
        <v>127000000</v>
      </c>
      <c r="Q41" s="62">
        <f t="shared" si="41"/>
        <v>0</v>
      </c>
      <c r="R41" s="62">
        <f t="shared" si="41"/>
        <v>128000000</v>
      </c>
      <c r="S41" s="62">
        <f t="shared" si="41"/>
        <v>1000000</v>
      </c>
      <c r="T41" s="62">
        <f t="shared" si="41"/>
        <v>0</v>
      </c>
      <c r="U41" s="62">
        <f t="shared" si="41"/>
        <v>0</v>
      </c>
      <c r="V41" s="62">
        <f t="shared" si="41"/>
        <v>0</v>
      </c>
      <c r="W41" s="62">
        <f t="shared" si="41"/>
        <v>0</v>
      </c>
      <c r="X41" s="36">
        <f t="shared" si="7"/>
        <v>0</v>
      </c>
      <c r="Y41" s="36">
        <f t="shared" si="8"/>
        <v>0</v>
      </c>
      <c r="Z41" s="36">
        <f t="shared" si="9"/>
        <v>0</v>
      </c>
      <c r="AA41" s="36" t="s">
        <v>40</v>
      </c>
      <c r="AB41" s="36" t="s">
        <v>40</v>
      </c>
    </row>
    <row r="42" spans="1:28" ht="42" customHeight="1" x14ac:dyDescent="0.25">
      <c r="A42" s="38" t="s">
        <v>104</v>
      </c>
      <c r="B42" s="32" t="s">
        <v>41</v>
      </c>
      <c r="C42" s="32">
        <v>20</v>
      </c>
      <c r="D42" s="32" t="s">
        <v>38</v>
      </c>
      <c r="E42" s="39" t="s">
        <v>105</v>
      </c>
      <c r="F42" s="59">
        <f>+F45+F43</f>
        <v>128000000</v>
      </c>
      <c r="G42" s="59">
        <f>+G45+G43</f>
        <v>0</v>
      </c>
      <c r="H42" s="59">
        <f>+H45+H43</f>
        <v>0</v>
      </c>
      <c r="I42" s="59">
        <f>+I45+I43</f>
        <v>0</v>
      </c>
      <c r="J42" s="59">
        <f>+J45+J43</f>
        <v>0</v>
      </c>
      <c r="K42" s="34">
        <f t="shared" si="5"/>
        <v>0</v>
      </c>
      <c r="L42" s="59">
        <f>+L45+L43</f>
        <v>128000000</v>
      </c>
      <c r="M42" s="63">
        <f t="shared" si="2"/>
        <v>1.3999450191268652E-5</v>
      </c>
      <c r="N42" s="59">
        <f t="shared" ref="N42:W42" si="42">+N45+N43</f>
        <v>0</v>
      </c>
      <c r="O42" s="59">
        <f>+O45+O43</f>
        <v>1000000</v>
      </c>
      <c r="P42" s="59">
        <f>+P45+P43</f>
        <v>127000000</v>
      </c>
      <c r="Q42" s="59">
        <f t="shared" si="42"/>
        <v>0</v>
      </c>
      <c r="R42" s="59">
        <f t="shared" si="42"/>
        <v>128000000</v>
      </c>
      <c r="S42" s="59">
        <f t="shared" si="42"/>
        <v>1000000</v>
      </c>
      <c r="T42" s="59">
        <f t="shared" si="42"/>
        <v>0</v>
      </c>
      <c r="U42" s="59">
        <f t="shared" si="42"/>
        <v>0</v>
      </c>
      <c r="V42" s="59">
        <f t="shared" si="42"/>
        <v>0</v>
      </c>
      <c r="W42" s="59">
        <f t="shared" si="42"/>
        <v>0</v>
      </c>
      <c r="X42" s="36">
        <f t="shared" si="7"/>
        <v>0</v>
      </c>
      <c r="Y42" s="36">
        <f t="shared" si="8"/>
        <v>0</v>
      </c>
      <c r="Z42" s="36">
        <f t="shared" si="9"/>
        <v>0</v>
      </c>
      <c r="AA42" s="36" t="s">
        <v>40</v>
      </c>
      <c r="AB42" s="36" t="s">
        <v>40</v>
      </c>
    </row>
    <row r="43" spans="1:28" ht="42" customHeight="1" x14ac:dyDescent="0.25">
      <c r="A43" s="38" t="s">
        <v>106</v>
      </c>
      <c r="B43" s="32" t="s">
        <v>41</v>
      </c>
      <c r="C43" s="32">
        <v>20</v>
      </c>
      <c r="D43" s="32" t="s">
        <v>38</v>
      </c>
      <c r="E43" s="39" t="s">
        <v>107</v>
      </c>
      <c r="F43" s="59">
        <f>+F44</f>
        <v>125000000</v>
      </c>
      <c r="G43" s="59">
        <f>+G44</f>
        <v>0</v>
      </c>
      <c r="H43" s="59">
        <f>+H44</f>
        <v>0</v>
      </c>
      <c r="I43" s="59">
        <f>+I44</f>
        <v>0</v>
      </c>
      <c r="J43" s="59">
        <f>+J44</f>
        <v>0</v>
      </c>
      <c r="K43" s="34">
        <f t="shared" si="5"/>
        <v>0</v>
      </c>
      <c r="L43" s="59">
        <f>+L44</f>
        <v>125000000</v>
      </c>
      <c r="M43" s="63">
        <f t="shared" si="2"/>
        <v>1.3671338077410793E-5</v>
      </c>
      <c r="N43" s="59">
        <f t="shared" ref="N43:W43" si="43">+N44</f>
        <v>0</v>
      </c>
      <c r="O43" s="59">
        <f>+O44</f>
        <v>0</v>
      </c>
      <c r="P43" s="59">
        <f>+P44</f>
        <v>125000000</v>
      </c>
      <c r="Q43" s="59">
        <f t="shared" si="43"/>
        <v>0</v>
      </c>
      <c r="R43" s="59">
        <f t="shared" si="43"/>
        <v>125000000</v>
      </c>
      <c r="S43" s="59">
        <f t="shared" si="43"/>
        <v>0</v>
      </c>
      <c r="T43" s="59">
        <f t="shared" si="43"/>
        <v>0</v>
      </c>
      <c r="U43" s="59">
        <f t="shared" si="43"/>
        <v>0</v>
      </c>
      <c r="V43" s="59">
        <f t="shared" si="43"/>
        <v>0</v>
      </c>
      <c r="W43" s="59">
        <f t="shared" si="43"/>
        <v>0</v>
      </c>
      <c r="X43" s="36">
        <f t="shared" si="7"/>
        <v>0</v>
      </c>
      <c r="Y43" s="36">
        <f t="shared" si="8"/>
        <v>0</v>
      </c>
      <c r="Z43" s="36">
        <f t="shared" si="9"/>
        <v>0</v>
      </c>
      <c r="AA43" s="36" t="s">
        <v>40</v>
      </c>
      <c r="AB43" s="36" t="s">
        <v>40</v>
      </c>
    </row>
    <row r="44" spans="1:28" ht="42" customHeight="1" x14ac:dyDescent="0.25">
      <c r="A44" s="42" t="s">
        <v>108</v>
      </c>
      <c r="B44" s="43" t="s">
        <v>41</v>
      </c>
      <c r="C44" s="43">
        <v>20</v>
      </c>
      <c r="D44" s="43" t="s">
        <v>38</v>
      </c>
      <c r="E44" s="44" t="s">
        <v>109</v>
      </c>
      <c r="F44" s="45">
        <v>125000000</v>
      </c>
      <c r="G44" s="45">
        <v>0</v>
      </c>
      <c r="H44" s="45">
        <v>0</v>
      </c>
      <c r="I44" s="45">
        <v>0</v>
      </c>
      <c r="J44" s="45">
        <v>0</v>
      </c>
      <c r="K44" s="45">
        <f t="shared" si="5"/>
        <v>0</v>
      </c>
      <c r="L44" s="46">
        <f>+F44+K44</f>
        <v>125000000</v>
      </c>
      <c r="M44" s="52">
        <f t="shared" si="2"/>
        <v>1.3671338077410793E-5</v>
      </c>
      <c r="N44" s="45">
        <v>0</v>
      </c>
      <c r="O44" s="45">
        <v>0</v>
      </c>
      <c r="P44" s="45">
        <f>L44-O44</f>
        <v>125000000</v>
      </c>
      <c r="Q44" s="45">
        <v>0</v>
      </c>
      <c r="R44" s="45">
        <f>+L44-Q44</f>
        <v>125000000</v>
      </c>
      <c r="S44" s="45">
        <f>O44-Q44</f>
        <v>0</v>
      </c>
      <c r="T44" s="45">
        <v>0</v>
      </c>
      <c r="U44" s="45">
        <f>+Q44-T44</f>
        <v>0</v>
      </c>
      <c r="V44" s="45">
        <v>0</v>
      </c>
      <c r="W44" s="48">
        <f>+T44-V44</f>
        <v>0</v>
      </c>
      <c r="X44" s="57">
        <f t="shared" si="7"/>
        <v>0</v>
      </c>
      <c r="Y44" s="49">
        <f t="shared" si="8"/>
        <v>0</v>
      </c>
      <c r="Z44" s="49">
        <f t="shared" si="9"/>
        <v>0</v>
      </c>
      <c r="AA44" s="49" t="s">
        <v>40</v>
      </c>
      <c r="AB44" s="49" t="s">
        <v>40</v>
      </c>
    </row>
    <row r="45" spans="1:28" ht="42" customHeight="1" x14ac:dyDescent="0.25">
      <c r="A45" s="38" t="s">
        <v>110</v>
      </c>
      <c r="B45" s="32" t="s">
        <v>41</v>
      </c>
      <c r="C45" s="32">
        <v>20</v>
      </c>
      <c r="D45" s="32" t="s">
        <v>38</v>
      </c>
      <c r="E45" s="39" t="s">
        <v>111</v>
      </c>
      <c r="F45" s="59">
        <f>+F46</f>
        <v>3000000</v>
      </c>
      <c r="G45" s="59">
        <f>+G46</f>
        <v>0</v>
      </c>
      <c r="H45" s="59">
        <f>+H46</f>
        <v>0</v>
      </c>
      <c r="I45" s="59">
        <f>+I46</f>
        <v>0</v>
      </c>
      <c r="J45" s="59">
        <f>+J46</f>
        <v>0</v>
      </c>
      <c r="K45" s="34">
        <f t="shared" si="5"/>
        <v>0</v>
      </c>
      <c r="L45" s="59">
        <f>+L46</f>
        <v>3000000</v>
      </c>
      <c r="M45" s="64">
        <f t="shared" si="2"/>
        <v>3.2811211385785907E-7</v>
      </c>
      <c r="N45" s="59">
        <f t="shared" ref="N45:W45" si="44">+N46</f>
        <v>0</v>
      </c>
      <c r="O45" s="59">
        <f>+O46</f>
        <v>1000000</v>
      </c>
      <c r="P45" s="59">
        <f>+P46</f>
        <v>2000000</v>
      </c>
      <c r="Q45" s="59">
        <f t="shared" si="44"/>
        <v>0</v>
      </c>
      <c r="R45" s="59">
        <f>+R46</f>
        <v>3000000</v>
      </c>
      <c r="S45" s="59">
        <f t="shared" si="44"/>
        <v>1000000</v>
      </c>
      <c r="T45" s="59">
        <f t="shared" si="44"/>
        <v>0</v>
      </c>
      <c r="U45" s="59">
        <f t="shared" si="44"/>
        <v>0</v>
      </c>
      <c r="V45" s="59">
        <f t="shared" si="44"/>
        <v>0</v>
      </c>
      <c r="W45" s="59">
        <f t="shared" si="44"/>
        <v>0</v>
      </c>
      <c r="X45" s="36">
        <f t="shared" si="7"/>
        <v>0</v>
      </c>
      <c r="Y45" s="36">
        <f t="shared" si="8"/>
        <v>0</v>
      </c>
      <c r="Z45" s="36">
        <f t="shared" si="9"/>
        <v>0</v>
      </c>
      <c r="AA45" s="36" t="s">
        <v>40</v>
      </c>
      <c r="AB45" s="36" t="s">
        <v>40</v>
      </c>
    </row>
    <row r="46" spans="1:28" ht="42" customHeight="1" x14ac:dyDescent="0.25">
      <c r="A46" s="42" t="s">
        <v>112</v>
      </c>
      <c r="B46" s="43" t="s">
        <v>41</v>
      </c>
      <c r="C46" s="43">
        <v>20</v>
      </c>
      <c r="D46" s="43" t="s">
        <v>38</v>
      </c>
      <c r="E46" s="44" t="s">
        <v>113</v>
      </c>
      <c r="F46" s="45">
        <v>3000000</v>
      </c>
      <c r="G46" s="45">
        <v>0</v>
      </c>
      <c r="H46" s="45">
        <v>0</v>
      </c>
      <c r="I46" s="45">
        <v>0</v>
      </c>
      <c r="J46" s="45">
        <v>0</v>
      </c>
      <c r="K46" s="45">
        <f t="shared" si="5"/>
        <v>0</v>
      </c>
      <c r="L46" s="46">
        <f>+F46+K46</f>
        <v>3000000</v>
      </c>
      <c r="M46" s="50">
        <f t="shared" si="2"/>
        <v>3.2811211385785907E-7</v>
      </c>
      <c r="N46" s="45">
        <v>0</v>
      </c>
      <c r="O46" s="45">
        <v>1000000</v>
      </c>
      <c r="P46" s="45">
        <f>L46-O46</f>
        <v>2000000</v>
      </c>
      <c r="Q46" s="45">
        <v>0</v>
      </c>
      <c r="R46" s="45">
        <f>+L46-Q46</f>
        <v>3000000</v>
      </c>
      <c r="S46" s="45">
        <f>O46-Q46</f>
        <v>1000000</v>
      </c>
      <c r="T46" s="45">
        <v>0</v>
      </c>
      <c r="U46" s="45">
        <f>+Q46-T46</f>
        <v>0</v>
      </c>
      <c r="V46" s="45">
        <v>0</v>
      </c>
      <c r="W46" s="48">
        <f>+T46-V46</f>
        <v>0</v>
      </c>
      <c r="X46" s="57">
        <f t="shared" si="7"/>
        <v>0</v>
      </c>
      <c r="Y46" s="49">
        <f t="shared" si="8"/>
        <v>0</v>
      </c>
      <c r="Z46" s="49">
        <f t="shared" si="9"/>
        <v>0</v>
      </c>
      <c r="AA46" s="49" t="s">
        <v>40</v>
      </c>
      <c r="AB46" s="49" t="s">
        <v>40</v>
      </c>
    </row>
    <row r="47" spans="1:28" ht="42" customHeight="1" x14ac:dyDescent="0.25">
      <c r="A47" s="38" t="s">
        <v>114</v>
      </c>
      <c r="B47" s="32" t="s">
        <v>41</v>
      </c>
      <c r="C47" s="32">
        <v>20</v>
      </c>
      <c r="D47" s="32" t="s">
        <v>38</v>
      </c>
      <c r="E47" s="39" t="s">
        <v>115</v>
      </c>
      <c r="F47" s="62">
        <f>+F48+F64</f>
        <v>22269242000</v>
      </c>
      <c r="G47" s="62">
        <f>+G48+G64</f>
        <v>0</v>
      </c>
      <c r="H47" s="62">
        <f>+H48+H64</f>
        <v>0</v>
      </c>
      <c r="I47" s="62">
        <f>+I48+I64</f>
        <v>0</v>
      </c>
      <c r="J47" s="62">
        <f>+J48+J64</f>
        <v>0</v>
      </c>
      <c r="K47" s="34">
        <f t="shared" si="5"/>
        <v>0</v>
      </c>
      <c r="L47" s="62">
        <f>+L48+L64</f>
        <v>22269242000</v>
      </c>
      <c r="M47" s="63">
        <f t="shared" si="2"/>
        <v>2.4356026888774055E-3</v>
      </c>
      <c r="N47" s="62">
        <f t="shared" ref="N47:W47" si="45">+N48+N64</f>
        <v>0</v>
      </c>
      <c r="O47" s="62">
        <f>+O48+O64</f>
        <v>17415442613.630001</v>
      </c>
      <c r="P47" s="62">
        <f>+P48+P64</f>
        <v>4853799386.3699999</v>
      </c>
      <c r="Q47" s="62">
        <f t="shared" si="45"/>
        <v>15263887276.549999</v>
      </c>
      <c r="R47" s="62">
        <f t="shared" si="45"/>
        <v>6916238892.4499998</v>
      </c>
      <c r="S47" s="62">
        <f t="shared" si="45"/>
        <v>2151555337.0799999</v>
      </c>
      <c r="T47" s="62">
        <f t="shared" si="45"/>
        <v>662498948.86000001</v>
      </c>
      <c r="U47" s="62">
        <f t="shared" si="45"/>
        <v>14601388327.689999</v>
      </c>
      <c r="V47" s="62">
        <f t="shared" si="45"/>
        <v>638774325.86000001</v>
      </c>
      <c r="W47" s="62">
        <f t="shared" si="45"/>
        <v>23724623</v>
      </c>
      <c r="X47" s="36">
        <f t="shared" si="7"/>
        <v>0.68542464429413441</v>
      </c>
      <c r="Y47" s="36">
        <f t="shared" si="8"/>
        <v>2.9749506016414927E-2</v>
      </c>
      <c r="Z47" s="36">
        <f t="shared" si="9"/>
        <v>2.8684152153000988E-2</v>
      </c>
      <c r="AA47" s="36">
        <f t="shared" si="39"/>
        <v>4.3403029441772746E-2</v>
      </c>
      <c r="AB47" s="36">
        <f t="shared" si="40"/>
        <v>0.96418919148351201</v>
      </c>
    </row>
    <row r="48" spans="1:28" ht="42" customHeight="1" x14ac:dyDescent="0.25">
      <c r="A48" s="38" t="s">
        <v>116</v>
      </c>
      <c r="B48" s="32" t="s">
        <v>41</v>
      </c>
      <c r="C48" s="32">
        <v>20</v>
      </c>
      <c r="D48" s="32" t="s">
        <v>38</v>
      </c>
      <c r="E48" s="39" t="s">
        <v>117</v>
      </c>
      <c r="F48" s="59">
        <f>+F49+F53+F60</f>
        <v>533560629</v>
      </c>
      <c r="G48" s="59">
        <f>+G49+G53+G60</f>
        <v>0</v>
      </c>
      <c r="H48" s="59">
        <f>+H49+H53+H60</f>
        <v>0</v>
      </c>
      <c r="I48" s="59">
        <f>+I49+I53+I60</f>
        <v>0</v>
      </c>
      <c r="J48" s="59">
        <f>+J49+J53+J60</f>
        <v>0</v>
      </c>
      <c r="K48" s="34">
        <f t="shared" si="5"/>
        <v>0</v>
      </c>
      <c r="L48" s="59">
        <f>+L49+L53+L60</f>
        <v>533560629</v>
      </c>
      <c r="M48" s="63">
        <f t="shared" si="2"/>
        <v>5.8355901950839631E-5</v>
      </c>
      <c r="N48" s="59">
        <f t="shared" ref="N48:W48" si="46">+N49+N53+N60</f>
        <v>0</v>
      </c>
      <c r="O48" s="59">
        <f>+O49+O53+O60</f>
        <v>170313317.55000001</v>
      </c>
      <c r="P48" s="59">
        <f>+P49+P53+P60</f>
        <v>363247311.44999999</v>
      </c>
      <c r="Q48" s="59">
        <f t="shared" si="46"/>
        <v>160072317.55000001</v>
      </c>
      <c r="R48" s="59">
        <f t="shared" si="46"/>
        <v>373488311.44999999</v>
      </c>
      <c r="S48" s="59">
        <f t="shared" si="46"/>
        <v>10241000</v>
      </c>
      <c r="T48" s="59">
        <f t="shared" si="46"/>
        <v>3000000</v>
      </c>
      <c r="U48" s="59">
        <f t="shared" si="46"/>
        <v>157072317.55000001</v>
      </c>
      <c r="V48" s="59">
        <f t="shared" si="46"/>
        <v>3000000</v>
      </c>
      <c r="W48" s="59">
        <f t="shared" si="46"/>
        <v>0</v>
      </c>
      <c r="X48" s="36">
        <f t="shared" si="7"/>
        <v>0.30000773829584793</v>
      </c>
      <c r="Y48" s="36">
        <f t="shared" si="8"/>
        <v>5.6226037622427345E-3</v>
      </c>
      <c r="Z48" s="36">
        <f t="shared" si="9"/>
        <v>5.6226037622427345E-3</v>
      </c>
      <c r="AA48" s="36">
        <f t="shared" si="39"/>
        <v>1.8741529115819312E-2</v>
      </c>
      <c r="AB48" s="36">
        <f t="shared" si="40"/>
        <v>1</v>
      </c>
    </row>
    <row r="49" spans="1:28" ht="66" customHeight="1" x14ac:dyDescent="0.25">
      <c r="A49" s="38" t="s">
        <v>118</v>
      </c>
      <c r="B49" s="32" t="s">
        <v>41</v>
      </c>
      <c r="C49" s="32">
        <v>20</v>
      </c>
      <c r="D49" s="32" t="s">
        <v>38</v>
      </c>
      <c r="E49" s="39" t="s">
        <v>119</v>
      </c>
      <c r="F49" s="59">
        <f>+F50+F51+F52</f>
        <v>231500000</v>
      </c>
      <c r="G49" s="59">
        <f>+G50+G51+G52</f>
        <v>0</v>
      </c>
      <c r="H49" s="59">
        <f>+H50+H51+H52</f>
        <v>0</v>
      </c>
      <c r="I49" s="59">
        <f>+I50+I51+I52</f>
        <v>0</v>
      </c>
      <c r="J49" s="59">
        <f>+J50+J51+J52</f>
        <v>0</v>
      </c>
      <c r="K49" s="34">
        <f t="shared" si="5"/>
        <v>0</v>
      </c>
      <c r="L49" s="59">
        <f>+L50+L51+L52</f>
        <v>231500000</v>
      </c>
      <c r="M49" s="63">
        <f t="shared" si="2"/>
        <v>2.531931811936479E-5</v>
      </c>
      <c r="N49" s="59">
        <f t="shared" ref="N49:W49" si="47">+N50+N51+N52</f>
        <v>0</v>
      </c>
      <c r="O49" s="59">
        <f>+O50+O51+O52</f>
        <v>55068740</v>
      </c>
      <c r="P49" s="59">
        <f>+P50+P51+P52</f>
        <v>176431260</v>
      </c>
      <c r="Q49" s="59">
        <f t="shared" si="47"/>
        <v>50687740</v>
      </c>
      <c r="R49" s="59">
        <f t="shared" si="47"/>
        <v>180812260</v>
      </c>
      <c r="S49" s="59">
        <f t="shared" si="47"/>
        <v>4381000</v>
      </c>
      <c r="T49" s="59">
        <f t="shared" si="47"/>
        <v>0</v>
      </c>
      <c r="U49" s="59">
        <f t="shared" si="47"/>
        <v>50687740</v>
      </c>
      <c r="V49" s="59">
        <f t="shared" si="47"/>
        <v>0</v>
      </c>
      <c r="W49" s="59">
        <f t="shared" si="47"/>
        <v>0</v>
      </c>
      <c r="X49" s="36">
        <f t="shared" si="7"/>
        <v>0.21895352051835854</v>
      </c>
      <c r="Y49" s="36">
        <f t="shared" si="8"/>
        <v>0</v>
      </c>
      <c r="Z49" s="36">
        <f t="shared" si="9"/>
        <v>0</v>
      </c>
      <c r="AA49" s="36">
        <f t="shared" si="39"/>
        <v>0</v>
      </c>
      <c r="AB49" s="36" t="s">
        <v>40</v>
      </c>
    </row>
    <row r="50" spans="1:28" ht="66" customHeight="1" x14ac:dyDescent="0.25">
      <c r="A50" s="42" t="s">
        <v>120</v>
      </c>
      <c r="B50" s="43" t="s">
        <v>41</v>
      </c>
      <c r="C50" s="43">
        <v>20</v>
      </c>
      <c r="D50" s="43" t="s">
        <v>38</v>
      </c>
      <c r="E50" s="44" t="s">
        <v>121</v>
      </c>
      <c r="F50" s="45">
        <v>101000000</v>
      </c>
      <c r="G50" s="45">
        <v>0</v>
      </c>
      <c r="H50" s="45">
        <v>0</v>
      </c>
      <c r="I50" s="45">
        <v>0</v>
      </c>
      <c r="J50" s="45">
        <v>0</v>
      </c>
      <c r="K50" s="45">
        <f t="shared" si="5"/>
        <v>0</v>
      </c>
      <c r="L50" s="46">
        <f>+F50+K50</f>
        <v>101000000</v>
      </c>
      <c r="M50" s="52">
        <f t="shared" si="2"/>
        <v>1.1046441166547921E-5</v>
      </c>
      <c r="N50" s="45">
        <v>0</v>
      </c>
      <c r="O50" s="45">
        <v>52569168</v>
      </c>
      <c r="P50" s="45">
        <f>L50-O50</f>
        <v>48430832</v>
      </c>
      <c r="Q50" s="45">
        <v>48569168</v>
      </c>
      <c r="R50" s="45">
        <f>+L50-Q50</f>
        <v>52430832</v>
      </c>
      <c r="S50" s="45">
        <f>O50-Q50</f>
        <v>4000000</v>
      </c>
      <c r="T50" s="45">
        <v>0</v>
      </c>
      <c r="U50" s="45">
        <f>+Q50-T50</f>
        <v>48569168</v>
      </c>
      <c r="V50" s="45">
        <v>0</v>
      </c>
      <c r="W50" s="48">
        <f>+T50-V50</f>
        <v>0</v>
      </c>
      <c r="X50" s="57">
        <f t="shared" si="7"/>
        <v>0.48088285148514853</v>
      </c>
      <c r="Y50" s="49">
        <f t="shared" si="8"/>
        <v>0</v>
      </c>
      <c r="Z50" s="49">
        <f t="shared" si="9"/>
        <v>0</v>
      </c>
      <c r="AA50" s="49">
        <f t="shared" si="39"/>
        <v>0</v>
      </c>
      <c r="AB50" s="49" t="s">
        <v>40</v>
      </c>
    </row>
    <row r="51" spans="1:28" ht="42" customHeight="1" x14ac:dyDescent="0.25">
      <c r="A51" s="42" t="s">
        <v>122</v>
      </c>
      <c r="B51" s="43" t="s">
        <v>41</v>
      </c>
      <c r="C51" s="43">
        <v>20</v>
      </c>
      <c r="D51" s="43" t="s">
        <v>38</v>
      </c>
      <c r="E51" s="44" t="s">
        <v>123</v>
      </c>
      <c r="F51" s="45">
        <v>2500000</v>
      </c>
      <c r="G51" s="45">
        <v>0</v>
      </c>
      <c r="H51" s="45">
        <v>0</v>
      </c>
      <c r="I51" s="45">
        <v>0</v>
      </c>
      <c r="J51" s="45">
        <v>0</v>
      </c>
      <c r="K51" s="45">
        <f t="shared" si="5"/>
        <v>0</v>
      </c>
      <c r="L51" s="46">
        <f>+F51+K51</f>
        <v>2500000</v>
      </c>
      <c r="M51" s="50">
        <f t="shared" si="2"/>
        <v>2.7342676154821585E-7</v>
      </c>
      <c r="N51" s="45">
        <v>0</v>
      </c>
      <c r="O51" s="45">
        <v>2499572</v>
      </c>
      <c r="P51" s="45">
        <f>L51-O51</f>
        <v>428</v>
      </c>
      <c r="Q51" s="45">
        <v>2118572</v>
      </c>
      <c r="R51" s="45">
        <f>+L51-Q51</f>
        <v>381428</v>
      </c>
      <c r="S51" s="45">
        <f>O51-Q51</f>
        <v>381000</v>
      </c>
      <c r="T51" s="45">
        <v>0</v>
      </c>
      <c r="U51" s="45">
        <f>+Q51-T51</f>
        <v>2118572</v>
      </c>
      <c r="V51" s="45">
        <v>0</v>
      </c>
      <c r="W51" s="48">
        <f>+T51-V51</f>
        <v>0</v>
      </c>
      <c r="X51" s="57">
        <f t="shared" si="7"/>
        <v>0.84742879999999998</v>
      </c>
      <c r="Y51" s="49">
        <f t="shared" si="8"/>
        <v>0</v>
      </c>
      <c r="Z51" s="49">
        <f t="shared" si="9"/>
        <v>0</v>
      </c>
      <c r="AA51" s="49">
        <f t="shared" si="39"/>
        <v>0</v>
      </c>
      <c r="AB51" s="49" t="s">
        <v>40</v>
      </c>
    </row>
    <row r="52" spans="1:28" ht="42" customHeight="1" x14ac:dyDescent="0.25">
      <c r="A52" s="42" t="s">
        <v>124</v>
      </c>
      <c r="B52" s="43" t="s">
        <v>41</v>
      </c>
      <c r="C52" s="43">
        <v>20</v>
      </c>
      <c r="D52" s="43" t="s">
        <v>38</v>
      </c>
      <c r="E52" s="44" t="s">
        <v>125</v>
      </c>
      <c r="F52" s="45">
        <v>128000000</v>
      </c>
      <c r="G52" s="45">
        <v>0</v>
      </c>
      <c r="H52" s="45">
        <v>0</v>
      </c>
      <c r="I52" s="45">
        <v>0</v>
      </c>
      <c r="J52" s="45">
        <v>0</v>
      </c>
      <c r="K52" s="45">
        <f t="shared" si="5"/>
        <v>0</v>
      </c>
      <c r="L52" s="46">
        <f>+F52+K52</f>
        <v>128000000</v>
      </c>
      <c r="M52" s="52">
        <f t="shared" si="2"/>
        <v>1.3999450191268652E-5</v>
      </c>
      <c r="N52" s="45">
        <v>0</v>
      </c>
      <c r="O52" s="45">
        <v>0</v>
      </c>
      <c r="P52" s="45">
        <f>L52-O52</f>
        <v>128000000</v>
      </c>
      <c r="Q52" s="45">
        <v>0</v>
      </c>
      <c r="R52" s="45">
        <f>+L52-Q52</f>
        <v>128000000</v>
      </c>
      <c r="S52" s="45">
        <f>O52-Q52</f>
        <v>0</v>
      </c>
      <c r="T52" s="45">
        <v>0</v>
      </c>
      <c r="U52" s="45">
        <f>+Q52-T52</f>
        <v>0</v>
      </c>
      <c r="V52" s="45">
        <v>0</v>
      </c>
      <c r="W52" s="48">
        <f>+T52-V52</f>
        <v>0</v>
      </c>
      <c r="X52" s="57">
        <f t="shared" si="7"/>
        <v>0</v>
      </c>
      <c r="Y52" s="49">
        <f t="shared" si="8"/>
        <v>0</v>
      </c>
      <c r="Z52" s="49">
        <f t="shared" si="9"/>
        <v>0</v>
      </c>
      <c r="AA52" s="49" t="s">
        <v>40</v>
      </c>
      <c r="AB52" s="49" t="s">
        <v>40</v>
      </c>
    </row>
    <row r="53" spans="1:28" ht="67.5" customHeight="1" x14ac:dyDescent="0.25">
      <c r="A53" s="65" t="s">
        <v>126</v>
      </c>
      <c r="B53" s="32" t="s">
        <v>41</v>
      </c>
      <c r="C53" s="32">
        <v>20</v>
      </c>
      <c r="D53" s="32" t="s">
        <v>38</v>
      </c>
      <c r="E53" s="39" t="s">
        <v>127</v>
      </c>
      <c r="F53" s="59">
        <f>SUM(F54:F59)</f>
        <v>281060629</v>
      </c>
      <c r="G53" s="59">
        <f>SUM(G54:G59)</f>
        <v>0</v>
      </c>
      <c r="H53" s="59">
        <f>SUM(H54:H59)</f>
        <v>0</v>
      </c>
      <c r="I53" s="59">
        <f>SUM(I54:I59)</f>
        <v>0</v>
      </c>
      <c r="J53" s="59">
        <f>SUM(J54:J59)</f>
        <v>0</v>
      </c>
      <c r="K53" s="34">
        <f t="shared" si="5"/>
        <v>0</v>
      </c>
      <c r="L53" s="59">
        <f>SUM(L54:L59)</f>
        <v>281060629</v>
      </c>
      <c r="M53" s="63">
        <f t="shared" si="2"/>
        <v>3.0739799034469827E-5</v>
      </c>
      <c r="N53" s="59">
        <f t="shared" ref="N53:W53" si="48">SUM(N54:N59)</f>
        <v>0</v>
      </c>
      <c r="O53" s="59">
        <f>SUM(O54:O59)</f>
        <v>112744577.55</v>
      </c>
      <c r="P53" s="59">
        <f>SUM(P54:P59)</f>
        <v>168316051.44999999</v>
      </c>
      <c r="Q53" s="59">
        <f t="shared" si="48"/>
        <v>109384577.55</v>
      </c>
      <c r="R53" s="59">
        <f t="shared" si="48"/>
        <v>171676051.44999999</v>
      </c>
      <c r="S53" s="59">
        <f t="shared" si="48"/>
        <v>3360000</v>
      </c>
      <c r="T53" s="59">
        <f t="shared" si="48"/>
        <v>3000000</v>
      </c>
      <c r="U53" s="59">
        <f t="shared" si="48"/>
        <v>106384577.55</v>
      </c>
      <c r="V53" s="59">
        <f t="shared" si="48"/>
        <v>3000000</v>
      </c>
      <c r="W53" s="59">
        <f t="shared" si="48"/>
        <v>0</v>
      </c>
      <c r="X53" s="36">
        <f t="shared" si="7"/>
        <v>0.38918498809023871</v>
      </c>
      <c r="Y53" s="36">
        <f t="shared" si="8"/>
        <v>1.0673853576268769E-2</v>
      </c>
      <c r="Z53" s="36">
        <f t="shared" si="9"/>
        <v>1.0673853576268769E-2</v>
      </c>
      <c r="AA53" s="36">
        <f t="shared" si="39"/>
        <v>2.7426169823883004E-2</v>
      </c>
      <c r="AB53" s="36">
        <f t="shared" si="40"/>
        <v>1</v>
      </c>
    </row>
    <row r="54" spans="1:28" ht="70.5" customHeight="1" x14ac:dyDescent="0.25">
      <c r="A54" s="66" t="s">
        <v>128</v>
      </c>
      <c r="B54" s="43" t="s">
        <v>41</v>
      </c>
      <c r="C54" s="43">
        <v>20</v>
      </c>
      <c r="D54" s="43" t="s">
        <v>38</v>
      </c>
      <c r="E54" s="44" t="s">
        <v>129</v>
      </c>
      <c r="F54" s="45">
        <v>120811603</v>
      </c>
      <c r="G54" s="45">
        <v>0</v>
      </c>
      <c r="H54" s="45">
        <v>0</v>
      </c>
      <c r="I54" s="45">
        <v>0</v>
      </c>
      <c r="J54" s="45">
        <v>0</v>
      </c>
      <c r="K54" s="45">
        <f t="shared" si="5"/>
        <v>0</v>
      </c>
      <c r="L54" s="46">
        <f t="shared" ref="L54:L59" si="49">+F54+K54</f>
        <v>120811603</v>
      </c>
      <c r="M54" s="52">
        <f t="shared" si="2"/>
        <v>1.3213250146295488E-5</v>
      </c>
      <c r="N54" s="45">
        <v>0</v>
      </c>
      <c r="O54" s="45">
        <v>11552813.550000001</v>
      </c>
      <c r="P54" s="45">
        <f t="shared" ref="P54:P59" si="50">L54-O54</f>
        <v>109258789.45</v>
      </c>
      <c r="Q54" s="45">
        <v>10552813.550000001</v>
      </c>
      <c r="R54" s="45">
        <f t="shared" ref="R54:R59" si="51">+L54-Q54</f>
        <v>110258789.45</v>
      </c>
      <c r="S54" s="45">
        <f t="shared" ref="S54:S59" si="52">O54-Q54</f>
        <v>1000000</v>
      </c>
      <c r="T54" s="45">
        <v>0</v>
      </c>
      <c r="U54" s="45">
        <f t="shared" ref="U54:U59" si="53">+Q54-T54</f>
        <v>10552813.550000001</v>
      </c>
      <c r="V54" s="45">
        <v>0</v>
      </c>
      <c r="W54" s="48">
        <f t="shared" ref="W54:W59" si="54">+T54-V54</f>
        <v>0</v>
      </c>
      <c r="X54" s="57">
        <f t="shared" si="7"/>
        <v>8.7349338043300362E-2</v>
      </c>
      <c r="Y54" s="49">
        <f t="shared" si="8"/>
        <v>0</v>
      </c>
      <c r="Z54" s="49">
        <f t="shared" si="9"/>
        <v>0</v>
      </c>
      <c r="AA54" s="49">
        <f t="shared" si="39"/>
        <v>0</v>
      </c>
      <c r="AB54" s="49" t="s">
        <v>40</v>
      </c>
    </row>
    <row r="55" spans="1:28" ht="70.5" customHeight="1" x14ac:dyDescent="0.25">
      <c r="A55" s="66" t="s">
        <v>130</v>
      </c>
      <c r="B55" s="43" t="s">
        <v>41</v>
      </c>
      <c r="C55" s="43">
        <v>20</v>
      </c>
      <c r="D55" s="43" t="s">
        <v>38</v>
      </c>
      <c r="E55" s="44" t="s">
        <v>131</v>
      </c>
      <c r="F55" s="45">
        <v>70953204</v>
      </c>
      <c r="G55" s="45">
        <v>0</v>
      </c>
      <c r="H55" s="45">
        <v>0</v>
      </c>
      <c r="I55" s="45">
        <v>0</v>
      </c>
      <c r="J55" s="45">
        <v>0</v>
      </c>
      <c r="K55" s="45">
        <f t="shared" si="5"/>
        <v>0</v>
      </c>
      <c r="L55" s="46">
        <f t="shared" si="49"/>
        <v>70953204</v>
      </c>
      <c r="M55" s="52">
        <f t="shared" si="2"/>
        <v>7.760201916475966E-6</v>
      </c>
      <c r="N55" s="45">
        <v>0</v>
      </c>
      <c r="O55" s="45">
        <v>59953204</v>
      </c>
      <c r="P55" s="45">
        <f t="shared" si="50"/>
        <v>11000000</v>
      </c>
      <c r="Q55" s="45">
        <v>59093204</v>
      </c>
      <c r="R55" s="45">
        <f t="shared" si="51"/>
        <v>11860000</v>
      </c>
      <c r="S55" s="45">
        <f t="shared" si="52"/>
        <v>860000</v>
      </c>
      <c r="T55" s="45">
        <v>3000000</v>
      </c>
      <c r="U55" s="45">
        <f t="shared" si="53"/>
        <v>56093204</v>
      </c>
      <c r="V55" s="45">
        <v>3000000</v>
      </c>
      <c r="W55" s="48">
        <f t="shared" si="54"/>
        <v>0</v>
      </c>
      <c r="X55" s="57">
        <f t="shared" si="7"/>
        <v>0.83284757655200459</v>
      </c>
      <c r="Y55" s="49">
        <f t="shared" si="8"/>
        <v>4.2281388730521598E-2</v>
      </c>
      <c r="Z55" s="49">
        <f t="shared" si="9"/>
        <v>4.2281388730521598E-2</v>
      </c>
      <c r="AA55" s="49">
        <f t="shared" si="39"/>
        <v>5.0767259125093299E-2</v>
      </c>
      <c r="AB55" s="49">
        <f t="shared" si="40"/>
        <v>1</v>
      </c>
    </row>
    <row r="56" spans="1:28" ht="70.5" customHeight="1" x14ac:dyDescent="0.25">
      <c r="A56" s="66" t="s">
        <v>132</v>
      </c>
      <c r="B56" s="43" t="s">
        <v>41</v>
      </c>
      <c r="C56" s="43">
        <v>20</v>
      </c>
      <c r="D56" s="43" t="s">
        <v>38</v>
      </c>
      <c r="E56" s="44" t="s">
        <v>133</v>
      </c>
      <c r="F56" s="45">
        <v>6525046</v>
      </c>
      <c r="G56" s="45">
        <v>0</v>
      </c>
      <c r="H56" s="45">
        <v>0</v>
      </c>
      <c r="I56" s="45">
        <v>0</v>
      </c>
      <c r="J56" s="45">
        <v>0</v>
      </c>
      <c r="K56" s="45">
        <f t="shared" si="5"/>
        <v>0</v>
      </c>
      <c r="L56" s="46">
        <f t="shared" si="49"/>
        <v>6525046</v>
      </c>
      <c r="M56" s="51">
        <f t="shared" si="2"/>
        <v>7.1364887869325591E-7</v>
      </c>
      <c r="N56" s="45">
        <v>0</v>
      </c>
      <c r="O56" s="45">
        <v>4025046</v>
      </c>
      <c r="P56" s="45">
        <f t="shared" si="50"/>
        <v>2500000</v>
      </c>
      <c r="Q56" s="45">
        <v>3525046</v>
      </c>
      <c r="R56" s="45">
        <f t="shared" si="51"/>
        <v>3000000</v>
      </c>
      <c r="S56" s="45">
        <f t="shared" si="52"/>
        <v>500000</v>
      </c>
      <c r="T56" s="45">
        <v>0</v>
      </c>
      <c r="U56" s="45">
        <f t="shared" si="53"/>
        <v>3525046</v>
      </c>
      <c r="V56" s="45">
        <v>0</v>
      </c>
      <c r="W56" s="48">
        <f t="shared" si="54"/>
        <v>0</v>
      </c>
      <c r="X56" s="57">
        <f t="shared" si="7"/>
        <v>0.54023312632585274</v>
      </c>
      <c r="Y56" s="49">
        <f t="shared" si="8"/>
        <v>0</v>
      </c>
      <c r="Z56" s="49">
        <f t="shared" si="9"/>
        <v>0</v>
      </c>
      <c r="AA56" s="49">
        <f t="shared" si="39"/>
        <v>0</v>
      </c>
      <c r="AB56" s="49" t="s">
        <v>40</v>
      </c>
    </row>
    <row r="57" spans="1:28" ht="42" customHeight="1" x14ac:dyDescent="0.25">
      <c r="A57" s="66" t="s">
        <v>134</v>
      </c>
      <c r="B57" s="43" t="s">
        <v>41</v>
      </c>
      <c r="C57" s="43">
        <v>20</v>
      </c>
      <c r="D57" s="43" t="s">
        <v>38</v>
      </c>
      <c r="E57" s="44" t="s">
        <v>135</v>
      </c>
      <c r="F57" s="45">
        <v>45441533</v>
      </c>
      <c r="G57" s="45">
        <v>0</v>
      </c>
      <c r="H57" s="45">
        <v>0</v>
      </c>
      <c r="I57" s="45">
        <v>0</v>
      </c>
      <c r="J57" s="45">
        <v>0</v>
      </c>
      <c r="K57" s="45">
        <f t="shared" si="5"/>
        <v>0</v>
      </c>
      <c r="L57" s="46">
        <f t="shared" si="49"/>
        <v>45441533</v>
      </c>
      <c r="M57" s="51">
        <f t="shared" si="2"/>
        <v>4.9699724831905529E-6</v>
      </c>
      <c r="N57" s="45">
        <v>0</v>
      </c>
      <c r="O57" s="45">
        <v>22530837</v>
      </c>
      <c r="P57" s="45">
        <f t="shared" si="50"/>
        <v>22910696</v>
      </c>
      <c r="Q57" s="45">
        <v>22530837</v>
      </c>
      <c r="R57" s="45">
        <f t="shared" si="51"/>
        <v>22910696</v>
      </c>
      <c r="S57" s="45">
        <f t="shared" si="52"/>
        <v>0</v>
      </c>
      <c r="T57" s="45">
        <v>0</v>
      </c>
      <c r="U57" s="45">
        <f t="shared" si="53"/>
        <v>22530837</v>
      </c>
      <c r="V57" s="45">
        <v>0</v>
      </c>
      <c r="W57" s="48">
        <f t="shared" si="54"/>
        <v>0</v>
      </c>
      <c r="X57" s="57">
        <f t="shared" si="7"/>
        <v>0.4958203544761573</v>
      </c>
      <c r="Y57" s="49">
        <f t="shared" si="8"/>
        <v>0</v>
      </c>
      <c r="Z57" s="49">
        <f t="shared" si="9"/>
        <v>0</v>
      </c>
      <c r="AA57" s="49">
        <f t="shared" si="39"/>
        <v>0</v>
      </c>
      <c r="AB57" s="49" t="s">
        <v>40</v>
      </c>
    </row>
    <row r="58" spans="1:28" ht="42" customHeight="1" x14ac:dyDescent="0.25">
      <c r="A58" s="66" t="s">
        <v>136</v>
      </c>
      <c r="B58" s="43" t="s">
        <v>41</v>
      </c>
      <c r="C58" s="43">
        <v>20</v>
      </c>
      <c r="D58" s="43" t="s">
        <v>38</v>
      </c>
      <c r="E58" s="44" t="s">
        <v>137</v>
      </c>
      <c r="F58" s="45">
        <v>1000000</v>
      </c>
      <c r="G58" s="45">
        <v>0</v>
      </c>
      <c r="H58" s="45">
        <v>0</v>
      </c>
      <c r="I58" s="45">
        <v>0</v>
      </c>
      <c r="J58" s="45">
        <v>0</v>
      </c>
      <c r="K58" s="45">
        <f t="shared" si="5"/>
        <v>0</v>
      </c>
      <c r="L58" s="46">
        <f t="shared" si="49"/>
        <v>1000000</v>
      </c>
      <c r="M58" s="50">
        <f t="shared" si="2"/>
        <v>1.0937070461928635E-7</v>
      </c>
      <c r="N58" s="45">
        <v>0</v>
      </c>
      <c r="O58" s="45">
        <v>353435</v>
      </c>
      <c r="P58" s="45">
        <f t="shared" si="50"/>
        <v>646565</v>
      </c>
      <c r="Q58" s="45">
        <v>353435</v>
      </c>
      <c r="R58" s="45">
        <f t="shared" si="51"/>
        <v>646565</v>
      </c>
      <c r="S58" s="45">
        <f t="shared" si="52"/>
        <v>0</v>
      </c>
      <c r="T58" s="45">
        <v>0</v>
      </c>
      <c r="U58" s="45">
        <f t="shared" si="53"/>
        <v>353435</v>
      </c>
      <c r="V58" s="45">
        <v>0</v>
      </c>
      <c r="W58" s="48">
        <f t="shared" si="54"/>
        <v>0</v>
      </c>
      <c r="X58" s="57">
        <f t="shared" si="7"/>
        <v>0.353435</v>
      </c>
      <c r="Y58" s="49">
        <f t="shared" si="8"/>
        <v>0</v>
      </c>
      <c r="Z58" s="49">
        <f t="shared" si="9"/>
        <v>0</v>
      </c>
      <c r="AA58" s="49">
        <f t="shared" si="39"/>
        <v>0</v>
      </c>
      <c r="AB58" s="49" t="s">
        <v>40</v>
      </c>
    </row>
    <row r="59" spans="1:28" ht="42" customHeight="1" x14ac:dyDescent="0.25">
      <c r="A59" s="66" t="s">
        <v>138</v>
      </c>
      <c r="B59" s="43" t="s">
        <v>41</v>
      </c>
      <c r="C59" s="43">
        <v>20</v>
      </c>
      <c r="D59" s="43" t="s">
        <v>38</v>
      </c>
      <c r="E59" s="44" t="s">
        <v>139</v>
      </c>
      <c r="F59" s="45">
        <v>36329243</v>
      </c>
      <c r="G59" s="45">
        <v>0</v>
      </c>
      <c r="H59" s="45">
        <v>0</v>
      </c>
      <c r="I59" s="45">
        <v>0</v>
      </c>
      <c r="J59" s="45">
        <v>0</v>
      </c>
      <c r="K59" s="45">
        <f t="shared" si="5"/>
        <v>0</v>
      </c>
      <c r="L59" s="46">
        <f t="shared" si="49"/>
        <v>36329243</v>
      </c>
      <c r="M59" s="51">
        <f t="shared" si="2"/>
        <v>3.973354905195276E-6</v>
      </c>
      <c r="N59" s="45">
        <v>0</v>
      </c>
      <c r="O59" s="45">
        <v>14329242</v>
      </c>
      <c r="P59" s="45">
        <f t="shared" si="50"/>
        <v>22000001</v>
      </c>
      <c r="Q59" s="45">
        <v>13329242</v>
      </c>
      <c r="R59" s="45">
        <f t="shared" si="51"/>
        <v>23000001</v>
      </c>
      <c r="S59" s="45">
        <f t="shared" si="52"/>
        <v>1000000</v>
      </c>
      <c r="T59" s="45">
        <v>0</v>
      </c>
      <c r="U59" s="45">
        <f t="shared" si="53"/>
        <v>13329242</v>
      </c>
      <c r="V59" s="45">
        <v>0</v>
      </c>
      <c r="W59" s="48">
        <f t="shared" si="54"/>
        <v>0</v>
      </c>
      <c r="X59" s="57">
        <f t="shared" si="7"/>
        <v>0.36690117655355492</v>
      </c>
      <c r="Y59" s="49">
        <f t="shared" si="8"/>
        <v>0</v>
      </c>
      <c r="Z59" s="49">
        <f t="shared" si="9"/>
        <v>0</v>
      </c>
      <c r="AA59" s="49">
        <f t="shared" si="39"/>
        <v>0</v>
      </c>
      <c r="AB59" s="49" t="s">
        <v>40</v>
      </c>
    </row>
    <row r="60" spans="1:28" ht="42" customHeight="1" x14ac:dyDescent="0.25">
      <c r="A60" s="38" t="s">
        <v>140</v>
      </c>
      <c r="B60" s="32" t="s">
        <v>41</v>
      </c>
      <c r="C60" s="32">
        <v>20</v>
      </c>
      <c r="D60" s="32" t="s">
        <v>38</v>
      </c>
      <c r="E60" s="39" t="s">
        <v>141</v>
      </c>
      <c r="F60" s="59">
        <f>+F61+F62+F63</f>
        <v>21000000</v>
      </c>
      <c r="G60" s="59">
        <f>+G61+G62+G63</f>
        <v>0</v>
      </c>
      <c r="H60" s="59">
        <f>+H61+H62+H63</f>
        <v>0</v>
      </c>
      <c r="I60" s="59">
        <f>+I61+I62+I63</f>
        <v>0</v>
      </c>
      <c r="J60" s="59">
        <f>+J61+J62+J63</f>
        <v>0</v>
      </c>
      <c r="K60" s="34">
        <f t="shared" si="5"/>
        <v>0</v>
      </c>
      <c r="L60" s="59">
        <f>+L61+L62+L63</f>
        <v>21000000</v>
      </c>
      <c r="M60" s="67">
        <f t="shared" si="2"/>
        <v>2.2967847970050132E-6</v>
      </c>
      <c r="N60" s="59">
        <f t="shared" ref="N60:W60" si="55">+N61+N62+N63</f>
        <v>0</v>
      </c>
      <c r="O60" s="59">
        <f>+O61+O62+O63</f>
        <v>2500000</v>
      </c>
      <c r="P60" s="59">
        <f>+P61+P62+P63</f>
        <v>18500000</v>
      </c>
      <c r="Q60" s="59">
        <f t="shared" si="55"/>
        <v>0</v>
      </c>
      <c r="R60" s="59">
        <f t="shared" si="55"/>
        <v>21000000</v>
      </c>
      <c r="S60" s="59">
        <f t="shared" si="55"/>
        <v>2500000</v>
      </c>
      <c r="T60" s="59">
        <f t="shared" si="55"/>
        <v>0</v>
      </c>
      <c r="U60" s="59">
        <f t="shared" si="55"/>
        <v>0</v>
      </c>
      <c r="V60" s="59">
        <f t="shared" si="55"/>
        <v>0</v>
      </c>
      <c r="W60" s="59">
        <f t="shared" si="55"/>
        <v>0</v>
      </c>
      <c r="X60" s="36">
        <f t="shared" si="7"/>
        <v>0</v>
      </c>
      <c r="Y60" s="36">
        <f t="shared" si="8"/>
        <v>0</v>
      </c>
      <c r="Z60" s="36">
        <f t="shared" si="9"/>
        <v>0</v>
      </c>
      <c r="AA60" s="36" t="s">
        <v>40</v>
      </c>
      <c r="AB60" s="36" t="s">
        <v>40</v>
      </c>
    </row>
    <row r="61" spans="1:28" ht="42" customHeight="1" x14ac:dyDescent="0.25">
      <c r="A61" s="42" t="s">
        <v>142</v>
      </c>
      <c r="B61" s="43" t="s">
        <v>41</v>
      </c>
      <c r="C61" s="43">
        <v>20</v>
      </c>
      <c r="D61" s="43" t="s">
        <v>38</v>
      </c>
      <c r="E61" s="44" t="s">
        <v>143</v>
      </c>
      <c r="F61" s="45">
        <v>5000000</v>
      </c>
      <c r="G61" s="45">
        <v>0</v>
      </c>
      <c r="H61" s="45">
        <v>0</v>
      </c>
      <c r="I61" s="45">
        <v>0</v>
      </c>
      <c r="J61" s="45">
        <v>0</v>
      </c>
      <c r="K61" s="45">
        <f t="shared" si="5"/>
        <v>0</v>
      </c>
      <c r="L61" s="46">
        <f>+F61+K61</f>
        <v>5000000</v>
      </c>
      <c r="M61" s="51">
        <f t="shared" si="2"/>
        <v>5.4685352309643171E-7</v>
      </c>
      <c r="N61" s="45">
        <v>0</v>
      </c>
      <c r="O61" s="45">
        <v>0</v>
      </c>
      <c r="P61" s="45">
        <f>L61-O61</f>
        <v>5000000</v>
      </c>
      <c r="Q61" s="45">
        <v>0</v>
      </c>
      <c r="R61" s="45">
        <f>+L61-Q61</f>
        <v>5000000</v>
      </c>
      <c r="S61" s="45">
        <f>O61-Q61</f>
        <v>0</v>
      </c>
      <c r="T61" s="45">
        <v>0</v>
      </c>
      <c r="U61" s="45">
        <f>+Q61-T61</f>
        <v>0</v>
      </c>
      <c r="V61" s="45">
        <v>0</v>
      </c>
      <c r="W61" s="48">
        <f>+T61-V61</f>
        <v>0</v>
      </c>
      <c r="X61" s="57">
        <f t="shared" si="7"/>
        <v>0</v>
      </c>
      <c r="Y61" s="49">
        <f t="shared" si="8"/>
        <v>0</v>
      </c>
      <c r="Z61" s="49">
        <f t="shared" si="9"/>
        <v>0</v>
      </c>
      <c r="AA61" s="49" t="s">
        <v>40</v>
      </c>
      <c r="AB61" s="49" t="s">
        <v>40</v>
      </c>
    </row>
    <row r="62" spans="1:28" ht="42" customHeight="1" x14ac:dyDescent="0.25">
      <c r="A62" s="42" t="s">
        <v>144</v>
      </c>
      <c r="B62" s="43" t="s">
        <v>41</v>
      </c>
      <c r="C62" s="43">
        <v>20</v>
      </c>
      <c r="D62" s="43" t="s">
        <v>38</v>
      </c>
      <c r="E62" s="44" t="s">
        <v>145</v>
      </c>
      <c r="F62" s="45">
        <v>3000000</v>
      </c>
      <c r="G62" s="45">
        <v>0</v>
      </c>
      <c r="H62" s="45">
        <v>0</v>
      </c>
      <c r="I62" s="45">
        <v>0</v>
      </c>
      <c r="J62" s="45">
        <v>0</v>
      </c>
      <c r="K62" s="45">
        <f t="shared" si="5"/>
        <v>0</v>
      </c>
      <c r="L62" s="46">
        <f>+F62+K62</f>
        <v>3000000</v>
      </c>
      <c r="M62" s="51">
        <f t="shared" si="2"/>
        <v>3.2811211385785907E-7</v>
      </c>
      <c r="N62" s="45">
        <v>0</v>
      </c>
      <c r="O62" s="45">
        <v>1000000</v>
      </c>
      <c r="P62" s="45">
        <f>L62-O62</f>
        <v>2000000</v>
      </c>
      <c r="Q62" s="45">
        <v>0</v>
      </c>
      <c r="R62" s="45">
        <f>+L62-Q62</f>
        <v>3000000</v>
      </c>
      <c r="S62" s="45">
        <f>O62-Q62</f>
        <v>1000000</v>
      </c>
      <c r="T62" s="45">
        <v>0</v>
      </c>
      <c r="U62" s="45">
        <f>+Q62-T62</f>
        <v>0</v>
      </c>
      <c r="V62" s="45">
        <v>0</v>
      </c>
      <c r="W62" s="48">
        <f>+T62-V62</f>
        <v>0</v>
      </c>
      <c r="X62" s="57">
        <f t="shared" si="7"/>
        <v>0</v>
      </c>
      <c r="Y62" s="49">
        <f t="shared" si="8"/>
        <v>0</v>
      </c>
      <c r="Z62" s="49">
        <f t="shared" si="9"/>
        <v>0</v>
      </c>
      <c r="AA62" s="49" t="s">
        <v>40</v>
      </c>
      <c r="AB62" s="49" t="s">
        <v>40</v>
      </c>
    </row>
    <row r="63" spans="1:28" ht="42" customHeight="1" x14ac:dyDescent="0.25">
      <c r="A63" s="42" t="s">
        <v>146</v>
      </c>
      <c r="B63" s="43" t="s">
        <v>41</v>
      </c>
      <c r="C63" s="43">
        <v>20</v>
      </c>
      <c r="D63" s="43" t="s">
        <v>38</v>
      </c>
      <c r="E63" s="44" t="s">
        <v>147</v>
      </c>
      <c r="F63" s="45">
        <v>13000000</v>
      </c>
      <c r="G63" s="45">
        <v>0</v>
      </c>
      <c r="H63" s="45">
        <v>0</v>
      </c>
      <c r="I63" s="45">
        <v>0</v>
      </c>
      <c r="J63" s="45">
        <v>0</v>
      </c>
      <c r="K63" s="45">
        <f t="shared" si="5"/>
        <v>0</v>
      </c>
      <c r="L63" s="46">
        <f>+F63+K63</f>
        <v>13000000</v>
      </c>
      <c r="M63" s="51">
        <f t="shared" si="2"/>
        <v>1.4218191600507226E-6</v>
      </c>
      <c r="N63" s="45">
        <v>0</v>
      </c>
      <c r="O63" s="45">
        <v>1500000</v>
      </c>
      <c r="P63" s="45">
        <f>L63-O63</f>
        <v>11500000</v>
      </c>
      <c r="Q63" s="45">
        <v>0</v>
      </c>
      <c r="R63" s="45">
        <f>+L63-Q63</f>
        <v>13000000</v>
      </c>
      <c r="S63" s="45">
        <f>O63-Q63</f>
        <v>1500000</v>
      </c>
      <c r="T63" s="45">
        <v>0</v>
      </c>
      <c r="U63" s="45">
        <f>+Q63-T63</f>
        <v>0</v>
      </c>
      <c r="V63" s="45">
        <v>0</v>
      </c>
      <c r="W63" s="48">
        <f>+T63-V63</f>
        <v>0</v>
      </c>
      <c r="X63" s="57">
        <f t="shared" si="7"/>
        <v>0</v>
      </c>
      <c r="Y63" s="49">
        <f t="shared" si="8"/>
        <v>0</v>
      </c>
      <c r="Z63" s="49">
        <f t="shared" si="9"/>
        <v>0</v>
      </c>
      <c r="AA63" s="49" t="s">
        <v>40</v>
      </c>
      <c r="AB63" s="49" t="s">
        <v>40</v>
      </c>
    </row>
    <row r="64" spans="1:28" ht="42" customHeight="1" x14ac:dyDescent="0.25">
      <c r="A64" s="38" t="s">
        <v>148</v>
      </c>
      <c r="B64" s="32" t="s">
        <v>41</v>
      </c>
      <c r="C64" s="32">
        <v>20</v>
      </c>
      <c r="D64" s="32" t="s">
        <v>38</v>
      </c>
      <c r="E64" s="39" t="s">
        <v>149</v>
      </c>
      <c r="F64" s="59">
        <f>+F67+F78+F85+F91+F74+F65</f>
        <v>21735681371</v>
      </c>
      <c r="G64" s="59">
        <f>+G67+G78+G85+G91+G74+G65</f>
        <v>0</v>
      </c>
      <c r="H64" s="59">
        <f>+H67+H78+H85+H91+H74+H65</f>
        <v>0</v>
      </c>
      <c r="I64" s="59">
        <f>+I67+I78+I85+I91+I74+I65</f>
        <v>0</v>
      </c>
      <c r="J64" s="59">
        <f>+J67+J78+J85+J91+J74+J65</f>
        <v>0</v>
      </c>
      <c r="K64" s="34">
        <f t="shared" si="5"/>
        <v>0</v>
      </c>
      <c r="L64" s="59">
        <f>+L67+L78+L85+L91+L74+L65</f>
        <v>21735681371</v>
      </c>
      <c r="M64" s="68">
        <f t="shared" si="2"/>
        <v>2.377246786926566E-3</v>
      </c>
      <c r="N64" s="59">
        <f t="shared" ref="N64:W64" si="56">+N67+N78+N85+N91+N74+N65</f>
        <v>0</v>
      </c>
      <c r="O64" s="59">
        <f>+O67+O78+O85+O91+O74+O65</f>
        <v>17245129296.080002</v>
      </c>
      <c r="P64" s="59">
        <f>+P67+P78+P85+P91+P74+P65</f>
        <v>4490552074.9200001</v>
      </c>
      <c r="Q64" s="59">
        <f t="shared" si="56"/>
        <v>15103814959</v>
      </c>
      <c r="R64" s="59">
        <f t="shared" si="56"/>
        <v>6542750581</v>
      </c>
      <c r="S64" s="62">
        <f t="shared" si="56"/>
        <v>2141314337.0799999</v>
      </c>
      <c r="T64" s="59">
        <f t="shared" si="56"/>
        <v>659498948.86000001</v>
      </c>
      <c r="U64" s="62">
        <f t="shared" si="56"/>
        <v>14444316010.139999</v>
      </c>
      <c r="V64" s="59">
        <f t="shared" si="56"/>
        <v>635774325.86000001</v>
      </c>
      <c r="W64" s="59">
        <f t="shared" si="56"/>
        <v>23724623</v>
      </c>
      <c r="X64" s="36">
        <f t="shared" si="7"/>
        <v>0.69488573655444208</v>
      </c>
      <c r="Y64" s="36">
        <f t="shared" si="8"/>
        <v>3.0341765579058922E-2</v>
      </c>
      <c r="Z64" s="36">
        <f t="shared" si="9"/>
        <v>2.925025974609002E-2</v>
      </c>
      <c r="AA64" s="36">
        <f t="shared" si="39"/>
        <v>4.3664395429250172E-2</v>
      </c>
      <c r="AB64" s="36">
        <f t="shared" si="40"/>
        <v>0.96402629141257912</v>
      </c>
    </row>
    <row r="65" spans="1:28" ht="42" customHeight="1" x14ac:dyDescent="0.25">
      <c r="A65" s="38" t="s">
        <v>150</v>
      </c>
      <c r="B65" s="32" t="s">
        <v>41</v>
      </c>
      <c r="C65" s="32">
        <v>20</v>
      </c>
      <c r="D65" s="32" t="s">
        <v>38</v>
      </c>
      <c r="E65" s="39" t="s">
        <v>151</v>
      </c>
      <c r="F65" s="59">
        <f>+F66</f>
        <v>12738467</v>
      </c>
      <c r="G65" s="59">
        <f>+G66</f>
        <v>0</v>
      </c>
      <c r="H65" s="59">
        <f>+H66</f>
        <v>0</v>
      </c>
      <c r="I65" s="59">
        <f>+I66</f>
        <v>0</v>
      </c>
      <c r="J65" s="59">
        <f>+J66</f>
        <v>0</v>
      </c>
      <c r="K65" s="34">
        <f t="shared" si="5"/>
        <v>0</v>
      </c>
      <c r="L65" s="59">
        <f>+L66</f>
        <v>12738467</v>
      </c>
      <c r="M65" s="67">
        <f t="shared" si="2"/>
        <v>1.3932151115595268E-6</v>
      </c>
      <c r="N65" s="59">
        <f t="shared" ref="N65:W65" si="57">+N66</f>
        <v>0</v>
      </c>
      <c r="O65" s="59">
        <f>+O66</f>
        <v>0</v>
      </c>
      <c r="P65" s="59">
        <f>+P66</f>
        <v>12738467</v>
      </c>
      <c r="Q65" s="59">
        <f t="shared" si="57"/>
        <v>0</v>
      </c>
      <c r="R65" s="59">
        <f t="shared" si="57"/>
        <v>12738467</v>
      </c>
      <c r="S65" s="59">
        <f t="shared" si="57"/>
        <v>0</v>
      </c>
      <c r="T65" s="59">
        <f t="shared" si="57"/>
        <v>0</v>
      </c>
      <c r="U65" s="59">
        <f t="shared" si="57"/>
        <v>0</v>
      </c>
      <c r="V65" s="59">
        <f t="shared" si="57"/>
        <v>0</v>
      </c>
      <c r="W65" s="59">
        <f t="shared" si="57"/>
        <v>0</v>
      </c>
      <c r="X65" s="69">
        <f t="shared" si="7"/>
        <v>0</v>
      </c>
      <c r="Y65" s="36">
        <f t="shared" si="8"/>
        <v>0</v>
      </c>
      <c r="Z65" s="36">
        <f t="shared" si="9"/>
        <v>0</v>
      </c>
      <c r="AA65" s="36" t="s">
        <v>40</v>
      </c>
      <c r="AB65" s="36" t="s">
        <v>40</v>
      </c>
    </row>
    <row r="66" spans="1:28" ht="42" customHeight="1" x14ac:dyDescent="0.25">
      <c r="A66" s="42" t="s">
        <v>152</v>
      </c>
      <c r="B66" s="43" t="s">
        <v>41</v>
      </c>
      <c r="C66" s="43">
        <v>20</v>
      </c>
      <c r="D66" s="43" t="s">
        <v>38</v>
      </c>
      <c r="E66" s="44" t="s">
        <v>153</v>
      </c>
      <c r="F66" s="45">
        <v>12738467</v>
      </c>
      <c r="G66" s="45">
        <v>0</v>
      </c>
      <c r="H66" s="45">
        <v>0</v>
      </c>
      <c r="I66" s="45">
        <v>0</v>
      </c>
      <c r="J66" s="45">
        <v>0</v>
      </c>
      <c r="K66" s="45">
        <f t="shared" si="5"/>
        <v>0</v>
      </c>
      <c r="L66" s="46">
        <f>+F66+K66</f>
        <v>12738467</v>
      </c>
      <c r="M66" s="51">
        <f t="shared" si="2"/>
        <v>1.3932151115595268E-6</v>
      </c>
      <c r="N66" s="45">
        <v>0</v>
      </c>
      <c r="O66" s="45">
        <v>0</v>
      </c>
      <c r="P66" s="45">
        <f>L66-O66</f>
        <v>12738467</v>
      </c>
      <c r="Q66" s="45">
        <v>0</v>
      </c>
      <c r="R66" s="45">
        <f>+L66-Q66</f>
        <v>12738467</v>
      </c>
      <c r="S66" s="45">
        <f>O66-Q66</f>
        <v>0</v>
      </c>
      <c r="T66" s="45">
        <v>0</v>
      </c>
      <c r="U66" s="45">
        <f>+Q66-T66</f>
        <v>0</v>
      </c>
      <c r="V66" s="45">
        <v>0</v>
      </c>
      <c r="W66" s="48">
        <f>+T66-V66</f>
        <v>0</v>
      </c>
      <c r="X66" s="57">
        <f t="shared" si="7"/>
        <v>0</v>
      </c>
      <c r="Y66" s="49">
        <f t="shared" si="8"/>
        <v>0</v>
      </c>
      <c r="Z66" s="49">
        <f t="shared" si="9"/>
        <v>0</v>
      </c>
      <c r="AA66" s="49" t="s">
        <v>40</v>
      </c>
      <c r="AB66" s="49" t="s">
        <v>40</v>
      </c>
    </row>
    <row r="67" spans="1:28" ht="99" customHeight="1" x14ac:dyDescent="0.25">
      <c r="A67" s="38" t="s">
        <v>154</v>
      </c>
      <c r="B67" s="32" t="s">
        <v>41</v>
      </c>
      <c r="C67" s="32">
        <v>20</v>
      </c>
      <c r="D67" s="32" t="s">
        <v>38</v>
      </c>
      <c r="E67" s="39" t="s">
        <v>155</v>
      </c>
      <c r="F67" s="59">
        <f>+F68+F71+F72+F73+F70+F69</f>
        <v>1115865651</v>
      </c>
      <c r="G67" s="59">
        <f>+G68+G71+G72+G73+G70+G69</f>
        <v>0</v>
      </c>
      <c r="H67" s="59">
        <f>+H68+H71+H72+H73+H70+H69</f>
        <v>0</v>
      </c>
      <c r="I67" s="59">
        <f>+I68+I71+I72+I73+I70+I69</f>
        <v>0</v>
      </c>
      <c r="J67" s="59">
        <f>+J68+J71+J72+J73+J70+J69</f>
        <v>0</v>
      </c>
      <c r="K67" s="34">
        <f t="shared" si="5"/>
        <v>0</v>
      </c>
      <c r="L67" s="59">
        <f>+L68+L71+L72+L73+L70+L69</f>
        <v>1115865651</v>
      </c>
      <c r="M67" s="35">
        <f t="shared" si="2"/>
        <v>1.2204301251032867E-4</v>
      </c>
      <c r="N67" s="59">
        <f t="shared" ref="N67:W67" si="58">+N68+N71+N72+N73+N70+N69</f>
        <v>0</v>
      </c>
      <c r="O67" s="59">
        <f>+O68+O71+O72+O73+O70+O69</f>
        <v>985770309.07999992</v>
      </c>
      <c r="P67" s="59">
        <f>+P68+P71+P72+P73+P70+P69</f>
        <v>130095341.92000002</v>
      </c>
      <c r="Q67" s="59">
        <f t="shared" si="58"/>
        <v>596491236</v>
      </c>
      <c r="R67" s="59">
        <f t="shared" si="58"/>
        <v>519374415</v>
      </c>
      <c r="S67" s="59">
        <f t="shared" si="58"/>
        <v>389279073.07999998</v>
      </c>
      <c r="T67" s="59">
        <f t="shared" si="58"/>
        <v>20249021</v>
      </c>
      <c r="U67" s="59">
        <f t="shared" si="58"/>
        <v>576242215</v>
      </c>
      <c r="V67" s="59">
        <f t="shared" si="58"/>
        <v>20000000</v>
      </c>
      <c r="W67" s="59">
        <f t="shared" si="58"/>
        <v>249021</v>
      </c>
      <c r="X67" s="36">
        <f t="shared" si="7"/>
        <v>0.53455470689096429</v>
      </c>
      <c r="Y67" s="36">
        <f t="shared" si="8"/>
        <v>1.8146468602070091E-2</v>
      </c>
      <c r="Z67" s="36">
        <f t="shared" si="9"/>
        <v>1.792330463983428E-2</v>
      </c>
      <c r="AA67" s="36">
        <f t="shared" si="39"/>
        <v>3.3946887695764906E-2</v>
      </c>
      <c r="AB67" s="36">
        <f t="shared" si="40"/>
        <v>0.98770207211499261</v>
      </c>
    </row>
    <row r="68" spans="1:28" ht="42" customHeight="1" x14ac:dyDescent="0.25">
      <c r="A68" s="42" t="s">
        <v>156</v>
      </c>
      <c r="B68" s="43" t="s">
        <v>41</v>
      </c>
      <c r="C68" s="43">
        <v>20</v>
      </c>
      <c r="D68" s="43" t="s">
        <v>38</v>
      </c>
      <c r="E68" s="44" t="s">
        <v>157</v>
      </c>
      <c r="F68" s="45">
        <v>50000000</v>
      </c>
      <c r="G68" s="45">
        <v>0</v>
      </c>
      <c r="H68" s="45">
        <v>0</v>
      </c>
      <c r="I68" s="45">
        <v>0</v>
      </c>
      <c r="J68" s="45">
        <v>0</v>
      </c>
      <c r="K68" s="45">
        <f t="shared" si="5"/>
        <v>0</v>
      </c>
      <c r="L68" s="46">
        <f t="shared" ref="L68:L73" si="59">+F68+K68</f>
        <v>50000000</v>
      </c>
      <c r="M68" s="51">
        <f t="shared" si="2"/>
        <v>5.4685352309643177E-6</v>
      </c>
      <c r="N68" s="45">
        <v>0</v>
      </c>
      <c r="O68" s="45">
        <v>11000000</v>
      </c>
      <c r="P68" s="45">
        <f t="shared" ref="P68:P73" si="60">L68-O68</f>
        <v>39000000</v>
      </c>
      <c r="Q68" s="45">
        <v>10136976</v>
      </c>
      <c r="R68" s="45">
        <f t="shared" ref="R68:R73" si="61">+L68-Q68</f>
        <v>39863024</v>
      </c>
      <c r="S68" s="45">
        <f t="shared" ref="S68:S73" si="62">O68-Q68</f>
        <v>863024</v>
      </c>
      <c r="T68" s="45">
        <v>10000000</v>
      </c>
      <c r="U68" s="45">
        <f t="shared" ref="U68:U73" si="63">+Q68-T68</f>
        <v>136976</v>
      </c>
      <c r="V68" s="45">
        <v>10000000</v>
      </c>
      <c r="W68" s="48">
        <f t="shared" ref="W68:W73" si="64">+T68-V68</f>
        <v>0</v>
      </c>
      <c r="X68" s="49">
        <f t="shared" si="7"/>
        <v>0.20273952000000001</v>
      </c>
      <c r="Y68" s="49">
        <f t="shared" si="8"/>
        <v>0.2</v>
      </c>
      <c r="Z68" s="49">
        <f t="shared" si="9"/>
        <v>0.2</v>
      </c>
      <c r="AA68" s="49">
        <f t="shared" si="39"/>
        <v>0.98648748897106986</v>
      </c>
      <c r="AB68" s="49">
        <f t="shared" si="40"/>
        <v>1</v>
      </c>
    </row>
    <row r="69" spans="1:28" ht="42" customHeight="1" x14ac:dyDescent="0.25">
      <c r="A69" s="42" t="s">
        <v>158</v>
      </c>
      <c r="B69" s="43" t="s">
        <v>41</v>
      </c>
      <c r="C69" s="43">
        <v>20</v>
      </c>
      <c r="D69" s="43" t="s">
        <v>38</v>
      </c>
      <c r="E69" s="44" t="s">
        <v>159</v>
      </c>
      <c r="F69" s="45">
        <v>35000000</v>
      </c>
      <c r="G69" s="45">
        <v>0</v>
      </c>
      <c r="H69" s="45">
        <v>0</v>
      </c>
      <c r="I69" s="45">
        <v>0</v>
      </c>
      <c r="J69" s="45">
        <v>0</v>
      </c>
      <c r="K69" s="45">
        <f t="shared" si="5"/>
        <v>0</v>
      </c>
      <c r="L69" s="46">
        <f t="shared" si="59"/>
        <v>35000000</v>
      </c>
      <c r="M69" s="51">
        <f t="shared" si="2"/>
        <v>3.8279746616750225E-6</v>
      </c>
      <c r="N69" s="45">
        <v>0</v>
      </c>
      <c r="O69" s="45">
        <v>0</v>
      </c>
      <c r="P69" s="45">
        <f t="shared" si="60"/>
        <v>35000000</v>
      </c>
      <c r="Q69" s="45">
        <v>0</v>
      </c>
      <c r="R69" s="45">
        <f t="shared" si="61"/>
        <v>35000000</v>
      </c>
      <c r="S69" s="45">
        <f t="shared" si="62"/>
        <v>0</v>
      </c>
      <c r="T69" s="45">
        <v>0</v>
      </c>
      <c r="U69" s="45">
        <f t="shared" si="63"/>
        <v>0</v>
      </c>
      <c r="V69" s="45">
        <v>0</v>
      </c>
      <c r="W69" s="48">
        <f t="shared" si="64"/>
        <v>0</v>
      </c>
      <c r="X69" s="49">
        <f t="shared" si="7"/>
        <v>0</v>
      </c>
      <c r="Y69" s="49">
        <f t="shared" si="8"/>
        <v>0</v>
      </c>
      <c r="Z69" s="49">
        <f t="shared" si="9"/>
        <v>0</v>
      </c>
      <c r="AA69" s="49" t="s">
        <v>40</v>
      </c>
      <c r="AB69" s="49" t="s">
        <v>40</v>
      </c>
    </row>
    <row r="70" spans="1:28" ht="42" customHeight="1" x14ac:dyDescent="0.25">
      <c r="A70" s="42" t="s">
        <v>160</v>
      </c>
      <c r="B70" s="43" t="s">
        <v>41</v>
      </c>
      <c r="C70" s="43">
        <v>20</v>
      </c>
      <c r="D70" s="43" t="s">
        <v>38</v>
      </c>
      <c r="E70" s="44" t="s">
        <v>161</v>
      </c>
      <c r="F70" s="45">
        <v>5000000</v>
      </c>
      <c r="G70" s="45">
        <v>0</v>
      </c>
      <c r="H70" s="45">
        <v>0</v>
      </c>
      <c r="I70" s="45">
        <v>0</v>
      </c>
      <c r="J70" s="45">
        <v>0</v>
      </c>
      <c r="K70" s="45">
        <f t="shared" si="5"/>
        <v>0</v>
      </c>
      <c r="L70" s="46">
        <f t="shared" si="59"/>
        <v>5000000</v>
      </c>
      <c r="M70" s="51">
        <f t="shared" si="2"/>
        <v>5.4685352309643171E-7</v>
      </c>
      <c r="N70" s="45">
        <v>0</v>
      </c>
      <c r="O70" s="45">
        <v>0</v>
      </c>
      <c r="P70" s="45">
        <f t="shared" si="60"/>
        <v>5000000</v>
      </c>
      <c r="Q70" s="45">
        <v>0</v>
      </c>
      <c r="R70" s="45">
        <f t="shared" si="61"/>
        <v>5000000</v>
      </c>
      <c r="S70" s="45">
        <f t="shared" si="62"/>
        <v>0</v>
      </c>
      <c r="T70" s="45">
        <v>0</v>
      </c>
      <c r="U70" s="45">
        <f t="shared" si="63"/>
        <v>0</v>
      </c>
      <c r="V70" s="45">
        <v>0</v>
      </c>
      <c r="W70" s="48">
        <f t="shared" si="64"/>
        <v>0</v>
      </c>
      <c r="X70" s="49">
        <f t="shared" si="7"/>
        <v>0</v>
      </c>
      <c r="Y70" s="49">
        <f t="shared" si="8"/>
        <v>0</v>
      </c>
      <c r="Z70" s="49">
        <f t="shared" si="9"/>
        <v>0</v>
      </c>
      <c r="AA70" s="49" t="s">
        <v>40</v>
      </c>
      <c r="AB70" s="49" t="s">
        <v>40</v>
      </c>
    </row>
    <row r="71" spans="1:28" ht="42" customHeight="1" x14ac:dyDescent="0.25">
      <c r="A71" s="42" t="s">
        <v>162</v>
      </c>
      <c r="B71" s="43" t="s">
        <v>41</v>
      </c>
      <c r="C71" s="43">
        <v>20</v>
      </c>
      <c r="D71" s="43" t="s">
        <v>38</v>
      </c>
      <c r="E71" s="44" t="s">
        <v>163</v>
      </c>
      <c r="F71" s="45">
        <v>60000000</v>
      </c>
      <c r="G71" s="45">
        <v>0</v>
      </c>
      <c r="H71" s="45">
        <v>0</v>
      </c>
      <c r="I71" s="45">
        <v>0</v>
      </c>
      <c r="J71" s="45">
        <v>0</v>
      </c>
      <c r="K71" s="45">
        <f t="shared" si="5"/>
        <v>0</v>
      </c>
      <c r="L71" s="46">
        <f t="shared" si="59"/>
        <v>60000000</v>
      </c>
      <c r="M71" s="51">
        <f t="shared" si="2"/>
        <v>6.5622422771571809E-6</v>
      </c>
      <c r="N71" s="45">
        <v>0</v>
      </c>
      <c r="O71" s="45">
        <v>10500000</v>
      </c>
      <c r="P71" s="45">
        <f t="shared" si="60"/>
        <v>49500000</v>
      </c>
      <c r="Q71" s="45">
        <v>10239588</v>
      </c>
      <c r="R71" s="45">
        <f t="shared" si="61"/>
        <v>49760412</v>
      </c>
      <c r="S71" s="45">
        <f t="shared" si="62"/>
        <v>260412</v>
      </c>
      <c r="T71" s="45">
        <v>10000000</v>
      </c>
      <c r="U71" s="45">
        <f t="shared" si="63"/>
        <v>239588</v>
      </c>
      <c r="V71" s="45">
        <v>10000000</v>
      </c>
      <c r="W71" s="48">
        <f t="shared" si="64"/>
        <v>0</v>
      </c>
      <c r="X71" s="49">
        <f t="shared" si="7"/>
        <v>0.1706598</v>
      </c>
      <c r="Y71" s="49">
        <f t="shared" si="8"/>
        <v>0.16666666666666666</v>
      </c>
      <c r="Z71" s="49">
        <f t="shared" si="9"/>
        <v>0.16666666666666666</v>
      </c>
      <c r="AA71" s="49">
        <f t="shared" si="39"/>
        <v>0.97660179296276373</v>
      </c>
      <c r="AB71" s="49">
        <f t="shared" si="40"/>
        <v>1</v>
      </c>
    </row>
    <row r="72" spans="1:28" ht="42" customHeight="1" x14ac:dyDescent="0.25">
      <c r="A72" s="42" t="s">
        <v>164</v>
      </c>
      <c r="B72" s="43" t="s">
        <v>41</v>
      </c>
      <c r="C72" s="43">
        <v>20</v>
      </c>
      <c r="D72" s="43" t="s">
        <v>38</v>
      </c>
      <c r="E72" s="44" t="s">
        <v>165</v>
      </c>
      <c r="F72" s="45">
        <v>575865651</v>
      </c>
      <c r="G72" s="45">
        <v>0</v>
      </c>
      <c r="H72" s="45">
        <v>0</v>
      </c>
      <c r="I72" s="45">
        <v>0</v>
      </c>
      <c r="J72" s="45">
        <v>0</v>
      </c>
      <c r="K72" s="45">
        <f t="shared" si="5"/>
        <v>0</v>
      </c>
      <c r="L72" s="46">
        <f t="shared" si="59"/>
        <v>575865651</v>
      </c>
      <c r="M72" s="51">
        <f t="shared" si="2"/>
        <v>6.2982832015914038E-5</v>
      </c>
      <c r="N72" s="45">
        <v>0</v>
      </c>
      <c r="O72" s="45">
        <v>575865651</v>
      </c>
      <c r="P72" s="45">
        <f t="shared" si="60"/>
        <v>0</v>
      </c>
      <c r="Q72" s="45">
        <v>575865651</v>
      </c>
      <c r="R72" s="45">
        <f t="shared" si="61"/>
        <v>0</v>
      </c>
      <c r="S72" s="45">
        <f t="shared" si="62"/>
        <v>0</v>
      </c>
      <c r="T72" s="45">
        <v>0</v>
      </c>
      <c r="U72" s="45">
        <f t="shared" si="63"/>
        <v>575865651</v>
      </c>
      <c r="V72" s="45">
        <v>0</v>
      </c>
      <c r="W72" s="48">
        <f t="shared" si="64"/>
        <v>0</v>
      </c>
      <c r="X72" s="49">
        <f t="shared" si="7"/>
        <v>1</v>
      </c>
      <c r="Y72" s="49">
        <f t="shared" si="8"/>
        <v>0</v>
      </c>
      <c r="Z72" s="49">
        <f t="shared" si="9"/>
        <v>0</v>
      </c>
      <c r="AA72" s="49">
        <f t="shared" si="39"/>
        <v>0</v>
      </c>
      <c r="AB72" s="49" t="s">
        <v>40</v>
      </c>
    </row>
    <row r="73" spans="1:28" ht="53.25" customHeight="1" x14ac:dyDescent="0.25">
      <c r="A73" s="42" t="s">
        <v>166</v>
      </c>
      <c r="B73" s="43" t="s">
        <v>41</v>
      </c>
      <c r="C73" s="43">
        <v>20</v>
      </c>
      <c r="D73" s="43" t="s">
        <v>38</v>
      </c>
      <c r="E73" s="44" t="s">
        <v>167</v>
      </c>
      <c r="F73" s="45">
        <v>390000000</v>
      </c>
      <c r="G73" s="45">
        <v>0</v>
      </c>
      <c r="H73" s="45">
        <v>0</v>
      </c>
      <c r="I73" s="45">
        <v>0</v>
      </c>
      <c r="J73" s="45">
        <v>0</v>
      </c>
      <c r="K73" s="45">
        <f t="shared" si="5"/>
        <v>0</v>
      </c>
      <c r="L73" s="46">
        <f t="shared" si="59"/>
        <v>390000000</v>
      </c>
      <c r="M73" s="51">
        <f t="shared" ref="M73:M119" si="65">L73/$L$199</f>
        <v>4.2654574801521676E-5</v>
      </c>
      <c r="N73" s="45">
        <v>0</v>
      </c>
      <c r="O73" s="45">
        <v>388404658.07999998</v>
      </c>
      <c r="P73" s="45">
        <f t="shared" si="60"/>
        <v>1595341.9200000167</v>
      </c>
      <c r="Q73" s="45">
        <v>249021</v>
      </c>
      <c r="R73" s="45">
        <f t="shared" si="61"/>
        <v>389750979</v>
      </c>
      <c r="S73" s="45">
        <f t="shared" si="62"/>
        <v>388155637.07999998</v>
      </c>
      <c r="T73" s="45">
        <v>249021</v>
      </c>
      <c r="U73" s="45">
        <f t="shared" si="63"/>
        <v>0</v>
      </c>
      <c r="V73" s="45">
        <v>0</v>
      </c>
      <c r="W73" s="48">
        <f t="shared" si="64"/>
        <v>249021</v>
      </c>
      <c r="X73" s="49">
        <f t="shared" si="7"/>
        <v>6.3851538461538466E-4</v>
      </c>
      <c r="Y73" s="49">
        <f t="shared" si="8"/>
        <v>6.3851538461538466E-4</v>
      </c>
      <c r="Z73" s="49">
        <f t="shared" si="9"/>
        <v>0</v>
      </c>
      <c r="AA73" s="49">
        <f t="shared" si="39"/>
        <v>1</v>
      </c>
      <c r="AB73" s="49">
        <f t="shared" si="40"/>
        <v>0</v>
      </c>
    </row>
    <row r="74" spans="1:28" ht="81.75" customHeight="1" x14ac:dyDescent="0.25">
      <c r="A74" s="38" t="s">
        <v>168</v>
      </c>
      <c r="B74" s="32" t="s">
        <v>41</v>
      </c>
      <c r="C74" s="32">
        <v>20</v>
      </c>
      <c r="D74" s="32" t="s">
        <v>38</v>
      </c>
      <c r="E74" s="39" t="s">
        <v>169</v>
      </c>
      <c r="F74" s="59">
        <f>+F75+F76+F77</f>
        <v>12030383236</v>
      </c>
      <c r="G74" s="59">
        <f>+G75+G76+G77</f>
        <v>0</v>
      </c>
      <c r="H74" s="59">
        <f>+H75+H76+H77</f>
        <v>0</v>
      </c>
      <c r="I74" s="59">
        <f>+I75+I76+I77</f>
        <v>0</v>
      </c>
      <c r="J74" s="59">
        <f>+J75+J76+J77</f>
        <v>0</v>
      </c>
      <c r="K74" s="34">
        <f t="shared" ref="K74:K137" si="66">+G74-H74+I74-J74</f>
        <v>0</v>
      </c>
      <c r="L74" s="59">
        <f>+L75+L76+L77</f>
        <v>12030383236</v>
      </c>
      <c r="M74" s="35">
        <f t="shared" si="65"/>
        <v>1.3157714913613703E-3</v>
      </c>
      <c r="N74" s="59">
        <f t="shared" ref="N74:W74" si="67">+N75+N76+N77</f>
        <v>0</v>
      </c>
      <c r="O74" s="59">
        <f>+O75+O76+O77</f>
        <v>11247693566</v>
      </c>
      <c r="P74" s="59">
        <f>+P75+P76+P77</f>
        <v>782689670</v>
      </c>
      <c r="Q74" s="59">
        <f t="shared" si="67"/>
        <v>10404777798</v>
      </c>
      <c r="R74" s="59">
        <f t="shared" si="67"/>
        <v>1625605438</v>
      </c>
      <c r="S74" s="59">
        <f t="shared" si="67"/>
        <v>842915768</v>
      </c>
      <c r="T74" s="59">
        <f t="shared" si="67"/>
        <v>605290162.86000001</v>
      </c>
      <c r="U74" s="59">
        <f t="shared" si="67"/>
        <v>9799487635.1399994</v>
      </c>
      <c r="V74" s="59">
        <f t="shared" si="67"/>
        <v>605290162.86000001</v>
      </c>
      <c r="W74" s="59">
        <f t="shared" si="67"/>
        <v>0</v>
      </c>
      <c r="X74" s="36">
        <f t="shared" si="7"/>
        <v>0.86487500804334305</v>
      </c>
      <c r="Y74" s="36">
        <f t="shared" si="8"/>
        <v>5.0313456436592609E-2</v>
      </c>
      <c r="Z74" s="36">
        <f t="shared" si="9"/>
        <v>5.0313456436592609E-2</v>
      </c>
      <c r="AA74" s="36">
        <f t="shared" si="39"/>
        <v>5.8174251734270432E-2</v>
      </c>
      <c r="AB74" s="36">
        <f t="shared" si="40"/>
        <v>1</v>
      </c>
    </row>
    <row r="75" spans="1:28" ht="42" customHeight="1" x14ac:dyDescent="0.25">
      <c r="A75" s="42" t="s">
        <v>170</v>
      </c>
      <c r="B75" s="43" t="s">
        <v>41</v>
      </c>
      <c r="C75" s="43">
        <v>20</v>
      </c>
      <c r="D75" s="43" t="s">
        <v>38</v>
      </c>
      <c r="E75" s="44" t="s">
        <v>171</v>
      </c>
      <c r="F75" s="45">
        <v>1914398585</v>
      </c>
      <c r="G75" s="45">
        <v>0</v>
      </c>
      <c r="H75" s="45">
        <v>0</v>
      </c>
      <c r="I75" s="45">
        <v>0</v>
      </c>
      <c r="J75" s="45">
        <v>0</v>
      </c>
      <c r="K75" s="45">
        <f t="shared" si="66"/>
        <v>0</v>
      </c>
      <c r="L75" s="46">
        <f>+F75+K75</f>
        <v>1914398585</v>
      </c>
      <c r="M75" s="47">
        <f t="shared" si="65"/>
        <v>2.0937912216361474E-4</v>
      </c>
      <c r="N75" s="45">
        <v>0</v>
      </c>
      <c r="O75" s="45">
        <v>1891898585</v>
      </c>
      <c r="P75" s="45">
        <f>L75-O75</f>
        <v>22500000</v>
      </c>
      <c r="Q75" s="45">
        <v>1891898585</v>
      </c>
      <c r="R75" s="45">
        <f>+L75-Q75</f>
        <v>22500000</v>
      </c>
      <c r="S75" s="45">
        <f>O75-Q75</f>
        <v>0</v>
      </c>
      <c r="T75" s="45">
        <v>0</v>
      </c>
      <c r="U75" s="45">
        <f>+Q75-T75</f>
        <v>1891898585</v>
      </c>
      <c r="V75" s="45">
        <v>0</v>
      </c>
      <c r="W75" s="48">
        <f>+T75-V75</f>
        <v>0</v>
      </c>
      <c r="X75" s="36">
        <f t="shared" ref="X75:X119" si="68">+Q75/L75</f>
        <v>0.98824696164304782</v>
      </c>
      <c r="Y75" s="36">
        <f t="shared" ref="Y75:Y119" si="69">+T75/L75</f>
        <v>0</v>
      </c>
      <c r="Z75" s="36">
        <f t="shared" ref="Z75:Z119" si="70">+V75/L75</f>
        <v>0</v>
      </c>
      <c r="AA75" s="36">
        <f t="shared" si="39"/>
        <v>0</v>
      </c>
      <c r="AB75" s="36" t="s">
        <v>40</v>
      </c>
    </row>
    <row r="76" spans="1:28" ht="42" customHeight="1" x14ac:dyDescent="0.25">
      <c r="A76" s="42" t="s">
        <v>172</v>
      </c>
      <c r="B76" s="43" t="s">
        <v>41</v>
      </c>
      <c r="C76" s="43">
        <v>20</v>
      </c>
      <c r="D76" s="43" t="s">
        <v>38</v>
      </c>
      <c r="E76" s="44" t="s">
        <v>173</v>
      </c>
      <c r="F76" s="45">
        <v>10099714462</v>
      </c>
      <c r="G76" s="45">
        <v>0</v>
      </c>
      <c r="H76" s="45">
        <v>0</v>
      </c>
      <c r="I76" s="45">
        <v>0</v>
      </c>
      <c r="J76" s="45">
        <v>0</v>
      </c>
      <c r="K76" s="45">
        <f t="shared" si="66"/>
        <v>0</v>
      </c>
      <c r="L76" s="46">
        <f>+F76+K76</f>
        <v>10099714462</v>
      </c>
      <c r="M76" s="47">
        <f t="shared" si="65"/>
        <v>1.1046128871625366E-3</v>
      </c>
      <c r="N76" s="45">
        <v>0</v>
      </c>
      <c r="O76" s="45">
        <v>9345524792</v>
      </c>
      <c r="P76" s="45">
        <f>L76-O76</f>
        <v>754189670</v>
      </c>
      <c r="Q76" s="45">
        <v>8502609024</v>
      </c>
      <c r="R76" s="45">
        <f>+L76-Q76</f>
        <v>1597105438</v>
      </c>
      <c r="S76" s="45">
        <f>O76-Q76</f>
        <v>842915768</v>
      </c>
      <c r="T76" s="45">
        <v>605290162.86000001</v>
      </c>
      <c r="U76" s="45">
        <f>+Q76-T76</f>
        <v>7897318861.1400003</v>
      </c>
      <c r="V76" s="45">
        <v>605290162.86000001</v>
      </c>
      <c r="W76" s="48">
        <f>+T76-V76</f>
        <v>0</v>
      </c>
      <c r="X76" s="36">
        <f t="shared" si="68"/>
        <v>0.84186627810032832</v>
      </c>
      <c r="Y76" s="36">
        <f t="shared" si="69"/>
        <v>5.9931413421378768E-2</v>
      </c>
      <c r="Z76" s="36">
        <f t="shared" si="70"/>
        <v>5.9931413421378768E-2</v>
      </c>
      <c r="AA76" s="36">
        <f t="shared" si="39"/>
        <v>7.1188756433639352E-2</v>
      </c>
      <c r="AB76" s="36">
        <f t="shared" si="40"/>
        <v>1</v>
      </c>
    </row>
    <row r="77" spans="1:28" ht="42" customHeight="1" x14ac:dyDescent="0.25">
      <c r="A77" s="42" t="s">
        <v>174</v>
      </c>
      <c r="B77" s="43" t="s">
        <v>41</v>
      </c>
      <c r="C77" s="43">
        <v>20</v>
      </c>
      <c r="D77" s="43" t="s">
        <v>38</v>
      </c>
      <c r="E77" s="44" t="s">
        <v>175</v>
      </c>
      <c r="F77" s="45">
        <v>16270189</v>
      </c>
      <c r="G77" s="45">
        <v>0</v>
      </c>
      <c r="H77" s="45">
        <v>0</v>
      </c>
      <c r="I77" s="45">
        <v>0</v>
      </c>
      <c r="J77" s="45">
        <v>0</v>
      </c>
      <c r="K77" s="45">
        <f t="shared" si="66"/>
        <v>0</v>
      </c>
      <c r="L77" s="46">
        <f>+F77+K77</f>
        <v>16270189</v>
      </c>
      <c r="M77" s="51">
        <f t="shared" si="65"/>
        <v>1.7794820352189618E-6</v>
      </c>
      <c r="N77" s="45">
        <v>0</v>
      </c>
      <c r="O77" s="45">
        <v>10270189</v>
      </c>
      <c r="P77" s="45">
        <f>L77-O77</f>
        <v>6000000</v>
      </c>
      <c r="Q77" s="45">
        <v>10270189</v>
      </c>
      <c r="R77" s="45">
        <f>+L77-Q77</f>
        <v>6000000</v>
      </c>
      <c r="S77" s="45">
        <f>O77-Q77</f>
        <v>0</v>
      </c>
      <c r="T77" s="45">
        <v>0</v>
      </c>
      <c r="U77" s="45">
        <f>+Q77-T77</f>
        <v>10270189</v>
      </c>
      <c r="V77" s="45">
        <v>0</v>
      </c>
      <c r="W77" s="48">
        <f>+T77-V77</f>
        <v>0</v>
      </c>
      <c r="X77" s="57">
        <f t="shared" si="68"/>
        <v>0.63122739385510518</v>
      </c>
      <c r="Y77" s="49">
        <f t="shared" si="69"/>
        <v>0</v>
      </c>
      <c r="Z77" s="49">
        <f t="shared" si="70"/>
        <v>0</v>
      </c>
      <c r="AA77" s="49">
        <f t="shared" si="39"/>
        <v>0</v>
      </c>
      <c r="AB77" s="49" t="s">
        <v>40</v>
      </c>
    </row>
    <row r="78" spans="1:28" ht="56.25" customHeight="1" x14ac:dyDescent="0.25">
      <c r="A78" s="38" t="s">
        <v>176</v>
      </c>
      <c r="B78" s="32" t="s">
        <v>41</v>
      </c>
      <c r="C78" s="32">
        <v>20</v>
      </c>
      <c r="D78" s="32" t="s">
        <v>38</v>
      </c>
      <c r="E78" s="39" t="s">
        <v>177</v>
      </c>
      <c r="F78" s="59">
        <f>SUM(F79:F84)</f>
        <v>7819768089</v>
      </c>
      <c r="G78" s="59">
        <f>SUM(G79:G84)</f>
        <v>0</v>
      </c>
      <c r="H78" s="59">
        <f>SUM(H79:H84)</f>
        <v>0</v>
      </c>
      <c r="I78" s="59">
        <f>SUM(I79:I84)</f>
        <v>0</v>
      </c>
      <c r="J78" s="59">
        <f>SUM(J79:J84)</f>
        <v>0</v>
      </c>
      <c r="K78" s="34">
        <f t="shared" si="66"/>
        <v>0</v>
      </c>
      <c r="L78" s="59">
        <f>SUM(L79:L84)</f>
        <v>7819768089</v>
      </c>
      <c r="M78" s="35">
        <f t="shared" si="65"/>
        <v>8.5525354585334033E-4</v>
      </c>
      <c r="N78" s="59">
        <f t="shared" ref="N78:W78" si="71">SUM(N79:N84)</f>
        <v>0</v>
      </c>
      <c r="O78" s="59">
        <f>SUM(O79:O84)</f>
        <v>4662739493</v>
      </c>
      <c r="P78" s="59">
        <f>SUM(P79:P84)</f>
        <v>3157028596</v>
      </c>
      <c r="Q78" s="59">
        <f t="shared" si="71"/>
        <v>3756431989</v>
      </c>
      <c r="R78" s="59">
        <f t="shared" si="71"/>
        <v>4063336100</v>
      </c>
      <c r="S78" s="59">
        <f t="shared" si="71"/>
        <v>906307504</v>
      </c>
      <c r="T78" s="59">
        <f t="shared" si="71"/>
        <v>23710756</v>
      </c>
      <c r="U78" s="59">
        <f t="shared" si="71"/>
        <v>3732721233</v>
      </c>
      <c r="V78" s="59">
        <f t="shared" si="71"/>
        <v>484163</v>
      </c>
      <c r="W78" s="59">
        <f t="shared" si="71"/>
        <v>23226593</v>
      </c>
      <c r="X78" s="36">
        <f t="shared" si="68"/>
        <v>0.48037639303960183</v>
      </c>
      <c r="Y78" s="36">
        <f t="shared" si="69"/>
        <v>3.0321559066890636E-3</v>
      </c>
      <c r="Z78" s="36">
        <f t="shared" si="70"/>
        <v>6.1915263277573143E-5</v>
      </c>
      <c r="AA78" s="36">
        <f t="shared" si="39"/>
        <v>6.3120418709649104E-3</v>
      </c>
      <c r="AB78" s="36">
        <f t="shared" si="40"/>
        <v>2.0419551363102889E-2</v>
      </c>
    </row>
    <row r="79" spans="1:28" ht="42" customHeight="1" x14ac:dyDescent="0.25">
      <c r="A79" s="42" t="s">
        <v>178</v>
      </c>
      <c r="B79" s="43" t="s">
        <v>41</v>
      </c>
      <c r="C79" s="43">
        <v>20</v>
      </c>
      <c r="D79" s="43" t="s">
        <v>38</v>
      </c>
      <c r="E79" s="44" t="s">
        <v>179</v>
      </c>
      <c r="F79" s="45">
        <v>2019600000</v>
      </c>
      <c r="G79" s="45">
        <v>0</v>
      </c>
      <c r="H79" s="45">
        <v>0</v>
      </c>
      <c r="I79" s="45">
        <v>0</v>
      </c>
      <c r="J79" s="45">
        <v>0</v>
      </c>
      <c r="K79" s="45">
        <f t="shared" si="66"/>
        <v>0</v>
      </c>
      <c r="L79" s="46">
        <f t="shared" ref="L79:L84" si="72">+F79+K79</f>
        <v>2019600000</v>
      </c>
      <c r="M79" s="47">
        <f t="shared" si="65"/>
        <v>2.2088507504911071E-4</v>
      </c>
      <c r="N79" s="45">
        <v>0</v>
      </c>
      <c r="O79" s="45">
        <v>1239847744</v>
      </c>
      <c r="P79" s="45">
        <f t="shared" ref="P79:P84" si="73">L79-O79</f>
        <v>779752256</v>
      </c>
      <c r="Q79" s="45">
        <v>1120686077</v>
      </c>
      <c r="R79" s="45">
        <f t="shared" ref="R79:R84" si="74">+L79-Q79</f>
        <v>898913923</v>
      </c>
      <c r="S79" s="45">
        <f t="shared" ref="S79:S84" si="75">O79-Q79</f>
        <v>119161667</v>
      </c>
      <c r="T79" s="45">
        <v>18726593</v>
      </c>
      <c r="U79" s="45">
        <f t="shared" ref="U79:U84" si="76">+Q79-T79</f>
        <v>1101959484</v>
      </c>
      <c r="V79" s="45">
        <v>0</v>
      </c>
      <c r="W79" s="48">
        <f t="shared" ref="W79:W84" si="77">+T79-V79</f>
        <v>18726593</v>
      </c>
      <c r="X79" s="57">
        <f t="shared" si="68"/>
        <v>0.55490496979599924</v>
      </c>
      <c r="Y79" s="49">
        <f t="shared" si="69"/>
        <v>9.2724267181620128E-3</v>
      </c>
      <c r="Z79" s="49">
        <f t="shared" si="70"/>
        <v>0</v>
      </c>
      <c r="AA79" s="49">
        <f t="shared" si="39"/>
        <v>1.6709936336614273E-2</v>
      </c>
      <c r="AB79" s="49">
        <f t="shared" si="40"/>
        <v>0</v>
      </c>
    </row>
    <row r="80" spans="1:28" ht="72.75" customHeight="1" x14ac:dyDescent="0.25">
      <c r="A80" s="42" t="s">
        <v>180</v>
      </c>
      <c r="B80" s="43" t="s">
        <v>41</v>
      </c>
      <c r="C80" s="43">
        <v>20</v>
      </c>
      <c r="D80" s="43" t="s">
        <v>38</v>
      </c>
      <c r="E80" s="44" t="s">
        <v>181</v>
      </c>
      <c r="F80" s="45">
        <v>3432716328</v>
      </c>
      <c r="G80" s="45">
        <v>0</v>
      </c>
      <c r="H80" s="45">
        <v>0</v>
      </c>
      <c r="I80" s="45">
        <v>0</v>
      </c>
      <c r="J80" s="45">
        <v>0</v>
      </c>
      <c r="K80" s="45">
        <f t="shared" si="66"/>
        <v>0</v>
      </c>
      <c r="L80" s="46">
        <f t="shared" si="72"/>
        <v>3432716328</v>
      </c>
      <c r="M80" s="47">
        <f t="shared" si="65"/>
        <v>3.754386035514893E-4</v>
      </c>
      <c r="N80" s="45">
        <v>0</v>
      </c>
      <c r="O80" s="45">
        <v>1765093510</v>
      </c>
      <c r="P80" s="45">
        <f t="shared" si="73"/>
        <v>1667622818</v>
      </c>
      <c r="Q80" s="45">
        <v>1048463510</v>
      </c>
      <c r="R80" s="45">
        <f t="shared" si="74"/>
        <v>2384252818</v>
      </c>
      <c r="S80" s="45">
        <f t="shared" si="75"/>
        <v>716630000</v>
      </c>
      <c r="T80" s="45">
        <v>4500000</v>
      </c>
      <c r="U80" s="45">
        <f t="shared" si="76"/>
        <v>1043963510</v>
      </c>
      <c r="V80" s="45">
        <v>0</v>
      </c>
      <c r="W80" s="48">
        <f t="shared" si="77"/>
        <v>4500000</v>
      </c>
      <c r="X80" s="57">
        <f t="shared" si="68"/>
        <v>0.30543261074266082</v>
      </c>
      <c r="Y80" s="49">
        <f t="shared" si="69"/>
        <v>1.3109151966022867E-3</v>
      </c>
      <c r="Z80" s="49">
        <f t="shared" si="70"/>
        <v>0</v>
      </c>
      <c r="AA80" s="49">
        <f t="shared" si="39"/>
        <v>4.291994863989115E-3</v>
      </c>
      <c r="AB80" s="49">
        <f t="shared" si="40"/>
        <v>0</v>
      </c>
    </row>
    <row r="81" spans="1:28" ht="72.75" customHeight="1" x14ac:dyDescent="0.25">
      <c r="A81" s="42" t="s">
        <v>182</v>
      </c>
      <c r="B81" s="43" t="s">
        <v>41</v>
      </c>
      <c r="C81" s="43">
        <v>20</v>
      </c>
      <c r="D81" s="43" t="s">
        <v>38</v>
      </c>
      <c r="E81" s="44" t="s">
        <v>183</v>
      </c>
      <c r="F81" s="45">
        <v>126060000</v>
      </c>
      <c r="G81" s="45">
        <v>0</v>
      </c>
      <c r="H81" s="45">
        <v>0</v>
      </c>
      <c r="I81" s="45">
        <v>0</v>
      </c>
      <c r="J81" s="45">
        <v>0</v>
      </c>
      <c r="K81" s="45">
        <f t="shared" si="66"/>
        <v>0</v>
      </c>
      <c r="L81" s="46">
        <f t="shared" si="72"/>
        <v>126060000</v>
      </c>
      <c r="M81" s="52">
        <f t="shared" si="65"/>
        <v>1.3787271024307237E-5</v>
      </c>
      <c r="N81" s="45">
        <v>0</v>
      </c>
      <c r="O81" s="45">
        <v>70000000</v>
      </c>
      <c r="P81" s="45">
        <f t="shared" si="73"/>
        <v>56060000</v>
      </c>
      <c r="Q81" s="45">
        <v>484163</v>
      </c>
      <c r="R81" s="45">
        <f t="shared" si="74"/>
        <v>125575837</v>
      </c>
      <c r="S81" s="45">
        <f t="shared" si="75"/>
        <v>69515837</v>
      </c>
      <c r="T81" s="45">
        <v>484163</v>
      </c>
      <c r="U81" s="45">
        <f t="shared" si="76"/>
        <v>0</v>
      </c>
      <c r="V81" s="45">
        <v>484163</v>
      </c>
      <c r="W81" s="48">
        <f t="shared" si="77"/>
        <v>0</v>
      </c>
      <c r="X81" s="57">
        <f t="shared" si="68"/>
        <v>3.8407345708392827E-3</v>
      </c>
      <c r="Y81" s="49">
        <f t="shared" si="69"/>
        <v>3.8407345708392827E-3</v>
      </c>
      <c r="Z81" s="49">
        <f t="shared" si="70"/>
        <v>3.8407345708392827E-3</v>
      </c>
      <c r="AA81" s="49">
        <f t="shared" si="39"/>
        <v>1</v>
      </c>
      <c r="AB81" s="49">
        <f t="shared" si="40"/>
        <v>1</v>
      </c>
    </row>
    <row r="82" spans="1:28" ht="42" customHeight="1" x14ac:dyDescent="0.25">
      <c r="A82" s="42" t="s">
        <v>184</v>
      </c>
      <c r="B82" s="43" t="s">
        <v>41</v>
      </c>
      <c r="C82" s="43">
        <v>20</v>
      </c>
      <c r="D82" s="43" t="s">
        <v>38</v>
      </c>
      <c r="E82" s="44" t="s">
        <v>185</v>
      </c>
      <c r="F82" s="45">
        <v>1621128348</v>
      </c>
      <c r="G82" s="45">
        <v>0</v>
      </c>
      <c r="H82" s="45">
        <v>0</v>
      </c>
      <c r="I82" s="45">
        <v>0</v>
      </c>
      <c r="J82" s="45">
        <v>0</v>
      </c>
      <c r="K82" s="45">
        <f t="shared" si="66"/>
        <v>0</v>
      </c>
      <c r="L82" s="46">
        <f t="shared" si="72"/>
        <v>1621128348</v>
      </c>
      <c r="M82" s="47">
        <f t="shared" si="65"/>
        <v>1.7730394969905965E-4</v>
      </c>
      <c r="N82" s="45">
        <v>0</v>
      </c>
      <c r="O82" s="45">
        <v>1084905663</v>
      </c>
      <c r="P82" s="45">
        <f t="shared" si="73"/>
        <v>536222685</v>
      </c>
      <c r="Q82" s="45">
        <v>1084905663</v>
      </c>
      <c r="R82" s="45">
        <f t="shared" si="74"/>
        <v>536222685</v>
      </c>
      <c r="S82" s="45">
        <f t="shared" si="75"/>
        <v>0</v>
      </c>
      <c r="T82" s="45">
        <v>0</v>
      </c>
      <c r="U82" s="45">
        <f t="shared" si="76"/>
        <v>1084905663</v>
      </c>
      <c r="V82" s="45">
        <v>0</v>
      </c>
      <c r="W82" s="48">
        <f t="shared" si="77"/>
        <v>0</v>
      </c>
      <c r="X82" s="57">
        <f t="shared" si="68"/>
        <v>0.6692287284584576</v>
      </c>
      <c r="Y82" s="49">
        <f t="shared" si="69"/>
        <v>0</v>
      </c>
      <c r="Z82" s="49">
        <f t="shared" si="70"/>
        <v>0</v>
      </c>
      <c r="AA82" s="49">
        <f t="shared" si="39"/>
        <v>0</v>
      </c>
      <c r="AB82" s="49" t="s">
        <v>40</v>
      </c>
    </row>
    <row r="83" spans="1:28" ht="66" customHeight="1" x14ac:dyDescent="0.25">
      <c r="A83" s="42" t="s">
        <v>186</v>
      </c>
      <c r="B83" s="43" t="s">
        <v>41</v>
      </c>
      <c r="C83" s="43">
        <v>20</v>
      </c>
      <c r="D83" s="43" t="s">
        <v>38</v>
      </c>
      <c r="E83" s="44" t="s">
        <v>187</v>
      </c>
      <c r="F83" s="45">
        <v>239261533</v>
      </c>
      <c r="G83" s="45">
        <v>0</v>
      </c>
      <c r="H83" s="45">
        <v>0</v>
      </c>
      <c r="I83" s="45">
        <v>0</v>
      </c>
      <c r="J83" s="45">
        <v>0</v>
      </c>
      <c r="K83" s="45">
        <f t="shared" si="66"/>
        <v>0</v>
      </c>
      <c r="L83" s="46">
        <f t="shared" si="72"/>
        <v>239261533</v>
      </c>
      <c r="M83" s="52">
        <f t="shared" si="65"/>
        <v>2.6168202452500633E-5</v>
      </c>
      <c r="N83" s="45">
        <v>0</v>
      </c>
      <c r="O83" s="45">
        <v>122890696</v>
      </c>
      <c r="P83" s="45">
        <f t="shared" si="73"/>
        <v>116370837</v>
      </c>
      <c r="Q83" s="45">
        <v>122890696</v>
      </c>
      <c r="R83" s="45">
        <f t="shared" si="74"/>
        <v>116370837</v>
      </c>
      <c r="S83" s="45">
        <f t="shared" si="75"/>
        <v>0</v>
      </c>
      <c r="T83" s="45">
        <v>0</v>
      </c>
      <c r="U83" s="45">
        <f t="shared" si="76"/>
        <v>122890696</v>
      </c>
      <c r="V83" s="45">
        <v>0</v>
      </c>
      <c r="W83" s="48">
        <f t="shared" si="77"/>
        <v>0</v>
      </c>
      <c r="X83" s="57">
        <f t="shared" si="68"/>
        <v>0.51362496285602244</v>
      </c>
      <c r="Y83" s="49">
        <f t="shared" si="69"/>
        <v>0</v>
      </c>
      <c r="Z83" s="49">
        <f t="shared" si="70"/>
        <v>0</v>
      </c>
      <c r="AA83" s="49">
        <f t="shared" si="39"/>
        <v>0</v>
      </c>
      <c r="AB83" s="49" t="s">
        <v>40</v>
      </c>
    </row>
    <row r="84" spans="1:28" ht="82.5" customHeight="1" x14ac:dyDescent="0.25">
      <c r="A84" s="42" t="s">
        <v>188</v>
      </c>
      <c r="B84" s="43" t="s">
        <v>41</v>
      </c>
      <c r="C84" s="43">
        <v>20</v>
      </c>
      <c r="D84" s="43" t="s">
        <v>38</v>
      </c>
      <c r="E84" s="44" t="s">
        <v>189</v>
      </c>
      <c r="F84" s="45">
        <v>381001880</v>
      </c>
      <c r="G84" s="45">
        <v>0</v>
      </c>
      <c r="H84" s="45">
        <v>0</v>
      </c>
      <c r="I84" s="45">
        <v>0</v>
      </c>
      <c r="J84" s="45">
        <v>0</v>
      </c>
      <c r="K84" s="45">
        <f t="shared" si="66"/>
        <v>0</v>
      </c>
      <c r="L84" s="46">
        <f t="shared" si="72"/>
        <v>381001880</v>
      </c>
      <c r="M84" s="52">
        <f t="shared" si="65"/>
        <v>4.167044407687278E-5</v>
      </c>
      <c r="N84" s="45">
        <v>0</v>
      </c>
      <c r="O84" s="45">
        <v>380001880</v>
      </c>
      <c r="P84" s="45">
        <f t="shared" si="73"/>
        <v>1000000</v>
      </c>
      <c r="Q84" s="45">
        <v>379001880</v>
      </c>
      <c r="R84" s="45">
        <f t="shared" si="74"/>
        <v>2000000</v>
      </c>
      <c r="S84" s="45">
        <f t="shared" si="75"/>
        <v>1000000</v>
      </c>
      <c r="T84" s="45">
        <v>0</v>
      </c>
      <c r="U84" s="45">
        <f t="shared" si="76"/>
        <v>379001880</v>
      </c>
      <c r="V84" s="45">
        <v>0</v>
      </c>
      <c r="W84" s="48">
        <f t="shared" si="77"/>
        <v>0</v>
      </c>
      <c r="X84" s="57">
        <f t="shared" si="68"/>
        <v>0.99475068207012518</v>
      </c>
      <c r="Y84" s="49">
        <f t="shared" si="69"/>
        <v>0</v>
      </c>
      <c r="Z84" s="49">
        <f t="shared" si="70"/>
        <v>0</v>
      </c>
      <c r="AA84" s="49">
        <f t="shared" si="39"/>
        <v>0</v>
      </c>
      <c r="AB84" s="49" t="s">
        <v>40</v>
      </c>
    </row>
    <row r="85" spans="1:28" ht="42" customHeight="1" x14ac:dyDescent="0.25">
      <c r="A85" s="38" t="s">
        <v>190</v>
      </c>
      <c r="B85" s="32" t="s">
        <v>41</v>
      </c>
      <c r="C85" s="32">
        <v>20</v>
      </c>
      <c r="D85" s="32" t="s">
        <v>38</v>
      </c>
      <c r="E85" s="39" t="s">
        <v>191</v>
      </c>
      <c r="F85" s="59">
        <f>SUM(F86:F90)</f>
        <v>656925928</v>
      </c>
      <c r="G85" s="59">
        <f>SUM(G86:G90)</f>
        <v>0</v>
      </c>
      <c r="H85" s="59">
        <f>SUM(H86:H90)</f>
        <v>0</v>
      </c>
      <c r="I85" s="59">
        <f>SUM(I86:I90)</f>
        <v>0</v>
      </c>
      <c r="J85" s="59">
        <f>SUM(J86:J90)</f>
        <v>0</v>
      </c>
      <c r="K85" s="34">
        <f t="shared" si="66"/>
        <v>0</v>
      </c>
      <c r="L85" s="59">
        <f>SUM(L86:L90)</f>
        <v>656925928</v>
      </c>
      <c r="M85" s="35">
        <f t="shared" si="65"/>
        <v>7.1848451628038577E-5</v>
      </c>
      <c r="N85" s="59">
        <f t="shared" ref="N85:W85" si="78">SUM(N86:N90)</f>
        <v>0</v>
      </c>
      <c r="O85" s="59">
        <f>SUM(O86:O90)</f>
        <v>337925928</v>
      </c>
      <c r="P85" s="59">
        <f>SUM(P86:P90)</f>
        <v>319000000</v>
      </c>
      <c r="Q85" s="59">
        <f t="shared" si="78"/>
        <v>335229767</v>
      </c>
      <c r="R85" s="59">
        <f t="shared" si="78"/>
        <v>321696161</v>
      </c>
      <c r="S85" s="59">
        <f t="shared" si="78"/>
        <v>2696161</v>
      </c>
      <c r="T85" s="59">
        <f t="shared" si="78"/>
        <v>249009</v>
      </c>
      <c r="U85" s="59">
        <f t="shared" si="78"/>
        <v>334980758</v>
      </c>
      <c r="V85" s="59">
        <f t="shared" si="78"/>
        <v>0</v>
      </c>
      <c r="W85" s="59">
        <f t="shared" si="78"/>
        <v>249009</v>
      </c>
      <c r="X85" s="36">
        <f t="shared" si="68"/>
        <v>0.51030070927570392</v>
      </c>
      <c r="Y85" s="36">
        <f t="shared" si="69"/>
        <v>3.7905186777770173E-4</v>
      </c>
      <c r="Z85" s="36">
        <f t="shared" si="70"/>
        <v>0</v>
      </c>
      <c r="AA85" s="36">
        <f t="shared" si="39"/>
        <v>7.4280098163239782E-4</v>
      </c>
      <c r="AB85" s="36">
        <f t="shared" si="40"/>
        <v>0</v>
      </c>
    </row>
    <row r="86" spans="1:28" ht="42" customHeight="1" x14ac:dyDescent="0.25">
      <c r="A86" s="42" t="s">
        <v>192</v>
      </c>
      <c r="B86" s="43" t="s">
        <v>41</v>
      </c>
      <c r="C86" s="43">
        <v>20</v>
      </c>
      <c r="D86" s="43" t="s">
        <v>38</v>
      </c>
      <c r="E86" s="44" t="s">
        <v>193</v>
      </c>
      <c r="F86" s="45">
        <v>168000000</v>
      </c>
      <c r="G86" s="45">
        <v>0</v>
      </c>
      <c r="H86" s="45">
        <v>0</v>
      </c>
      <c r="I86" s="45">
        <v>0</v>
      </c>
      <c r="J86" s="45">
        <v>0</v>
      </c>
      <c r="K86" s="45">
        <f t="shared" si="66"/>
        <v>0</v>
      </c>
      <c r="L86" s="46">
        <f t="shared" ref="L86:L91" si="79">+F86+K86</f>
        <v>168000000</v>
      </c>
      <c r="M86" s="52">
        <f t="shared" si="65"/>
        <v>1.8374278376040105E-5</v>
      </c>
      <c r="N86" s="45">
        <v>0</v>
      </c>
      <c r="O86" s="45">
        <v>0</v>
      </c>
      <c r="P86" s="45">
        <f t="shared" ref="P86:P91" si="80">L86-O86</f>
        <v>168000000</v>
      </c>
      <c r="Q86" s="45">
        <v>0</v>
      </c>
      <c r="R86" s="45">
        <f>+L86-Q86</f>
        <v>168000000</v>
      </c>
      <c r="S86" s="45">
        <f t="shared" ref="S86:S91" si="81">O86-Q86</f>
        <v>0</v>
      </c>
      <c r="T86" s="45">
        <v>0</v>
      </c>
      <c r="U86" s="45">
        <f t="shared" ref="U86:U91" si="82">+Q86-T86</f>
        <v>0</v>
      </c>
      <c r="V86" s="45">
        <v>0</v>
      </c>
      <c r="W86" s="48">
        <f>+T86-V86</f>
        <v>0</v>
      </c>
      <c r="X86" s="57">
        <f t="shared" si="68"/>
        <v>0</v>
      </c>
      <c r="Y86" s="49">
        <f t="shared" si="69"/>
        <v>0</v>
      </c>
      <c r="Z86" s="49">
        <f t="shared" si="70"/>
        <v>0</v>
      </c>
      <c r="AA86" s="49" t="s">
        <v>40</v>
      </c>
      <c r="AB86" s="49" t="s">
        <v>40</v>
      </c>
    </row>
    <row r="87" spans="1:28" ht="42" customHeight="1" x14ac:dyDescent="0.25">
      <c r="A87" s="42" t="s">
        <v>194</v>
      </c>
      <c r="B87" s="43" t="s">
        <v>41</v>
      </c>
      <c r="C87" s="43">
        <v>20</v>
      </c>
      <c r="D87" s="43" t="s">
        <v>38</v>
      </c>
      <c r="E87" s="44" t="s">
        <v>195</v>
      </c>
      <c r="F87" s="45">
        <v>24925928</v>
      </c>
      <c r="G87" s="45">
        <v>0</v>
      </c>
      <c r="H87" s="45">
        <v>0</v>
      </c>
      <c r="I87" s="45">
        <v>0</v>
      </c>
      <c r="J87" s="45">
        <v>0</v>
      </c>
      <c r="K87" s="45">
        <f t="shared" si="66"/>
        <v>0</v>
      </c>
      <c r="L87" s="46">
        <f t="shared" si="79"/>
        <v>24925928</v>
      </c>
      <c r="M87" s="52">
        <f t="shared" si="65"/>
        <v>2.7261663086495989E-6</v>
      </c>
      <c r="N87" s="45">
        <v>0</v>
      </c>
      <c r="O87" s="45">
        <v>7925928</v>
      </c>
      <c r="P87" s="45">
        <f t="shared" si="80"/>
        <v>17000000</v>
      </c>
      <c r="Q87" s="45">
        <v>7925928</v>
      </c>
      <c r="R87" s="45">
        <f>+L87-Q87</f>
        <v>17000000</v>
      </c>
      <c r="S87" s="45">
        <f t="shared" si="81"/>
        <v>0</v>
      </c>
      <c r="T87" s="45">
        <v>0</v>
      </c>
      <c r="U87" s="45">
        <f t="shared" si="82"/>
        <v>7925928</v>
      </c>
      <c r="V87" s="45">
        <v>0</v>
      </c>
      <c r="W87" s="48">
        <f>+T87-V87</f>
        <v>0</v>
      </c>
      <c r="X87" s="49">
        <f t="shared" si="68"/>
        <v>0.31797925437319724</v>
      </c>
      <c r="Y87" s="49">
        <f t="shared" si="69"/>
        <v>0</v>
      </c>
      <c r="Z87" s="49">
        <f t="shared" si="70"/>
        <v>0</v>
      </c>
      <c r="AA87" s="49">
        <f t="shared" si="39"/>
        <v>0</v>
      </c>
      <c r="AB87" s="49" t="s">
        <v>40</v>
      </c>
    </row>
    <row r="88" spans="1:28" ht="68.25" customHeight="1" x14ac:dyDescent="0.25">
      <c r="A88" s="42" t="s">
        <v>196</v>
      </c>
      <c r="B88" s="43" t="s">
        <v>41</v>
      </c>
      <c r="C88" s="43">
        <v>20</v>
      </c>
      <c r="D88" s="43" t="s">
        <v>38</v>
      </c>
      <c r="E88" s="44" t="s">
        <v>197</v>
      </c>
      <c r="F88" s="45">
        <v>3000000</v>
      </c>
      <c r="G88" s="45">
        <v>0</v>
      </c>
      <c r="H88" s="45">
        <v>0</v>
      </c>
      <c r="I88" s="45">
        <v>0</v>
      </c>
      <c r="J88" s="45">
        <v>0</v>
      </c>
      <c r="K88" s="45">
        <f t="shared" si="66"/>
        <v>0</v>
      </c>
      <c r="L88" s="46">
        <f t="shared" si="79"/>
        <v>3000000</v>
      </c>
      <c r="M88" s="52">
        <f t="shared" si="65"/>
        <v>3.2811211385785907E-7</v>
      </c>
      <c r="N88" s="45">
        <v>0</v>
      </c>
      <c r="O88" s="45">
        <v>3000000</v>
      </c>
      <c r="P88" s="45">
        <f t="shared" si="80"/>
        <v>0</v>
      </c>
      <c r="Q88" s="45">
        <v>303839</v>
      </c>
      <c r="R88" s="45">
        <f>+L88-Q88</f>
        <v>2696161</v>
      </c>
      <c r="S88" s="45">
        <f t="shared" si="81"/>
        <v>2696161</v>
      </c>
      <c r="T88" s="45">
        <v>249009</v>
      </c>
      <c r="U88" s="45">
        <f t="shared" si="82"/>
        <v>54830</v>
      </c>
      <c r="V88" s="45">
        <v>0</v>
      </c>
      <c r="W88" s="48">
        <f>+T88-V88</f>
        <v>249009</v>
      </c>
      <c r="X88" s="57">
        <f t="shared" si="68"/>
        <v>0.10127966666666667</v>
      </c>
      <c r="Y88" s="49">
        <f t="shared" si="69"/>
        <v>8.3002999999999993E-2</v>
      </c>
      <c r="Z88" s="49">
        <f t="shared" si="70"/>
        <v>0</v>
      </c>
      <c r="AA88" s="49">
        <f t="shared" si="39"/>
        <v>0.8195425866988767</v>
      </c>
      <c r="AB88" s="49">
        <f t="shared" si="40"/>
        <v>0</v>
      </c>
    </row>
    <row r="89" spans="1:28" ht="42" customHeight="1" x14ac:dyDescent="0.25">
      <c r="A89" s="42" t="s">
        <v>198</v>
      </c>
      <c r="B89" s="43" t="s">
        <v>41</v>
      </c>
      <c r="C89" s="43">
        <v>20</v>
      </c>
      <c r="D89" s="43" t="s">
        <v>38</v>
      </c>
      <c r="E89" s="44" t="s">
        <v>199</v>
      </c>
      <c r="F89" s="45">
        <v>261680004</v>
      </c>
      <c r="G89" s="45">
        <v>0</v>
      </c>
      <c r="H89" s="45">
        <v>0</v>
      </c>
      <c r="I89" s="45">
        <v>0</v>
      </c>
      <c r="J89" s="45">
        <v>0</v>
      </c>
      <c r="K89" s="45">
        <f t="shared" si="66"/>
        <v>0</v>
      </c>
      <c r="L89" s="46">
        <f t="shared" si="79"/>
        <v>261680004</v>
      </c>
      <c r="M89" s="52">
        <f t="shared" si="65"/>
        <v>2.8620126422257669E-5</v>
      </c>
      <c r="N89" s="45">
        <v>0</v>
      </c>
      <c r="O89" s="45">
        <v>185300004</v>
      </c>
      <c r="P89" s="45">
        <f t="shared" si="80"/>
        <v>76380000</v>
      </c>
      <c r="Q89" s="45">
        <v>185300004</v>
      </c>
      <c r="R89" s="45">
        <f>+L89-Q89</f>
        <v>76380000</v>
      </c>
      <c r="S89" s="45">
        <f t="shared" si="81"/>
        <v>0</v>
      </c>
      <c r="T89" s="45">
        <v>0</v>
      </c>
      <c r="U89" s="45">
        <f t="shared" si="82"/>
        <v>185300004</v>
      </c>
      <c r="V89" s="45">
        <v>0</v>
      </c>
      <c r="W89" s="48">
        <f>+T89-V89</f>
        <v>0</v>
      </c>
      <c r="X89" s="36">
        <f t="shared" si="68"/>
        <v>0.70811678831982894</v>
      </c>
      <c r="Y89" s="36">
        <f t="shared" si="69"/>
        <v>0</v>
      </c>
      <c r="Z89" s="36">
        <f t="shared" si="70"/>
        <v>0</v>
      </c>
      <c r="AA89" s="36">
        <f t="shared" si="39"/>
        <v>0</v>
      </c>
      <c r="AB89" s="36" t="s">
        <v>40</v>
      </c>
    </row>
    <row r="90" spans="1:28" ht="42" customHeight="1" x14ac:dyDescent="0.25">
      <c r="A90" s="42" t="s">
        <v>200</v>
      </c>
      <c r="B90" s="43" t="s">
        <v>41</v>
      </c>
      <c r="C90" s="43">
        <v>20</v>
      </c>
      <c r="D90" s="43" t="s">
        <v>38</v>
      </c>
      <c r="E90" s="44" t="s">
        <v>201</v>
      </c>
      <c r="F90" s="45">
        <v>199319996</v>
      </c>
      <c r="G90" s="45">
        <v>0</v>
      </c>
      <c r="H90" s="45">
        <v>0</v>
      </c>
      <c r="I90" s="45">
        <v>0</v>
      </c>
      <c r="J90" s="45">
        <v>0</v>
      </c>
      <c r="K90" s="45">
        <f t="shared" si="66"/>
        <v>0</v>
      </c>
      <c r="L90" s="46">
        <f t="shared" si="79"/>
        <v>199319996</v>
      </c>
      <c r="M90" s="52">
        <f t="shared" si="65"/>
        <v>2.1799768407233336E-5</v>
      </c>
      <c r="N90" s="45">
        <v>0</v>
      </c>
      <c r="O90" s="45">
        <v>141699996</v>
      </c>
      <c r="P90" s="45">
        <f t="shared" si="80"/>
        <v>57620000</v>
      </c>
      <c r="Q90" s="45">
        <v>141699996</v>
      </c>
      <c r="R90" s="45">
        <f>+L90-Q90</f>
        <v>57620000</v>
      </c>
      <c r="S90" s="45">
        <f t="shared" si="81"/>
        <v>0</v>
      </c>
      <c r="T90" s="45">
        <v>0</v>
      </c>
      <c r="U90" s="45">
        <f t="shared" si="82"/>
        <v>141699996</v>
      </c>
      <c r="V90" s="45">
        <v>0</v>
      </c>
      <c r="W90" s="48">
        <f>+T90-V90</f>
        <v>0</v>
      </c>
      <c r="X90" s="57">
        <f t="shared" si="68"/>
        <v>0.71091711240050393</v>
      </c>
      <c r="Y90" s="49">
        <f t="shared" si="69"/>
        <v>0</v>
      </c>
      <c r="Z90" s="49">
        <f t="shared" si="70"/>
        <v>0</v>
      </c>
      <c r="AA90" s="49">
        <f t="shared" si="39"/>
        <v>0</v>
      </c>
      <c r="AB90" s="49" t="s">
        <v>40</v>
      </c>
    </row>
    <row r="91" spans="1:28" ht="42" customHeight="1" x14ac:dyDescent="0.25">
      <c r="A91" s="38" t="s">
        <v>202</v>
      </c>
      <c r="B91" s="32" t="s">
        <v>41</v>
      </c>
      <c r="C91" s="32">
        <v>20</v>
      </c>
      <c r="D91" s="32" t="s">
        <v>38</v>
      </c>
      <c r="E91" s="39" t="s">
        <v>203</v>
      </c>
      <c r="F91" s="59">
        <v>100000000</v>
      </c>
      <c r="G91" s="59">
        <v>0</v>
      </c>
      <c r="H91" s="59">
        <v>0</v>
      </c>
      <c r="I91" s="59">
        <v>0</v>
      </c>
      <c r="J91" s="59">
        <v>0</v>
      </c>
      <c r="K91" s="34">
        <f t="shared" si="66"/>
        <v>0</v>
      </c>
      <c r="L91" s="41">
        <f t="shared" si="79"/>
        <v>100000000</v>
      </c>
      <c r="M91" s="63">
        <f t="shared" si="65"/>
        <v>1.0937070461928635E-5</v>
      </c>
      <c r="N91" s="59">
        <v>0</v>
      </c>
      <c r="O91" s="59">
        <v>11000000</v>
      </c>
      <c r="P91" s="59">
        <f t="shared" si="80"/>
        <v>89000000</v>
      </c>
      <c r="Q91" s="59">
        <v>10884169</v>
      </c>
      <c r="R91" s="59">
        <v>0</v>
      </c>
      <c r="S91" s="59">
        <f t="shared" si="81"/>
        <v>115831</v>
      </c>
      <c r="T91" s="59">
        <v>10000000</v>
      </c>
      <c r="U91" s="59">
        <f t="shared" si="82"/>
        <v>884169</v>
      </c>
      <c r="V91" s="59">
        <v>10000000</v>
      </c>
      <c r="W91" s="59">
        <v>0</v>
      </c>
      <c r="X91" s="36">
        <f t="shared" si="68"/>
        <v>0.10884169</v>
      </c>
      <c r="Y91" s="36">
        <f t="shared" si="69"/>
        <v>0.1</v>
      </c>
      <c r="Z91" s="36">
        <f t="shared" si="70"/>
        <v>0.1</v>
      </c>
      <c r="AA91" s="36">
        <f t="shared" si="39"/>
        <v>0.9187655943232782</v>
      </c>
      <c r="AB91" s="36">
        <f t="shared" si="40"/>
        <v>1</v>
      </c>
    </row>
    <row r="92" spans="1:28" s="76" customFormat="1" ht="42" customHeight="1" x14ac:dyDescent="0.25">
      <c r="A92" s="70" t="s">
        <v>204</v>
      </c>
      <c r="B92" s="71" t="s">
        <v>37</v>
      </c>
      <c r="C92" s="71">
        <v>10</v>
      </c>
      <c r="D92" s="71" t="s">
        <v>38</v>
      </c>
      <c r="E92" s="72" t="s">
        <v>205</v>
      </c>
      <c r="F92" s="73">
        <f>+F102</f>
        <v>10647256000</v>
      </c>
      <c r="G92" s="73">
        <f t="shared" ref="G92:J92" si="83">+G102</f>
        <v>0</v>
      </c>
      <c r="H92" s="73">
        <f t="shared" si="83"/>
        <v>0</v>
      </c>
      <c r="I92" s="73">
        <f t="shared" si="83"/>
        <v>0</v>
      </c>
      <c r="J92" s="73">
        <f t="shared" si="83"/>
        <v>0</v>
      </c>
      <c r="K92" s="37">
        <f t="shared" si="66"/>
        <v>0</v>
      </c>
      <c r="L92" s="73">
        <f>+L102</f>
        <v>10647256000</v>
      </c>
      <c r="M92" s="74">
        <f t="shared" si="65"/>
        <v>1.1644978909819243E-3</v>
      </c>
      <c r="N92" s="73">
        <f t="shared" ref="N92:W92" si="84">+N102</f>
        <v>0</v>
      </c>
      <c r="O92" s="73">
        <f t="shared" si="84"/>
        <v>0</v>
      </c>
      <c r="P92" s="73">
        <f t="shared" si="84"/>
        <v>10647256000</v>
      </c>
      <c r="Q92" s="73">
        <f t="shared" si="84"/>
        <v>0</v>
      </c>
      <c r="R92" s="73">
        <f t="shared" si="84"/>
        <v>10647256000</v>
      </c>
      <c r="S92" s="73">
        <f t="shared" si="84"/>
        <v>0</v>
      </c>
      <c r="T92" s="73">
        <f t="shared" si="84"/>
        <v>0</v>
      </c>
      <c r="U92" s="73">
        <f t="shared" si="84"/>
        <v>0</v>
      </c>
      <c r="V92" s="73">
        <f t="shared" si="84"/>
        <v>0</v>
      </c>
      <c r="W92" s="73">
        <f t="shared" si="84"/>
        <v>0</v>
      </c>
      <c r="X92" s="75">
        <f t="shared" si="68"/>
        <v>0</v>
      </c>
      <c r="Y92" s="75">
        <f t="shared" si="69"/>
        <v>0</v>
      </c>
      <c r="Z92" s="75">
        <f t="shared" si="70"/>
        <v>0</v>
      </c>
      <c r="AA92" s="75" t="s">
        <v>40</v>
      </c>
      <c r="AB92" s="75" t="s">
        <v>40</v>
      </c>
    </row>
    <row r="93" spans="1:28" ht="42" customHeight="1" x14ac:dyDescent="0.25">
      <c r="A93" s="38" t="s">
        <v>204</v>
      </c>
      <c r="B93" s="32" t="s">
        <v>41</v>
      </c>
      <c r="C93" s="32">
        <v>20</v>
      </c>
      <c r="D93" s="32" t="s">
        <v>38</v>
      </c>
      <c r="E93" s="39" t="s">
        <v>205</v>
      </c>
      <c r="F93" s="59">
        <f>+F94+F97</f>
        <v>5638845092</v>
      </c>
      <c r="G93" s="59">
        <f t="shared" ref="G93:I93" si="85">+G94+G97</f>
        <v>0</v>
      </c>
      <c r="H93" s="59">
        <f t="shared" si="85"/>
        <v>0</v>
      </c>
      <c r="I93" s="59">
        <f t="shared" si="85"/>
        <v>0</v>
      </c>
      <c r="J93" s="59">
        <f>+J94+J97</f>
        <v>0</v>
      </c>
      <c r="K93" s="34">
        <f t="shared" si="66"/>
        <v>0</v>
      </c>
      <c r="L93" s="59">
        <f>+L94+L97</f>
        <v>5638845092</v>
      </c>
      <c r="M93" s="35">
        <f t="shared" si="65"/>
        <v>6.1672446095104461E-4</v>
      </c>
      <c r="N93" s="59">
        <f t="shared" ref="N93:W93" si="86">+N94+N97</f>
        <v>5423125092</v>
      </c>
      <c r="O93" s="59">
        <f>+O94+O97</f>
        <v>215720000</v>
      </c>
      <c r="P93" s="59">
        <f t="shared" si="86"/>
        <v>5423125092</v>
      </c>
      <c r="Q93" s="59">
        <f t="shared" si="86"/>
        <v>0</v>
      </c>
      <c r="R93" s="59">
        <f t="shared" si="86"/>
        <v>5638845092</v>
      </c>
      <c r="S93" s="59">
        <f t="shared" si="86"/>
        <v>215720000</v>
      </c>
      <c r="T93" s="59">
        <f t="shared" si="86"/>
        <v>0</v>
      </c>
      <c r="U93" s="59">
        <f t="shared" si="86"/>
        <v>0</v>
      </c>
      <c r="V93" s="59">
        <f t="shared" si="86"/>
        <v>0</v>
      </c>
      <c r="W93" s="59">
        <f t="shared" si="86"/>
        <v>0</v>
      </c>
      <c r="X93" s="36">
        <f t="shared" si="68"/>
        <v>0</v>
      </c>
      <c r="Y93" s="36">
        <f t="shared" si="69"/>
        <v>0</v>
      </c>
      <c r="Z93" s="36">
        <f t="shared" si="70"/>
        <v>0</v>
      </c>
      <c r="AA93" s="36" t="s">
        <v>40</v>
      </c>
      <c r="AB93" s="36" t="s">
        <v>40</v>
      </c>
    </row>
    <row r="94" spans="1:28" ht="42" customHeight="1" x14ac:dyDescent="0.25">
      <c r="A94" s="38" t="s">
        <v>206</v>
      </c>
      <c r="B94" s="32" t="s">
        <v>41</v>
      </c>
      <c r="C94" s="32">
        <v>20</v>
      </c>
      <c r="D94" s="32" t="s">
        <v>38</v>
      </c>
      <c r="E94" s="39" t="s">
        <v>207</v>
      </c>
      <c r="F94" s="59">
        <f t="shared" ref="F94:J95" si="87">+F95</f>
        <v>5423125092</v>
      </c>
      <c r="G94" s="59">
        <f t="shared" si="87"/>
        <v>0</v>
      </c>
      <c r="H94" s="59">
        <f t="shared" si="87"/>
        <v>0</v>
      </c>
      <c r="I94" s="59">
        <f t="shared" si="87"/>
        <v>0</v>
      </c>
      <c r="J94" s="59">
        <f t="shared" si="87"/>
        <v>0</v>
      </c>
      <c r="K94" s="34">
        <f t="shared" si="66"/>
        <v>0</v>
      </c>
      <c r="L94" s="59">
        <f>+L95</f>
        <v>5423125092</v>
      </c>
      <c r="M94" s="35">
        <f t="shared" si="65"/>
        <v>5.9313101255057212E-4</v>
      </c>
      <c r="N94" s="59">
        <f t="shared" ref="N94:W95" si="88">+N95</f>
        <v>5423125092</v>
      </c>
      <c r="O94" s="59">
        <f t="shared" si="88"/>
        <v>0</v>
      </c>
      <c r="P94" s="59">
        <f t="shared" si="88"/>
        <v>5423125092</v>
      </c>
      <c r="Q94" s="59">
        <f t="shared" si="88"/>
        <v>0</v>
      </c>
      <c r="R94" s="59">
        <f t="shared" si="88"/>
        <v>5423125092</v>
      </c>
      <c r="S94" s="59">
        <f t="shared" si="88"/>
        <v>0</v>
      </c>
      <c r="T94" s="59">
        <f t="shared" si="88"/>
        <v>0</v>
      </c>
      <c r="U94" s="59">
        <f t="shared" si="88"/>
        <v>0</v>
      </c>
      <c r="V94" s="59">
        <f t="shared" si="88"/>
        <v>0</v>
      </c>
      <c r="W94" s="59">
        <f t="shared" si="88"/>
        <v>0</v>
      </c>
      <c r="X94" s="36">
        <f t="shared" si="68"/>
        <v>0</v>
      </c>
      <c r="Y94" s="36">
        <f t="shared" si="69"/>
        <v>0</v>
      </c>
      <c r="Z94" s="36">
        <f t="shared" si="70"/>
        <v>0</v>
      </c>
      <c r="AA94" s="36" t="s">
        <v>40</v>
      </c>
      <c r="AB94" s="36" t="s">
        <v>40</v>
      </c>
    </row>
    <row r="95" spans="1:28" ht="42" customHeight="1" x14ac:dyDescent="0.25">
      <c r="A95" s="38" t="s">
        <v>208</v>
      </c>
      <c r="B95" s="32" t="s">
        <v>41</v>
      </c>
      <c r="C95" s="32">
        <v>20</v>
      </c>
      <c r="D95" s="32" t="s">
        <v>38</v>
      </c>
      <c r="E95" s="78" t="s">
        <v>209</v>
      </c>
      <c r="F95" s="59">
        <f t="shared" si="87"/>
        <v>5423125092</v>
      </c>
      <c r="G95" s="59">
        <f t="shared" si="87"/>
        <v>0</v>
      </c>
      <c r="H95" s="59">
        <f t="shared" si="87"/>
        <v>0</v>
      </c>
      <c r="I95" s="59">
        <f t="shared" si="87"/>
        <v>0</v>
      </c>
      <c r="J95" s="59">
        <f t="shared" si="87"/>
        <v>0</v>
      </c>
      <c r="K95" s="34">
        <f t="shared" si="66"/>
        <v>0</v>
      </c>
      <c r="L95" s="59">
        <f>+L96</f>
        <v>5423125092</v>
      </c>
      <c r="M95" s="35">
        <f t="shared" si="65"/>
        <v>5.9313101255057212E-4</v>
      </c>
      <c r="N95" s="59">
        <f t="shared" si="88"/>
        <v>5423125092</v>
      </c>
      <c r="O95" s="59">
        <f t="shared" si="88"/>
        <v>0</v>
      </c>
      <c r="P95" s="59">
        <f t="shared" si="88"/>
        <v>5423125092</v>
      </c>
      <c r="Q95" s="59">
        <f t="shared" si="88"/>
        <v>0</v>
      </c>
      <c r="R95" s="59">
        <f t="shared" si="88"/>
        <v>5423125092</v>
      </c>
      <c r="S95" s="59">
        <f t="shared" si="88"/>
        <v>0</v>
      </c>
      <c r="T95" s="59">
        <f t="shared" si="88"/>
        <v>0</v>
      </c>
      <c r="U95" s="59">
        <f t="shared" si="88"/>
        <v>0</v>
      </c>
      <c r="V95" s="59">
        <f t="shared" si="88"/>
        <v>0</v>
      </c>
      <c r="W95" s="59">
        <f t="shared" si="88"/>
        <v>0</v>
      </c>
      <c r="X95" s="36">
        <f t="shared" si="68"/>
        <v>0</v>
      </c>
      <c r="Y95" s="36">
        <f t="shared" si="69"/>
        <v>0</v>
      </c>
      <c r="Z95" s="36">
        <f t="shared" si="70"/>
        <v>0</v>
      </c>
      <c r="AA95" s="36" t="s">
        <v>40</v>
      </c>
      <c r="AB95" s="36" t="s">
        <v>40</v>
      </c>
    </row>
    <row r="96" spans="1:28" ht="42" customHeight="1" x14ac:dyDescent="0.25">
      <c r="A96" s="42" t="s">
        <v>210</v>
      </c>
      <c r="B96" s="43" t="s">
        <v>41</v>
      </c>
      <c r="C96" s="43">
        <v>20</v>
      </c>
      <c r="D96" s="43" t="s">
        <v>38</v>
      </c>
      <c r="E96" s="44" t="s">
        <v>211</v>
      </c>
      <c r="F96" s="58">
        <v>5423125092</v>
      </c>
      <c r="G96" s="45">
        <v>0</v>
      </c>
      <c r="H96" s="45">
        <v>0</v>
      </c>
      <c r="I96" s="45">
        <v>0</v>
      </c>
      <c r="J96" s="45">
        <v>0</v>
      </c>
      <c r="K96" s="45">
        <f t="shared" si="66"/>
        <v>0</v>
      </c>
      <c r="L96" s="46">
        <f>+F96+K96</f>
        <v>5423125092</v>
      </c>
      <c r="M96" s="52">
        <f t="shared" si="65"/>
        <v>5.9313101255057212E-4</v>
      </c>
      <c r="N96" s="58">
        <v>5423125092</v>
      </c>
      <c r="O96" s="45">
        <v>0</v>
      </c>
      <c r="P96" s="45">
        <f>L96-O96</f>
        <v>5423125092</v>
      </c>
      <c r="Q96" s="45">
        <v>0</v>
      </c>
      <c r="R96" s="45">
        <f>+L96-Q96</f>
        <v>5423125092</v>
      </c>
      <c r="S96" s="45">
        <f>O96-Q96</f>
        <v>0</v>
      </c>
      <c r="T96" s="45">
        <v>0</v>
      </c>
      <c r="U96" s="45">
        <f>+Q96-T96</f>
        <v>0</v>
      </c>
      <c r="V96" s="45">
        <v>0</v>
      </c>
      <c r="W96" s="48">
        <f>+T96-V96</f>
        <v>0</v>
      </c>
      <c r="X96" s="57">
        <f t="shared" si="68"/>
        <v>0</v>
      </c>
      <c r="Y96" s="49">
        <f t="shared" si="69"/>
        <v>0</v>
      </c>
      <c r="Z96" s="49">
        <f t="shared" si="70"/>
        <v>0</v>
      </c>
      <c r="AA96" s="49" t="s">
        <v>40</v>
      </c>
      <c r="AB96" s="49" t="s">
        <v>40</v>
      </c>
    </row>
    <row r="97" spans="1:28" ht="42" customHeight="1" x14ac:dyDescent="0.25">
      <c r="A97" s="38" t="s">
        <v>212</v>
      </c>
      <c r="B97" s="32" t="s">
        <v>41</v>
      </c>
      <c r="C97" s="32">
        <v>20</v>
      </c>
      <c r="D97" s="32" t="s">
        <v>38</v>
      </c>
      <c r="E97" s="39" t="s">
        <v>213</v>
      </c>
      <c r="F97" s="59">
        <f t="shared" ref="F97:J98" si="89">+F98</f>
        <v>215720000</v>
      </c>
      <c r="G97" s="59">
        <f t="shared" si="89"/>
        <v>0</v>
      </c>
      <c r="H97" s="59">
        <f t="shared" si="89"/>
        <v>0</v>
      </c>
      <c r="I97" s="59">
        <f t="shared" si="89"/>
        <v>0</v>
      </c>
      <c r="J97" s="59">
        <f t="shared" si="89"/>
        <v>0</v>
      </c>
      <c r="K97" s="34">
        <f t="shared" si="66"/>
        <v>0</v>
      </c>
      <c r="L97" s="59">
        <f>+L98</f>
        <v>215720000</v>
      </c>
      <c r="M97" s="63">
        <f t="shared" si="65"/>
        <v>2.3593448400472452E-5</v>
      </c>
      <c r="N97" s="59">
        <f t="shared" ref="N97:W98" si="90">+N98</f>
        <v>0</v>
      </c>
      <c r="O97" s="59">
        <f t="shared" si="90"/>
        <v>215720000</v>
      </c>
      <c r="P97" s="59">
        <f t="shared" si="90"/>
        <v>0</v>
      </c>
      <c r="Q97" s="59">
        <f t="shared" si="90"/>
        <v>0</v>
      </c>
      <c r="R97" s="59">
        <f t="shared" si="90"/>
        <v>215720000</v>
      </c>
      <c r="S97" s="59">
        <f t="shared" si="90"/>
        <v>215720000</v>
      </c>
      <c r="T97" s="59">
        <f t="shared" si="90"/>
        <v>0</v>
      </c>
      <c r="U97" s="59">
        <f t="shared" si="90"/>
        <v>0</v>
      </c>
      <c r="V97" s="59">
        <f t="shared" si="90"/>
        <v>0</v>
      </c>
      <c r="W97" s="59">
        <f t="shared" si="90"/>
        <v>0</v>
      </c>
      <c r="X97" s="36">
        <f t="shared" si="68"/>
        <v>0</v>
      </c>
      <c r="Y97" s="36">
        <f t="shared" si="69"/>
        <v>0</v>
      </c>
      <c r="Z97" s="36">
        <f t="shared" si="70"/>
        <v>0</v>
      </c>
      <c r="AA97" s="36" t="s">
        <v>40</v>
      </c>
      <c r="AB97" s="36" t="s">
        <v>40</v>
      </c>
    </row>
    <row r="98" spans="1:28" ht="42" customHeight="1" x14ac:dyDescent="0.25">
      <c r="A98" s="38" t="s">
        <v>214</v>
      </c>
      <c r="B98" s="32" t="s">
        <v>41</v>
      </c>
      <c r="C98" s="32">
        <v>20</v>
      </c>
      <c r="D98" s="32" t="s">
        <v>38</v>
      </c>
      <c r="E98" s="39" t="s">
        <v>215</v>
      </c>
      <c r="F98" s="59">
        <f t="shared" si="89"/>
        <v>215720000</v>
      </c>
      <c r="G98" s="59">
        <f t="shared" si="89"/>
        <v>0</v>
      </c>
      <c r="H98" s="59">
        <f t="shared" si="89"/>
        <v>0</v>
      </c>
      <c r="I98" s="59">
        <f t="shared" si="89"/>
        <v>0</v>
      </c>
      <c r="J98" s="59">
        <f t="shared" si="89"/>
        <v>0</v>
      </c>
      <c r="K98" s="34">
        <f t="shared" si="66"/>
        <v>0</v>
      </c>
      <c r="L98" s="59">
        <f>+L99</f>
        <v>215720000</v>
      </c>
      <c r="M98" s="63">
        <f t="shared" si="65"/>
        <v>2.3593448400472452E-5</v>
      </c>
      <c r="N98" s="59">
        <f t="shared" si="90"/>
        <v>0</v>
      </c>
      <c r="O98" s="59">
        <f t="shared" si="90"/>
        <v>215720000</v>
      </c>
      <c r="P98" s="59">
        <f t="shared" si="90"/>
        <v>0</v>
      </c>
      <c r="Q98" s="59">
        <f t="shared" si="90"/>
        <v>0</v>
      </c>
      <c r="R98" s="59">
        <f t="shared" si="90"/>
        <v>215720000</v>
      </c>
      <c r="S98" s="59">
        <f t="shared" si="90"/>
        <v>215720000</v>
      </c>
      <c r="T98" s="59">
        <f t="shared" si="90"/>
        <v>0</v>
      </c>
      <c r="U98" s="59">
        <f t="shared" si="90"/>
        <v>0</v>
      </c>
      <c r="V98" s="59">
        <f t="shared" si="90"/>
        <v>0</v>
      </c>
      <c r="W98" s="59">
        <f t="shared" si="90"/>
        <v>0</v>
      </c>
      <c r="X98" s="36">
        <f t="shared" si="68"/>
        <v>0</v>
      </c>
      <c r="Y98" s="36">
        <f t="shared" si="69"/>
        <v>0</v>
      </c>
      <c r="Z98" s="36">
        <f t="shared" si="70"/>
        <v>0</v>
      </c>
      <c r="AA98" s="36" t="s">
        <v>40</v>
      </c>
      <c r="AB98" s="36" t="s">
        <v>40</v>
      </c>
    </row>
    <row r="99" spans="1:28" ht="42" customHeight="1" x14ac:dyDescent="0.25">
      <c r="A99" s="38" t="s">
        <v>216</v>
      </c>
      <c r="B99" s="32" t="s">
        <v>41</v>
      </c>
      <c r="C99" s="32">
        <v>20</v>
      </c>
      <c r="D99" s="32" t="s">
        <v>38</v>
      </c>
      <c r="E99" s="39" t="s">
        <v>217</v>
      </c>
      <c r="F99" s="59">
        <f>+F100+F101</f>
        <v>215720000</v>
      </c>
      <c r="G99" s="59">
        <f>+G100+G101</f>
        <v>0</v>
      </c>
      <c r="H99" s="59">
        <f>+H100+H101</f>
        <v>0</v>
      </c>
      <c r="I99" s="59">
        <f>+I100+I101</f>
        <v>0</v>
      </c>
      <c r="J99" s="59">
        <f>+J100+J101</f>
        <v>0</v>
      </c>
      <c r="K99" s="34">
        <f t="shared" si="66"/>
        <v>0</v>
      </c>
      <c r="L99" s="59">
        <f>+L100+L101</f>
        <v>215720000</v>
      </c>
      <c r="M99" s="63">
        <f t="shared" si="65"/>
        <v>2.3593448400472452E-5</v>
      </c>
      <c r="N99" s="59">
        <f t="shared" ref="N99:W99" si="91">+N100+N101</f>
        <v>0</v>
      </c>
      <c r="O99" s="59">
        <f>+O100+O101</f>
        <v>215720000</v>
      </c>
      <c r="P99" s="59">
        <f t="shared" si="91"/>
        <v>0</v>
      </c>
      <c r="Q99" s="59">
        <f t="shared" si="91"/>
        <v>0</v>
      </c>
      <c r="R99" s="59">
        <f t="shared" si="91"/>
        <v>215720000</v>
      </c>
      <c r="S99" s="59">
        <f t="shared" si="91"/>
        <v>215720000</v>
      </c>
      <c r="T99" s="59">
        <f t="shared" si="91"/>
        <v>0</v>
      </c>
      <c r="U99" s="59">
        <f t="shared" si="91"/>
        <v>0</v>
      </c>
      <c r="V99" s="59">
        <f t="shared" si="91"/>
        <v>0</v>
      </c>
      <c r="W99" s="59">
        <f t="shared" si="91"/>
        <v>0</v>
      </c>
      <c r="X99" s="36">
        <f t="shared" si="68"/>
        <v>0</v>
      </c>
      <c r="Y99" s="36">
        <f t="shared" si="69"/>
        <v>0</v>
      </c>
      <c r="Z99" s="36">
        <f t="shared" si="70"/>
        <v>0</v>
      </c>
      <c r="AA99" s="36" t="s">
        <v>40</v>
      </c>
      <c r="AB99" s="36" t="s">
        <v>40</v>
      </c>
    </row>
    <row r="100" spans="1:28" ht="42" customHeight="1" x14ac:dyDescent="0.25">
      <c r="A100" s="42" t="s">
        <v>218</v>
      </c>
      <c r="B100" s="43" t="s">
        <v>41</v>
      </c>
      <c r="C100" s="43">
        <v>20</v>
      </c>
      <c r="D100" s="43" t="s">
        <v>38</v>
      </c>
      <c r="E100" s="44" t="s">
        <v>219</v>
      </c>
      <c r="F100" s="48">
        <v>59277258</v>
      </c>
      <c r="G100" s="45">
        <v>0</v>
      </c>
      <c r="H100" s="45">
        <v>0</v>
      </c>
      <c r="I100" s="45">
        <v>0</v>
      </c>
      <c r="J100" s="45">
        <v>0</v>
      </c>
      <c r="K100" s="45">
        <f t="shared" si="66"/>
        <v>0</v>
      </c>
      <c r="L100" s="46">
        <f>+F100+K100</f>
        <v>59277258</v>
      </c>
      <c r="M100" s="52">
        <f t="shared" si="65"/>
        <v>6.483195475359229E-6</v>
      </c>
      <c r="N100" s="48">
        <v>0</v>
      </c>
      <c r="O100" s="45">
        <v>59277258</v>
      </c>
      <c r="P100" s="45">
        <f>L100-O100</f>
        <v>0</v>
      </c>
      <c r="Q100" s="45">
        <v>0</v>
      </c>
      <c r="R100" s="45">
        <f>+L100-Q100</f>
        <v>59277258</v>
      </c>
      <c r="S100" s="45">
        <f>O100-Q100</f>
        <v>59277258</v>
      </c>
      <c r="T100" s="45">
        <v>0</v>
      </c>
      <c r="U100" s="45">
        <f>+Q100-T100</f>
        <v>0</v>
      </c>
      <c r="V100" s="45">
        <v>0</v>
      </c>
      <c r="W100" s="48">
        <f>+T100-V100</f>
        <v>0</v>
      </c>
      <c r="X100" s="57">
        <f t="shared" si="68"/>
        <v>0</v>
      </c>
      <c r="Y100" s="49">
        <f t="shared" si="69"/>
        <v>0</v>
      </c>
      <c r="Z100" s="49">
        <f t="shared" si="70"/>
        <v>0</v>
      </c>
      <c r="AA100" s="49" t="s">
        <v>40</v>
      </c>
      <c r="AB100" s="49" t="s">
        <v>40</v>
      </c>
    </row>
    <row r="101" spans="1:28" ht="42" customHeight="1" x14ac:dyDescent="0.25">
      <c r="A101" s="42" t="s">
        <v>220</v>
      </c>
      <c r="B101" s="43" t="s">
        <v>41</v>
      </c>
      <c r="C101" s="43">
        <v>20</v>
      </c>
      <c r="D101" s="43" t="s">
        <v>38</v>
      </c>
      <c r="E101" s="44" t="s">
        <v>221</v>
      </c>
      <c r="F101" s="48">
        <v>156442742</v>
      </c>
      <c r="G101" s="45">
        <v>0</v>
      </c>
      <c r="H101" s="45">
        <v>0</v>
      </c>
      <c r="I101" s="45">
        <v>0</v>
      </c>
      <c r="J101" s="45">
        <v>0</v>
      </c>
      <c r="K101" s="45">
        <f t="shared" si="66"/>
        <v>0</v>
      </c>
      <c r="L101" s="46">
        <f>+F101+K101</f>
        <v>156442742</v>
      </c>
      <c r="M101" s="52">
        <f t="shared" si="65"/>
        <v>1.7110252925113223E-5</v>
      </c>
      <c r="N101" s="48">
        <v>0</v>
      </c>
      <c r="O101" s="45">
        <v>156442742</v>
      </c>
      <c r="P101" s="45">
        <f>L101-O101</f>
        <v>0</v>
      </c>
      <c r="Q101" s="45">
        <v>0</v>
      </c>
      <c r="R101" s="45">
        <f>+L101-Q101</f>
        <v>156442742</v>
      </c>
      <c r="S101" s="45">
        <f>O101-Q101</f>
        <v>156442742</v>
      </c>
      <c r="T101" s="45">
        <v>0</v>
      </c>
      <c r="U101" s="45">
        <f>+Q101-T101</f>
        <v>0</v>
      </c>
      <c r="V101" s="45">
        <v>0</v>
      </c>
      <c r="W101" s="48">
        <f>+T101-V101</f>
        <v>0</v>
      </c>
      <c r="X101" s="57">
        <f t="shared" si="68"/>
        <v>0</v>
      </c>
      <c r="Y101" s="49">
        <f t="shared" si="69"/>
        <v>0</v>
      </c>
      <c r="Z101" s="49">
        <f t="shared" si="70"/>
        <v>0</v>
      </c>
      <c r="AA101" s="49" t="s">
        <v>40</v>
      </c>
      <c r="AB101" s="49" t="s">
        <v>40</v>
      </c>
    </row>
    <row r="102" spans="1:28" ht="42" customHeight="1" x14ac:dyDescent="0.25">
      <c r="A102" s="79" t="s">
        <v>222</v>
      </c>
      <c r="B102" s="80" t="s">
        <v>37</v>
      </c>
      <c r="C102" s="80">
        <v>10</v>
      </c>
      <c r="D102" s="80" t="s">
        <v>38</v>
      </c>
      <c r="E102" s="78" t="s">
        <v>223</v>
      </c>
      <c r="F102" s="81">
        <f>+F103</f>
        <v>10647256000</v>
      </c>
      <c r="G102" s="81">
        <f>+G103</f>
        <v>0</v>
      </c>
      <c r="H102" s="81">
        <f>+H103</f>
        <v>0</v>
      </c>
      <c r="I102" s="81">
        <f>+I103</f>
        <v>0</v>
      </c>
      <c r="J102" s="81">
        <f>+J103</f>
        <v>0</v>
      </c>
      <c r="K102" s="34">
        <f t="shared" si="66"/>
        <v>0</v>
      </c>
      <c r="L102" s="81">
        <f>+L103</f>
        <v>10647256000</v>
      </c>
      <c r="M102" s="68">
        <f t="shared" si="65"/>
        <v>1.1644978909819243E-3</v>
      </c>
      <c r="N102" s="81">
        <f t="shared" ref="N102:W102" si="92">+N103</f>
        <v>0</v>
      </c>
      <c r="O102" s="81">
        <f>+O103</f>
        <v>0</v>
      </c>
      <c r="P102" s="81">
        <f t="shared" si="92"/>
        <v>10647256000</v>
      </c>
      <c r="Q102" s="81">
        <f t="shared" si="92"/>
        <v>0</v>
      </c>
      <c r="R102" s="81">
        <f t="shared" si="92"/>
        <v>10647256000</v>
      </c>
      <c r="S102" s="81">
        <f t="shared" si="92"/>
        <v>0</v>
      </c>
      <c r="T102" s="81">
        <f t="shared" si="92"/>
        <v>0</v>
      </c>
      <c r="U102" s="81">
        <f t="shared" si="92"/>
        <v>0</v>
      </c>
      <c r="V102" s="81">
        <f t="shared" si="92"/>
        <v>0</v>
      </c>
      <c r="W102" s="81">
        <f t="shared" si="92"/>
        <v>0</v>
      </c>
      <c r="X102" s="36">
        <f>+Q102/L102</f>
        <v>0</v>
      </c>
      <c r="Y102" s="36">
        <f t="shared" si="69"/>
        <v>0</v>
      </c>
      <c r="Z102" s="36">
        <f t="shared" si="70"/>
        <v>0</v>
      </c>
      <c r="AA102" s="36" t="s">
        <v>40</v>
      </c>
      <c r="AB102" s="36" t="s">
        <v>40</v>
      </c>
    </row>
    <row r="103" spans="1:28" ht="42" customHeight="1" x14ac:dyDescent="0.25">
      <c r="A103" s="79" t="s">
        <v>224</v>
      </c>
      <c r="B103" s="80" t="s">
        <v>37</v>
      </c>
      <c r="C103" s="80">
        <v>10</v>
      </c>
      <c r="D103" s="80" t="s">
        <v>38</v>
      </c>
      <c r="E103" s="78" t="s">
        <v>225</v>
      </c>
      <c r="F103" s="81">
        <f>+F104+F105</f>
        <v>10647256000</v>
      </c>
      <c r="G103" s="81">
        <f>+G104+G105</f>
        <v>0</v>
      </c>
      <c r="H103" s="81">
        <f>+H104+H105</f>
        <v>0</v>
      </c>
      <c r="I103" s="81">
        <f>+I104+I105</f>
        <v>0</v>
      </c>
      <c r="J103" s="81">
        <f>+J104+J105</f>
        <v>0</v>
      </c>
      <c r="K103" s="34">
        <f t="shared" si="66"/>
        <v>0</v>
      </c>
      <c r="L103" s="81">
        <f>+L104+L105</f>
        <v>10647256000</v>
      </c>
      <c r="M103" s="68">
        <f t="shared" si="65"/>
        <v>1.1644978909819243E-3</v>
      </c>
      <c r="N103" s="81">
        <f t="shared" ref="N103:W103" si="93">+N104+N105</f>
        <v>0</v>
      </c>
      <c r="O103" s="81">
        <f>+O104+O105</f>
        <v>0</v>
      </c>
      <c r="P103" s="81">
        <f t="shared" si="93"/>
        <v>10647256000</v>
      </c>
      <c r="Q103" s="81">
        <f t="shared" si="93"/>
        <v>0</v>
      </c>
      <c r="R103" s="81">
        <f t="shared" si="93"/>
        <v>10647256000</v>
      </c>
      <c r="S103" s="81">
        <f t="shared" si="93"/>
        <v>0</v>
      </c>
      <c r="T103" s="81">
        <f t="shared" si="93"/>
        <v>0</v>
      </c>
      <c r="U103" s="81">
        <f t="shared" si="93"/>
        <v>0</v>
      </c>
      <c r="V103" s="81">
        <f t="shared" si="93"/>
        <v>0</v>
      </c>
      <c r="W103" s="81">
        <f t="shared" si="93"/>
        <v>0</v>
      </c>
      <c r="X103" s="36">
        <f t="shared" si="68"/>
        <v>0</v>
      </c>
      <c r="Y103" s="36">
        <f t="shared" si="69"/>
        <v>0</v>
      </c>
      <c r="Z103" s="36">
        <f t="shared" si="70"/>
        <v>0</v>
      </c>
      <c r="AA103" s="36" t="s">
        <v>40</v>
      </c>
      <c r="AB103" s="36" t="s">
        <v>40</v>
      </c>
    </row>
    <row r="104" spans="1:28" ht="42" customHeight="1" x14ac:dyDescent="0.25">
      <c r="A104" s="82" t="s">
        <v>226</v>
      </c>
      <c r="B104" s="83" t="s">
        <v>37</v>
      </c>
      <c r="C104" s="83">
        <v>10</v>
      </c>
      <c r="D104" s="83" t="s">
        <v>38</v>
      </c>
      <c r="E104" s="84" t="s">
        <v>227</v>
      </c>
      <c r="F104" s="85">
        <v>5323628000</v>
      </c>
      <c r="G104" s="45">
        <v>0</v>
      </c>
      <c r="H104" s="45">
        <v>0</v>
      </c>
      <c r="I104" s="45">
        <v>0</v>
      </c>
      <c r="J104" s="45">
        <v>0</v>
      </c>
      <c r="K104" s="45">
        <f t="shared" si="66"/>
        <v>0</v>
      </c>
      <c r="L104" s="46">
        <f>+F104+K104</f>
        <v>5323628000</v>
      </c>
      <c r="M104" s="86">
        <f t="shared" si="65"/>
        <v>5.8224894549096216E-4</v>
      </c>
      <c r="N104" s="85">
        <v>0</v>
      </c>
      <c r="O104" s="45">
        <v>0</v>
      </c>
      <c r="P104" s="45">
        <f>L104-O104</f>
        <v>5323628000</v>
      </c>
      <c r="Q104" s="45">
        <v>0</v>
      </c>
      <c r="R104" s="45">
        <f>+L104-Q104</f>
        <v>5323628000</v>
      </c>
      <c r="S104" s="45">
        <f>O104-Q104</f>
        <v>0</v>
      </c>
      <c r="T104" s="45">
        <v>0</v>
      </c>
      <c r="U104" s="45">
        <f>+Q104-T104</f>
        <v>0</v>
      </c>
      <c r="V104" s="45">
        <v>0</v>
      </c>
      <c r="W104" s="48">
        <f>+T104-V104</f>
        <v>0</v>
      </c>
      <c r="X104" s="57">
        <f t="shared" si="68"/>
        <v>0</v>
      </c>
      <c r="Y104" s="49">
        <f t="shared" si="69"/>
        <v>0</v>
      </c>
      <c r="Z104" s="49">
        <f t="shared" si="70"/>
        <v>0</v>
      </c>
      <c r="AA104" s="49" t="s">
        <v>40</v>
      </c>
      <c r="AB104" s="49" t="s">
        <v>40</v>
      </c>
    </row>
    <row r="105" spans="1:28" ht="42" customHeight="1" x14ac:dyDescent="0.25">
      <c r="A105" s="82" t="s">
        <v>228</v>
      </c>
      <c r="B105" s="83" t="s">
        <v>37</v>
      </c>
      <c r="C105" s="83">
        <v>10</v>
      </c>
      <c r="D105" s="83" t="s">
        <v>38</v>
      </c>
      <c r="E105" s="84" t="s">
        <v>229</v>
      </c>
      <c r="F105" s="85">
        <v>5323628000</v>
      </c>
      <c r="G105" s="45">
        <v>0</v>
      </c>
      <c r="H105" s="45">
        <v>0</v>
      </c>
      <c r="I105" s="45">
        <v>0</v>
      </c>
      <c r="J105" s="45">
        <v>0</v>
      </c>
      <c r="K105" s="45">
        <f t="shared" si="66"/>
        <v>0</v>
      </c>
      <c r="L105" s="46">
        <f>+F105+K105</f>
        <v>5323628000</v>
      </c>
      <c r="M105" s="86">
        <f t="shared" si="65"/>
        <v>5.8224894549096216E-4</v>
      </c>
      <c r="N105" s="85">
        <v>0</v>
      </c>
      <c r="O105" s="45">
        <v>0</v>
      </c>
      <c r="P105" s="45">
        <f>L105-O105</f>
        <v>5323628000</v>
      </c>
      <c r="Q105" s="45">
        <v>0</v>
      </c>
      <c r="R105" s="45">
        <f>+L105-Q105</f>
        <v>5323628000</v>
      </c>
      <c r="S105" s="45">
        <f>O105-Q105</f>
        <v>0</v>
      </c>
      <c r="T105" s="45">
        <v>0</v>
      </c>
      <c r="U105" s="45">
        <f>+Q105-T105</f>
        <v>0</v>
      </c>
      <c r="V105" s="45">
        <v>0</v>
      </c>
      <c r="W105" s="48">
        <f>+T105-V105</f>
        <v>0</v>
      </c>
      <c r="X105" s="57">
        <f t="shared" si="68"/>
        <v>0</v>
      </c>
      <c r="Y105" s="49">
        <f t="shared" si="69"/>
        <v>0</v>
      </c>
      <c r="Z105" s="49">
        <f t="shared" si="70"/>
        <v>0</v>
      </c>
      <c r="AA105" s="49" t="s">
        <v>40</v>
      </c>
      <c r="AB105" s="49" t="s">
        <v>40</v>
      </c>
    </row>
    <row r="106" spans="1:28" ht="42" customHeight="1" x14ac:dyDescent="0.25">
      <c r="A106" s="38" t="s">
        <v>230</v>
      </c>
      <c r="B106" s="87" t="s">
        <v>41</v>
      </c>
      <c r="C106" s="87">
        <v>20</v>
      </c>
      <c r="D106" s="87" t="s">
        <v>38</v>
      </c>
      <c r="E106" s="39" t="s">
        <v>231</v>
      </c>
      <c r="F106" s="59">
        <f t="shared" ref="F106:J107" si="94">+F107</f>
        <v>16069012000</v>
      </c>
      <c r="G106" s="59">
        <f t="shared" si="94"/>
        <v>0</v>
      </c>
      <c r="H106" s="59">
        <f t="shared" si="94"/>
        <v>0</v>
      </c>
      <c r="I106" s="59">
        <f t="shared" si="94"/>
        <v>0</v>
      </c>
      <c r="J106" s="59">
        <f t="shared" si="94"/>
        <v>0</v>
      </c>
      <c r="K106" s="34">
        <f t="shared" si="66"/>
        <v>0</v>
      </c>
      <c r="L106" s="59">
        <f>+L107</f>
        <v>16069012000</v>
      </c>
      <c r="M106" s="68">
        <f t="shared" si="65"/>
        <v>1.7574791649757678E-3</v>
      </c>
      <c r="N106" s="59">
        <f t="shared" ref="N106:W107" si="95">+N107</f>
        <v>0</v>
      </c>
      <c r="O106" s="59">
        <f t="shared" si="95"/>
        <v>0</v>
      </c>
      <c r="P106" s="59">
        <f t="shared" si="95"/>
        <v>16069012000</v>
      </c>
      <c r="Q106" s="59">
        <f t="shared" si="95"/>
        <v>0</v>
      </c>
      <c r="R106" s="59">
        <f t="shared" si="95"/>
        <v>16069012000</v>
      </c>
      <c r="S106" s="59">
        <f t="shared" si="95"/>
        <v>0</v>
      </c>
      <c r="T106" s="59">
        <f t="shared" si="95"/>
        <v>0</v>
      </c>
      <c r="U106" s="59">
        <f t="shared" si="95"/>
        <v>0</v>
      </c>
      <c r="V106" s="59">
        <f t="shared" si="95"/>
        <v>0</v>
      </c>
      <c r="W106" s="59">
        <f t="shared" si="95"/>
        <v>0</v>
      </c>
      <c r="X106" s="36">
        <f t="shared" si="68"/>
        <v>0</v>
      </c>
      <c r="Y106" s="36">
        <f t="shared" si="69"/>
        <v>0</v>
      </c>
      <c r="Z106" s="36">
        <f t="shared" si="70"/>
        <v>0</v>
      </c>
      <c r="AA106" s="36" t="s">
        <v>40</v>
      </c>
      <c r="AB106" s="36" t="s">
        <v>40</v>
      </c>
    </row>
    <row r="107" spans="1:28" ht="42" customHeight="1" x14ac:dyDescent="0.25">
      <c r="A107" s="38" t="s">
        <v>232</v>
      </c>
      <c r="B107" s="87" t="s">
        <v>41</v>
      </c>
      <c r="C107" s="87">
        <v>20</v>
      </c>
      <c r="D107" s="87" t="s">
        <v>38</v>
      </c>
      <c r="E107" s="39" t="s">
        <v>233</v>
      </c>
      <c r="F107" s="59">
        <f t="shared" si="94"/>
        <v>16069012000</v>
      </c>
      <c r="G107" s="59">
        <f t="shared" si="94"/>
        <v>0</v>
      </c>
      <c r="H107" s="59">
        <f t="shared" si="94"/>
        <v>0</v>
      </c>
      <c r="I107" s="59">
        <f t="shared" si="94"/>
        <v>0</v>
      </c>
      <c r="J107" s="59">
        <f t="shared" si="94"/>
        <v>0</v>
      </c>
      <c r="K107" s="34">
        <f t="shared" si="66"/>
        <v>0</v>
      </c>
      <c r="L107" s="59">
        <f>+L108</f>
        <v>16069012000</v>
      </c>
      <c r="M107" s="68">
        <f t="shared" si="65"/>
        <v>1.7574791649757678E-3</v>
      </c>
      <c r="N107" s="59">
        <f t="shared" si="95"/>
        <v>0</v>
      </c>
      <c r="O107" s="59">
        <f t="shared" si="95"/>
        <v>0</v>
      </c>
      <c r="P107" s="59">
        <f t="shared" si="95"/>
        <v>16069012000</v>
      </c>
      <c r="Q107" s="59">
        <f t="shared" si="95"/>
        <v>0</v>
      </c>
      <c r="R107" s="59">
        <f t="shared" si="95"/>
        <v>16069012000</v>
      </c>
      <c r="S107" s="59">
        <f t="shared" si="95"/>
        <v>0</v>
      </c>
      <c r="T107" s="59">
        <f t="shared" si="95"/>
        <v>0</v>
      </c>
      <c r="U107" s="59">
        <f t="shared" si="95"/>
        <v>0</v>
      </c>
      <c r="V107" s="59">
        <f t="shared" si="95"/>
        <v>0</v>
      </c>
      <c r="W107" s="59">
        <f t="shared" si="95"/>
        <v>0</v>
      </c>
      <c r="X107" s="36">
        <f t="shared" si="68"/>
        <v>0</v>
      </c>
      <c r="Y107" s="36">
        <f t="shared" si="69"/>
        <v>0</v>
      </c>
      <c r="Z107" s="36">
        <f t="shared" si="70"/>
        <v>0</v>
      </c>
      <c r="AA107" s="36" t="s">
        <v>40</v>
      </c>
      <c r="AB107" s="36" t="s">
        <v>40</v>
      </c>
    </row>
    <row r="108" spans="1:28" ht="42" customHeight="1" thickBot="1" x14ac:dyDescent="0.3">
      <c r="A108" s="88" t="s">
        <v>234</v>
      </c>
      <c r="B108" s="89" t="s">
        <v>41</v>
      </c>
      <c r="C108" s="89">
        <v>20</v>
      </c>
      <c r="D108" s="89" t="s">
        <v>38</v>
      </c>
      <c r="E108" s="90" t="s">
        <v>235</v>
      </c>
      <c r="F108" s="91">
        <v>16069012000</v>
      </c>
      <c r="G108" s="91">
        <v>0</v>
      </c>
      <c r="H108" s="91">
        <v>0</v>
      </c>
      <c r="I108" s="91">
        <v>0</v>
      </c>
      <c r="J108" s="91">
        <v>0</v>
      </c>
      <c r="K108" s="91">
        <f t="shared" si="66"/>
        <v>0</v>
      </c>
      <c r="L108" s="92">
        <f>+F108+K108</f>
        <v>16069012000</v>
      </c>
      <c r="M108" s="86">
        <f t="shared" si="65"/>
        <v>1.7574791649757678E-3</v>
      </c>
      <c r="N108" s="91">
        <v>0</v>
      </c>
      <c r="O108" s="91">
        <v>0</v>
      </c>
      <c r="P108" s="91">
        <f>L108-O108</f>
        <v>16069012000</v>
      </c>
      <c r="Q108" s="91">
        <v>0</v>
      </c>
      <c r="R108" s="91">
        <f>+L108-Q108</f>
        <v>16069012000</v>
      </c>
      <c r="S108" s="91">
        <f>O108-Q108</f>
        <v>0</v>
      </c>
      <c r="T108" s="91">
        <v>0</v>
      </c>
      <c r="U108" s="91">
        <f>+Q108-T108</f>
        <v>0</v>
      </c>
      <c r="V108" s="91">
        <v>0</v>
      </c>
      <c r="W108" s="93">
        <f>+T108-V108</f>
        <v>0</v>
      </c>
      <c r="X108" s="94">
        <f t="shared" si="68"/>
        <v>0</v>
      </c>
      <c r="Y108" s="95">
        <f t="shared" si="69"/>
        <v>0</v>
      </c>
      <c r="Z108" s="95">
        <f t="shared" si="70"/>
        <v>0</v>
      </c>
      <c r="AA108" s="95" t="s">
        <v>40</v>
      </c>
      <c r="AB108" s="95" t="s">
        <v>40</v>
      </c>
    </row>
    <row r="109" spans="1:28" ht="42" customHeight="1" thickBot="1" x14ac:dyDescent="0.3">
      <c r="A109" s="23" t="s">
        <v>236</v>
      </c>
      <c r="B109" s="96" t="s">
        <v>37</v>
      </c>
      <c r="C109" s="97">
        <v>11</v>
      </c>
      <c r="D109" s="96" t="s">
        <v>237</v>
      </c>
      <c r="E109" s="25" t="s">
        <v>238</v>
      </c>
      <c r="F109" s="26">
        <f t="shared" ref="F109:J111" si="96">+F111</f>
        <v>112491124000</v>
      </c>
      <c r="G109" s="26">
        <f t="shared" si="96"/>
        <v>0</v>
      </c>
      <c r="H109" s="26">
        <f t="shared" si="96"/>
        <v>0</v>
      </c>
      <c r="I109" s="26">
        <f t="shared" si="96"/>
        <v>0</v>
      </c>
      <c r="J109" s="26">
        <f t="shared" si="96"/>
        <v>0</v>
      </c>
      <c r="K109" s="26">
        <f t="shared" si="66"/>
        <v>0</v>
      </c>
      <c r="L109" s="26">
        <f>+L111</f>
        <v>112491124000</v>
      </c>
      <c r="M109" s="27">
        <f t="shared" si="65"/>
        <v>1.2303233495295513E-2</v>
      </c>
      <c r="N109" s="26">
        <f t="shared" ref="N109:W111" si="97">+N111</f>
        <v>0</v>
      </c>
      <c r="O109" s="26">
        <f t="shared" si="97"/>
        <v>0</v>
      </c>
      <c r="P109" s="26">
        <f t="shared" si="97"/>
        <v>112491124000</v>
      </c>
      <c r="Q109" s="26">
        <f t="shared" si="97"/>
        <v>0</v>
      </c>
      <c r="R109" s="26">
        <f t="shared" si="97"/>
        <v>112491124000</v>
      </c>
      <c r="S109" s="26">
        <f t="shared" si="97"/>
        <v>0</v>
      </c>
      <c r="T109" s="26">
        <f t="shared" si="97"/>
        <v>0</v>
      </c>
      <c r="U109" s="26">
        <f t="shared" si="97"/>
        <v>0</v>
      </c>
      <c r="V109" s="26">
        <f t="shared" si="97"/>
        <v>0</v>
      </c>
      <c r="W109" s="26">
        <f t="shared" si="97"/>
        <v>0</v>
      </c>
      <c r="X109" s="28">
        <f t="shared" si="68"/>
        <v>0</v>
      </c>
      <c r="Y109" s="28">
        <f t="shared" si="69"/>
        <v>0</v>
      </c>
      <c r="Z109" s="28">
        <f t="shared" si="70"/>
        <v>0</v>
      </c>
      <c r="AA109" s="28" t="s">
        <v>40</v>
      </c>
      <c r="AB109" s="98" t="s">
        <v>40</v>
      </c>
    </row>
    <row r="110" spans="1:28" ht="42" customHeight="1" thickBot="1" x14ac:dyDescent="0.3">
      <c r="A110" s="99" t="s">
        <v>236</v>
      </c>
      <c r="B110" s="100" t="s">
        <v>37</v>
      </c>
      <c r="C110" s="101">
        <v>11</v>
      </c>
      <c r="D110" s="100" t="s">
        <v>38</v>
      </c>
      <c r="E110" s="102" t="s">
        <v>238</v>
      </c>
      <c r="F110" s="103">
        <f t="shared" si="96"/>
        <v>1427021447000</v>
      </c>
      <c r="G110" s="103">
        <f t="shared" si="96"/>
        <v>0</v>
      </c>
      <c r="H110" s="103">
        <f t="shared" si="96"/>
        <v>0</v>
      </c>
      <c r="I110" s="103">
        <f t="shared" si="96"/>
        <v>0</v>
      </c>
      <c r="J110" s="103">
        <f t="shared" si="96"/>
        <v>0</v>
      </c>
      <c r="K110" s="103">
        <f t="shared" si="66"/>
        <v>0</v>
      </c>
      <c r="L110" s="103">
        <f>+L112</f>
        <v>1427021447000</v>
      </c>
      <c r="M110" s="27">
        <f t="shared" si="65"/>
        <v>0.15607434116522359</v>
      </c>
      <c r="N110" s="103">
        <f t="shared" si="97"/>
        <v>0</v>
      </c>
      <c r="O110" s="103">
        <f t="shared" si="97"/>
        <v>0</v>
      </c>
      <c r="P110" s="103">
        <f t="shared" si="97"/>
        <v>1427021447000</v>
      </c>
      <c r="Q110" s="103">
        <f t="shared" si="97"/>
        <v>0</v>
      </c>
      <c r="R110" s="103">
        <f t="shared" si="97"/>
        <v>1427021447000</v>
      </c>
      <c r="S110" s="103">
        <f t="shared" si="97"/>
        <v>0</v>
      </c>
      <c r="T110" s="103">
        <f t="shared" si="97"/>
        <v>0</v>
      </c>
      <c r="U110" s="103">
        <f t="shared" si="97"/>
        <v>0</v>
      </c>
      <c r="V110" s="103">
        <f t="shared" si="97"/>
        <v>0</v>
      </c>
      <c r="W110" s="103">
        <f t="shared" si="97"/>
        <v>0</v>
      </c>
      <c r="X110" s="104">
        <f t="shared" si="68"/>
        <v>0</v>
      </c>
      <c r="Y110" s="104">
        <f t="shared" si="69"/>
        <v>0</v>
      </c>
      <c r="Z110" s="104">
        <f t="shared" si="70"/>
        <v>0</v>
      </c>
      <c r="AA110" s="104" t="s">
        <v>40</v>
      </c>
      <c r="AB110" s="104" t="s">
        <v>40</v>
      </c>
    </row>
    <row r="111" spans="1:28" ht="42" customHeight="1" x14ac:dyDescent="0.25">
      <c r="A111" s="38" t="s">
        <v>239</v>
      </c>
      <c r="B111" s="32" t="s">
        <v>37</v>
      </c>
      <c r="C111" s="32">
        <v>11</v>
      </c>
      <c r="D111" s="32" t="s">
        <v>237</v>
      </c>
      <c r="E111" s="39" t="s">
        <v>240</v>
      </c>
      <c r="F111" s="61">
        <f t="shared" si="96"/>
        <v>112491124000</v>
      </c>
      <c r="G111" s="61">
        <f t="shared" si="96"/>
        <v>0</v>
      </c>
      <c r="H111" s="61">
        <f t="shared" si="96"/>
        <v>0</v>
      </c>
      <c r="I111" s="61">
        <f t="shared" si="96"/>
        <v>0</v>
      </c>
      <c r="J111" s="61">
        <f t="shared" si="96"/>
        <v>0</v>
      </c>
      <c r="K111" s="34">
        <f t="shared" si="66"/>
        <v>0</v>
      </c>
      <c r="L111" s="61">
        <f>+L113</f>
        <v>112491124000</v>
      </c>
      <c r="M111" s="68">
        <f t="shared" si="65"/>
        <v>1.2303233495295513E-2</v>
      </c>
      <c r="N111" s="61">
        <f t="shared" si="97"/>
        <v>0</v>
      </c>
      <c r="O111" s="61">
        <f t="shared" si="97"/>
        <v>0</v>
      </c>
      <c r="P111" s="61">
        <f t="shared" si="97"/>
        <v>112491124000</v>
      </c>
      <c r="Q111" s="61">
        <f t="shared" si="97"/>
        <v>0</v>
      </c>
      <c r="R111" s="61">
        <f t="shared" si="97"/>
        <v>112491124000</v>
      </c>
      <c r="S111" s="61">
        <f t="shared" si="97"/>
        <v>0</v>
      </c>
      <c r="T111" s="61">
        <f t="shared" si="97"/>
        <v>0</v>
      </c>
      <c r="U111" s="61">
        <f t="shared" si="97"/>
        <v>0</v>
      </c>
      <c r="V111" s="61">
        <f t="shared" si="97"/>
        <v>0</v>
      </c>
      <c r="W111" s="61">
        <f t="shared" si="97"/>
        <v>0</v>
      </c>
      <c r="X111" s="36">
        <f t="shared" si="68"/>
        <v>0</v>
      </c>
      <c r="Y111" s="36">
        <f t="shared" si="69"/>
        <v>0</v>
      </c>
      <c r="Z111" s="36">
        <f t="shared" si="70"/>
        <v>0</v>
      </c>
      <c r="AA111" s="36" t="s">
        <v>40</v>
      </c>
      <c r="AB111" s="36" t="s">
        <v>40</v>
      </c>
    </row>
    <row r="112" spans="1:28" ht="42" customHeight="1" x14ac:dyDescent="0.25">
      <c r="A112" s="38" t="s">
        <v>239</v>
      </c>
      <c r="B112" s="87" t="s">
        <v>37</v>
      </c>
      <c r="C112" s="87">
        <v>11</v>
      </c>
      <c r="D112" s="87" t="s">
        <v>38</v>
      </c>
      <c r="E112" s="39" t="s">
        <v>240</v>
      </c>
      <c r="F112" s="61">
        <f>+F116</f>
        <v>1427021447000</v>
      </c>
      <c r="G112" s="61">
        <f>+G116</f>
        <v>0</v>
      </c>
      <c r="H112" s="61">
        <f>+H116</f>
        <v>0</v>
      </c>
      <c r="I112" s="61">
        <f>+I116</f>
        <v>0</v>
      </c>
      <c r="J112" s="61">
        <f>+J116</f>
        <v>0</v>
      </c>
      <c r="K112" s="34">
        <f t="shared" si="66"/>
        <v>0</v>
      </c>
      <c r="L112" s="61">
        <f>+L116</f>
        <v>1427021447000</v>
      </c>
      <c r="M112" s="105">
        <f t="shared" si="65"/>
        <v>0.15607434116522359</v>
      </c>
      <c r="N112" s="61">
        <f t="shared" ref="N112:W112" si="98">+N116</f>
        <v>0</v>
      </c>
      <c r="O112" s="61">
        <f>+O116</f>
        <v>0</v>
      </c>
      <c r="P112" s="61">
        <f t="shared" si="98"/>
        <v>1427021447000</v>
      </c>
      <c r="Q112" s="61">
        <f t="shared" si="98"/>
        <v>0</v>
      </c>
      <c r="R112" s="61">
        <f t="shared" si="98"/>
        <v>1427021447000</v>
      </c>
      <c r="S112" s="61">
        <f t="shared" si="98"/>
        <v>0</v>
      </c>
      <c r="T112" s="61">
        <f t="shared" si="98"/>
        <v>0</v>
      </c>
      <c r="U112" s="61">
        <f t="shared" si="98"/>
        <v>0</v>
      </c>
      <c r="V112" s="61">
        <f t="shared" si="98"/>
        <v>0</v>
      </c>
      <c r="W112" s="61">
        <f t="shared" si="98"/>
        <v>0</v>
      </c>
      <c r="X112" s="36">
        <f t="shared" si="68"/>
        <v>0</v>
      </c>
      <c r="Y112" s="36">
        <f t="shared" si="69"/>
        <v>0</v>
      </c>
      <c r="Z112" s="36">
        <f t="shared" si="70"/>
        <v>0</v>
      </c>
      <c r="AA112" s="36" t="s">
        <v>40</v>
      </c>
      <c r="AB112" s="36" t="s">
        <v>40</v>
      </c>
    </row>
    <row r="113" spans="1:28" ht="42" customHeight="1" x14ac:dyDescent="0.25">
      <c r="A113" s="38" t="s">
        <v>241</v>
      </c>
      <c r="B113" s="32" t="s">
        <v>37</v>
      </c>
      <c r="C113" s="32">
        <v>11</v>
      </c>
      <c r="D113" s="32" t="s">
        <v>237</v>
      </c>
      <c r="E113" s="39" t="s">
        <v>242</v>
      </c>
      <c r="F113" s="61">
        <f t="shared" ref="F113:J114" si="99">+F114</f>
        <v>112491124000</v>
      </c>
      <c r="G113" s="61">
        <f t="shared" si="99"/>
        <v>0</v>
      </c>
      <c r="H113" s="61">
        <f t="shared" si="99"/>
        <v>0</v>
      </c>
      <c r="I113" s="61">
        <f t="shared" si="99"/>
        <v>0</v>
      </c>
      <c r="J113" s="61">
        <f t="shared" si="99"/>
        <v>0</v>
      </c>
      <c r="K113" s="34">
        <f t="shared" si="66"/>
        <v>0</v>
      </c>
      <c r="L113" s="61">
        <f>+L114</f>
        <v>112491124000</v>
      </c>
      <c r="M113" s="68">
        <f t="shared" si="65"/>
        <v>1.2303233495295513E-2</v>
      </c>
      <c r="N113" s="61">
        <f t="shared" ref="N113:W114" si="100">+N114</f>
        <v>0</v>
      </c>
      <c r="O113" s="61">
        <f t="shared" si="100"/>
        <v>0</v>
      </c>
      <c r="P113" s="61">
        <f t="shared" si="100"/>
        <v>112491124000</v>
      </c>
      <c r="Q113" s="61">
        <f t="shared" si="100"/>
        <v>0</v>
      </c>
      <c r="R113" s="61">
        <f t="shared" si="100"/>
        <v>112491124000</v>
      </c>
      <c r="S113" s="61">
        <f t="shared" si="100"/>
        <v>0</v>
      </c>
      <c r="T113" s="61">
        <f t="shared" si="100"/>
        <v>0</v>
      </c>
      <c r="U113" s="61">
        <f t="shared" si="100"/>
        <v>0</v>
      </c>
      <c r="V113" s="61">
        <f t="shared" si="100"/>
        <v>0</v>
      </c>
      <c r="W113" s="61">
        <f t="shared" si="100"/>
        <v>0</v>
      </c>
      <c r="X113" s="36">
        <f t="shared" si="68"/>
        <v>0</v>
      </c>
      <c r="Y113" s="36">
        <f t="shared" si="69"/>
        <v>0</v>
      </c>
      <c r="Z113" s="36">
        <f t="shared" si="70"/>
        <v>0</v>
      </c>
      <c r="AA113" s="36" t="s">
        <v>40</v>
      </c>
      <c r="AB113" s="36" t="s">
        <v>40</v>
      </c>
    </row>
    <row r="114" spans="1:28" ht="42" customHeight="1" x14ac:dyDescent="0.25">
      <c r="A114" s="38" t="s">
        <v>243</v>
      </c>
      <c r="B114" s="32" t="s">
        <v>37</v>
      </c>
      <c r="C114" s="32">
        <v>11</v>
      </c>
      <c r="D114" s="32" t="s">
        <v>237</v>
      </c>
      <c r="E114" s="39" t="s">
        <v>244</v>
      </c>
      <c r="F114" s="61">
        <f t="shared" si="99"/>
        <v>112491124000</v>
      </c>
      <c r="G114" s="61">
        <f t="shared" si="99"/>
        <v>0</v>
      </c>
      <c r="H114" s="61">
        <f t="shared" si="99"/>
        <v>0</v>
      </c>
      <c r="I114" s="61">
        <f t="shared" si="99"/>
        <v>0</v>
      </c>
      <c r="J114" s="61">
        <f t="shared" si="99"/>
        <v>0</v>
      </c>
      <c r="K114" s="34">
        <f t="shared" si="66"/>
        <v>0</v>
      </c>
      <c r="L114" s="61">
        <f>+L115</f>
        <v>112491124000</v>
      </c>
      <c r="M114" s="68">
        <f t="shared" si="65"/>
        <v>1.2303233495295513E-2</v>
      </c>
      <c r="N114" s="61">
        <f t="shared" si="100"/>
        <v>0</v>
      </c>
      <c r="O114" s="61">
        <f t="shared" si="100"/>
        <v>0</v>
      </c>
      <c r="P114" s="61">
        <f t="shared" si="100"/>
        <v>112491124000</v>
      </c>
      <c r="Q114" s="61">
        <f t="shared" si="100"/>
        <v>0</v>
      </c>
      <c r="R114" s="61">
        <f t="shared" si="100"/>
        <v>112491124000</v>
      </c>
      <c r="S114" s="61">
        <f t="shared" si="100"/>
        <v>0</v>
      </c>
      <c r="T114" s="61">
        <f t="shared" si="100"/>
        <v>0</v>
      </c>
      <c r="U114" s="61">
        <f t="shared" si="100"/>
        <v>0</v>
      </c>
      <c r="V114" s="61">
        <f t="shared" si="100"/>
        <v>0</v>
      </c>
      <c r="W114" s="61">
        <f t="shared" si="100"/>
        <v>0</v>
      </c>
      <c r="X114" s="36">
        <f t="shared" si="68"/>
        <v>0</v>
      </c>
      <c r="Y114" s="36">
        <f t="shared" si="69"/>
        <v>0</v>
      </c>
      <c r="Z114" s="36">
        <f t="shared" si="70"/>
        <v>0</v>
      </c>
      <c r="AA114" s="36" t="s">
        <v>40</v>
      </c>
      <c r="AB114" s="36" t="s">
        <v>40</v>
      </c>
    </row>
    <row r="115" spans="1:28" ht="42" customHeight="1" x14ac:dyDescent="0.25">
      <c r="A115" s="42" t="s">
        <v>245</v>
      </c>
      <c r="B115" s="43" t="s">
        <v>37</v>
      </c>
      <c r="C115" s="43">
        <v>11</v>
      </c>
      <c r="D115" s="43" t="s">
        <v>237</v>
      </c>
      <c r="E115" s="44" t="s">
        <v>37</v>
      </c>
      <c r="F115" s="106">
        <v>112491124000</v>
      </c>
      <c r="G115" s="45">
        <v>0</v>
      </c>
      <c r="H115" s="45">
        <v>0</v>
      </c>
      <c r="I115" s="45">
        <v>0</v>
      </c>
      <c r="J115" s="45">
        <v>0</v>
      </c>
      <c r="K115" s="45">
        <f t="shared" si="66"/>
        <v>0</v>
      </c>
      <c r="L115" s="46">
        <f>+F115+K115</f>
        <v>112491124000</v>
      </c>
      <c r="M115" s="86">
        <f t="shared" si="65"/>
        <v>1.2303233495295513E-2</v>
      </c>
      <c r="N115" s="106">
        <v>0</v>
      </c>
      <c r="O115" s="45">
        <v>0</v>
      </c>
      <c r="P115" s="45">
        <f>L115-O115</f>
        <v>112491124000</v>
      </c>
      <c r="Q115" s="45">
        <v>0</v>
      </c>
      <c r="R115" s="45">
        <f>+L115-Q115</f>
        <v>112491124000</v>
      </c>
      <c r="S115" s="45">
        <f>O115-Q115</f>
        <v>0</v>
      </c>
      <c r="T115" s="45">
        <v>0</v>
      </c>
      <c r="U115" s="45">
        <f>+Q115-T115</f>
        <v>0</v>
      </c>
      <c r="V115" s="45">
        <v>0</v>
      </c>
      <c r="W115" s="48">
        <f>+T115-V115</f>
        <v>0</v>
      </c>
      <c r="X115" s="57">
        <f t="shared" si="68"/>
        <v>0</v>
      </c>
      <c r="Y115" s="49">
        <f t="shared" si="69"/>
        <v>0</v>
      </c>
      <c r="Z115" s="49">
        <f t="shared" si="70"/>
        <v>0</v>
      </c>
      <c r="AA115" s="49" t="e">
        <f t="shared" ref="AA115:AA119" si="101">+T115/Q115</f>
        <v>#DIV/0!</v>
      </c>
      <c r="AB115" s="49" t="e">
        <f t="shared" ref="AB115:AB118" si="102">+V115/T115</f>
        <v>#DIV/0!</v>
      </c>
    </row>
    <row r="116" spans="1:28" ht="42" customHeight="1" x14ac:dyDescent="0.25">
      <c r="A116" s="38" t="s">
        <v>246</v>
      </c>
      <c r="B116" s="87" t="s">
        <v>37</v>
      </c>
      <c r="C116" s="87">
        <v>11</v>
      </c>
      <c r="D116" s="87" t="s">
        <v>38</v>
      </c>
      <c r="E116" s="39" t="s">
        <v>247</v>
      </c>
      <c r="F116" s="61">
        <f>+F117</f>
        <v>1427021447000</v>
      </c>
      <c r="G116" s="61">
        <f>+G117</f>
        <v>0</v>
      </c>
      <c r="H116" s="61">
        <f>+H117</f>
        <v>0</v>
      </c>
      <c r="I116" s="61">
        <f>+I117</f>
        <v>0</v>
      </c>
      <c r="J116" s="61">
        <f>+J117</f>
        <v>0</v>
      </c>
      <c r="K116" s="34">
        <f t="shared" si="66"/>
        <v>0</v>
      </c>
      <c r="L116" s="61">
        <f>+L117</f>
        <v>1427021447000</v>
      </c>
      <c r="M116" s="68">
        <f t="shared" si="65"/>
        <v>0.15607434116522359</v>
      </c>
      <c r="N116" s="61">
        <f t="shared" ref="N116:W116" si="103">+N117</f>
        <v>0</v>
      </c>
      <c r="O116" s="61">
        <f>+O117</f>
        <v>0</v>
      </c>
      <c r="P116" s="61">
        <f t="shared" si="103"/>
        <v>1427021447000</v>
      </c>
      <c r="Q116" s="61">
        <f t="shared" si="103"/>
        <v>0</v>
      </c>
      <c r="R116" s="61">
        <f t="shared" si="103"/>
        <v>1427021447000</v>
      </c>
      <c r="S116" s="61">
        <f t="shared" si="103"/>
        <v>0</v>
      </c>
      <c r="T116" s="61">
        <f t="shared" si="103"/>
        <v>0</v>
      </c>
      <c r="U116" s="61">
        <f t="shared" si="103"/>
        <v>0</v>
      </c>
      <c r="V116" s="61">
        <f t="shared" si="103"/>
        <v>0</v>
      </c>
      <c r="W116" s="61">
        <f t="shared" si="103"/>
        <v>0</v>
      </c>
      <c r="X116" s="36">
        <f t="shared" si="68"/>
        <v>0</v>
      </c>
      <c r="Y116" s="36">
        <f t="shared" si="69"/>
        <v>0</v>
      </c>
      <c r="Z116" s="36">
        <f t="shared" si="70"/>
        <v>0</v>
      </c>
      <c r="AA116" s="36" t="s">
        <v>40</v>
      </c>
      <c r="AB116" s="36" t="s">
        <v>40</v>
      </c>
    </row>
    <row r="117" spans="1:28" ht="42" customHeight="1" thickBot="1" x14ac:dyDescent="0.3">
      <c r="A117" s="88" t="s">
        <v>248</v>
      </c>
      <c r="B117" s="89" t="s">
        <v>37</v>
      </c>
      <c r="C117" s="89">
        <v>11</v>
      </c>
      <c r="D117" s="89" t="s">
        <v>38</v>
      </c>
      <c r="E117" s="90" t="s">
        <v>249</v>
      </c>
      <c r="F117" s="106">
        <v>1427021447000</v>
      </c>
      <c r="G117" s="45">
        <v>0</v>
      </c>
      <c r="H117" s="45">
        <v>0</v>
      </c>
      <c r="I117" s="45">
        <v>0</v>
      </c>
      <c r="J117" s="45">
        <v>0</v>
      </c>
      <c r="K117" s="45">
        <f t="shared" si="66"/>
        <v>0</v>
      </c>
      <c r="L117" s="46">
        <f>+F117+K117</f>
        <v>1427021447000</v>
      </c>
      <c r="M117" s="86">
        <f t="shared" si="65"/>
        <v>0.15607434116522359</v>
      </c>
      <c r="N117" s="106">
        <v>0</v>
      </c>
      <c r="O117" s="45">
        <v>0</v>
      </c>
      <c r="P117" s="45">
        <f>L117-O117</f>
        <v>1427021447000</v>
      </c>
      <c r="Q117" s="45">
        <v>0</v>
      </c>
      <c r="R117" s="45">
        <f>+L117-Q117</f>
        <v>1427021447000</v>
      </c>
      <c r="S117" s="45">
        <f>O117-Q117</f>
        <v>0</v>
      </c>
      <c r="T117" s="45">
        <v>0</v>
      </c>
      <c r="U117" s="45">
        <f>+Q117-T117</f>
        <v>0</v>
      </c>
      <c r="V117" s="45">
        <v>0</v>
      </c>
      <c r="W117" s="48">
        <f>+T117-V117</f>
        <v>0</v>
      </c>
      <c r="X117" s="57">
        <f t="shared" si="68"/>
        <v>0</v>
      </c>
      <c r="Y117" s="49">
        <f t="shared" si="69"/>
        <v>0</v>
      </c>
      <c r="Z117" s="49">
        <f t="shared" si="70"/>
        <v>0</v>
      </c>
      <c r="AA117" s="49" t="s">
        <v>40</v>
      </c>
      <c r="AB117" s="49" t="s">
        <v>40</v>
      </c>
    </row>
    <row r="118" spans="1:28" s="6" customFormat="1" ht="42" customHeight="1" thickBot="1" x14ac:dyDescent="0.3">
      <c r="A118" s="23" t="s">
        <v>250</v>
      </c>
      <c r="B118" s="96" t="s">
        <v>37</v>
      </c>
      <c r="C118" s="97">
        <v>10</v>
      </c>
      <c r="D118" s="96" t="s">
        <v>38</v>
      </c>
      <c r="E118" s="25" t="s">
        <v>251</v>
      </c>
      <c r="F118" s="108">
        <f>+F120+F123+F133+F151+F161+F171</f>
        <v>7320175388722</v>
      </c>
      <c r="G118" s="108">
        <f t="shared" ref="G118:I118" si="104">+G120+G123+G133+G151+G161+G171</f>
        <v>0</v>
      </c>
      <c r="H118" s="108">
        <f t="shared" si="104"/>
        <v>0</v>
      </c>
      <c r="I118" s="108">
        <f t="shared" si="104"/>
        <v>0</v>
      </c>
      <c r="J118" s="108">
        <f>+J120+J123+J133+J151+J161+J171</f>
        <v>0</v>
      </c>
      <c r="K118" s="108">
        <f>+K120+K123+K133+K151+K161+K171</f>
        <v>0</v>
      </c>
      <c r="L118" s="108">
        <f>+L120+L123+L133+L151+L161+L171</f>
        <v>7320175388722</v>
      </c>
      <c r="M118" s="109">
        <f t="shared" si="65"/>
        <v>0.80061274020128348</v>
      </c>
      <c r="N118" s="108">
        <f>+N120+N123+N133+N151+N161+N171</f>
        <v>7153266094769</v>
      </c>
      <c r="O118" s="26">
        <f t="shared" ref="O118" si="105">+O120+O123+O133+O151+O161+O171+O122</f>
        <v>109483977591.2</v>
      </c>
      <c r="P118" s="108">
        <f>+P120+P123+P133+P151+P161+P171</f>
        <v>7210691411130.7998</v>
      </c>
      <c r="Q118" s="108">
        <f>+Q120+Q123+Q133+Q151+Q161+Q171</f>
        <v>106616938651.2</v>
      </c>
      <c r="R118" s="108">
        <f>+R120+R123+R133+R151+R161+R171</f>
        <v>7213558450070.7998</v>
      </c>
      <c r="S118" s="108">
        <f>+S120+S123+S133+S151+S161+S171</f>
        <v>2867038940</v>
      </c>
      <c r="T118" s="108">
        <f t="shared" ref="T118:W118" si="106">+T120+T123+T133+T151+T161+T171</f>
        <v>21000000</v>
      </c>
      <c r="U118" s="108">
        <f t="shared" si="106"/>
        <v>106595938651.2</v>
      </c>
      <c r="V118" s="108">
        <f t="shared" si="106"/>
        <v>0</v>
      </c>
      <c r="W118" s="108">
        <f t="shared" si="106"/>
        <v>21000000</v>
      </c>
      <c r="X118" s="28">
        <f t="shared" si="68"/>
        <v>1.4564806577648656E-2</v>
      </c>
      <c r="Y118" s="29">
        <f t="shared" si="69"/>
        <v>2.8687837223619181E-6</v>
      </c>
      <c r="Z118" s="29">
        <f t="shared" si="70"/>
        <v>0</v>
      </c>
      <c r="AA118" s="29">
        <f t="shared" si="101"/>
        <v>1.9696682596282407E-4</v>
      </c>
      <c r="AB118" s="30">
        <f t="shared" si="102"/>
        <v>0</v>
      </c>
    </row>
    <row r="119" spans="1:28" s="6" customFormat="1" ht="42" customHeight="1" thickBot="1" x14ac:dyDescent="0.3">
      <c r="A119" s="23" t="s">
        <v>250</v>
      </c>
      <c r="B119" s="96" t="s">
        <v>41</v>
      </c>
      <c r="C119" s="97">
        <v>20</v>
      </c>
      <c r="D119" s="96" t="s">
        <v>38</v>
      </c>
      <c r="E119" s="25" t="s">
        <v>251</v>
      </c>
      <c r="F119" s="108">
        <f>+F134+F172</f>
        <v>153689150908</v>
      </c>
      <c r="G119" s="108">
        <f t="shared" ref="G119:I119" si="107">+G134+G172</f>
        <v>0</v>
      </c>
      <c r="H119" s="108">
        <f t="shared" si="107"/>
        <v>0</v>
      </c>
      <c r="I119" s="108">
        <f t="shared" si="107"/>
        <v>0</v>
      </c>
      <c r="J119" s="108">
        <f>+J134+J172</f>
        <v>0</v>
      </c>
      <c r="K119" s="108">
        <f>+K134+K172</f>
        <v>0</v>
      </c>
      <c r="L119" s="108">
        <f>+L134+L172</f>
        <v>153689150908</v>
      </c>
      <c r="M119" s="109">
        <f t="shared" si="65"/>
        <v>1.6809090727147792E-2</v>
      </c>
      <c r="N119" s="108">
        <f t="shared" ref="N119:S119" si="108">+N134+N172</f>
        <v>0</v>
      </c>
      <c r="O119" s="26">
        <f t="shared" si="108"/>
        <v>151494637770</v>
      </c>
      <c r="P119" s="108">
        <f t="shared" si="108"/>
        <v>2194513138</v>
      </c>
      <c r="Q119" s="108">
        <f t="shared" si="108"/>
        <v>103226285735</v>
      </c>
      <c r="R119" s="108">
        <f t="shared" si="108"/>
        <v>50462865173</v>
      </c>
      <c r="S119" s="108">
        <f t="shared" si="108"/>
        <v>48268352035</v>
      </c>
      <c r="T119" s="108">
        <f t="shared" ref="T119:W119" si="109">+T134+T172</f>
        <v>0</v>
      </c>
      <c r="U119" s="108">
        <f t="shared" si="109"/>
        <v>103226285735</v>
      </c>
      <c r="V119" s="108">
        <f t="shared" si="109"/>
        <v>0</v>
      </c>
      <c r="W119" s="108">
        <f t="shared" si="109"/>
        <v>0</v>
      </c>
      <c r="X119" s="28">
        <f t="shared" si="68"/>
        <v>0.67165629535420091</v>
      </c>
      <c r="Y119" s="29">
        <f t="shared" si="69"/>
        <v>0</v>
      </c>
      <c r="Z119" s="29">
        <f t="shared" si="70"/>
        <v>0</v>
      </c>
      <c r="AA119" s="29">
        <f t="shared" si="101"/>
        <v>0</v>
      </c>
      <c r="AB119" s="30" t="s">
        <v>40</v>
      </c>
    </row>
    <row r="120" spans="1:28" s="6" customFormat="1" ht="42" customHeight="1" x14ac:dyDescent="0.25">
      <c r="A120" s="110" t="s">
        <v>252</v>
      </c>
      <c r="B120" s="111" t="s">
        <v>37</v>
      </c>
      <c r="C120" s="111">
        <v>10</v>
      </c>
      <c r="D120" s="111" t="s">
        <v>38</v>
      </c>
      <c r="E120" s="33" t="s">
        <v>253</v>
      </c>
      <c r="F120" s="112">
        <f>+F121</f>
        <v>7153266094769</v>
      </c>
      <c r="G120" s="112">
        <f t="shared" ref="G120:I120" si="110">+G121</f>
        <v>0</v>
      </c>
      <c r="H120" s="112">
        <f t="shared" si="110"/>
        <v>0</v>
      </c>
      <c r="I120" s="112">
        <f t="shared" si="110"/>
        <v>0</v>
      </c>
      <c r="J120" s="112">
        <f>+J121</f>
        <v>0</v>
      </c>
      <c r="K120" s="112">
        <f>+K121</f>
        <v>0</v>
      </c>
      <c r="L120" s="112">
        <f>+L121</f>
        <v>7153266094769</v>
      </c>
      <c r="M120" s="68">
        <f t="shared" ref="M120:O120" si="111">+M121</f>
        <v>0.78235775311413625</v>
      </c>
      <c r="N120" s="112">
        <f>+N121</f>
        <v>7153266094769</v>
      </c>
      <c r="O120" s="112">
        <f t="shared" si="111"/>
        <v>0</v>
      </c>
      <c r="P120" s="112">
        <f>+P121</f>
        <v>7153266094769</v>
      </c>
      <c r="Q120" s="112">
        <f>+Q121</f>
        <v>0</v>
      </c>
      <c r="R120" s="112">
        <f>+R121</f>
        <v>7153266094769</v>
      </c>
      <c r="S120" s="112">
        <f>+S121</f>
        <v>0</v>
      </c>
      <c r="T120" s="112">
        <f t="shared" ref="T120:W120" si="112">+T121</f>
        <v>0</v>
      </c>
      <c r="U120" s="112">
        <f t="shared" si="112"/>
        <v>0</v>
      </c>
      <c r="V120" s="112">
        <f t="shared" si="112"/>
        <v>0</v>
      </c>
      <c r="W120" s="112">
        <f t="shared" si="112"/>
        <v>0</v>
      </c>
      <c r="X120" s="36" t="s">
        <v>40</v>
      </c>
      <c r="Y120" s="36" t="s">
        <v>40</v>
      </c>
      <c r="Z120" s="36" t="s">
        <v>40</v>
      </c>
      <c r="AA120" s="36" t="s">
        <v>40</v>
      </c>
      <c r="AB120" s="36" t="s">
        <v>40</v>
      </c>
    </row>
    <row r="121" spans="1:28" ht="42" customHeight="1" x14ac:dyDescent="0.25">
      <c r="A121" s="113" t="s">
        <v>254</v>
      </c>
      <c r="B121" s="32" t="s">
        <v>37</v>
      </c>
      <c r="C121" s="32">
        <v>10</v>
      </c>
      <c r="D121" s="32" t="s">
        <v>38</v>
      </c>
      <c r="E121" s="39" t="s">
        <v>255</v>
      </c>
      <c r="F121" s="59">
        <f>F122</f>
        <v>7153266094769</v>
      </c>
      <c r="G121" s="59">
        <f t="shared" ref="G121:I121" si="113">G122</f>
        <v>0</v>
      </c>
      <c r="H121" s="59">
        <f t="shared" si="113"/>
        <v>0</v>
      </c>
      <c r="I121" s="59">
        <f t="shared" si="113"/>
        <v>0</v>
      </c>
      <c r="J121" s="59">
        <f>J122</f>
        <v>0</v>
      </c>
      <c r="K121" s="59">
        <f>K122</f>
        <v>0</v>
      </c>
      <c r="L121" s="59">
        <f>L122</f>
        <v>7153266094769</v>
      </c>
      <c r="M121" s="68">
        <f t="shared" ref="M121:O121" si="114">M122</f>
        <v>0.78235775311413625</v>
      </c>
      <c r="N121" s="59">
        <f>N122</f>
        <v>7153266094769</v>
      </c>
      <c r="O121" s="59">
        <f t="shared" si="114"/>
        <v>0</v>
      </c>
      <c r="P121" s="59">
        <f>P122</f>
        <v>7153266094769</v>
      </c>
      <c r="Q121" s="59">
        <f>Q122</f>
        <v>0</v>
      </c>
      <c r="R121" s="59">
        <f>R122</f>
        <v>7153266094769</v>
      </c>
      <c r="S121" s="59">
        <f>S122</f>
        <v>0</v>
      </c>
      <c r="T121" s="59">
        <f t="shared" ref="T121:W121" si="115">T122</f>
        <v>0</v>
      </c>
      <c r="U121" s="59">
        <f t="shared" si="115"/>
        <v>0</v>
      </c>
      <c r="V121" s="59">
        <f t="shared" si="115"/>
        <v>0</v>
      </c>
      <c r="W121" s="59">
        <f t="shared" si="115"/>
        <v>0</v>
      </c>
      <c r="X121" s="36" t="s">
        <v>40</v>
      </c>
      <c r="Y121" s="36" t="s">
        <v>40</v>
      </c>
      <c r="Z121" s="36" t="s">
        <v>40</v>
      </c>
      <c r="AA121" s="36" t="s">
        <v>40</v>
      </c>
      <c r="AB121" s="36" t="s">
        <v>40</v>
      </c>
    </row>
    <row r="122" spans="1:28" ht="76.5" customHeight="1" x14ac:dyDescent="0.25">
      <c r="A122" s="114" t="s">
        <v>256</v>
      </c>
      <c r="B122" s="43" t="s">
        <v>37</v>
      </c>
      <c r="C122" s="43">
        <v>10</v>
      </c>
      <c r="D122" s="43" t="s">
        <v>38</v>
      </c>
      <c r="E122" s="44" t="s">
        <v>257</v>
      </c>
      <c r="F122" s="45">
        <v>7153266094769</v>
      </c>
      <c r="G122" s="45">
        <v>0</v>
      </c>
      <c r="H122" s="45">
        <v>0</v>
      </c>
      <c r="I122" s="45">
        <v>0</v>
      </c>
      <c r="J122" s="45">
        <v>0</v>
      </c>
      <c r="K122" s="45">
        <f t="shared" si="66"/>
        <v>0</v>
      </c>
      <c r="L122" s="46">
        <f>+F122+K122</f>
        <v>7153266094769</v>
      </c>
      <c r="M122" s="115">
        <f t="shared" ref="M122:M185" si="116">L122/$L$199</f>
        <v>0.78235775311413625</v>
      </c>
      <c r="N122" s="45">
        <v>7153266094769</v>
      </c>
      <c r="O122" s="45">
        <v>0</v>
      </c>
      <c r="P122" s="45">
        <f>L122-O122</f>
        <v>7153266094769</v>
      </c>
      <c r="Q122" s="45">
        <v>0</v>
      </c>
      <c r="R122" s="45">
        <f>+L122-Q122</f>
        <v>7153266094769</v>
      </c>
      <c r="S122" s="45">
        <f>O122-Q122</f>
        <v>0</v>
      </c>
      <c r="T122" s="45">
        <v>0</v>
      </c>
      <c r="U122" s="45">
        <f>+Q122-T122</f>
        <v>0</v>
      </c>
      <c r="V122" s="45">
        <v>0</v>
      </c>
      <c r="W122" s="48">
        <f>+T122-V122</f>
        <v>0</v>
      </c>
      <c r="X122" s="49">
        <f t="shared" ref="X122:X185" si="117">+Q122/L122</f>
        <v>0</v>
      </c>
      <c r="Y122" s="49">
        <f t="shared" ref="Y122:Y185" si="118">+T122/L122</f>
        <v>0</v>
      </c>
      <c r="Z122" s="49">
        <f t="shared" ref="Z122:Z185" si="119">+V122/L122</f>
        <v>0</v>
      </c>
      <c r="AA122" s="49" t="s">
        <v>40</v>
      </c>
      <c r="AB122" s="49" t="s">
        <v>40</v>
      </c>
    </row>
    <row r="123" spans="1:28" ht="42" customHeight="1" x14ac:dyDescent="0.25">
      <c r="A123" s="116" t="s">
        <v>258</v>
      </c>
      <c r="B123" s="32" t="s">
        <v>37</v>
      </c>
      <c r="C123" s="32">
        <v>10</v>
      </c>
      <c r="D123" s="32" t="s">
        <v>38</v>
      </c>
      <c r="E123" s="72" t="s">
        <v>259</v>
      </c>
      <c r="F123" s="59">
        <f>+F124</f>
        <v>4034524599</v>
      </c>
      <c r="G123" s="59">
        <f>+G124</f>
        <v>0</v>
      </c>
      <c r="H123" s="59">
        <f>+H124</f>
        <v>0</v>
      </c>
      <c r="I123" s="59">
        <f>+I124</f>
        <v>0</v>
      </c>
      <c r="J123" s="59">
        <f>+J124</f>
        <v>0</v>
      </c>
      <c r="K123" s="34">
        <f t="shared" si="66"/>
        <v>0</v>
      </c>
      <c r="L123" s="59">
        <f>+L124</f>
        <v>4034524599</v>
      </c>
      <c r="M123" s="35">
        <f t="shared" si="116"/>
        <v>4.4125879819647369E-4</v>
      </c>
      <c r="N123" s="59">
        <f t="shared" ref="N123:W123" si="120">+N124</f>
        <v>0</v>
      </c>
      <c r="O123" s="59">
        <f>+O124</f>
        <v>1029790866</v>
      </c>
      <c r="P123" s="59">
        <f t="shared" si="120"/>
        <v>3004733733</v>
      </c>
      <c r="Q123" s="59">
        <f t="shared" si="120"/>
        <v>632718452</v>
      </c>
      <c r="R123" s="59">
        <f t="shared" si="120"/>
        <v>3401806147</v>
      </c>
      <c r="S123" s="59">
        <f t="shared" si="120"/>
        <v>397072414</v>
      </c>
      <c r="T123" s="59">
        <f t="shared" si="120"/>
        <v>630000</v>
      </c>
      <c r="U123" s="59">
        <f t="shared" si="120"/>
        <v>632088452</v>
      </c>
      <c r="V123" s="59">
        <f t="shared" si="120"/>
        <v>0</v>
      </c>
      <c r="W123" s="59">
        <f t="shared" si="120"/>
        <v>630000</v>
      </c>
      <c r="X123" s="36">
        <f t="shared" si="117"/>
        <v>0.15682602410128471</v>
      </c>
      <c r="Y123" s="36">
        <f t="shared" si="118"/>
        <v>1.5615222674714941E-4</v>
      </c>
      <c r="Z123" s="36">
        <f t="shared" si="119"/>
        <v>0</v>
      </c>
      <c r="AA123" s="36">
        <f t="shared" ref="AA123:AA128" si="121">+T123/Q123</f>
        <v>9.9570353608084759E-4</v>
      </c>
      <c r="AB123" s="36">
        <f t="shared" ref="AB123:AB128" si="122">+V123/T123</f>
        <v>0</v>
      </c>
    </row>
    <row r="124" spans="1:28" ht="42" customHeight="1" x14ac:dyDescent="0.25">
      <c r="A124" s="116" t="s">
        <v>260</v>
      </c>
      <c r="B124" s="32" t="s">
        <v>37</v>
      </c>
      <c r="C124" s="32">
        <v>10</v>
      </c>
      <c r="D124" s="32" t="s">
        <v>38</v>
      </c>
      <c r="E124" s="39" t="s">
        <v>255</v>
      </c>
      <c r="F124" s="59">
        <f>+F125+F129</f>
        <v>4034524599</v>
      </c>
      <c r="G124" s="59">
        <f>+G125+G129</f>
        <v>0</v>
      </c>
      <c r="H124" s="59">
        <f>+H125+H129</f>
        <v>0</v>
      </c>
      <c r="I124" s="59">
        <f>+I125+I129</f>
        <v>0</v>
      </c>
      <c r="J124" s="59">
        <f>+J125+J129</f>
        <v>0</v>
      </c>
      <c r="K124" s="34">
        <f t="shared" si="66"/>
        <v>0</v>
      </c>
      <c r="L124" s="59">
        <f>+L125+L129</f>
        <v>4034524599</v>
      </c>
      <c r="M124" s="35">
        <f t="shared" si="116"/>
        <v>4.4125879819647369E-4</v>
      </c>
      <c r="N124" s="59">
        <f t="shared" ref="N124:W124" si="123">+N125+N129</f>
        <v>0</v>
      </c>
      <c r="O124" s="59">
        <f>+O125+O129</f>
        <v>1029790866</v>
      </c>
      <c r="P124" s="59">
        <f t="shared" si="123"/>
        <v>3004733733</v>
      </c>
      <c r="Q124" s="59">
        <f t="shared" si="123"/>
        <v>632718452</v>
      </c>
      <c r="R124" s="59">
        <f t="shared" si="123"/>
        <v>3401806147</v>
      </c>
      <c r="S124" s="59">
        <f t="shared" si="123"/>
        <v>397072414</v>
      </c>
      <c r="T124" s="59">
        <f t="shared" si="123"/>
        <v>630000</v>
      </c>
      <c r="U124" s="59">
        <f t="shared" si="123"/>
        <v>632088452</v>
      </c>
      <c r="V124" s="59">
        <f t="shared" si="123"/>
        <v>0</v>
      </c>
      <c r="W124" s="59">
        <f t="shared" si="123"/>
        <v>630000</v>
      </c>
      <c r="X124" s="36">
        <f t="shared" si="117"/>
        <v>0.15682602410128471</v>
      </c>
      <c r="Y124" s="36">
        <f t="shared" si="118"/>
        <v>1.5615222674714941E-4</v>
      </c>
      <c r="Z124" s="36">
        <f t="shared" si="119"/>
        <v>0</v>
      </c>
      <c r="AA124" s="36">
        <f t="shared" si="121"/>
        <v>9.9570353608084759E-4</v>
      </c>
      <c r="AB124" s="36">
        <f t="shared" si="122"/>
        <v>0</v>
      </c>
    </row>
    <row r="125" spans="1:28" s="6" customFormat="1" ht="63.75" customHeight="1" x14ac:dyDescent="0.25">
      <c r="A125" s="116" t="s">
        <v>261</v>
      </c>
      <c r="B125" s="32" t="s">
        <v>37</v>
      </c>
      <c r="C125" s="32">
        <v>10</v>
      </c>
      <c r="D125" s="32" t="s">
        <v>38</v>
      </c>
      <c r="E125" s="39" t="s">
        <v>262</v>
      </c>
      <c r="F125" s="59">
        <f t="shared" ref="F125:J127" si="124">+F126</f>
        <v>2634524599</v>
      </c>
      <c r="G125" s="59">
        <f t="shared" si="124"/>
        <v>0</v>
      </c>
      <c r="H125" s="59">
        <f t="shared" si="124"/>
        <v>0</v>
      </c>
      <c r="I125" s="59">
        <f t="shared" si="124"/>
        <v>0</v>
      </c>
      <c r="J125" s="59">
        <f t="shared" si="124"/>
        <v>0</v>
      </c>
      <c r="K125" s="34">
        <f t="shared" si="66"/>
        <v>0</v>
      </c>
      <c r="L125" s="59">
        <f>+L126</f>
        <v>2634524599</v>
      </c>
      <c r="M125" s="35">
        <f t="shared" si="116"/>
        <v>2.8813981172947284E-4</v>
      </c>
      <c r="N125" s="59">
        <f t="shared" ref="N125:W127" si="125">+N126</f>
        <v>0</v>
      </c>
      <c r="O125" s="59">
        <f t="shared" si="125"/>
        <v>1029790866</v>
      </c>
      <c r="P125" s="59">
        <f t="shared" si="125"/>
        <v>1604733733</v>
      </c>
      <c r="Q125" s="59">
        <f t="shared" si="125"/>
        <v>632718452</v>
      </c>
      <c r="R125" s="59">
        <f t="shared" si="125"/>
        <v>2001806147</v>
      </c>
      <c r="S125" s="59">
        <f t="shared" si="125"/>
        <v>397072414</v>
      </c>
      <c r="T125" s="59">
        <f t="shared" si="125"/>
        <v>630000</v>
      </c>
      <c r="U125" s="59">
        <f t="shared" si="125"/>
        <v>632088452</v>
      </c>
      <c r="V125" s="59">
        <f t="shared" si="125"/>
        <v>0</v>
      </c>
      <c r="W125" s="59">
        <f t="shared" si="125"/>
        <v>630000</v>
      </c>
      <c r="X125" s="36">
        <f t="shared" si="117"/>
        <v>0.24016418455161292</v>
      </c>
      <c r="Y125" s="36">
        <f t="shared" si="118"/>
        <v>2.3913232779801424E-4</v>
      </c>
      <c r="Z125" s="36">
        <f t="shared" si="119"/>
        <v>0</v>
      </c>
      <c r="AA125" s="36">
        <f t="shared" si="121"/>
        <v>9.9570353608084759E-4</v>
      </c>
      <c r="AB125" s="36">
        <f t="shared" si="122"/>
        <v>0</v>
      </c>
    </row>
    <row r="126" spans="1:28" s="6" customFormat="1" ht="63.75" customHeight="1" x14ac:dyDescent="0.25">
      <c r="A126" s="116" t="s">
        <v>263</v>
      </c>
      <c r="B126" s="32" t="s">
        <v>37</v>
      </c>
      <c r="C126" s="32">
        <v>10</v>
      </c>
      <c r="D126" s="32" t="s">
        <v>38</v>
      </c>
      <c r="E126" s="39" t="s">
        <v>264</v>
      </c>
      <c r="F126" s="59">
        <f t="shared" si="124"/>
        <v>2634524599</v>
      </c>
      <c r="G126" s="59">
        <f t="shared" si="124"/>
        <v>0</v>
      </c>
      <c r="H126" s="59">
        <f t="shared" si="124"/>
        <v>0</v>
      </c>
      <c r="I126" s="59">
        <f t="shared" si="124"/>
        <v>0</v>
      </c>
      <c r="J126" s="59">
        <f t="shared" si="124"/>
        <v>0</v>
      </c>
      <c r="K126" s="34">
        <f t="shared" si="66"/>
        <v>0</v>
      </c>
      <c r="L126" s="59">
        <f>+L127</f>
        <v>2634524599</v>
      </c>
      <c r="M126" s="35">
        <f t="shared" si="116"/>
        <v>2.8813981172947284E-4</v>
      </c>
      <c r="N126" s="59">
        <f t="shared" si="125"/>
        <v>0</v>
      </c>
      <c r="O126" s="59">
        <f t="shared" si="125"/>
        <v>1029790866</v>
      </c>
      <c r="P126" s="59">
        <f t="shared" si="125"/>
        <v>1604733733</v>
      </c>
      <c r="Q126" s="59">
        <f t="shared" si="125"/>
        <v>632718452</v>
      </c>
      <c r="R126" s="59">
        <f t="shared" si="125"/>
        <v>2001806147</v>
      </c>
      <c r="S126" s="59">
        <f t="shared" si="125"/>
        <v>397072414</v>
      </c>
      <c r="T126" s="59">
        <f t="shared" si="125"/>
        <v>630000</v>
      </c>
      <c r="U126" s="59">
        <f t="shared" si="125"/>
        <v>632088452</v>
      </c>
      <c r="V126" s="59">
        <f t="shared" si="125"/>
        <v>0</v>
      </c>
      <c r="W126" s="59">
        <f t="shared" si="125"/>
        <v>630000</v>
      </c>
      <c r="X126" s="36">
        <f t="shared" si="117"/>
        <v>0.24016418455161292</v>
      </c>
      <c r="Y126" s="36">
        <f t="shared" si="118"/>
        <v>2.3913232779801424E-4</v>
      </c>
      <c r="Z126" s="36">
        <f t="shared" si="119"/>
        <v>0</v>
      </c>
      <c r="AA126" s="36">
        <f t="shared" si="121"/>
        <v>9.9570353608084759E-4</v>
      </c>
      <c r="AB126" s="36">
        <f t="shared" si="122"/>
        <v>0</v>
      </c>
    </row>
    <row r="127" spans="1:28" ht="42" customHeight="1" x14ac:dyDescent="0.25">
      <c r="A127" s="116" t="s">
        <v>265</v>
      </c>
      <c r="B127" s="32" t="s">
        <v>37</v>
      </c>
      <c r="C127" s="32">
        <v>10</v>
      </c>
      <c r="D127" s="32" t="s">
        <v>38</v>
      </c>
      <c r="E127" s="72" t="s">
        <v>266</v>
      </c>
      <c r="F127" s="59">
        <f t="shared" si="124"/>
        <v>2634524599</v>
      </c>
      <c r="G127" s="59">
        <f t="shared" si="124"/>
        <v>0</v>
      </c>
      <c r="H127" s="59">
        <f t="shared" si="124"/>
        <v>0</v>
      </c>
      <c r="I127" s="59">
        <f t="shared" si="124"/>
        <v>0</v>
      </c>
      <c r="J127" s="59">
        <f t="shared" si="124"/>
        <v>0</v>
      </c>
      <c r="K127" s="34">
        <f t="shared" si="66"/>
        <v>0</v>
      </c>
      <c r="L127" s="59">
        <f>+L128</f>
        <v>2634524599</v>
      </c>
      <c r="M127" s="35">
        <f t="shared" si="116"/>
        <v>2.8813981172947284E-4</v>
      </c>
      <c r="N127" s="59">
        <f t="shared" si="125"/>
        <v>0</v>
      </c>
      <c r="O127" s="59">
        <f t="shared" si="125"/>
        <v>1029790866</v>
      </c>
      <c r="P127" s="59">
        <f t="shared" si="125"/>
        <v>1604733733</v>
      </c>
      <c r="Q127" s="59">
        <f t="shared" si="125"/>
        <v>632718452</v>
      </c>
      <c r="R127" s="59">
        <f t="shared" si="125"/>
        <v>2001806147</v>
      </c>
      <c r="S127" s="59">
        <f t="shared" si="125"/>
        <v>397072414</v>
      </c>
      <c r="T127" s="59">
        <f t="shared" si="125"/>
        <v>630000</v>
      </c>
      <c r="U127" s="59">
        <f t="shared" si="125"/>
        <v>632088452</v>
      </c>
      <c r="V127" s="59">
        <f t="shared" si="125"/>
        <v>0</v>
      </c>
      <c r="W127" s="59">
        <f t="shared" si="125"/>
        <v>630000</v>
      </c>
      <c r="X127" s="36">
        <f t="shared" si="117"/>
        <v>0.24016418455161292</v>
      </c>
      <c r="Y127" s="36">
        <f t="shared" si="118"/>
        <v>2.3913232779801424E-4</v>
      </c>
      <c r="Z127" s="36">
        <f t="shared" si="119"/>
        <v>0</v>
      </c>
      <c r="AA127" s="36">
        <f t="shared" si="121"/>
        <v>9.9570353608084759E-4</v>
      </c>
      <c r="AB127" s="36">
        <f t="shared" si="122"/>
        <v>0</v>
      </c>
    </row>
    <row r="128" spans="1:28" ht="42" customHeight="1" x14ac:dyDescent="0.25">
      <c r="A128" s="117" t="s">
        <v>267</v>
      </c>
      <c r="B128" s="43" t="s">
        <v>37</v>
      </c>
      <c r="C128" s="43">
        <v>10</v>
      </c>
      <c r="D128" s="43" t="s">
        <v>38</v>
      </c>
      <c r="E128" s="44" t="s">
        <v>268</v>
      </c>
      <c r="F128" s="45">
        <v>2634524599</v>
      </c>
      <c r="G128" s="45">
        <v>0</v>
      </c>
      <c r="H128" s="45">
        <v>0</v>
      </c>
      <c r="I128" s="45">
        <v>0</v>
      </c>
      <c r="J128" s="45">
        <v>0</v>
      </c>
      <c r="K128" s="45">
        <f t="shared" si="66"/>
        <v>0</v>
      </c>
      <c r="L128" s="46">
        <f>+F128+K128</f>
        <v>2634524599</v>
      </c>
      <c r="M128" s="47">
        <f t="shared" si="116"/>
        <v>2.8813981172947284E-4</v>
      </c>
      <c r="N128" s="45">
        <v>0</v>
      </c>
      <c r="O128" s="45">
        <v>1029790866</v>
      </c>
      <c r="P128" s="45">
        <f>L128-O128</f>
        <v>1604733733</v>
      </c>
      <c r="Q128" s="45">
        <v>632718452</v>
      </c>
      <c r="R128" s="45">
        <f>+L128-Q128</f>
        <v>2001806147</v>
      </c>
      <c r="S128" s="45">
        <f>O128-Q128</f>
        <v>397072414</v>
      </c>
      <c r="T128" s="45">
        <v>630000</v>
      </c>
      <c r="U128" s="45">
        <f>+Q128-T128</f>
        <v>632088452</v>
      </c>
      <c r="V128" s="45">
        <v>0</v>
      </c>
      <c r="W128" s="48">
        <f>+T128-V128</f>
        <v>630000</v>
      </c>
      <c r="X128" s="36">
        <f t="shared" si="117"/>
        <v>0.24016418455161292</v>
      </c>
      <c r="Y128" s="36">
        <f t="shared" si="118"/>
        <v>2.3913232779801424E-4</v>
      </c>
      <c r="Z128" s="36">
        <f t="shared" si="119"/>
        <v>0</v>
      </c>
      <c r="AA128" s="36">
        <f t="shared" si="121"/>
        <v>9.9570353608084759E-4</v>
      </c>
      <c r="AB128" s="36">
        <f t="shared" si="122"/>
        <v>0</v>
      </c>
    </row>
    <row r="129" spans="1:28" s="6" customFormat="1" ht="63.75" customHeight="1" x14ac:dyDescent="0.25">
      <c r="A129" s="116" t="s">
        <v>269</v>
      </c>
      <c r="B129" s="32" t="s">
        <v>37</v>
      </c>
      <c r="C129" s="32">
        <v>10</v>
      </c>
      <c r="D129" s="32" t="s">
        <v>38</v>
      </c>
      <c r="E129" s="39" t="s">
        <v>270</v>
      </c>
      <c r="F129" s="59">
        <f t="shared" ref="F129:J131" si="126">+F130</f>
        <v>1400000000</v>
      </c>
      <c r="G129" s="59">
        <f t="shared" si="126"/>
        <v>0</v>
      </c>
      <c r="H129" s="59">
        <f t="shared" si="126"/>
        <v>0</v>
      </c>
      <c r="I129" s="59">
        <f t="shared" si="126"/>
        <v>0</v>
      </c>
      <c r="J129" s="59">
        <f t="shared" si="126"/>
        <v>0</v>
      </c>
      <c r="K129" s="34">
        <f t="shared" si="66"/>
        <v>0</v>
      </c>
      <c r="L129" s="59">
        <f>+L130</f>
        <v>1400000000</v>
      </c>
      <c r="M129" s="35">
        <f t="shared" si="116"/>
        <v>1.5311898646700088E-4</v>
      </c>
      <c r="N129" s="59">
        <f t="shared" ref="N129:W131" si="127">+N130</f>
        <v>0</v>
      </c>
      <c r="O129" s="59">
        <f t="shared" si="127"/>
        <v>0</v>
      </c>
      <c r="P129" s="59">
        <f t="shared" si="127"/>
        <v>1400000000</v>
      </c>
      <c r="Q129" s="59">
        <f t="shared" si="127"/>
        <v>0</v>
      </c>
      <c r="R129" s="59">
        <f t="shared" si="127"/>
        <v>1400000000</v>
      </c>
      <c r="S129" s="59">
        <f t="shared" si="127"/>
        <v>0</v>
      </c>
      <c r="T129" s="59">
        <f t="shared" si="127"/>
        <v>0</v>
      </c>
      <c r="U129" s="59">
        <f t="shared" si="127"/>
        <v>0</v>
      </c>
      <c r="V129" s="59">
        <f t="shared" si="127"/>
        <v>0</v>
      </c>
      <c r="W129" s="59">
        <f t="shared" si="127"/>
        <v>0</v>
      </c>
      <c r="X129" s="36">
        <f t="shared" si="117"/>
        <v>0</v>
      </c>
      <c r="Y129" s="36">
        <f t="shared" si="118"/>
        <v>0</v>
      </c>
      <c r="Z129" s="36">
        <f t="shared" si="119"/>
        <v>0</v>
      </c>
      <c r="AA129" s="36" t="s">
        <v>40</v>
      </c>
      <c r="AB129" s="36" t="s">
        <v>40</v>
      </c>
    </row>
    <row r="130" spans="1:28" s="6" customFormat="1" ht="60" customHeight="1" x14ac:dyDescent="0.25">
      <c r="A130" s="116" t="s">
        <v>271</v>
      </c>
      <c r="B130" s="32" t="s">
        <v>37</v>
      </c>
      <c r="C130" s="32">
        <v>10</v>
      </c>
      <c r="D130" s="32" t="s">
        <v>38</v>
      </c>
      <c r="E130" s="39" t="s">
        <v>264</v>
      </c>
      <c r="F130" s="59">
        <f t="shared" si="126"/>
        <v>1400000000</v>
      </c>
      <c r="G130" s="59">
        <f t="shared" si="126"/>
        <v>0</v>
      </c>
      <c r="H130" s="59">
        <f t="shared" si="126"/>
        <v>0</v>
      </c>
      <c r="I130" s="59">
        <f t="shared" si="126"/>
        <v>0</v>
      </c>
      <c r="J130" s="59">
        <f t="shared" si="126"/>
        <v>0</v>
      </c>
      <c r="K130" s="34">
        <f t="shared" si="66"/>
        <v>0</v>
      </c>
      <c r="L130" s="59">
        <f>+L131</f>
        <v>1400000000</v>
      </c>
      <c r="M130" s="35">
        <f t="shared" si="116"/>
        <v>1.5311898646700088E-4</v>
      </c>
      <c r="N130" s="59">
        <f t="shared" si="127"/>
        <v>0</v>
      </c>
      <c r="O130" s="59">
        <f t="shared" si="127"/>
        <v>0</v>
      </c>
      <c r="P130" s="59">
        <f t="shared" si="127"/>
        <v>1400000000</v>
      </c>
      <c r="Q130" s="59">
        <f t="shared" si="127"/>
        <v>0</v>
      </c>
      <c r="R130" s="59">
        <f t="shared" si="127"/>
        <v>1400000000</v>
      </c>
      <c r="S130" s="59">
        <f t="shared" si="127"/>
        <v>0</v>
      </c>
      <c r="T130" s="59">
        <f t="shared" si="127"/>
        <v>0</v>
      </c>
      <c r="U130" s="59">
        <f t="shared" si="127"/>
        <v>0</v>
      </c>
      <c r="V130" s="59">
        <f t="shared" si="127"/>
        <v>0</v>
      </c>
      <c r="W130" s="59">
        <f t="shared" si="127"/>
        <v>0</v>
      </c>
      <c r="X130" s="36">
        <f t="shared" si="117"/>
        <v>0</v>
      </c>
      <c r="Y130" s="36">
        <f t="shared" si="118"/>
        <v>0</v>
      </c>
      <c r="Z130" s="36">
        <f t="shared" si="119"/>
        <v>0</v>
      </c>
      <c r="AA130" s="36" t="s">
        <v>40</v>
      </c>
      <c r="AB130" s="36" t="s">
        <v>40</v>
      </c>
    </row>
    <row r="131" spans="1:28" ht="42" customHeight="1" x14ac:dyDescent="0.25">
      <c r="A131" s="116" t="s">
        <v>272</v>
      </c>
      <c r="B131" s="32" t="s">
        <v>37</v>
      </c>
      <c r="C131" s="32">
        <v>10</v>
      </c>
      <c r="D131" s="32" t="s">
        <v>38</v>
      </c>
      <c r="E131" s="72" t="s">
        <v>266</v>
      </c>
      <c r="F131" s="59">
        <f t="shared" si="126"/>
        <v>1400000000</v>
      </c>
      <c r="G131" s="59">
        <f t="shared" si="126"/>
        <v>0</v>
      </c>
      <c r="H131" s="59">
        <f t="shared" si="126"/>
        <v>0</v>
      </c>
      <c r="I131" s="59">
        <f t="shared" si="126"/>
        <v>0</v>
      </c>
      <c r="J131" s="59">
        <f t="shared" si="126"/>
        <v>0</v>
      </c>
      <c r="K131" s="34">
        <f t="shared" si="66"/>
        <v>0</v>
      </c>
      <c r="L131" s="59">
        <f>+L132</f>
        <v>1400000000</v>
      </c>
      <c r="M131" s="35">
        <f t="shared" si="116"/>
        <v>1.5311898646700088E-4</v>
      </c>
      <c r="N131" s="59">
        <f t="shared" si="127"/>
        <v>0</v>
      </c>
      <c r="O131" s="59">
        <f t="shared" si="127"/>
        <v>0</v>
      </c>
      <c r="P131" s="59">
        <f t="shared" si="127"/>
        <v>1400000000</v>
      </c>
      <c r="Q131" s="59">
        <f t="shared" si="127"/>
        <v>0</v>
      </c>
      <c r="R131" s="59">
        <f t="shared" si="127"/>
        <v>1400000000</v>
      </c>
      <c r="S131" s="59">
        <f t="shared" si="127"/>
        <v>0</v>
      </c>
      <c r="T131" s="59">
        <f t="shared" si="127"/>
        <v>0</v>
      </c>
      <c r="U131" s="59">
        <f t="shared" si="127"/>
        <v>0</v>
      </c>
      <c r="V131" s="59">
        <f t="shared" si="127"/>
        <v>0</v>
      </c>
      <c r="W131" s="59">
        <f t="shared" si="127"/>
        <v>0</v>
      </c>
      <c r="X131" s="36">
        <f t="shared" si="117"/>
        <v>0</v>
      </c>
      <c r="Y131" s="36">
        <f t="shared" si="118"/>
        <v>0</v>
      </c>
      <c r="Z131" s="36">
        <f t="shared" si="119"/>
        <v>0</v>
      </c>
      <c r="AA131" s="36" t="s">
        <v>40</v>
      </c>
      <c r="AB131" s="36" t="s">
        <v>40</v>
      </c>
    </row>
    <row r="132" spans="1:28" ht="42" customHeight="1" x14ac:dyDescent="0.25">
      <c r="A132" s="117" t="s">
        <v>273</v>
      </c>
      <c r="B132" s="43" t="s">
        <v>37</v>
      </c>
      <c r="C132" s="43">
        <v>10</v>
      </c>
      <c r="D132" s="43" t="s">
        <v>38</v>
      </c>
      <c r="E132" s="44" t="s">
        <v>268</v>
      </c>
      <c r="F132" s="45">
        <v>1400000000</v>
      </c>
      <c r="G132" s="45">
        <v>0</v>
      </c>
      <c r="H132" s="45">
        <v>0</v>
      </c>
      <c r="I132" s="45">
        <v>0</v>
      </c>
      <c r="J132" s="45">
        <v>0</v>
      </c>
      <c r="K132" s="45">
        <f t="shared" si="66"/>
        <v>0</v>
      </c>
      <c r="L132" s="46">
        <f>+F132+K132</f>
        <v>1400000000</v>
      </c>
      <c r="M132" s="47">
        <f t="shared" si="116"/>
        <v>1.5311898646700088E-4</v>
      </c>
      <c r="N132" s="45">
        <v>0</v>
      </c>
      <c r="O132" s="45">
        <v>0</v>
      </c>
      <c r="P132" s="45">
        <f>L132-O132</f>
        <v>1400000000</v>
      </c>
      <c r="Q132" s="45">
        <v>0</v>
      </c>
      <c r="R132" s="45">
        <f>+L132-Q132</f>
        <v>1400000000</v>
      </c>
      <c r="S132" s="45">
        <f>O132-Q132</f>
        <v>0</v>
      </c>
      <c r="T132" s="45">
        <v>0</v>
      </c>
      <c r="U132" s="45">
        <f>+Q132-T132</f>
        <v>0</v>
      </c>
      <c r="V132" s="45">
        <v>0</v>
      </c>
      <c r="W132" s="48">
        <f>+T132-V132</f>
        <v>0</v>
      </c>
      <c r="X132" s="49">
        <f t="shared" si="117"/>
        <v>0</v>
      </c>
      <c r="Y132" s="49">
        <f t="shared" si="118"/>
        <v>0</v>
      </c>
      <c r="Z132" s="49">
        <f t="shared" si="119"/>
        <v>0</v>
      </c>
      <c r="AA132" s="49" t="s">
        <v>40</v>
      </c>
      <c r="AB132" s="49" t="s">
        <v>40</v>
      </c>
    </row>
    <row r="133" spans="1:28" s="6" customFormat="1" ht="42" customHeight="1" x14ac:dyDescent="0.25">
      <c r="A133" s="116" t="s">
        <v>274</v>
      </c>
      <c r="B133" s="32" t="s">
        <v>37</v>
      </c>
      <c r="C133" s="32">
        <v>10</v>
      </c>
      <c r="D133" s="32" t="s">
        <v>38</v>
      </c>
      <c r="E133" s="39" t="s">
        <v>275</v>
      </c>
      <c r="F133" s="59">
        <f t="shared" ref="F133:W134" si="128">+F135</f>
        <v>6000000000</v>
      </c>
      <c r="G133" s="59">
        <f t="shared" si="128"/>
        <v>0</v>
      </c>
      <c r="H133" s="59">
        <f t="shared" si="128"/>
        <v>0</v>
      </c>
      <c r="I133" s="59">
        <f t="shared" si="128"/>
        <v>0</v>
      </c>
      <c r="J133" s="59">
        <f t="shared" si="128"/>
        <v>0</v>
      </c>
      <c r="K133" s="34">
        <f t="shared" si="66"/>
        <v>0</v>
      </c>
      <c r="L133" s="59">
        <f>+L135</f>
        <v>6000000000</v>
      </c>
      <c r="M133" s="35">
        <f t="shared" si="116"/>
        <v>6.5622422771571809E-4</v>
      </c>
      <c r="N133" s="59">
        <f t="shared" ref="N133:W133" si="129">+N135</f>
        <v>0</v>
      </c>
      <c r="O133" s="59">
        <f t="shared" si="129"/>
        <v>752018563</v>
      </c>
      <c r="P133" s="59">
        <f t="shared" si="129"/>
        <v>5247981437</v>
      </c>
      <c r="Q133" s="59">
        <f t="shared" si="129"/>
        <v>635986332</v>
      </c>
      <c r="R133" s="59">
        <f t="shared" si="129"/>
        <v>5364013668</v>
      </c>
      <c r="S133" s="59">
        <f t="shared" si="129"/>
        <v>116032231</v>
      </c>
      <c r="T133" s="59">
        <f t="shared" si="129"/>
        <v>630000</v>
      </c>
      <c r="U133" s="59">
        <f t="shared" si="129"/>
        <v>635356332</v>
      </c>
      <c r="V133" s="59">
        <f t="shared" si="129"/>
        <v>0</v>
      </c>
      <c r="W133" s="59">
        <f t="shared" si="129"/>
        <v>630000</v>
      </c>
      <c r="X133" s="36">
        <f t="shared" si="117"/>
        <v>0.105997722</v>
      </c>
      <c r="Y133" s="118">
        <f t="shared" si="118"/>
        <v>1.05E-4</v>
      </c>
      <c r="Z133" s="36">
        <f t="shared" si="119"/>
        <v>0</v>
      </c>
      <c r="AA133" s="36">
        <f t="shared" ref="AA133:AA196" si="130">+T133/Q133</f>
        <v>9.905873260181951E-4</v>
      </c>
      <c r="AB133" s="36">
        <f t="shared" ref="AB133:AB184" si="131">+V133/T133</f>
        <v>0</v>
      </c>
    </row>
    <row r="134" spans="1:28" s="120" customFormat="1" ht="42" customHeight="1" x14ac:dyDescent="0.25">
      <c r="A134" s="116" t="s">
        <v>274</v>
      </c>
      <c r="B134" s="71" t="s">
        <v>41</v>
      </c>
      <c r="C134" s="71">
        <v>20</v>
      </c>
      <c r="D134" s="71" t="s">
        <v>38</v>
      </c>
      <c r="E134" s="72" t="s">
        <v>275</v>
      </c>
      <c r="F134" s="62">
        <f>+F136</f>
        <v>128057209397</v>
      </c>
      <c r="G134" s="62">
        <f t="shared" si="128"/>
        <v>0</v>
      </c>
      <c r="H134" s="62">
        <f t="shared" si="128"/>
        <v>0</v>
      </c>
      <c r="I134" s="62">
        <f t="shared" si="128"/>
        <v>0</v>
      </c>
      <c r="J134" s="62">
        <f t="shared" si="128"/>
        <v>0</v>
      </c>
      <c r="K134" s="37">
        <f t="shared" si="66"/>
        <v>0</v>
      </c>
      <c r="L134" s="62">
        <f t="shared" si="128"/>
        <v>128057209397</v>
      </c>
      <c r="M134" s="119">
        <f t="shared" si="116"/>
        <v>1.4005707223329387E-2</v>
      </c>
      <c r="N134" s="62">
        <f t="shared" si="128"/>
        <v>0</v>
      </c>
      <c r="O134" s="62">
        <f t="shared" si="128"/>
        <v>128057209397</v>
      </c>
      <c r="P134" s="62">
        <f t="shared" si="128"/>
        <v>0</v>
      </c>
      <c r="Q134" s="62">
        <f t="shared" si="128"/>
        <v>79788857362</v>
      </c>
      <c r="R134" s="62">
        <f t="shared" si="128"/>
        <v>48268352035</v>
      </c>
      <c r="S134" s="62">
        <f t="shared" si="128"/>
        <v>48268352035</v>
      </c>
      <c r="T134" s="62">
        <f t="shared" si="128"/>
        <v>0</v>
      </c>
      <c r="U134" s="62">
        <f t="shared" si="128"/>
        <v>79788857362</v>
      </c>
      <c r="V134" s="62">
        <f t="shared" si="128"/>
        <v>0</v>
      </c>
      <c r="W134" s="62">
        <f t="shared" si="128"/>
        <v>0</v>
      </c>
      <c r="X134" s="75">
        <f t="shared" si="117"/>
        <v>0.623071967113077</v>
      </c>
      <c r="Y134" s="75">
        <f t="shared" si="118"/>
        <v>0</v>
      </c>
      <c r="Z134" s="75">
        <f t="shared" si="119"/>
        <v>0</v>
      </c>
      <c r="AA134" s="75">
        <f t="shared" si="130"/>
        <v>0</v>
      </c>
      <c r="AB134" s="75" t="s">
        <v>40</v>
      </c>
    </row>
    <row r="135" spans="1:28" ht="42" customHeight="1" x14ac:dyDescent="0.25">
      <c r="A135" s="116" t="s">
        <v>276</v>
      </c>
      <c r="B135" s="32" t="s">
        <v>37</v>
      </c>
      <c r="C135" s="32">
        <v>10</v>
      </c>
      <c r="D135" s="32" t="s">
        <v>38</v>
      </c>
      <c r="E135" s="39" t="s">
        <v>255</v>
      </c>
      <c r="F135" s="59">
        <f>+F137+F147</f>
        <v>6000000000</v>
      </c>
      <c r="G135" s="59">
        <f>+G137+G147</f>
        <v>0</v>
      </c>
      <c r="H135" s="59">
        <f>+H137+H147</f>
        <v>0</v>
      </c>
      <c r="I135" s="59">
        <f>+I137+I147</f>
        <v>0</v>
      </c>
      <c r="J135" s="59">
        <f>+J137+J147</f>
        <v>0</v>
      </c>
      <c r="K135" s="34">
        <f t="shared" si="66"/>
        <v>0</v>
      </c>
      <c r="L135" s="59">
        <f>+L137+L147</f>
        <v>6000000000</v>
      </c>
      <c r="M135" s="68">
        <f t="shared" si="116"/>
        <v>6.5622422771571809E-4</v>
      </c>
      <c r="N135" s="59">
        <f t="shared" ref="N135:W135" si="132">+N137+N147</f>
        <v>0</v>
      </c>
      <c r="O135" s="59">
        <f>+O137+O147</f>
        <v>752018563</v>
      </c>
      <c r="P135" s="59">
        <f t="shared" si="132"/>
        <v>5247981437</v>
      </c>
      <c r="Q135" s="59">
        <f t="shared" si="132"/>
        <v>635986332</v>
      </c>
      <c r="R135" s="59">
        <f t="shared" si="132"/>
        <v>5364013668</v>
      </c>
      <c r="S135" s="59">
        <f t="shared" si="132"/>
        <v>116032231</v>
      </c>
      <c r="T135" s="59">
        <f t="shared" si="132"/>
        <v>630000</v>
      </c>
      <c r="U135" s="59">
        <f t="shared" si="132"/>
        <v>635356332</v>
      </c>
      <c r="V135" s="59">
        <f t="shared" si="132"/>
        <v>0</v>
      </c>
      <c r="W135" s="59">
        <f t="shared" si="132"/>
        <v>630000</v>
      </c>
      <c r="X135" s="36">
        <f t="shared" si="117"/>
        <v>0.105997722</v>
      </c>
      <c r="Y135" s="118">
        <f t="shared" si="118"/>
        <v>1.05E-4</v>
      </c>
      <c r="Z135" s="36">
        <f t="shared" si="119"/>
        <v>0</v>
      </c>
      <c r="AA135" s="36">
        <f t="shared" si="130"/>
        <v>9.905873260181951E-4</v>
      </c>
      <c r="AB135" s="36">
        <f t="shared" si="131"/>
        <v>0</v>
      </c>
    </row>
    <row r="136" spans="1:28" ht="42" customHeight="1" x14ac:dyDescent="0.25">
      <c r="A136" s="116" t="s">
        <v>276</v>
      </c>
      <c r="B136" s="32" t="s">
        <v>41</v>
      </c>
      <c r="C136" s="32">
        <v>20</v>
      </c>
      <c r="D136" s="32" t="s">
        <v>38</v>
      </c>
      <c r="E136" s="39" t="s">
        <v>255</v>
      </c>
      <c r="F136" s="121">
        <f>+F138</f>
        <v>128057209397</v>
      </c>
      <c r="G136" s="59">
        <f>+G140</f>
        <v>0</v>
      </c>
      <c r="H136" s="59">
        <f>+H140</f>
        <v>0</v>
      </c>
      <c r="I136" s="59">
        <f>+I140</f>
        <v>0</v>
      </c>
      <c r="J136" s="59">
        <f>+J140</f>
        <v>0</v>
      </c>
      <c r="K136" s="34">
        <f t="shared" si="66"/>
        <v>0</v>
      </c>
      <c r="L136" s="59">
        <f>+L140</f>
        <v>128057209397</v>
      </c>
      <c r="M136" s="68">
        <f t="shared" si="116"/>
        <v>1.4005707223329387E-2</v>
      </c>
      <c r="N136" s="121">
        <f t="shared" ref="N136:W136" si="133">+N140</f>
        <v>0</v>
      </c>
      <c r="O136" s="59">
        <f>+O140</f>
        <v>128057209397</v>
      </c>
      <c r="P136" s="59">
        <f t="shared" si="133"/>
        <v>0</v>
      </c>
      <c r="Q136" s="59">
        <f t="shared" si="133"/>
        <v>79788857362</v>
      </c>
      <c r="R136" s="59">
        <f t="shared" si="133"/>
        <v>48268352035</v>
      </c>
      <c r="S136" s="59">
        <f t="shared" si="133"/>
        <v>48268352035</v>
      </c>
      <c r="T136" s="59">
        <f t="shared" si="133"/>
        <v>0</v>
      </c>
      <c r="U136" s="59">
        <f t="shared" si="133"/>
        <v>79788857362</v>
      </c>
      <c r="V136" s="59">
        <f t="shared" si="133"/>
        <v>0</v>
      </c>
      <c r="W136" s="59">
        <f t="shared" si="133"/>
        <v>0</v>
      </c>
      <c r="X136" s="36">
        <f t="shared" si="117"/>
        <v>0.623071967113077</v>
      </c>
      <c r="Y136" s="36">
        <f t="shared" si="118"/>
        <v>0</v>
      </c>
      <c r="Z136" s="36">
        <f t="shared" si="119"/>
        <v>0</v>
      </c>
      <c r="AA136" s="36">
        <f t="shared" si="130"/>
        <v>0</v>
      </c>
      <c r="AB136" s="36" t="s">
        <v>40</v>
      </c>
    </row>
    <row r="137" spans="1:28" ht="68.25" customHeight="1" x14ac:dyDescent="0.25">
      <c r="A137" s="116" t="s">
        <v>277</v>
      </c>
      <c r="B137" s="32" t="s">
        <v>37</v>
      </c>
      <c r="C137" s="32">
        <v>10</v>
      </c>
      <c r="D137" s="32" t="s">
        <v>38</v>
      </c>
      <c r="E137" s="39" t="s">
        <v>278</v>
      </c>
      <c r="F137" s="59">
        <f t="shared" ref="F137:J139" si="134">+F139</f>
        <v>4000000000</v>
      </c>
      <c r="G137" s="59">
        <f t="shared" si="134"/>
        <v>0</v>
      </c>
      <c r="H137" s="59">
        <f t="shared" si="134"/>
        <v>0</v>
      </c>
      <c r="I137" s="59">
        <f t="shared" si="134"/>
        <v>0</v>
      </c>
      <c r="J137" s="59">
        <f t="shared" si="134"/>
        <v>0</v>
      </c>
      <c r="K137" s="34">
        <f t="shared" si="66"/>
        <v>0</v>
      </c>
      <c r="L137" s="59">
        <f>+L139</f>
        <v>4000000000</v>
      </c>
      <c r="M137" s="35">
        <f t="shared" si="116"/>
        <v>4.3748281847714538E-4</v>
      </c>
      <c r="N137" s="59">
        <f t="shared" ref="N137:W139" si="135">+N139</f>
        <v>0</v>
      </c>
      <c r="O137" s="59">
        <f t="shared" si="135"/>
        <v>0</v>
      </c>
      <c r="P137" s="59">
        <f t="shared" si="135"/>
        <v>4000000000</v>
      </c>
      <c r="Q137" s="59">
        <f t="shared" si="135"/>
        <v>0</v>
      </c>
      <c r="R137" s="59">
        <f t="shared" si="135"/>
        <v>4000000000</v>
      </c>
      <c r="S137" s="59">
        <f t="shared" si="135"/>
        <v>0</v>
      </c>
      <c r="T137" s="59">
        <f t="shared" si="135"/>
        <v>0</v>
      </c>
      <c r="U137" s="59">
        <f t="shared" si="135"/>
        <v>0</v>
      </c>
      <c r="V137" s="59">
        <f t="shared" si="135"/>
        <v>0</v>
      </c>
      <c r="W137" s="59">
        <f t="shared" si="135"/>
        <v>0</v>
      </c>
      <c r="X137" s="36">
        <f t="shared" si="117"/>
        <v>0</v>
      </c>
      <c r="Y137" s="118">
        <f t="shared" si="118"/>
        <v>0</v>
      </c>
      <c r="Z137" s="36">
        <f t="shared" si="119"/>
        <v>0</v>
      </c>
      <c r="AA137" s="36" t="s">
        <v>40</v>
      </c>
      <c r="AB137" s="36" t="s">
        <v>40</v>
      </c>
    </row>
    <row r="138" spans="1:28" ht="67.5" customHeight="1" x14ac:dyDescent="0.25">
      <c r="A138" s="116" t="s">
        <v>277</v>
      </c>
      <c r="B138" s="32" t="s">
        <v>41</v>
      </c>
      <c r="C138" s="32">
        <v>20</v>
      </c>
      <c r="D138" s="32" t="s">
        <v>38</v>
      </c>
      <c r="E138" s="72" t="s">
        <v>278</v>
      </c>
      <c r="F138" s="59">
        <f>+F140</f>
        <v>128057209397</v>
      </c>
      <c r="G138" s="59">
        <f t="shared" si="134"/>
        <v>0</v>
      </c>
      <c r="H138" s="59">
        <f t="shared" si="134"/>
        <v>0</v>
      </c>
      <c r="I138" s="59">
        <f t="shared" si="134"/>
        <v>0</v>
      </c>
      <c r="J138" s="59">
        <f t="shared" si="134"/>
        <v>0</v>
      </c>
      <c r="K138" s="34">
        <f t="shared" ref="K138:K141" si="136">+G138-H138+I138-J138</f>
        <v>0</v>
      </c>
      <c r="L138" s="59">
        <f>+L140</f>
        <v>128057209397</v>
      </c>
      <c r="M138" s="68">
        <f t="shared" si="116"/>
        <v>1.4005707223329387E-2</v>
      </c>
      <c r="N138" s="59">
        <f t="shared" si="135"/>
        <v>0</v>
      </c>
      <c r="O138" s="59">
        <f t="shared" si="135"/>
        <v>128057209397</v>
      </c>
      <c r="P138" s="59">
        <f t="shared" si="135"/>
        <v>0</v>
      </c>
      <c r="Q138" s="59">
        <f t="shared" si="135"/>
        <v>79788857362</v>
      </c>
      <c r="R138" s="59">
        <f t="shared" si="135"/>
        <v>48268352035</v>
      </c>
      <c r="S138" s="59">
        <f t="shared" si="135"/>
        <v>48268352035</v>
      </c>
      <c r="T138" s="59">
        <f t="shared" si="135"/>
        <v>0</v>
      </c>
      <c r="U138" s="59">
        <f t="shared" si="135"/>
        <v>79788857362</v>
      </c>
      <c r="V138" s="59">
        <f t="shared" si="135"/>
        <v>0</v>
      </c>
      <c r="W138" s="59">
        <f t="shared" si="135"/>
        <v>0</v>
      </c>
      <c r="X138" s="36">
        <f t="shared" si="117"/>
        <v>0.623071967113077</v>
      </c>
      <c r="Y138" s="36">
        <f t="shared" si="118"/>
        <v>0</v>
      </c>
      <c r="Z138" s="36">
        <f t="shared" si="119"/>
        <v>0</v>
      </c>
      <c r="AA138" s="36">
        <f t="shared" si="130"/>
        <v>0</v>
      </c>
      <c r="AB138" s="36" t="s">
        <v>40</v>
      </c>
    </row>
    <row r="139" spans="1:28" ht="140.25" customHeight="1" x14ac:dyDescent="0.25">
      <c r="A139" s="116" t="s">
        <v>279</v>
      </c>
      <c r="B139" s="32" t="s">
        <v>37</v>
      </c>
      <c r="C139" s="32">
        <v>10</v>
      </c>
      <c r="D139" s="32" t="s">
        <v>38</v>
      </c>
      <c r="E139" s="39" t="s">
        <v>280</v>
      </c>
      <c r="F139" s="59">
        <f t="shared" si="134"/>
        <v>4000000000</v>
      </c>
      <c r="G139" s="59">
        <f t="shared" si="134"/>
        <v>0</v>
      </c>
      <c r="H139" s="59">
        <f t="shared" si="134"/>
        <v>0</v>
      </c>
      <c r="I139" s="59">
        <f t="shared" si="134"/>
        <v>0</v>
      </c>
      <c r="J139" s="59">
        <f t="shared" si="134"/>
        <v>0</v>
      </c>
      <c r="K139" s="34">
        <f t="shared" si="136"/>
        <v>0</v>
      </c>
      <c r="L139" s="59">
        <f>+L141</f>
        <v>4000000000</v>
      </c>
      <c r="M139" s="35">
        <f t="shared" si="116"/>
        <v>4.3748281847714538E-4</v>
      </c>
      <c r="N139" s="59">
        <f t="shared" si="135"/>
        <v>0</v>
      </c>
      <c r="O139" s="59">
        <f t="shared" si="135"/>
        <v>0</v>
      </c>
      <c r="P139" s="59">
        <f t="shared" si="135"/>
        <v>4000000000</v>
      </c>
      <c r="Q139" s="59">
        <f t="shared" si="135"/>
        <v>0</v>
      </c>
      <c r="R139" s="59">
        <f t="shared" si="135"/>
        <v>4000000000</v>
      </c>
      <c r="S139" s="59">
        <f t="shared" si="135"/>
        <v>0</v>
      </c>
      <c r="T139" s="59">
        <f t="shared" si="135"/>
        <v>0</v>
      </c>
      <c r="U139" s="59">
        <f t="shared" si="135"/>
        <v>0</v>
      </c>
      <c r="V139" s="59">
        <f t="shared" si="135"/>
        <v>0</v>
      </c>
      <c r="W139" s="59">
        <f t="shared" si="135"/>
        <v>0</v>
      </c>
      <c r="X139" s="36">
        <f t="shared" si="117"/>
        <v>0</v>
      </c>
      <c r="Y139" s="36">
        <f t="shared" si="118"/>
        <v>0</v>
      </c>
      <c r="Z139" s="36">
        <f t="shared" si="119"/>
        <v>0</v>
      </c>
      <c r="AA139" s="36" t="s">
        <v>40</v>
      </c>
      <c r="AB139" s="36" t="s">
        <v>40</v>
      </c>
    </row>
    <row r="140" spans="1:28" ht="114" customHeight="1" x14ac:dyDescent="0.25">
      <c r="A140" s="116" t="s">
        <v>279</v>
      </c>
      <c r="B140" s="32" t="s">
        <v>41</v>
      </c>
      <c r="C140" s="32">
        <v>20</v>
      </c>
      <c r="D140" s="32" t="s">
        <v>38</v>
      </c>
      <c r="E140" s="39" t="s">
        <v>280</v>
      </c>
      <c r="F140" s="59">
        <f>+F143+F145</f>
        <v>128057209397</v>
      </c>
      <c r="G140" s="59">
        <f>+G143+G145</f>
        <v>0</v>
      </c>
      <c r="H140" s="59">
        <f>+H143+H145</f>
        <v>0</v>
      </c>
      <c r="I140" s="59">
        <f>+I143+I145</f>
        <v>0</v>
      </c>
      <c r="J140" s="59">
        <f>+J143+J145</f>
        <v>0</v>
      </c>
      <c r="K140" s="34">
        <f t="shared" si="136"/>
        <v>0</v>
      </c>
      <c r="L140" s="59">
        <f>+L143+L145</f>
        <v>128057209397</v>
      </c>
      <c r="M140" s="68">
        <f t="shared" si="116"/>
        <v>1.4005707223329387E-2</v>
      </c>
      <c r="N140" s="59">
        <f t="shared" ref="N140:W140" si="137">+N143+N145</f>
        <v>0</v>
      </c>
      <c r="O140" s="59">
        <f>+O143+O145</f>
        <v>128057209397</v>
      </c>
      <c r="P140" s="59">
        <f t="shared" si="137"/>
        <v>0</v>
      </c>
      <c r="Q140" s="59">
        <f t="shared" si="137"/>
        <v>79788857362</v>
      </c>
      <c r="R140" s="59">
        <f t="shared" si="137"/>
        <v>48268352035</v>
      </c>
      <c r="S140" s="59">
        <f t="shared" si="137"/>
        <v>48268352035</v>
      </c>
      <c r="T140" s="59">
        <f t="shared" si="137"/>
        <v>0</v>
      </c>
      <c r="U140" s="59">
        <f t="shared" si="137"/>
        <v>79788857362</v>
      </c>
      <c r="V140" s="59">
        <f t="shared" si="137"/>
        <v>0</v>
      </c>
      <c r="W140" s="59">
        <f t="shared" si="137"/>
        <v>0</v>
      </c>
      <c r="X140" s="36">
        <f t="shared" si="117"/>
        <v>0.623071967113077</v>
      </c>
      <c r="Y140" s="36">
        <f t="shared" si="118"/>
        <v>0</v>
      </c>
      <c r="Z140" s="36">
        <f t="shared" si="119"/>
        <v>0</v>
      </c>
      <c r="AA140" s="36">
        <f t="shared" si="130"/>
        <v>0</v>
      </c>
      <c r="AB140" s="36" t="s">
        <v>40</v>
      </c>
    </row>
    <row r="141" spans="1:28" ht="42" customHeight="1" x14ac:dyDescent="0.25">
      <c r="A141" s="116" t="s">
        <v>281</v>
      </c>
      <c r="B141" s="32" t="s">
        <v>37</v>
      </c>
      <c r="C141" s="32">
        <v>10</v>
      </c>
      <c r="D141" s="32" t="s">
        <v>38</v>
      </c>
      <c r="E141" s="39" t="s">
        <v>282</v>
      </c>
      <c r="F141" s="59">
        <f>+F142</f>
        <v>4000000000</v>
      </c>
      <c r="G141" s="59">
        <f>+G142</f>
        <v>0</v>
      </c>
      <c r="H141" s="59">
        <f>+H142</f>
        <v>0</v>
      </c>
      <c r="I141" s="59">
        <f>+I142</f>
        <v>0</v>
      </c>
      <c r="J141" s="59">
        <f>+J142</f>
        <v>0</v>
      </c>
      <c r="K141" s="34">
        <f t="shared" si="136"/>
        <v>0</v>
      </c>
      <c r="L141" s="59">
        <f>+L142</f>
        <v>4000000000</v>
      </c>
      <c r="M141" s="35">
        <f t="shared" si="116"/>
        <v>4.3748281847714538E-4</v>
      </c>
      <c r="N141" s="59">
        <f t="shared" ref="N141:W141" si="138">+N142</f>
        <v>0</v>
      </c>
      <c r="O141" s="59">
        <f>+O142</f>
        <v>0</v>
      </c>
      <c r="P141" s="59">
        <f t="shared" si="138"/>
        <v>4000000000</v>
      </c>
      <c r="Q141" s="59">
        <f t="shared" si="138"/>
        <v>0</v>
      </c>
      <c r="R141" s="59">
        <f t="shared" si="138"/>
        <v>4000000000</v>
      </c>
      <c r="S141" s="59">
        <f t="shared" si="138"/>
        <v>0</v>
      </c>
      <c r="T141" s="59">
        <f t="shared" si="138"/>
        <v>0</v>
      </c>
      <c r="U141" s="59">
        <f t="shared" si="138"/>
        <v>0</v>
      </c>
      <c r="V141" s="59">
        <f t="shared" si="138"/>
        <v>0</v>
      </c>
      <c r="W141" s="59">
        <f t="shared" si="138"/>
        <v>0</v>
      </c>
      <c r="X141" s="36">
        <f t="shared" si="117"/>
        <v>0</v>
      </c>
      <c r="Y141" s="36">
        <f t="shared" si="118"/>
        <v>0</v>
      </c>
      <c r="Z141" s="36">
        <f t="shared" si="119"/>
        <v>0</v>
      </c>
      <c r="AA141" s="36" t="s">
        <v>40</v>
      </c>
      <c r="AB141" s="36" t="s">
        <v>40</v>
      </c>
    </row>
    <row r="142" spans="1:28" ht="42" customHeight="1" x14ac:dyDescent="0.25">
      <c r="A142" s="117" t="s">
        <v>283</v>
      </c>
      <c r="B142" s="43" t="s">
        <v>37</v>
      </c>
      <c r="C142" s="43">
        <v>10</v>
      </c>
      <c r="D142" s="43" t="s">
        <v>38</v>
      </c>
      <c r="E142" s="44" t="s">
        <v>268</v>
      </c>
      <c r="F142" s="45">
        <v>4000000000</v>
      </c>
      <c r="G142" s="45">
        <v>0</v>
      </c>
      <c r="H142" s="45">
        <v>0</v>
      </c>
      <c r="I142" s="45">
        <v>0</v>
      </c>
      <c r="J142" s="45">
        <v>0</v>
      </c>
      <c r="K142" s="122"/>
      <c r="L142" s="45">
        <v>4000000000</v>
      </c>
      <c r="M142" s="47">
        <f t="shared" si="116"/>
        <v>4.3748281847714538E-4</v>
      </c>
      <c r="N142" s="45">
        <v>0</v>
      </c>
      <c r="O142" s="45">
        <v>0</v>
      </c>
      <c r="P142" s="45">
        <f>L142-O142</f>
        <v>4000000000</v>
      </c>
      <c r="Q142" s="45">
        <v>0</v>
      </c>
      <c r="R142" s="45">
        <f>+L142-Q142</f>
        <v>4000000000</v>
      </c>
      <c r="S142" s="45">
        <f>O142-Q142</f>
        <v>0</v>
      </c>
      <c r="T142" s="45">
        <v>0</v>
      </c>
      <c r="U142" s="45">
        <f>+Q142-T142</f>
        <v>0</v>
      </c>
      <c r="V142" s="45">
        <v>0</v>
      </c>
      <c r="W142" s="48">
        <f>+T142-V142</f>
        <v>0</v>
      </c>
      <c r="X142" s="49">
        <f t="shared" si="117"/>
        <v>0</v>
      </c>
      <c r="Y142" s="49">
        <f t="shared" si="118"/>
        <v>0</v>
      </c>
      <c r="Z142" s="49">
        <f t="shared" si="119"/>
        <v>0</v>
      </c>
      <c r="AA142" s="49" t="s">
        <v>40</v>
      </c>
      <c r="AB142" s="49" t="s">
        <v>40</v>
      </c>
    </row>
    <row r="143" spans="1:28" ht="42" customHeight="1" x14ac:dyDescent="0.25">
      <c r="A143" s="116" t="s">
        <v>281</v>
      </c>
      <c r="B143" s="32" t="s">
        <v>41</v>
      </c>
      <c r="C143" s="32">
        <v>20</v>
      </c>
      <c r="D143" s="32" t="s">
        <v>38</v>
      </c>
      <c r="E143" s="39" t="s">
        <v>282</v>
      </c>
      <c r="F143" s="59">
        <f>+F144</f>
        <v>123824871497</v>
      </c>
      <c r="G143" s="59">
        <f>+G144</f>
        <v>0</v>
      </c>
      <c r="H143" s="59">
        <f>+H144</f>
        <v>0</v>
      </c>
      <c r="I143" s="59">
        <f>+I144</f>
        <v>0</v>
      </c>
      <c r="J143" s="59">
        <f>+J144</f>
        <v>0</v>
      </c>
      <c r="K143" s="34">
        <f t="shared" ref="K143:K156" si="139">+G143-H143+I143-J143</f>
        <v>0</v>
      </c>
      <c r="L143" s="59">
        <f>+L144</f>
        <v>123824871497</v>
      </c>
      <c r="M143" s="68">
        <f t="shared" si="116"/>
        <v>1.3542813445019477E-2</v>
      </c>
      <c r="N143" s="59">
        <f t="shared" ref="N143:W143" si="140">+N144</f>
        <v>0</v>
      </c>
      <c r="O143" s="59">
        <f>+O144</f>
        <v>123824871497</v>
      </c>
      <c r="P143" s="59">
        <f t="shared" si="140"/>
        <v>0</v>
      </c>
      <c r="Q143" s="59">
        <f t="shared" si="140"/>
        <v>75556519462</v>
      </c>
      <c r="R143" s="59">
        <f t="shared" si="140"/>
        <v>48268352035</v>
      </c>
      <c r="S143" s="59">
        <f t="shared" si="140"/>
        <v>48268352035</v>
      </c>
      <c r="T143" s="59">
        <f t="shared" si="140"/>
        <v>0</v>
      </c>
      <c r="U143" s="59">
        <f t="shared" si="140"/>
        <v>75556519462</v>
      </c>
      <c r="V143" s="59">
        <f t="shared" si="140"/>
        <v>0</v>
      </c>
      <c r="W143" s="59">
        <f t="shared" si="140"/>
        <v>0</v>
      </c>
      <c r="X143" s="36">
        <f t="shared" si="117"/>
        <v>0.61018855540528916</v>
      </c>
      <c r="Y143" s="36">
        <f t="shared" si="118"/>
        <v>0</v>
      </c>
      <c r="Z143" s="36">
        <f t="shared" si="119"/>
        <v>0</v>
      </c>
      <c r="AA143" s="36">
        <f t="shared" si="130"/>
        <v>0</v>
      </c>
      <c r="AB143" s="36" t="s">
        <v>40</v>
      </c>
    </row>
    <row r="144" spans="1:28" ht="42" customHeight="1" x14ac:dyDescent="0.25">
      <c r="A144" s="117" t="s">
        <v>283</v>
      </c>
      <c r="B144" s="43" t="s">
        <v>41</v>
      </c>
      <c r="C144" s="43">
        <v>20</v>
      </c>
      <c r="D144" s="43" t="s">
        <v>38</v>
      </c>
      <c r="E144" s="42" t="s">
        <v>268</v>
      </c>
      <c r="F144" s="45">
        <v>123824871497</v>
      </c>
      <c r="G144" s="45">
        <v>0</v>
      </c>
      <c r="H144" s="45">
        <v>0</v>
      </c>
      <c r="I144" s="45">
        <v>0</v>
      </c>
      <c r="J144" s="45">
        <v>0</v>
      </c>
      <c r="K144" s="123">
        <f t="shared" si="139"/>
        <v>0</v>
      </c>
      <c r="L144" s="45">
        <v>123824871497</v>
      </c>
      <c r="M144" s="47">
        <f t="shared" si="116"/>
        <v>1.3542813445019477E-2</v>
      </c>
      <c r="N144" s="45">
        <v>0</v>
      </c>
      <c r="O144" s="45">
        <v>123824871497</v>
      </c>
      <c r="P144" s="45">
        <f>L144-O144</f>
        <v>0</v>
      </c>
      <c r="Q144" s="45">
        <v>75556519462</v>
      </c>
      <c r="R144" s="45">
        <f>+L144-Q144</f>
        <v>48268352035</v>
      </c>
      <c r="S144" s="45">
        <f>O144-Q144</f>
        <v>48268352035</v>
      </c>
      <c r="T144" s="45">
        <v>0</v>
      </c>
      <c r="U144" s="45">
        <f>+Q144-T144</f>
        <v>75556519462</v>
      </c>
      <c r="V144" s="45">
        <v>0</v>
      </c>
      <c r="W144" s="48">
        <f>+T144-V144</f>
        <v>0</v>
      </c>
      <c r="X144" s="49">
        <f t="shared" si="117"/>
        <v>0.61018855540528916</v>
      </c>
      <c r="Y144" s="49">
        <f t="shared" si="118"/>
        <v>0</v>
      </c>
      <c r="Z144" s="49">
        <f t="shared" si="119"/>
        <v>0</v>
      </c>
      <c r="AA144" s="49">
        <f t="shared" si="130"/>
        <v>0</v>
      </c>
      <c r="AB144" s="49" t="s">
        <v>40</v>
      </c>
    </row>
    <row r="145" spans="1:28" ht="42" customHeight="1" x14ac:dyDescent="0.25">
      <c r="A145" s="116" t="s">
        <v>284</v>
      </c>
      <c r="B145" s="32" t="s">
        <v>41</v>
      </c>
      <c r="C145" s="32">
        <v>20</v>
      </c>
      <c r="D145" s="32" t="s">
        <v>38</v>
      </c>
      <c r="E145" s="78" t="s">
        <v>285</v>
      </c>
      <c r="F145" s="59">
        <f>+F146</f>
        <v>4232337900</v>
      </c>
      <c r="G145" s="59">
        <f>+G146</f>
        <v>0</v>
      </c>
      <c r="H145" s="59">
        <f>+H146</f>
        <v>0</v>
      </c>
      <c r="I145" s="59">
        <f>+I146</f>
        <v>0</v>
      </c>
      <c r="J145" s="59">
        <f>+J146</f>
        <v>0</v>
      </c>
      <c r="K145" s="34">
        <f t="shared" si="139"/>
        <v>0</v>
      </c>
      <c r="L145" s="59">
        <f>+L146</f>
        <v>4232337900</v>
      </c>
      <c r="M145" s="68">
        <f t="shared" si="116"/>
        <v>4.6289377830991069E-4</v>
      </c>
      <c r="N145" s="59">
        <f t="shared" ref="N145:W145" si="141">+N146</f>
        <v>0</v>
      </c>
      <c r="O145" s="59">
        <f>+O146</f>
        <v>4232337900</v>
      </c>
      <c r="P145" s="59">
        <f t="shared" si="141"/>
        <v>0</v>
      </c>
      <c r="Q145" s="59">
        <f t="shared" si="141"/>
        <v>4232337900</v>
      </c>
      <c r="R145" s="59">
        <f t="shared" si="141"/>
        <v>0</v>
      </c>
      <c r="S145" s="59">
        <f t="shared" si="141"/>
        <v>0</v>
      </c>
      <c r="T145" s="59">
        <f t="shared" si="141"/>
        <v>0</v>
      </c>
      <c r="U145" s="59">
        <f t="shared" si="141"/>
        <v>4232337900</v>
      </c>
      <c r="V145" s="59">
        <f t="shared" si="141"/>
        <v>0</v>
      </c>
      <c r="W145" s="59">
        <f t="shared" si="141"/>
        <v>0</v>
      </c>
      <c r="X145" s="36">
        <f>+Q145/L145</f>
        <v>1</v>
      </c>
      <c r="Y145" s="36">
        <f t="shared" si="118"/>
        <v>0</v>
      </c>
      <c r="Z145" s="36">
        <f t="shared" si="119"/>
        <v>0</v>
      </c>
      <c r="AA145" s="36">
        <f t="shared" si="130"/>
        <v>0</v>
      </c>
      <c r="AB145" s="36" t="s">
        <v>40</v>
      </c>
    </row>
    <row r="146" spans="1:28" s="76" customFormat="1" ht="42" customHeight="1" x14ac:dyDescent="0.25">
      <c r="A146" s="117" t="s">
        <v>286</v>
      </c>
      <c r="B146" s="124" t="s">
        <v>41</v>
      </c>
      <c r="C146" s="124">
        <v>20</v>
      </c>
      <c r="D146" s="124" t="s">
        <v>38</v>
      </c>
      <c r="E146" s="77" t="s">
        <v>268</v>
      </c>
      <c r="F146" s="56">
        <v>4232337900</v>
      </c>
      <c r="G146" s="56">
        <v>0</v>
      </c>
      <c r="H146" s="56">
        <v>0</v>
      </c>
      <c r="I146" s="56">
        <v>0</v>
      </c>
      <c r="J146" s="56">
        <v>0</v>
      </c>
      <c r="K146" s="125">
        <f t="shared" si="139"/>
        <v>0</v>
      </c>
      <c r="L146" s="56">
        <v>4232337900</v>
      </c>
      <c r="M146" s="47">
        <f t="shared" si="116"/>
        <v>4.6289377830991069E-4</v>
      </c>
      <c r="N146" s="56">
        <v>0</v>
      </c>
      <c r="O146" s="45">
        <v>4232337900</v>
      </c>
      <c r="P146" s="45">
        <f>L146-O146</f>
        <v>0</v>
      </c>
      <c r="Q146" s="45">
        <v>4232337900</v>
      </c>
      <c r="R146" s="45">
        <f>+L146-Q146</f>
        <v>0</v>
      </c>
      <c r="S146" s="45">
        <f>O146-Q146</f>
        <v>0</v>
      </c>
      <c r="T146" s="45">
        <v>0</v>
      </c>
      <c r="U146" s="45">
        <f>+Q146-T146</f>
        <v>4232337900</v>
      </c>
      <c r="V146" s="45">
        <v>0</v>
      </c>
      <c r="W146" s="48">
        <f>+T146-V146</f>
        <v>0</v>
      </c>
      <c r="X146" s="49">
        <f t="shared" si="117"/>
        <v>1</v>
      </c>
      <c r="Y146" s="49">
        <f t="shared" si="118"/>
        <v>0</v>
      </c>
      <c r="Z146" s="49">
        <f t="shared" si="119"/>
        <v>0</v>
      </c>
      <c r="AA146" s="49">
        <f t="shared" si="130"/>
        <v>0</v>
      </c>
      <c r="AB146" s="49" t="s">
        <v>40</v>
      </c>
    </row>
    <row r="147" spans="1:28" ht="55.5" customHeight="1" x14ac:dyDescent="0.25">
      <c r="A147" s="116" t="s">
        <v>287</v>
      </c>
      <c r="B147" s="32" t="s">
        <v>37</v>
      </c>
      <c r="C147" s="32">
        <v>10</v>
      </c>
      <c r="D147" s="32" t="s">
        <v>38</v>
      </c>
      <c r="E147" s="39" t="s">
        <v>288</v>
      </c>
      <c r="F147" s="62">
        <f t="shared" ref="F147:J149" si="142">+F148</f>
        <v>2000000000</v>
      </c>
      <c r="G147" s="62">
        <f t="shared" si="142"/>
        <v>0</v>
      </c>
      <c r="H147" s="62">
        <f t="shared" si="142"/>
        <v>0</v>
      </c>
      <c r="I147" s="62">
        <f t="shared" si="142"/>
        <v>0</v>
      </c>
      <c r="J147" s="62">
        <f t="shared" si="142"/>
        <v>0</v>
      </c>
      <c r="K147" s="34">
        <f t="shared" si="139"/>
        <v>0</v>
      </c>
      <c r="L147" s="62">
        <f>+L148</f>
        <v>2000000000</v>
      </c>
      <c r="M147" s="35">
        <f t="shared" si="116"/>
        <v>2.1874140923857269E-4</v>
      </c>
      <c r="N147" s="62">
        <f t="shared" ref="N147:W149" si="143">+N148</f>
        <v>0</v>
      </c>
      <c r="O147" s="62">
        <f t="shared" si="143"/>
        <v>752018563</v>
      </c>
      <c r="P147" s="62">
        <f t="shared" si="143"/>
        <v>1247981437</v>
      </c>
      <c r="Q147" s="62">
        <f t="shared" si="143"/>
        <v>635986332</v>
      </c>
      <c r="R147" s="62">
        <f t="shared" si="143"/>
        <v>1364013668</v>
      </c>
      <c r="S147" s="62">
        <f t="shared" si="143"/>
        <v>116032231</v>
      </c>
      <c r="T147" s="62">
        <f t="shared" si="143"/>
        <v>630000</v>
      </c>
      <c r="U147" s="62">
        <f t="shared" si="143"/>
        <v>635356332</v>
      </c>
      <c r="V147" s="62">
        <f t="shared" si="143"/>
        <v>0</v>
      </c>
      <c r="W147" s="62">
        <f t="shared" si="143"/>
        <v>630000</v>
      </c>
      <c r="X147" s="36">
        <f t="shared" si="117"/>
        <v>0.31799316599999999</v>
      </c>
      <c r="Y147" s="118">
        <f t="shared" si="118"/>
        <v>3.1500000000000001E-4</v>
      </c>
      <c r="Z147" s="36">
        <f t="shared" si="119"/>
        <v>0</v>
      </c>
      <c r="AA147" s="36">
        <f t="shared" si="130"/>
        <v>9.905873260181951E-4</v>
      </c>
      <c r="AB147" s="36">
        <f t="shared" si="131"/>
        <v>0</v>
      </c>
    </row>
    <row r="148" spans="1:28" ht="112.5" customHeight="1" x14ac:dyDescent="0.25">
      <c r="A148" s="116" t="s">
        <v>289</v>
      </c>
      <c r="B148" s="32" t="s">
        <v>37</v>
      </c>
      <c r="C148" s="32">
        <v>10</v>
      </c>
      <c r="D148" s="32" t="s">
        <v>38</v>
      </c>
      <c r="E148" s="39" t="s">
        <v>280</v>
      </c>
      <c r="F148" s="59">
        <f t="shared" si="142"/>
        <v>2000000000</v>
      </c>
      <c r="G148" s="59">
        <f t="shared" si="142"/>
        <v>0</v>
      </c>
      <c r="H148" s="59">
        <f t="shared" si="142"/>
        <v>0</v>
      </c>
      <c r="I148" s="59">
        <f t="shared" si="142"/>
        <v>0</v>
      </c>
      <c r="J148" s="59">
        <f t="shared" si="142"/>
        <v>0</v>
      </c>
      <c r="K148" s="34">
        <f t="shared" si="139"/>
        <v>0</v>
      </c>
      <c r="L148" s="59">
        <f>+L149</f>
        <v>2000000000</v>
      </c>
      <c r="M148" s="35">
        <f t="shared" si="116"/>
        <v>2.1874140923857269E-4</v>
      </c>
      <c r="N148" s="59">
        <f t="shared" si="143"/>
        <v>0</v>
      </c>
      <c r="O148" s="59">
        <f t="shared" si="143"/>
        <v>752018563</v>
      </c>
      <c r="P148" s="59">
        <f t="shared" si="143"/>
        <v>1247981437</v>
      </c>
      <c r="Q148" s="59">
        <f t="shared" si="143"/>
        <v>635986332</v>
      </c>
      <c r="R148" s="59">
        <f t="shared" si="143"/>
        <v>1364013668</v>
      </c>
      <c r="S148" s="59">
        <f t="shared" si="143"/>
        <v>116032231</v>
      </c>
      <c r="T148" s="59">
        <f t="shared" si="143"/>
        <v>630000</v>
      </c>
      <c r="U148" s="59">
        <f t="shared" si="143"/>
        <v>635356332</v>
      </c>
      <c r="V148" s="59">
        <f t="shared" si="143"/>
        <v>0</v>
      </c>
      <c r="W148" s="59">
        <f t="shared" si="143"/>
        <v>630000</v>
      </c>
      <c r="X148" s="36">
        <f t="shared" si="117"/>
        <v>0.31799316599999999</v>
      </c>
      <c r="Y148" s="118">
        <f t="shared" si="118"/>
        <v>3.1500000000000001E-4</v>
      </c>
      <c r="Z148" s="36">
        <f t="shared" si="119"/>
        <v>0</v>
      </c>
      <c r="AA148" s="36">
        <f t="shared" si="130"/>
        <v>9.905873260181951E-4</v>
      </c>
      <c r="AB148" s="36">
        <f t="shared" si="131"/>
        <v>0</v>
      </c>
    </row>
    <row r="149" spans="1:28" ht="42" customHeight="1" x14ac:dyDescent="0.25">
      <c r="A149" s="116" t="s">
        <v>290</v>
      </c>
      <c r="B149" s="32" t="s">
        <v>37</v>
      </c>
      <c r="C149" s="32">
        <v>10</v>
      </c>
      <c r="D149" s="32" t="s">
        <v>38</v>
      </c>
      <c r="E149" s="39" t="s">
        <v>266</v>
      </c>
      <c r="F149" s="40">
        <f t="shared" si="142"/>
        <v>2000000000</v>
      </c>
      <c r="G149" s="40">
        <f t="shared" si="142"/>
        <v>0</v>
      </c>
      <c r="H149" s="40">
        <f t="shared" si="142"/>
        <v>0</v>
      </c>
      <c r="I149" s="40">
        <f t="shared" si="142"/>
        <v>0</v>
      </c>
      <c r="J149" s="40">
        <f t="shared" si="142"/>
        <v>0</v>
      </c>
      <c r="K149" s="34">
        <f t="shared" si="139"/>
        <v>0</v>
      </c>
      <c r="L149" s="40">
        <f>+L150</f>
        <v>2000000000</v>
      </c>
      <c r="M149" s="35">
        <f t="shared" si="116"/>
        <v>2.1874140923857269E-4</v>
      </c>
      <c r="N149" s="40">
        <f t="shared" si="143"/>
        <v>0</v>
      </c>
      <c r="O149" s="40">
        <f t="shared" si="143"/>
        <v>752018563</v>
      </c>
      <c r="P149" s="40">
        <f t="shared" si="143"/>
        <v>1247981437</v>
      </c>
      <c r="Q149" s="40">
        <f t="shared" si="143"/>
        <v>635986332</v>
      </c>
      <c r="R149" s="40">
        <f t="shared" si="143"/>
        <v>1364013668</v>
      </c>
      <c r="S149" s="40">
        <f t="shared" si="143"/>
        <v>116032231</v>
      </c>
      <c r="T149" s="40">
        <f t="shared" si="143"/>
        <v>630000</v>
      </c>
      <c r="U149" s="40">
        <f t="shared" si="143"/>
        <v>635356332</v>
      </c>
      <c r="V149" s="40">
        <f t="shared" si="143"/>
        <v>0</v>
      </c>
      <c r="W149" s="40">
        <f t="shared" si="143"/>
        <v>630000</v>
      </c>
      <c r="X149" s="36">
        <f t="shared" si="117"/>
        <v>0.31799316599999999</v>
      </c>
      <c r="Y149" s="118">
        <f t="shared" si="118"/>
        <v>3.1500000000000001E-4</v>
      </c>
      <c r="Z149" s="36">
        <f t="shared" si="119"/>
        <v>0</v>
      </c>
      <c r="AA149" s="36">
        <f t="shared" si="130"/>
        <v>9.905873260181951E-4</v>
      </c>
      <c r="AB149" s="36">
        <f t="shared" si="131"/>
        <v>0</v>
      </c>
    </row>
    <row r="150" spans="1:28" s="133" customFormat="1" ht="42" customHeight="1" x14ac:dyDescent="0.25">
      <c r="A150" s="117" t="s">
        <v>290</v>
      </c>
      <c r="B150" s="83" t="s">
        <v>37</v>
      </c>
      <c r="C150" s="83">
        <v>10</v>
      </c>
      <c r="D150" s="83" t="s">
        <v>38</v>
      </c>
      <c r="E150" s="84" t="s">
        <v>268</v>
      </c>
      <c r="F150" s="126">
        <v>2000000000</v>
      </c>
      <c r="G150" s="127">
        <v>0</v>
      </c>
      <c r="H150" s="127">
        <v>0</v>
      </c>
      <c r="I150" s="127">
        <v>0</v>
      </c>
      <c r="J150" s="127">
        <v>0</v>
      </c>
      <c r="K150" s="126">
        <f t="shared" si="139"/>
        <v>0</v>
      </c>
      <c r="L150" s="128">
        <f>+F150+K150</f>
        <v>2000000000</v>
      </c>
      <c r="M150" s="129">
        <f t="shared" si="116"/>
        <v>2.1874140923857269E-4</v>
      </c>
      <c r="N150" s="126">
        <v>0</v>
      </c>
      <c r="O150" s="126">
        <v>752018563</v>
      </c>
      <c r="P150" s="126">
        <f>L150-O150</f>
        <v>1247981437</v>
      </c>
      <c r="Q150" s="126">
        <v>635986332</v>
      </c>
      <c r="R150" s="126">
        <f>+L150-Q150</f>
        <v>1364013668</v>
      </c>
      <c r="S150" s="126">
        <f>O150-Q150</f>
        <v>116032231</v>
      </c>
      <c r="T150" s="126">
        <v>630000</v>
      </c>
      <c r="U150" s="126">
        <f>+Q150-T150</f>
        <v>635356332</v>
      </c>
      <c r="V150" s="126">
        <v>0</v>
      </c>
      <c r="W150" s="130">
        <f>+T150-V150</f>
        <v>630000</v>
      </c>
      <c r="X150" s="131">
        <f t="shared" si="117"/>
        <v>0.31799316599999999</v>
      </c>
      <c r="Y150" s="132">
        <f t="shared" si="118"/>
        <v>3.1500000000000001E-4</v>
      </c>
      <c r="Z150" s="131">
        <f t="shared" si="119"/>
        <v>0</v>
      </c>
      <c r="AA150" s="131">
        <f t="shared" si="130"/>
        <v>9.905873260181951E-4</v>
      </c>
      <c r="AB150" s="131">
        <f t="shared" si="131"/>
        <v>0</v>
      </c>
    </row>
    <row r="151" spans="1:28" ht="42" customHeight="1" x14ac:dyDescent="0.25">
      <c r="A151" s="116" t="s">
        <v>291</v>
      </c>
      <c r="B151" s="32" t="s">
        <v>37</v>
      </c>
      <c r="C151" s="32">
        <v>10</v>
      </c>
      <c r="D151" s="32" t="s">
        <v>38</v>
      </c>
      <c r="E151" s="39" t="s">
        <v>292</v>
      </c>
      <c r="F151" s="60">
        <f>+F152</f>
        <v>4104000000</v>
      </c>
      <c r="G151" s="60">
        <f>+G152</f>
        <v>0</v>
      </c>
      <c r="H151" s="60">
        <f>+H152</f>
        <v>0</v>
      </c>
      <c r="I151" s="60">
        <f>+I152</f>
        <v>0</v>
      </c>
      <c r="J151" s="60">
        <f>+J152</f>
        <v>0</v>
      </c>
      <c r="K151" s="34">
        <f t="shared" si="139"/>
        <v>0</v>
      </c>
      <c r="L151" s="60">
        <f>+L152</f>
        <v>4104000000</v>
      </c>
      <c r="M151" s="35">
        <f t="shared" si="116"/>
        <v>4.4885737175755116E-4</v>
      </c>
      <c r="N151" s="60">
        <f t="shared" ref="N151:W151" si="144">+N152</f>
        <v>0</v>
      </c>
      <c r="O151" s="60">
        <f>+O152</f>
        <v>1518626785</v>
      </c>
      <c r="P151" s="60">
        <f t="shared" si="144"/>
        <v>2585373215</v>
      </c>
      <c r="Q151" s="60">
        <f t="shared" si="144"/>
        <v>878146442</v>
      </c>
      <c r="R151" s="60">
        <f t="shared" si="144"/>
        <v>3225853558</v>
      </c>
      <c r="S151" s="60">
        <f t="shared" si="144"/>
        <v>640480343</v>
      </c>
      <c r="T151" s="60">
        <f t="shared" si="144"/>
        <v>2520000</v>
      </c>
      <c r="U151" s="60">
        <f t="shared" si="144"/>
        <v>875626442</v>
      </c>
      <c r="V151" s="60">
        <f t="shared" si="144"/>
        <v>0</v>
      </c>
      <c r="W151" s="60">
        <f t="shared" si="144"/>
        <v>2520000</v>
      </c>
      <c r="X151" s="118">
        <f t="shared" si="117"/>
        <v>0.21397330458089669</v>
      </c>
      <c r="Y151" s="118">
        <f t="shared" si="118"/>
        <v>6.1403508771929827E-4</v>
      </c>
      <c r="Z151" s="118">
        <f t="shared" si="119"/>
        <v>0</v>
      </c>
      <c r="AA151" s="36">
        <f t="shared" si="130"/>
        <v>2.8696808179973243E-3</v>
      </c>
      <c r="AB151" s="36">
        <f t="shared" si="131"/>
        <v>0</v>
      </c>
    </row>
    <row r="152" spans="1:28" ht="42" customHeight="1" x14ac:dyDescent="0.25">
      <c r="A152" s="116" t="s">
        <v>293</v>
      </c>
      <c r="B152" s="32" t="s">
        <v>37</v>
      </c>
      <c r="C152" s="32">
        <v>10</v>
      </c>
      <c r="D152" s="32" t="s">
        <v>38</v>
      </c>
      <c r="E152" s="72" t="s">
        <v>255</v>
      </c>
      <c r="F152" s="60">
        <f>+F153+F157</f>
        <v>4104000000</v>
      </c>
      <c r="G152" s="60">
        <f>+G153+G157</f>
        <v>0</v>
      </c>
      <c r="H152" s="60">
        <f>+H153+H157</f>
        <v>0</v>
      </c>
      <c r="I152" s="60">
        <f>+I153+I157</f>
        <v>0</v>
      </c>
      <c r="J152" s="60">
        <f>+J153+J157</f>
        <v>0</v>
      </c>
      <c r="K152" s="34">
        <f t="shared" si="139"/>
        <v>0</v>
      </c>
      <c r="L152" s="60">
        <f>+L153+L157</f>
        <v>4104000000</v>
      </c>
      <c r="M152" s="35">
        <f t="shared" si="116"/>
        <v>4.4885737175755116E-4</v>
      </c>
      <c r="N152" s="60">
        <f t="shared" ref="N152:W152" si="145">+N153+N157</f>
        <v>0</v>
      </c>
      <c r="O152" s="60">
        <f>+O153+O157</f>
        <v>1518626785</v>
      </c>
      <c r="P152" s="60">
        <f t="shared" si="145"/>
        <v>2585373215</v>
      </c>
      <c r="Q152" s="60">
        <f t="shared" si="145"/>
        <v>878146442</v>
      </c>
      <c r="R152" s="60">
        <f t="shared" si="145"/>
        <v>3225853558</v>
      </c>
      <c r="S152" s="60">
        <f t="shared" si="145"/>
        <v>640480343</v>
      </c>
      <c r="T152" s="60">
        <f t="shared" si="145"/>
        <v>2520000</v>
      </c>
      <c r="U152" s="60">
        <f t="shared" si="145"/>
        <v>875626442</v>
      </c>
      <c r="V152" s="60">
        <f t="shared" si="145"/>
        <v>0</v>
      </c>
      <c r="W152" s="60">
        <f t="shared" si="145"/>
        <v>2520000</v>
      </c>
      <c r="X152" s="118">
        <f t="shared" si="117"/>
        <v>0.21397330458089669</v>
      </c>
      <c r="Y152" s="118">
        <f t="shared" si="118"/>
        <v>6.1403508771929827E-4</v>
      </c>
      <c r="Z152" s="118">
        <f t="shared" si="119"/>
        <v>0</v>
      </c>
      <c r="AA152" s="36">
        <f t="shared" si="130"/>
        <v>2.8696808179973243E-3</v>
      </c>
      <c r="AB152" s="36">
        <f t="shared" si="131"/>
        <v>0</v>
      </c>
    </row>
    <row r="153" spans="1:28" ht="42" customHeight="1" x14ac:dyDescent="0.25">
      <c r="A153" s="116" t="s">
        <v>294</v>
      </c>
      <c r="B153" s="32" t="s">
        <v>37</v>
      </c>
      <c r="C153" s="32">
        <v>10</v>
      </c>
      <c r="D153" s="32" t="s">
        <v>38</v>
      </c>
      <c r="E153" s="39" t="s">
        <v>295</v>
      </c>
      <c r="F153" s="60">
        <f>F154</f>
        <v>800000000</v>
      </c>
      <c r="G153" s="60">
        <f>G154</f>
        <v>0</v>
      </c>
      <c r="H153" s="60">
        <f>H154</f>
        <v>0</v>
      </c>
      <c r="I153" s="60">
        <f>I154</f>
        <v>0</v>
      </c>
      <c r="J153" s="60">
        <f>J154</f>
        <v>0</v>
      </c>
      <c r="K153" s="34">
        <f t="shared" si="139"/>
        <v>0</v>
      </c>
      <c r="L153" s="60">
        <f>L154</f>
        <v>800000000</v>
      </c>
      <c r="M153" s="35">
        <f t="shared" si="116"/>
        <v>8.7496563695429083E-5</v>
      </c>
      <c r="N153" s="60">
        <f t="shared" ref="N153:W153" si="146">N154</f>
        <v>0</v>
      </c>
      <c r="O153" s="60">
        <f>O154</f>
        <v>0</v>
      </c>
      <c r="P153" s="60">
        <f t="shared" si="146"/>
        <v>800000000</v>
      </c>
      <c r="Q153" s="60">
        <f t="shared" si="146"/>
        <v>0</v>
      </c>
      <c r="R153" s="60">
        <f t="shared" si="146"/>
        <v>800000000</v>
      </c>
      <c r="S153" s="60">
        <f t="shared" si="146"/>
        <v>0</v>
      </c>
      <c r="T153" s="60">
        <f t="shared" si="146"/>
        <v>0</v>
      </c>
      <c r="U153" s="60">
        <f t="shared" si="146"/>
        <v>0</v>
      </c>
      <c r="V153" s="60">
        <f t="shared" si="146"/>
        <v>0</v>
      </c>
      <c r="W153" s="60">
        <f t="shared" si="146"/>
        <v>0</v>
      </c>
      <c r="X153" s="36">
        <f t="shared" si="117"/>
        <v>0</v>
      </c>
      <c r="Y153" s="36">
        <f t="shared" si="118"/>
        <v>0</v>
      </c>
      <c r="Z153" s="36">
        <f t="shared" si="119"/>
        <v>0</v>
      </c>
      <c r="AA153" s="36" t="s">
        <v>40</v>
      </c>
      <c r="AB153" s="36" t="s">
        <v>40</v>
      </c>
    </row>
    <row r="154" spans="1:28" ht="63" customHeight="1" x14ac:dyDescent="0.25">
      <c r="A154" s="116" t="s">
        <v>296</v>
      </c>
      <c r="B154" s="32" t="s">
        <v>37</v>
      </c>
      <c r="C154" s="32">
        <v>10</v>
      </c>
      <c r="D154" s="32" t="s">
        <v>38</v>
      </c>
      <c r="E154" s="39" t="s">
        <v>264</v>
      </c>
      <c r="F154" s="60">
        <f t="shared" ref="F154:J155" si="147">+F155</f>
        <v>800000000</v>
      </c>
      <c r="G154" s="60">
        <f t="shared" si="147"/>
        <v>0</v>
      </c>
      <c r="H154" s="60">
        <f t="shared" si="147"/>
        <v>0</v>
      </c>
      <c r="I154" s="60">
        <f t="shared" si="147"/>
        <v>0</v>
      </c>
      <c r="J154" s="60">
        <f t="shared" si="147"/>
        <v>0</v>
      </c>
      <c r="K154" s="34">
        <f t="shared" si="139"/>
        <v>0</v>
      </c>
      <c r="L154" s="60">
        <f>+L155</f>
        <v>800000000</v>
      </c>
      <c r="M154" s="35">
        <f t="shared" si="116"/>
        <v>8.7496563695429083E-5</v>
      </c>
      <c r="N154" s="60">
        <f t="shared" ref="N154:W155" si="148">+N155</f>
        <v>0</v>
      </c>
      <c r="O154" s="60">
        <f t="shared" si="148"/>
        <v>0</v>
      </c>
      <c r="P154" s="60">
        <f t="shared" si="148"/>
        <v>800000000</v>
      </c>
      <c r="Q154" s="60">
        <f t="shared" si="148"/>
        <v>0</v>
      </c>
      <c r="R154" s="60">
        <f t="shared" si="148"/>
        <v>800000000</v>
      </c>
      <c r="S154" s="60">
        <f t="shared" si="148"/>
        <v>0</v>
      </c>
      <c r="T154" s="60">
        <f t="shared" si="148"/>
        <v>0</v>
      </c>
      <c r="U154" s="60">
        <f t="shared" si="148"/>
        <v>0</v>
      </c>
      <c r="V154" s="60">
        <f t="shared" si="148"/>
        <v>0</v>
      </c>
      <c r="W154" s="60">
        <f t="shared" si="148"/>
        <v>0</v>
      </c>
      <c r="X154" s="36">
        <f t="shared" si="117"/>
        <v>0</v>
      </c>
      <c r="Y154" s="36">
        <f t="shared" si="118"/>
        <v>0</v>
      </c>
      <c r="Z154" s="36">
        <f t="shared" si="119"/>
        <v>0</v>
      </c>
      <c r="AA154" s="36" t="s">
        <v>40</v>
      </c>
      <c r="AB154" s="36" t="s">
        <v>40</v>
      </c>
    </row>
    <row r="155" spans="1:28" ht="42" customHeight="1" x14ac:dyDescent="0.25">
      <c r="A155" s="116" t="s">
        <v>297</v>
      </c>
      <c r="B155" s="32" t="s">
        <v>37</v>
      </c>
      <c r="C155" s="32">
        <v>10</v>
      </c>
      <c r="D155" s="32" t="s">
        <v>38</v>
      </c>
      <c r="E155" s="39" t="s">
        <v>298</v>
      </c>
      <c r="F155" s="60">
        <f t="shared" si="147"/>
        <v>800000000</v>
      </c>
      <c r="G155" s="60">
        <f t="shared" si="147"/>
        <v>0</v>
      </c>
      <c r="H155" s="60">
        <f t="shared" si="147"/>
        <v>0</v>
      </c>
      <c r="I155" s="60">
        <f t="shared" si="147"/>
        <v>0</v>
      </c>
      <c r="J155" s="60">
        <f t="shared" si="147"/>
        <v>0</v>
      </c>
      <c r="K155" s="59">
        <f t="shared" si="139"/>
        <v>0</v>
      </c>
      <c r="L155" s="60">
        <f>+L156</f>
        <v>800000000</v>
      </c>
      <c r="M155" s="35">
        <f t="shared" si="116"/>
        <v>8.7496563695429083E-5</v>
      </c>
      <c r="N155" s="60">
        <f t="shared" si="148"/>
        <v>0</v>
      </c>
      <c r="O155" s="60">
        <f t="shared" si="148"/>
        <v>0</v>
      </c>
      <c r="P155" s="60">
        <f t="shared" si="148"/>
        <v>800000000</v>
      </c>
      <c r="Q155" s="60">
        <f t="shared" si="148"/>
        <v>0</v>
      </c>
      <c r="R155" s="60">
        <f t="shared" si="148"/>
        <v>800000000</v>
      </c>
      <c r="S155" s="60">
        <f t="shared" si="148"/>
        <v>0</v>
      </c>
      <c r="T155" s="60">
        <f t="shared" si="148"/>
        <v>0</v>
      </c>
      <c r="U155" s="60">
        <f t="shared" si="148"/>
        <v>0</v>
      </c>
      <c r="V155" s="60">
        <f t="shared" si="148"/>
        <v>0</v>
      </c>
      <c r="W155" s="60">
        <f t="shared" si="148"/>
        <v>0</v>
      </c>
      <c r="X155" s="36">
        <f t="shared" si="117"/>
        <v>0</v>
      </c>
      <c r="Y155" s="36">
        <f t="shared" si="118"/>
        <v>0</v>
      </c>
      <c r="Z155" s="36">
        <f t="shared" si="119"/>
        <v>0</v>
      </c>
      <c r="AA155" s="36" t="s">
        <v>40</v>
      </c>
      <c r="AB155" s="36" t="s">
        <v>40</v>
      </c>
    </row>
    <row r="156" spans="1:28" ht="42" customHeight="1" x14ac:dyDescent="0.25">
      <c r="A156" s="117" t="s">
        <v>299</v>
      </c>
      <c r="B156" s="43" t="s">
        <v>37</v>
      </c>
      <c r="C156" s="43">
        <v>10</v>
      </c>
      <c r="D156" s="43" t="s">
        <v>38</v>
      </c>
      <c r="E156" s="44" t="s">
        <v>268</v>
      </c>
      <c r="F156" s="45">
        <v>800000000</v>
      </c>
      <c r="G156" s="56">
        <v>0</v>
      </c>
      <c r="H156" s="56">
        <v>0</v>
      </c>
      <c r="I156" s="56">
        <v>0</v>
      </c>
      <c r="J156" s="56">
        <v>0</v>
      </c>
      <c r="K156" s="45">
        <f t="shared" si="139"/>
        <v>0</v>
      </c>
      <c r="L156" s="46">
        <f>+F156+K156</f>
        <v>800000000</v>
      </c>
      <c r="M156" s="47">
        <f t="shared" si="116"/>
        <v>8.7496563695429083E-5</v>
      </c>
      <c r="N156" s="45">
        <v>0</v>
      </c>
      <c r="O156" s="45">
        <v>0</v>
      </c>
      <c r="P156" s="45">
        <f>L156-O156</f>
        <v>800000000</v>
      </c>
      <c r="Q156" s="45">
        <v>0</v>
      </c>
      <c r="R156" s="45">
        <f>+L156-Q156</f>
        <v>800000000</v>
      </c>
      <c r="S156" s="45">
        <f>O156-Q156</f>
        <v>0</v>
      </c>
      <c r="T156" s="45">
        <v>0</v>
      </c>
      <c r="U156" s="45">
        <f>+Q156-T156</f>
        <v>0</v>
      </c>
      <c r="V156" s="45">
        <v>0</v>
      </c>
      <c r="W156" s="48">
        <f>+T156-V156</f>
        <v>0</v>
      </c>
      <c r="X156" s="49">
        <f t="shared" si="117"/>
        <v>0</v>
      </c>
      <c r="Y156" s="49">
        <f t="shared" si="118"/>
        <v>0</v>
      </c>
      <c r="Z156" s="49">
        <f t="shared" si="119"/>
        <v>0</v>
      </c>
      <c r="AA156" s="49" t="s">
        <v>40</v>
      </c>
      <c r="AB156" s="49" t="s">
        <v>40</v>
      </c>
    </row>
    <row r="157" spans="1:28" ht="63.75" customHeight="1" x14ac:dyDescent="0.25">
      <c r="A157" s="116" t="s">
        <v>300</v>
      </c>
      <c r="B157" s="32" t="s">
        <v>37</v>
      </c>
      <c r="C157" s="32">
        <v>10</v>
      </c>
      <c r="D157" s="32" t="s">
        <v>38</v>
      </c>
      <c r="E157" s="39" t="s">
        <v>301</v>
      </c>
      <c r="F157" s="59">
        <f t="shared" ref="F157:K159" si="149">+F158</f>
        <v>3304000000</v>
      </c>
      <c r="G157" s="59">
        <f t="shared" si="149"/>
        <v>0</v>
      </c>
      <c r="H157" s="59">
        <f t="shared" si="149"/>
        <v>0</v>
      </c>
      <c r="I157" s="59">
        <f t="shared" si="149"/>
        <v>0</v>
      </c>
      <c r="J157" s="59">
        <f t="shared" si="149"/>
        <v>0</v>
      </c>
      <c r="K157" s="59">
        <f t="shared" si="149"/>
        <v>0</v>
      </c>
      <c r="L157" s="59">
        <f>+L158</f>
        <v>3304000000</v>
      </c>
      <c r="M157" s="35">
        <f t="shared" si="116"/>
        <v>3.6136080806212212E-4</v>
      </c>
      <c r="N157" s="59">
        <f t="shared" ref="N157:W159" si="150">+N158</f>
        <v>0</v>
      </c>
      <c r="O157" s="59">
        <f t="shared" si="150"/>
        <v>1518626785</v>
      </c>
      <c r="P157" s="59">
        <f t="shared" si="150"/>
        <v>1785373215</v>
      </c>
      <c r="Q157" s="59">
        <f t="shared" si="150"/>
        <v>878146442</v>
      </c>
      <c r="R157" s="59">
        <f t="shared" si="150"/>
        <v>2425853558</v>
      </c>
      <c r="S157" s="59">
        <f t="shared" si="150"/>
        <v>640480343</v>
      </c>
      <c r="T157" s="59">
        <f t="shared" si="150"/>
        <v>2520000</v>
      </c>
      <c r="U157" s="59">
        <f t="shared" si="150"/>
        <v>875626442</v>
      </c>
      <c r="V157" s="59">
        <f t="shared" si="150"/>
        <v>0</v>
      </c>
      <c r="W157" s="59">
        <f t="shared" si="150"/>
        <v>2520000</v>
      </c>
      <c r="X157" s="36">
        <f t="shared" si="117"/>
        <v>0.2657828214285714</v>
      </c>
      <c r="Y157" s="36">
        <f t="shared" si="118"/>
        <v>7.6271186440677967E-4</v>
      </c>
      <c r="Z157" s="36">
        <f t="shared" si="119"/>
        <v>0</v>
      </c>
      <c r="AA157" s="36">
        <f t="shared" si="130"/>
        <v>2.8696808179973243E-3</v>
      </c>
      <c r="AB157" s="36">
        <f t="shared" si="131"/>
        <v>0</v>
      </c>
    </row>
    <row r="158" spans="1:28" ht="63.75" customHeight="1" x14ac:dyDescent="0.25">
      <c r="A158" s="116" t="s">
        <v>302</v>
      </c>
      <c r="B158" s="32" t="s">
        <v>37</v>
      </c>
      <c r="C158" s="32">
        <v>10</v>
      </c>
      <c r="D158" s="32" t="s">
        <v>38</v>
      </c>
      <c r="E158" s="39" t="s">
        <v>264</v>
      </c>
      <c r="F158" s="59">
        <f t="shared" si="149"/>
        <v>3304000000</v>
      </c>
      <c r="G158" s="59">
        <f t="shared" si="149"/>
        <v>0</v>
      </c>
      <c r="H158" s="59">
        <f t="shared" si="149"/>
        <v>0</v>
      </c>
      <c r="I158" s="59">
        <f t="shared" si="149"/>
        <v>0</v>
      </c>
      <c r="J158" s="59">
        <f t="shared" si="149"/>
        <v>0</v>
      </c>
      <c r="K158" s="59">
        <f t="shared" si="149"/>
        <v>0</v>
      </c>
      <c r="L158" s="59">
        <f>+L159</f>
        <v>3304000000</v>
      </c>
      <c r="M158" s="35">
        <f t="shared" si="116"/>
        <v>3.6136080806212212E-4</v>
      </c>
      <c r="N158" s="59">
        <f t="shared" si="150"/>
        <v>0</v>
      </c>
      <c r="O158" s="59">
        <f t="shared" si="150"/>
        <v>1518626785</v>
      </c>
      <c r="P158" s="59">
        <f t="shared" si="150"/>
        <v>1785373215</v>
      </c>
      <c r="Q158" s="59">
        <f t="shared" si="150"/>
        <v>878146442</v>
      </c>
      <c r="R158" s="59">
        <f t="shared" si="150"/>
        <v>2425853558</v>
      </c>
      <c r="S158" s="59">
        <f t="shared" si="150"/>
        <v>640480343</v>
      </c>
      <c r="T158" s="59">
        <f t="shared" si="150"/>
        <v>2520000</v>
      </c>
      <c r="U158" s="59">
        <f t="shared" si="150"/>
        <v>875626442</v>
      </c>
      <c r="V158" s="59">
        <f t="shared" si="150"/>
        <v>0</v>
      </c>
      <c r="W158" s="59">
        <f t="shared" si="150"/>
        <v>2520000</v>
      </c>
      <c r="X158" s="36">
        <f t="shared" si="117"/>
        <v>0.2657828214285714</v>
      </c>
      <c r="Y158" s="36">
        <f t="shared" si="118"/>
        <v>7.6271186440677967E-4</v>
      </c>
      <c r="Z158" s="36">
        <f t="shared" si="119"/>
        <v>0</v>
      </c>
      <c r="AA158" s="36">
        <f t="shared" si="130"/>
        <v>2.8696808179973243E-3</v>
      </c>
      <c r="AB158" s="36">
        <f t="shared" si="131"/>
        <v>0</v>
      </c>
    </row>
    <row r="159" spans="1:28" ht="42" customHeight="1" x14ac:dyDescent="0.25">
      <c r="A159" s="116" t="s">
        <v>303</v>
      </c>
      <c r="B159" s="32" t="s">
        <v>37</v>
      </c>
      <c r="C159" s="32">
        <v>10</v>
      </c>
      <c r="D159" s="32" t="s">
        <v>38</v>
      </c>
      <c r="E159" s="39" t="s">
        <v>266</v>
      </c>
      <c r="F159" s="59">
        <f t="shared" si="149"/>
        <v>3304000000</v>
      </c>
      <c r="G159" s="59">
        <f t="shared" si="149"/>
        <v>0</v>
      </c>
      <c r="H159" s="59">
        <f t="shared" si="149"/>
        <v>0</v>
      </c>
      <c r="I159" s="59">
        <f t="shared" si="149"/>
        <v>0</v>
      </c>
      <c r="J159" s="59">
        <f t="shared" si="149"/>
        <v>0</v>
      </c>
      <c r="K159" s="59">
        <f t="shared" si="149"/>
        <v>0</v>
      </c>
      <c r="L159" s="59">
        <f>+L160</f>
        <v>3304000000</v>
      </c>
      <c r="M159" s="35">
        <f t="shared" si="116"/>
        <v>3.6136080806212212E-4</v>
      </c>
      <c r="N159" s="59">
        <f t="shared" si="150"/>
        <v>0</v>
      </c>
      <c r="O159" s="59">
        <f t="shared" si="150"/>
        <v>1518626785</v>
      </c>
      <c r="P159" s="59">
        <f t="shared" si="150"/>
        <v>1785373215</v>
      </c>
      <c r="Q159" s="59">
        <f t="shared" si="150"/>
        <v>878146442</v>
      </c>
      <c r="R159" s="59">
        <f t="shared" si="150"/>
        <v>2425853558</v>
      </c>
      <c r="S159" s="59">
        <f t="shared" si="150"/>
        <v>640480343</v>
      </c>
      <c r="T159" s="59">
        <f t="shared" si="150"/>
        <v>2520000</v>
      </c>
      <c r="U159" s="59">
        <f t="shared" si="150"/>
        <v>875626442</v>
      </c>
      <c r="V159" s="59">
        <f t="shared" si="150"/>
        <v>0</v>
      </c>
      <c r="W159" s="59">
        <f t="shared" si="150"/>
        <v>2520000</v>
      </c>
      <c r="X159" s="36">
        <f t="shared" si="117"/>
        <v>0.2657828214285714</v>
      </c>
      <c r="Y159" s="36">
        <f t="shared" si="118"/>
        <v>7.6271186440677967E-4</v>
      </c>
      <c r="Z159" s="36">
        <f t="shared" si="119"/>
        <v>0</v>
      </c>
      <c r="AA159" s="36">
        <f t="shared" si="130"/>
        <v>2.8696808179973243E-3</v>
      </c>
      <c r="AB159" s="36">
        <f t="shared" si="131"/>
        <v>0</v>
      </c>
    </row>
    <row r="160" spans="1:28" ht="42" customHeight="1" x14ac:dyDescent="0.25">
      <c r="A160" s="117" t="s">
        <v>304</v>
      </c>
      <c r="B160" s="43" t="s">
        <v>37</v>
      </c>
      <c r="C160" s="43">
        <v>10</v>
      </c>
      <c r="D160" s="43" t="s">
        <v>38</v>
      </c>
      <c r="E160" s="44" t="s">
        <v>268</v>
      </c>
      <c r="F160" s="45">
        <v>3304000000</v>
      </c>
      <c r="G160" s="45">
        <v>0</v>
      </c>
      <c r="H160" s="45">
        <v>0</v>
      </c>
      <c r="I160" s="45">
        <v>0</v>
      </c>
      <c r="J160" s="45">
        <v>0</v>
      </c>
      <c r="K160" s="45">
        <f>+G160-H160+I160-J160</f>
        <v>0</v>
      </c>
      <c r="L160" s="46">
        <f>+F160+K160</f>
        <v>3304000000</v>
      </c>
      <c r="M160" s="47">
        <f t="shared" si="116"/>
        <v>3.6136080806212212E-4</v>
      </c>
      <c r="N160" s="45">
        <v>0</v>
      </c>
      <c r="O160" s="45">
        <v>1518626785</v>
      </c>
      <c r="P160" s="45">
        <f>L160-O160</f>
        <v>1785373215</v>
      </c>
      <c r="Q160" s="45">
        <v>878146442</v>
      </c>
      <c r="R160" s="45">
        <f>+L160-Q160</f>
        <v>2425853558</v>
      </c>
      <c r="S160" s="45">
        <f>O160-Q160</f>
        <v>640480343</v>
      </c>
      <c r="T160" s="45">
        <v>2520000</v>
      </c>
      <c r="U160" s="45">
        <f>+Q160-T160</f>
        <v>875626442</v>
      </c>
      <c r="V160" s="45">
        <v>0</v>
      </c>
      <c r="W160" s="48">
        <f>+T160-V160</f>
        <v>2520000</v>
      </c>
      <c r="X160" s="49">
        <f t="shared" si="117"/>
        <v>0.2657828214285714</v>
      </c>
      <c r="Y160" s="49">
        <f t="shared" si="118"/>
        <v>7.6271186440677967E-4</v>
      </c>
      <c r="Z160" s="49">
        <f t="shared" si="119"/>
        <v>0</v>
      </c>
      <c r="AA160" s="49">
        <f t="shared" si="130"/>
        <v>2.8696808179973243E-3</v>
      </c>
      <c r="AB160" s="49">
        <f t="shared" si="131"/>
        <v>0</v>
      </c>
    </row>
    <row r="161" spans="1:28" ht="42" customHeight="1" x14ac:dyDescent="0.25">
      <c r="A161" s="116" t="s">
        <v>305</v>
      </c>
      <c r="B161" s="32" t="s">
        <v>37</v>
      </c>
      <c r="C161" s="32">
        <v>10</v>
      </c>
      <c r="D161" s="32" t="s">
        <v>38</v>
      </c>
      <c r="E161" s="39" t="s">
        <v>306</v>
      </c>
      <c r="F161" s="60">
        <f t="shared" ref="F161:K161" si="151">+F162</f>
        <v>94960668540</v>
      </c>
      <c r="G161" s="60">
        <f t="shared" si="151"/>
        <v>0</v>
      </c>
      <c r="H161" s="60">
        <f t="shared" si="151"/>
        <v>0</v>
      </c>
      <c r="I161" s="60">
        <f t="shared" si="151"/>
        <v>0</v>
      </c>
      <c r="J161" s="60">
        <f t="shared" si="151"/>
        <v>0</v>
      </c>
      <c r="K161" s="59">
        <f t="shared" si="151"/>
        <v>0</v>
      </c>
      <c r="L161" s="60">
        <f>+L162</f>
        <v>94960668540</v>
      </c>
      <c r="M161" s="35">
        <f t="shared" si="116"/>
        <v>1.0385915229338297E-2</v>
      </c>
      <c r="N161" s="60">
        <f t="shared" ref="N161:W161" si="152">+N162</f>
        <v>0</v>
      </c>
      <c r="O161" s="60">
        <f t="shared" si="152"/>
        <v>94067513161</v>
      </c>
      <c r="P161" s="60">
        <f t="shared" si="152"/>
        <v>893155379</v>
      </c>
      <c r="Q161" s="60">
        <f t="shared" si="152"/>
        <v>94019450661</v>
      </c>
      <c r="R161" s="60">
        <f t="shared" si="152"/>
        <v>941217879</v>
      </c>
      <c r="S161" s="60">
        <f t="shared" si="152"/>
        <v>48062500</v>
      </c>
      <c r="T161" s="60">
        <f t="shared" si="152"/>
        <v>0</v>
      </c>
      <c r="U161" s="60">
        <f t="shared" si="152"/>
        <v>94019450661</v>
      </c>
      <c r="V161" s="60">
        <f t="shared" si="152"/>
        <v>0</v>
      </c>
      <c r="W161" s="60">
        <f t="shared" si="152"/>
        <v>0</v>
      </c>
      <c r="X161" s="36">
        <f t="shared" si="117"/>
        <v>0.99008833979929767</v>
      </c>
      <c r="Y161" s="36">
        <f t="shared" si="118"/>
        <v>0</v>
      </c>
      <c r="Z161" s="36">
        <f t="shared" si="119"/>
        <v>0</v>
      </c>
      <c r="AA161" s="36">
        <f t="shared" si="130"/>
        <v>0</v>
      </c>
      <c r="AB161" s="36" t="s">
        <v>40</v>
      </c>
    </row>
    <row r="162" spans="1:28" ht="42" customHeight="1" x14ac:dyDescent="0.25">
      <c r="A162" s="116" t="s">
        <v>307</v>
      </c>
      <c r="B162" s="32" t="s">
        <v>37</v>
      </c>
      <c r="C162" s="32">
        <v>10</v>
      </c>
      <c r="D162" s="32" t="s">
        <v>38</v>
      </c>
      <c r="E162" s="72" t="s">
        <v>255</v>
      </c>
      <c r="F162" s="60">
        <f>+F163+F167</f>
        <v>94960668540</v>
      </c>
      <c r="G162" s="60">
        <f>+G163+G167</f>
        <v>0</v>
      </c>
      <c r="H162" s="60">
        <f>+H163+H167</f>
        <v>0</v>
      </c>
      <c r="I162" s="60">
        <f>+I163+I167</f>
        <v>0</v>
      </c>
      <c r="J162" s="60">
        <f>+J163+J167</f>
        <v>0</v>
      </c>
      <c r="K162" s="59">
        <f>+K163</f>
        <v>0</v>
      </c>
      <c r="L162" s="60">
        <f>+L163+L167</f>
        <v>94960668540</v>
      </c>
      <c r="M162" s="35">
        <f t="shared" si="116"/>
        <v>1.0385915229338297E-2</v>
      </c>
      <c r="N162" s="60">
        <f t="shared" ref="N162:W162" si="153">+N163+N167</f>
        <v>0</v>
      </c>
      <c r="O162" s="60">
        <f>+O163+O167</f>
        <v>94067513161</v>
      </c>
      <c r="P162" s="60">
        <f t="shared" si="153"/>
        <v>893155379</v>
      </c>
      <c r="Q162" s="60">
        <f t="shared" si="153"/>
        <v>94019450661</v>
      </c>
      <c r="R162" s="60">
        <f t="shared" si="153"/>
        <v>941217879</v>
      </c>
      <c r="S162" s="60">
        <f t="shared" si="153"/>
        <v>48062500</v>
      </c>
      <c r="T162" s="60">
        <f t="shared" si="153"/>
        <v>0</v>
      </c>
      <c r="U162" s="60">
        <f t="shared" si="153"/>
        <v>94019450661</v>
      </c>
      <c r="V162" s="60">
        <f t="shared" si="153"/>
        <v>0</v>
      </c>
      <c r="W162" s="60">
        <f t="shared" si="153"/>
        <v>0</v>
      </c>
      <c r="X162" s="36">
        <f t="shared" si="117"/>
        <v>0.99008833979929767</v>
      </c>
      <c r="Y162" s="36">
        <f t="shared" si="118"/>
        <v>0</v>
      </c>
      <c r="Z162" s="36">
        <f t="shared" si="119"/>
        <v>0</v>
      </c>
      <c r="AA162" s="36">
        <f t="shared" si="130"/>
        <v>0</v>
      </c>
      <c r="AB162" s="36" t="s">
        <v>40</v>
      </c>
    </row>
    <row r="163" spans="1:28" ht="42" customHeight="1" x14ac:dyDescent="0.25">
      <c r="A163" s="116" t="s">
        <v>308</v>
      </c>
      <c r="B163" s="32" t="s">
        <v>37</v>
      </c>
      <c r="C163" s="32">
        <v>10</v>
      </c>
      <c r="D163" s="32" t="s">
        <v>38</v>
      </c>
      <c r="E163" s="39" t="s">
        <v>309</v>
      </c>
      <c r="F163" s="60">
        <f t="shared" ref="F163:J165" si="154">+F164</f>
        <v>1200000000</v>
      </c>
      <c r="G163" s="60">
        <f t="shared" si="154"/>
        <v>0</v>
      </c>
      <c r="H163" s="60">
        <f t="shared" si="154"/>
        <v>0</v>
      </c>
      <c r="I163" s="60">
        <f t="shared" si="154"/>
        <v>0</v>
      </c>
      <c r="J163" s="60">
        <f t="shared" si="154"/>
        <v>0</v>
      </c>
      <c r="K163" s="59">
        <f>+K164</f>
        <v>0</v>
      </c>
      <c r="L163" s="60">
        <f>+L164</f>
        <v>1200000000</v>
      </c>
      <c r="M163" s="35">
        <f t="shared" si="116"/>
        <v>1.3124484554314362E-4</v>
      </c>
      <c r="N163" s="60">
        <f t="shared" ref="N163:W165" si="155">+N164</f>
        <v>0</v>
      </c>
      <c r="O163" s="60">
        <f t="shared" si="155"/>
        <v>306844621</v>
      </c>
      <c r="P163" s="60">
        <f t="shared" si="155"/>
        <v>893155379</v>
      </c>
      <c r="Q163" s="60">
        <f t="shared" si="155"/>
        <v>258782121</v>
      </c>
      <c r="R163" s="60">
        <f t="shared" si="155"/>
        <v>941217879</v>
      </c>
      <c r="S163" s="60">
        <f t="shared" si="155"/>
        <v>48062500</v>
      </c>
      <c r="T163" s="60">
        <f t="shared" si="155"/>
        <v>0</v>
      </c>
      <c r="U163" s="60">
        <f t="shared" si="155"/>
        <v>258782121</v>
      </c>
      <c r="V163" s="60">
        <f t="shared" si="155"/>
        <v>0</v>
      </c>
      <c r="W163" s="60">
        <f t="shared" si="155"/>
        <v>0</v>
      </c>
      <c r="X163" s="36">
        <f t="shared" si="117"/>
        <v>0.21565176750000001</v>
      </c>
      <c r="Y163" s="36">
        <f t="shared" si="118"/>
        <v>0</v>
      </c>
      <c r="Z163" s="36">
        <f t="shared" si="119"/>
        <v>0</v>
      </c>
      <c r="AA163" s="36">
        <f t="shared" si="130"/>
        <v>0</v>
      </c>
      <c r="AB163" s="36" t="s">
        <v>40</v>
      </c>
    </row>
    <row r="164" spans="1:28" ht="80.25" customHeight="1" x14ac:dyDescent="0.25">
      <c r="A164" s="116" t="s">
        <v>310</v>
      </c>
      <c r="B164" s="32" t="s">
        <v>37</v>
      </c>
      <c r="C164" s="32">
        <v>10</v>
      </c>
      <c r="D164" s="32" t="s">
        <v>38</v>
      </c>
      <c r="E164" s="39" t="s">
        <v>311</v>
      </c>
      <c r="F164" s="60">
        <f t="shared" si="154"/>
        <v>1200000000</v>
      </c>
      <c r="G164" s="60">
        <f t="shared" si="154"/>
        <v>0</v>
      </c>
      <c r="H164" s="60">
        <f t="shared" si="154"/>
        <v>0</v>
      </c>
      <c r="I164" s="60">
        <f t="shared" si="154"/>
        <v>0</v>
      </c>
      <c r="J164" s="60">
        <f t="shared" si="154"/>
        <v>0</v>
      </c>
      <c r="K164" s="59">
        <f>+K165</f>
        <v>0</v>
      </c>
      <c r="L164" s="60">
        <f>+L165</f>
        <v>1200000000</v>
      </c>
      <c r="M164" s="35">
        <f t="shared" si="116"/>
        <v>1.3124484554314362E-4</v>
      </c>
      <c r="N164" s="60">
        <f t="shared" si="155"/>
        <v>0</v>
      </c>
      <c r="O164" s="60">
        <f t="shared" si="155"/>
        <v>306844621</v>
      </c>
      <c r="P164" s="60">
        <f t="shared" si="155"/>
        <v>893155379</v>
      </c>
      <c r="Q164" s="60">
        <f t="shared" si="155"/>
        <v>258782121</v>
      </c>
      <c r="R164" s="60">
        <f t="shared" si="155"/>
        <v>941217879</v>
      </c>
      <c r="S164" s="60">
        <f t="shared" si="155"/>
        <v>48062500</v>
      </c>
      <c r="T164" s="60">
        <f t="shared" si="155"/>
        <v>0</v>
      </c>
      <c r="U164" s="60">
        <f t="shared" si="155"/>
        <v>258782121</v>
      </c>
      <c r="V164" s="60">
        <f t="shared" si="155"/>
        <v>0</v>
      </c>
      <c r="W164" s="60">
        <f t="shared" si="155"/>
        <v>0</v>
      </c>
      <c r="X164" s="36">
        <f t="shared" si="117"/>
        <v>0.21565176750000001</v>
      </c>
      <c r="Y164" s="36">
        <f t="shared" si="118"/>
        <v>0</v>
      </c>
      <c r="Z164" s="36">
        <f t="shared" si="119"/>
        <v>0</v>
      </c>
      <c r="AA164" s="36">
        <f t="shared" si="130"/>
        <v>0</v>
      </c>
      <c r="AB164" s="36" t="s">
        <v>40</v>
      </c>
    </row>
    <row r="165" spans="1:28" ht="42" customHeight="1" x14ac:dyDescent="0.25">
      <c r="A165" s="116" t="s">
        <v>312</v>
      </c>
      <c r="B165" s="32" t="s">
        <v>37</v>
      </c>
      <c r="C165" s="32">
        <v>10</v>
      </c>
      <c r="D165" s="32" t="s">
        <v>38</v>
      </c>
      <c r="E165" s="39" t="s">
        <v>313</v>
      </c>
      <c r="F165" s="60">
        <f t="shared" si="154"/>
        <v>1200000000</v>
      </c>
      <c r="G165" s="60">
        <f t="shared" si="154"/>
        <v>0</v>
      </c>
      <c r="H165" s="60">
        <f t="shared" si="154"/>
        <v>0</v>
      </c>
      <c r="I165" s="60">
        <f t="shared" si="154"/>
        <v>0</v>
      </c>
      <c r="J165" s="60">
        <f t="shared" si="154"/>
        <v>0</v>
      </c>
      <c r="K165" s="59">
        <f>+K166</f>
        <v>0</v>
      </c>
      <c r="L165" s="60">
        <f>+L166</f>
        <v>1200000000</v>
      </c>
      <c r="M165" s="35">
        <f t="shared" si="116"/>
        <v>1.3124484554314362E-4</v>
      </c>
      <c r="N165" s="60">
        <f t="shared" si="155"/>
        <v>0</v>
      </c>
      <c r="O165" s="60">
        <f t="shared" si="155"/>
        <v>306844621</v>
      </c>
      <c r="P165" s="60">
        <f t="shared" si="155"/>
        <v>893155379</v>
      </c>
      <c r="Q165" s="60">
        <f t="shared" si="155"/>
        <v>258782121</v>
      </c>
      <c r="R165" s="60">
        <f t="shared" si="155"/>
        <v>941217879</v>
      </c>
      <c r="S165" s="60">
        <f t="shared" si="155"/>
        <v>48062500</v>
      </c>
      <c r="T165" s="60">
        <f t="shared" si="155"/>
        <v>0</v>
      </c>
      <c r="U165" s="60">
        <f t="shared" si="155"/>
        <v>258782121</v>
      </c>
      <c r="V165" s="60">
        <f t="shared" si="155"/>
        <v>0</v>
      </c>
      <c r="W165" s="60">
        <f t="shared" si="155"/>
        <v>0</v>
      </c>
      <c r="X165" s="36">
        <f t="shared" si="117"/>
        <v>0.21565176750000001</v>
      </c>
      <c r="Y165" s="36">
        <f t="shared" si="118"/>
        <v>0</v>
      </c>
      <c r="Z165" s="36">
        <f t="shared" si="119"/>
        <v>0</v>
      </c>
      <c r="AA165" s="36">
        <f t="shared" si="130"/>
        <v>0</v>
      </c>
      <c r="AB165" s="36" t="s">
        <v>40</v>
      </c>
    </row>
    <row r="166" spans="1:28" ht="42" customHeight="1" x14ac:dyDescent="0.25">
      <c r="A166" s="117" t="s">
        <v>314</v>
      </c>
      <c r="B166" s="43" t="s">
        <v>37</v>
      </c>
      <c r="C166" s="43">
        <v>10</v>
      </c>
      <c r="D166" s="43" t="s">
        <v>38</v>
      </c>
      <c r="E166" s="44" t="s">
        <v>268</v>
      </c>
      <c r="F166" s="45">
        <v>1200000000</v>
      </c>
      <c r="G166" s="45">
        <v>0</v>
      </c>
      <c r="H166" s="45">
        <v>0</v>
      </c>
      <c r="I166" s="45">
        <v>0</v>
      </c>
      <c r="J166" s="45">
        <v>0</v>
      </c>
      <c r="K166" s="45">
        <f>+G166-H166+I166-J166</f>
        <v>0</v>
      </c>
      <c r="L166" s="46">
        <f>+F166+K166</f>
        <v>1200000000</v>
      </c>
      <c r="M166" s="47">
        <f t="shared" si="116"/>
        <v>1.3124484554314362E-4</v>
      </c>
      <c r="N166" s="45">
        <v>0</v>
      </c>
      <c r="O166" s="45">
        <v>306844621</v>
      </c>
      <c r="P166" s="45">
        <f>L166-O166</f>
        <v>893155379</v>
      </c>
      <c r="Q166" s="45">
        <v>258782121</v>
      </c>
      <c r="R166" s="45">
        <f>+L166-Q166</f>
        <v>941217879</v>
      </c>
      <c r="S166" s="45">
        <f>O166-Q166</f>
        <v>48062500</v>
      </c>
      <c r="T166" s="45">
        <v>0</v>
      </c>
      <c r="U166" s="45">
        <f>+Q166-T166</f>
        <v>258782121</v>
      </c>
      <c r="V166" s="45">
        <v>0</v>
      </c>
      <c r="W166" s="48">
        <f>+T166-V166</f>
        <v>0</v>
      </c>
      <c r="X166" s="49">
        <f t="shared" si="117"/>
        <v>0.21565176750000001</v>
      </c>
      <c r="Y166" s="49">
        <f t="shared" si="118"/>
        <v>0</v>
      </c>
      <c r="Z166" s="49">
        <f t="shared" si="119"/>
        <v>0</v>
      </c>
      <c r="AA166" s="49">
        <f t="shared" si="130"/>
        <v>0</v>
      </c>
      <c r="AB166" s="49" t="e">
        <f t="shared" si="131"/>
        <v>#DIV/0!</v>
      </c>
    </row>
    <row r="167" spans="1:28" ht="61.5" customHeight="1" x14ac:dyDescent="0.25">
      <c r="A167" s="116" t="s">
        <v>315</v>
      </c>
      <c r="B167" s="32" t="s">
        <v>37</v>
      </c>
      <c r="C167" s="32">
        <v>10</v>
      </c>
      <c r="D167" s="32" t="s">
        <v>38</v>
      </c>
      <c r="E167" s="39" t="s">
        <v>316</v>
      </c>
      <c r="F167" s="60">
        <f t="shared" ref="F167:K169" si="156">+F168</f>
        <v>93760668540</v>
      </c>
      <c r="G167" s="60">
        <f t="shared" si="156"/>
        <v>0</v>
      </c>
      <c r="H167" s="60">
        <f t="shared" si="156"/>
        <v>0</v>
      </c>
      <c r="I167" s="60">
        <f t="shared" si="156"/>
        <v>0</v>
      </c>
      <c r="J167" s="60">
        <f t="shared" si="156"/>
        <v>0</v>
      </c>
      <c r="K167" s="59">
        <f t="shared" si="156"/>
        <v>0</v>
      </c>
      <c r="L167" s="60">
        <f>+L168</f>
        <v>93760668540</v>
      </c>
      <c r="M167" s="35">
        <f t="shared" si="116"/>
        <v>1.0254670383795154E-2</v>
      </c>
      <c r="N167" s="60">
        <f t="shared" ref="N167:W169" si="157">+N168</f>
        <v>0</v>
      </c>
      <c r="O167" s="60">
        <f t="shared" si="157"/>
        <v>93760668540</v>
      </c>
      <c r="P167" s="60">
        <f t="shared" si="157"/>
        <v>0</v>
      </c>
      <c r="Q167" s="60">
        <f t="shared" si="157"/>
        <v>93760668540</v>
      </c>
      <c r="R167" s="60">
        <f t="shared" si="157"/>
        <v>0</v>
      </c>
      <c r="S167" s="60">
        <f t="shared" si="157"/>
        <v>0</v>
      </c>
      <c r="T167" s="60">
        <f t="shared" si="157"/>
        <v>0</v>
      </c>
      <c r="U167" s="60">
        <f t="shared" si="157"/>
        <v>93760668540</v>
      </c>
      <c r="V167" s="60">
        <f t="shared" si="157"/>
        <v>0</v>
      </c>
      <c r="W167" s="60">
        <f t="shared" si="157"/>
        <v>0</v>
      </c>
      <c r="X167" s="36">
        <f t="shared" si="117"/>
        <v>1</v>
      </c>
      <c r="Y167" s="36">
        <f t="shared" si="118"/>
        <v>0</v>
      </c>
      <c r="Z167" s="36">
        <f t="shared" si="119"/>
        <v>0</v>
      </c>
      <c r="AA167" s="36">
        <f t="shared" si="130"/>
        <v>0</v>
      </c>
      <c r="AB167" s="36" t="s">
        <v>40</v>
      </c>
    </row>
    <row r="168" spans="1:28" ht="82.5" customHeight="1" x14ac:dyDescent="0.25">
      <c r="A168" s="116" t="s">
        <v>317</v>
      </c>
      <c r="B168" s="32" t="s">
        <v>37</v>
      </c>
      <c r="C168" s="32">
        <v>10</v>
      </c>
      <c r="D168" s="32" t="s">
        <v>38</v>
      </c>
      <c r="E168" s="39" t="s">
        <v>311</v>
      </c>
      <c r="F168" s="60">
        <f t="shared" si="156"/>
        <v>93760668540</v>
      </c>
      <c r="G168" s="60">
        <f t="shared" si="156"/>
        <v>0</v>
      </c>
      <c r="H168" s="60">
        <f t="shared" si="156"/>
        <v>0</v>
      </c>
      <c r="I168" s="60">
        <f t="shared" si="156"/>
        <v>0</v>
      </c>
      <c r="J168" s="60">
        <f t="shared" si="156"/>
        <v>0</v>
      </c>
      <c r="K168" s="59">
        <f t="shared" si="156"/>
        <v>0</v>
      </c>
      <c r="L168" s="60">
        <f>+L169</f>
        <v>93760668540</v>
      </c>
      <c r="M168" s="35">
        <f t="shared" si="116"/>
        <v>1.0254670383795154E-2</v>
      </c>
      <c r="N168" s="60">
        <f t="shared" si="157"/>
        <v>0</v>
      </c>
      <c r="O168" s="60">
        <f t="shared" si="157"/>
        <v>93760668540</v>
      </c>
      <c r="P168" s="60">
        <f t="shared" si="157"/>
        <v>0</v>
      </c>
      <c r="Q168" s="60">
        <f t="shared" si="157"/>
        <v>93760668540</v>
      </c>
      <c r="R168" s="60">
        <f t="shared" si="157"/>
        <v>0</v>
      </c>
      <c r="S168" s="60">
        <f t="shared" si="157"/>
        <v>0</v>
      </c>
      <c r="T168" s="60">
        <f t="shared" si="157"/>
        <v>0</v>
      </c>
      <c r="U168" s="60">
        <f t="shared" si="157"/>
        <v>93760668540</v>
      </c>
      <c r="V168" s="60">
        <f t="shared" si="157"/>
        <v>0</v>
      </c>
      <c r="W168" s="60">
        <f t="shared" si="157"/>
        <v>0</v>
      </c>
      <c r="X168" s="36">
        <f t="shared" si="117"/>
        <v>1</v>
      </c>
      <c r="Y168" s="36">
        <f t="shared" si="118"/>
        <v>0</v>
      </c>
      <c r="Z168" s="36">
        <f t="shared" si="119"/>
        <v>0</v>
      </c>
      <c r="AA168" s="36">
        <f t="shared" si="130"/>
        <v>0</v>
      </c>
      <c r="AB168" s="36" t="s">
        <v>40</v>
      </c>
    </row>
    <row r="169" spans="1:28" ht="61.5" customHeight="1" x14ac:dyDescent="0.25">
      <c r="A169" s="116" t="s">
        <v>318</v>
      </c>
      <c r="B169" s="32" t="s">
        <v>37</v>
      </c>
      <c r="C169" s="32">
        <v>10</v>
      </c>
      <c r="D169" s="32" t="s">
        <v>38</v>
      </c>
      <c r="E169" s="39" t="s">
        <v>319</v>
      </c>
      <c r="F169" s="60">
        <f t="shared" si="156"/>
        <v>93760668540</v>
      </c>
      <c r="G169" s="60">
        <f t="shared" si="156"/>
        <v>0</v>
      </c>
      <c r="H169" s="60">
        <f t="shared" si="156"/>
        <v>0</v>
      </c>
      <c r="I169" s="60">
        <f t="shared" si="156"/>
        <v>0</v>
      </c>
      <c r="J169" s="60">
        <f t="shared" si="156"/>
        <v>0</v>
      </c>
      <c r="K169" s="59">
        <f t="shared" si="156"/>
        <v>0</v>
      </c>
      <c r="L169" s="60">
        <f>+L170</f>
        <v>93760668540</v>
      </c>
      <c r="M169" s="35">
        <f t="shared" si="116"/>
        <v>1.0254670383795154E-2</v>
      </c>
      <c r="N169" s="60">
        <f t="shared" si="157"/>
        <v>0</v>
      </c>
      <c r="O169" s="60">
        <f t="shared" si="157"/>
        <v>93760668540</v>
      </c>
      <c r="P169" s="60">
        <f t="shared" si="157"/>
        <v>0</v>
      </c>
      <c r="Q169" s="60">
        <f t="shared" si="157"/>
        <v>93760668540</v>
      </c>
      <c r="R169" s="60">
        <f t="shared" si="157"/>
        <v>0</v>
      </c>
      <c r="S169" s="60">
        <f t="shared" si="157"/>
        <v>0</v>
      </c>
      <c r="T169" s="60">
        <f t="shared" si="157"/>
        <v>0</v>
      </c>
      <c r="U169" s="60">
        <f t="shared" si="157"/>
        <v>93760668540</v>
      </c>
      <c r="V169" s="60">
        <f t="shared" si="157"/>
        <v>0</v>
      </c>
      <c r="W169" s="60">
        <f t="shared" si="157"/>
        <v>0</v>
      </c>
      <c r="X169" s="36">
        <f t="shared" si="117"/>
        <v>1</v>
      </c>
      <c r="Y169" s="36">
        <f t="shared" si="118"/>
        <v>0</v>
      </c>
      <c r="Z169" s="36">
        <f t="shared" si="119"/>
        <v>0</v>
      </c>
      <c r="AA169" s="36">
        <f t="shared" si="130"/>
        <v>0</v>
      </c>
      <c r="AB169" s="36" t="s">
        <v>40</v>
      </c>
    </row>
    <row r="170" spans="1:28" s="133" customFormat="1" ht="42" customHeight="1" x14ac:dyDescent="0.25">
      <c r="A170" s="117" t="s">
        <v>320</v>
      </c>
      <c r="B170" s="83" t="s">
        <v>37</v>
      </c>
      <c r="C170" s="83">
        <v>10</v>
      </c>
      <c r="D170" s="83" t="s">
        <v>38</v>
      </c>
      <c r="E170" s="84" t="s">
        <v>268</v>
      </c>
      <c r="F170" s="126">
        <v>93760668540</v>
      </c>
      <c r="G170" s="126">
        <v>0</v>
      </c>
      <c r="H170" s="126">
        <v>0</v>
      </c>
      <c r="I170" s="126">
        <v>0</v>
      </c>
      <c r="J170" s="126">
        <v>0</v>
      </c>
      <c r="K170" s="126">
        <f>+G170-H170+I170-J170</f>
        <v>0</v>
      </c>
      <c r="L170" s="128">
        <f>+F170+K170</f>
        <v>93760668540</v>
      </c>
      <c r="M170" s="129">
        <f t="shared" si="116"/>
        <v>1.0254670383795154E-2</v>
      </c>
      <c r="N170" s="126">
        <v>0</v>
      </c>
      <c r="O170" s="126">
        <v>93760668540</v>
      </c>
      <c r="P170" s="126">
        <f>L170-O170</f>
        <v>0</v>
      </c>
      <c r="Q170" s="126">
        <v>93760668540</v>
      </c>
      <c r="R170" s="126">
        <f>+L170-Q170</f>
        <v>0</v>
      </c>
      <c r="S170" s="126">
        <f>O170-Q170</f>
        <v>0</v>
      </c>
      <c r="T170" s="126">
        <v>0</v>
      </c>
      <c r="U170" s="126">
        <f>+Q170-T170</f>
        <v>93760668540</v>
      </c>
      <c r="V170" s="126">
        <v>0</v>
      </c>
      <c r="W170" s="130">
        <f>+T170-V170</f>
        <v>0</v>
      </c>
      <c r="X170" s="131">
        <f t="shared" si="117"/>
        <v>1</v>
      </c>
      <c r="Y170" s="131">
        <f t="shared" si="118"/>
        <v>0</v>
      </c>
      <c r="Z170" s="131">
        <f t="shared" si="119"/>
        <v>0</v>
      </c>
      <c r="AA170" s="131">
        <f t="shared" si="130"/>
        <v>0</v>
      </c>
      <c r="AB170" s="131" t="s">
        <v>40</v>
      </c>
    </row>
    <row r="171" spans="1:28" ht="42" customHeight="1" x14ac:dyDescent="0.25">
      <c r="A171" s="134" t="s">
        <v>321</v>
      </c>
      <c r="B171" s="135" t="s">
        <v>37</v>
      </c>
      <c r="C171" s="32">
        <v>10</v>
      </c>
      <c r="D171" s="32" t="s">
        <v>38</v>
      </c>
      <c r="E171" s="72" t="s">
        <v>322</v>
      </c>
      <c r="F171" s="62">
        <f t="shared" ref="F171:K172" si="158">+F173</f>
        <v>57810100814</v>
      </c>
      <c r="G171" s="62">
        <f t="shared" si="158"/>
        <v>0</v>
      </c>
      <c r="H171" s="62">
        <f t="shared" si="158"/>
        <v>0</v>
      </c>
      <c r="I171" s="62">
        <f t="shared" si="158"/>
        <v>0</v>
      </c>
      <c r="J171" s="62">
        <f t="shared" si="158"/>
        <v>0</v>
      </c>
      <c r="K171" s="62">
        <f t="shared" si="158"/>
        <v>0</v>
      </c>
      <c r="L171" s="62">
        <f>+L173</f>
        <v>57810100814</v>
      </c>
      <c r="M171" s="35">
        <f t="shared" si="116"/>
        <v>6.3227314601391593E-3</v>
      </c>
      <c r="N171" s="62">
        <f t="shared" ref="N171:W172" si="159">+N173</f>
        <v>0</v>
      </c>
      <c r="O171" s="62">
        <f t="shared" si="159"/>
        <v>12116028216.200001</v>
      </c>
      <c r="P171" s="62">
        <f t="shared" si="159"/>
        <v>45694072597.800003</v>
      </c>
      <c r="Q171" s="62">
        <f t="shared" si="159"/>
        <v>10450636764.200001</v>
      </c>
      <c r="R171" s="62">
        <f t="shared" si="159"/>
        <v>47359464049.800003</v>
      </c>
      <c r="S171" s="62">
        <f t="shared" si="159"/>
        <v>1665391452</v>
      </c>
      <c r="T171" s="62">
        <f t="shared" si="159"/>
        <v>17220000</v>
      </c>
      <c r="U171" s="62">
        <f t="shared" si="159"/>
        <v>10433416764.200001</v>
      </c>
      <c r="V171" s="62">
        <f t="shared" si="159"/>
        <v>0</v>
      </c>
      <c r="W171" s="62">
        <f t="shared" si="159"/>
        <v>17220000</v>
      </c>
      <c r="X171" s="36">
        <f t="shared" si="117"/>
        <v>0.18077527312786051</v>
      </c>
      <c r="Y171" s="118">
        <f t="shared" si="118"/>
        <v>2.9787182097128939E-4</v>
      </c>
      <c r="Z171" s="36">
        <f t="shared" si="119"/>
        <v>0</v>
      </c>
      <c r="AA171" s="36">
        <f t="shared" si="130"/>
        <v>1.6477464855528538E-3</v>
      </c>
      <c r="AB171" s="36">
        <f t="shared" si="131"/>
        <v>0</v>
      </c>
    </row>
    <row r="172" spans="1:28" ht="42" customHeight="1" x14ac:dyDescent="0.25">
      <c r="A172" s="134" t="s">
        <v>321</v>
      </c>
      <c r="B172" s="135" t="s">
        <v>41</v>
      </c>
      <c r="C172" s="32">
        <v>20</v>
      </c>
      <c r="D172" s="32" t="s">
        <v>38</v>
      </c>
      <c r="E172" s="72" t="s">
        <v>322</v>
      </c>
      <c r="F172" s="60">
        <f t="shared" si="158"/>
        <v>25631941511</v>
      </c>
      <c r="G172" s="60">
        <f t="shared" si="158"/>
        <v>0</v>
      </c>
      <c r="H172" s="60">
        <f t="shared" si="158"/>
        <v>0</v>
      </c>
      <c r="I172" s="60">
        <f t="shared" si="158"/>
        <v>0</v>
      </c>
      <c r="J172" s="60">
        <f t="shared" si="158"/>
        <v>0</v>
      </c>
      <c r="K172" s="60">
        <f t="shared" si="158"/>
        <v>0</v>
      </c>
      <c r="L172" s="60">
        <f>+L174</f>
        <v>25631941511</v>
      </c>
      <c r="M172" s="35">
        <f t="shared" si="116"/>
        <v>2.8033835038184054E-3</v>
      </c>
      <c r="N172" s="60">
        <f t="shared" si="159"/>
        <v>0</v>
      </c>
      <c r="O172" s="60">
        <f t="shared" si="159"/>
        <v>23437428373</v>
      </c>
      <c r="P172" s="60">
        <f t="shared" si="159"/>
        <v>2194513138</v>
      </c>
      <c r="Q172" s="60">
        <f t="shared" si="159"/>
        <v>23437428373</v>
      </c>
      <c r="R172" s="60">
        <f t="shared" si="159"/>
        <v>2194513138</v>
      </c>
      <c r="S172" s="60">
        <f t="shared" si="159"/>
        <v>0</v>
      </c>
      <c r="T172" s="60">
        <f t="shared" si="159"/>
        <v>0</v>
      </c>
      <c r="U172" s="60">
        <f t="shared" si="159"/>
        <v>23437428373</v>
      </c>
      <c r="V172" s="60">
        <f t="shared" si="159"/>
        <v>0</v>
      </c>
      <c r="W172" s="60">
        <f t="shared" si="159"/>
        <v>0</v>
      </c>
      <c r="X172" s="36">
        <f t="shared" si="117"/>
        <v>0.91438365536772859</v>
      </c>
      <c r="Y172" s="118">
        <f t="shared" si="118"/>
        <v>0</v>
      </c>
      <c r="Z172" s="36">
        <f t="shared" si="119"/>
        <v>0</v>
      </c>
      <c r="AA172" s="36">
        <f t="shared" si="130"/>
        <v>0</v>
      </c>
      <c r="AB172" s="36" t="s">
        <v>40</v>
      </c>
    </row>
    <row r="173" spans="1:28" ht="42" customHeight="1" x14ac:dyDescent="0.25">
      <c r="A173" s="134" t="s">
        <v>323</v>
      </c>
      <c r="B173" s="135" t="s">
        <v>37</v>
      </c>
      <c r="C173" s="32">
        <v>10</v>
      </c>
      <c r="D173" s="32" t="s">
        <v>38</v>
      </c>
      <c r="E173" s="72" t="s">
        <v>255</v>
      </c>
      <c r="F173" s="62">
        <f t="shared" ref="F173:K173" si="160">+F175+F179+F191+F195</f>
        <v>57810100814</v>
      </c>
      <c r="G173" s="62">
        <f t="shared" si="160"/>
        <v>0</v>
      </c>
      <c r="H173" s="62">
        <f t="shared" si="160"/>
        <v>0</v>
      </c>
      <c r="I173" s="62">
        <f t="shared" si="160"/>
        <v>0</v>
      </c>
      <c r="J173" s="62">
        <f t="shared" si="160"/>
        <v>0</v>
      </c>
      <c r="K173" s="62">
        <f t="shared" si="160"/>
        <v>0</v>
      </c>
      <c r="L173" s="62">
        <f>+L175+L179+L191+L195</f>
        <v>57810100814</v>
      </c>
      <c r="M173" s="35">
        <f t="shared" si="116"/>
        <v>6.3227314601391593E-3</v>
      </c>
      <c r="N173" s="62">
        <f t="shared" ref="N173:W173" si="161">+N175+N179+N191+N195</f>
        <v>0</v>
      </c>
      <c r="O173" s="62">
        <f t="shared" si="161"/>
        <v>12116028216.200001</v>
      </c>
      <c r="P173" s="62">
        <f t="shared" si="161"/>
        <v>45694072597.800003</v>
      </c>
      <c r="Q173" s="62">
        <f t="shared" si="161"/>
        <v>10450636764.200001</v>
      </c>
      <c r="R173" s="62">
        <f t="shared" si="161"/>
        <v>47359464049.800003</v>
      </c>
      <c r="S173" s="62">
        <f t="shared" si="161"/>
        <v>1665391452</v>
      </c>
      <c r="T173" s="62">
        <f t="shared" si="161"/>
        <v>17220000</v>
      </c>
      <c r="U173" s="62">
        <f t="shared" si="161"/>
        <v>10433416764.200001</v>
      </c>
      <c r="V173" s="62">
        <f t="shared" si="161"/>
        <v>0</v>
      </c>
      <c r="W173" s="62">
        <f t="shared" si="161"/>
        <v>17220000</v>
      </c>
      <c r="X173" s="36">
        <f t="shared" si="117"/>
        <v>0.18077527312786051</v>
      </c>
      <c r="Y173" s="118">
        <f t="shared" si="118"/>
        <v>2.9787182097128939E-4</v>
      </c>
      <c r="Z173" s="36">
        <f t="shared" si="119"/>
        <v>0</v>
      </c>
      <c r="AA173" s="36">
        <f t="shared" si="130"/>
        <v>1.6477464855528538E-3</v>
      </c>
      <c r="AB173" s="36">
        <f t="shared" si="131"/>
        <v>0</v>
      </c>
    </row>
    <row r="174" spans="1:28" ht="42" customHeight="1" x14ac:dyDescent="0.25">
      <c r="A174" s="134" t="s">
        <v>323</v>
      </c>
      <c r="B174" s="135" t="s">
        <v>41</v>
      </c>
      <c r="C174" s="32">
        <v>20</v>
      </c>
      <c r="D174" s="32" t="s">
        <v>38</v>
      </c>
      <c r="E174" s="72" t="s">
        <v>255</v>
      </c>
      <c r="F174" s="62">
        <f t="shared" ref="F174:K174" si="162">+F180</f>
        <v>25631941511</v>
      </c>
      <c r="G174" s="62">
        <f t="shared" si="162"/>
        <v>0</v>
      </c>
      <c r="H174" s="62">
        <f t="shared" si="162"/>
        <v>0</v>
      </c>
      <c r="I174" s="62">
        <f t="shared" si="162"/>
        <v>0</v>
      </c>
      <c r="J174" s="62">
        <f t="shared" si="162"/>
        <v>0</v>
      </c>
      <c r="K174" s="62">
        <f t="shared" si="162"/>
        <v>0</v>
      </c>
      <c r="L174" s="62">
        <f>+L180</f>
        <v>25631941511</v>
      </c>
      <c r="M174" s="35">
        <f t="shared" si="116"/>
        <v>2.8033835038184054E-3</v>
      </c>
      <c r="N174" s="62">
        <f t="shared" ref="N174:W174" si="163">+N180</f>
        <v>0</v>
      </c>
      <c r="O174" s="62">
        <f t="shared" si="163"/>
        <v>23437428373</v>
      </c>
      <c r="P174" s="62">
        <f t="shared" si="163"/>
        <v>2194513138</v>
      </c>
      <c r="Q174" s="62">
        <f t="shared" si="163"/>
        <v>23437428373</v>
      </c>
      <c r="R174" s="62">
        <f t="shared" si="163"/>
        <v>2194513138</v>
      </c>
      <c r="S174" s="62">
        <f t="shared" si="163"/>
        <v>0</v>
      </c>
      <c r="T174" s="62">
        <f t="shared" si="163"/>
        <v>0</v>
      </c>
      <c r="U174" s="62">
        <f t="shared" si="163"/>
        <v>23437428373</v>
      </c>
      <c r="V174" s="62">
        <f t="shared" si="163"/>
        <v>0</v>
      </c>
      <c r="W174" s="62">
        <f t="shared" si="163"/>
        <v>0</v>
      </c>
      <c r="X174" s="36">
        <f t="shared" si="117"/>
        <v>0.91438365536772859</v>
      </c>
      <c r="Y174" s="118">
        <f t="shared" si="118"/>
        <v>0</v>
      </c>
      <c r="Z174" s="36">
        <f t="shared" si="119"/>
        <v>0</v>
      </c>
      <c r="AA174" s="36">
        <f t="shared" si="130"/>
        <v>0</v>
      </c>
      <c r="AB174" s="36" t="s">
        <v>40</v>
      </c>
    </row>
    <row r="175" spans="1:28" ht="78" customHeight="1" x14ac:dyDescent="0.25">
      <c r="A175" s="136" t="s">
        <v>324</v>
      </c>
      <c r="B175" s="135" t="s">
        <v>37</v>
      </c>
      <c r="C175" s="32">
        <v>10</v>
      </c>
      <c r="D175" s="32" t="s">
        <v>38</v>
      </c>
      <c r="E175" s="72" t="s">
        <v>325</v>
      </c>
      <c r="F175" s="62">
        <f t="shared" ref="F175:K177" si="164">+F176</f>
        <v>1000000000</v>
      </c>
      <c r="G175" s="62">
        <f t="shared" si="164"/>
        <v>0</v>
      </c>
      <c r="H175" s="62">
        <f t="shared" si="164"/>
        <v>0</v>
      </c>
      <c r="I175" s="62">
        <f t="shared" si="164"/>
        <v>0</v>
      </c>
      <c r="J175" s="62">
        <f t="shared" si="164"/>
        <v>0</v>
      </c>
      <c r="K175" s="62">
        <f t="shared" si="164"/>
        <v>0</v>
      </c>
      <c r="L175" s="62">
        <f>+L176</f>
        <v>1000000000</v>
      </c>
      <c r="M175" s="35">
        <f t="shared" si="116"/>
        <v>1.0937070461928634E-4</v>
      </c>
      <c r="N175" s="62">
        <f t="shared" ref="N175:W177" si="165">+N176</f>
        <v>0</v>
      </c>
      <c r="O175" s="62">
        <f t="shared" si="165"/>
        <v>42125000</v>
      </c>
      <c r="P175" s="62">
        <f t="shared" si="165"/>
        <v>957875000</v>
      </c>
      <c r="Q175" s="62">
        <f t="shared" si="165"/>
        <v>41875000</v>
      </c>
      <c r="R175" s="62">
        <f t="shared" si="165"/>
        <v>958125000</v>
      </c>
      <c r="S175" s="62">
        <f t="shared" si="165"/>
        <v>250000</v>
      </c>
      <c r="T175" s="62">
        <f t="shared" si="165"/>
        <v>0</v>
      </c>
      <c r="U175" s="62">
        <f t="shared" si="165"/>
        <v>41875000</v>
      </c>
      <c r="V175" s="62">
        <f t="shared" si="165"/>
        <v>0</v>
      </c>
      <c r="W175" s="62">
        <f t="shared" si="165"/>
        <v>0</v>
      </c>
      <c r="X175" s="36">
        <f t="shared" si="117"/>
        <v>4.1875000000000002E-2</v>
      </c>
      <c r="Y175" s="118">
        <f t="shared" si="118"/>
        <v>0</v>
      </c>
      <c r="Z175" s="36">
        <f t="shared" si="119"/>
        <v>0</v>
      </c>
      <c r="AA175" s="36">
        <f t="shared" si="130"/>
        <v>0</v>
      </c>
      <c r="AB175" s="36" t="s">
        <v>40</v>
      </c>
    </row>
    <row r="176" spans="1:28" s="133" customFormat="1" ht="78" customHeight="1" x14ac:dyDescent="0.25">
      <c r="A176" s="136" t="s">
        <v>326</v>
      </c>
      <c r="B176" s="137" t="s">
        <v>37</v>
      </c>
      <c r="C176" s="80">
        <v>10</v>
      </c>
      <c r="D176" s="80" t="s">
        <v>38</v>
      </c>
      <c r="E176" s="78" t="s">
        <v>257</v>
      </c>
      <c r="F176" s="73">
        <f t="shared" si="164"/>
        <v>1000000000</v>
      </c>
      <c r="G176" s="73">
        <f t="shared" si="164"/>
        <v>0</v>
      </c>
      <c r="H176" s="73">
        <f t="shared" si="164"/>
        <v>0</v>
      </c>
      <c r="I176" s="73">
        <f t="shared" si="164"/>
        <v>0</v>
      </c>
      <c r="J176" s="73">
        <f t="shared" si="164"/>
        <v>0</v>
      </c>
      <c r="K176" s="73">
        <f t="shared" si="164"/>
        <v>0</v>
      </c>
      <c r="L176" s="73">
        <f>+L177</f>
        <v>1000000000</v>
      </c>
      <c r="M176" s="138">
        <f t="shared" si="116"/>
        <v>1.0937070461928634E-4</v>
      </c>
      <c r="N176" s="73">
        <f t="shared" si="165"/>
        <v>0</v>
      </c>
      <c r="O176" s="73">
        <f t="shared" si="165"/>
        <v>42125000</v>
      </c>
      <c r="P176" s="73">
        <f t="shared" si="165"/>
        <v>957875000</v>
      </c>
      <c r="Q176" s="73">
        <f t="shared" si="165"/>
        <v>41875000</v>
      </c>
      <c r="R176" s="73">
        <f t="shared" si="165"/>
        <v>958125000</v>
      </c>
      <c r="S176" s="73">
        <f t="shared" si="165"/>
        <v>250000</v>
      </c>
      <c r="T176" s="73">
        <f t="shared" si="165"/>
        <v>0</v>
      </c>
      <c r="U176" s="73">
        <f t="shared" si="165"/>
        <v>41875000</v>
      </c>
      <c r="V176" s="73">
        <f t="shared" si="165"/>
        <v>0</v>
      </c>
      <c r="W176" s="73">
        <f t="shared" si="165"/>
        <v>0</v>
      </c>
      <c r="X176" s="139">
        <f t="shared" si="117"/>
        <v>4.1875000000000002E-2</v>
      </c>
      <c r="Y176" s="140">
        <f t="shared" si="118"/>
        <v>0</v>
      </c>
      <c r="Z176" s="139">
        <f t="shared" si="119"/>
        <v>0</v>
      </c>
      <c r="AA176" s="139">
        <f t="shared" si="130"/>
        <v>0</v>
      </c>
      <c r="AB176" s="139" t="s">
        <v>40</v>
      </c>
    </row>
    <row r="177" spans="1:28" s="133" customFormat="1" ht="78" customHeight="1" x14ac:dyDescent="0.25">
      <c r="A177" s="136" t="s">
        <v>327</v>
      </c>
      <c r="B177" s="137" t="s">
        <v>37</v>
      </c>
      <c r="C177" s="80">
        <v>10</v>
      </c>
      <c r="D177" s="80" t="s">
        <v>38</v>
      </c>
      <c r="E177" s="141" t="s">
        <v>328</v>
      </c>
      <c r="F177" s="73">
        <f t="shared" si="164"/>
        <v>1000000000</v>
      </c>
      <c r="G177" s="73">
        <f t="shared" si="164"/>
        <v>0</v>
      </c>
      <c r="H177" s="73">
        <f t="shared" si="164"/>
        <v>0</v>
      </c>
      <c r="I177" s="73">
        <f t="shared" si="164"/>
        <v>0</v>
      </c>
      <c r="J177" s="73">
        <f t="shared" si="164"/>
        <v>0</v>
      </c>
      <c r="K177" s="73">
        <f t="shared" si="164"/>
        <v>0</v>
      </c>
      <c r="L177" s="73">
        <f>+L178</f>
        <v>1000000000</v>
      </c>
      <c r="M177" s="138">
        <f t="shared" si="116"/>
        <v>1.0937070461928634E-4</v>
      </c>
      <c r="N177" s="73">
        <f t="shared" si="165"/>
        <v>0</v>
      </c>
      <c r="O177" s="73">
        <f t="shared" si="165"/>
        <v>42125000</v>
      </c>
      <c r="P177" s="73">
        <f t="shared" si="165"/>
        <v>957875000</v>
      </c>
      <c r="Q177" s="73">
        <f t="shared" si="165"/>
        <v>41875000</v>
      </c>
      <c r="R177" s="73">
        <f t="shared" si="165"/>
        <v>958125000</v>
      </c>
      <c r="S177" s="73">
        <f t="shared" si="165"/>
        <v>250000</v>
      </c>
      <c r="T177" s="73">
        <f t="shared" si="165"/>
        <v>0</v>
      </c>
      <c r="U177" s="73">
        <f t="shared" si="165"/>
        <v>41875000</v>
      </c>
      <c r="V177" s="73">
        <f t="shared" si="165"/>
        <v>0</v>
      </c>
      <c r="W177" s="73">
        <f t="shared" si="165"/>
        <v>0</v>
      </c>
      <c r="X177" s="139">
        <f t="shared" si="117"/>
        <v>4.1875000000000002E-2</v>
      </c>
      <c r="Y177" s="140">
        <f t="shared" si="118"/>
        <v>0</v>
      </c>
      <c r="Z177" s="139">
        <f t="shared" si="119"/>
        <v>0</v>
      </c>
      <c r="AA177" s="139">
        <f t="shared" si="130"/>
        <v>0</v>
      </c>
      <c r="AB177" s="139" t="s">
        <v>40</v>
      </c>
    </row>
    <row r="178" spans="1:28" s="133" customFormat="1" ht="42" customHeight="1" x14ac:dyDescent="0.25">
      <c r="A178" s="117" t="s">
        <v>329</v>
      </c>
      <c r="B178" s="142" t="s">
        <v>37</v>
      </c>
      <c r="C178" s="83">
        <v>10</v>
      </c>
      <c r="D178" s="83" t="s">
        <v>38</v>
      </c>
      <c r="E178" s="84" t="s">
        <v>268</v>
      </c>
      <c r="F178" s="126">
        <v>1000000000</v>
      </c>
      <c r="G178" s="126">
        <v>0</v>
      </c>
      <c r="H178" s="126">
        <v>0</v>
      </c>
      <c r="I178" s="126">
        <v>0</v>
      </c>
      <c r="J178" s="126">
        <v>0</v>
      </c>
      <c r="K178" s="126">
        <v>0</v>
      </c>
      <c r="L178" s="128">
        <f>+F178+K178</f>
        <v>1000000000</v>
      </c>
      <c r="M178" s="129">
        <f t="shared" si="116"/>
        <v>1.0937070461928634E-4</v>
      </c>
      <c r="N178" s="126">
        <v>0</v>
      </c>
      <c r="O178" s="126">
        <v>42125000</v>
      </c>
      <c r="P178" s="126">
        <f>L178-O178</f>
        <v>957875000</v>
      </c>
      <c r="Q178" s="126">
        <v>41875000</v>
      </c>
      <c r="R178" s="126">
        <f>+L178-Q178</f>
        <v>958125000</v>
      </c>
      <c r="S178" s="126">
        <f>O178-Q178</f>
        <v>250000</v>
      </c>
      <c r="T178" s="126">
        <v>0</v>
      </c>
      <c r="U178" s="126">
        <f>+Q178-T178</f>
        <v>41875000</v>
      </c>
      <c r="V178" s="126">
        <v>0</v>
      </c>
      <c r="W178" s="130">
        <f>+T178-V178</f>
        <v>0</v>
      </c>
      <c r="X178" s="131">
        <f t="shared" si="117"/>
        <v>4.1875000000000002E-2</v>
      </c>
      <c r="Y178" s="131">
        <f t="shared" si="118"/>
        <v>0</v>
      </c>
      <c r="Z178" s="131">
        <f t="shared" si="119"/>
        <v>0</v>
      </c>
      <c r="AA178" s="131">
        <f t="shared" si="130"/>
        <v>0</v>
      </c>
      <c r="AB178" s="131" t="s">
        <v>40</v>
      </c>
    </row>
    <row r="179" spans="1:28" ht="75" customHeight="1" x14ac:dyDescent="0.25">
      <c r="A179" s="136" t="s">
        <v>330</v>
      </c>
      <c r="B179" s="71" t="s">
        <v>37</v>
      </c>
      <c r="C179" s="32">
        <v>10</v>
      </c>
      <c r="D179" s="32" t="s">
        <v>38</v>
      </c>
      <c r="E179" s="72" t="s">
        <v>331</v>
      </c>
      <c r="F179" s="60">
        <f t="shared" ref="F179:J180" si="166">+F181</f>
        <v>50310100814</v>
      </c>
      <c r="G179" s="60">
        <f t="shared" si="166"/>
        <v>0</v>
      </c>
      <c r="H179" s="60">
        <f t="shared" si="166"/>
        <v>0</v>
      </c>
      <c r="I179" s="60">
        <f t="shared" si="166"/>
        <v>0</v>
      </c>
      <c r="J179" s="60">
        <f t="shared" si="166"/>
        <v>0</v>
      </c>
      <c r="K179" s="62">
        <f>+K181+K185+K197+K201</f>
        <v>0</v>
      </c>
      <c r="L179" s="60">
        <f>+L181</f>
        <v>50310100814</v>
      </c>
      <c r="M179" s="35">
        <f t="shared" si="116"/>
        <v>5.5024511754945115E-3</v>
      </c>
      <c r="N179" s="60">
        <f t="shared" ref="N179:W180" si="167">+N181</f>
        <v>0</v>
      </c>
      <c r="O179" s="60">
        <f t="shared" si="167"/>
        <v>11871624583</v>
      </c>
      <c r="P179" s="60">
        <f t="shared" si="167"/>
        <v>38438476231</v>
      </c>
      <c r="Q179" s="60">
        <f t="shared" si="167"/>
        <v>10239833131</v>
      </c>
      <c r="R179" s="60">
        <f t="shared" si="167"/>
        <v>40070267683</v>
      </c>
      <c r="S179" s="60">
        <f t="shared" si="167"/>
        <v>1631791452</v>
      </c>
      <c r="T179" s="60">
        <f t="shared" si="167"/>
        <v>17220000</v>
      </c>
      <c r="U179" s="60">
        <f t="shared" si="167"/>
        <v>10222613131</v>
      </c>
      <c r="V179" s="60">
        <f t="shared" si="167"/>
        <v>0</v>
      </c>
      <c r="W179" s="60">
        <f t="shared" si="167"/>
        <v>17220000</v>
      </c>
      <c r="X179" s="36">
        <f t="shared" si="117"/>
        <v>0.20353433933391205</v>
      </c>
      <c r="Y179" s="118">
        <f t="shared" si="118"/>
        <v>3.4227719128736311E-4</v>
      </c>
      <c r="Z179" s="36">
        <f t="shared" si="119"/>
        <v>0</v>
      </c>
      <c r="AA179" s="36">
        <f t="shared" si="130"/>
        <v>1.6816680291271827E-3</v>
      </c>
      <c r="AB179" s="36">
        <f t="shared" si="131"/>
        <v>0</v>
      </c>
    </row>
    <row r="180" spans="1:28" ht="67.5" customHeight="1" x14ac:dyDescent="0.25">
      <c r="A180" s="136" t="s">
        <v>330</v>
      </c>
      <c r="B180" s="135" t="s">
        <v>41</v>
      </c>
      <c r="C180" s="32">
        <v>20</v>
      </c>
      <c r="D180" s="32" t="s">
        <v>38</v>
      </c>
      <c r="E180" s="72" t="s">
        <v>331</v>
      </c>
      <c r="F180" s="60">
        <f t="shared" si="166"/>
        <v>25631941511</v>
      </c>
      <c r="G180" s="60">
        <f t="shared" si="166"/>
        <v>0</v>
      </c>
      <c r="H180" s="60">
        <f t="shared" si="166"/>
        <v>0</v>
      </c>
      <c r="I180" s="60">
        <f t="shared" si="166"/>
        <v>0</v>
      </c>
      <c r="J180" s="60">
        <f t="shared" si="166"/>
        <v>0</v>
      </c>
      <c r="K180" s="62">
        <f>+K186</f>
        <v>0</v>
      </c>
      <c r="L180" s="60">
        <f>+L182</f>
        <v>25631941511</v>
      </c>
      <c r="M180" s="35">
        <f t="shared" si="116"/>
        <v>2.8033835038184054E-3</v>
      </c>
      <c r="N180" s="60">
        <f t="shared" si="167"/>
        <v>0</v>
      </c>
      <c r="O180" s="60">
        <f t="shared" si="167"/>
        <v>23437428373</v>
      </c>
      <c r="P180" s="60">
        <f t="shared" si="167"/>
        <v>2194513138</v>
      </c>
      <c r="Q180" s="60">
        <f t="shared" si="167"/>
        <v>23437428373</v>
      </c>
      <c r="R180" s="60">
        <f t="shared" si="167"/>
        <v>2194513138</v>
      </c>
      <c r="S180" s="60">
        <f t="shared" si="167"/>
        <v>0</v>
      </c>
      <c r="T180" s="60">
        <f t="shared" si="167"/>
        <v>0</v>
      </c>
      <c r="U180" s="60">
        <f t="shared" si="167"/>
        <v>23437428373</v>
      </c>
      <c r="V180" s="60">
        <f t="shared" si="167"/>
        <v>0</v>
      </c>
      <c r="W180" s="60">
        <f t="shared" si="167"/>
        <v>0</v>
      </c>
      <c r="X180" s="36">
        <f t="shared" si="117"/>
        <v>0.91438365536772859</v>
      </c>
      <c r="Y180" s="118">
        <f t="shared" si="118"/>
        <v>0</v>
      </c>
      <c r="Z180" s="36">
        <f t="shared" si="119"/>
        <v>0</v>
      </c>
      <c r="AA180" s="36">
        <f t="shared" si="130"/>
        <v>0</v>
      </c>
      <c r="AB180" s="36" t="s">
        <v>40</v>
      </c>
    </row>
    <row r="181" spans="1:28" ht="67.5" customHeight="1" x14ac:dyDescent="0.25">
      <c r="A181" s="136" t="s">
        <v>332</v>
      </c>
      <c r="B181" s="71" t="s">
        <v>37</v>
      </c>
      <c r="C181" s="32">
        <v>10</v>
      </c>
      <c r="D181" s="32" t="s">
        <v>38</v>
      </c>
      <c r="E181" s="39" t="s">
        <v>257</v>
      </c>
      <c r="F181" s="62">
        <f>+F183+F187</f>
        <v>50310100814</v>
      </c>
      <c r="G181" s="62">
        <f>+G183+G187</f>
        <v>0</v>
      </c>
      <c r="H181" s="62">
        <f>+H183+H187</f>
        <v>0</v>
      </c>
      <c r="I181" s="62">
        <f>+I183+I187</f>
        <v>0</v>
      </c>
      <c r="J181" s="62">
        <f>+J183+J187</f>
        <v>0</v>
      </c>
      <c r="K181" s="62">
        <f>+K182</f>
        <v>0</v>
      </c>
      <c r="L181" s="62">
        <f>+L183+L187</f>
        <v>50310100814</v>
      </c>
      <c r="M181" s="35">
        <f t="shared" si="116"/>
        <v>5.5024511754945115E-3</v>
      </c>
      <c r="N181" s="62">
        <f t="shared" ref="N181:W181" si="168">+N183+N187</f>
        <v>0</v>
      </c>
      <c r="O181" s="62">
        <f>+O183+O187</f>
        <v>11871624583</v>
      </c>
      <c r="P181" s="62">
        <f t="shared" si="168"/>
        <v>38438476231</v>
      </c>
      <c r="Q181" s="62">
        <f t="shared" si="168"/>
        <v>10239833131</v>
      </c>
      <c r="R181" s="62">
        <f t="shared" si="168"/>
        <v>40070267683</v>
      </c>
      <c r="S181" s="62">
        <f t="shared" si="168"/>
        <v>1631791452</v>
      </c>
      <c r="T181" s="62">
        <f t="shared" si="168"/>
        <v>17220000</v>
      </c>
      <c r="U181" s="62">
        <f t="shared" si="168"/>
        <v>10222613131</v>
      </c>
      <c r="V181" s="62">
        <f t="shared" si="168"/>
        <v>0</v>
      </c>
      <c r="W181" s="62">
        <f t="shared" si="168"/>
        <v>17220000</v>
      </c>
      <c r="X181" s="36">
        <f t="shared" si="117"/>
        <v>0.20353433933391205</v>
      </c>
      <c r="Y181" s="118">
        <f t="shared" si="118"/>
        <v>3.4227719128736311E-4</v>
      </c>
      <c r="Z181" s="36">
        <f t="shared" si="119"/>
        <v>0</v>
      </c>
      <c r="AA181" s="36">
        <f t="shared" si="130"/>
        <v>1.6816680291271827E-3</v>
      </c>
      <c r="AB181" s="36">
        <f t="shared" si="131"/>
        <v>0</v>
      </c>
    </row>
    <row r="182" spans="1:28" ht="67.5" customHeight="1" x14ac:dyDescent="0.25">
      <c r="A182" s="136" t="s">
        <v>332</v>
      </c>
      <c r="B182" s="71" t="s">
        <v>41</v>
      </c>
      <c r="C182" s="32">
        <v>20</v>
      </c>
      <c r="D182" s="32" t="s">
        <v>38</v>
      </c>
      <c r="E182" s="39" t="s">
        <v>257</v>
      </c>
      <c r="F182" s="62">
        <f>+F185+F189</f>
        <v>25631941511</v>
      </c>
      <c r="G182" s="62">
        <f>+G185+G189</f>
        <v>0</v>
      </c>
      <c r="H182" s="62">
        <f>+H185+H189</f>
        <v>0</v>
      </c>
      <c r="I182" s="62">
        <f>+I185+I189</f>
        <v>0</v>
      </c>
      <c r="J182" s="62">
        <f>+J185+J189</f>
        <v>0</v>
      </c>
      <c r="K182" s="62">
        <f>+K183</f>
        <v>0</v>
      </c>
      <c r="L182" s="62">
        <f>+L185+L189</f>
        <v>25631941511</v>
      </c>
      <c r="M182" s="35">
        <f t="shared" si="116"/>
        <v>2.8033835038184054E-3</v>
      </c>
      <c r="N182" s="62">
        <f t="shared" ref="N182:W182" si="169">+N185+N189</f>
        <v>0</v>
      </c>
      <c r="O182" s="62">
        <f>+O185+O189</f>
        <v>23437428373</v>
      </c>
      <c r="P182" s="62">
        <f t="shared" si="169"/>
        <v>2194513138</v>
      </c>
      <c r="Q182" s="62">
        <f t="shared" si="169"/>
        <v>23437428373</v>
      </c>
      <c r="R182" s="62">
        <f t="shared" si="169"/>
        <v>2194513138</v>
      </c>
      <c r="S182" s="62">
        <f t="shared" si="169"/>
        <v>0</v>
      </c>
      <c r="T182" s="62">
        <f t="shared" si="169"/>
        <v>0</v>
      </c>
      <c r="U182" s="62">
        <f t="shared" si="169"/>
        <v>23437428373</v>
      </c>
      <c r="V182" s="62">
        <f t="shared" si="169"/>
        <v>0</v>
      </c>
      <c r="W182" s="62">
        <f t="shared" si="169"/>
        <v>0</v>
      </c>
      <c r="X182" s="36">
        <f t="shared" si="117"/>
        <v>0.91438365536772859</v>
      </c>
      <c r="Y182" s="118">
        <f t="shared" si="118"/>
        <v>0</v>
      </c>
      <c r="Z182" s="36">
        <f t="shared" si="119"/>
        <v>0</v>
      </c>
      <c r="AA182" s="36">
        <f t="shared" si="130"/>
        <v>0</v>
      </c>
      <c r="AB182" s="36" t="s">
        <v>40</v>
      </c>
    </row>
    <row r="183" spans="1:28" ht="42" customHeight="1" x14ac:dyDescent="0.25">
      <c r="A183" s="136" t="s">
        <v>333</v>
      </c>
      <c r="B183" s="71" t="s">
        <v>37</v>
      </c>
      <c r="C183" s="32">
        <v>10</v>
      </c>
      <c r="D183" s="32" t="s">
        <v>38</v>
      </c>
      <c r="E183" s="39" t="s">
        <v>266</v>
      </c>
      <c r="F183" s="62">
        <f>+F184</f>
        <v>32310100814</v>
      </c>
      <c r="G183" s="62">
        <f>+G184</f>
        <v>0</v>
      </c>
      <c r="H183" s="62">
        <f>+H184</f>
        <v>0</v>
      </c>
      <c r="I183" s="62">
        <f>+I184</f>
        <v>0</v>
      </c>
      <c r="J183" s="62">
        <f>+J184</f>
        <v>0</v>
      </c>
      <c r="K183" s="62">
        <f>+K184</f>
        <v>0</v>
      </c>
      <c r="L183" s="62">
        <f>+L184</f>
        <v>32310100814</v>
      </c>
      <c r="M183" s="35">
        <f t="shared" si="116"/>
        <v>3.5337784923473573E-3</v>
      </c>
      <c r="N183" s="62">
        <f t="shared" ref="N183:W183" si="170">+N184</f>
        <v>0</v>
      </c>
      <c r="O183" s="62">
        <f>+O184</f>
        <v>11871624583</v>
      </c>
      <c r="P183" s="62">
        <f t="shared" si="170"/>
        <v>20438476231</v>
      </c>
      <c r="Q183" s="62">
        <f t="shared" si="170"/>
        <v>10239833131</v>
      </c>
      <c r="R183" s="62">
        <f t="shared" si="170"/>
        <v>22070267683</v>
      </c>
      <c r="S183" s="62">
        <f t="shared" si="170"/>
        <v>1631791452</v>
      </c>
      <c r="T183" s="62">
        <f t="shared" si="170"/>
        <v>17220000</v>
      </c>
      <c r="U183" s="62">
        <f t="shared" si="170"/>
        <v>10222613131</v>
      </c>
      <c r="V183" s="62">
        <f t="shared" si="170"/>
        <v>0</v>
      </c>
      <c r="W183" s="62">
        <f t="shared" si="170"/>
        <v>17220000</v>
      </c>
      <c r="X183" s="36">
        <f t="shared" si="117"/>
        <v>0.31692358962133199</v>
      </c>
      <c r="Y183" s="118">
        <f t="shared" si="118"/>
        <v>5.3296026834241748E-4</v>
      </c>
      <c r="Z183" s="36">
        <f t="shared" si="119"/>
        <v>0</v>
      </c>
      <c r="AA183" s="36">
        <f t="shared" si="130"/>
        <v>1.6816680291271827E-3</v>
      </c>
      <c r="AB183" s="36">
        <f t="shared" si="131"/>
        <v>0</v>
      </c>
    </row>
    <row r="184" spans="1:28" ht="42" customHeight="1" x14ac:dyDescent="0.25">
      <c r="A184" s="143" t="s">
        <v>334</v>
      </c>
      <c r="B184" s="124" t="s">
        <v>37</v>
      </c>
      <c r="C184" s="43">
        <v>10</v>
      </c>
      <c r="D184" s="43" t="s">
        <v>38</v>
      </c>
      <c r="E184" s="77" t="s">
        <v>268</v>
      </c>
      <c r="F184" s="56">
        <v>32310100814</v>
      </c>
      <c r="G184" s="45">
        <v>0</v>
      </c>
      <c r="H184" s="45">
        <v>0</v>
      </c>
      <c r="I184" s="45">
        <v>0</v>
      </c>
      <c r="J184" s="45">
        <v>0</v>
      </c>
      <c r="K184" s="45">
        <v>0</v>
      </c>
      <c r="L184" s="46">
        <f>+F184+K184</f>
        <v>32310100814</v>
      </c>
      <c r="M184" s="47">
        <f t="shared" si="116"/>
        <v>3.5337784923473573E-3</v>
      </c>
      <c r="N184" s="56">
        <v>0</v>
      </c>
      <c r="O184" s="45">
        <v>11871624583</v>
      </c>
      <c r="P184" s="45">
        <f>L184-O184</f>
        <v>20438476231</v>
      </c>
      <c r="Q184" s="45">
        <v>10239833131</v>
      </c>
      <c r="R184" s="45">
        <f>+L184-Q184</f>
        <v>22070267683</v>
      </c>
      <c r="S184" s="45">
        <f>O184-Q184</f>
        <v>1631791452</v>
      </c>
      <c r="T184" s="45">
        <v>17220000</v>
      </c>
      <c r="U184" s="45">
        <f>+Q184-T184</f>
        <v>10222613131</v>
      </c>
      <c r="V184" s="45">
        <v>0</v>
      </c>
      <c r="W184" s="48">
        <f>+T184-V184</f>
        <v>17220000</v>
      </c>
      <c r="X184" s="49">
        <f t="shared" si="117"/>
        <v>0.31692358962133199</v>
      </c>
      <c r="Y184" s="49">
        <f t="shared" si="118"/>
        <v>5.3296026834241748E-4</v>
      </c>
      <c r="Z184" s="49">
        <f t="shared" si="119"/>
        <v>0</v>
      </c>
      <c r="AA184" s="49">
        <f t="shared" si="130"/>
        <v>1.6816680291271827E-3</v>
      </c>
      <c r="AB184" s="49">
        <f t="shared" si="131"/>
        <v>0</v>
      </c>
    </row>
    <row r="185" spans="1:28" ht="42" customHeight="1" x14ac:dyDescent="0.25">
      <c r="A185" s="136" t="s">
        <v>333</v>
      </c>
      <c r="B185" s="71" t="s">
        <v>41</v>
      </c>
      <c r="C185" s="32">
        <v>20</v>
      </c>
      <c r="D185" s="32" t="s">
        <v>38</v>
      </c>
      <c r="E185" s="39" t="s">
        <v>266</v>
      </c>
      <c r="F185" s="62">
        <f t="shared" ref="F185:K185" si="171">+F186</f>
        <v>2193941511</v>
      </c>
      <c r="G185" s="62">
        <f t="shared" si="171"/>
        <v>0</v>
      </c>
      <c r="H185" s="62">
        <f t="shared" si="171"/>
        <v>0</v>
      </c>
      <c r="I185" s="62">
        <f t="shared" si="171"/>
        <v>0</v>
      </c>
      <c r="J185" s="62">
        <f t="shared" si="171"/>
        <v>0</v>
      </c>
      <c r="K185" s="62">
        <f t="shared" si="171"/>
        <v>0</v>
      </c>
      <c r="L185" s="62">
        <f>+L186</f>
        <v>2193941511</v>
      </c>
      <c r="M185" s="35">
        <f t="shared" si="116"/>
        <v>2.3995292895157176E-4</v>
      </c>
      <c r="N185" s="62">
        <f t="shared" ref="N185:W185" si="172">+N186</f>
        <v>0</v>
      </c>
      <c r="O185" s="62">
        <f t="shared" si="172"/>
        <v>0</v>
      </c>
      <c r="P185" s="62">
        <f t="shared" si="172"/>
        <v>2193941511</v>
      </c>
      <c r="Q185" s="62">
        <f t="shared" si="172"/>
        <v>0</v>
      </c>
      <c r="R185" s="62">
        <f t="shared" si="172"/>
        <v>2193941511</v>
      </c>
      <c r="S185" s="62">
        <f t="shared" si="172"/>
        <v>0</v>
      </c>
      <c r="T185" s="62">
        <f t="shared" si="172"/>
        <v>0</v>
      </c>
      <c r="U185" s="62">
        <f t="shared" si="172"/>
        <v>0</v>
      </c>
      <c r="V185" s="62">
        <f t="shared" si="172"/>
        <v>0</v>
      </c>
      <c r="W185" s="62">
        <f t="shared" si="172"/>
        <v>0</v>
      </c>
      <c r="X185" s="36">
        <f t="shared" si="117"/>
        <v>0</v>
      </c>
      <c r="Y185" s="36">
        <f t="shared" si="118"/>
        <v>0</v>
      </c>
      <c r="Z185" s="36">
        <f t="shared" si="119"/>
        <v>0</v>
      </c>
      <c r="AA185" s="36" t="s">
        <v>40</v>
      </c>
      <c r="AB185" s="36" t="s">
        <v>40</v>
      </c>
    </row>
    <row r="186" spans="1:28" ht="42" customHeight="1" x14ac:dyDescent="0.25">
      <c r="A186" s="143" t="s">
        <v>334</v>
      </c>
      <c r="B186" s="124" t="s">
        <v>41</v>
      </c>
      <c r="C186" s="43">
        <v>20</v>
      </c>
      <c r="D186" s="43" t="s">
        <v>38</v>
      </c>
      <c r="E186" s="77" t="s">
        <v>268</v>
      </c>
      <c r="F186" s="45">
        <v>2193941511</v>
      </c>
      <c r="G186" s="45">
        <v>0</v>
      </c>
      <c r="H186" s="45">
        <v>0</v>
      </c>
      <c r="I186" s="45">
        <v>0</v>
      </c>
      <c r="J186" s="45">
        <v>0</v>
      </c>
      <c r="K186" s="45">
        <v>0</v>
      </c>
      <c r="L186" s="46">
        <f>+F186+K186</f>
        <v>2193941511</v>
      </c>
      <c r="M186" s="47">
        <f t="shared" ref="M186:M198" si="173">L186/$L$199</f>
        <v>2.3995292895157176E-4</v>
      </c>
      <c r="N186" s="45">
        <v>0</v>
      </c>
      <c r="O186" s="45">
        <v>0</v>
      </c>
      <c r="P186" s="45">
        <f>L186-O186</f>
        <v>2193941511</v>
      </c>
      <c r="Q186" s="45">
        <v>0</v>
      </c>
      <c r="R186" s="45">
        <f>+L186-Q186</f>
        <v>2193941511</v>
      </c>
      <c r="S186" s="45">
        <f>O186-Q186</f>
        <v>0</v>
      </c>
      <c r="T186" s="45">
        <v>0</v>
      </c>
      <c r="U186" s="45">
        <f>+Q186-T186</f>
        <v>0</v>
      </c>
      <c r="V186" s="45">
        <v>0</v>
      </c>
      <c r="W186" s="48">
        <f>+T186-V186</f>
        <v>0</v>
      </c>
      <c r="X186" s="49">
        <f t="shared" ref="X186:X199" si="174">+Q186/L186</f>
        <v>0</v>
      </c>
      <c r="Y186" s="49">
        <f t="shared" ref="Y186:Y199" si="175">+T186/L186</f>
        <v>0</v>
      </c>
      <c r="Z186" s="49">
        <f t="shared" ref="Z186:Z199" si="176">+V186/L186</f>
        <v>0</v>
      </c>
      <c r="AA186" s="49" t="s">
        <v>40</v>
      </c>
      <c r="AB186" s="49" t="s">
        <v>40</v>
      </c>
    </row>
    <row r="187" spans="1:28" ht="42" customHeight="1" x14ac:dyDescent="0.25">
      <c r="A187" s="136" t="s">
        <v>335</v>
      </c>
      <c r="B187" s="71" t="s">
        <v>37</v>
      </c>
      <c r="C187" s="32">
        <v>10</v>
      </c>
      <c r="D187" s="32" t="s">
        <v>38</v>
      </c>
      <c r="E187" s="39" t="s">
        <v>336</v>
      </c>
      <c r="F187" s="59">
        <f t="shared" ref="F187:K187" si="177">+F188</f>
        <v>18000000000</v>
      </c>
      <c r="G187" s="62">
        <f t="shared" si="177"/>
        <v>0</v>
      </c>
      <c r="H187" s="62">
        <f t="shared" si="177"/>
        <v>0</v>
      </c>
      <c r="I187" s="62">
        <f t="shared" si="177"/>
        <v>0</v>
      </c>
      <c r="J187" s="62">
        <f t="shared" si="177"/>
        <v>0</v>
      </c>
      <c r="K187" s="62">
        <f t="shared" si="177"/>
        <v>0</v>
      </c>
      <c r="L187" s="62">
        <f>+L188</f>
        <v>18000000000</v>
      </c>
      <c r="M187" s="68">
        <f t="shared" si="173"/>
        <v>1.9686726831471542E-3</v>
      </c>
      <c r="N187" s="59">
        <f t="shared" ref="N187:W187" si="178">+N188</f>
        <v>0</v>
      </c>
      <c r="O187" s="59">
        <f t="shared" si="178"/>
        <v>0</v>
      </c>
      <c r="P187" s="62">
        <f t="shared" si="178"/>
        <v>18000000000</v>
      </c>
      <c r="Q187" s="62">
        <f t="shared" si="178"/>
        <v>0</v>
      </c>
      <c r="R187" s="62">
        <f t="shared" si="178"/>
        <v>18000000000</v>
      </c>
      <c r="S187" s="62">
        <f t="shared" si="178"/>
        <v>0</v>
      </c>
      <c r="T187" s="62">
        <f t="shared" si="178"/>
        <v>0</v>
      </c>
      <c r="U187" s="62">
        <f t="shared" si="178"/>
        <v>0</v>
      </c>
      <c r="V187" s="62">
        <f t="shared" si="178"/>
        <v>0</v>
      </c>
      <c r="W187" s="62">
        <f t="shared" si="178"/>
        <v>0</v>
      </c>
      <c r="X187" s="36">
        <f t="shared" si="174"/>
        <v>0</v>
      </c>
      <c r="Y187" s="36">
        <f t="shared" si="175"/>
        <v>0</v>
      </c>
      <c r="Z187" s="36">
        <f t="shared" si="176"/>
        <v>0</v>
      </c>
      <c r="AA187" s="36" t="s">
        <v>40</v>
      </c>
      <c r="AB187" s="36" t="s">
        <v>40</v>
      </c>
    </row>
    <row r="188" spans="1:28" s="133" customFormat="1" ht="42" customHeight="1" x14ac:dyDescent="0.25">
      <c r="A188" s="143" t="s">
        <v>337</v>
      </c>
      <c r="B188" s="142" t="s">
        <v>37</v>
      </c>
      <c r="C188" s="83">
        <v>10</v>
      </c>
      <c r="D188" s="83" t="s">
        <v>38</v>
      </c>
      <c r="E188" s="144" t="s">
        <v>268</v>
      </c>
      <c r="F188" s="126">
        <v>18000000000</v>
      </c>
      <c r="G188" s="126">
        <v>0</v>
      </c>
      <c r="H188" s="126">
        <v>0</v>
      </c>
      <c r="I188" s="126">
        <v>0</v>
      </c>
      <c r="J188" s="126">
        <v>0</v>
      </c>
      <c r="K188" s="126">
        <v>0</v>
      </c>
      <c r="L188" s="128">
        <f>+F188+K188</f>
        <v>18000000000</v>
      </c>
      <c r="M188" s="145">
        <f t="shared" si="173"/>
        <v>1.9686726831471542E-3</v>
      </c>
      <c r="N188" s="126">
        <v>0</v>
      </c>
      <c r="O188" s="126">
        <v>0</v>
      </c>
      <c r="P188" s="126">
        <f>L188-O188</f>
        <v>18000000000</v>
      </c>
      <c r="Q188" s="126">
        <v>0</v>
      </c>
      <c r="R188" s="126">
        <f>+L188-Q188</f>
        <v>18000000000</v>
      </c>
      <c r="S188" s="126">
        <f>O188-Q188</f>
        <v>0</v>
      </c>
      <c r="T188" s="126">
        <v>0</v>
      </c>
      <c r="U188" s="126">
        <f>+Q188-T188</f>
        <v>0</v>
      </c>
      <c r="V188" s="126">
        <v>0</v>
      </c>
      <c r="W188" s="130">
        <f>+T188-V188</f>
        <v>0</v>
      </c>
      <c r="X188" s="131">
        <f t="shared" si="174"/>
        <v>0</v>
      </c>
      <c r="Y188" s="131">
        <f t="shared" si="175"/>
        <v>0</v>
      </c>
      <c r="Z188" s="131">
        <f t="shared" si="176"/>
        <v>0</v>
      </c>
      <c r="AA188" s="131" t="s">
        <v>40</v>
      </c>
      <c r="AB188" s="131" t="s">
        <v>40</v>
      </c>
    </row>
    <row r="189" spans="1:28" s="133" customFormat="1" ht="42" customHeight="1" x14ac:dyDescent="0.25">
      <c r="A189" s="136" t="s">
        <v>335</v>
      </c>
      <c r="B189" s="146" t="s">
        <v>41</v>
      </c>
      <c r="C189" s="80">
        <v>20</v>
      </c>
      <c r="D189" s="80" t="s">
        <v>38</v>
      </c>
      <c r="E189" s="78" t="s">
        <v>336</v>
      </c>
      <c r="F189" s="121">
        <f t="shared" ref="F189:K189" si="179">+F190</f>
        <v>23438000000</v>
      </c>
      <c r="G189" s="73">
        <f t="shared" si="179"/>
        <v>0</v>
      </c>
      <c r="H189" s="73">
        <f t="shared" si="179"/>
        <v>0</v>
      </c>
      <c r="I189" s="73">
        <f t="shared" si="179"/>
        <v>0</v>
      </c>
      <c r="J189" s="73">
        <f t="shared" si="179"/>
        <v>0</v>
      </c>
      <c r="K189" s="73">
        <f t="shared" si="179"/>
        <v>0</v>
      </c>
      <c r="L189" s="73">
        <f>+L190</f>
        <v>23438000000</v>
      </c>
      <c r="M189" s="147">
        <f t="shared" si="173"/>
        <v>2.5634305748668336E-3</v>
      </c>
      <c r="N189" s="121">
        <f t="shared" ref="N189:W189" si="180">+N190</f>
        <v>0</v>
      </c>
      <c r="O189" s="121">
        <f t="shared" si="180"/>
        <v>23437428373</v>
      </c>
      <c r="P189" s="73">
        <f t="shared" si="180"/>
        <v>571627</v>
      </c>
      <c r="Q189" s="73">
        <f t="shared" si="180"/>
        <v>23437428373</v>
      </c>
      <c r="R189" s="73">
        <f t="shared" si="180"/>
        <v>571627</v>
      </c>
      <c r="S189" s="73">
        <f t="shared" si="180"/>
        <v>0</v>
      </c>
      <c r="T189" s="73">
        <f t="shared" si="180"/>
        <v>0</v>
      </c>
      <c r="U189" s="73">
        <f t="shared" si="180"/>
        <v>23437428373</v>
      </c>
      <c r="V189" s="73">
        <f t="shared" si="180"/>
        <v>0</v>
      </c>
      <c r="W189" s="73">
        <f t="shared" si="180"/>
        <v>0</v>
      </c>
      <c r="X189" s="139">
        <f t="shared" si="174"/>
        <v>0.9999756111016298</v>
      </c>
      <c r="Y189" s="139">
        <f t="shared" si="175"/>
        <v>0</v>
      </c>
      <c r="Z189" s="139">
        <f t="shared" si="176"/>
        <v>0</v>
      </c>
      <c r="AA189" s="139">
        <f t="shared" si="130"/>
        <v>0</v>
      </c>
      <c r="AB189" s="139" t="s">
        <v>40</v>
      </c>
    </row>
    <row r="190" spans="1:28" s="133" customFormat="1" ht="42" customHeight="1" x14ac:dyDescent="0.25">
      <c r="A190" s="143" t="s">
        <v>337</v>
      </c>
      <c r="B190" s="142" t="s">
        <v>41</v>
      </c>
      <c r="C190" s="83">
        <v>20</v>
      </c>
      <c r="D190" s="83" t="s">
        <v>38</v>
      </c>
      <c r="E190" s="144" t="s">
        <v>268</v>
      </c>
      <c r="F190" s="126">
        <v>23438000000</v>
      </c>
      <c r="G190" s="126">
        <v>0</v>
      </c>
      <c r="H190" s="126">
        <v>0</v>
      </c>
      <c r="I190" s="126">
        <v>0</v>
      </c>
      <c r="J190" s="126">
        <v>0</v>
      </c>
      <c r="K190" s="126">
        <v>0</v>
      </c>
      <c r="L190" s="128">
        <f>+F190+K190</f>
        <v>23438000000</v>
      </c>
      <c r="M190" s="145">
        <f t="shared" si="173"/>
        <v>2.5634305748668336E-3</v>
      </c>
      <c r="N190" s="126">
        <v>0</v>
      </c>
      <c r="O190" s="126">
        <v>23437428373</v>
      </c>
      <c r="P190" s="126">
        <f>L190-O190</f>
        <v>571627</v>
      </c>
      <c r="Q190" s="126">
        <v>23437428373</v>
      </c>
      <c r="R190" s="126">
        <f>+L190-Q190</f>
        <v>571627</v>
      </c>
      <c r="S190" s="126">
        <f>O190-Q190</f>
        <v>0</v>
      </c>
      <c r="T190" s="126">
        <v>0</v>
      </c>
      <c r="U190" s="126">
        <f>+Q190-T190</f>
        <v>23437428373</v>
      </c>
      <c r="V190" s="126">
        <v>0</v>
      </c>
      <c r="W190" s="130">
        <f>+T190-V190</f>
        <v>0</v>
      </c>
      <c r="X190" s="131">
        <f t="shared" si="174"/>
        <v>0.9999756111016298</v>
      </c>
      <c r="Y190" s="131">
        <f t="shared" si="175"/>
        <v>0</v>
      </c>
      <c r="Z190" s="131">
        <f t="shared" si="176"/>
        <v>0</v>
      </c>
      <c r="AA190" s="131">
        <f t="shared" si="130"/>
        <v>0</v>
      </c>
      <c r="AB190" s="131" t="s">
        <v>40</v>
      </c>
    </row>
    <row r="191" spans="1:28" ht="60" customHeight="1" x14ac:dyDescent="0.25">
      <c r="A191" s="136" t="s">
        <v>338</v>
      </c>
      <c r="B191" s="135" t="s">
        <v>37</v>
      </c>
      <c r="C191" s="32">
        <v>10</v>
      </c>
      <c r="D191" s="32" t="s">
        <v>38</v>
      </c>
      <c r="E191" s="72" t="s">
        <v>339</v>
      </c>
      <c r="F191" s="62">
        <f t="shared" ref="F191:K193" si="181">+F192</f>
        <v>5000000000</v>
      </c>
      <c r="G191" s="62">
        <f t="shared" si="181"/>
        <v>0</v>
      </c>
      <c r="H191" s="62">
        <f t="shared" si="181"/>
        <v>0</v>
      </c>
      <c r="I191" s="62">
        <f t="shared" si="181"/>
        <v>0</v>
      </c>
      <c r="J191" s="62">
        <f t="shared" si="181"/>
        <v>0</v>
      </c>
      <c r="K191" s="62">
        <f t="shared" si="181"/>
        <v>0</v>
      </c>
      <c r="L191" s="62">
        <f>+L192</f>
        <v>5000000000</v>
      </c>
      <c r="M191" s="68">
        <f t="shared" si="173"/>
        <v>5.4685352309643176E-4</v>
      </c>
      <c r="N191" s="62">
        <f t="shared" ref="N191:W193" si="182">+N192</f>
        <v>0</v>
      </c>
      <c r="O191" s="62">
        <f t="shared" si="182"/>
        <v>10495300.199999999</v>
      </c>
      <c r="P191" s="62">
        <f t="shared" si="182"/>
        <v>4989504699.8000002</v>
      </c>
      <c r="Q191" s="62">
        <f t="shared" si="182"/>
        <v>10495300.199999999</v>
      </c>
      <c r="R191" s="62">
        <f t="shared" si="182"/>
        <v>4989504699.8000002</v>
      </c>
      <c r="S191" s="62">
        <f t="shared" si="182"/>
        <v>0</v>
      </c>
      <c r="T191" s="62">
        <f t="shared" si="182"/>
        <v>0</v>
      </c>
      <c r="U191" s="62">
        <f t="shared" si="182"/>
        <v>10495300.199999999</v>
      </c>
      <c r="V191" s="62">
        <f t="shared" si="182"/>
        <v>0</v>
      </c>
      <c r="W191" s="62">
        <f t="shared" si="182"/>
        <v>0</v>
      </c>
      <c r="X191" s="36">
        <f t="shared" si="174"/>
        <v>2.0990600399999997E-3</v>
      </c>
      <c r="Y191" s="36">
        <f t="shared" si="175"/>
        <v>0</v>
      </c>
      <c r="Z191" s="36">
        <f t="shared" si="176"/>
        <v>0</v>
      </c>
      <c r="AA191" s="36">
        <f t="shared" si="130"/>
        <v>0</v>
      </c>
      <c r="AB191" s="36" t="s">
        <v>40</v>
      </c>
    </row>
    <row r="192" spans="1:28" ht="60" customHeight="1" x14ac:dyDescent="0.25">
      <c r="A192" s="136" t="s">
        <v>340</v>
      </c>
      <c r="B192" s="135" t="s">
        <v>37</v>
      </c>
      <c r="C192" s="32">
        <v>10</v>
      </c>
      <c r="D192" s="32" t="s">
        <v>38</v>
      </c>
      <c r="E192" s="39" t="s">
        <v>257</v>
      </c>
      <c r="F192" s="62">
        <f t="shared" si="181"/>
        <v>5000000000</v>
      </c>
      <c r="G192" s="62">
        <f t="shared" si="181"/>
        <v>0</v>
      </c>
      <c r="H192" s="62">
        <f t="shared" si="181"/>
        <v>0</v>
      </c>
      <c r="I192" s="62">
        <f t="shared" si="181"/>
        <v>0</v>
      </c>
      <c r="J192" s="62">
        <f t="shared" si="181"/>
        <v>0</v>
      </c>
      <c r="K192" s="62">
        <f t="shared" si="181"/>
        <v>0</v>
      </c>
      <c r="L192" s="62">
        <f>+L193</f>
        <v>5000000000</v>
      </c>
      <c r="M192" s="68">
        <f t="shared" si="173"/>
        <v>5.4685352309643176E-4</v>
      </c>
      <c r="N192" s="62">
        <f t="shared" si="182"/>
        <v>0</v>
      </c>
      <c r="O192" s="62">
        <f t="shared" si="182"/>
        <v>10495300.199999999</v>
      </c>
      <c r="P192" s="62">
        <f t="shared" si="182"/>
        <v>4989504699.8000002</v>
      </c>
      <c r="Q192" s="62">
        <f t="shared" si="182"/>
        <v>10495300.199999999</v>
      </c>
      <c r="R192" s="62">
        <f t="shared" si="182"/>
        <v>4989504699.8000002</v>
      </c>
      <c r="S192" s="62">
        <f t="shared" si="182"/>
        <v>0</v>
      </c>
      <c r="T192" s="62">
        <f t="shared" si="182"/>
        <v>0</v>
      </c>
      <c r="U192" s="62">
        <f t="shared" si="182"/>
        <v>10495300.199999999</v>
      </c>
      <c r="V192" s="62">
        <f t="shared" si="182"/>
        <v>0</v>
      </c>
      <c r="W192" s="62">
        <f t="shared" si="182"/>
        <v>0</v>
      </c>
      <c r="X192" s="36">
        <f t="shared" si="174"/>
        <v>2.0990600399999997E-3</v>
      </c>
      <c r="Y192" s="36">
        <f t="shared" si="175"/>
        <v>0</v>
      </c>
      <c r="Z192" s="36">
        <f t="shared" si="176"/>
        <v>0</v>
      </c>
      <c r="AA192" s="36">
        <f t="shared" si="130"/>
        <v>0</v>
      </c>
      <c r="AB192" s="36" t="s">
        <v>40</v>
      </c>
    </row>
    <row r="193" spans="1:28" ht="60" customHeight="1" x14ac:dyDescent="0.25">
      <c r="A193" s="136" t="s">
        <v>341</v>
      </c>
      <c r="B193" s="135" t="s">
        <v>37</v>
      </c>
      <c r="C193" s="32">
        <v>10</v>
      </c>
      <c r="D193" s="32" t="s">
        <v>38</v>
      </c>
      <c r="E193" s="72" t="s">
        <v>342</v>
      </c>
      <c r="F193" s="62">
        <f t="shared" si="181"/>
        <v>5000000000</v>
      </c>
      <c r="G193" s="62">
        <f t="shared" si="181"/>
        <v>0</v>
      </c>
      <c r="H193" s="62">
        <f t="shared" si="181"/>
        <v>0</v>
      </c>
      <c r="I193" s="62">
        <f t="shared" si="181"/>
        <v>0</v>
      </c>
      <c r="J193" s="62">
        <f t="shared" si="181"/>
        <v>0</v>
      </c>
      <c r="K193" s="62">
        <f t="shared" si="181"/>
        <v>0</v>
      </c>
      <c r="L193" s="62">
        <f>+L194</f>
        <v>5000000000</v>
      </c>
      <c r="M193" s="68">
        <f t="shared" si="173"/>
        <v>5.4685352309643176E-4</v>
      </c>
      <c r="N193" s="62">
        <f t="shared" si="182"/>
        <v>0</v>
      </c>
      <c r="O193" s="62">
        <f t="shared" si="182"/>
        <v>10495300.199999999</v>
      </c>
      <c r="P193" s="62">
        <f t="shared" si="182"/>
        <v>4989504699.8000002</v>
      </c>
      <c r="Q193" s="62">
        <f t="shared" si="182"/>
        <v>10495300.199999999</v>
      </c>
      <c r="R193" s="62">
        <f t="shared" si="182"/>
        <v>4989504699.8000002</v>
      </c>
      <c r="S193" s="62">
        <f t="shared" si="182"/>
        <v>0</v>
      </c>
      <c r="T193" s="62">
        <f t="shared" si="182"/>
        <v>0</v>
      </c>
      <c r="U193" s="62">
        <f t="shared" si="182"/>
        <v>10495300.199999999</v>
      </c>
      <c r="V193" s="62">
        <f t="shared" si="182"/>
        <v>0</v>
      </c>
      <c r="W193" s="62">
        <f t="shared" si="182"/>
        <v>0</v>
      </c>
      <c r="X193" s="36">
        <f t="shared" si="174"/>
        <v>2.0990600399999997E-3</v>
      </c>
      <c r="Y193" s="36">
        <f t="shared" si="175"/>
        <v>0</v>
      </c>
      <c r="Z193" s="36">
        <f t="shared" si="176"/>
        <v>0</v>
      </c>
      <c r="AA193" s="36">
        <f t="shared" si="130"/>
        <v>0</v>
      </c>
      <c r="AB193" s="36" t="s">
        <v>40</v>
      </c>
    </row>
    <row r="194" spans="1:28" ht="42" customHeight="1" x14ac:dyDescent="0.25">
      <c r="A194" s="117" t="s">
        <v>343</v>
      </c>
      <c r="B194" s="148" t="s">
        <v>37</v>
      </c>
      <c r="C194" s="43">
        <v>10</v>
      </c>
      <c r="D194" s="43" t="s">
        <v>38</v>
      </c>
      <c r="E194" s="77" t="s">
        <v>268</v>
      </c>
      <c r="F194" s="45">
        <v>5000000000</v>
      </c>
      <c r="G194" s="45">
        <v>0</v>
      </c>
      <c r="H194" s="45">
        <v>0</v>
      </c>
      <c r="I194" s="45">
        <v>0</v>
      </c>
      <c r="J194" s="45">
        <v>0</v>
      </c>
      <c r="K194" s="45">
        <v>0</v>
      </c>
      <c r="L194" s="46">
        <f>+F194+K194</f>
        <v>5000000000</v>
      </c>
      <c r="M194" s="86">
        <f t="shared" si="173"/>
        <v>5.4685352309643176E-4</v>
      </c>
      <c r="N194" s="45">
        <v>0</v>
      </c>
      <c r="O194" s="45">
        <v>10495300.199999999</v>
      </c>
      <c r="P194" s="45">
        <f>L194-O194</f>
        <v>4989504699.8000002</v>
      </c>
      <c r="Q194" s="45">
        <v>10495300.199999999</v>
      </c>
      <c r="R194" s="45">
        <f>+L194-Q194</f>
        <v>4989504699.8000002</v>
      </c>
      <c r="S194" s="45">
        <f>O194-Q194</f>
        <v>0</v>
      </c>
      <c r="T194" s="45">
        <v>0</v>
      </c>
      <c r="U194" s="45">
        <f>+Q194-T194</f>
        <v>10495300.199999999</v>
      </c>
      <c r="V194" s="45">
        <v>0</v>
      </c>
      <c r="W194" s="48">
        <f>+T194-V194</f>
        <v>0</v>
      </c>
      <c r="X194" s="49">
        <f t="shared" si="174"/>
        <v>2.0990600399999997E-3</v>
      </c>
      <c r="Y194" s="49">
        <f t="shared" si="175"/>
        <v>0</v>
      </c>
      <c r="Z194" s="49">
        <f t="shared" si="176"/>
        <v>0</v>
      </c>
      <c r="AA194" s="49">
        <f t="shared" si="130"/>
        <v>0</v>
      </c>
      <c r="AB194" s="49" t="s">
        <v>40</v>
      </c>
    </row>
    <row r="195" spans="1:28" ht="65.25" customHeight="1" x14ac:dyDescent="0.25">
      <c r="A195" s="136" t="s">
        <v>344</v>
      </c>
      <c r="B195" s="135" t="s">
        <v>37</v>
      </c>
      <c r="C195" s="32">
        <v>10</v>
      </c>
      <c r="D195" s="32" t="s">
        <v>38</v>
      </c>
      <c r="E195" s="72" t="s">
        <v>345</v>
      </c>
      <c r="F195" s="62">
        <f t="shared" ref="F195:K197" si="183">+F196</f>
        <v>1500000000</v>
      </c>
      <c r="G195" s="62">
        <f t="shared" si="183"/>
        <v>0</v>
      </c>
      <c r="H195" s="62">
        <f t="shared" si="183"/>
        <v>0</v>
      </c>
      <c r="I195" s="62">
        <f t="shared" si="183"/>
        <v>0</v>
      </c>
      <c r="J195" s="62">
        <f t="shared" si="183"/>
        <v>0</v>
      </c>
      <c r="K195" s="62">
        <f t="shared" si="183"/>
        <v>0</v>
      </c>
      <c r="L195" s="62">
        <f>+L196</f>
        <v>1500000000</v>
      </c>
      <c r="M195" s="35">
        <f t="shared" si="173"/>
        <v>1.6405605692892952E-4</v>
      </c>
      <c r="N195" s="62">
        <f t="shared" ref="N195:W197" si="184">+N196</f>
        <v>0</v>
      </c>
      <c r="O195" s="62">
        <f t="shared" si="184"/>
        <v>191783333</v>
      </c>
      <c r="P195" s="62">
        <f t="shared" si="184"/>
        <v>1308216667</v>
      </c>
      <c r="Q195" s="62">
        <f t="shared" si="184"/>
        <v>158433333</v>
      </c>
      <c r="R195" s="62">
        <f t="shared" si="184"/>
        <v>1341566667</v>
      </c>
      <c r="S195" s="62">
        <f t="shared" si="184"/>
        <v>33350000</v>
      </c>
      <c r="T195" s="62">
        <f t="shared" si="184"/>
        <v>0</v>
      </c>
      <c r="U195" s="62">
        <f t="shared" si="184"/>
        <v>158433333</v>
      </c>
      <c r="V195" s="62">
        <f t="shared" si="184"/>
        <v>0</v>
      </c>
      <c r="W195" s="62">
        <f t="shared" si="184"/>
        <v>0</v>
      </c>
      <c r="X195" s="36">
        <f t="shared" si="174"/>
        <v>0.105622222</v>
      </c>
      <c r="Y195" s="36">
        <f t="shared" si="175"/>
        <v>0</v>
      </c>
      <c r="Z195" s="36">
        <f t="shared" si="176"/>
        <v>0</v>
      </c>
      <c r="AA195" s="36">
        <f t="shared" si="130"/>
        <v>0</v>
      </c>
      <c r="AB195" s="36" t="s">
        <v>40</v>
      </c>
    </row>
    <row r="196" spans="1:28" ht="80.25" customHeight="1" x14ac:dyDescent="0.25">
      <c r="A196" s="136" t="s">
        <v>346</v>
      </c>
      <c r="B196" s="135" t="s">
        <v>37</v>
      </c>
      <c r="C196" s="32">
        <v>10</v>
      </c>
      <c r="D196" s="32" t="s">
        <v>38</v>
      </c>
      <c r="E196" s="39" t="s">
        <v>257</v>
      </c>
      <c r="F196" s="62">
        <f t="shared" si="183"/>
        <v>1500000000</v>
      </c>
      <c r="G196" s="62">
        <f t="shared" si="183"/>
        <v>0</v>
      </c>
      <c r="H196" s="62">
        <f t="shared" si="183"/>
        <v>0</v>
      </c>
      <c r="I196" s="62">
        <f t="shared" si="183"/>
        <v>0</v>
      </c>
      <c r="J196" s="62">
        <f t="shared" si="183"/>
        <v>0</v>
      </c>
      <c r="K196" s="62">
        <f t="shared" si="183"/>
        <v>0</v>
      </c>
      <c r="L196" s="62">
        <f>+L197</f>
        <v>1500000000</v>
      </c>
      <c r="M196" s="35">
        <f t="shared" si="173"/>
        <v>1.6405605692892952E-4</v>
      </c>
      <c r="N196" s="62">
        <f t="shared" si="184"/>
        <v>0</v>
      </c>
      <c r="O196" s="62">
        <f t="shared" si="184"/>
        <v>191783333</v>
      </c>
      <c r="P196" s="62">
        <f t="shared" si="184"/>
        <v>1308216667</v>
      </c>
      <c r="Q196" s="62">
        <f t="shared" si="184"/>
        <v>158433333</v>
      </c>
      <c r="R196" s="62">
        <f t="shared" si="184"/>
        <v>1341566667</v>
      </c>
      <c r="S196" s="62">
        <f t="shared" si="184"/>
        <v>33350000</v>
      </c>
      <c r="T196" s="62">
        <f t="shared" si="184"/>
        <v>0</v>
      </c>
      <c r="U196" s="62">
        <f t="shared" si="184"/>
        <v>158433333</v>
      </c>
      <c r="V196" s="62">
        <f t="shared" si="184"/>
        <v>0</v>
      </c>
      <c r="W196" s="62">
        <f t="shared" si="184"/>
        <v>0</v>
      </c>
      <c r="X196" s="36">
        <f t="shared" si="174"/>
        <v>0.105622222</v>
      </c>
      <c r="Y196" s="36">
        <f t="shared" si="175"/>
        <v>0</v>
      </c>
      <c r="Z196" s="36">
        <f t="shared" si="176"/>
        <v>0</v>
      </c>
      <c r="AA196" s="36">
        <f t="shared" si="130"/>
        <v>0</v>
      </c>
      <c r="AB196" s="36" t="s">
        <v>40</v>
      </c>
    </row>
    <row r="197" spans="1:28" ht="42" customHeight="1" x14ac:dyDescent="0.25">
      <c r="A197" s="136" t="s">
        <v>347</v>
      </c>
      <c r="B197" s="135" t="s">
        <v>37</v>
      </c>
      <c r="C197" s="32">
        <v>10</v>
      </c>
      <c r="D197" s="32" t="s">
        <v>38</v>
      </c>
      <c r="E197" s="72" t="s">
        <v>348</v>
      </c>
      <c r="F197" s="62">
        <f t="shared" si="183"/>
        <v>1500000000</v>
      </c>
      <c r="G197" s="62">
        <f t="shared" si="183"/>
        <v>0</v>
      </c>
      <c r="H197" s="62">
        <f t="shared" si="183"/>
        <v>0</v>
      </c>
      <c r="I197" s="62">
        <f t="shared" si="183"/>
        <v>0</v>
      </c>
      <c r="J197" s="62">
        <f t="shared" si="183"/>
        <v>0</v>
      </c>
      <c r="K197" s="62">
        <f t="shared" si="183"/>
        <v>0</v>
      </c>
      <c r="L197" s="62">
        <f>+L198</f>
        <v>1500000000</v>
      </c>
      <c r="M197" s="35">
        <f t="shared" si="173"/>
        <v>1.6405605692892952E-4</v>
      </c>
      <c r="N197" s="62">
        <f t="shared" si="184"/>
        <v>0</v>
      </c>
      <c r="O197" s="62">
        <f t="shared" si="184"/>
        <v>191783333</v>
      </c>
      <c r="P197" s="62">
        <f t="shared" si="184"/>
        <v>1308216667</v>
      </c>
      <c r="Q197" s="62">
        <f t="shared" si="184"/>
        <v>158433333</v>
      </c>
      <c r="R197" s="62">
        <f t="shared" si="184"/>
        <v>1341566667</v>
      </c>
      <c r="S197" s="62">
        <f t="shared" si="184"/>
        <v>33350000</v>
      </c>
      <c r="T197" s="62">
        <f t="shared" si="184"/>
        <v>0</v>
      </c>
      <c r="U197" s="62">
        <f t="shared" si="184"/>
        <v>158433333</v>
      </c>
      <c r="V197" s="62">
        <f t="shared" si="184"/>
        <v>0</v>
      </c>
      <c r="W197" s="62">
        <f t="shared" si="184"/>
        <v>0</v>
      </c>
      <c r="X197" s="36">
        <f t="shared" si="174"/>
        <v>0.105622222</v>
      </c>
      <c r="Y197" s="36">
        <f t="shared" si="175"/>
        <v>0</v>
      </c>
      <c r="Z197" s="36">
        <f t="shared" si="176"/>
        <v>0</v>
      </c>
      <c r="AA197" s="36">
        <f t="shared" ref="AA197:AA199" si="185">+T197/Q197</f>
        <v>0</v>
      </c>
      <c r="AB197" s="36" t="s">
        <v>40</v>
      </c>
    </row>
    <row r="198" spans="1:28" ht="42" customHeight="1" x14ac:dyDescent="0.25">
      <c r="A198" s="149" t="s">
        <v>349</v>
      </c>
      <c r="B198" s="148" t="s">
        <v>37</v>
      </c>
      <c r="C198" s="43">
        <v>10</v>
      </c>
      <c r="D198" s="43" t="s">
        <v>38</v>
      </c>
      <c r="E198" s="77" t="s">
        <v>268</v>
      </c>
      <c r="F198" s="56">
        <v>1500000000</v>
      </c>
      <c r="G198" s="45">
        <v>0</v>
      </c>
      <c r="H198" s="45">
        <v>0</v>
      </c>
      <c r="I198" s="45">
        <v>0</v>
      </c>
      <c r="J198" s="45">
        <v>0</v>
      </c>
      <c r="K198" s="45">
        <v>0</v>
      </c>
      <c r="L198" s="46">
        <f>+F198+K198</f>
        <v>1500000000</v>
      </c>
      <c r="M198" s="47">
        <f t="shared" si="173"/>
        <v>1.6405605692892952E-4</v>
      </c>
      <c r="N198" s="56">
        <v>0</v>
      </c>
      <c r="O198" s="45">
        <v>191783333</v>
      </c>
      <c r="P198" s="45">
        <f>L198-O198</f>
        <v>1308216667</v>
      </c>
      <c r="Q198" s="45">
        <v>158433333</v>
      </c>
      <c r="R198" s="45">
        <f>+L198-Q198</f>
        <v>1341566667</v>
      </c>
      <c r="S198" s="45">
        <f>O198-Q198</f>
        <v>33350000</v>
      </c>
      <c r="T198" s="45">
        <v>0</v>
      </c>
      <c r="U198" s="45">
        <f>+Q198-T198</f>
        <v>158433333</v>
      </c>
      <c r="V198" s="45">
        <v>0</v>
      </c>
      <c r="W198" s="48">
        <f>+T198-V198</f>
        <v>0</v>
      </c>
      <c r="X198" s="49">
        <f t="shared" si="174"/>
        <v>0.105622222</v>
      </c>
      <c r="Y198" s="49">
        <f t="shared" si="175"/>
        <v>0</v>
      </c>
      <c r="Z198" s="49">
        <f t="shared" si="176"/>
        <v>0</v>
      </c>
      <c r="AA198" s="49">
        <f t="shared" si="185"/>
        <v>0</v>
      </c>
      <c r="AB198" s="49" t="s">
        <v>40</v>
      </c>
    </row>
    <row r="199" spans="1:28" ht="30.75" customHeight="1" thickBot="1" x14ac:dyDescent="0.3">
      <c r="A199" s="380" t="s">
        <v>350</v>
      </c>
      <c r="B199" s="381"/>
      <c r="C199" s="381"/>
      <c r="D199" s="381"/>
      <c r="E199" s="381"/>
      <c r="F199" s="150">
        <f t="shared" ref="F199:W199" si="186">+F9+F10+F109+F110+F118+F119</f>
        <v>9143216215722</v>
      </c>
      <c r="G199" s="150">
        <f t="shared" si="186"/>
        <v>0</v>
      </c>
      <c r="H199" s="150">
        <f t="shared" si="186"/>
        <v>0</v>
      </c>
      <c r="I199" s="150">
        <f t="shared" si="186"/>
        <v>0</v>
      </c>
      <c r="J199" s="150">
        <f t="shared" si="186"/>
        <v>0</v>
      </c>
      <c r="K199" s="150">
        <f t="shared" si="186"/>
        <v>0</v>
      </c>
      <c r="L199" s="150">
        <f t="shared" si="186"/>
        <v>9143216215722</v>
      </c>
      <c r="M199" s="151">
        <f t="shared" si="186"/>
        <v>0.99999999999999989</v>
      </c>
      <c r="N199" s="150">
        <f t="shared" si="186"/>
        <v>7165824159861</v>
      </c>
      <c r="O199" s="150">
        <f t="shared" si="186"/>
        <v>346562587974.83002</v>
      </c>
      <c r="P199" s="150">
        <f t="shared" si="186"/>
        <v>8796653627747.1699</v>
      </c>
      <c r="Q199" s="150">
        <f t="shared" si="186"/>
        <v>229168065268.75</v>
      </c>
      <c r="R199" s="150">
        <f t="shared" si="186"/>
        <v>8913959034622.25</v>
      </c>
      <c r="S199" s="150">
        <f t="shared" si="186"/>
        <v>117394522706.08</v>
      </c>
      <c r="T199" s="150">
        <f t="shared" si="186"/>
        <v>4744452554.8599997</v>
      </c>
      <c r="U199" s="150">
        <f t="shared" si="186"/>
        <v>224423612713.89001</v>
      </c>
      <c r="V199" s="150">
        <f t="shared" si="186"/>
        <v>3590730964.8600001</v>
      </c>
      <c r="W199" s="150">
        <f t="shared" si="186"/>
        <v>1153721590</v>
      </c>
      <c r="X199" s="152">
        <f t="shared" si="174"/>
        <v>2.5064272774681793E-2</v>
      </c>
      <c r="Y199" s="152">
        <f t="shared" si="175"/>
        <v>5.1890411895781153E-4</v>
      </c>
      <c r="Z199" s="152">
        <f t="shared" si="176"/>
        <v>3.9272077572502815E-4</v>
      </c>
      <c r="AA199" s="152">
        <f t="shared" si="185"/>
        <v>2.0702939344083935E-2</v>
      </c>
      <c r="AB199" s="152">
        <f>+V199/T199</f>
        <v>0.7568272468404853</v>
      </c>
    </row>
    <row r="200" spans="1:28" s="153" customFormat="1" ht="25.5" customHeight="1" thickBot="1" x14ac:dyDescent="0.3">
      <c r="A200" s="2" t="s">
        <v>351</v>
      </c>
      <c r="E200" s="154"/>
      <c r="F200" s="155"/>
      <c r="G200" s="155"/>
      <c r="H200" s="155"/>
      <c r="I200" s="155"/>
      <c r="J200" s="155"/>
      <c r="K200" s="155"/>
      <c r="L200" s="156"/>
      <c r="M200" s="157"/>
      <c r="N200" s="155"/>
      <c r="O200" s="155"/>
      <c r="P200" s="155"/>
      <c r="Q200" s="155"/>
      <c r="R200" s="155"/>
      <c r="S200" s="155"/>
      <c r="T200" s="155"/>
      <c r="U200" s="155"/>
      <c r="V200" s="155"/>
      <c r="W200" s="155"/>
      <c r="X200" s="158"/>
      <c r="Y200" s="158"/>
      <c r="Z200" s="158"/>
      <c r="AA200" s="158"/>
      <c r="AB200" s="158"/>
    </row>
    <row r="201" spans="1:28" ht="223.5" customHeight="1" thickBot="1" x14ac:dyDescent="0.3">
      <c r="A201" s="382" t="s">
        <v>438</v>
      </c>
      <c r="B201" s="383"/>
      <c r="C201" s="383"/>
      <c r="D201" s="383"/>
      <c r="E201" s="383"/>
      <c r="F201" s="383"/>
      <c r="G201" s="383"/>
      <c r="H201" s="383"/>
      <c r="I201" s="383"/>
      <c r="J201" s="383"/>
      <c r="K201" s="383"/>
      <c r="L201" s="383"/>
      <c r="M201" s="383"/>
      <c r="N201" s="384"/>
    </row>
    <row r="202" spans="1:28" ht="23.25" customHeight="1" x14ac:dyDescent="0.25">
      <c r="A202" s="133" t="s">
        <v>353</v>
      </c>
      <c r="E202" s="3"/>
    </row>
    <row r="203" spans="1:28" ht="25.5" customHeight="1" x14ac:dyDescent="0.25">
      <c r="A203" s="133" t="s">
        <v>354</v>
      </c>
      <c r="E203" s="3"/>
    </row>
    <row r="204" spans="1:28" ht="34.5" customHeight="1" x14ac:dyDescent="0.25"/>
    <row r="205" spans="1:28" ht="48" customHeight="1" x14ac:dyDescent="0.25"/>
    <row r="206" spans="1:28" ht="30.75" customHeight="1" x14ac:dyDescent="0.25"/>
    <row r="207" spans="1:28" ht="48" customHeight="1" x14ac:dyDescent="0.25"/>
    <row r="208" spans="1:28" ht="66" customHeight="1" x14ac:dyDescent="0.25"/>
    <row r="209" ht="60.75" customHeight="1" x14ac:dyDescent="0.25"/>
    <row r="210" ht="35.25" customHeight="1" x14ac:dyDescent="0.25"/>
    <row r="211" ht="48.75" customHeight="1" x14ac:dyDescent="0.25"/>
    <row r="212" ht="72" customHeight="1" x14ac:dyDescent="0.25"/>
    <row r="213" ht="49.5" customHeight="1" x14ac:dyDescent="0.25"/>
    <row r="214" ht="35.25" customHeight="1" x14ac:dyDescent="0.25"/>
    <row r="215" ht="42.75" customHeight="1" x14ac:dyDescent="0.25"/>
    <row r="216" s="159" customFormat="1" ht="33" customHeight="1" x14ac:dyDescent="0.25"/>
    <row r="217" s="153" customFormat="1" ht="15" customHeight="1" x14ac:dyDescent="0.25"/>
    <row r="218" s="159" customFormat="1" ht="341.25" customHeight="1" x14ac:dyDescent="0.25"/>
    <row r="219" s="153" customFormat="1" ht="15.75" customHeight="1" x14ac:dyDescent="0.25"/>
    <row r="220" s="161" customFormat="1" x14ac:dyDescent="0.25"/>
    <row r="222" s="161" customFormat="1" x14ac:dyDescent="0.25"/>
    <row r="223" s="161" customFormat="1" x14ac:dyDescent="0.25"/>
  </sheetData>
  <mergeCells count="25">
    <mergeCell ref="A1:AB1"/>
    <mergeCell ref="A2:AB2"/>
    <mergeCell ref="A3:AB3"/>
    <mergeCell ref="A7:A8"/>
    <mergeCell ref="B7:B8"/>
    <mergeCell ref="C7:C8"/>
    <mergeCell ref="D7:D8"/>
    <mergeCell ref="E7:E8"/>
    <mergeCell ref="F7:F8"/>
    <mergeCell ref="G7:K7"/>
    <mergeCell ref="A199:E199"/>
    <mergeCell ref="A201:N201"/>
    <mergeCell ref="X7:AB7"/>
    <mergeCell ref="R7:R8"/>
    <mergeCell ref="S7:S8"/>
    <mergeCell ref="T7:T8"/>
    <mergeCell ref="U7:U8"/>
    <mergeCell ref="V7:V8"/>
    <mergeCell ref="W7:W8"/>
    <mergeCell ref="L7:L8"/>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8DC46-5833-41C7-8DDC-EA4743C9349C}">
  <sheetPr>
    <tabColor theme="0"/>
  </sheetPr>
  <dimension ref="A1:AC343"/>
  <sheetViews>
    <sheetView tabSelected="1" topLeftCell="A2" zoomScale="82" zoomScaleNormal="82" workbookViewId="0">
      <pane xSplit="8" ySplit="7" topLeftCell="I116" activePane="bottomRight" state="frozen"/>
      <selection activeCell="A2" sqref="A2"/>
      <selection pane="topRight" activeCell="I2" sqref="I2"/>
      <selection pane="bottomLeft" activeCell="A9" sqref="A9"/>
      <selection pane="bottomRight" activeCell="E115" sqref="E115"/>
    </sheetView>
  </sheetViews>
  <sheetFormatPr baseColWidth="10" defaultColWidth="11.42578125" defaultRowHeight="15.75" x14ac:dyDescent="0.25"/>
  <cols>
    <col min="1" max="1" width="47.42578125" style="1" customWidth="1"/>
    <col min="2" max="2" width="13.85546875" style="1" customWidth="1"/>
    <col min="3" max="4" width="11.42578125" style="1"/>
    <col min="5" max="5" width="44" style="1" customWidth="1"/>
    <col min="6" max="6" width="28.140625" style="1" customWidth="1"/>
    <col min="7" max="7" width="25" style="1" customWidth="1"/>
    <col min="8" max="8" width="26.140625" style="1" customWidth="1"/>
    <col min="9" max="9" width="26.7109375" style="1" customWidth="1"/>
    <col min="10" max="10" width="23.7109375" style="1" customWidth="1"/>
    <col min="11" max="11" width="23.42578125" style="1" customWidth="1"/>
    <col min="12" max="12" width="29.28515625" style="1" customWidth="1"/>
    <col min="13" max="13" width="28.42578125" style="1" customWidth="1"/>
    <col min="14" max="14" width="21" style="1" customWidth="1"/>
    <col min="15" max="15" width="26.140625" style="1" customWidth="1"/>
    <col min="16" max="16" width="26.7109375" style="1" customWidth="1"/>
    <col min="17" max="17" width="26.42578125" style="1" customWidth="1"/>
    <col min="18" max="18" width="28.85546875" style="1" customWidth="1"/>
    <col min="19" max="19" width="29.5703125" style="1" customWidth="1"/>
    <col min="20" max="20" width="26.42578125" style="1" customWidth="1"/>
    <col min="21" max="21" width="30.28515625" style="1" customWidth="1"/>
    <col min="22" max="22" width="27.28515625" style="1" customWidth="1"/>
    <col min="23" max="23" width="26" style="1" customWidth="1"/>
    <col min="24" max="24" width="23.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3.25" x14ac:dyDescent="0.25">
      <c r="A1" s="391"/>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row>
    <row r="2" spans="1:29" ht="23.25" x14ac:dyDescent="0.25">
      <c r="A2" s="391" t="s">
        <v>0</v>
      </c>
      <c r="B2" s="391"/>
      <c r="C2" s="391"/>
      <c r="D2" s="391"/>
      <c r="E2" s="391"/>
      <c r="F2" s="391"/>
      <c r="G2" s="391"/>
      <c r="H2" s="391"/>
      <c r="I2" s="391"/>
      <c r="J2" s="391"/>
      <c r="K2" s="391"/>
      <c r="L2" s="391"/>
      <c r="M2" s="391"/>
      <c r="N2" s="391"/>
      <c r="O2" s="391"/>
      <c r="P2" s="391"/>
      <c r="Q2" s="391"/>
      <c r="R2" s="391"/>
      <c r="S2" s="391"/>
      <c r="T2" s="391"/>
      <c r="U2" s="391"/>
      <c r="V2" s="391"/>
      <c r="W2" s="391"/>
      <c r="X2" s="391"/>
      <c r="Y2" s="391"/>
      <c r="Z2" s="391"/>
      <c r="AA2" s="391"/>
      <c r="AB2" s="391"/>
    </row>
    <row r="3" spans="1:29" ht="21" x14ac:dyDescent="0.25">
      <c r="A3" s="392" t="s">
        <v>1</v>
      </c>
      <c r="B3" s="392"/>
      <c r="C3" s="392"/>
      <c r="D3" s="392"/>
      <c r="E3" s="392"/>
      <c r="F3" s="392"/>
      <c r="G3" s="392"/>
      <c r="H3" s="392"/>
      <c r="I3" s="392"/>
      <c r="J3" s="392"/>
      <c r="K3" s="392"/>
      <c r="L3" s="392"/>
      <c r="M3" s="392"/>
      <c r="N3" s="392"/>
      <c r="O3" s="392"/>
      <c r="P3" s="392"/>
      <c r="Q3" s="392"/>
      <c r="R3" s="392"/>
      <c r="S3" s="392"/>
      <c r="T3" s="392"/>
      <c r="U3" s="392"/>
      <c r="V3" s="392"/>
      <c r="W3" s="392"/>
      <c r="X3" s="392"/>
      <c r="Y3" s="392"/>
      <c r="Z3" s="392"/>
      <c r="AA3" s="392"/>
      <c r="AB3" s="392"/>
    </row>
    <row r="4" spans="1:29" ht="27" customHeight="1" x14ac:dyDescent="0.25">
      <c r="A4" s="393" t="s">
        <v>678</v>
      </c>
      <c r="B4" s="393"/>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row>
    <row r="5" spans="1:29" ht="19.5" customHeight="1" x14ac:dyDescent="0.25">
      <c r="A5" s="6"/>
      <c r="B5" s="2"/>
      <c r="C5" s="7"/>
      <c r="D5" s="8"/>
      <c r="E5" s="8"/>
      <c r="F5" s="9"/>
      <c r="G5" s="9"/>
      <c r="H5" s="9"/>
      <c r="I5" s="9"/>
      <c r="J5" s="9"/>
      <c r="K5" s="9"/>
      <c r="L5" s="10"/>
      <c r="M5" s="11"/>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V6" s="7"/>
    </row>
    <row r="7" spans="1:29" ht="29.25" customHeight="1" x14ac:dyDescent="0.25">
      <c r="A7" s="394" t="s">
        <v>6</v>
      </c>
      <c r="B7" s="396" t="s">
        <v>7</v>
      </c>
      <c r="C7" s="396" t="s">
        <v>8</v>
      </c>
      <c r="D7" s="396" t="s">
        <v>9</v>
      </c>
      <c r="E7" s="396" t="s">
        <v>10</v>
      </c>
      <c r="F7" s="396" t="s">
        <v>11</v>
      </c>
      <c r="G7" s="396" t="s">
        <v>12</v>
      </c>
      <c r="H7" s="396"/>
      <c r="I7" s="396"/>
      <c r="J7" s="396"/>
      <c r="K7" s="396"/>
      <c r="L7" s="398"/>
      <c r="M7" s="389" t="s">
        <v>13</v>
      </c>
      <c r="N7" s="389" t="s">
        <v>14</v>
      </c>
      <c r="O7" s="389" t="s">
        <v>15</v>
      </c>
      <c r="P7" s="387" t="s">
        <v>16</v>
      </c>
      <c r="Q7" s="387" t="s">
        <v>17</v>
      </c>
      <c r="R7" s="387" t="s">
        <v>18</v>
      </c>
      <c r="S7" s="387" t="s">
        <v>19</v>
      </c>
      <c r="T7" s="387" t="s">
        <v>20</v>
      </c>
      <c r="U7" s="387" t="s">
        <v>21</v>
      </c>
      <c r="V7" s="387" t="s">
        <v>22</v>
      </c>
      <c r="W7" s="387" t="s">
        <v>23</v>
      </c>
      <c r="X7" s="387" t="s">
        <v>24</v>
      </c>
      <c r="Y7" s="385" t="s">
        <v>25</v>
      </c>
      <c r="Z7" s="385"/>
      <c r="AA7" s="385"/>
      <c r="AB7" s="385"/>
      <c r="AC7" s="386"/>
    </row>
    <row r="8" spans="1:29" ht="84.75" customHeight="1" thickBot="1" x14ac:dyDescent="0.3">
      <c r="A8" s="403"/>
      <c r="B8" s="404"/>
      <c r="C8" s="404"/>
      <c r="D8" s="404"/>
      <c r="E8" s="404"/>
      <c r="F8" s="404"/>
      <c r="G8" s="312" t="s">
        <v>26</v>
      </c>
      <c r="H8" s="312" t="s">
        <v>27</v>
      </c>
      <c r="I8" s="312" t="s">
        <v>642</v>
      </c>
      <c r="J8" s="312" t="s">
        <v>643</v>
      </c>
      <c r="K8" s="312" t="s">
        <v>644</v>
      </c>
      <c r="L8" s="313" t="s">
        <v>645</v>
      </c>
      <c r="M8" s="402"/>
      <c r="N8" s="402"/>
      <c r="O8" s="402"/>
      <c r="P8" s="401"/>
      <c r="Q8" s="401"/>
      <c r="R8" s="401"/>
      <c r="S8" s="401"/>
      <c r="T8" s="401"/>
      <c r="U8" s="401"/>
      <c r="V8" s="401"/>
      <c r="W8" s="401"/>
      <c r="X8" s="401"/>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 t="shared" ref="F9:K9" si="0">+F109</f>
        <v>10647256000</v>
      </c>
      <c r="G9" s="26">
        <f t="shared" si="0"/>
        <v>0</v>
      </c>
      <c r="H9" s="26">
        <f t="shared" si="0"/>
        <v>0</v>
      </c>
      <c r="I9" s="26">
        <f t="shared" si="0"/>
        <v>0</v>
      </c>
      <c r="J9" s="26">
        <f t="shared" si="0"/>
        <v>0</v>
      </c>
      <c r="K9" s="26">
        <f t="shared" si="0"/>
        <v>0</v>
      </c>
      <c r="L9" s="26">
        <f t="shared" ref="L9:L74" si="1">+G9-H9-I9+J9-K9</f>
        <v>0</v>
      </c>
      <c r="M9" s="26">
        <f>+M109</f>
        <v>10647256000</v>
      </c>
      <c r="N9" s="27">
        <f t="shared" ref="N9:N72" si="2">M9/$M$319</f>
        <v>1.3344085533522861E-3</v>
      </c>
      <c r="O9" s="26">
        <f t="shared" ref="O9:X9" si="3">+O109</f>
        <v>0</v>
      </c>
      <c r="P9" s="26">
        <f t="shared" si="3"/>
        <v>10533153706.029999</v>
      </c>
      <c r="Q9" s="26">
        <f>+Q109</f>
        <v>114102293.97000027</v>
      </c>
      <c r="R9" s="26">
        <f t="shared" si="3"/>
        <v>5744527026.8599997</v>
      </c>
      <c r="S9" s="26">
        <f t="shared" si="3"/>
        <v>4902728973.1400003</v>
      </c>
      <c r="T9" s="26">
        <f t="shared" si="3"/>
        <v>4788626679.1700001</v>
      </c>
      <c r="U9" s="26">
        <f t="shared" si="3"/>
        <v>5744527026.8599997</v>
      </c>
      <c r="V9" s="26">
        <f t="shared" si="3"/>
        <v>0</v>
      </c>
      <c r="W9" s="26">
        <f t="shared" si="3"/>
        <v>5744527026.8599997</v>
      </c>
      <c r="X9" s="26">
        <f t="shared" si="3"/>
        <v>0</v>
      </c>
      <c r="Y9" s="316">
        <f t="shared" ref="Y9:Y74" si="4">+R9/M9</f>
        <v>0.53953122070700654</v>
      </c>
      <c r="Z9" s="172">
        <f t="shared" ref="Z9:Z74" si="5">+U9/M9</f>
        <v>0.53953122070700654</v>
      </c>
      <c r="AA9" s="172">
        <f t="shared" ref="AA9:AA74" si="6">+W9/M9</f>
        <v>0.53953122070700654</v>
      </c>
      <c r="AB9" s="172">
        <f t="shared" ref="AB9:AB38" si="7">+U9/R9</f>
        <v>1</v>
      </c>
      <c r="AC9" s="317">
        <f t="shared" ref="AC9:AC38" si="8">+W9/U9</f>
        <v>1</v>
      </c>
    </row>
    <row r="10" spans="1:29" s="6" customFormat="1" ht="28.5" customHeight="1" thickBot="1" x14ac:dyDescent="0.3">
      <c r="A10" s="23" t="s">
        <v>36</v>
      </c>
      <c r="B10" s="24" t="s">
        <v>41</v>
      </c>
      <c r="C10" s="24">
        <v>20</v>
      </c>
      <c r="D10" s="24" t="s">
        <v>38</v>
      </c>
      <c r="E10" s="25" t="s">
        <v>39</v>
      </c>
      <c r="F10" s="26">
        <f t="shared" ref="F10:K10" si="9">+F11+F40+F100+F113</f>
        <v>119191849092</v>
      </c>
      <c r="G10" s="26">
        <f t="shared" si="9"/>
        <v>0</v>
      </c>
      <c r="H10" s="26">
        <f t="shared" si="9"/>
        <v>0</v>
      </c>
      <c r="I10" s="26">
        <f t="shared" si="9"/>
        <v>0</v>
      </c>
      <c r="J10" s="26">
        <f t="shared" si="9"/>
        <v>7575560421.6599998</v>
      </c>
      <c r="K10" s="26">
        <f t="shared" si="9"/>
        <v>7575560421.6599998</v>
      </c>
      <c r="L10" s="26">
        <f t="shared" si="1"/>
        <v>0</v>
      </c>
      <c r="M10" s="26">
        <f>+M11+M40+M100+M113</f>
        <v>119191849092</v>
      </c>
      <c r="N10" s="27">
        <f t="shared" si="2"/>
        <v>1.493817965100489E-2</v>
      </c>
      <c r="O10" s="26">
        <f t="shared" ref="O10:X10" si="10">+O11+O40+O100+O113</f>
        <v>7134940000</v>
      </c>
      <c r="P10" s="26">
        <f t="shared" si="10"/>
        <v>90461483530.110001</v>
      </c>
      <c r="Q10" s="26">
        <f t="shared" si="10"/>
        <v>28730365561.889999</v>
      </c>
      <c r="R10" s="26">
        <f t="shared" si="10"/>
        <v>71511548154.110001</v>
      </c>
      <c r="S10" s="26">
        <f t="shared" si="10"/>
        <v>47669808838.589996</v>
      </c>
      <c r="T10" s="26">
        <f t="shared" si="10"/>
        <v>18949935376</v>
      </c>
      <c r="U10" s="26">
        <f t="shared" si="10"/>
        <v>66601023814.340004</v>
      </c>
      <c r="V10" s="26">
        <f t="shared" si="10"/>
        <v>4910524339.7699995</v>
      </c>
      <c r="W10" s="26">
        <f t="shared" si="10"/>
        <v>65150813106.76001</v>
      </c>
      <c r="X10" s="26">
        <f t="shared" si="10"/>
        <v>1450210707.579999</v>
      </c>
      <c r="Y10" s="316">
        <f t="shared" si="4"/>
        <v>0.5999701212698928</v>
      </c>
      <c r="Z10" s="172">
        <f t="shared" si="5"/>
        <v>0.5587716301215615</v>
      </c>
      <c r="AA10" s="172">
        <f t="shared" si="6"/>
        <v>0.54660460092763885</v>
      </c>
      <c r="AB10" s="172">
        <f t="shared" si="7"/>
        <v>0.93133242858639231</v>
      </c>
      <c r="AC10" s="317">
        <f t="shared" si="8"/>
        <v>0.97822539918271123</v>
      </c>
    </row>
    <row r="11" spans="1:29" ht="42" customHeight="1" x14ac:dyDescent="0.25">
      <c r="A11" s="110" t="s">
        <v>42</v>
      </c>
      <c r="B11" s="111" t="s">
        <v>41</v>
      </c>
      <c r="C11" s="111">
        <v>20</v>
      </c>
      <c r="D11" s="111" t="s">
        <v>38</v>
      </c>
      <c r="E11" s="33" t="s">
        <v>43</v>
      </c>
      <c r="F11" s="34">
        <f t="shared" ref="F11:K11" si="11">+F12</f>
        <v>75086750000</v>
      </c>
      <c r="G11" s="34">
        <f t="shared" si="11"/>
        <v>0</v>
      </c>
      <c r="H11" s="34">
        <f t="shared" si="11"/>
        <v>0</v>
      </c>
      <c r="I11" s="34">
        <f t="shared" si="11"/>
        <v>0</v>
      </c>
      <c r="J11" s="34">
        <f t="shared" si="11"/>
        <v>636461133</v>
      </c>
      <c r="K11" s="34">
        <f t="shared" si="11"/>
        <v>636461133</v>
      </c>
      <c r="L11" s="59">
        <f t="shared" si="1"/>
        <v>0</v>
      </c>
      <c r="M11" s="34">
        <f>+M12</f>
        <v>75086750000</v>
      </c>
      <c r="N11" s="35">
        <f t="shared" si="2"/>
        <v>9.410537460865483E-3</v>
      </c>
      <c r="O11" s="34">
        <f t="shared" ref="O11:X11" si="12">+O12</f>
        <v>7134940000</v>
      </c>
      <c r="P11" s="34">
        <f t="shared" si="12"/>
        <v>67951810000</v>
      </c>
      <c r="Q11" s="34">
        <f t="shared" si="12"/>
        <v>7134940000</v>
      </c>
      <c r="R11" s="34">
        <f t="shared" si="12"/>
        <v>50535645696.640007</v>
      </c>
      <c r="S11" s="34">
        <f t="shared" si="12"/>
        <v>24551104303.360001</v>
      </c>
      <c r="T11" s="34">
        <f t="shared" si="12"/>
        <v>17416164303.360001</v>
      </c>
      <c r="U11" s="34">
        <f t="shared" si="12"/>
        <v>50535645696.640007</v>
      </c>
      <c r="V11" s="34">
        <f t="shared" si="12"/>
        <v>0</v>
      </c>
      <c r="W11" s="34">
        <f t="shared" si="12"/>
        <v>49275920808.76001</v>
      </c>
      <c r="X11" s="34">
        <f t="shared" si="12"/>
        <v>1259724887.8799989</v>
      </c>
      <c r="Y11" s="118">
        <f t="shared" si="4"/>
        <v>0.67303013776252141</v>
      </c>
      <c r="Z11" s="118">
        <f t="shared" si="5"/>
        <v>0.67303013776252141</v>
      </c>
      <c r="AA11" s="118">
        <f t="shared" si="6"/>
        <v>0.65625321123580405</v>
      </c>
      <c r="AB11" s="118">
        <f t="shared" si="7"/>
        <v>1</v>
      </c>
      <c r="AC11" s="175">
        <f t="shared" si="8"/>
        <v>0.97507254789140341</v>
      </c>
    </row>
    <row r="12" spans="1:29" ht="42" customHeight="1" x14ac:dyDescent="0.25">
      <c r="A12" s="113" t="s">
        <v>44</v>
      </c>
      <c r="B12" s="32" t="s">
        <v>41</v>
      </c>
      <c r="C12" s="32">
        <v>20</v>
      </c>
      <c r="D12" s="32" t="s">
        <v>38</v>
      </c>
      <c r="E12" s="39" t="s">
        <v>45</v>
      </c>
      <c r="F12" s="40">
        <f t="shared" ref="F12:K12" si="13">+F13+F24+F32+F39</f>
        <v>75086750000</v>
      </c>
      <c r="G12" s="40">
        <f t="shared" si="13"/>
        <v>0</v>
      </c>
      <c r="H12" s="40">
        <f t="shared" si="13"/>
        <v>0</v>
      </c>
      <c r="I12" s="40">
        <f t="shared" si="13"/>
        <v>0</v>
      </c>
      <c r="J12" s="40">
        <f t="shared" si="13"/>
        <v>636461133</v>
      </c>
      <c r="K12" s="40">
        <f t="shared" si="13"/>
        <v>636461133</v>
      </c>
      <c r="L12" s="59">
        <f t="shared" si="1"/>
        <v>0</v>
      </c>
      <c r="M12" s="40">
        <f>+M13+M24+M32+M39</f>
        <v>75086750000</v>
      </c>
      <c r="N12" s="318">
        <f t="shared" si="2"/>
        <v>9.410537460865483E-3</v>
      </c>
      <c r="O12" s="40">
        <f t="shared" ref="O12:X12" si="14">+O13+O24+O32+O39</f>
        <v>7134940000</v>
      </c>
      <c r="P12" s="40">
        <f t="shared" si="14"/>
        <v>67951810000</v>
      </c>
      <c r="Q12" s="40">
        <f t="shared" si="14"/>
        <v>7134940000</v>
      </c>
      <c r="R12" s="40">
        <f t="shared" si="14"/>
        <v>50535645696.640007</v>
      </c>
      <c r="S12" s="40">
        <f t="shared" si="14"/>
        <v>24551104303.360001</v>
      </c>
      <c r="T12" s="40">
        <f t="shared" si="14"/>
        <v>17416164303.360001</v>
      </c>
      <c r="U12" s="40">
        <f t="shared" si="14"/>
        <v>50535645696.640007</v>
      </c>
      <c r="V12" s="40">
        <f t="shared" si="14"/>
        <v>0</v>
      </c>
      <c r="W12" s="40">
        <f t="shared" si="14"/>
        <v>49275920808.76001</v>
      </c>
      <c r="X12" s="40">
        <f t="shared" si="14"/>
        <v>1259724887.8799989</v>
      </c>
      <c r="Y12" s="176">
        <f t="shared" si="4"/>
        <v>0.67303013776252141</v>
      </c>
      <c r="Z12" s="176">
        <f t="shared" si="5"/>
        <v>0.67303013776252141</v>
      </c>
      <c r="AA12" s="176">
        <f t="shared" si="6"/>
        <v>0.65625321123580405</v>
      </c>
      <c r="AB12" s="176">
        <f t="shared" si="7"/>
        <v>1</v>
      </c>
      <c r="AC12" s="177">
        <f t="shared" si="8"/>
        <v>0.97507254789140341</v>
      </c>
    </row>
    <row r="13" spans="1:29" ht="42" customHeight="1" x14ac:dyDescent="0.25">
      <c r="A13" s="113" t="s">
        <v>46</v>
      </c>
      <c r="B13" s="32" t="s">
        <v>41</v>
      </c>
      <c r="C13" s="32">
        <v>20</v>
      </c>
      <c r="D13" s="32" t="s">
        <v>38</v>
      </c>
      <c r="E13" s="39" t="s">
        <v>47</v>
      </c>
      <c r="F13" s="40">
        <f t="shared" ref="F13:K13" si="15">+F14</f>
        <v>46310619000</v>
      </c>
      <c r="G13" s="40">
        <f t="shared" si="15"/>
        <v>0</v>
      </c>
      <c r="H13" s="40">
        <f t="shared" si="15"/>
        <v>0</v>
      </c>
      <c r="I13" s="40">
        <f t="shared" si="15"/>
        <v>0</v>
      </c>
      <c r="J13" s="40">
        <f t="shared" si="15"/>
        <v>0</v>
      </c>
      <c r="K13" s="40">
        <f t="shared" si="15"/>
        <v>0</v>
      </c>
      <c r="L13" s="59">
        <f t="shared" si="1"/>
        <v>0</v>
      </c>
      <c r="M13" s="40">
        <f>+M14</f>
        <v>46310619000</v>
      </c>
      <c r="N13" s="318">
        <f t="shared" si="2"/>
        <v>5.8040575059563606E-3</v>
      </c>
      <c r="O13" s="40">
        <f t="shared" ref="O13:X13" si="16">+O14</f>
        <v>0</v>
      </c>
      <c r="P13" s="40">
        <f t="shared" si="16"/>
        <v>46310619000</v>
      </c>
      <c r="Q13" s="40">
        <f t="shared" si="16"/>
        <v>0</v>
      </c>
      <c r="R13" s="40">
        <f t="shared" si="16"/>
        <v>33591585895.510002</v>
      </c>
      <c r="S13" s="40">
        <f t="shared" si="16"/>
        <v>12719033104.490002</v>
      </c>
      <c r="T13" s="40">
        <f t="shared" si="16"/>
        <v>12719033104.490002</v>
      </c>
      <c r="U13" s="40">
        <f t="shared" si="16"/>
        <v>33591585895.510002</v>
      </c>
      <c r="V13" s="40">
        <f t="shared" si="16"/>
        <v>0</v>
      </c>
      <c r="W13" s="40">
        <f t="shared" si="16"/>
        <v>33590599260.660004</v>
      </c>
      <c r="X13" s="40">
        <f t="shared" si="16"/>
        <v>986634.84999847412</v>
      </c>
      <c r="Y13" s="176">
        <f t="shared" si="4"/>
        <v>0.72535385233157867</v>
      </c>
      <c r="Z13" s="176">
        <f t="shared" si="5"/>
        <v>0.72535385233157867</v>
      </c>
      <c r="AA13" s="176">
        <f t="shared" si="6"/>
        <v>0.72533254760986898</v>
      </c>
      <c r="AB13" s="176">
        <f t="shared" si="7"/>
        <v>1</v>
      </c>
      <c r="AC13" s="177">
        <f t="shared" si="8"/>
        <v>0.99997062851235818</v>
      </c>
    </row>
    <row r="14" spans="1:29" ht="42" customHeight="1" x14ac:dyDescent="0.25">
      <c r="A14" s="113" t="s">
        <v>48</v>
      </c>
      <c r="B14" s="32" t="s">
        <v>41</v>
      </c>
      <c r="C14" s="32">
        <v>20</v>
      </c>
      <c r="D14" s="32" t="s">
        <v>38</v>
      </c>
      <c r="E14" s="39" t="s">
        <v>49</v>
      </c>
      <c r="F14" s="40">
        <f t="shared" ref="F14:K14" si="17">SUM(F15:F23)</f>
        <v>46310619000</v>
      </c>
      <c r="G14" s="40">
        <f t="shared" si="17"/>
        <v>0</v>
      </c>
      <c r="H14" s="40">
        <f t="shared" si="17"/>
        <v>0</v>
      </c>
      <c r="I14" s="40">
        <f t="shared" si="17"/>
        <v>0</v>
      </c>
      <c r="J14" s="40">
        <f t="shared" si="17"/>
        <v>0</v>
      </c>
      <c r="K14" s="40">
        <f t="shared" si="17"/>
        <v>0</v>
      </c>
      <c r="L14" s="59">
        <f t="shared" si="1"/>
        <v>0</v>
      </c>
      <c r="M14" s="40">
        <f>SUM(M15:M23)</f>
        <v>46310619000</v>
      </c>
      <c r="N14" s="318">
        <f t="shared" si="2"/>
        <v>5.8040575059563606E-3</v>
      </c>
      <c r="O14" s="40">
        <f t="shared" ref="O14:X14" si="18">SUM(O15:O23)</f>
        <v>0</v>
      </c>
      <c r="P14" s="40">
        <f t="shared" si="18"/>
        <v>46310619000</v>
      </c>
      <c r="Q14" s="40">
        <f t="shared" si="18"/>
        <v>0</v>
      </c>
      <c r="R14" s="40">
        <f t="shared" si="18"/>
        <v>33591585895.510002</v>
      </c>
      <c r="S14" s="40">
        <f t="shared" si="18"/>
        <v>12719033104.490002</v>
      </c>
      <c r="T14" s="40">
        <f t="shared" si="18"/>
        <v>12719033104.490002</v>
      </c>
      <c r="U14" s="40">
        <f t="shared" si="18"/>
        <v>33591585895.510002</v>
      </c>
      <c r="V14" s="40">
        <f t="shared" si="18"/>
        <v>0</v>
      </c>
      <c r="W14" s="40">
        <f t="shared" si="18"/>
        <v>33590599260.660004</v>
      </c>
      <c r="X14" s="40">
        <f t="shared" si="18"/>
        <v>986634.84999847412</v>
      </c>
      <c r="Y14" s="176">
        <f t="shared" si="4"/>
        <v>0.72535385233157867</v>
      </c>
      <c r="Z14" s="176">
        <f t="shared" si="5"/>
        <v>0.72535385233157867</v>
      </c>
      <c r="AA14" s="176">
        <f t="shared" si="6"/>
        <v>0.72533254760986898</v>
      </c>
      <c r="AB14" s="176">
        <f t="shared" si="7"/>
        <v>1</v>
      </c>
      <c r="AC14" s="177">
        <f t="shared" si="8"/>
        <v>0.99997062851235818</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 t="shared" si="1"/>
        <v>0</v>
      </c>
      <c r="M15" s="46">
        <f t="shared" ref="M15:M23" si="19">+F15+L15</f>
        <v>32746596770</v>
      </c>
      <c r="N15" s="47">
        <f t="shared" si="2"/>
        <v>4.1040939396090742E-3</v>
      </c>
      <c r="O15" s="45">
        <v>0</v>
      </c>
      <c r="P15" s="45">
        <v>32746596770</v>
      </c>
      <c r="Q15" s="45">
        <f t="shared" ref="Q15:Q23" si="20">M15-P15</f>
        <v>0</v>
      </c>
      <c r="R15" s="45">
        <v>26956118620.25</v>
      </c>
      <c r="S15" s="45">
        <f t="shared" ref="S15:S23" si="21">+M15-R15</f>
        <v>5790478149.75</v>
      </c>
      <c r="T15" s="45">
        <f t="shared" ref="T15:T23" si="22">P15-R15</f>
        <v>5790478149.75</v>
      </c>
      <c r="U15" s="45">
        <v>26956118620.25</v>
      </c>
      <c r="V15" s="45">
        <f t="shared" ref="V15:V23" si="23">+R15-U15</f>
        <v>0</v>
      </c>
      <c r="W15" s="45">
        <v>26955131985.400002</v>
      </c>
      <c r="X15" s="48">
        <f t="shared" ref="X15:X23" si="24">+U15-W15</f>
        <v>986634.84999847412</v>
      </c>
      <c r="Y15" s="54">
        <f t="shared" si="4"/>
        <v>0.82317313183961738</v>
      </c>
      <c r="Z15" s="54">
        <f t="shared" si="5"/>
        <v>0.82317313183961738</v>
      </c>
      <c r="AA15" s="54">
        <f t="shared" si="6"/>
        <v>0.82314300245374783</v>
      </c>
      <c r="AB15" s="54">
        <f t="shared" si="7"/>
        <v>1</v>
      </c>
      <c r="AC15" s="178">
        <f t="shared" si="8"/>
        <v>0.99996339848240401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si="1"/>
        <v>0</v>
      </c>
      <c r="M16" s="46">
        <f t="shared" si="19"/>
        <v>3873121232</v>
      </c>
      <c r="N16" s="47">
        <f t="shared" si="2"/>
        <v>4.8541390384068391E-4</v>
      </c>
      <c r="O16" s="45">
        <v>0</v>
      </c>
      <c r="P16" s="45">
        <v>3873121232</v>
      </c>
      <c r="Q16" s="45">
        <f t="shared" si="20"/>
        <v>0</v>
      </c>
      <c r="R16" s="45">
        <v>2434512629</v>
      </c>
      <c r="S16" s="45">
        <f t="shared" si="21"/>
        <v>1438608603</v>
      </c>
      <c r="T16" s="45">
        <f t="shared" si="22"/>
        <v>1438608603</v>
      </c>
      <c r="U16" s="45">
        <v>2434512629</v>
      </c>
      <c r="V16" s="45">
        <f t="shared" si="23"/>
        <v>0</v>
      </c>
      <c r="W16" s="45">
        <v>2434512629</v>
      </c>
      <c r="X16" s="48">
        <f t="shared" si="24"/>
        <v>0</v>
      </c>
      <c r="Y16" s="54">
        <f t="shared" si="4"/>
        <v>0.62856607969972267</v>
      </c>
      <c r="Z16" s="54">
        <f t="shared" si="5"/>
        <v>0.62856607969972267</v>
      </c>
      <c r="AA16" s="54">
        <f t="shared" si="6"/>
        <v>0.62856607969972267</v>
      </c>
      <c r="AB16" s="54">
        <f t="shared" si="7"/>
        <v>1</v>
      </c>
      <c r="AC16" s="178">
        <f t="shared" si="8"/>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1"/>
        <v>0</v>
      </c>
      <c r="M17" s="46">
        <f t="shared" si="19"/>
        <v>9087308</v>
      </c>
      <c r="N17" s="47">
        <f t="shared" si="2"/>
        <v>1.138902034678856E-6</v>
      </c>
      <c r="O17" s="45">
        <v>0</v>
      </c>
      <c r="P17" s="45">
        <v>9087308</v>
      </c>
      <c r="Q17" s="45">
        <f t="shared" si="20"/>
        <v>0</v>
      </c>
      <c r="R17" s="45">
        <v>4030205</v>
      </c>
      <c r="S17" s="45">
        <f t="shared" si="21"/>
        <v>5057103</v>
      </c>
      <c r="T17" s="45">
        <f t="shared" si="22"/>
        <v>5057103</v>
      </c>
      <c r="U17" s="45">
        <v>4030205</v>
      </c>
      <c r="V17" s="45">
        <f t="shared" si="23"/>
        <v>0</v>
      </c>
      <c r="W17" s="45">
        <v>4030205</v>
      </c>
      <c r="X17" s="48">
        <f t="shared" si="24"/>
        <v>0</v>
      </c>
      <c r="Y17" s="54">
        <f t="shared" si="4"/>
        <v>0.44349822851828063</v>
      </c>
      <c r="Z17" s="54">
        <f t="shared" si="5"/>
        <v>0.44349822851828063</v>
      </c>
      <c r="AA17" s="54">
        <f t="shared" si="6"/>
        <v>0.44349822851828063</v>
      </c>
      <c r="AB17" s="54">
        <f t="shared" si="7"/>
        <v>1</v>
      </c>
      <c r="AC17" s="178">
        <f t="shared" si="8"/>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1"/>
        <v>0</v>
      </c>
      <c r="M18" s="46">
        <f t="shared" si="19"/>
        <v>7806018</v>
      </c>
      <c r="N18" s="47">
        <f t="shared" si="2"/>
        <v>9.7831940800727507E-7</v>
      </c>
      <c r="O18" s="45">
        <v>0</v>
      </c>
      <c r="P18" s="45">
        <v>7806018</v>
      </c>
      <c r="Q18" s="45">
        <f t="shared" si="20"/>
        <v>0</v>
      </c>
      <c r="R18" s="45">
        <v>4579200</v>
      </c>
      <c r="S18" s="45">
        <f t="shared" si="21"/>
        <v>3226818</v>
      </c>
      <c r="T18" s="45">
        <f t="shared" si="22"/>
        <v>3226818</v>
      </c>
      <c r="U18" s="45">
        <v>4579200</v>
      </c>
      <c r="V18" s="45">
        <f t="shared" si="23"/>
        <v>0</v>
      </c>
      <c r="W18" s="45">
        <v>4579200</v>
      </c>
      <c r="X18" s="48">
        <f t="shared" si="24"/>
        <v>0</v>
      </c>
      <c r="Y18" s="54">
        <f t="shared" si="4"/>
        <v>0.58662431985168362</v>
      </c>
      <c r="Z18" s="54">
        <f t="shared" si="5"/>
        <v>0.58662431985168362</v>
      </c>
      <c r="AA18" s="54">
        <f t="shared" si="6"/>
        <v>0.58662431985168362</v>
      </c>
      <c r="AB18" s="54">
        <f t="shared" si="7"/>
        <v>1</v>
      </c>
      <c r="AC18" s="178">
        <f t="shared" si="8"/>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1"/>
        <v>0</v>
      </c>
      <c r="M19" s="46">
        <f t="shared" si="19"/>
        <v>2285097236</v>
      </c>
      <c r="N19" s="47">
        <f t="shared" si="2"/>
        <v>2.8638865234010223E-4</v>
      </c>
      <c r="O19" s="45">
        <v>0</v>
      </c>
      <c r="P19" s="45">
        <v>2285097236</v>
      </c>
      <c r="Q19" s="45">
        <f t="shared" si="20"/>
        <v>0</v>
      </c>
      <c r="R19" s="45">
        <v>1603457605.77</v>
      </c>
      <c r="S19" s="45">
        <f t="shared" si="21"/>
        <v>681639630.23000002</v>
      </c>
      <c r="T19" s="45">
        <f t="shared" si="22"/>
        <v>681639630.23000002</v>
      </c>
      <c r="U19" s="45">
        <v>1603457605.77</v>
      </c>
      <c r="V19" s="45">
        <f t="shared" si="23"/>
        <v>0</v>
      </c>
      <c r="W19" s="45">
        <v>1603457605.77</v>
      </c>
      <c r="X19" s="48">
        <f t="shared" si="24"/>
        <v>0</v>
      </c>
      <c r="Y19" s="54">
        <f t="shared" si="4"/>
        <v>0.7017021335060597</v>
      </c>
      <c r="Z19" s="54">
        <f t="shared" si="5"/>
        <v>0.7017021335060597</v>
      </c>
      <c r="AA19" s="54">
        <f t="shared" si="6"/>
        <v>0.7017021335060597</v>
      </c>
      <c r="AB19" s="54">
        <f t="shared" si="7"/>
        <v>1</v>
      </c>
      <c r="AC19" s="178">
        <f t="shared" si="8"/>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1"/>
        <v>0</v>
      </c>
      <c r="M20" s="46">
        <f t="shared" si="19"/>
        <v>1112719247</v>
      </c>
      <c r="N20" s="47">
        <f t="shared" si="2"/>
        <v>1.3945584483706557E-4</v>
      </c>
      <c r="O20" s="45">
        <v>0</v>
      </c>
      <c r="P20" s="45">
        <v>1112719247</v>
      </c>
      <c r="Q20" s="45">
        <f t="shared" si="20"/>
        <v>0</v>
      </c>
      <c r="R20" s="45">
        <v>921669839.40999997</v>
      </c>
      <c r="S20" s="45">
        <f t="shared" si="21"/>
        <v>191049407.59000003</v>
      </c>
      <c r="T20" s="45">
        <f t="shared" si="22"/>
        <v>191049407.59000003</v>
      </c>
      <c r="U20" s="45">
        <v>921669839.40999997</v>
      </c>
      <c r="V20" s="45">
        <f t="shared" si="23"/>
        <v>0</v>
      </c>
      <c r="W20" s="45">
        <v>921669839.40999997</v>
      </c>
      <c r="X20" s="48">
        <f t="shared" si="24"/>
        <v>0</v>
      </c>
      <c r="Y20" s="54">
        <f t="shared" si="4"/>
        <v>0.82830403257147933</v>
      </c>
      <c r="Z20" s="54">
        <f t="shared" si="5"/>
        <v>0.82830403257147933</v>
      </c>
      <c r="AA20" s="54">
        <f t="shared" si="6"/>
        <v>0.82830403257147933</v>
      </c>
      <c r="AB20" s="54">
        <f t="shared" si="7"/>
        <v>1</v>
      </c>
      <c r="AC20" s="178">
        <f t="shared" si="8"/>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1"/>
        <v>0</v>
      </c>
      <c r="M21" s="46">
        <f t="shared" si="19"/>
        <v>195465972</v>
      </c>
      <c r="N21" s="47">
        <f t="shared" si="2"/>
        <v>2.4497529215613721E-5</v>
      </c>
      <c r="O21" s="45">
        <v>0</v>
      </c>
      <c r="P21" s="45">
        <v>195465972</v>
      </c>
      <c r="Q21" s="45">
        <f t="shared" si="20"/>
        <v>0</v>
      </c>
      <c r="R21" s="45">
        <v>89888150.609999999</v>
      </c>
      <c r="S21" s="45">
        <f t="shared" si="21"/>
        <v>105577821.39</v>
      </c>
      <c r="T21" s="45">
        <f t="shared" si="22"/>
        <v>105577821.39</v>
      </c>
      <c r="U21" s="45">
        <v>89888150.609999999</v>
      </c>
      <c r="V21" s="45">
        <f t="shared" si="23"/>
        <v>0</v>
      </c>
      <c r="W21" s="45">
        <v>89888150.609999999</v>
      </c>
      <c r="X21" s="48">
        <f t="shared" si="24"/>
        <v>0</v>
      </c>
      <c r="Y21" s="54">
        <f t="shared" si="4"/>
        <v>0.45986597917923022</v>
      </c>
      <c r="Z21" s="54">
        <f t="shared" si="5"/>
        <v>0.45986597917923022</v>
      </c>
      <c r="AA21" s="54">
        <f t="shared" si="6"/>
        <v>0.45986597917923022</v>
      </c>
      <c r="AB21" s="54">
        <f t="shared" si="7"/>
        <v>1</v>
      </c>
      <c r="AC21" s="178">
        <f t="shared" si="8"/>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1"/>
        <v>0</v>
      </c>
      <c r="M22" s="46">
        <f t="shared" si="19"/>
        <v>3542096589</v>
      </c>
      <c r="N22" s="47">
        <f t="shared" si="2"/>
        <v>4.439269596937988E-4</v>
      </c>
      <c r="O22" s="45">
        <v>0</v>
      </c>
      <c r="P22" s="45">
        <v>3542096589</v>
      </c>
      <c r="Q22" s="45">
        <f t="shared" si="20"/>
        <v>0</v>
      </c>
      <c r="R22" s="45">
        <v>156500762.43000001</v>
      </c>
      <c r="S22" s="45">
        <f t="shared" si="21"/>
        <v>3385595826.5700002</v>
      </c>
      <c r="T22" s="45">
        <f t="shared" si="22"/>
        <v>3385595826.5700002</v>
      </c>
      <c r="U22" s="45">
        <v>156500762.43000001</v>
      </c>
      <c r="V22" s="45">
        <f t="shared" si="23"/>
        <v>0</v>
      </c>
      <c r="W22" s="45">
        <v>156500762.43000001</v>
      </c>
      <c r="X22" s="48">
        <f t="shared" si="24"/>
        <v>0</v>
      </c>
      <c r="Y22" s="54">
        <f t="shared" si="4"/>
        <v>4.4183087190793717E-2</v>
      </c>
      <c r="Z22" s="54">
        <f t="shared" si="5"/>
        <v>4.4183087190793717E-2</v>
      </c>
      <c r="AA22" s="54">
        <f t="shared" si="6"/>
        <v>4.4183087190793717E-2</v>
      </c>
      <c r="AB22" s="54">
        <f t="shared" si="7"/>
        <v>1</v>
      </c>
      <c r="AC22" s="178">
        <f t="shared" si="8"/>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1"/>
        <v>0</v>
      </c>
      <c r="M23" s="46">
        <f t="shared" si="19"/>
        <v>2538628628</v>
      </c>
      <c r="N23" s="47">
        <f t="shared" si="2"/>
        <v>3.1816345497733678E-4</v>
      </c>
      <c r="O23" s="45">
        <v>0</v>
      </c>
      <c r="P23" s="45">
        <v>2538628628</v>
      </c>
      <c r="Q23" s="45">
        <f t="shared" si="20"/>
        <v>0</v>
      </c>
      <c r="R23" s="45">
        <v>1420828883.04</v>
      </c>
      <c r="S23" s="45">
        <f t="shared" si="21"/>
        <v>1117799744.96</v>
      </c>
      <c r="T23" s="45">
        <f t="shared" si="22"/>
        <v>1117799744.96</v>
      </c>
      <c r="U23" s="45">
        <v>1420828883.04</v>
      </c>
      <c r="V23" s="45">
        <f t="shared" si="23"/>
        <v>0</v>
      </c>
      <c r="W23" s="45">
        <v>1420828883.04</v>
      </c>
      <c r="X23" s="48">
        <f t="shared" si="24"/>
        <v>0</v>
      </c>
      <c r="Y23" s="54">
        <f t="shared" si="4"/>
        <v>0.55968362893605561</v>
      </c>
      <c r="Z23" s="54">
        <f t="shared" si="5"/>
        <v>0.55968362893605561</v>
      </c>
      <c r="AA23" s="54">
        <f t="shared" si="6"/>
        <v>0.55968362893605561</v>
      </c>
      <c r="AB23" s="54">
        <f t="shared" si="7"/>
        <v>1</v>
      </c>
      <c r="AC23" s="178">
        <f t="shared" si="8"/>
        <v>1</v>
      </c>
    </row>
    <row r="24" spans="1:29" ht="42" customHeight="1" x14ac:dyDescent="0.25">
      <c r="A24" s="113" t="s">
        <v>68</v>
      </c>
      <c r="B24" s="32" t="s">
        <v>41</v>
      </c>
      <c r="C24" s="32">
        <v>20</v>
      </c>
      <c r="D24" s="32" t="s">
        <v>38</v>
      </c>
      <c r="E24" s="39" t="s">
        <v>69</v>
      </c>
      <c r="F24" s="40">
        <f t="shared" ref="F24:K24" si="25">SUM(F25:F31)</f>
        <v>16155620000</v>
      </c>
      <c r="G24" s="40">
        <f t="shared" si="25"/>
        <v>0</v>
      </c>
      <c r="H24" s="40">
        <f t="shared" si="25"/>
        <v>0</v>
      </c>
      <c r="I24" s="40">
        <f t="shared" si="25"/>
        <v>0</v>
      </c>
      <c r="J24" s="40">
        <f t="shared" si="25"/>
        <v>0</v>
      </c>
      <c r="K24" s="40">
        <f t="shared" si="25"/>
        <v>0</v>
      </c>
      <c r="L24" s="59">
        <f t="shared" si="1"/>
        <v>0</v>
      </c>
      <c r="M24" s="41">
        <f>SUM(M25:M31)</f>
        <v>16155620000</v>
      </c>
      <c r="N24" s="318">
        <f t="shared" si="2"/>
        <v>2.0247655839879552E-3</v>
      </c>
      <c r="O24" s="40">
        <f t="shared" ref="O24:X24" si="26">SUM(O25:O31)</f>
        <v>0</v>
      </c>
      <c r="P24" s="40">
        <f t="shared" si="26"/>
        <v>16155620000</v>
      </c>
      <c r="Q24" s="40">
        <f t="shared" si="26"/>
        <v>0</v>
      </c>
      <c r="R24" s="40">
        <f t="shared" si="26"/>
        <v>12827003488.690001</v>
      </c>
      <c r="S24" s="40">
        <f t="shared" si="26"/>
        <v>3328616511.3099995</v>
      </c>
      <c r="T24" s="40">
        <f t="shared" si="26"/>
        <v>3328616511.3099995</v>
      </c>
      <c r="U24" s="40">
        <f t="shared" si="26"/>
        <v>12827003488.690001</v>
      </c>
      <c r="V24" s="40">
        <f t="shared" si="26"/>
        <v>0</v>
      </c>
      <c r="W24" s="40">
        <f t="shared" si="26"/>
        <v>11568265235.66</v>
      </c>
      <c r="X24" s="40">
        <f t="shared" si="26"/>
        <v>1258738253.0300004</v>
      </c>
      <c r="Y24" s="176">
        <f t="shared" si="4"/>
        <v>0.79396541195509673</v>
      </c>
      <c r="Z24" s="176">
        <f t="shared" si="5"/>
        <v>0.79396541195509673</v>
      </c>
      <c r="AA24" s="176">
        <f t="shared" si="6"/>
        <v>0.71605207572720819</v>
      </c>
      <c r="AB24" s="176">
        <f t="shared" si="7"/>
        <v>1</v>
      </c>
      <c r="AC24" s="177">
        <f t="shared" si="8"/>
        <v>0.90186809770965815</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1"/>
        <v>0</v>
      </c>
      <c r="M25" s="46">
        <f t="shared" ref="M25:M31" si="27">+F25+L25</f>
        <v>4723382773</v>
      </c>
      <c r="N25" s="47">
        <f t="shared" si="2"/>
        <v>5.9197622120178576E-4</v>
      </c>
      <c r="O25" s="45">
        <v>0</v>
      </c>
      <c r="P25" s="45">
        <v>4723382773</v>
      </c>
      <c r="Q25" s="45">
        <f t="shared" ref="Q25:Q31" si="28">M25-P25</f>
        <v>0</v>
      </c>
      <c r="R25" s="45">
        <v>3841713886.8600001</v>
      </c>
      <c r="S25" s="45">
        <f t="shared" ref="S25:S31" si="29">+M25-R25</f>
        <v>881668886.13999987</v>
      </c>
      <c r="T25" s="45">
        <f t="shared" ref="T25:T31" si="30">P25-R25</f>
        <v>881668886.13999987</v>
      </c>
      <c r="U25" s="45">
        <v>3841713886.8600001</v>
      </c>
      <c r="V25" s="45">
        <f t="shared" ref="V25:V31" si="31">+R25-U25</f>
        <v>0</v>
      </c>
      <c r="W25" s="45">
        <v>3450037597.6599998</v>
      </c>
      <c r="X25" s="48">
        <f t="shared" ref="X25:X31" si="32">+U25-W25</f>
        <v>391676289.20000029</v>
      </c>
      <c r="Y25" s="54">
        <f t="shared" si="4"/>
        <v>0.81333952200955795</v>
      </c>
      <c r="Z25" s="54">
        <f t="shared" si="5"/>
        <v>0.81333952200955795</v>
      </c>
      <c r="AA25" s="54">
        <f t="shared" si="6"/>
        <v>0.73041668724822606</v>
      </c>
      <c r="AB25" s="54">
        <f t="shared" si="7"/>
        <v>1</v>
      </c>
      <c r="AC25" s="178">
        <f t="shared" si="8"/>
        <v>0.89804647073284927</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1"/>
        <v>0</v>
      </c>
      <c r="M26" s="46">
        <f t="shared" si="27"/>
        <v>3345735170</v>
      </c>
      <c r="N26" s="47">
        <f t="shared" si="2"/>
        <v>4.1931720511834836E-4</v>
      </c>
      <c r="O26" s="45">
        <v>0</v>
      </c>
      <c r="P26" s="45">
        <v>3345735170</v>
      </c>
      <c r="Q26" s="45">
        <f t="shared" si="28"/>
        <v>0</v>
      </c>
      <c r="R26" s="45">
        <v>2721346792.8499999</v>
      </c>
      <c r="S26" s="45">
        <f t="shared" si="29"/>
        <v>624388377.1500001</v>
      </c>
      <c r="T26" s="45">
        <f t="shared" si="30"/>
        <v>624388377.1500001</v>
      </c>
      <c r="U26" s="45">
        <v>2721346792.8499999</v>
      </c>
      <c r="V26" s="45">
        <f t="shared" si="31"/>
        <v>0</v>
      </c>
      <c r="W26" s="45">
        <v>2443842242.4499998</v>
      </c>
      <c r="X26" s="48">
        <f t="shared" si="32"/>
        <v>277504550.4000001</v>
      </c>
      <c r="Y26" s="54">
        <f t="shared" si="4"/>
        <v>0.81337782417787718</v>
      </c>
      <c r="Z26" s="54">
        <f t="shared" si="5"/>
        <v>0.81337782417787718</v>
      </c>
      <c r="AA26" s="54">
        <f t="shared" si="6"/>
        <v>0.73043505187232127</v>
      </c>
      <c r="AB26" s="54">
        <f t="shared" si="7"/>
        <v>1</v>
      </c>
      <c r="AC26" s="178">
        <f t="shared" si="8"/>
        <v>0.89802675971724411</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1"/>
        <v>0</v>
      </c>
      <c r="M27" s="46">
        <f t="shared" si="27"/>
        <v>4185155210</v>
      </c>
      <c r="N27" s="47">
        <f t="shared" si="2"/>
        <v>5.245207694199222E-4</v>
      </c>
      <c r="O27" s="45">
        <v>0</v>
      </c>
      <c r="P27" s="45">
        <v>4185155210</v>
      </c>
      <c r="Q27" s="45">
        <f t="shared" si="28"/>
        <v>0</v>
      </c>
      <c r="R27" s="45">
        <v>2999280360.0300002</v>
      </c>
      <c r="S27" s="45">
        <f t="shared" si="29"/>
        <v>1185874849.9699998</v>
      </c>
      <c r="T27" s="45">
        <f t="shared" si="30"/>
        <v>1185874849.9699998</v>
      </c>
      <c r="U27" s="45">
        <v>2999280360.0300002</v>
      </c>
      <c r="V27" s="45">
        <f t="shared" si="31"/>
        <v>0</v>
      </c>
      <c r="W27" s="45">
        <v>2719805007.4000001</v>
      </c>
      <c r="X27" s="48">
        <f t="shared" si="32"/>
        <v>279475352.63000011</v>
      </c>
      <c r="Y27" s="54">
        <f t="shared" si="4"/>
        <v>0.71664734269914931</v>
      </c>
      <c r="Z27" s="54">
        <f t="shared" si="5"/>
        <v>0.71664734269914931</v>
      </c>
      <c r="AA27" s="54">
        <f t="shared" si="6"/>
        <v>0.64986956777643623</v>
      </c>
      <c r="AB27" s="54">
        <f t="shared" si="7"/>
        <v>1</v>
      </c>
      <c r="AC27" s="178">
        <f t="shared" si="8"/>
        <v>0.90681919691322066</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1"/>
        <v>0</v>
      </c>
      <c r="M28" s="46">
        <f t="shared" si="27"/>
        <v>1642600502</v>
      </c>
      <c r="N28" s="47">
        <f t="shared" si="2"/>
        <v>2.058652632762431E-4</v>
      </c>
      <c r="O28" s="45">
        <v>0</v>
      </c>
      <c r="P28" s="45">
        <v>1642600502</v>
      </c>
      <c r="Q28" s="45">
        <f t="shared" si="28"/>
        <v>0</v>
      </c>
      <c r="R28" s="45">
        <v>1374800389.47</v>
      </c>
      <c r="S28" s="45">
        <f t="shared" si="29"/>
        <v>267800112.52999997</v>
      </c>
      <c r="T28" s="45">
        <f t="shared" si="30"/>
        <v>267800112.52999997</v>
      </c>
      <c r="U28" s="45">
        <v>1374800389.47</v>
      </c>
      <c r="V28" s="45">
        <f t="shared" si="31"/>
        <v>0</v>
      </c>
      <c r="W28" s="45">
        <v>1244712734.6700001</v>
      </c>
      <c r="X28" s="48">
        <f t="shared" si="32"/>
        <v>130087654.79999995</v>
      </c>
      <c r="Y28" s="54">
        <f t="shared" si="4"/>
        <v>0.83696576726725003</v>
      </c>
      <c r="Z28" s="54">
        <f t="shared" si="5"/>
        <v>0.83696576726725003</v>
      </c>
      <c r="AA28" s="54">
        <f t="shared" si="6"/>
        <v>0.75776960566763552</v>
      </c>
      <c r="AB28" s="54">
        <f t="shared" si="7"/>
        <v>1</v>
      </c>
      <c r="AC28" s="178">
        <f t="shared" si="8"/>
        <v>0.90537705997439377</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1"/>
        <v>0</v>
      </c>
      <c r="M29" s="46">
        <f t="shared" si="27"/>
        <v>205484375</v>
      </c>
      <c r="N29" s="47">
        <f t="shared" si="2"/>
        <v>2.5753124333654482E-5</v>
      </c>
      <c r="O29" s="45">
        <v>0</v>
      </c>
      <c r="P29" s="45">
        <v>205484375</v>
      </c>
      <c r="Q29" s="45">
        <f t="shared" si="28"/>
        <v>0</v>
      </c>
      <c r="R29" s="45">
        <v>171307609.53</v>
      </c>
      <c r="S29" s="45">
        <f t="shared" si="29"/>
        <v>34176765.469999999</v>
      </c>
      <c r="T29" s="45">
        <f t="shared" si="30"/>
        <v>34176765.469999999</v>
      </c>
      <c r="U29" s="45">
        <v>171307609.53</v>
      </c>
      <c r="V29" s="45">
        <f t="shared" si="31"/>
        <v>0</v>
      </c>
      <c r="W29" s="45">
        <v>153927289.93000001</v>
      </c>
      <c r="X29" s="48">
        <f t="shared" si="32"/>
        <v>17380319.599999994</v>
      </c>
      <c r="Y29" s="54">
        <f t="shared" si="4"/>
        <v>0.83367705953311533</v>
      </c>
      <c r="Z29" s="54">
        <f t="shared" si="5"/>
        <v>0.83367705953311533</v>
      </c>
      <c r="AA29" s="54">
        <f t="shared" si="6"/>
        <v>0.74909486392821845</v>
      </c>
      <c r="AB29" s="54">
        <f t="shared" si="7"/>
        <v>1</v>
      </c>
      <c r="AC29" s="178">
        <f t="shared" si="8"/>
        <v>0.89854321330100462</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1"/>
        <v>0</v>
      </c>
      <c r="M30" s="46">
        <f t="shared" si="27"/>
        <v>1231955838</v>
      </c>
      <c r="N30" s="47">
        <f t="shared" si="2"/>
        <v>1.5439963194080085E-4</v>
      </c>
      <c r="O30" s="45">
        <v>0</v>
      </c>
      <c r="P30" s="45">
        <v>1231955838</v>
      </c>
      <c r="Q30" s="45">
        <f t="shared" si="28"/>
        <v>0</v>
      </c>
      <c r="R30" s="45">
        <v>1031126516.9400001</v>
      </c>
      <c r="S30" s="45">
        <f t="shared" si="29"/>
        <v>200829321.05999994</v>
      </c>
      <c r="T30" s="45">
        <f t="shared" si="30"/>
        <v>200829321.05999994</v>
      </c>
      <c r="U30" s="45">
        <v>1031126516.9400001</v>
      </c>
      <c r="V30" s="45">
        <f t="shared" si="31"/>
        <v>0</v>
      </c>
      <c r="W30" s="45">
        <v>933558767.74000001</v>
      </c>
      <c r="X30" s="48">
        <f t="shared" si="32"/>
        <v>97567749.200000048</v>
      </c>
      <c r="Y30" s="54">
        <f t="shared" si="4"/>
        <v>0.83698334399223817</v>
      </c>
      <c r="Z30" s="54">
        <f t="shared" si="5"/>
        <v>0.83698334399223817</v>
      </c>
      <c r="AA30" s="54">
        <f t="shared" si="6"/>
        <v>0.75778590347489394</v>
      </c>
      <c r="AB30" s="54">
        <f t="shared" si="7"/>
        <v>1</v>
      </c>
      <c r="AC30" s="178">
        <f t="shared" si="8"/>
        <v>0.90537751905600794</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1"/>
        <v>0</v>
      </c>
      <c r="M31" s="46">
        <f t="shared" si="27"/>
        <v>821306132</v>
      </c>
      <c r="N31" s="47">
        <f t="shared" si="2"/>
        <v>1.0293336869720066E-4</v>
      </c>
      <c r="O31" s="45">
        <v>0</v>
      </c>
      <c r="P31" s="45">
        <v>821306132</v>
      </c>
      <c r="Q31" s="45">
        <f t="shared" si="28"/>
        <v>0</v>
      </c>
      <c r="R31" s="45">
        <v>687427933.00999999</v>
      </c>
      <c r="S31" s="45">
        <f t="shared" si="29"/>
        <v>133878198.99000001</v>
      </c>
      <c r="T31" s="45">
        <f t="shared" si="30"/>
        <v>133878198.99000001</v>
      </c>
      <c r="U31" s="45">
        <v>687427933.00999999</v>
      </c>
      <c r="V31" s="45">
        <f t="shared" si="31"/>
        <v>0</v>
      </c>
      <c r="W31" s="45">
        <v>622381595.80999994</v>
      </c>
      <c r="X31" s="48">
        <f t="shared" si="32"/>
        <v>65046337.200000048</v>
      </c>
      <c r="Y31" s="54">
        <f t="shared" si="4"/>
        <v>0.83699354750464716</v>
      </c>
      <c r="Z31" s="54">
        <f t="shared" si="5"/>
        <v>0.83699354750464716</v>
      </c>
      <c r="AA31" s="54">
        <f t="shared" si="6"/>
        <v>0.7577948971285654</v>
      </c>
      <c r="AB31" s="54">
        <f t="shared" si="7"/>
        <v>1</v>
      </c>
      <c r="AC31" s="178">
        <f t="shared" si="8"/>
        <v>0.90537722708592083</v>
      </c>
    </row>
    <row r="32" spans="1:29" ht="48" customHeight="1" x14ac:dyDescent="0.25">
      <c r="A32" s="113" t="s">
        <v>84</v>
      </c>
      <c r="B32" s="32" t="s">
        <v>41</v>
      </c>
      <c r="C32" s="32">
        <v>20</v>
      </c>
      <c r="D32" s="32" t="s">
        <v>38</v>
      </c>
      <c r="E32" s="39" t="s">
        <v>85</v>
      </c>
      <c r="F32" s="40">
        <f t="shared" ref="F32:K32" si="33">+F33+F37+F38</f>
        <v>5485571000</v>
      </c>
      <c r="G32" s="40">
        <f t="shared" si="33"/>
        <v>0</v>
      </c>
      <c r="H32" s="40">
        <f t="shared" si="33"/>
        <v>0</v>
      </c>
      <c r="I32" s="40">
        <f t="shared" si="33"/>
        <v>0</v>
      </c>
      <c r="J32" s="40">
        <f t="shared" si="33"/>
        <v>636461133</v>
      </c>
      <c r="K32" s="40">
        <f t="shared" si="33"/>
        <v>636461133</v>
      </c>
      <c r="L32" s="59">
        <f t="shared" si="1"/>
        <v>0</v>
      </c>
      <c r="M32" s="41">
        <f>+M33+M37+M38</f>
        <v>5485571000</v>
      </c>
      <c r="N32" s="318">
        <f t="shared" si="2"/>
        <v>6.8750040972258525E-4</v>
      </c>
      <c r="O32" s="40">
        <f t="shared" ref="O32:X32" si="34">+O33+O37+O38</f>
        <v>0</v>
      </c>
      <c r="P32" s="40">
        <f t="shared" si="34"/>
        <v>5485571000</v>
      </c>
      <c r="Q32" s="40">
        <f t="shared" si="34"/>
        <v>0</v>
      </c>
      <c r="R32" s="40">
        <f t="shared" si="34"/>
        <v>4117056312.4400001</v>
      </c>
      <c r="S32" s="40">
        <f t="shared" si="34"/>
        <v>1368514687.5599999</v>
      </c>
      <c r="T32" s="40">
        <f t="shared" si="34"/>
        <v>1368514687.5599999</v>
      </c>
      <c r="U32" s="40">
        <f t="shared" si="34"/>
        <v>4117056312.4400001</v>
      </c>
      <c r="V32" s="40">
        <f t="shared" si="34"/>
        <v>0</v>
      </c>
      <c r="W32" s="40">
        <f t="shared" si="34"/>
        <v>4117056312.4400001</v>
      </c>
      <c r="X32" s="40">
        <f t="shared" si="34"/>
        <v>0</v>
      </c>
      <c r="Y32" s="176">
        <f t="shared" si="4"/>
        <v>0.75052466050298139</v>
      </c>
      <c r="Z32" s="176">
        <f t="shared" si="5"/>
        <v>0.75052466050298139</v>
      </c>
      <c r="AA32" s="176">
        <f t="shared" si="6"/>
        <v>0.75052466050298139</v>
      </c>
      <c r="AB32" s="176">
        <f t="shared" si="7"/>
        <v>1</v>
      </c>
      <c r="AC32" s="177">
        <f t="shared" si="8"/>
        <v>1</v>
      </c>
    </row>
    <row r="33" spans="1:29" s="6" customFormat="1" ht="42" customHeight="1" x14ac:dyDescent="0.25">
      <c r="A33" s="113" t="s">
        <v>86</v>
      </c>
      <c r="B33" s="32" t="s">
        <v>41</v>
      </c>
      <c r="C33" s="32">
        <v>20</v>
      </c>
      <c r="D33" s="32" t="s">
        <v>38</v>
      </c>
      <c r="E33" s="39" t="s">
        <v>87</v>
      </c>
      <c r="F33" s="40">
        <f t="shared" ref="F33:K33" si="35">+F34+F35+F36</f>
        <v>2405455726</v>
      </c>
      <c r="G33" s="40">
        <f t="shared" si="35"/>
        <v>0</v>
      </c>
      <c r="H33" s="40">
        <f t="shared" si="35"/>
        <v>0</v>
      </c>
      <c r="I33" s="40">
        <f t="shared" si="35"/>
        <v>0</v>
      </c>
      <c r="J33" s="40">
        <f t="shared" si="35"/>
        <v>622404944</v>
      </c>
      <c r="K33" s="40">
        <f t="shared" si="35"/>
        <v>0</v>
      </c>
      <c r="L33" s="59">
        <f t="shared" si="1"/>
        <v>622404944</v>
      </c>
      <c r="M33" s="41">
        <f>+M34+M35+M36</f>
        <v>3027860670</v>
      </c>
      <c r="N33" s="318">
        <f t="shared" si="2"/>
        <v>3.7947835352197638E-4</v>
      </c>
      <c r="O33" s="40">
        <f t="shared" ref="O33:X33" si="36">+O34+O35+O36</f>
        <v>0</v>
      </c>
      <c r="P33" s="40">
        <f t="shared" si="36"/>
        <v>3027860670</v>
      </c>
      <c r="Q33" s="40">
        <f t="shared" si="36"/>
        <v>0</v>
      </c>
      <c r="R33" s="40">
        <f t="shared" si="36"/>
        <v>2194518706.4400001</v>
      </c>
      <c r="S33" s="40">
        <f t="shared" si="36"/>
        <v>833341963.56000006</v>
      </c>
      <c r="T33" s="40">
        <f t="shared" si="36"/>
        <v>833341963.56000006</v>
      </c>
      <c r="U33" s="40">
        <f t="shared" si="36"/>
        <v>2194518706.4400001</v>
      </c>
      <c r="V33" s="40">
        <f t="shared" si="36"/>
        <v>0</v>
      </c>
      <c r="W33" s="40">
        <f t="shared" si="36"/>
        <v>2194518706.4400001</v>
      </c>
      <c r="X33" s="40">
        <f t="shared" si="36"/>
        <v>0</v>
      </c>
      <c r="Y33" s="176">
        <f t="shared" si="4"/>
        <v>0.7247753267457977</v>
      </c>
      <c r="Z33" s="176">
        <f t="shared" si="5"/>
        <v>0.7247753267457977</v>
      </c>
      <c r="AA33" s="176">
        <f t="shared" si="6"/>
        <v>0.7247753267457977</v>
      </c>
      <c r="AB33" s="176">
        <f t="shared" si="7"/>
        <v>1</v>
      </c>
      <c r="AC33" s="177">
        <f t="shared" si="8"/>
        <v>1</v>
      </c>
    </row>
    <row r="34" spans="1:29" ht="42" customHeight="1" x14ac:dyDescent="0.25">
      <c r="A34" s="114" t="s">
        <v>88</v>
      </c>
      <c r="B34" s="43" t="s">
        <v>41</v>
      </c>
      <c r="C34" s="43">
        <v>20</v>
      </c>
      <c r="D34" s="43" t="s">
        <v>38</v>
      </c>
      <c r="E34" s="44" t="s">
        <v>89</v>
      </c>
      <c r="F34" s="45">
        <v>1189548954</v>
      </c>
      <c r="G34" s="45">
        <v>0</v>
      </c>
      <c r="H34" s="45">
        <v>0</v>
      </c>
      <c r="I34" s="45">
        <v>0</v>
      </c>
      <c r="J34" s="45">
        <v>622404944</v>
      </c>
      <c r="K34" s="45">
        <v>0</v>
      </c>
      <c r="L34" s="45">
        <f t="shared" si="1"/>
        <v>622404944</v>
      </c>
      <c r="M34" s="46">
        <f t="shared" ref="M34:M39" si="37">+F34+L34</f>
        <v>1811953898</v>
      </c>
      <c r="N34" s="47">
        <f t="shared" si="2"/>
        <v>2.2709013287284686E-4</v>
      </c>
      <c r="O34" s="45">
        <v>0</v>
      </c>
      <c r="P34" s="45">
        <v>1811953898</v>
      </c>
      <c r="Q34" s="45">
        <f t="shared" ref="Q34:Q39" si="38">M34-P34</f>
        <v>0</v>
      </c>
      <c r="R34" s="45">
        <v>1402734121</v>
      </c>
      <c r="S34" s="45">
        <f t="shared" ref="S34:S39" si="39">+M34-R34</f>
        <v>409219777</v>
      </c>
      <c r="T34" s="45">
        <f t="shared" ref="T34:T39" si="40">P34-R34</f>
        <v>409219777</v>
      </c>
      <c r="U34" s="45">
        <v>1402734121</v>
      </c>
      <c r="V34" s="45">
        <f t="shared" ref="V34:V39" si="41">+R34-U34</f>
        <v>0</v>
      </c>
      <c r="W34" s="45">
        <v>1402734121</v>
      </c>
      <c r="X34" s="48">
        <f t="shared" ref="X34:X39" si="42">+U34-W34</f>
        <v>0</v>
      </c>
      <c r="Y34" s="54">
        <f t="shared" si="4"/>
        <v>0.77415552489956341</v>
      </c>
      <c r="Z34" s="54">
        <f t="shared" si="5"/>
        <v>0.77415552489956341</v>
      </c>
      <c r="AA34" s="54">
        <f t="shared" si="6"/>
        <v>0.77415552489956341</v>
      </c>
      <c r="AB34" s="54">
        <f t="shared" si="7"/>
        <v>1</v>
      </c>
      <c r="AC34" s="178">
        <f t="shared" si="8"/>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1"/>
        <v>0</v>
      </c>
      <c r="M35" s="46">
        <f t="shared" si="37"/>
        <v>981930367</v>
      </c>
      <c r="N35" s="47">
        <f t="shared" si="2"/>
        <v>1.230642224176022E-4</v>
      </c>
      <c r="O35" s="45">
        <v>0</v>
      </c>
      <c r="P35" s="45">
        <v>981930367</v>
      </c>
      <c r="Q35" s="45">
        <f t="shared" si="38"/>
        <v>0</v>
      </c>
      <c r="R35" s="45">
        <v>630502467.03999996</v>
      </c>
      <c r="S35" s="45">
        <f t="shared" si="39"/>
        <v>351427899.96000004</v>
      </c>
      <c r="T35" s="45">
        <f t="shared" si="40"/>
        <v>351427899.96000004</v>
      </c>
      <c r="U35" s="45">
        <v>630502467.03999996</v>
      </c>
      <c r="V35" s="45">
        <f t="shared" si="41"/>
        <v>0</v>
      </c>
      <c r="W35" s="45">
        <v>630502467.03999996</v>
      </c>
      <c r="X35" s="48">
        <f t="shared" si="42"/>
        <v>0</v>
      </c>
      <c r="Y35" s="54">
        <f t="shared" si="4"/>
        <v>0.64210507000238237</v>
      </c>
      <c r="Z35" s="54">
        <f t="shared" si="5"/>
        <v>0.64210507000238237</v>
      </c>
      <c r="AA35" s="54">
        <f t="shared" si="6"/>
        <v>0.64210507000238237</v>
      </c>
      <c r="AB35" s="54">
        <f t="shared" si="7"/>
        <v>1</v>
      </c>
      <c r="AC35" s="178">
        <f t="shared" si="8"/>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1"/>
        <v>0</v>
      </c>
      <c r="M36" s="46">
        <f t="shared" si="37"/>
        <v>233976405</v>
      </c>
      <c r="N36" s="52">
        <f t="shared" si="2"/>
        <v>2.9323998231527319E-5</v>
      </c>
      <c r="O36" s="45">
        <v>0</v>
      </c>
      <c r="P36" s="45">
        <v>233976405</v>
      </c>
      <c r="Q36" s="45">
        <f t="shared" si="38"/>
        <v>0</v>
      </c>
      <c r="R36" s="45">
        <v>161282118.40000001</v>
      </c>
      <c r="S36" s="45">
        <f t="shared" si="39"/>
        <v>72694286.599999994</v>
      </c>
      <c r="T36" s="45">
        <f t="shared" si="40"/>
        <v>72694286.599999994</v>
      </c>
      <c r="U36" s="45">
        <v>161282118.40000001</v>
      </c>
      <c r="V36" s="45">
        <f t="shared" si="41"/>
        <v>0</v>
      </c>
      <c r="W36" s="45">
        <v>161282118.40000001</v>
      </c>
      <c r="X36" s="48">
        <f t="shared" si="42"/>
        <v>0</v>
      </c>
      <c r="Y36" s="54">
        <f t="shared" si="4"/>
        <v>0.68930932757941987</v>
      </c>
      <c r="Z36" s="54">
        <f t="shared" si="5"/>
        <v>0.68930932757941987</v>
      </c>
      <c r="AA36" s="54">
        <f t="shared" si="6"/>
        <v>0.68930932757941987</v>
      </c>
      <c r="AB36" s="54">
        <f t="shared" si="7"/>
        <v>1</v>
      </c>
      <c r="AC36" s="178">
        <f t="shared" si="8"/>
        <v>1</v>
      </c>
    </row>
    <row r="37" spans="1:29" ht="42" customHeight="1" x14ac:dyDescent="0.25">
      <c r="A37" s="114" t="s">
        <v>94</v>
      </c>
      <c r="B37" s="43" t="s">
        <v>41</v>
      </c>
      <c r="C37" s="43">
        <v>20</v>
      </c>
      <c r="D37" s="43" t="s">
        <v>38</v>
      </c>
      <c r="E37" s="44" t="s">
        <v>95</v>
      </c>
      <c r="F37" s="45">
        <v>2942173082</v>
      </c>
      <c r="G37" s="45">
        <v>0</v>
      </c>
      <c r="H37" s="45">
        <v>0</v>
      </c>
      <c r="I37" s="45">
        <v>0</v>
      </c>
      <c r="J37" s="45">
        <v>0</v>
      </c>
      <c r="K37" s="45">
        <v>636461133</v>
      </c>
      <c r="L37" s="45">
        <f t="shared" si="1"/>
        <v>-636461133</v>
      </c>
      <c r="M37" s="46">
        <f t="shared" si="37"/>
        <v>2305711949</v>
      </c>
      <c r="N37" s="47">
        <f t="shared" si="2"/>
        <v>2.8897227100693084E-4</v>
      </c>
      <c r="O37" s="45">
        <v>0</v>
      </c>
      <c r="P37" s="45">
        <v>2305711949</v>
      </c>
      <c r="Q37" s="45">
        <f t="shared" si="38"/>
        <v>0</v>
      </c>
      <c r="R37" s="45">
        <v>1856004641</v>
      </c>
      <c r="S37" s="45">
        <f t="shared" si="39"/>
        <v>449707308</v>
      </c>
      <c r="T37" s="45">
        <f t="shared" si="40"/>
        <v>449707308</v>
      </c>
      <c r="U37" s="45">
        <v>1856004641</v>
      </c>
      <c r="V37" s="45">
        <f t="shared" si="41"/>
        <v>0</v>
      </c>
      <c r="W37" s="45">
        <v>1856004641</v>
      </c>
      <c r="X37" s="48">
        <f t="shared" si="42"/>
        <v>0</v>
      </c>
      <c r="Y37" s="54">
        <f t="shared" si="4"/>
        <v>0.80495945809924763</v>
      </c>
      <c r="Z37" s="54">
        <f t="shared" si="5"/>
        <v>0.80495945809924763</v>
      </c>
      <c r="AA37" s="54">
        <f t="shared" si="6"/>
        <v>0.80495945809924763</v>
      </c>
      <c r="AB37" s="54">
        <f t="shared" si="7"/>
        <v>1</v>
      </c>
      <c r="AC37" s="178">
        <f t="shared" si="8"/>
        <v>1</v>
      </c>
    </row>
    <row r="38" spans="1:29" ht="42" customHeight="1" x14ac:dyDescent="0.25">
      <c r="A38" s="114" t="s">
        <v>96</v>
      </c>
      <c r="B38" s="43" t="s">
        <v>41</v>
      </c>
      <c r="C38" s="43">
        <v>20</v>
      </c>
      <c r="D38" s="43" t="s">
        <v>38</v>
      </c>
      <c r="E38" s="44" t="s">
        <v>97</v>
      </c>
      <c r="F38" s="45">
        <v>137942192</v>
      </c>
      <c r="G38" s="45">
        <v>0</v>
      </c>
      <c r="H38" s="45">
        <v>0</v>
      </c>
      <c r="I38" s="45">
        <v>0</v>
      </c>
      <c r="J38" s="45">
        <v>14056189</v>
      </c>
      <c r="K38" s="45">
        <v>0</v>
      </c>
      <c r="L38" s="45">
        <f t="shared" si="1"/>
        <v>14056189</v>
      </c>
      <c r="M38" s="46">
        <f t="shared" si="37"/>
        <v>151998381</v>
      </c>
      <c r="N38" s="52">
        <f t="shared" si="2"/>
        <v>1.9049785193678035E-5</v>
      </c>
      <c r="O38" s="45">
        <v>0</v>
      </c>
      <c r="P38" s="45">
        <v>151998381</v>
      </c>
      <c r="Q38" s="45">
        <f t="shared" si="38"/>
        <v>0</v>
      </c>
      <c r="R38" s="45">
        <v>66532965</v>
      </c>
      <c r="S38" s="45">
        <f t="shared" si="39"/>
        <v>85465416</v>
      </c>
      <c r="T38" s="45">
        <f t="shared" si="40"/>
        <v>85465416</v>
      </c>
      <c r="U38" s="45">
        <v>66532965</v>
      </c>
      <c r="V38" s="45">
        <f t="shared" si="41"/>
        <v>0</v>
      </c>
      <c r="W38" s="45">
        <v>66532965</v>
      </c>
      <c r="X38" s="48">
        <f t="shared" si="42"/>
        <v>0</v>
      </c>
      <c r="Y38" s="54">
        <f t="shared" si="4"/>
        <v>0.43772153731032176</v>
      </c>
      <c r="Z38" s="54">
        <f t="shared" si="5"/>
        <v>0.43772153731032176</v>
      </c>
      <c r="AA38" s="54">
        <f t="shared" si="6"/>
        <v>0.43772153731032176</v>
      </c>
      <c r="AB38" s="54">
        <f t="shared" si="7"/>
        <v>1</v>
      </c>
      <c r="AC38" s="178">
        <f t="shared" si="8"/>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1"/>
        <v>0</v>
      </c>
      <c r="M39" s="41">
        <f t="shared" si="37"/>
        <v>7134940000</v>
      </c>
      <c r="N39" s="318">
        <f t="shared" si="2"/>
        <v>8.9421396119858116E-4</v>
      </c>
      <c r="O39" s="59">
        <v>7134940000</v>
      </c>
      <c r="P39" s="59">
        <v>0</v>
      </c>
      <c r="Q39" s="59">
        <f t="shared" si="38"/>
        <v>7134940000</v>
      </c>
      <c r="R39" s="60">
        <v>0</v>
      </c>
      <c r="S39" s="59">
        <f t="shared" si="39"/>
        <v>7134940000</v>
      </c>
      <c r="T39" s="59">
        <f t="shared" si="40"/>
        <v>0</v>
      </c>
      <c r="U39" s="60">
        <v>0</v>
      </c>
      <c r="V39" s="59">
        <f t="shared" si="41"/>
        <v>0</v>
      </c>
      <c r="W39" s="60">
        <v>0</v>
      </c>
      <c r="X39" s="61">
        <f t="shared" si="42"/>
        <v>0</v>
      </c>
      <c r="Y39" s="176">
        <f t="shared" si="4"/>
        <v>0</v>
      </c>
      <c r="Z39" s="176">
        <f t="shared" si="5"/>
        <v>0</v>
      </c>
      <c r="AA39" s="176">
        <f t="shared" si="6"/>
        <v>0</v>
      </c>
      <c r="AB39" s="176" t="s">
        <v>40</v>
      </c>
      <c r="AC39" s="177" t="s">
        <v>40</v>
      </c>
    </row>
    <row r="40" spans="1:29" ht="42" customHeight="1" x14ac:dyDescent="0.25">
      <c r="A40" s="113" t="s">
        <v>100</v>
      </c>
      <c r="B40" s="32" t="s">
        <v>41</v>
      </c>
      <c r="C40" s="32">
        <v>20</v>
      </c>
      <c r="D40" s="32" t="s">
        <v>38</v>
      </c>
      <c r="E40" s="39" t="s">
        <v>101</v>
      </c>
      <c r="F40" s="59">
        <f t="shared" ref="F40:K40" si="43">+F41+F50</f>
        <v>22397242000</v>
      </c>
      <c r="G40" s="59">
        <f t="shared" si="43"/>
        <v>0</v>
      </c>
      <c r="H40" s="59">
        <f t="shared" si="43"/>
        <v>0</v>
      </c>
      <c r="I40" s="59">
        <f t="shared" si="43"/>
        <v>0</v>
      </c>
      <c r="J40" s="59">
        <f t="shared" si="43"/>
        <v>6889099288.6599998</v>
      </c>
      <c r="K40" s="59">
        <f t="shared" si="43"/>
        <v>1465974196.6599998</v>
      </c>
      <c r="L40" s="59">
        <f t="shared" si="1"/>
        <v>5423125092</v>
      </c>
      <c r="M40" s="59">
        <f>+M41+M50</f>
        <v>27820367092</v>
      </c>
      <c r="N40" s="318">
        <f t="shared" si="2"/>
        <v>3.4866951452059828E-3</v>
      </c>
      <c r="O40" s="59">
        <f t="shared" ref="O40:X40" si="44">+O41+O50</f>
        <v>0</v>
      </c>
      <c r="P40" s="59">
        <f t="shared" si="44"/>
        <v>22293953530.110004</v>
      </c>
      <c r="Q40" s="59">
        <f t="shared" si="44"/>
        <v>5526413561.8900003</v>
      </c>
      <c r="R40" s="59">
        <f t="shared" si="44"/>
        <v>20929661808.609997</v>
      </c>
      <c r="S40" s="59">
        <f t="shared" si="44"/>
        <v>6880213184.0900011</v>
      </c>
      <c r="T40" s="59">
        <f t="shared" si="44"/>
        <v>1364291721.500001</v>
      </c>
      <c r="U40" s="59">
        <f t="shared" si="44"/>
        <v>16019137468.839998</v>
      </c>
      <c r="V40" s="59">
        <f t="shared" si="44"/>
        <v>4910524339.7699995</v>
      </c>
      <c r="W40" s="59">
        <f t="shared" si="44"/>
        <v>15828651649.139997</v>
      </c>
      <c r="X40" s="59">
        <f t="shared" si="44"/>
        <v>190485819.69999999</v>
      </c>
      <c r="Y40" s="176">
        <f t="shared" si="4"/>
        <v>0.75231436520578876</v>
      </c>
      <c r="Z40" s="176">
        <f t="shared" si="5"/>
        <v>0.57580611412731675</v>
      </c>
      <c r="AA40" s="176">
        <f t="shared" si="6"/>
        <v>0.56895912253047409</v>
      </c>
      <c r="AB40" s="176">
        <f t="shared" ref="AB40:AB45" si="45">+U40/R40</f>
        <v>0.7653796614262578</v>
      </c>
      <c r="AC40" s="177">
        <f t="shared" ref="AC40:AC45" si="46">+W40/U40</f>
        <v>0.98810885916482527</v>
      </c>
    </row>
    <row r="41" spans="1:29" ht="42" customHeight="1" x14ac:dyDescent="0.25">
      <c r="A41" s="113" t="s">
        <v>102</v>
      </c>
      <c r="B41" s="32" t="s">
        <v>41</v>
      </c>
      <c r="C41" s="32">
        <v>20</v>
      </c>
      <c r="D41" s="32" t="s">
        <v>38</v>
      </c>
      <c r="E41" s="39" t="s">
        <v>103</v>
      </c>
      <c r="F41" s="62">
        <f t="shared" ref="F41:K41" si="47">+F42</f>
        <v>128000000</v>
      </c>
      <c r="G41" s="62">
        <f t="shared" si="47"/>
        <v>0</v>
      </c>
      <c r="H41" s="62">
        <f t="shared" si="47"/>
        <v>0</v>
      </c>
      <c r="I41" s="62">
        <f t="shared" si="47"/>
        <v>0</v>
      </c>
      <c r="J41" s="62">
        <f t="shared" si="47"/>
        <v>5447645092</v>
      </c>
      <c r="K41" s="62">
        <f t="shared" si="47"/>
        <v>22252822</v>
      </c>
      <c r="L41" s="59">
        <f t="shared" si="1"/>
        <v>5425392270</v>
      </c>
      <c r="M41" s="62">
        <f>+M42</f>
        <v>5553392270</v>
      </c>
      <c r="N41" s="319">
        <f t="shared" si="2"/>
        <v>6.9600037279168164E-4</v>
      </c>
      <c r="O41" s="62">
        <f t="shared" ref="O41:X41" si="48">+O42</f>
        <v>0</v>
      </c>
      <c r="P41" s="62">
        <f t="shared" si="48"/>
        <v>130267178</v>
      </c>
      <c r="Q41" s="62">
        <f t="shared" si="48"/>
        <v>5423125092</v>
      </c>
      <c r="R41" s="62">
        <f t="shared" si="48"/>
        <v>125962028.39</v>
      </c>
      <c r="S41" s="62">
        <f t="shared" si="48"/>
        <v>5427430241.6099997</v>
      </c>
      <c r="T41" s="62">
        <f t="shared" si="48"/>
        <v>4305149.6099999994</v>
      </c>
      <c r="U41" s="62">
        <f t="shared" si="48"/>
        <v>125962028.39</v>
      </c>
      <c r="V41" s="62">
        <f t="shared" si="48"/>
        <v>0</v>
      </c>
      <c r="W41" s="62">
        <f t="shared" si="48"/>
        <v>125962028.39</v>
      </c>
      <c r="X41" s="62">
        <f t="shared" si="48"/>
        <v>0</v>
      </c>
      <c r="Y41" s="176">
        <f t="shared" si="4"/>
        <v>2.2681997284877554E-2</v>
      </c>
      <c r="Z41" s="176">
        <f t="shared" si="5"/>
        <v>2.2681997284877554E-2</v>
      </c>
      <c r="AA41" s="176">
        <f t="shared" si="6"/>
        <v>2.2681997284877554E-2</v>
      </c>
      <c r="AB41" s="176">
        <f t="shared" si="45"/>
        <v>1</v>
      </c>
      <c r="AC41" s="177">
        <f t="shared" si="46"/>
        <v>1</v>
      </c>
    </row>
    <row r="42" spans="1:29" ht="42" customHeight="1" x14ac:dyDescent="0.25">
      <c r="A42" s="113" t="s">
        <v>104</v>
      </c>
      <c r="B42" s="32" t="s">
        <v>41</v>
      </c>
      <c r="C42" s="32">
        <v>20</v>
      </c>
      <c r="D42" s="32" t="s">
        <v>38</v>
      </c>
      <c r="E42" s="39" t="s">
        <v>105</v>
      </c>
      <c r="F42" s="59">
        <f>+F45+F43+F48</f>
        <v>128000000</v>
      </c>
      <c r="G42" s="59">
        <f t="shared" ref="G42:K42" si="49">+G45+G43+G48</f>
        <v>0</v>
      </c>
      <c r="H42" s="59">
        <f t="shared" si="49"/>
        <v>0</v>
      </c>
      <c r="I42" s="59">
        <f t="shared" si="49"/>
        <v>0</v>
      </c>
      <c r="J42" s="59">
        <f t="shared" si="49"/>
        <v>5447645092</v>
      </c>
      <c r="K42" s="59">
        <f t="shared" si="49"/>
        <v>22252822</v>
      </c>
      <c r="L42" s="59">
        <f t="shared" si="1"/>
        <v>5425392270</v>
      </c>
      <c r="M42" s="59">
        <f>+M45+M43+M48</f>
        <v>5553392270</v>
      </c>
      <c r="N42" s="319">
        <f t="shared" si="2"/>
        <v>6.9600037279168164E-4</v>
      </c>
      <c r="O42" s="59">
        <f t="shared" ref="O42:X42" si="50">+O45+O43+O48</f>
        <v>0</v>
      </c>
      <c r="P42" s="59">
        <f t="shared" si="50"/>
        <v>130267178</v>
      </c>
      <c r="Q42" s="59">
        <f t="shared" si="50"/>
        <v>5423125092</v>
      </c>
      <c r="R42" s="59">
        <f t="shared" si="50"/>
        <v>125962028.39</v>
      </c>
      <c r="S42" s="59">
        <f t="shared" si="50"/>
        <v>5427430241.6099997</v>
      </c>
      <c r="T42" s="59">
        <f t="shared" si="50"/>
        <v>4305149.6099999994</v>
      </c>
      <c r="U42" s="59">
        <f t="shared" si="50"/>
        <v>125962028.39</v>
      </c>
      <c r="V42" s="59">
        <f t="shared" si="50"/>
        <v>0</v>
      </c>
      <c r="W42" s="59">
        <f t="shared" si="50"/>
        <v>125962028.39</v>
      </c>
      <c r="X42" s="59">
        <f t="shared" si="50"/>
        <v>0</v>
      </c>
      <c r="Y42" s="176">
        <f t="shared" si="4"/>
        <v>2.2681997284877554E-2</v>
      </c>
      <c r="Z42" s="176">
        <f t="shared" si="5"/>
        <v>2.2681997284877554E-2</v>
      </c>
      <c r="AA42" s="176">
        <f t="shared" si="6"/>
        <v>2.2681997284877554E-2</v>
      </c>
      <c r="AB42" s="176">
        <f t="shared" si="45"/>
        <v>1</v>
      </c>
      <c r="AC42" s="177">
        <f t="shared" si="46"/>
        <v>1</v>
      </c>
    </row>
    <row r="43" spans="1:29" ht="42" customHeight="1" x14ac:dyDescent="0.25">
      <c r="A43" s="113" t="s">
        <v>106</v>
      </c>
      <c r="B43" s="32" t="s">
        <v>41</v>
      </c>
      <c r="C43" s="32">
        <v>20</v>
      </c>
      <c r="D43" s="32" t="s">
        <v>38</v>
      </c>
      <c r="E43" s="39" t="s">
        <v>107</v>
      </c>
      <c r="F43" s="59">
        <f t="shared" ref="F43:K43" si="51">+F44</f>
        <v>125000000</v>
      </c>
      <c r="G43" s="59">
        <f t="shared" si="51"/>
        <v>0</v>
      </c>
      <c r="H43" s="59">
        <f t="shared" si="51"/>
        <v>0</v>
      </c>
      <c r="I43" s="59">
        <f t="shared" si="51"/>
        <v>0</v>
      </c>
      <c r="J43" s="59">
        <f t="shared" si="51"/>
        <v>20000</v>
      </c>
      <c r="K43" s="59">
        <f t="shared" si="51"/>
        <v>48572</v>
      </c>
      <c r="L43" s="59">
        <f t="shared" si="1"/>
        <v>-28572</v>
      </c>
      <c r="M43" s="59">
        <f>+M44</f>
        <v>124971428</v>
      </c>
      <c r="N43" s="319">
        <f t="shared" si="2"/>
        <v>1.5662527739339544E-5</v>
      </c>
      <c r="O43" s="59">
        <f t="shared" ref="O43:X43" si="52">+O44</f>
        <v>0</v>
      </c>
      <c r="P43" s="59">
        <f t="shared" si="52"/>
        <v>124971428</v>
      </c>
      <c r="Q43" s="59">
        <f t="shared" si="52"/>
        <v>0</v>
      </c>
      <c r="R43" s="59">
        <f t="shared" si="52"/>
        <v>124962028.39</v>
      </c>
      <c r="S43" s="59">
        <f t="shared" si="52"/>
        <v>9399.609999999404</v>
      </c>
      <c r="T43" s="59">
        <f t="shared" si="52"/>
        <v>9399.609999999404</v>
      </c>
      <c r="U43" s="59">
        <f t="shared" si="52"/>
        <v>124962028.39</v>
      </c>
      <c r="V43" s="59">
        <f t="shared" si="52"/>
        <v>0</v>
      </c>
      <c r="W43" s="59">
        <f t="shared" si="52"/>
        <v>124962028.39</v>
      </c>
      <c r="X43" s="59">
        <f t="shared" si="52"/>
        <v>0</v>
      </c>
      <c r="Y43" s="176">
        <f t="shared" si="4"/>
        <v>0.99992478592786826</v>
      </c>
      <c r="Z43" s="176">
        <f t="shared" si="5"/>
        <v>0.99992478592786826</v>
      </c>
      <c r="AA43" s="176">
        <f t="shared" si="6"/>
        <v>0.99992478592786826</v>
      </c>
      <c r="AB43" s="176">
        <f t="shared" si="45"/>
        <v>1</v>
      </c>
      <c r="AC43" s="177">
        <f t="shared" si="46"/>
        <v>1</v>
      </c>
    </row>
    <row r="44" spans="1:29" ht="42" customHeight="1" x14ac:dyDescent="0.25">
      <c r="A44" s="114" t="s">
        <v>108</v>
      </c>
      <c r="B44" s="43" t="s">
        <v>41</v>
      </c>
      <c r="C44" s="43">
        <v>20</v>
      </c>
      <c r="D44" s="43" t="s">
        <v>38</v>
      </c>
      <c r="E44" s="44" t="s">
        <v>109</v>
      </c>
      <c r="F44" s="45">
        <v>125000000</v>
      </c>
      <c r="G44" s="45">
        <v>0</v>
      </c>
      <c r="H44" s="45">
        <v>0</v>
      </c>
      <c r="I44" s="45">
        <v>0</v>
      </c>
      <c r="J44" s="45">
        <v>20000</v>
      </c>
      <c r="K44" s="45">
        <v>48572</v>
      </c>
      <c r="L44" s="45">
        <f t="shared" si="1"/>
        <v>-28572</v>
      </c>
      <c r="M44" s="46">
        <f>+F44+L44</f>
        <v>124971428</v>
      </c>
      <c r="N44" s="52">
        <f t="shared" si="2"/>
        <v>1.5662527739339544E-5</v>
      </c>
      <c r="O44" s="45">
        <v>0</v>
      </c>
      <c r="P44" s="45">
        <v>124971428</v>
      </c>
      <c r="Q44" s="45">
        <f>M44-P44</f>
        <v>0</v>
      </c>
      <c r="R44" s="45">
        <v>124962028.39</v>
      </c>
      <c r="S44" s="45">
        <f>+M44-R44</f>
        <v>9399.609999999404</v>
      </c>
      <c r="T44" s="45">
        <f>P44-R44</f>
        <v>9399.609999999404</v>
      </c>
      <c r="U44" s="45">
        <v>124962028.39</v>
      </c>
      <c r="V44" s="45">
        <f>+R44-U44</f>
        <v>0</v>
      </c>
      <c r="W44" s="45">
        <v>124962028.39</v>
      </c>
      <c r="X44" s="48">
        <f>+U44-W44</f>
        <v>0</v>
      </c>
      <c r="Y44" s="54">
        <f t="shared" si="4"/>
        <v>0.99992478592786826</v>
      </c>
      <c r="Z44" s="54">
        <f t="shared" si="5"/>
        <v>0.99992478592786826</v>
      </c>
      <c r="AA44" s="54">
        <f t="shared" si="6"/>
        <v>0.99992478592786826</v>
      </c>
      <c r="AB44" s="54">
        <f t="shared" si="45"/>
        <v>1</v>
      </c>
      <c r="AC44" s="178">
        <f t="shared" si="46"/>
        <v>1</v>
      </c>
    </row>
    <row r="45" spans="1:29" ht="42" customHeight="1" x14ac:dyDescent="0.25">
      <c r="A45" s="113" t="s">
        <v>110</v>
      </c>
      <c r="B45" s="32" t="s">
        <v>41</v>
      </c>
      <c r="C45" s="32">
        <v>20</v>
      </c>
      <c r="D45" s="32" t="s">
        <v>38</v>
      </c>
      <c r="E45" s="39" t="s">
        <v>111</v>
      </c>
      <c r="F45" s="59">
        <f t="shared" ref="F45:K45" si="53">+F46+F47</f>
        <v>3000000</v>
      </c>
      <c r="G45" s="59">
        <f t="shared" si="53"/>
        <v>0</v>
      </c>
      <c r="H45" s="59">
        <f t="shared" si="53"/>
        <v>0</v>
      </c>
      <c r="I45" s="59">
        <f t="shared" si="53"/>
        <v>0</v>
      </c>
      <c r="J45" s="59">
        <f t="shared" si="53"/>
        <v>24500000</v>
      </c>
      <c r="K45" s="59">
        <f t="shared" si="53"/>
        <v>22204250</v>
      </c>
      <c r="L45" s="59">
        <f t="shared" si="1"/>
        <v>2295750</v>
      </c>
      <c r="M45" s="59">
        <f>+M46+M47</f>
        <v>5295750</v>
      </c>
      <c r="N45" s="320">
        <f t="shared" si="2"/>
        <v>6.6371035846375528E-7</v>
      </c>
      <c r="O45" s="59">
        <f t="shared" ref="O45:X45" si="54">+O46+O47</f>
        <v>0</v>
      </c>
      <c r="P45" s="59">
        <f t="shared" si="54"/>
        <v>5295750</v>
      </c>
      <c r="Q45" s="59">
        <f t="shared" si="54"/>
        <v>0</v>
      </c>
      <c r="R45" s="59">
        <f t="shared" si="54"/>
        <v>1000000</v>
      </c>
      <c r="S45" s="59">
        <f t="shared" si="54"/>
        <v>4295750</v>
      </c>
      <c r="T45" s="59">
        <f t="shared" si="54"/>
        <v>4295750</v>
      </c>
      <c r="U45" s="59">
        <f t="shared" si="54"/>
        <v>1000000</v>
      </c>
      <c r="V45" s="59">
        <f t="shared" si="54"/>
        <v>0</v>
      </c>
      <c r="W45" s="59">
        <f t="shared" si="54"/>
        <v>1000000</v>
      </c>
      <c r="X45" s="59">
        <f t="shared" si="54"/>
        <v>0</v>
      </c>
      <c r="Y45" s="176">
        <f t="shared" si="4"/>
        <v>0.18883066610017468</v>
      </c>
      <c r="Z45" s="176">
        <f t="shared" si="5"/>
        <v>0.18883066610017468</v>
      </c>
      <c r="AA45" s="176">
        <f t="shared" si="6"/>
        <v>0.18883066610017468</v>
      </c>
      <c r="AB45" s="176">
        <f t="shared" si="45"/>
        <v>1</v>
      </c>
      <c r="AC45" s="177">
        <f t="shared" si="46"/>
        <v>1</v>
      </c>
    </row>
    <row r="46" spans="1:29" ht="42" customHeight="1" x14ac:dyDescent="0.25">
      <c r="A46" s="114" t="s">
        <v>367</v>
      </c>
      <c r="B46" s="43" t="s">
        <v>41</v>
      </c>
      <c r="C46" s="43">
        <v>20</v>
      </c>
      <c r="D46" s="43" t="s">
        <v>38</v>
      </c>
      <c r="E46" s="44" t="s">
        <v>368</v>
      </c>
      <c r="F46" s="45">
        <v>0</v>
      </c>
      <c r="G46" s="45">
        <v>0</v>
      </c>
      <c r="H46" s="45">
        <v>0</v>
      </c>
      <c r="I46" s="45">
        <v>0</v>
      </c>
      <c r="J46" s="45">
        <f>21500000+3000000</f>
        <v>24500000</v>
      </c>
      <c r="K46" s="45">
        <f>3000000+17204250</f>
        <v>20204250</v>
      </c>
      <c r="L46" s="45">
        <f t="shared" si="1"/>
        <v>4295750</v>
      </c>
      <c r="M46" s="46">
        <f>+F46+L46</f>
        <v>4295750</v>
      </c>
      <c r="N46" s="50">
        <f t="shared" si="2"/>
        <v>5.3838148937745872E-7</v>
      </c>
      <c r="O46" s="45">
        <v>0</v>
      </c>
      <c r="P46" s="45">
        <v>4295750</v>
      </c>
      <c r="Q46" s="45">
        <f>M46-P46</f>
        <v>0</v>
      </c>
      <c r="R46" s="45">
        <v>0</v>
      </c>
      <c r="S46" s="45">
        <f>+M46-R46</f>
        <v>4295750</v>
      </c>
      <c r="T46" s="45">
        <f>P46-R46</f>
        <v>4295750</v>
      </c>
      <c r="U46" s="45">
        <v>0</v>
      </c>
      <c r="V46" s="45">
        <f>+R46-U46</f>
        <v>0</v>
      </c>
      <c r="W46" s="45">
        <v>0</v>
      </c>
      <c r="X46" s="48">
        <f>+U46-W46</f>
        <v>0</v>
      </c>
      <c r="Y46" s="54">
        <f t="shared" si="4"/>
        <v>0</v>
      </c>
      <c r="Z46" s="54">
        <f t="shared" si="5"/>
        <v>0</v>
      </c>
      <c r="AA46" s="54">
        <f t="shared" si="6"/>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2000000</v>
      </c>
      <c r="L47" s="45">
        <f t="shared" si="1"/>
        <v>-2000000</v>
      </c>
      <c r="M47" s="46">
        <f>+F47+L47</f>
        <v>1000000</v>
      </c>
      <c r="N47" s="50">
        <f t="shared" si="2"/>
        <v>1.2532886908629661E-7</v>
      </c>
      <c r="O47" s="45">
        <v>0</v>
      </c>
      <c r="P47" s="45">
        <v>1000000</v>
      </c>
      <c r="Q47" s="45">
        <f>M47-P47</f>
        <v>0</v>
      </c>
      <c r="R47" s="45">
        <v>1000000</v>
      </c>
      <c r="S47" s="45">
        <f>+M47-R47</f>
        <v>0</v>
      </c>
      <c r="T47" s="45">
        <f>P47-R47</f>
        <v>0</v>
      </c>
      <c r="U47" s="45">
        <v>1000000</v>
      </c>
      <c r="V47" s="45">
        <f>+R47-U47</f>
        <v>0</v>
      </c>
      <c r="W47" s="45">
        <v>1000000</v>
      </c>
      <c r="X47" s="48">
        <f>+U47-W47</f>
        <v>0</v>
      </c>
      <c r="Y47" s="54">
        <f t="shared" si="4"/>
        <v>1</v>
      </c>
      <c r="Z47" s="54">
        <f t="shared" si="5"/>
        <v>1</v>
      </c>
      <c r="AA47" s="54">
        <f t="shared" si="6"/>
        <v>1</v>
      </c>
      <c r="AB47" s="54">
        <f t="shared" ref="AB47:AB69" si="55">+U47/R47</f>
        <v>1</v>
      </c>
      <c r="AC47" s="178">
        <f t="shared" ref="AC47:AC58" si="56">+W47/U47</f>
        <v>1</v>
      </c>
    </row>
    <row r="48" spans="1:29" ht="42" customHeight="1" x14ac:dyDescent="0.25">
      <c r="A48" s="113" t="s">
        <v>668</v>
      </c>
      <c r="B48" s="32" t="s">
        <v>41</v>
      </c>
      <c r="C48" s="32">
        <v>20</v>
      </c>
      <c r="D48" s="32" t="s">
        <v>38</v>
      </c>
      <c r="E48" s="39" t="s">
        <v>669</v>
      </c>
      <c r="F48" s="59">
        <f t="shared" ref="F48:K48" si="57">+F49</f>
        <v>0</v>
      </c>
      <c r="G48" s="59">
        <f t="shared" si="57"/>
        <v>0</v>
      </c>
      <c r="H48" s="59">
        <f t="shared" si="57"/>
        <v>0</v>
      </c>
      <c r="I48" s="59">
        <f t="shared" si="57"/>
        <v>0</v>
      </c>
      <c r="J48" s="59">
        <f t="shared" si="57"/>
        <v>5423125092</v>
      </c>
      <c r="K48" s="59">
        <f t="shared" si="57"/>
        <v>0</v>
      </c>
      <c r="L48" s="59">
        <f>+G48-H48-I48+J48-K48</f>
        <v>5423125092</v>
      </c>
      <c r="M48" s="59">
        <f>+M49</f>
        <v>5423125092</v>
      </c>
      <c r="N48" s="320">
        <f t="shared" si="2"/>
        <v>6.7967413469387835E-4</v>
      </c>
      <c r="O48" s="59">
        <f t="shared" ref="O48:X48" si="58">+O49</f>
        <v>0</v>
      </c>
      <c r="P48" s="59">
        <f t="shared" si="58"/>
        <v>0</v>
      </c>
      <c r="Q48" s="59">
        <f t="shared" si="58"/>
        <v>5423125092</v>
      </c>
      <c r="R48" s="59">
        <f t="shared" si="58"/>
        <v>0</v>
      </c>
      <c r="S48" s="59">
        <f t="shared" si="58"/>
        <v>5423125092</v>
      </c>
      <c r="T48" s="59">
        <f t="shared" si="58"/>
        <v>0</v>
      </c>
      <c r="U48" s="59">
        <f t="shared" si="58"/>
        <v>0</v>
      </c>
      <c r="V48" s="59">
        <f t="shared" si="58"/>
        <v>0</v>
      </c>
      <c r="W48" s="59">
        <f t="shared" si="58"/>
        <v>0</v>
      </c>
      <c r="X48" s="59">
        <f t="shared" si="58"/>
        <v>0</v>
      </c>
      <c r="Y48" s="176">
        <f t="shared" si="4"/>
        <v>0</v>
      </c>
      <c r="Z48" s="176">
        <f t="shared" si="5"/>
        <v>0</v>
      </c>
      <c r="AA48" s="176">
        <f t="shared" si="6"/>
        <v>0</v>
      </c>
      <c r="AB48" s="176" t="s">
        <v>40</v>
      </c>
      <c r="AC48" s="177" t="s">
        <v>40</v>
      </c>
    </row>
    <row r="49" spans="1:29" ht="42" customHeight="1" x14ac:dyDescent="0.25">
      <c r="A49" s="114" t="s">
        <v>670</v>
      </c>
      <c r="B49" s="43" t="s">
        <v>41</v>
      </c>
      <c r="C49" s="43">
        <v>20</v>
      </c>
      <c r="D49" s="43" t="s">
        <v>38</v>
      </c>
      <c r="E49" s="44" t="s">
        <v>671</v>
      </c>
      <c r="F49" s="45">
        <v>0</v>
      </c>
      <c r="G49" s="45">
        <v>0</v>
      </c>
      <c r="H49" s="45">
        <v>0</v>
      </c>
      <c r="I49" s="45">
        <v>0</v>
      </c>
      <c r="J49" s="45">
        <v>5423125092</v>
      </c>
      <c r="K49" s="45">
        <v>0</v>
      </c>
      <c r="L49" s="45">
        <f>+G49-H49-I49+J49-K49</f>
        <v>5423125092</v>
      </c>
      <c r="M49" s="46">
        <f>+F49+L49</f>
        <v>5423125092</v>
      </c>
      <c r="N49" s="47">
        <f t="shared" si="2"/>
        <v>6.7967413469387835E-4</v>
      </c>
      <c r="O49" s="45">
        <v>0</v>
      </c>
      <c r="P49" s="45">
        <v>0</v>
      </c>
      <c r="Q49" s="45">
        <f>M49-P49</f>
        <v>5423125092</v>
      </c>
      <c r="R49" s="45">
        <v>0</v>
      </c>
      <c r="S49" s="45">
        <f>+M49-R49</f>
        <v>5423125092</v>
      </c>
      <c r="T49" s="45">
        <f>P49-R49</f>
        <v>0</v>
      </c>
      <c r="U49" s="45">
        <v>0</v>
      </c>
      <c r="V49" s="45">
        <f>+R49-U49</f>
        <v>0</v>
      </c>
      <c r="W49" s="45">
        <v>0</v>
      </c>
      <c r="X49" s="48">
        <f>+U49-W49</f>
        <v>0</v>
      </c>
      <c r="Y49" s="54">
        <f t="shared" si="4"/>
        <v>0</v>
      </c>
      <c r="Z49" s="54">
        <f t="shared" si="5"/>
        <v>0</v>
      </c>
      <c r="AA49" s="54">
        <f t="shared" si="6"/>
        <v>0</v>
      </c>
      <c r="AB49" s="54" t="s">
        <v>40</v>
      </c>
      <c r="AC49" s="178" t="s">
        <v>40</v>
      </c>
    </row>
    <row r="50" spans="1:29" ht="42" customHeight="1" x14ac:dyDescent="0.25">
      <c r="A50" s="113" t="s">
        <v>114</v>
      </c>
      <c r="B50" s="32" t="s">
        <v>41</v>
      </c>
      <c r="C50" s="32">
        <v>20</v>
      </c>
      <c r="D50" s="32" t="s">
        <v>38</v>
      </c>
      <c r="E50" s="39" t="s">
        <v>115</v>
      </c>
      <c r="F50" s="62">
        <f t="shared" ref="F50:K50" si="59">+F51+F71</f>
        <v>22269242000</v>
      </c>
      <c r="G50" s="62">
        <f t="shared" si="59"/>
        <v>0</v>
      </c>
      <c r="H50" s="62">
        <f t="shared" si="59"/>
        <v>0</v>
      </c>
      <c r="I50" s="62">
        <f t="shared" si="59"/>
        <v>0</v>
      </c>
      <c r="J50" s="62">
        <f t="shared" si="59"/>
        <v>1441454196.6599998</v>
      </c>
      <c r="K50" s="62">
        <f t="shared" si="59"/>
        <v>1443721374.6599998</v>
      </c>
      <c r="L50" s="59">
        <f t="shared" si="1"/>
        <v>-2267178</v>
      </c>
      <c r="M50" s="62">
        <f>+M51+M71</f>
        <v>22266974822</v>
      </c>
      <c r="N50" s="319">
        <f t="shared" si="2"/>
        <v>2.7906947724143012E-3</v>
      </c>
      <c r="O50" s="62">
        <f t="shared" ref="O50:X50" si="60">+O51+O71</f>
        <v>0</v>
      </c>
      <c r="P50" s="62">
        <f t="shared" si="60"/>
        <v>22163686352.110004</v>
      </c>
      <c r="Q50" s="62">
        <f t="shared" si="60"/>
        <v>103288469.88999999</v>
      </c>
      <c r="R50" s="62">
        <f t="shared" si="60"/>
        <v>20803699780.219997</v>
      </c>
      <c r="S50" s="62">
        <f t="shared" si="60"/>
        <v>1452782942.4800012</v>
      </c>
      <c r="T50" s="62">
        <f t="shared" si="60"/>
        <v>1359986571.8900011</v>
      </c>
      <c r="U50" s="62">
        <f t="shared" si="60"/>
        <v>15893175440.449999</v>
      </c>
      <c r="V50" s="62">
        <f t="shared" si="60"/>
        <v>4910524339.7699995</v>
      </c>
      <c r="W50" s="62">
        <f t="shared" si="60"/>
        <v>15702689620.749998</v>
      </c>
      <c r="X50" s="62">
        <f t="shared" si="60"/>
        <v>190485819.69999999</v>
      </c>
      <c r="Y50" s="176">
        <f t="shared" si="4"/>
        <v>0.93428496446071907</v>
      </c>
      <c r="Z50" s="176">
        <f t="shared" si="5"/>
        <v>0.71375548620764495</v>
      </c>
      <c r="AA50" s="176">
        <f t="shared" si="6"/>
        <v>0.70520085221615192</v>
      </c>
      <c r="AB50" s="176">
        <f t="shared" si="55"/>
        <v>0.76395908460287976</v>
      </c>
      <c r="AC50" s="177">
        <f t="shared" si="56"/>
        <v>0.98801461542951374</v>
      </c>
    </row>
    <row r="51" spans="1:29" ht="42" customHeight="1" x14ac:dyDescent="0.25">
      <c r="A51" s="113" t="s">
        <v>116</v>
      </c>
      <c r="B51" s="32" t="s">
        <v>41</v>
      </c>
      <c r="C51" s="32">
        <v>20</v>
      </c>
      <c r="D51" s="32" t="s">
        <v>38</v>
      </c>
      <c r="E51" s="39" t="s">
        <v>117</v>
      </c>
      <c r="F51" s="59">
        <f t="shared" ref="F51:K51" si="61">+F52+F56+F64</f>
        <v>533560629</v>
      </c>
      <c r="G51" s="59">
        <f t="shared" si="61"/>
        <v>0</v>
      </c>
      <c r="H51" s="59">
        <f t="shared" si="61"/>
        <v>0</v>
      </c>
      <c r="I51" s="59">
        <f t="shared" si="61"/>
        <v>0</v>
      </c>
      <c r="J51" s="59">
        <f t="shared" si="61"/>
        <v>222411886.52000001</v>
      </c>
      <c r="K51" s="59">
        <f t="shared" si="61"/>
        <v>269022154.34999996</v>
      </c>
      <c r="L51" s="59">
        <f t="shared" si="1"/>
        <v>-46610267.829999954</v>
      </c>
      <c r="M51" s="59">
        <f>+M52+M56+M64</f>
        <v>486950361.17000008</v>
      </c>
      <c r="N51" s="319">
        <f t="shared" si="2"/>
        <v>6.10289380665998E-5</v>
      </c>
      <c r="O51" s="59">
        <f t="shared" ref="O51:X51" si="62">+O52+O56+O64</f>
        <v>0</v>
      </c>
      <c r="P51" s="59">
        <f t="shared" si="62"/>
        <v>465950014.56</v>
      </c>
      <c r="Q51" s="59">
        <f t="shared" si="62"/>
        <v>21000346.609999999</v>
      </c>
      <c r="R51" s="59">
        <f t="shared" si="62"/>
        <v>369122141.75999999</v>
      </c>
      <c r="S51" s="59">
        <f t="shared" si="62"/>
        <v>117828219.41000003</v>
      </c>
      <c r="T51" s="59">
        <f t="shared" si="62"/>
        <v>96827872.800000027</v>
      </c>
      <c r="U51" s="59">
        <f t="shared" si="62"/>
        <v>210048578.43000001</v>
      </c>
      <c r="V51" s="59">
        <f t="shared" si="62"/>
        <v>159073563.32999998</v>
      </c>
      <c r="W51" s="59">
        <f t="shared" si="62"/>
        <v>210048254.48000002</v>
      </c>
      <c r="X51" s="59">
        <f t="shared" si="62"/>
        <v>323.94999999785796</v>
      </c>
      <c r="Y51" s="176">
        <f t="shared" si="4"/>
        <v>0.75802827391503902</v>
      </c>
      <c r="Z51" s="176">
        <f t="shared" si="5"/>
        <v>0.43135521642352698</v>
      </c>
      <c r="AA51" s="176">
        <f t="shared" si="6"/>
        <v>0.43135455116064636</v>
      </c>
      <c r="AB51" s="176">
        <f t="shared" si="55"/>
        <v>0.56904898044986896</v>
      </c>
      <c r="AC51" s="177">
        <f t="shared" si="56"/>
        <v>0.99999845773771756</v>
      </c>
    </row>
    <row r="52" spans="1:29" ht="66" customHeight="1" x14ac:dyDescent="0.25">
      <c r="A52" s="113" t="s">
        <v>118</v>
      </c>
      <c r="B52" s="32" t="s">
        <v>41</v>
      </c>
      <c r="C52" s="32">
        <v>20</v>
      </c>
      <c r="D52" s="32" t="s">
        <v>38</v>
      </c>
      <c r="E52" s="39" t="s">
        <v>119</v>
      </c>
      <c r="F52" s="59">
        <f t="shared" ref="F52:K52" si="63">+F53+F54+F55</f>
        <v>231500000</v>
      </c>
      <c r="G52" s="59">
        <f t="shared" si="63"/>
        <v>0</v>
      </c>
      <c r="H52" s="59">
        <f t="shared" si="63"/>
        <v>0</v>
      </c>
      <c r="I52" s="59">
        <f t="shared" si="63"/>
        <v>0</v>
      </c>
      <c r="J52" s="59">
        <f t="shared" si="63"/>
        <v>32150530</v>
      </c>
      <c r="K52" s="59">
        <f t="shared" si="63"/>
        <v>58946578.019999996</v>
      </c>
      <c r="L52" s="59">
        <f t="shared" si="1"/>
        <v>-26796048.019999996</v>
      </c>
      <c r="M52" s="59">
        <f>+M53+M54+M55</f>
        <v>204703951.98000002</v>
      </c>
      <c r="N52" s="319">
        <f t="shared" si="2"/>
        <v>2.5655314799148972E-5</v>
      </c>
      <c r="O52" s="59">
        <f t="shared" ref="O52:X52" si="64">+O53+O54+O55</f>
        <v>0</v>
      </c>
      <c r="P52" s="59">
        <f t="shared" si="64"/>
        <v>192703605.37</v>
      </c>
      <c r="Q52" s="59">
        <f t="shared" si="64"/>
        <v>12000346.609999999</v>
      </c>
      <c r="R52" s="59">
        <f t="shared" si="64"/>
        <v>165267383.99000001</v>
      </c>
      <c r="S52" s="59">
        <f t="shared" si="64"/>
        <v>39436567.99000001</v>
      </c>
      <c r="T52" s="59">
        <f t="shared" si="64"/>
        <v>27436221.38000001</v>
      </c>
      <c r="U52" s="59">
        <f t="shared" si="64"/>
        <v>55378534.990000002</v>
      </c>
      <c r="V52" s="59">
        <f t="shared" si="64"/>
        <v>109888849</v>
      </c>
      <c r="W52" s="59">
        <f t="shared" si="64"/>
        <v>55378488.300000004</v>
      </c>
      <c r="X52" s="59">
        <f t="shared" si="64"/>
        <v>46.689999999012798</v>
      </c>
      <c r="Y52" s="176">
        <f t="shared" si="4"/>
        <v>0.80734828219704791</v>
      </c>
      <c r="Z52" s="176">
        <f t="shared" si="5"/>
        <v>0.27052987719265231</v>
      </c>
      <c r="AA52" s="176">
        <f t="shared" si="6"/>
        <v>0.27052964910716815</v>
      </c>
      <c r="AB52" s="176">
        <f t="shared" si="55"/>
        <v>0.33508447736639219</v>
      </c>
      <c r="AC52" s="177">
        <f t="shared" si="56"/>
        <v>0.99999915689355079</v>
      </c>
    </row>
    <row r="53" spans="1:29" ht="66" customHeight="1" x14ac:dyDescent="0.25">
      <c r="A53" s="114" t="s">
        <v>120</v>
      </c>
      <c r="B53" s="43" t="s">
        <v>41</v>
      </c>
      <c r="C53" s="43">
        <v>20</v>
      </c>
      <c r="D53" s="43" t="s">
        <v>38</v>
      </c>
      <c r="E53" s="44" t="s">
        <v>121</v>
      </c>
      <c r="F53" s="45">
        <v>101000000</v>
      </c>
      <c r="G53" s="45">
        <v>0</v>
      </c>
      <c r="H53" s="45">
        <v>0</v>
      </c>
      <c r="I53" s="45">
        <v>0</v>
      </c>
      <c r="J53" s="45">
        <v>0</v>
      </c>
      <c r="K53" s="45">
        <f>22391613.02+2170000</f>
        <v>24561613.02</v>
      </c>
      <c r="L53" s="45">
        <f t="shared" si="1"/>
        <v>-24561613.02</v>
      </c>
      <c r="M53" s="46">
        <f>+F53+L53</f>
        <v>76438386.980000004</v>
      </c>
      <c r="N53" s="52">
        <f t="shared" si="2"/>
        <v>9.5799365949841006E-6</v>
      </c>
      <c r="O53" s="45">
        <v>0</v>
      </c>
      <c r="P53" s="45">
        <v>74438040.370000005</v>
      </c>
      <c r="Q53" s="45">
        <f>M53-P53</f>
        <v>2000346.6099999994</v>
      </c>
      <c r="R53" s="45">
        <v>73677224.959999993</v>
      </c>
      <c r="S53" s="45">
        <f>+M53-R53</f>
        <v>2761162.0200000107</v>
      </c>
      <c r="T53" s="45">
        <f>P53-R53</f>
        <v>760815.41000001132</v>
      </c>
      <c r="U53" s="45">
        <v>52875940.960000001</v>
      </c>
      <c r="V53" s="45">
        <f>+R53-U53</f>
        <v>20801283.999999993</v>
      </c>
      <c r="W53" s="45">
        <v>52875895.170000002</v>
      </c>
      <c r="X53" s="48">
        <f>+U53-W53</f>
        <v>45.78999999910593</v>
      </c>
      <c r="Y53" s="54">
        <f t="shared" si="4"/>
        <v>0.96387728562714881</v>
      </c>
      <c r="Z53" s="54">
        <f t="shared" si="5"/>
        <v>0.69174590214514753</v>
      </c>
      <c r="AA53" s="54">
        <f t="shared" si="6"/>
        <v>0.69174530310058613</v>
      </c>
      <c r="AB53" s="54">
        <f t="shared" si="55"/>
        <v>0.71767009396332193</v>
      </c>
      <c r="AC53" s="178">
        <f t="shared" si="56"/>
        <v>0.99999913401068297</v>
      </c>
    </row>
    <row r="54" spans="1:29" ht="42" customHeight="1" x14ac:dyDescent="0.25">
      <c r="A54" s="114" t="s">
        <v>122</v>
      </c>
      <c r="B54" s="43" t="s">
        <v>41</v>
      </c>
      <c r="C54" s="43">
        <v>20</v>
      </c>
      <c r="D54" s="43" t="s">
        <v>38</v>
      </c>
      <c r="E54" s="44" t="s">
        <v>123</v>
      </c>
      <c r="F54" s="45">
        <v>2500000</v>
      </c>
      <c r="G54" s="45">
        <v>0</v>
      </c>
      <c r="H54" s="45">
        <v>0</v>
      </c>
      <c r="I54" s="45">
        <v>0</v>
      </c>
      <c r="J54" s="45">
        <f>1609280+606000</f>
        <v>2215280</v>
      </c>
      <c r="K54" s="45">
        <v>1000000</v>
      </c>
      <c r="L54" s="45">
        <f t="shared" si="1"/>
        <v>1215280</v>
      </c>
      <c r="M54" s="46">
        <f>+F54+L54</f>
        <v>3715280</v>
      </c>
      <c r="N54" s="50">
        <f t="shared" si="2"/>
        <v>4.6563184073893611E-7</v>
      </c>
      <c r="O54" s="45">
        <v>0</v>
      </c>
      <c r="P54" s="45">
        <v>3715280</v>
      </c>
      <c r="Q54" s="45">
        <f>M54-P54</f>
        <v>0</v>
      </c>
      <c r="R54" s="45">
        <v>3108857.03</v>
      </c>
      <c r="S54" s="45">
        <f>+M54-R54</f>
        <v>606422.9700000002</v>
      </c>
      <c r="T54" s="45">
        <f>P54-R54</f>
        <v>606422.9700000002</v>
      </c>
      <c r="U54" s="45">
        <v>2499577.0299999998</v>
      </c>
      <c r="V54" s="45">
        <f>+R54-U54</f>
        <v>609280</v>
      </c>
      <c r="W54" s="45">
        <v>2499576.13</v>
      </c>
      <c r="X54" s="48">
        <f>+U54-W54</f>
        <v>0.89999999990686774</v>
      </c>
      <c r="Y54" s="54">
        <f t="shared" si="4"/>
        <v>0.83677597112465274</v>
      </c>
      <c r="Z54" s="54">
        <f t="shared" si="5"/>
        <v>0.67278294771861069</v>
      </c>
      <c r="AA54" s="54">
        <f t="shared" si="6"/>
        <v>0.67278270547576491</v>
      </c>
      <c r="AB54" s="54">
        <f t="shared" si="55"/>
        <v>0.80401800593576989</v>
      </c>
      <c r="AC54" s="178">
        <f t="shared" si="56"/>
        <v>0.99999963993908203</v>
      </c>
    </row>
    <row r="55" spans="1:29" ht="42" customHeight="1" x14ac:dyDescent="0.25">
      <c r="A55" s="114" t="s">
        <v>124</v>
      </c>
      <c r="B55" s="43" t="s">
        <v>41</v>
      </c>
      <c r="C55" s="43">
        <v>20</v>
      </c>
      <c r="D55" s="43" t="s">
        <v>38</v>
      </c>
      <c r="E55" s="44" t="s">
        <v>125</v>
      </c>
      <c r="F55" s="45">
        <v>128000000</v>
      </c>
      <c r="G55" s="45">
        <v>0</v>
      </c>
      <c r="H55" s="45">
        <v>0</v>
      </c>
      <c r="I55" s="45">
        <v>0</v>
      </c>
      <c r="J55" s="45">
        <v>29935250</v>
      </c>
      <c r="K55" s="45">
        <f>4000000+3940000+25444965</f>
        <v>33384965</v>
      </c>
      <c r="L55" s="45">
        <f t="shared" si="1"/>
        <v>-3449715</v>
      </c>
      <c r="M55" s="46">
        <f>+F55+L55</f>
        <v>124550285</v>
      </c>
      <c r="N55" s="52">
        <f t="shared" si="2"/>
        <v>1.5609746363425933E-5</v>
      </c>
      <c r="O55" s="45">
        <v>0</v>
      </c>
      <c r="P55" s="45">
        <v>114550285</v>
      </c>
      <c r="Q55" s="45">
        <f>M55-P55</f>
        <v>10000000</v>
      </c>
      <c r="R55" s="45">
        <v>88481302</v>
      </c>
      <c r="S55" s="45">
        <f>+M55-R55</f>
        <v>36068983</v>
      </c>
      <c r="T55" s="45">
        <f>P55-R55</f>
        <v>26068983</v>
      </c>
      <c r="U55" s="45">
        <v>3017</v>
      </c>
      <c r="V55" s="45">
        <f>+R55-U55</f>
        <v>88478285</v>
      </c>
      <c r="W55" s="45">
        <v>3017</v>
      </c>
      <c r="X55" s="48">
        <f>+U55-W55</f>
        <v>0</v>
      </c>
      <c r="Y55" s="182">
        <f t="shared" si="4"/>
        <v>0.71040625880542951</v>
      </c>
      <c r="Z55" s="182">
        <f t="shared" si="5"/>
        <v>2.4223148104398156E-5</v>
      </c>
      <c r="AA55" s="182">
        <f t="shared" si="6"/>
        <v>2.4223148104398156E-5</v>
      </c>
      <c r="AB55" s="182">
        <f t="shared" si="55"/>
        <v>3.409759951317172E-5</v>
      </c>
      <c r="AC55" s="178">
        <f t="shared" si="56"/>
        <v>1</v>
      </c>
    </row>
    <row r="56" spans="1:29" ht="67.5" customHeight="1" x14ac:dyDescent="0.25">
      <c r="A56" s="180" t="s">
        <v>126</v>
      </c>
      <c r="B56" s="32" t="s">
        <v>41</v>
      </c>
      <c r="C56" s="32">
        <v>20</v>
      </c>
      <c r="D56" s="32" t="s">
        <v>38</v>
      </c>
      <c r="E56" s="39" t="s">
        <v>127</v>
      </c>
      <c r="F56" s="59">
        <f t="shared" ref="F56:K56" si="65">SUM(F57:F63)</f>
        <v>281060629</v>
      </c>
      <c r="G56" s="59">
        <f t="shared" si="65"/>
        <v>0</v>
      </c>
      <c r="H56" s="59">
        <f t="shared" si="65"/>
        <v>0</v>
      </c>
      <c r="I56" s="59">
        <f t="shared" si="65"/>
        <v>0</v>
      </c>
      <c r="J56" s="59">
        <f t="shared" si="65"/>
        <v>126514947.59</v>
      </c>
      <c r="K56" s="59">
        <f t="shared" si="65"/>
        <v>190798473.00999999</v>
      </c>
      <c r="L56" s="59">
        <f t="shared" si="1"/>
        <v>-64283525.419999987</v>
      </c>
      <c r="M56" s="59">
        <f>SUM(M57:M63)</f>
        <v>216777103.58000001</v>
      </c>
      <c r="N56" s="319">
        <f t="shared" si="2"/>
        <v>2.7168429235484383E-5</v>
      </c>
      <c r="O56" s="59">
        <f t="shared" ref="O56:X56" si="66">SUM(O57:O63)</f>
        <v>0</v>
      </c>
      <c r="P56" s="59">
        <f t="shared" si="66"/>
        <v>216777103.57999998</v>
      </c>
      <c r="Q56" s="59">
        <f t="shared" si="66"/>
        <v>0</v>
      </c>
      <c r="R56" s="59">
        <f t="shared" si="66"/>
        <v>158863490.12</v>
      </c>
      <c r="S56" s="59">
        <f t="shared" si="66"/>
        <v>57913613.460000023</v>
      </c>
      <c r="T56" s="59">
        <f t="shared" si="66"/>
        <v>57913613.460000008</v>
      </c>
      <c r="U56" s="59">
        <f t="shared" si="66"/>
        <v>123733755.78999999</v>
      </c>
      <c r="V56" s="59">
        <f t="shared" si="66"/>
        <v>35129734.329999998</v>
      </c>
      <c r="W56" s="59">
        <f t="shared" si="66"/>
        <v>123733652.94</v>
      </c>
      <c r="X56" s="59">
        <f t="shared" si="66"/>
        <v>102.84999999962747</v>
      </c>
      <c r="Y56" s="176">
        <f t="shared" si="4"/>
        <v>0.7328425719156848</v>
      </c>
      <c r="Z56" s="176">
        <f t="shared" si="5"/>
        <v>0.57078793722482291</v>
      </c>
      <c r="AA56" s="176">
        <f t="shared" si="6"/>
        <v>0.57078746277434689</v>
      </c>
      <c r="AB56" s="176">
        <f t="shared" si="55"/>
        <v>0.77886842153937186</v>
      </c>
      <c r="AC56" s="177">
        <f t="shared" si="56"/>
        <v>0.99999916877977768</v>
      </c>
    </row>
    <row r="57" spans="1:29" ht="70.5" customHeight="1" x14ac:dyDescent="0.25">
      <c r="A57" s="181" t="s">
        <v>128</v>
      </c>
      <c r="B57" s="43" t="s">
        <v>41</v>
      </c>
      <c r="C57" s="43">
        <v>20</v>
      </c>
      <c r="D57" s="43" t="s">
        <v>38</v>
      </c>
      <c r="E57" s="44" t="s">
        <v>129</v>
      </c>
      <c r="F57" s="45">
        <v>120811603</v>
      </c>
      <c r="G57" s="45">
        <v>0</v>
      </c>
      <c r="H57" s="45">
        <v>0</v>
      </c>
      <c r="I57" s="45">
        <v>0</v>
      </c>
      <c r="J57" s="45">
        <f>430000+36181250.15</f>
        <v>36611250.149999999</v>
      </c>
      <c r="K57" s="45">
        <f>10400000+55712272+71430071</f>
        <v>137542343</v>
      </c>
      <c r="L57" s="45">
        <f t="shared" si="1"/>
        <v>-100931092.84999999</v>
      </c>
      <c r="M57" s="46">
        <f t="shared" ref="M57:M63" si="67">+F57+L57</f>
        <v>19880510.150000006</v>
      </c>
      <c r="N57" s="52">
        <f t="shared" si="2"/>
        <v>2.4916018539581419E-6</v>
      </c>
      <c r="O57" s="45">
        <v>0</v>
      </c>
      <c r="P57" s="45">
        <v>19880510.149999999</v>
      </c>
      <c r="Q57" s="45">
        <f t="shared" ref="Q57:Q63" si="68">M57-P57</f>
        <v>0</v>
      </c>
      <c r="R57" s="45">
        <v>14576056.529999999</v>
      </c>
      <c r="S57" s="45">
        <f t="shared" ref="S57:S63" si="69">+M57-R57</f>
        <v>5304453.6200000066</v>
      </c>
      <c r="T57" s="45">
        <f t="shared" ref="T57:T63" si="70">P57-R57</f>
        <v>5304453.6199999992</v>
      </c>
      <c r="U57" s="45">
        <v>11656316.529999999</v>
      </c>
      <c r="V57" s="45">
        <f t="shared" ref="V57:V63" si="71">+R57-U57</f>
        <v>2919740</v>
      </c>
      <c r="W57" s="45">
        <v>11656311.15</v>
      </c>
      <c r="X57" s="48">
        <f t="shared" ref="X57:X63" si="72">+U57-W57</f>
        <v>5.3799999989569187</v>
      </c>
      <c r="Y57" s="54">
        <f t="shared" si="4"/>
        <v>0.73318322417395287</v>
      </c>
      <c r="Z57" s="54">
        <f t="shared" si="5"/>
        <v>0.58631878367567924</v>
      </c>
      <c r="AA57" s="54">
        <f t="shared" si="6"/>
        <v>0.58631851305888127</v>
      </c>
      <c r="AB57" s="54">
        <f t="shared" si="55"/>
        <v>0.79968930595249277</v>
      </c>
      <c r="AC57" s="178">
        <f t="shared" si="56"/>
        <v>0.99999953844767464</v>
      </c>
    </row>
    <row r="58" spans="1:29" ht="70.5" customHeight="1" x14ac:dyDescent="0.25">
      <c r="A58" s="181" t="s">
        <v>130</v>
      </c>
      <c r="B58" s="43" t="s">
        <v>41</v>
      </c>
      <c r="C58" s="43">
        <v>20</v>
      </c>
      <c r="D58" s="43" t="s">
        <v>38</v>
      </c>
      <c r="E58" s="44" t="s">
        <v>131</v>
      </c>
      <c r="F58" s="45">
        <v>70953204</v>
      </c>
      <c r="G58" s="45">
        <v>0</v>
      </c>
      <c r="H58" s="45">
        <v>0</v>
      </c>
      <c r="I58" s="45">
        <v>0</v>
      </c>
      <c r="J58" s="45">
        <v>9829941.7100000009</v>
      </c>
      <c r="K58" s="45">
        <f>8169217.01</f>
        <v>8169217.0099999998</v>
      </c>
      <c r="L58" s="45">
        <f t="shared" si="1"/>
        <v>1660724.7000000011</v>
      </c>
      <c r="M58" s="46">
        <f t="shared" si="67"/>
        <v>72613928.700000003</v>
      </c>
      <c r="N58" s="52">
        <f t="shared" si="2"/>
        <v>9.1006215638839781E-6</v>
      </c>
      <c r="O58" s="45">
        <v>0</v>
      </c>
      <c r="P58" s="45">
        <v>72613928.700000003</v>
      </c>
      <c r="Q58" s="45">
        <f t="shared" si="68"/>
        <v>0</v>
      </c>
      <c r="R58" s="45">
        <v>60352524.049999997</v>
      </c>
      <c r="S58" s="45">
        <f t="shared" si="69"/>
        <v>12261404.650000006</v>
      </c>
      <c r="T58" s="45">
        <f t="shared" si="70"/>
        <v>12261404.650000006</v>
      </c>
      <c r="U58" s="45">
        <v>58437286.719999999</v>
      </c>
      <c r="V58" s="45">
        <f t="shared" si="71"/>
        <v>1915237.3299999982</v>
      </c>
      <c r="W58" s="45">
        <v>58437222.219999999</v>
      </c>
      <c r="X58" s="48">
        <f t="shared" si="72"/>
        <v>64.5</v>
      </c>
      <c r="Y58" s="54">
        <f t="shared" si="4"/>
        <v>0.83114252500154273</v>
      </c>
      <c r="Z58" s="54">
        <f t="shared" si="5"/>
        <v>0.8047669058291842</v>
      </c>
      <c r="AA58" s="54">
        <f t="shared" si="6"/>
        <v>0.80476601756984945</v>
      </c>
      <c r="AB58" s="54">
        <f t="shared" si="55"/>
        <v>0.96826582880919299</v>
      </c>
      <c r="AC58" s="178">
        <f t="shared" si="56"/>
        <v>0.99999889625265614</v>
      </c>
    </row>
    <row r="59" spans="1:29" ht="70.5" customHeight="1" x14ac:dyDescent="0.25">
      <c r="A59" s="181" t="s">
        <v>373</v>
      </c>
      <c r="B59" s="43" t="s">
        <v>41</v>
      </c>
      <c r="C59" s="43">
        <v>20</v>
      </c>
      <c r="D59" s="43" t="s">
        <v>38</v>
      </c>
      <c r="E59" s="44" t="s">
        <v>374</v>
      </c>
      <c r="F59" s="45">
        <v>0</v>
      </c>
      <c r="G59" s="45">
        <v>0</v>
      </c>
      <c r="H59" s="45">
        <v>0</v>
      </c>
      <c r="I59" s="45">
        <v>0</v>
      </c>
      <c r="J59" s="45">
        <v>140280</v>
      </c>
      <c r="K59" s="45">
        <v>0</v>
      </c>
      <c r="L59" s="45">
        <f t="shared" si="1"/>
        <v>140280</v>
      </c>
      <c r="M59" s="46">
        <f t="shared" si="67"/>
        <v>140280</v>
      </c>
      <c r="N59" s="52">
        <f t="shared" si="2"/>
        <v>1.7581133755425689E-8</v>
      </c>
      <c r="O59" s="45">
        <v>0</v>
      </c>
      <c r="P59" s="45">
        <v>140280</v>
      </c>
      <c r="Q59" s="45">
        <f t="shared" si="68"/>
        <v>0</v>
      </c>
      <c r="R59" s="45">
        <v>140280</v>
      </c>
      <c r="S59" s="45">
        <f t="shared" si="69"/>
        <v>0</v>
      </c>
      <c r="T59" s="45">
        <f t="shared" si="70"/>
        <v>0</v>
      </c>
      <c r="U59" s="45">
        <v>0</v>
      </c>
      <c r="V59" s="45">
        <f t="shared" si="71"/>
        <v>140280</v>
      </c>
      <c r="W59" s="45">
        <v>0</v>
      </c>
      <c r="X59" s="48">
        <f t="shared" si="72"/>
        <v>0</v>
      </c>
      <c r="Y59" s="54">
        <f t="shared" si="4"/>
        <v>1</v>
      </c>
      <c r="Z59" s="54">
        <f t="shared" si="5"/>
        <v>0</v>
      </c>
      <c r="AA59" s="54">
        <f t="shared" si="6"/>
        <v>0</v>
      </c>
      <c r="AB59" s="54">
        <f t="shared" si="55"/>
        <v>0</v>
      </c>
      <c r="AC59" s="178" t="s">
        <v>40</v>
      </c>
    </row>
    <row r="60" spans="1:29" ht="70.5" customHeight="1" x14ac:dyDescent="0.25">
      <c r="A60" s="181" t="s">
        <v>132</v>
      </c>
      <c r="B60" s="43" t="s">
        <v>41</v>
      </c>
      <c r="C60" s="43">
        <v>20</v>
      </c>
      <c r="D60" s="43" t="s">
        <v>38</v>
      </c>
      <c r="E60" s="44" t="s">
        <v>133</v>
      </c>
      <c r="F60" s="45">
        <v>6525046</v>
      </c>
      <c r="G60" s="45">
        <v>0</v>
      </c>
      <c r="H60" s="45">
        <v>0</v>
      </c>
      <c r="I60" s="45">
        <v>0</v>
      </c>
      <c r="J60" s="45">
        <f>8458533+3500000+10000000+6412387.73</f>
        <v>28370920.73</v>
      </c>
      <c r="K60" s="45">
        <v>9216500</v>
      </c>
      <c r="L60" s="45">
        <f t="shared" si="1"/>
        <v>19154420.73</v>
      </c>
      <c r="M60" s="46">
        <f t="shared" si="67"/>
        <v>25679466.73</v>
      </c>
      <c r="N60" s="51">
        <f t="shared" si="2"/>
        <v>3.2183785240100797E-6</v>
      </c>
      <c r="O60" s="45">
        <v>0</v>
      </c>
      <c r="P60" s="45">
        <v>25679466.73</v>
      </c>
      <c r="Q60" s="45">
        <f t="shared" si="68"/>
        <v>0</v>
      </c>
      <c r="R60" s="45">
        <v>15618332.359999999</v>
      </c>
      <c r="S60" s="45">
        <f t="shared" si="69"/>
        <v>10061134.370000001</v>
      </c>
      <c r="T60" s="45">
        <f t="shared" si="70"/>
        <v>10061134.370000001</v>
      </c>
      <c r="U60" s="45">
        <v>14623932.359999999</v>
      </c>
      <c r="V60" s="45">
        <f t="shared" si="71"/>
        <v>994400</v>
      </c>
      <c r="W60" s="45">
        <v>14623910.77</v>
      </c>
      <c r="X60" s="48">
        <f t="shared" si="72"/>
        <v>21.589999999850988</v>
      </c>
      <c r="Y60" s="54">
        <f t="shared" si="4"/>
        <v>0.60820314238667206</v>
      </c>
      <c r="Z60" s="54">
        <f t="shared" si="5"/>
        <v>0.56947959682183003</v>
      </c>
      <c r="AA60" s="54">
        <f t="shared" si="6"/>
        <v>0.56947875607228393</v>
      </c>
      <c r="AB60" s="54">
        <f t="shared" si="55"/>
        <v>0.93633123069228885</v>
      </c>
      <c r="AC60" s="178">
        <f t="shared" ref="AC60:AC65" si="73">+W60/U60</f>
        <v>0.99999852365290887</v>
      </c>
    </row>
    <row r="61" spans="1:29" ht="42" customHeight="1" x14ac:dyDescent="0.25">
      <c r="A61" s="181" t="s">
        <v>134</v>
      </c>
      <c r="B61" s="43" t="s">
        <v>41</v>
      </c>
      <c r="C61" s="43">
        <v>20</v>
      </c>
      <c r="D61" s="43" t="s">
        <v>38</v>
      </c>
      <c r="E61" s="44" t="s">
        <v>135</v>
      </c>
      <c r="F61" s="45">
        <v>45441533</v>
      </c>
      <c r="G61" s="45">
        <v>0</v>
      </c>
      <c r="H61" s="45">
        <v>0</v>
      </c>
      <c r="I61" s="45">
        <v>0</v>
      </c>
      <c r="J61" s="45">
        <f>7357946+13913728</f>
        <v>21271674</v>
      </c>
      <c r="K61" s="45">
        <f>4545702+14691558</f>
        <v>19237260</v>
      </c>
      <c r="L61" s="45">
        <f t="shared" si="1"/>
        <v>2034414</v>
      </c>
      <c r="M61" s="46">
        <f t="shared" si="67"/>
        <v>47475947</v>
      </c>
      <c r="N61" s="51">
        <f t="shared" si="2"/>
        <v>5.9501067463109565E-6</v>
      </c>
      <c r="O61" s="45">
        <v>0</v>
      </c>
      <c r="P61" s="45">
        <v>47475947</v>
      </c>
      <c r="Q61" s="45">
        <f t="shared" si="68"/>
        <v>0</v>
      </c>
      <c r="R61" s="45">
        <v>35894455.859999999</v>
      </c>
      <c r="S61" s="45">
        <f t="shared" si="69"/>
        <v>11581491.140000001</v>
      </c>
      <c r="T61" s="45">
        <f t="shared" si="70"/>
        <v>11581491.140000001</v>
      </c>
      <c r="U61" s="45">
        <v>11591771.859999999</v>
      </c>
      <c r="V61" s="45">
        <f t="shared" si="71"/>
        <v>24302684</v>
      </c>
      <c r="W61" s="45">
        <v>11591766.689999999</v>
      </c>
      <c r="X61" s="48">
        <f t="shared" si="72"/>
        <v>5.1699999999254942</v>
      </c>
      <c r="Y61" s="54">
        <f t="shared" si="4"/>
        <v>0.75605560558907858</v>
      </c>
      <c r="Z61" s="54">
        <f t="shared" si="5"/>
        <v>0.24416094027571475</v>
      </c>
      <c r="AA61" s="54">
        <f t="shared" si="6"/>
        <v>0.24416083137846623</v>
      </c>
      <c r="AB61" s="54">
        <f t="shared" si="55"/>
        <v>0.32294045367929974</v>
      </c>
      <c r="AC61" s="178">
        <f t="shared" si="73"/>
        <v>0.99999955399398277</v>
      </c>
    </row>
    <row r="62" spans="1:29" ht="42" customHeight="1" x14ac:dyDescent="0.25">
      <c r="A62" s="181" t="s">
        <v>136</v>
      </c>
      <c r="B62" s="43" t="s">
        <v>41</v>
      </c>
      <c r="C62" s="43">
        <v>20</v>
      </c>
      <c r="D62" s="43" t="s">
        <v>38</v>
      </c>
      <c r="E62" s="44" t="s">
        <v>137</v>
      </c>
      <c r="F62" s="45">
        <v>1000000</v>
      </c>
      <c r="G62" s="45">
        <v>0</v>
      </c>
      <c r="H62" s="45">
        <v>0</v>
      </c>
      <c r="I62" s="45">
        <v>0</v>
      </c>
      <c r="J62" s="45">
        <f>12577153+3000000+13913728</f>
        <v>29490881</v>
      </c>
      <c r="K62" s="45">
        <v>3000000</v>
      </c>
      <c r="L62" s="45">
        <f t="shared" si="1"/>
        <v>26490881</v>
      </c>
      <c r="M62" s="46">
        <f t="shared" si="67"/>
        <v>27490881</v>
      </c>
      <c r="N62" s="50">
        <f t="shared" si="2"/>
        <v>3.4454010259159593E-6</v>
      </c>
      <c r="O62" s="45">
        <v>0</v>
      </c>
      <c r="P62" s="45">
        <v>27490881</v>
      </c>
      <c r="Q62" s="45">
        <f t="shared" si="68"/>
        <v>0</v>
      </c>
      <c r="R62" s="45">
        <v>13575683.83</v>
      </c>
      <c r="S62" s="45">
        <f t="shared" si="69"/>
        <v>13915197.17</v>
      </c>
      <c r="T62" s="45">
        <f t="shared" si="70"/>
        <v>13915197.17</v>
      </c>
      <c r="U62" s="45">
        <v>13094403.83</v>
      </c>
      <c r="V62" s="45">
        <f t="shared" si="71"/>
        <v>481280</v>
      </c>
      <c r="W62" s="45">
        <v>13094403.74</v>
      </c>
      <c r="X62" s="48">
        <f t="shared" si="72"/>
        <v>8.9999999850988388E-2</v>
      </c>
      <c r="Y62" s="54">
        <f t="shared" si="4"/>
        <v>0.49382498254603047</v>
      </c>
      <c r="Z62" s="54">
        <f t="shared" si="5"/>
        <v>0.47631808635016099</v>
      </c>
      <c r="AA62" s="54">
        <f t="shared" si="6"/>
        <v>0.4763180830763481</v>
      </c>
      <c r="AB62" s="54">
        <f t="shared" si="55"/>
        <v>0.9645483788495095</v>
      </c>
      <c r="AC62" s="178">
        <f t="shared" si="73"/>
        <v>0.99999999312683485</v>
      </c>
    </row>
    <row r="63" spans="1:29" ht="42" customHeight="1" x14ac:dyDescent="0.25">
      <c r="A63" s="181" t="s">
        <v>138</v>
      </c>
      <c r="B63" s="43" t="s">
        <v>41</v>
      </c>
      <c r="C63" s="43">
        <v>20</v>
      </c>
      <c r="D63" s="43" t="s">
        <v>38</v>
      </c>
      <c r="E63" s="44" t="s">
        <v>139</v>
      </c>
      <c r="F63" s="45">
        <v>36329243</v>
      </c>
      <c r="G63" s="45">
        <v>0</v>
      </c>
      <c r="H63" s="45">
        <v>0</v>
      </c>
      <c r="I63" s="45">
        <v>0</v>
      </c>
      <c r="J63" s="45">
        <v>800000</v>
      </c>
      <c r="K63" s="45">
        <f>4118888+9514265</f>
        <v>13633153</v>
      </c>
      <c r="L63" s="45">
        <f t="shared" si="1"/>
        <v>-12833153</v>
      </c>
      <c r="M63" s="46">
        <f t="shared" si="67"/>
        <v>23496090</v>
      </c>
      <c r="N63" s="51">
        <f t="shared" si="2"/>
        <v>2.9447383876498432E-6</v>
      </c>
      <c r="O63" s="45">
        <v>0</v>
      </c>
      <c r="P63" s="45">
        <v>23496090</v>
      </c>
      <c r="Q63" s="45">
        <f t="shared" si="68"/>
        <v>0</v>
      </c>
      <c r="R63" s="45">
        <v>18706157.489999998</v>
      </c>
      <c r="S63" s="45">
        <f t="shared" si="69"/>
        <v>4789932.5100000016</v>
      </c>
      <c r="T63" s="45">
        <f t="shared" si="70"/>
        <v>4789932.5100000016</v>
      </c>
      <c r="U63" s="45">
        <v>14330044.49</v>
      </c>
      <c r="V63" s="45">
        <f t="shared" si="71"/>
        <v>4376112.9999999981</v>
      </c>
      <c r="W63" s="45">
        <v>14330038.369999999</v>
      </c>
      <c r="X63" s="48">
        <f t="shared" si="72"/>
        <v>6.1200000010430813</v>
      </c>
      <c r="Y63" s="54">
        <f t="shared" si="4"/>
        <v>0.79613916570799648</v>
      </c>
      <c r="Z63" s="54">
        <f t="shared" si="5"/>
        <v>0.6098906026492068</v>
      </c>
      <c r="AA63" s="54">
        <f t="shared" si="6"/>
        <v>0.60989034218033722</v>
      </c>
      <c r="AB63" s="54">
        <f t="shared" si="55"/>
        <v>0.76606029312329937</v>
      </c>
      <c r="AC63" s="178">
        <f t="shared" si="73"/>
        <v>0.99999957292526165</v>
      </c>
    </row>
    <row r="64" spans="1:29" ht="42" customHeight="1" x14ac:dyDescent="0.25">
      <c r="A64" s="113" t="s">
        <v>140</v>
      </c>
      <c r="B64" s="32" t="s">
        <v>41</v>
      </c>
      <c r="C64" s="32">
        <v>20</v>
      </c>
      <c r="D64" s="32" t="s">
        <v>38</v>
      </c>
      <c r="E64" s="39" t="s">
        <v>141</v>
      </c>
      <c r="F64" s="59">
        <f t="shared" ref="F64:K64" si="74">+F67+F68+F69+F65+F66+F70</f>
        <v>21000000</v>
      </c>
      <c r="G64" s="59">
        <f t="shared" si="74"/>
        <v>0</v>
      </c>
      <c r="H64" s="59">
        <f t="shared" si="74"/>
        <v>0</v>
      </c>
      <c r="I64" s="59">
        <f t="shared" si="74"/>
        <v>0</v>
      </c>
      <c r="J64" s="59">
        <f t="shared" si="74"/>
        <v>63746408.930000007</v>
      </c>
      <c r="K64" s="59">
        <f t="shared" si="74"/>
        <v>19277103.32</v>
      </c>
      <c r="L64" s="59">
        <f t="shared" si="1"/>
        <v>44469305.610000007</v>
      </c>
      <c r="M64" s="59">
        <f>+M67+M68+M69+M65+M66+M70</f>
        <v>65469305.609999999</v>
      </c>
      <c r="N64" s="322">
        <f t="shared" si="2"/>
        <v>8.2051940319664348E-6</v>
      </c>
      <c r="O64" s="59">
        <f t="shared" ref="O64:X64" si="75">+O67+O68+O69+O65+O66+O70</f>
        <v>0</v>
      </c>
      <c r="P64" s="59">
        <f t="shared" si="75"/>
        <v>56469305.609999999</v>
      </c>
      <c r="Q64" s="59">
        <f t="shared" si="75"/>
        <v>9000000</v>
      </c>
      <c r="R64" s="59">
        <f t="shared" si="75"/>
        <v>44991267.649999999</v>
      </c>
      <c r="S64" s="59">
        <f t="shared" si="75"/>
        <v>20478037.960000001</v>
      </c>
      <c r="T64" s="59">
        <f t="shared" si="75"/>
        <v>11478037.960000003</v>
      </c>
      <c r="U64" s="59">
        <f t="shared" si="75"/>
        <v>30936287.649999999</v>
      </c>
      <c r="V64" s="59">
        <f t="shared" si="75"/>
        <v>14054980</v>
      </c>
      <c r="W64" s="59">
        <f t="shared" si="75"/>
        <v>30936113.240000002</v>
      </c>
      <c r="X64" s="59">
        <f t="shared" si="75"/>
        <v>174.40999999921769</v>
      </c>
      <c r="Y64" s="176">
        <f t="shared" si="4"/>
        <v>0.68721162124450397</v>
      </c>
      <c r="Z64" s="176">
        <f t="shared" si="5"/>
        <v>0.47253117108476994</v>
      </c>
      <c r="AA64" s="176">
        <f t="shared" si="6"/>
        <v>0.47252850708828531</v>
      </c>
      <c r="AB64" s="176">
        <f t="shared" si="55"/>
        <v>0.68760649045637634</v>
      </c>
      <c r="AC64" s="177">
        <f t="shared" si="73"/>
        <v>0.99999436228412508</v>
      </c>
    </row>
    <row r="65" spans="1:29" ht="54.75" customHeight="1" x14ac:dyDescent="0.25">
      <c r="A65" s="114" t="s">
        <v>377</v>
      </c>
      <c r="B65" s="43" t="s">
        <v>41</v>
      </c>
      <c r="C65" s="43">
        <v>20</v>
      </c>
      <c r="D65" s="43" t="s">
        <v>38</v>
      </c>
      <c r="E65" s="44" t="s">
        <v>378</v>
      </c>
      <c r="F65" s="45">
        <v>0</v>
      </c>
      <c r="G65" s="45">
        <v>0</v>
      </c>
      <c r="H65" s="45">
        <v>0</v>
      </c>
      <c r="I65" s="45">
        <v>0</v>
      </c>
      <c r="J65" s="45">
        <f>10400000+7104359+8200000+190054+4578860.19</f>
        <v>30473273.190000001</v>
      </c>
      <c r="K65" s="45">
        <v>0</v>
      </c>
      <c r="L65" s="45">
        <f t="shared" si="1"/>
        <v>30473273.190000001</v>
      </c>
      <c r="M65" s="46">
        <f t="shared" ref="M65:M70" si="76">+F65+L65</f>
        <v>30473273.190000001</v>
      </c>
      <c r="N65" s="51">
        <f t="shared" si="2"/>
        <v>3.8191808662604631E-6</v>
      </c>
      <c r="O65" s="45">
        <v>0</v>
      </c>
      <c r="P65" s="45">
        <v>25473273.190000001</v>
      </c>
      <c r="Q65" s="45">
        <f t="shared" ref="Q65:Q70" si="77">M65-P65</f>
        <v>5000000</v>
      </c>
      <c r="R65" s="45">
        <v>22003321.390000001</v>
      </c>
      <c r="S65" s="45">
        <f t="shared" ref="S65:S70" si="78">+M65-R65</f>
        <v>8469951.8000000007</v>
      </c>
      <c r="T65" s="45">
        <f t="shared" ref="T65:T70" si="79">P65-R65</f>
        <v>3469951.8000000007</v>
      </c>
      <c r="U65" s="45">
        <v>14434461.390000001</v>
      </c>
      <c r="V65" s="45">
        <f t="shared" ref="V65:V70" si="80">+R65-U65</f>
        <v>7568860</v>
      </c>
      <c r="W65" s="45">
        <v>14434346.560000001</v>
      </c>
      <c r="X65" s="48">
        <f t="shared" ref="X65:X70" si="81">+U65-W65</f>
        <v>114.83000000007451</v>
      </c>
      <c r="Y65" s="54">
        <f t="shared" si="4"/>
        <v>0.72205310052549687</v>
      </c>
      <c r="Z65" s="54">
        <f t="shared" si="5"/>
        <v>0.47367610627193013</v>
      </c>
      <c r="AA65" s="54">
        <f t="shared" si="6"/>
        <v>0.47367233805184811</v>
      </c>
      <c r="AB65" s="54">
        <f t="shared" si="55"/>
        <v>0.65601284161399964</v>
      </c>
      <c r="AC65" s="178">
        <f t="shared" si="73"/>
        <v>0.99999204473260916</v>
      </c>
    </row>
    <row r="66" spans="1:29" ht="42" customHeight="1" x14ac:dyDescent="0.25">
      <c r="A66" s="114" t="s">
        <v>633</v>
      </c>
      <c r="B66" s="43" t="s">
        <v>41</v>
      </c>
      <c r="C66" s="43">
        <v>20</v>
      </c>
      <c r="D66" s="43" t="s">
        <v>38</v>
      </c>
      <c r="E66" s="44" t="s">
        <v>634</v>
      </c>
      <c r="F66" s="45">
        <v>0</v>
      </c>
      <c r="G66" s="45">
        <v>0</v>
      </c>
      <c r="H66" s="45">
        <v>0</v>
      </c>
      <c r="I66" s="45">
        <v>0</v>
      </c>
      <c r="J66" s="45">
        <v>1052790</v>
      </c>
      <c r="K66" s="45">
        <v>0</v>
      </c>
      <c r="L66" s="45">
        <f t="shared" si="1"/>
        <v>1052790</v>
      </c>
      <c r="M66" s="46">
        <f t="shared" si="76"/>
        <v>1052790</v>
      </c>
      <c r="N66" s="50">
        <f t="shared" si="2"/>
        <v>1.3194498008536222E-7</v>
      </c>
      <c r="O66" s="45">
        <v>0</v>
      </c>
      <c r="P66" s="45">
        <v>1052790</v>
      </c>
      <c r="Q66" s="45">
        <f t="shared" si="77"/>
        <v>0</v>
      </c>
      <c r="R66" s="45">
        <v>1052790</v>
      </c>
      <c r="S66" s="45">
        <f t="shared" si="78"/>
        <v>0</v>
      </c>
      <c r="T66" s="45">
        <f t="shared" si="79"/>
        <v>0</v>
      </c>
      <c r="U66" s="45">
        <v>0</v>
      </c>
      <c r="V66" s="45">
        <f t="shared" si="80"/>
        <v>1052790</v>
      </c>
      <c r="W66" s="45">
        <v>0</v>
      </c>
      <c r="X66" s="48">
        <f t="shared" si="81"/>
        <v>0</v>
      </c>
      <c r="Y66" s="54">
        <f t="shared" si="4"/>
        <v>1</v>
      </c>
      <c r="Z66" s="54">
        <f t="shared" si="5"/>
        <v>0</v>
      </c>
      <c r="AA66" s="54">
        <f t="shared" si="6"/>
        <v>0</v>
      </c>
      <c r="AB66" s="54">
        <f t="shared" si="55"/>
        <v>0</v>
      </c>
      <c r="AC66" s="178" t="s">
        <v>40</v>
      </c>
    </row>
    <row r="67" spans="1:29" ht="42" customHeight="1" x14ac:dyDescent="0.25">
      <c r="A67" s="114" t="s">
        <v>142</v>
      </c>
      <c r="B67" s="43" t="s">
        <v>41</v>
      </c>
      <c r="C67" s="43">
        <v>20</v>
      </c>
      <c r="D67" s="43" t="s">
        <v>38</v>
      </c>
      <c r="E67" s="44" t="s">
        <v>143</v>
      </c>
      <c r="F67" s="45">
        <v>5000000</v>
      </c>
      <c r="G67" s="45">
        <v>0</v>
      </c>
      <c r="H67" s="45">
        <v>0</v>
      </c>
      <c r="I67" s="45">
        <v>0</v>
      </c>
      <c r="J67" s="45">
        <v>0</v>
      </c>
      <c r="K67" s="45">
        <f>4794708+203292</f>
        <v>4998000</v>
      </c>
      <c r="L67" s="45">
        <f t="shared" si="1"/>
        <v>-4998000</v>
      </c>
      <c r="M67" s="46">
        <f t="shared" si="76"/>
        <v>2000</v>
      </c>
      <c r="N67" s="369">
        <f t="shared" si="2"/>
        <v>2.5065773817259327E-10</v>
      </c>
      <c r="O67" s="45">
        <v>0</v>
      </c>
      <c r="P67" s="45">
        <v>2000</v>
      </c>
      <c r="Q67" s="45">
        <f t="shared" si="77"/>
        <v>0</v>
      </c>
      <c r="R67" s="45">
        <v>819.43</v>
      </c>
      <c r="S67" s="45">
        <f t="shared" si="78"/>
        <v>1180.5700000000002</v>
      </c>
      <c r="T67" s="45">
        <f t="shared" si="79"/>
        <v>1180.5700000000002</v>
      </c>
      <c r="U67" s="45">
        <v>819.43</v>
      </c>
      <c r="V67" s="45">
        <f t="shared" si="80"/>
        <v>0</v>
      </c>
      <c r="W67" s="45">
        <v>819.43</v>
      </c>
      <c r="X67" s="48">
        <f t="shared" si="81"/>
        <v>0</v>
      </c>
      <c r="Y67" s="54">
        <f t="shared" si="4"/>
        <v>0.409715</v>
      </c>
      <c r="Z67" s="54">
        <f t="shared" si="5"/>
        <v>0.409715</v>
      </c>
      <c r="AA67" s="54">
        <f t="shared" si="6"/>
        <v>0.409715</v>
      </c>
      <c r="AB67" s="54">
        <f t="shared" si="55"/>
        <v>1</v>
      </c>
      <c r="AC67" s="178">
        <f>+W67/U67</f>
        <v>1</v>
      </c>
    </row>
    <row r="68" spans="1:29" ht="42" customHeight="1" x14ac:dyDescent="0.25">
      <c r="A68" s="114" t="s">
        <v>144</v>
      </c>
      <c r="B68" s="43" t="s">
        <v>41</v>
      </c>
      <c r="C68" s="43">
        <v>20</v>
      </c>
      <c r="D68" s="43" t="s">
        <v>38</v>
      </c>
      <c r="E68" s="44" t="s">
        <v>145</v>
      </c>
      <c r="F68" s="45">
        <v>3000000</v>
      </c>
      <c r="G68" s="45">
        <v>0</v>
      </c>
      <c r="H68" s="45">
        <v>0</v>
      </c>
      <c r="I68" s="45">
        <v>0</v>
      </c>
      <c r="J68" s="45">
        <f>14486362+11000000+60500+1255013.12</f>
        <v>26801875.120000001</v>
      </c>
      <c r="K68" s="45">
        <v>6386597.6399999997</v>
      </c>
      <c r="L68" s="45">
        <f t="shared" si="1"/>
        <v>20415277.48</v>
      </c>
      <c r="M68" s="46">
        <f t="shared" si="76"/>
        <v>23415277.48</v>
      </c>
      <c r="N68" s="51">
        <f t="shared" si="2"/>
        <v>2.9346102459102297E-6</v>
      </c>
      <c r="O68" s="45">
        <v>0</v>
      </c>
      <c r="P68" s="45">
        <v>21415277.48</v>
      </c>
      <c r="Q68" s="45">
        <f t="shared" si="77"/>
        <v>2000000</v>
      </c>
      <c r="R68" s="45">
        <v>18451537.289999999</v>
      </c>
      <c r="S68" s="45">
        <f t="shared" si="78"/>
        <v>4963740.1900000013</v>
      </c>
      <c r="T68" s="45">
        <f t="shared" si="79"/>
        <v>2963740.1900000013</v>
      </c>
      <c r="U68" s="45">
        <v>13018207.289999999</v>
      </c>
      <c r="V68" s="45">
        <f t="shared" si="80"/>
        <v>5433330</v>
      </c>
      <c r="W68" s="45">
        <v>13018187.24</v>
      </c>
      <c r="X68" s="48">
        <f t="shared" si="81"/>
        <v>20.049999998882413</v>
      </c>
      <c r="Y68" s="54">
        <f t="shared" si="4"/>
        <v>0.78801275388516123</v>
      </c>
      <c r="Z68" s="54">
        <f t="shared" si="5"/>
        <v>0.55597066065603584</v>
      </c>
      <c r="AA68" s="54">
        <f t="shared" si="6"/>
        <v>0.55596980437747945</v>
      </c>
      <c r="AB68" s="54">
        <f t="shared" si="55"/>
        <v>0.70553510449535017</v>
      </c>
      <c r="AC68" s="178">
        <f>+W68/U68</f>
        <v>0.99999845984938229</v>
      </c>
    </row>
    <row r="69" spans="1:29" ht="47.25" customHeight="1" x14ac:dyDescent="0.25">
      <c r="A69" s="114" t="s">
        <v>146</v>
      </c>
      <c r="B69" s="43" t="s">
        <v>41</v>
      </c>
      <c r="C69" s="43">
        <v>20</v>
      </c>
      <c r="D69" s="43" t="s">
        <v>38</v>
      </c>
      <c r="E69" s="44" t="s">
        <v>147</v>
      </c>
      <c r="F69" s="45">
        <v>13000000</v>
      </c>
      <c r="G69" s="45">
        <v>0</v>
      </c>
      <c r="H69" s="45">
        <v>0</v>
      </c>
      <c r="I69" s="45">
        <v>0</v>
      </c>
      <c r="J69" s="45">
        <f>1200000+1556470.62</f>
        <v>2756470.62</v>
      </c>
      <c r="K69" s="45">
        <v>7892505.6799999997</v>
      </c>
      <c r="L69" s="45">
        <f t="shared" si="1"/>
        <v>-5136035.0599999996</v>
      </c>
      <c r="M69" s="46">
        <f t="shared" si="76"/>
        <v>7863964.9400000004</v>
      </c>
      <c r="N69" s="51">
        <f t="shared" si="2"/>
        <v>9.8558183246448649E-7</v>
      </c>
      <c r="O69" s="45">
        <v>0</v>
      </c>
      <c r="P69" s="45">
        <v>5863964.9400000004</v>
      </c>
      <c r="Q69" s="45">
        <f t="shared" si="77"/>
        <v>2000000</v>
      </c>
      <c r="R69" s="45">
        <v>3482799.54</v>
      </c>
      <c r="S69" s="45">
        <f t="shared" si="78"/>
        <v>4381165.4000000004</v>
      </c>
      <c r="T69" s="45">
        <f t="shared" si="79"/>
        <v>2381165.4000000004</v>
      </c>
      <c r="U69" s="45">
        <v>3482799.54</v>
      </c>
      <c r="V69" s="45">
        <f t="shared" si="80"/>
        <v>0</v>
      </c>
      <c r="W69" s="45">
        <v>3482760.01</v>
      </c>
      <c r="X69" s="48">
        <f t="shared" si="81"/>
        <v>39.53000000026077</v>
      </c>
      <c r="Y69" s="54">
        <f t="shared" si="4"/>
        <v>0.44288085801155669</v>
      </c>
      <c r="Z69" s="54">
        <f t="shared" si="5"/>
        <v>0.44288085801155669</v>
      </c>
      <c r="AA69" s="54">
        <f t="shared" si="6"/>
        <v>0.4428758312851786</v>
      </c>
      <c r="AB69" s="54">
        <f t="shared" si="55"/>
        <v>1</v>
      </c>
      <c r="AC69" s="178">
        <f>+W69/U69</f>
        <v>0.99998864993533332</v>
      </c>
    </row>
    <row r="70" spans="1:29" ht="48.75" customHeight="1" x14ac:dyDescent="0.25">
      <c r="A70" s="114" t="s">
        <v>646</v>
      </c>
      <c r="B70" s="43" t="s">
        <v>41</v>
      </c>
      <c r="C70" s="43">
        <v>20</v>
      </c>
      <c r="D70" s="43" t="s">
        <v>38</v>
      </c>
      <c r="E70" s="44" t="s">
        <v>647</v>
      </c>
      <c r="F70" s="45">
        <v>0</v>
      </c>
      <c r="G70" s="45">
        <v>0</v>
      </c>
      <c r="H70" s="45">
        <v>0</v>
      </c>
      <c r="I70" s="45">
        <v>0</v>
      </c>
      <c r="J70" s="45">
        <v>2662000</v>
      </c>
      <c r="K70" s="45">
        <v>0</v>
      </c>
      <c r="L70" s="45">
        <f t="shared" si="1"/>
        <v>2662000</v>
      </c>
      <c r="M70" s="46">
        <f t="shared" si="76"/>
        <v>2662000</v>
      </c>
      <c r="N70" s="50">
        <f t="shared" si="2"/>
        <v>3.3362544950772162E-7</v>
      </c>
      <c r="O70" s="45">
        <v>0</v>
      </c>
      <c r="P70" s="45">
        <v>2662000</v>
      </c>
      <c r="Q70" s="45">
        <f t="shared" si="77"/>
        <v>0</v>
      </c>
      <c r="R70" s="45">
        <v>0</v>
      </c>
      <c r="S70" s="45">
        <f t="shared" si="78"/>
        <v>2662000</v>
      </c>
      <c r="T70" s="45">
        <f t="shared" si="79"/>
        <v>2662000</v>
      </c>
      <c r="U70" s="45">
        <v>0</v>
      </c>
      <c r="V70" s="45">
        <f t="shared" si="80"/>
        <v>0</v>
      </c>
      <c r="W70" s="45">
        <v>0</v>
      </c>
      <c r="X70" s="48">
        <f t="shared" si="81"/>
        <v>0</v>
      </c>
      <c r="Y70" s="54">
        <f t="shared" si="4"/>
        <v>0</v>
      </c>
      <c r="Z70" s="54">
        <f t="shared" si="5"/>
        <v>0</v>
      </c>
      <c r="AA70" s="54">
        <f t="shared" si="6"/>
        <v>0</v>
      </c>
      <c r="AB70" s="54" t="s">
        <v>40</v>
      </c>
      <c r="AC70" s="178" t="s">
        <v>40</v>
      </c>
    </row>
    <row r="71" spans="1:29" ht="42" customHeight="1" x14ac:dyDescent="0.25">
      <c r="A71" s="113" t="s">
        <v>148</v>
      </c>
      <c r="B71" s="32" t="s">
        <v>41</v>
      </c>
      <c r="C71" s="32">
        <v>20</v>
      </c>
      <c r="D71" s="32" t="s">
        <v>38</v>
      </c>
      <c r="E71" s="39" t="s">
        <v>149</v>
      </c>
      <c r="F71" s="59">
        <f t="shared" ref="F71:K71" si="82">+F74+F85+F92+F98+F81+F72</f>
        <v>21735681371</v>
      </c>
      <c r="G71" s="59">
        <f t="shared" si="82"/>
        <v>0</v>
      </c>
      <c r="H71" s="59">
        <f t="shared" si="82"/>
        <v>0</v>
      </c>
      <c r="I71" s="59">
        <f t="shared" si="82"/>
        <v>0</v>
      </c>
      <c r="J71" s="59">
        <f t="shared" si="82"/>
        <v>1219042310.1399999</v>
      </c>
      <c r="K71" s="59">
        <f t="shared" si="82"/>
        <v>1174699220.3099999</v>
      </c>
      <c r="L71" s="59">
        <f t="shared" si="1"/>
        <v>44343089.829999924</v>
      </c>
      <c r="M71" s="59">
        <f>+M74+M85+M92+M98+M81+M72</f>
        <v>21780024460.830002</v>
      </c>
      <c r="N71" s="323">
        <f t="shared" si="2"/>
        <v>2.7296658343477016E-3</v>
      </c>
      <c r="O71" s="59">
        <f t="shared" ref="O71:X71" si="83">+O74+O85+O92+O98+O81+O72</f>
        <v>0</v>
      </c>
      <c r="P71" s="59">
        <f t="shared" si="83"/>
        <v>21697736337.550003</v>
      </c>
      <c r="Q71" s="59">
        <f t="shared" si="83"/>
        <v>82288123.279999986</v>
      </c>
      <c r="R71" s="59">
        <f t="shared" si="83"/>
        <v>20434577638.459999</v>
      </c>
      <c r="S71" s="62">
        <f t="shared" si="83"/>
        <v>1334954723.0700011</v>
      </c>
      <c r="T71" s="62">
        <f t="shared" si="83"/>
        <v>1263158699.0900011</v>
      </c>
      <c r="U71" s="59">
        <f t="shared" si="83"/>
        <v>15683126862.019999</v>
      </c>
      <c r="V71" s="62">
        <f t="shared" si="83"/>
        <v>4751450776.4399996</v>
      </c>
      <c r="W71" s="59">
        <f t="shared" si="83"/>
        <v>15492641366.269999</v>
      </c>
      <c r="X71" s="59">
        <f t="shared" si="83"/>
        <v>190485495.75</v>
      </c>
      <c r="Y71" s="176">
        <f t="shared" si="4"/>
        <v>0.93822565145462977</v>
      </c>
      <c r="Z71" s="176">
        <f t="shared" si="5"/>
        <v>0.72006929515736362</v>
      </c>
      <c r="AA71" s="176">
        <f t="shared" si="6"/>
        <v>0.71132341444944358</v>
      </c>
      <c r="AB71" s="176">
        <f>+U71/R71</f>
        <v>0.76747986376301336</v>
      </c>
      <c r="AC71" s="177">
        <f>+W71/U71</f>
        <v>0.9878541124212098</v>
      </c>
    </row>
    <row r="72" spans="1:29" ht="42" customHeight="1" x14ac:dyDescent="0.25">
      <c r="A72" s="113" t="s">
        <v>150</v>
      </c>
      <c r="B72" s="32" t="s">
        <v>41</v>
      </c>
      <c r="C72" s="32">
        <v>20</v>
      </c>
      <c r="D72" s="32" t="s">
        <v>38</v>
      </c>
      <c r="E72" s="39" t="s">
        <v>151</v>
      </c>
      <c r="F72" s="59">
        <f t="shared" ref="F72:K72" si="84">+F73</f>
        <v>12738467</v>
      </c>
      <c r="G72" s="59">
        <f t="shared" si="84"/>
        <v>0</v>
      </c>
      <c r="H72" s="59">
        <f t="shared" si="84"/>
        <v>0</v>
      </c>
      <c r="I72" s="59">
        <f t="shared" si="84"/>
        <v>0</v>
      </c>
      <c r="J72" s="59">
        <f t="shared" si="84"/>
        <v>0</v>
      </c>
      <c r="K72" s="59">
        <f t="shared" si="84"/>
        <v>8315242</v>
      </c>
      <c r="L72" s="59">
        <f t="shared" si="1"/>
        <v>-8315242</v>
      </c>
      <c r="M72" s="59">
        <f>+M73</f>
        <v>4423225</v>
      </c>
      <c r="N72" s="322">
        <f t="shared" si="2"/>
        <v>5.5435778696423437E-7</v>
      </c>
      <c r="O72" s="59">
        <f t="shared" ref="O72:X72" si="85">+O73</f>
        <v>0</v>
      </c>
      <c r="P72" s="59">
        <f t="shared" si="85"/>
        <v>4423225</v>
      </c>
      <c r="Q72" s="59">
        <f t="shared" si="85"/>
        <v>0</v>
      </c>
      <c r="R72" s="59">
        <f t="shared" si="85"/>
        <v>4421414.46</v>
      </c>
      <c r="S72" s="59">
        <f t="shared" si="85"/>
        <v>1810.5400000000373</v>
      </c>
      <c r="T72" s="59">
        <f t="shared" si="85"/>
        <v>1810.5400000000373</v>
      </c>
      <c r="U72" s="59">
        <f t="shared" si="85"/>
        <v>189.46</v>
      </c>
      <c r="V72" s="59">
        <f t="shared" si="85"/>
        <v>4421225</v>
      </c>
      <c r="W72" s="59">
        <f t="shared" si="85"/>
        <v>189.46</v>
      </c>
      <c r="X72" s="59">
        <f t="shared" si="85"/>
        <v>0</v>
      </c>
      <c r="Y72" s="176">
        <f t="shared" si="4"/>
        <v>0.99959067422525416</v>
      </c>
      <c r="Z72" s="176">
        <f t="shared" si="5"/>
        <v>4.2833000808233812E-5</v>
      </c>
      <c r="AA72" s="176">
        <f t="shared" si="6"/>
        <v>4.2833000808233812E-5</v>
      </c>
      <c r="AB72" s="176">
        <f>+U72/R72</f>
        <v>4.285054063897914E-5</v>
      </c>
      <c r="AC72" s="177">
        <f>+W72/U72</f>
        <v>1</v>
      </c>
    </row>
    <row r="73" spans="1:29" ht="42" customHeight="1" x14ac:dyDescent="0.25">
      <c r="A73" s="114" t="s">
        <v>152</v>
      </c>
      <c r="B73" s="43" t="s">
        <v>41</v>
      </c>
      <c r="C73" s="43">
        <v>20</v>
      </c>
      <c r="D73" s="43" t="s">
        <v>38</v>
      </c>
      <c r="E73" s="44" t="s">
        <v>153</v>
      </c>
      <c r="F73" s="45">
        <v>12738467</v>
      </c>
      <c r="G73" s="45">
        <v>0</v>
      </c>
      <c r="H73" s="45">
        <v>0</v>
      </c>
      <c r="I73" s="45">
        <v>0</v>
      </c>
      <c r="J73" s="45">
        <v>0</v>
      </c>
      <c r="K73" s="45">
        <v>8315242</v>
      </c>
      <c r="L73" s="45">
        <f t="shared" si="1"/>
        <v>-8315242</v>
      </c>
      <c r="M73" s="46">
        <f>+F73+L73</f>
        <v>4423225</v>
      </c>
      <c r="N73" s="51">
        <f t="shared" ref="N73:N136" si="86">M73/$M$319</f>
        <v>5.5435778696423437E-7</v>
      </c>
      <c r="O73" s="45">
        <v>0</v>
      </c>
      <c r="P73" s="45">
        <v>4423225</v>
      </c>
      <c r="Q73" s="45">
        <f>M73-P73</f>
        <v>0</v>
      </c>
      <c r="R73" s="45">
        <v>4421414.46</v>
      </c>
      <c r="S73" s="45">
        <f>+M73-R73</f>
        <v>1810.5400000000373</v>
      </c>
      <c r="T73" s="45">
        <f>P73-R73</f>
        <v>1810.5400000000373</v>
      </c>
      <c r="U73" s="45">
        <v>189.46</v>
      </c>
      <c r="V73" s="45">
        <f>+R73-U73</f>
        <v>4421225</v>
      </c>
      <c r="W73" s="45">
        <v>189.46</v>
      </c>
      <c r="X73" s="48">
        <f>+U73-W73</f>
        <v>0</v>
      </c>
      <c r="Y73" s="54">
        <f t="shared" si="4"/>
        <v>0.99959067422525416</v>
      </c>
      <c r="Z73" s="182">
        <f t="shared" si="5"/>
        <v>4.2833000808233812E-5</v>
      </c>
      <c r="AA73" s="182">
        <f t="shared" si="6"/>
        <v>4.2833000808233812E-5</v>
      </c>
      <c r="AB73" s="182">
        <f>+U73/R73</f>
        <v>4.285054063897914E-5</v>
      </c>
      <c r="AC73" s="178">
        <f>+W73/U73</f>
        <v>1</v>
      </c>
    </row>
    <row r="74" spans="1:29" ht="90" customHeight="1" x14ac:dyDescent="0.25">
      <c r="A74" s="113" t="s">
        <v>154</v>
      </c>
      <c r="B74" s="32" t="s">
        <v>41</v>
      </c>
      <c r="C74" s="32">
        <v>20</v>
      </c>
      <c r="D74" s="32" t="s">
        <v>38</v>
      </c>
      <c r="E74" s="39" t="s">
        <v>155</v>
      </c>
      <c r="F74" s="59">
        <f t="shared" ref="F74:K74" si="87">+F75+F78+F79+F80+F77+F76</f>
        <v>1115865651</v>
      </c>
      <c r="G74" s="59">
        <f t="shared" si="87"/>
        <v>0</v>
      </c>
      <c r="H74" s="59">
        <f t="shared" si="87"/>
        <v>0</v>
      </c>
      <c r="I74" s="59">
        <f t="shared" si="87"/>
        <v>0</v>
      </c>
      <c r="J74" s="59">
        <f t="shared" si="87"/>
        <v>108968518</v>
      </c>
      <c r="K74" s="59">
        <f t="shared" si="87"/>
        <v>179678501.96000001</v>
      </c>
      <c r="L74" s="59">
        <f t="shared" si="1"/>
        <v>-70709983.960000008</v>
      </c>
      <c r="M74" s="59">
        <f>+M75+M78+M79+M80+M77+M76</f>
        <v>1045155667.04</v>
      </c>
      <c r="N74" s="318">
        <f t="shared" si="86"/>
        <v>1.3098817776925717E-4</v>
      </c>
      <c r="O74" s="59">
        <f t="shared" ref="O74:X74" si="88">+O75+O78+O79+O80+O77+O76</f>
        <v>0</v>
      </c>
      <c r="P74" s="59">
        <f t="shared" si="88"/>
        <v>1033241766.66</v>
      </c>
      <c r="Q74" s="59">
        <f t="shared" si="88"/>
        <v>11913900.379999999</v>
      </c>
      <c r="R74" s="59">
        <f t="shared" si="88"/>
        <v>734839865.21000004</v>
      </c>
      <c r="S74" s="59">
        <f t="shared" si="88"/>
        <v>310315801.82999992</v>
      </c>
      <c r="T74" s="59">
        <f t="shared" si="88"/>
        <v>298401901.44999993</v>
      </c>
      <c r="U74" s="59">
        <f t="shared" si="88"/>
        <v>260563655.20999998</v>
      </c>
      <c r="V74" s="59">
        <f t="shared" si="88"/>
        <v>474276210</v>
      </c>
      <c r="W74" s="59">
        <f t="shared" si="88"/>
        <v>260561492.45999998</v>
      </c>
      <c r="X74" s="59">
        <f t="shared" si="88"/>
        <v>2162.75</v>
      </c>
      <c r="Y74" s="176">
        <f t="shared" si="4"/>
        <v>0.70309130819828047</v>
      </c>
      <c r="Z74" s="176">
        <f t="shared" si="5"/>
        <v>0.2493060731785017</v>
      </c>
      <c r="AA74" s="176">
        <f t="shared" si="6"/>
        <v>0.24930400386952867</v>
      </c>
      <c r="AB74" s="176">
        <f>+U74/R74</f>
        <v>0.35458562817020955</v>
      </c>
      <c r="AC74" s="177">
        <f>+W74/U74</f>
        <v>0.99999169972497404</v>
      </c>
    </row>
    <row r="75" spans="1:29" ht="42" customHeight="1" x14ac:dyDescent="0.25">
      <c r="A75" s="114" t="s">
        <v>156</v>
      </c>
      <c r="B75" s="43" t="s">
        <v>41</v>
      </c>
      <c r="C75" s="43">
        <v>20</v>
      </c>
      <c r="D75" s="43" t="s">
        <v>38</v>
      </c>
      <c r="E75" s="44" t="s">
        <v>157</v>
      </c>
      <c r="F75" s="45">
        <v>50000000</v>
      </c>
      <c r="G75" s="45">
        <v>0</v>
      </c>
      <c r="H75" s="45">
        <v>0</v>
      </c>
      <c r="I75" s="45">
        <v>0</v>
      </c>
      <c r="J75" s="45">
        <v>0</v>
      </c>
      <c r="K75" s="45">
        <v>19123641.600000001</v>
      </c>
      <c r="L75" s="45">
        <f t="shared" ref="L75:L138" si="89">+G75-H75-I75+J75-K75</f>
        <v>-19123641.600000001</v>
      </c>
      <c r="M75" s="46">
        <f t="shared" ref="M75:M80" si="90">+F75+L75</f>
        <v>30876358.399999999</v>
      </c>
      <c r="N75" s="51">
        <f t="shared" si="86"/>
        <v>3.869699079775175E-6</v>
      </c>
      <c r="O75" s="45">
        <v>0</v>
      </c>
      <c r="P75" s="45">
        <v>21347364.559999999</v>
      </c>
      <c r="Q75" s="45">
        <f t="shared" ref="Q75:Q80" si="91">M75-P75</f>
        <v>9528993.8399999999</v>
      </c>
      <c r="R75" s="45">
        <v>21342373.219999999</v>
      </c>
      <c r="S75" s="45">
        <f t="shared" ref="S75:S80" si="92">+M75-R75</f>
        <v>9533985.1799999997</v>
      </c>
      <c r="T75" s="45">
        <f t="shared" ref="T75:T80" si="93">P75-R75</f>
        <v>4991.339999999851</v>
      </c>
      <c r="U75" s="45">
        <v>21342373.219999999</v>
      </c>
      <c r="V75" s="45">
        <f t="shared" ref="V75:V80" si="94">+R75-U75</f>
        <v>0</v>
      </c>
      <c r="W75" s="45">
        <v>21342373.219999999</v>
      </c>
      <c r="X75" s="48">
        <f t="shared" ref="X75:X80" si="95">+U75-W75</f>
        <v>0</v>
      </c>
      <c r="Y75" s="54">
        <f t="shared" ref="Y75" si="96">+R75/M75</f>
        <v>0.69122054302880487</v>
      </c>
      <c r="Z75" s="54">
        <f t="shared" ref="Z75" si="97">+U75/M75</f>
        <v>0.69122054302880487</v>
      </c>
      <c r="AA75" s="54">
        <f t="shared" ref="AA75" si="98">+W75/M75</f>
        <v>0.69122054302880487</v>
      </c>
      <c r="AB75" s="54">
        <f>+U75/R75</f>
        <v>1</v>
      </c>
      <c r="AC75" s="178">
        <f>+W75/U75</f>
        <v>1</v>
      </c>
    </row>
    <row r="76" spans="1:29" ht="42" customHeight="1" x14ac:dyDescent="0.25">
      <c r="A76" s="114" t="s">
        <v>158</v>
      </c>
      <c r="B76" s="43" t="s">
        <v>41</v>
      </c>
      <c r="C76" s="43">
        <v>20</v>
      </c>
      <c r="D76" s="43" t="s">
        <v>38</v>
      </c>
      <c r="E76" s="44" t="s">
        <v>159</v>
      </c>
      <c r="F76" s="45">
        <v>35000000</v>
      </c>
      <c r="G76" s="45">
        <v>0</v>
      </c>
      <c r="H76" s="45">
        <v>0</v>
      </c>
      <c r="I76" s="45">
        <v>0</v>
      </c>
      <c r="J76" s="45">
        <v>0</v>
      </c>
      <c r="K76" s="45">
        <v>35000000</v>
      </c>
      <c r="L76" s="45">
        <f t="shared" si="89"/>
        <v>-35000000</v>
      </c>
      <c r="M76" s="46">
        <f t="shared" si="90"/>
        <v>0</v>
      </c>
      <c r="N76" s="51">
        <f t="shared" si="86"/>
        <v>0</v>
      </c>
      <c r="O76" s="45">
        <v>0</v>
      </c>
      <c r="P76" s="45">
        <v>0</v>
      </c>
      <c r="Q76" s="45">
        <f t="shared" si="91"/>
        <v>0</v>
      </c>
      <c r="R76" s="45">
        <v>0</v>
      </c>
      <c r="S76" s="45">
        <f t="shared" si="92"/>
        <v>0</v>
      </c>
      <c r="T76" s="45">
        <f t="shared" si="93"/>
        <v>0</v>
      </c>
      <c r="U76" s="45">
        <v>0</v>
      </c>
      <c r="V76" s="45">
        <f t="shared" si="94"/>
        <v>0</v>
      </c>
      <c r="W76" s="45">
        <v>0</v>
      </c>
      <c r="X76" s="48">
        <f t="shared" si="95"/>
        <v>0</v>
      </c>
      <c r="Y76" s="54" t="s">
        <v>40</v>
      </c>
      <c r="Z76" s="54" t="s">
        <v>40</v>
      </c>
      <c r="AA76" s="54" t="s">
        <v>40</v>
      </c>
      <c r="AB76" s="54" t="s">
        <v>40</v>
      </c>
      <c r="AC76" s="54" t="s">
        <v>40</v>
      </c>
    </row>
    <row r="77" spans="1:29" ht="42" customHeight="1" x14ac:dyDescent="0.25">
      <c r="A77" s="114" t="s">
        <v>160</v>
      </c>
      <c r="B77" s="43" t="s">
        <v>41</v>
      </c>
      <c r="C77" s="43">
        <v>20</v>
      </c>
      <c r="D77" s="43" t="s">
        <v>38</v>
      </c>
      <c r="E77" s="44" t="s">
        <v>161</v>
      </c>
      <c r="F77" s="45">
        <v>5000000</v>
      </c>
      <c r="G77" s="45">
        <v>0</v>
      </c>
      <c r="H77" s="45">
        <v>0</v>
      </c>
      <c r="I77" s="45">
        <v>0</v>
      </c>
      <c r="J77" s="45">
        <v>589097</v>
      </c>
      <c r="K77" s="45">
        <f>3098000+2347</f>
        <v>3100347</v>
      </c>
      <c r="L77" s="45">
        <f t="shared" si="89"/>
        <v>-2511250</v>
      </c>
      <c r="M77" s="46">
        <f t="shared" si="90"/>
        <v>2488750</v>
      </c>
      <c r="N77" s="51">
        <f t="shared" si="86"/>
        <v>3.1191222293852072E-7</v>
      </c>
      <c r="O77" s="45">
        <v>0</v>
      </c>
      <c r="P77" s="45">
        <v>2488750</v>
      </c>
      <c r="Q77" s="45">
        <f t="shared" si="91"/>
        <v>0</v>
      </c>
      <c r="R77" s="45">
        <v>2486768.7200000002</v>
      </c>
      <c r="S77" s="45">
        <f t="shared" si="92"/>
        <v>1981.2799999997951</v>
      </c>
      <c r="T77" s="45">
        <f t="shared" si="93"/>
        <v>1981.2799999997951</v>
      </c>
      <c r="U77" s="45">
        <v>18.72</v>
      </c>
      <c r="V77" s="45">
        <f t="shared" si="94"/>
        <v>2486750</v>
      </c>
      <c r="W77" s="45">
        <v>18.72</v>
      </c>
      <c r="X77" s="48">
        <f t="shared" si="95"/>
        <v>0</v>
      </c>
      <c r="Y77" s="54">
        <f t="shared" ref="Y77:Y140" si="99">+R77/M77</f>
        <v>0.99920390557508798</v>
      </c>
      <c r="Z77" s="179">
        <f t="shared" ref="Z77:Z140" si="100">+U77/M77</f>
        <v>7.5218483174284271E-6</v>
      </c>
      <c r="AA77" s="179">
        <f t="shared" ref="AA77:AA140" si="101">+W77/M77</f>
        <v>7.5218483174284271E-6</v>
      </c>
      <c r="AB77" s="182">
        <f t="shared" ref="AB77:AB100" si="102">+U77/R77</f>
        <v>7.5278411898312751E-6</v>
      </c>
      <c r="AC77" s="178">
        <f t="shared" ref="AC77:AC100" si="103">+W77/U77</f>
        <v>1</v>
      </c>
    </row>
    <row r="78" spans="1:29" ht="42" customHeight="1" x14ac:dyDescent="0.25">
      <c r="A78" s="114" t="s">
        <v>162</v>
      </c>
      <c r="B78" s="43" t="s">
        <v>41</v>
      </c>
      <c r="C78" s="43">
        <v>20</v>
      </c>
      <c r="D78" s="43" t="s">
        <v>38</v>
      </c>
      <c r="E78" s="44" t="s">
        <v>163</v>
      </c>
      <c r="F78" s="45">
        <v>60000000</v>
      </c>
      <c r="G78" s="45">
        <v>0</v>
      </c>
      <c r="H78" s="45">
        <v>0</v>
      </c>
      <c r="I78" s="45">
        <v>0</v>
      </c>
      <c r="J78" s="45">
        <v>0</v>
      </c>
      <c r="K78" s="45">
        <f>27058153.75+589097+6006471.61</f>
        <v>33653722.359999999</v>
      </c>
      <c r="L78" s="45">
        <f t="shared" si="89"/>
        <v>-33653722.359999999</v>
      </c>
      <c r="M78" s="46">
        <f t="shared" si="90"/>
        <v>26346277.640000001</v>
      </c>
      <c r="N78" s="51">
        <f t="shared" si="86"/>
        <v>3.3019491812547838E-6</v>
      </c>
      <c r="O78" s="45">
        <v>0</v>
      </c>
      <c r="P78" s="45">
        <v>23961371.100000001</v>
      </c>
      <c r="Q78" s="45">
        <f t="shared" si="91"/>
        <v>2384906.5399999991</v>
      </c>
      <c r="R78" s="45">
        <v>23956412.129999999</v>
      </c>
      <c r="S78" s="45">
        <f t="shared" si="92"/>
        <v>2389865.5100000016</v>
      </c>
      <c r="T78" s="45">
        <f t="shared" si="93"/>
        <v>4958.9700000025332</v>
      </c>
      <c r="U78" s="45">
        <v>20503856.129999999</v>
      </c>
      <c r="V78" s="45">
        <f t="shared" si="94"/>
        <v>3452556</v>
      </c>
      <c r="W78" s="45">
        <v>20503856.129999999</v>
      </c>
      <c r="X78" s="48">
        <f t="shared" si="95"/>
        <v>0</v>
      </c>
      <c r="Y78" s="54">
        <f t="shared" si="99"/>
        <v>0.90929020248493819</v>
      </c>
      <c r="Z78" s="54">
        <f t="shared" si="100"/>
        <v>0.7782448970654664</v>
      </c>
      <c r="AA78" s="54">
        <f t="shared" si="101"/>
        <v>0.7782448970654664</v>
      </c>
      <c r="AB78" s="54">
        <f t="shared" si="102"/>
        <v>0.8558817580335224</v>
      </c>
      <c r="AC78" s="178">
        <f t="shared" si="103"/>
        <v>1</v>
      </c>
    </row>
    <row r="79" spans="1:29" ht="42" customHeight="1" x14ac:dyDescent="0.25">
      <c r="A79" s="114" t="s">
        <v>164</v>
      </c>
      <c r="B79" s="43" t="s">
        <v>41</v>
      </c>
      <c r="C79" s="43">
        <v>20</v>
      </c>
      <c r="D79" s="43" t="s">
        <v>38</v>
      </c>
      <c r="E79" s="44" t="s">
        <v>165</v>
      </c>
      <c r="F79" s="45">
        <v>575865651</v>
      </c>
      <c r="G79" s="45">
        <v>0</v>
      </c>
      <c r="H79" s="45">
        <v>0</v>
      </c>
      <c r="I79" s="45">
        <v>0</v>
      </c>
      <c r="J79" s="45">
        <f>50000+108329421</f>
        <v>108379421</v>
      </c>
      <c r="K79" s="45">
        <v>0</v>
      </c>
      <c r="L79" s="45">
        <f t="shared" si="89"/>
        <v>108379421</v>
      </c>
      <c r="M79" s="46">
        <f t="shared" si="90"/>
        <v>684245072</v>
      </c>
      <c r="N79" s="51">
        <f t="shared" si="86"/>
        <v>8.5755661051631601E-5</v>
      </c>
      <c r="O79" s="45">
        <v>0</v>
      </c>
      <c r="P79" s="45">
        <v>684245072</v>
      </c>
      <c r="Q79" s="45">
        <f t="shared" si="91"/>
        <v>0</v>
      </c>
      <c r="R79" s="45">
        <v>684207210.22000003</v>
      </c>
      <c r="S79" s="45">
        <f t="shared" si="92"/>
        <v>37861.77999997139</v>
      </c>
      <c r="T79" s="45">
        <f t="shared" si="93"/>
        <v>37861.77999997139</v>
      </c>
      <c r="U79" s="45">
        <v>215870306.22</v>
      </c>
      <c r="V79" s="45">
        <f t="shared" si="94"/>
        <v>468336904</v>
      </c>
      <c r="W79" s="45">
        <v>215868143.47</v>
      </c>
      <c r="X79" s="48">
        <f t="shared" si="95"/>
        <v>2162.75</v>
      </c>
      <c r="Y79" s="54">
        <f t="shared" si="99"/>
        <v>0.99994466634609536</v>
      </c>
      <c r="Z79" s="54">
        <f t="shared" si="100"/>
        <v>0.31548682636328873</v>
      </c>
      <c r="AA79" s="54">
        <f t="shared" si="101"/>
        <v>0.31548366558056845</v>
      </c>
      <c r="AB79" s="54">
        <f t="shared" si="102"/>
        <v>0.31550428436816536</v>
      </c>
      <c r="AC79" s="178">
        <f t="shared" si="103"/>
        <v>0.99998998125292049</v>
      </c>
    </row>
    <row r="80" spans="1:29" ht="53.25" customHeight="1" x14ac:dyDescent="0.25">
      <c r="A80" s="114" t="s">
        <v>166</v>
      </c>
      <c r="B80" s="43" t="s">
        <v>41</v>
      </c>
      <c r="C80" s="43">
        <v>20</v>
      </c>
      <c r="D80" s="43" t="s">
        <v>38</v>
      </c>
      <c r="E80" s="44" t="s">
        <v>167</v>
      </c>
      <c r="F80" s="45">
        <v>390000000</v>
      </c>
      <c r="G80" s="45">
        <v>0</v>
      </c>
      <c r="H80" s="45">
        <v>0</v>
      </c>
      <c r="I80" s="45">
        <v>0</v>
      </c>
      <c r="J80" s="45">
        <v>0</v>
      </c>
      <c r="K80" s="45">
        <f>18430791+70370000</f>
        <v>88800791</v>
      </c>
      <c r="L80" s="45">
        <f t="shared" si="89"/>
        <v>-88800791</v>
      </c>
      <c r="M80" s="46">
        <f t="shared" si="90"/>
        <v>301199209</v>
      </c>
      <c r="N80" s="51">
        <f t="shared" si="86"/>
        <v>3.7748956233657095E-5</v>
      </c>
      <c r="O80" s="45">
        <v>0</v>
      </c>
      <c r="P80" s="45">
        <v>301199209</v>
      </c>
      <c r="Q80" s="45">
        <f t="shared" si="91"/>
        <v>0</v>
      </c>
      <c r="R80" s="45">
        <v>2847100.92</v>
      </c>
      <c r="S80" s="45">
        <f t="shared" si="92"/>
        <v>298352108.07999998</v>
      </c>
      <c r="T80" s="45">
        <f t="shared" si="93"/>
        <v>298352108.07999998</v>
      </c>
      <c r="U80" s="45">
        <v>2847100.92</v>
      </c>
      <c r="V80" s="45">
        <f t="shared" si="94"/>
        <v>0</v>
      </c>
      <c r="W80" s="45">
        <v>2847100.92</v>
      </c>
      <c r="X80" s="48">
        <f t="shared" si="95"/>
        <v>0</v>
      </c>
      <c r="Y80" s="54">
        <f t="shared" si="99"/>
        <v>9.4525511187514445E-3</v>
      </c>
      <c r="Z80" s="54">
        <f t="shared" si="100"/>
        <v>9.4525511187514445E-3</v>
      </c>
      <c r="AA80" s="54">
        <f t="shared" si="101"/>
        <v>9.4525511187514445E-3</v>
      </c>
      <c r="AB80" s="54">
        <f t="shared" si="102"/>
        <v>1</v>
      </c>
      <c r="AC80" s="178">
        <f t="shared" si="103"/>
        <v>1</v>
      </c>
    </row>
    <row r="81" spans="1:29" ht="69.75" customHeight="1" x14ac:dyDescent="0.25">
      <c r="A81" s="113" t="s">
        <v>168</v>
      </c>
      <c r="B81" s="32" t="s">
        <v>41</v>
      </c>
      <c r="C81" s="32">
        <v>20</v>
      </c>
      <c r="D81" s="32" t="s">
        <v>38</v>
      </c>
      <c r="E81" s="39" t="s">
        <v>169</v>
      </c>
      <c r="F81" s="59">
        <f t="shared" ref="F81:K81" si="104">+F82+F83+F84</f>
        <v>12030383236</v>
      </c>
      <c r="G81" s="59">
        <f t="shared" si="104"/>
        <v>0</v>
      </c>
      <c r="H81" s="59">
        <f t="shared" si="104"/>
        <v>0</v>
      </c>
      <c r="I81" s="59">
        <f t="shared" si="104"/>
        <v>0</v>
      </c>
      <c r="J81" s="59">
        <f t="shared" si="104"/>
        <v>17805868</v>
      </c>
      <c r="K81" s="59">
        <f t="shared" si="104"/>
        <v>423034974.21000004</v>
      </c>
      <c r="L81" s="59">
        <f t="shared" si="89"/>
        <v>-405229106.21000004</v>
      </c>
      <c r="M81" s="59">
        <f>+M82+M83+M84</f>
        <v>11625154129.790001</v>
      </c>
      <c r="N81" s="318">
        <f t="shared" si="86"/>
        <v>1.4569674200404716E-3</v>
      </c>
      <c r="O81" s="59">
        <f t="shared" ref="O81:X81" si="105">+O82+O83+O84</f>
        <v>0</v>
      </c>
      <c r="P81" s="59">
        <f t="shared" si="105"/>
        <v>11625154129.790001</v>
      </c>
      <c r="Q81" s="59">
        <f t="shared" si="105"/>
        <v>0</v>
      </c>
      <c r="R81" s="59">
        <f t="shared" si="105"/>
        <v>11061276151.139999</v>
      </c>
      <c r="S81" s="59">
        <f t="shared" si="105"/>
        <v>563877978.65000153</v>
      </c>
      <c r="T81" s="59">
        <f t="shared" si="105"/>
        <v>563877978.65000153</v>
      </c>
      <c r="U81" s="59">
        <f t="shared" si="105"/>
        <v>9547099091.9200001</v>
      </c>
      <c r="V81" s="59">
        <f t="shared" si="105"/>
        <v>1514177059.2199993</v>
      </c>
      <c r="W81" s="59">
        <f t="shared" si="105"/>
        <v>9547099091.9200001</v>
      </c>
      <c r="X81" s="59">
        <f t="shared" si="105"/>
        <v>0</v>
      </c>
      <c r="Y81" s="176">
        <f t="shared" si="99"/>
        <v>0.95149501053022278</v>
      </c>
      <c r="Z81" s="176">
        <f t="shared" si="100"/>
        <v>0.82124494740720144</v>
      </c>
      <c r="AA81" s="176">
        <f t="shared" si="101"/>
        <v>0.82124494740720144</v>
      </c>
      <c r="AB81" s="176">
        <f t="shared" si="102"/>
        <v>0.8631100933987671</v>
      </c>
      <c r="AC81" s="177">
        <f t="shared" si="103"/>
        <v>1</v>
      </c>
    </row>
    <row r="82" spans="1:29" ht="42" customHeight="1" x14ac:dyDescent="0.25">
      <c r="A82" s="114" t="s">
        <v>170</v>
      </c>
      <c r="B82" s="43" t="s">
        <v>41</v>
      </c>
      <c r="C82" s="43">
        <v>20</v>
      </c>
      <c r="D82" s="43" t="s">
        <v>38</v>
      </c>
      <c r="E82" s="44" t="s">
        <v>171</v>
      </c>
      <c r="F82" s="45">
        <v>1914398585</v>
      </c>
      <c r="G82" s="45">
        <v>0</v>
      </c>
      <c r="H82" s="45">
        <v>0</v>
      </c>
      <c r="I82" s="45">
        <v>0</v>
      </c>
      <c r="J82" s="45">
        <v>17805868</v>
      </c>
      <c r="K82" s="45">
        <v>0</v>
      </c>
      <c r="L82" s="45">
        <f t="shared" si="89"/>
        <v>17805868</v>
      </c>
      <c r="M82" s="46">
        <f>+F82+L82</f>
        <v>1932204453</v>
      </c>
      <c r="N82" s="47">
        <f t="shared" si="86"/>
        <v>2.4216099893799637E-4</v>
      </c>
      <c r="O82" s="45">
        <v>0</v>
      </c>
      <c r="P82" s="45">
        <v>1932204453</v>
      </c>
      <c r="Q82" s="45">
        <f>M82-P82</f>
        <v>0</v>
      </c>
      <c r="R82" s="45">
        <v>1910123453</v>
      </c>
      <c r="S82" s="45">
        <f>+M82-R82</f>
        <v>22081000</v>
      </c>
      <c r="T82" s="45">
        <f>P82-R82</f>
        <v>22081000</v>
      </c>
      <c r="U82" s="45">
        <v>1910123453</v>
      </c>
      <c r="V82" s="45">
        <f>+R82-U82</f>
        <v>0</v>
      </c>
      <c r="W82" s="45">
        <v>1910123453</v>
      </c>
      <c r="X82" s="48">
        <f>+U82-W82</f>
        <v>0</v>
      </c>
      <c r="Y82" s="54">
        <f t="shared" si="99"/>
        <v>0.98857212032312813</v>
      </c>
      <c r="Z82" s="54">
        <f t="shared" si="100"/>
        <v>0.98857212032312813</v>
      </c>
      <c r="AA82" s="54">
        <f t="shared" si="101"/>
        <v>0.98857212032312813</v>
      </c>
      <c r="AB82" s="54">
        <f t="shared" si="102"/>
        <v>1</v>
      </c>
      <c r="AC82" s="178">
        <f t="shared" si="103"/>
        <v>1</v>
      </c>
    </row>
    <row r="83" spans="1:29" ht="42" customHeight="1" x14ac:dyDescent="0.25">
      <c r="A83" s="114" t="s">
        <v>172</v>
      </c>
      <c r="B83" s="43" t="s">
        <v>41</v>
      </c>
      <c r="C83" s="43">
        <v>20</v>
      </c>
      <c r="D83" s="43" t="s">
        <v>38</v>
      </c>
      <c r="E83" s="44" t="s">
        <v>173</v>
      </c>
      <c r="F83" s="45">
        <v>10099714462</v>
      </c>
      <c r="G83" s="45">
        <v>0</v>
      </c>
      <c r="H83" s="45">
        <v>0</v>
      </c>
      <c r="I83" s="45">
        <v>0</v>
      </c>
      <c r="J83" s="45">
        <v>0</v>
      </c>
      <c r="K83" s="45">
        <f>218901781+21700000+136000000.21+17805868+25521601</f>
        <v>419929250.21000004</v>
      </c>
      <c r="L83" s="45">
        <f t="shared" si="89"/>
        <v>-419929250.21000004</v>
      </c>
      <c r="M83" s="46">
        <f>+F83+L83</f>
        <v>9679785211.7900009</v>
      </c>
      <c r="N83" s="47">
        <f t="shared" si="86"/>
        <v>1.2131565335918991E-3</v>
      </c>
      <c r="O83" s="45">
        <v>0</v>
      </c>
      <c r="P83" s="45">
        <v>9679785211.7900009</v>
      </c>
      <c r="Q83" s="45">
        <f>M83-P83</f>
        <v>0</v>
      </c>
      <c r="R83" s="45">
        <v>9137990227.8899994</v>
      </c>
      <c r="S83" s="45">
        <f>+M83-R83</f>
        <v>541794983.90000153</v>
      </c>
      <c r="T83" s="45">
        <f>P83-R83</f>
        <v>541794983.90000153</v>
      </c>
      <c r="U83" s="45">
        <v>7626705444.6700001</v>
      </c>
      <c r="V83" s="45">
        <f>+R83-U83</f>
        <v>1511284783.2199993</v>
      </c>
      <c r="W83" s="45">
        <v>7626705444.6700001</v>
      </c>
      <c r="X83" s="48">
        <f>+U83-W83</f>
        <v>0</v>
      </c>
      <c r="Y83" s="54">
        <f t="shared" si="99"/>
        <v>0.94402820186132907</v>
      </c>
      <c r="Z83" s="54">
        <f t="shared" si="100"/>
        <v>0.7879002764834756</v>
      </c>
      <c r="AA83" s="54">
        <f t="shared" si="101"/>
        <v>0.7879002764834756</v>
      </c>
      <c r="AB83" s="54">
        <f t="shared" si="102"/>
        <v>0.83461518938733192</v>
      </c>
      <c r="AC83" s="178">
        <f t="shared" si="103"/>
        <v>1</v>
      </c>
    </row>
    <row r="84" spans="1:29" ht="42" customHeight="1" x14ac:dyDescent="0.25">
      <c r="A84" s="114" t="s">
        <v>174</v>
      </c>
      <c r="B84" s="43" t="s">
        <v>41</v>
      </c>
      <c r="C84" s="43">
        <v>20</v>
      </c>
      <c r="D84" s="43" t="s">
        <v>38</v>
      </c>
      <c r="E84" s="44" t="s">
        <v>175</v>
      </c>
      <c r="F84" s="45">
        <v>16270189</v>
      </c>
      <c r="G84" s="45">
        <v>0</v>
      </c>
      <c r="H84" s="45">
        <v>0</v>
      </c>
      <c r="I84" s="45">
        <v>0</v>
      </c>
      <c r="J84" s="45">
        <v>0</v>
      </c>
      <c r="K84" s="45">
        <f>3105424+300</f>
        <v>3105724</v>
      </c>
      <c r="L84" s="45">
        <f t="shared" si="89"/>
        <v>-3105724</v>
      </c>
      <c r="M84" s="46">
        <f>+F84+L84</f>
        <v>13164465</v>
      </c>
      <c r="N84" s="51">
        <f t="shared" si="86"/>
        <v>1.6498875105761339E-6</v>
      </c>
      <c r="O84" s="45">
        <v>0</v>
      </c>
      <c r="P84" s="45">
        <v>13164465</v>
      </c>
      <c r="Q84" s="45">
        <f>M84-P84</f>
        <v>0</v>
      </c>
      <c r="R84" s="45">
        <v>13162470.25</v>
      </c>
      <c r="S84" s="45">
        <f>+M84-R84</f>
        <v>1994.75</v>
      </c>
      <c r="T84" s="45">
        <f>P84-R84</f>
        <v>1994.75</v>
      </c>
      <c r="U84" s="45">
        <v>10270194.25</v>
      </c>
      <c r="V84" s="45">
        <f>+R84-U84</f>
        <v>2892276</v>
      </c>
      <c r="W84" s="45">
        <v>10270194.25</v>
      </c>
      <c r="X84" s="48">
        <f>+U84-W84</f>
        <v>0</v>
      </c>
      <c r="Y84" s="54">
        <f t="shared" si="99"/>
        <v>0.99984847466266191</v>
      </c>
      <c r="Z84" s="54">
        <f t="shared" si="100"/>
        <v>0.78014520529318887</v>
      </c>
      <c r="AA84" s="54">
        <f t="shared" si="101"/>
        <v>0.78014520529318887</v>
      </c>
      <c r="AB84" s="54">
        <f t="shared" si="102"/>
        <v>0.78026343497338579</v>
      </c>
      <c r="AC84" s="376">
        <f t="shared" si="103"/>
        <v>1</v>
      </c>
    </row>
    <row r="85" spans="1:29" ht="56.25" customHeight="1" x14ac:dyDescent="0.25">
      <c r="A85" s="113" t="s">
        <v>176</v>
      </c>
      <c r="B85" s="32" t="s">
        <v>41</v>
      </c>
      <c r="C85" s="32">
        <v>20</v>
      </c>
      <c r="D85" s="32" t="s">
        <v>38</v>
      </c>
      <c r="E85" s="39" t="s">
        <v>177</v>
      </c>
      <c r="F85" s="59">
        <f t="shared" ref="F85:K85" si="106">SUM(F86:F91)</f>
        <v>7819768089</v>
      </c>
      <c r="G85" s="59">
        <f t="shared" si="106"/>
        <v>0</v>
      </c>
      <c r="H85" s="59">
        <f t="shared" si="106"/>
        <v>0</v>
      </c>
      <c r="I85" s="59">
        <f t="shared" si="106"/>
        <v>0</v>
      </c>
      <c r="J85" s="59">
        <f t="shared" si="106"/>
        <v>924720426.13999999</v>
      </c>
      <c r="K85" s="59">
        <f t="shared" si="106"/>
        <v>445785802.66000003</v>
      </c>
      <c r="L85" s="59">
        <f t="shared" si="89"/>
        <v>478934623.47999996</v>
      </c>
      <c r="M85" s="59">
        <f>SUM(M86:M91)</f>
        <v>8298702712.4799995</v>
      </c>
      <c r="N85" s="318">
        <f t="shared" si="86"/>
        <v>1.0400670258385006E-3</v>
      </c>
      <c r="O85" s="59">
        <f t="shared" ref="O85:X85" si="107">SUM(O86:O91)</f>
        <v>0</v>
      </c>
      <c r="P85" s="59">
        <f t="shared" si="107"/>
        <v>8239188712.4799995</v>
      </c>
      <c r="Q85" s="59">
        <f t="shared" si="107"/>
        <v>59514000</v>
      </c>
      <c r="R85" s="59">
        <f t="shared" si="107"/>
        <v>8108179304.710001</v>
      </c>
      <c r="S85" s="59">
        <f t="shared" si="107"/>
        <v>190523407.7699998</v>
      </c>
      <c r="T85" s="59">
        <f t="shared" si="107"/>
        <v>131009407.7699998</v>
      </c>
      <c r="U85" s="59">
        <f t="shared" si="107"/>
        <v>5640013625.0599995</v>
      </c>
      <c r="V85" s="59">
        <f t="shared" si="107"/>
        <v>2468165679.6500001</v>
      </c>
      <c r="W85" s="59">
        <f t="shared" si="107"/>
        <v>5449530292.0599995</v>
      </c>
      <c r="X85" s="59">
        <f t="shared" si="107"/>
        <v>190483333</v>
      </c>
      <c r="Y85" s="176">
        <f t="shared" si="99"/>
        <v>0.97704178419556109</v>
      </c>
      <c r="Z85" s="176">
        <f t="shared" si="100"/>
        <v>0.67962593919387759</v>
      </c>
      <c r="AA85" s="176">
        <f t="shared" si="101"/>
        <v>0.65667255242975819</v>
      </c>
      <c r="AB85" s="176">
        <f t="shared" si="102"/>
        <v>0.69559557245900372</v>
      </c>
      <c r="AC85" s="177">
        <f t="shared" si="103"/>
        <v>0.9662264409870156</v>
      </c>
    </row>
    <row r="86" spans="1:29" ht="42" customHeight="1" x14ac:dyDescent="0.25">
      <c r="A86" s="114" t="s">
        <v>178</v>
      </c>
      <c r="B86" s="43" t="s">
        <v>41</v>
      </c>
      <c r="C86" s="43">
        <v>20</v>
      </c>
      <c r="D86" s="43" t="s">
        <v>38</v>
      </c>
      <c r="E86" s="44" t="s">
        <v>179</v>
      </c>
      <c r="F86" s="45">
        <v>2019600000</v>
      </c>
      <c r="G86" s="45">
        <v>0</v>
      </c>
      <c r="H86" s="45">
        <v>0</v>
      </c>
      <c r="I86" s="45">
        <v>0</v>
      </c>
      <c r="J86" s="45">
        <v>6850000</v>
      </c>
      <c r="K86" s="45">
        <v>267878923</v>
      </c>
      <c r="L86" s="45">
        <f t="shared" si="89"/>
        <v>-261028923</v>
      </c>
      <c r="M86" s="46">
        <f t="shared" ref="M86:M91" si="108">+F86+L86</f>
        <v>1758571077</v>
      </c>
      <c r="N86" s="47">
        <f t="shared" si="86"/>
        <v>2.2039972428828067E-4</v>
      </c>
      <c r="O86" s="45">
        <v>0</v>
      </c>
      <c r="P86" s="45">
        <v>1755761078</v>
      </c>
      <c r="Q86" s="45">
        <f t="shared" ref="Q86:Q91" si="109">M86-P86</f>
        <v>2809999</v>
      </c>
      <c r="R86" s="45">
        <v>1741189092.24</v>
      </c>
      <c r="S86" s="45">
        <f t="shared" ref="S86:S91" si="110">+M86-R86</f>
        <v>17381984.75999999</v>
      </c>
      <c r="T86" s="45">
        <f t="shared" ref="T86:T91" si="111">P86-R86</f>
        <v>14571985.75999999</v>
      </c>
      <c r="U86" s="45">
        <v>1295933932.98</v>
      </c>
      <c r="V86" s="45">
        <f t="shared" ref="V86:V91" si="112">+R86-U86</f>
        <v>445255159.25999999</v>
      </c>
      <c r="W86" s="45">
        <v>1250750599.98</v>
      </c>
      <c r="X86" s="48">
        <f t="shared" ref="X86:X91" si="113">+U86-W86</f>
        <v>45183333</v>
      </c>
      <c r="Y86" s="54">
        <f t="shared" si="99"/>
        <v>0.99011584746995129</v>
      </c>
      <c r="Z86" s="54">
        <f t="shared" si="100"/>
        <v>0.73692439841031232</v>
      </c>
      <c r="AA86" s="54">
        <f t="shared" si="101"/>
        <v>0.71123119010560187</v>
      </c>
      <c r="AB86" s="54">
        <f t="shared" si="102"/>
        <v>0.74428098519317654</v>
      </c>
      <c r="AC86" s="178">
        <f t="shared" si="103"/>
        <v>0.96513453977078834</v>
      </c>
    </row>
    <row r="87" spans="1:29" ht="72.75" customHeight="1" x14ac:dyDescent="0.25">
      <c r="A87" s="114" t="s">
        <v>180</v>
      </c>
      <c r="B87" s="43" t="s">
        <v>41</v>
      </c>
      <c r="C87" s="43">
        <v>20</v>
      </c>
      <c r="D87" s="43" t="s">
        <v>38</v>
      </c>
      <c r="E87" s="44" t="s">
        <v>181</v>
      </c>
      <c r="F87" s="45">
        <v>3432716328</v>
      </c>
      <c r="G87" s="45">
        <v>0</v>
      </c>
      <c r="H87" s="45">
        <v>0</v>
      </c>
      <c r="I87" s="45">
        <v>0</v>
      </c>
      <c r="J87" s="45">
        <f>277000000+484502836+54820293</f>
        <v>816323129</v>
      </c>
      <c r="K87" s="45">
        <v>15075001</v>
      </c>
      <c r="L87" s="45">
        <f t="shared" si="89"/>
        <v>801248128</v>
      </c>
      <c r="M87" s="46">
        <f t="shared" si="108"/>
        <v>4233964456</v>
      </c>
      <c r="N87" s="47">
        <f t="shared" si="86"/>
        <v>5.3063797702205704E-4</v>
      </c>
      <c r="O87" s="45">
        <v>0</v>
      </c>
      <c r="P87" s="45">
        <v>4181979522</v>
      </c>
      <c r="Q87" s="45">
        <f t="shared" si="109"/>
        <v>51984934</v>
      </c>
      <c r="R87" s="45">
        <v>4144134677.1100001</v>
      </c>
      <c r="S87" s="45">
        <f t="shared" si="110"/>
        <v>89829778.889999866</v>
      </c>
      <c r="T87" s="45">
        <f t="shared" si="111"/>
        <v>37844844.889999866</v>
      </c>
      <c r="U87" s="45">
        <v>2708456920.71</v>
      </c>
      <c r="V87" s="45">
        <f t="shared" si="112"/>
        <v>1435677756.4000001</v>
      </c>
      <c r="W87" s="45">
        <v>2571856920.71</v>
      </c>
      <c r="X87" s="48">
        <f t="shared" si="113"/>
        <v>136600000</v>
      </c>
      <c r="Y87" s="54">
        <f t="shared" si="99"/>
        <v>0.97878353022952258</v>
      </c>
      <c r="Z87" s="54">
        <f t="shared" si="100"/>
        <v>0.63969760465792636</v>
      </c>
      <c r="AA87" s="54">
        <f t="shared" si="101"/>
        <v>0.60743469800871663</v>
      </c>
      <c r="AB87" s="54">
        <f t="shared" si="102"/>
        <v>0.65356392389226103</v>
      </c>
      <c r="AC87" s="178">
        <f t="shared" si="103"/>
        <v>0.94956537836895283</v>
      </c>
    </row>
    <row r="88" spans="1:29" ht="72.75" customHeight="1" x14ac:dyDescent="0.25">
      <c r="A88" s="114" t="s">
        <v>182</v>
      </c>
      <c r="B88" s="43" t="s">
        <v>41</v>
      </c>
      <c r="C88" s="43">
        <v>20</v>
      </c>
      <c r="D88" s="43" t="s">
        <v>38</v>
      </c>
      <c r="E88" s="44" t="s">
        <v>183</v>
      </c>
      <c r="F88" s="45">
        <v>126060000</v>
      </c>
      <c r="G88" s="45">
        <v>0</v>
      </c>
      <c r="H88" s="45">
        <v>0</v>
      </c>
      <c r="I88" s="45">
        <v>0</v>
      </c>
      <c r="J88" s="45">
        <v>16982872.899999999</v>
      </c>
      <c r="K88" s="45">
        <f>38567000+8500000</f>
        <v>47067000</v>
      </c>
      <c r="L88" s="45">
        <f t="shared" si="89"/>
        <v>-30084127.100000001</v>
      </c>
      <c r="M88" s="46">
        <f t="shared" si="108"/>
        <v>95975872.900000006</v>
      </c>
      <c r="N88" s="52">
        <f t="shared" si="86"/>
        <v>1.2028547610127145E-5</v>
      </c>
      <c r="O88" s="45">
        <v>0</v>
      </c>
      <c r="P88" s="45">
        <v>93643472.900000006</v>
      </c>
      <c r="Q88" s="45">
        <f t="shared" si="109"/>
        <v>2332400</v>
      </c>
      <c r="R88" s="45">
        <v>89375744.379999995</v>
      </c>
      <c r="S88" s="45">
        <f t="shared" si="110"/>
        <v>6600128.5200000107</v>
      </c>
      <c r="T88" s="45">
        <f t="shared" si="111"/>
        <v>4267728.5200000107</v>
      </c>
      <c r="U88" s="45">
        <v>84211144.379999995</v>
      </c>
      <c r="V88" s="45">
        <f t="shared" si="112"/>
        <v>5164600</v>
      </c>
      <c r="W88" s="45">
        <v>84211144.379999995</v>
      </c>
      <c r="X88" s="48">
        <f t="shared" si="113"/>
        <v>0</v>
      </c>
      <c r="Y88" s="54">
        <f t="shared" si="99"/>
        <v>0.93123137804772171</v>
      </c>
      <c r="Z88" s="54">
        <f t="shared" si="100"/>
        <v>0.87741993727675682</v>
      </c>
      <c r="AA88" s="54">
        <f t="shared" si="101"/>
        <v>0.87741993727675682</v>
      </c>
      <c r="AB88" s="54">
        <f t="shared" si="102"/>
        <v>0.94221474701187824</v>
      </c>
      <c r="AC88" s="178">
        <f t="shared" si="103"/>
        <v>1</v>
      </c>
    </row>
    <row r="89" spans="1:29" ht="42" customHeight="1" x14ac:dyDescent="0.25">
      <c r="A89" s="114" t="s">
        <v>184</v>
      </c>
      <c r="B89" s="43" t="s">
        <v>41</v>
      </c>
      <c r="C89" s="43">
        <v>20</v>
      </c>
      <c r="D89" s="43" t="s">
        <v>38</v>
      </c>
      <c r="E89" s="44" t="s">
        <v>185</v>
      </c>
      <c r="F89" s="45">
        <v>1621128348</v>
      </c>
      <c r="G89" s="45">
        <v>0</v>
      </c>
      <c r="H89" s="45">
        <v>0</v>
      </c>
      <c r="I89" s="45">
        <v>0</v>
      </c>
      <c r="J89" s="45">
        <f>1500000+15075001</f>
        <v>16575001</v>
      </c>
      <c r="K89" s="45">
        <f>45355012+17080043.18</f>
        <v>62435055.18</v>
      </c>
      <c r="L89" s="45">
        <f t="shared" si="89"/>
        <v>-45860054.18</v>
      </c>
      <c r="M89" s="46">
        <f t="shared" si="108"/>
        <v>1575268293.8199999</v>
      </c>
      <c r="N89" s="47">
        <f t="shared" si="86"/>
        <v>1.9742659377196061E-4</v>
      </c>
      <c r="O89" s="45">
        <v>0</v>
      </c>
      <c r="P89" s="45">
        <v>1574881626.8199999</v>
      </c>
      <c r="Q89" s="45">
        <f t="shared" si="109"/>
        <v>386667</v>
      </c>
      <c r="R89" s="45">
        <v>1565600659.25</v>
      </c>
      <c r="S89" s="45">
        <f t="shared" si="110"/>
        <v>9667634.5699999332</v>
      </c>
      <c r="T89" s="45">
        <f t="shared" si="111"/>
        <v>9280967.5699999332</v>
      </c>
      <c r="U89" s="45">
        <v>1130210290.5899999</v>
      </c>
      <c r="V89" s="45">
        <f t="shared" si="112"/>
        <v>435390368.66000009</v>
      </c>
      <c r="W89" s="378">
        <v>1121510290.5899999</v>
      </c>
      <c r="X89" s="48">
        <f t="shared" si="113"/>
        <v>8700000</v>
      </c>
      <c r="Y89" s="54">
        <f t="shared" si="99"/>
        <v>0.9938628647526726</v>
      </c>
      <c r="Z89" s="54">
        <f t="shared" si="100"/>
        <v>0.71747161738985954</v>
      </c>
      <c r="AA89" s="54">
        <f t="shared" si="101"/>
        <v>0.71194874866068414</v>
      </c>
      <c r="AB89" s="54">
        <f t="shared" si="102"/>
        <v>0.72190202776960155</v>
      </c>
      <c r="AC89" s="178">
        <f t="shared" si="103"/>
        <v>0.99230231747805242</v>
      </c>
    </row>
    <row r="90" spans="1:29" ht="66" customHeight="1" x14ac:dyDescent="0.25">
      <c r="A90" s="114" t="s">
        <v>186</v>
      </c>
      <c r="B90" s="43" t="s">
        <v>41</v>
      </c>
      <c r="C90" s="43">
        <v>20</v>
      </c>
      <c r="D90" s="43" t="s">
        <v>38</v>
      </c>
      <c r="E90" s="44" t="s">
        <v>187</v>
      </c>
      <c r="F90" s="45">
        <v>239261533</v>
      </c>
      <c r="G90" s="45">
        <v>0</v>
      </c>
      <c r="H90" s="45">
        <v>0</v>
      </c>
      <c r="I90" s="45">
        <v>0</v>
      </c>
      <c r="J90" s="45">
        <v>64092721</v>
      </c>
      <c r="K90" s="45">
        <f>43819477+9451197</f>
        <v>53270674</v>
      </c>
      <c r="L90" s="45">
        <f t="shared" si="89"/>
        <v>10822047</v>
      </c>
      <c r="M90" s="46">
        <f t="shared" si="108"/>
        <v>250083580</v>
      </c>
      <c r="N90" s="52">
        <f t="shared" si="86"/>
        <v>3.134269225845239E-5</v>
      </c>
      <c r="O90" s="45">
        <v>0</v>
      </c>
      <c r="P90" s="45">
        <v>250083580</v>
      </c>
      <c r="Q90" s="45">
        <f t="shared" si="109"/>
        <v>0</v>
      </c>
      <c r="R90" s="45">
        <v>185983840.59</v>
      </c>
      <c r="S90" s="45">
        <f t="shared" si="110"/>
        <v>64099739.409999996</v>
      </c>
      <c r="T90" s="45">
        <f t="shared" si="111"/>
        <v>64099739.409999996</v>
      </c>
      <c r="U90" s="45">
        <v>166597203.66</v>
      </c>
      <c r="V90" s="45">
        <f t="shared" si="112"/>
        <v>19386636.930000007</v>
      </c>
      <c r="W90" s="45">
        <v>166597203.66</v>
      </c>
      <c r="X90" s="48">
        <f t="shared" si="113"/>
        <v>0</v>
      </c>
      <c r="Y90" s="54">
        <f t="shared" si="99"/>
        <v>0.74368673301141963</v>
      </c>
      <c r="Z90" s="54">
        <f t="shared" si="100"/>
        <v>0.66616610198878312</v>
      </c>
      <c r="AA90" s="54">
        <f t="shared" si="101"/>
        <v>0.66616610198878312</v>
      </c>
      <c r="AB90" s="54">
        <f t="shared" si="102"/>
        <v>0.89576171312249808</v>
      </c>
      <c r="AC90" s="178">
        <f t="shared" si="103"/>
        <v>1</v>
      </c>
    </row>
    <row r="91" spans="1:29" ht="82.5" customHeight="1" x14ac:dyDescent="0.25">
      <c r="A91" s="114" t="s">
        <v>188</v>
      </c>
      <c r="B91" s="43" t="s">
        <v>41</v>
      </c>
      <c r="C91" s="43">
        <v>20</v>
      </c>
      <c r="D91" s="43" t="s">
        <v>38</v>
      </c>
      <c r="E91" s="44" t="s">
        <v>189</v>
      </c>
      <c r="F91" s="45">
        <v>381001880</v>
      </c>
      <c r="G91" s="45">
        <v>0</v>
      </c>
      <c r="H91" s="45">
        <v>0</v>
      </c>
      <c r="I91" s="45">
        <v>0</v>
      </c>
      <c r="J91" s="45">
        <f>2015000+940851.24+940851</f>
        <v>3896702.24</v>
      </c>
      <c r="K91" s="45">
        <v>59149.48</v>
      </c>
      <c r="L91" s="45">
        <f t="shared" si="89"/>
        <v>3837552.7600000002</v>
      </c>
      <c r="M91" s="46">
        <f t="shared" si="108"/>
        <v>384839432.75999999</v>
      </c>
      <c r="N91" s="52">
        <f t="shared" si="86"/>
        <v>4.8231490887622691E-5</v>
      </c>
      <c r="O91" s="45">
        <v>0</v>
      </c>
      <c r="P91" s="45">
        <v>382839432.75999999</v>
      </c>
      <c r="Q91" s="45">
        <f t="shared" si="109"/>
        <v>2000000</v>
      </c>
      <c r="R91" s="45">
        <v>381895291.13999999</v>
      </c>
      <c r="S91" s="45">
        <f t="shared" si="110"/>
        <v>2944141.6200000048</v>
      </c>
      <c r="T91" s="45">
        <f t="shared" si="111"/>
        <v>944141.62000000477</v>
      </c>
      <c r="U91" s="45">
        <v>254604132.74000001</v>
      </c>
      <c r="V91" s="45">
        <f t="shared" si="112"/>
        <v>127291158.39999998</v>
      </c>
      <c r="W91" s="45">
        <v>254604132.74000001</v>
      </c>
      <c r="X91" s="48">
        <f t="shared" si="113"/>
        <v>0</v>
      </c>
      <c r="Y91" s="54">
        <f t="shared" si="99"/>
        <v>0.99234968828717696</v>
      </c>
      <c r="Z91" s="54">
        <f t="shared" si="100"/>
        <v>0.66158535499864046</v>
      </c>
      <c r="AA91" s="54">
        <f t="shared" si="101"/>
        <v>0.66158535499864046</v>
      </c>
      <c r="AB91" s="54">
        <f t="shared" si="102"/>
        <v>0.66668570848301978</v>
      </c>
      <c r="AC91" s="178">
        <f t="shared" si="103"/>
        <v>1</v>
      </c>
    </row>
    <row r="92" spans="1:29" ht="42" customHeight="1" x14ac:dyDescent="0.25">
      <c r="A92" s="113" t="s">
        <v>190</v>
      </c>
      <c r="B92" s="32" t="s">
        <v>41</v>
      </c>
      <c r="C92" s="32">
        <v>20</v>
      </c>
      <c r="D92" s="32" t="s">
        <v>38</v>
      </c>
      <c r="E92" s="39" t="s">
        <v>191</v>
      </c>
      <c r="F92" s="59">
        <f t="shared" ref="F92:K92" si="114">SUM(F93:F97)</f>
        <v>656925928</v>
      </c>
      <c r="G92" s="59">
        <f t="shared" si="114"/>
        <v>0</v>
      </c>
      <c r="H92" s="59">
        <f t="shared" si="114"/>
        <v>0</v>
      </c>
      <c r="I92" s="59">
        <f t="shared" si="114"/>
        <v>0</v>
      </c>
      <c r="J92" s="59">
        <f t="shared" si="114"/>
        <v>167547498</v>
      </c>
      <c r="K92" s="59">
        <f t="shared" si="114"/>
        <v>50424000</v>
      </c>
      <c r="L92" s="59">
        <f t="shared" si="89"/>
        <v>117123498</v>
      </c>
      <c r="M92" s="59">
        <f>SUM(M93:M97)</f>
        <v>774049426</v>
      </c>
      <c r="N92" s="318">
        <f t="shared" si="86"/>
        <v>9.7010739177477048E-5</v>
      </c>
      <c r="O92" s="59">
        <f t="shared" ref="O92:X92" si="115">SUM(O93:O97)</f>
        <v>0</v>
      </c>
      <c r="P92" s="59">
        <f t="shared" si="115"/>
        <v>773676317</v>
      </c>
      <c r="Q92" s="59">
        <f t="shared" si="115"/>
        <v>373109</v>
      </c>
      <c r="R92" s="59">
        <f t="shared" si="115"/>
        <v>503813701.72000003</v>
      </c>
      <c r="S92" s="59">
        <f t="shared" si="115"/>
        <v>270235724.27999997</v>
      </c>
      <c r="T92" s="59">
        <f t="shared" si="115"/>
        <v>269862615.27999997</v>
      </c>
      <c r="U92" s="59">
        <f t="shared" si="115"/>
        <v>213403099.15000001</v>
      </c>
      <c r="V92" s="59">
        <f t="shared" si="115"/>
        <v>290410602.57000005</v>
      </c>
      <c r="W92" s="59">
        <f t="shared" si="115"/>
        <v>213403099.15000001</v>
      </c>
      <c r="X92" s="59">
        <f t="shared" si="115"/>
        <v>0</v>
      </c>
      <c r="Y92" s="176">
        <f t="shared" si="99"/>
        <v>0.65088053139386992</v>
      </c>
      <c r="Z92" s="176">
        <f t="shared" si="100"/>
        <v>0.27569699295920674</v>
      </c>
      <c r="AA92" s="176">
        <f t="shared" si="101"/>
        <v>0.27569699295920674</v>
      </c>
      <c r="AB92" s="176">
        <f t="shared" si="102"/>
        <v>0.42357541770192092</v>
      </c>
      <c r="AC92" s="177">
        <f t="shared" si="103"/>
        <v>1</v>
      </c>
    </row>
    <row r="93" spans="1:29" ht="42" customHeight="1" x14ac:dyDescent="0.25">
      <c r="A93" s="114" t="s">
        <v>192</v>
      </c>
      <c r="B93" s="43" t="s">
        <v>41</v>
      </c>
      <c r="C93" s="43">
        <v>20</v>
      </c>
      <c r="D93" s="43" t="s">
        <v>38</v>
      </c>
      <c r="E93" s="44" t="s">
        <v>193</v>
      </c>
      <c r="F93" s="45">
        <v>168000000</v>
      </c>
      <c r="G93" s="45">
        <v>0</v>
      </c>
      <c r="H93" s="45">
        <v>0</v>
      </c>
      <c r="I93" s="45">
        <v>0</v>
      </c>
      <c r="J93" s="45">
        <f>106300000+60874389</f>
        <v>167174389</v>
      </c>
      <c r="K93" s="45">
        <v>0</v>
      </c>
      <c r="L93" s="45">
        <f t="shared" si="89"/>
        <v>167174389</v>
      </c>
      <c r="M93" s="46">
        <f t="shared" ref="M93:M98" si="116">+F93+L93</f>
        <v>335174389</v>
      </c>
      <c r="N93" s="52">
        <f t="shared" si="86"/>
        <v>4.2007027120060456E-5</v>
      </c>
      <c r="O93" s="45">
        <v>0</v>
      </c>
      <c r="P93" s="45">
        <v>335174389</v>
      </c>
      <c r="Q93" s="45">
        <f t="shared" ref="Q93:Q98" si="117">M93-P93</f>
        <v>0</v>
      </c>
      <c r="R93" s="45">
        <v>168000000</v>
      </c>
      <c r="S93" s="45">
        <f>+M93-R93</f>
        <v>167174389</v>
      </c>
      <c r="T93" s="45">
        <f t="shared" ref="T93:T98" si="118">P93-R93</f>
        <v>167174389</v>
      </c>
      <c r="U93" s="45">
        <v>119100000</v>
      </c>
      <c r="V93" s="45">
        <f t="shared" ref="V93:V98" si="119">+R93-U93</f>
        <v>48900000</v>
      </c>
      <c r="W93" s="45">
        <v>119100000</v>
      </c>
      <c r="X93" s="48">
        <f t="shared" ref="X93:X98" si="120">+U93-W93</f>
        <v>0</v>
      </c>
      <c r="Y93" s="54">
        <f t="shared" si="99"/>
        <v>0.50123161408970307</v>
      </c>
      <c r="Z93" s="54">
        <f t="shared" si="100"/>
        <v>0.35533741213145015</v>
      </c>
      <c r="AA93" s="54">
        <f t="shared" si="101"/>
        <v>0.35533741213145015</v>
      </c>
      <c r="AB93" s="54">
        <f t="shared" si="102"/>
        <v>0.70892857142857146</v>
      </c>
      <c r="AC93" s="178">
        <f t="shared" si="103"/>
        <v>1</v>
      </c>
    </row>
    <row r="94" spans="1:29" ht="42" customHeight="1" x14ac:dyDescent="0.25">
      <c r="A94" s="114" t="s">
        <v>194</v>
      </c>
      <c r="B94" s="43" t="s">
        <v>41</v>
      </c>
      <c r="C94" s="43">
        <v>20</v>
      </c>
      <c r="D94" s="43" t="s">
        <v>38</v>
      </c>
      <c r="E94" s="44" t="s">
        <v>195</v>
      </c>
      <c r="F94" s="45">
        <v>24925928</v>
      </c>
      <c r="G94" s="45">
        <v>0</v>
      </c>
      <c r="H94" s="45">
        <v>0</v>
      </c>
      <c r="I94" s="45">
        <v>0</v>
      </c>
      <c r="J94" s="45">
        <v>0</v>
      </c>
      <c r="K94" s="45">
        <f>14887500+1658500</f>
        <v>16546000</v>
      </c>
      <c r="L94" s="45">
        <f t="shared" si="89"/>
        <v>-16546000</v>
      </c>
      <c r="M94" s="46">
        <f t="shared" si="116"/>
        <v>8379928</v>
      </c>
      <c r="N94" s="52">
        <f t="shared" si="86"/>
        <v>1.0502468992645914E-6</v>
      </c>
      <c r="O94" s="45">
        <v>0</v>
      </c>
      <c r="P94" s="45">
        <v>8379928</v>
      </c>
      <c r="Q94" s="45">
        <f t="shared" si="117"/>
        <v>0</v>
      </c>
      <c r="R94" s="45">
        <v>7926536.21</v>
      </c>
      <c r="S94" s="45">
        <f>+M94-R94</f>
        <v>453391.79000000004</v>
      </c>
      <c r="T94" s="45">
        <f t="shared" si="118"/>
        <v>453391.79000000004</v>
      </c>
      <c r="U94" s="45">
        <v>5996462.9199999999</v>
      </c>
      <c r="V94" s="45">
        <f t="shared" si="119"/>
        <v>1930073.29</v>
      </c>
      <c r="W94" s="45">
        <v>5996462.9199999999</v>
      </c>
      <c r="X94" s="48">
        <f t="shared" si="120"/>
        <v>0</v>
      </c>
      <c r="Y94" s="54">
        <f t="shared" si="99"/>
        <v>0.94589550292078883</v>
      </c>
      <c r="Z94" s="54">
        <f t="shared" si="100"/>
        <v>0.7155745156760297</v>
      </c>
      <c r="AA94" s="54">
        <f t="shared" si="101"/>
        <v>0.7155745156760297</v>
      </c>
      <c r="AB94" s="54">
        <f t="shared" si="102"/>
        <v>0.75650482898632965</v>
      </c>
      <c r="AC94" s="178">
        <f t="shared" si="103"/>
        <v>1</v>
      </c>
    </row>
    <row r="95" spans="1:29" ht="68.25" customHeight="1" x14ac:dyDescent="0.25">
      <c r="A95" s="114" t="s">
        <v>196</v>
      </c>
      <c r="B95" s="43" t="s">
        <v>41</v>
      </c>
      <c r="C95" s="43">
        <v>20</v>
      </c>
      <c r="D95" s="43" t="s">
        <v>38</v>
      </c>
      <c r="E95" s="44" t="s">
        <v>197</v>
      </c>
      <c r="F95" s="45">
        <v>3000000</v>
      </c>
      <c r="G95" s="45">
        <v>0</v>
      </c>
      <c r="H95" s="45">
        <v>0</v>
      </c>
      <c r="I95" s="45">
        <v>0</v>
      </c>
      <c r="J95" s="45">
        <v>373109</v>
      </c>
      <c r="K95" s="45">
        <v>0</v>
      </c>
      <c r="L95" s="45">
        <f t="shared" si="89"/>
        <v>373109</v>
      </c>
      <c r="M95" s="46">
        <f t="shared" si="116"/>
        <v>3373109</v>
      </c>
      <c r="N95" s="52">
        <f t="shared" si="86"/>
        <v>4.2274793627480891E-7</v>
      </c>
      <c r="O95" s="45">
        <v>0</v>
      </c>
      <c r="P95" s="45">
        <v>3000000</v>
      </c>
      <c r="Q95" s="45">
        <f t="shared" si="117"/>
        <v>373109</v>
      </c>
      <c r="R95" s="45">
        <v>873613</v>
      </c>
      <c r="S95" s="45">
        <f>+M95-R95</f>
        <v>2499496</v>
      </c>
      <c r="T95" s="45">
        <f t="shared" si="118"/>
        <v>2126387</v>
      </c>
      <c r="U95" s="45">
        <v>873613</v>
      </c>
      <c r="V95" s="45">
        <f t="shared" si="119"/>
        <v>0</v>
      </c>
      <c r="W95" s="45">
        <v>873613</v>
      </c>
      <c r="X95" s="48">
        <f t="shared" si="120"/>
        <v>0</v>
      </c>
      <c r="Y95" s="54">
        <f t="shared" si="99"/>
        <v>0.25899340934431708</v>
      </c>
      <c r="Z95" s="54">
        <f t="shared" si="100"/>
        <v>0.25899340934431708</v>
      </c>
      <c r="AA95" s="54">
        <f t="shared" si="101"/>
        <v>0.25899340934431708</v>
      </c>
      <c r="AB95" s="54">
        <f t="shared" si="102"/>
        <v>1</v>
      </c>
      <c r="AC95" s="178">
        <f t="shared" si="103"/>
        <v>1</v>
      </c>
    </row>
    <row r="96" spans="1:29" ht="42" customHeight="1" x14ac:dyDescent="0.25">
      <c r="A96" s="114" t="s">
        <v>198</v>
      </c>
      <c r="B96" s="43" t="s">
        <v>41</v>
      </c>
      <c r="C96" s="43">
        <v>20</v>
      </c>
      <c r="D96" s="43" t="s">
        <v>38</v>
      </c>
      <c r="E96" s="44" t="s">
        <v>199</v>
      </c>
      <c r="F96" s="45">
        <v>261680004</v>
      </c>
      <c r="G96" s="45">
        <v>0</v>
      </c>
      <c r="H96" s="45">
        <v>0</v>
      </c>
      <c r="I96" s="45">
        <v>0</v>
      </c>
      <c r="J96" s="45">
        <v>0</v>
      </c>
      <c r="K96" s="45">
        <v>26273000</v>
      </c>
      <c r="L96" s="45">
        <f t="shared" si="89"/>
        <v>-26273000</v>
      </c>
      <c r="M96" s="46">
        <f t="shared" si="116"/>
        <v>235407004</v>
      </c>
      <c r="N96" s="52">
        <f t="shared" si="86"/>
        <v>2.9503293586313306E-5</v>
      </c>
      <c r="O96" s="45">
        <v>0</v>
      </c>
      <c r="P96" s="45">
        <v>235407004</v>
      </c>
      <c r="Q96" s="45">
        <f t="shared" si="117"/>
        <v>0</v>
      </c>
      <c r="R96" s="45">
        <v>185307414.77000001</v>
      </c>
      <c r="S96" s="45">
        <f>+M96-R96</f>
        <v>50099589.229999989</v>
      </c>
      <c r="T96" s="45">
        <f t="shared" si="118"/>
        <v>50099589.229999989</v>
      </c>
      <c r="U96" s="45">
        <v>56443413.700000003</v>
      </c>
      <c r="V96" s="45">
        <f t="shared" si="119"/>
        <v>128864001.07000001</v>
      </c>
      <c r="W96" s="45">
        <v>56443413.700000003</v>
      </c>
      <c r="X96" s="48">
        <f t="shared" si="120"/>
        <v>0</v>
      </c>
      <c r="Y96" s="54">
        <f t="shared" si="99"/>
        <v>0.78717885033701041</v>
      </c>
      <c r="Z96" s="54">
        <f t="shared" si="100"/>
        <v>0.23976947474341079</v>
      </c>
      <c r="AA96" s="54">
        <f t="shared" si="101"/>
        <v>0.23976947474341079</v>
      </c>
      <c r="AB96" s="54">
        <f t="shared" si="102"/>
        <v>0.3045933902324226</v>
      </c>
      <c r="AC96" s="178">
        <f t="shared" si="103"/>
        <v>1</v>
      </c>
    </row>
    <row r="97" spans="1:29" ht="42" customHeight="1" x14ac:dyDescent="0.25">
      <c r="A97" s="114" t="s">
        <v>200</v>
      </c>
      <c r="B97" s="43" t="s">
        <v>41</v>
      </c>
      <c r="C97" s="43">
        <v>20</v>
      </c>
      <c r="D97" s="43" t="s">
        <v>38</v>
      </c>
      <c r="E97" s="44" t="s">
        <v>201</v>
      </c>
      <c r="F97" s="45">
        <v>199319996</v>
      </c>
      <c r="G97" s="45">
        <v>0</v>
      </c>
      <c r="H97" s="45">
        <v>0</v>
      </c>
      <c r="I97" s="45">
        <v>0</v>
      </c>
      <c r="J97" s="45">
        <v>0</v>
      </c>
      <c r="K97" s="45">
        <v>7605000</v>
      </c>
      <c r="L97" s="45">
        <f t="shared" si="89"/>
        <v>-7605000</v>
      </c>
      <c r="M97" s="46">
        <f t="shared" si="116"/>
        <v>191714996</v>
      </c>
      <c r="N97" s="52">
        <f t="shared" si="86"/>
        <v>2.402742363556388E-5</v>
      </c>
      <c r="O97" s="45">
        <v>0</v>
      </c>
      <c r="P97" s="45">
        <v>191714996</v>
      </c>
      <c r="Q97" s="45">
        <f t="shared" si="117"/>
        <v>0</v>
      </c>
      <c r="R97" s="45">
        <v>141706137.74000001</v>
      </c>
      <c r="S97" s="45">
        <f>+M97-R97</f>
        <v>50008858.25999999</v>
      </c>
      <c r="T97" s="45">
        <f t="shared" si="118"/>
        <v>50008858.25999999</v>
      </c>
      <c r="U97" s="45">
        <v>30989609.530000001</v>
      </c>
      <c r="V97" s="45">
        <f t="shared" si="119"/>
        <v>110716528.21000001</v>
      </c>
      <c r="W97" s="45">
        <v>30989609.530000001</v>
      </c>
      <c r="X97" s="48">
        <f t="shared" si="120"/>
        <v>0</v>
      </c>
      <c r="Y97" s="54">
        <f t="shared" si="99"/>
        <v>0.73914999189734754</v>
      </c>
      <c r="Z97" s="54">
        <f t="shared" si="100"/>
        <v>0.16164416021999656</v>
      </c>
      <c r="AA97" s="54">
        <f t="shared" si="101"/>
        <v>0.16164416021999656</v>
      </c>
      <c r="AB97" s="54">
        <f t="shared" si="102"/>
        <v>0.2186892538618137</v>
      </c>
      <c r="AC97" s="178">
        <f t="shared" si="103"/>
        <v>1</v>
      </c>
    </row>
    <row r="98" spans="1:29" ht="42" customHeight="1" x14ac:dyDescent="0.25">
      <c r="A98" s="113" t="s">
        <v>202</v>
      </c>
      <c r="B98" s="32" t="s">
        <v>41</v>
      </c>
      <c r="C98" s="32">
        <v>20</v>
      </c>
      <c r="D98" s="32" t="s">
        <v>38</v>
      </c>
      <c r="E98" s="39" t="s">
        <v>203</v>
      </c>
      <c r="F98" s="59">
        <v>100000000</v>
      </c>
      <c r="G98" s="59">
        <v>0</v>
      </c>
      <c r="H98" s="59">
        <v>0</v>
      </c>
      <c r="I98" s="59">
        <v>0</v>
      </c>
      <c r="J98" s="59">
        <v>0</v>
      </c>
      <c r="K98" s="59">
        <v>67460699.480000004</v>
      </c>
      <c r="L98" s="59">
        <f t="shared" si="89"/>
        <v>-67460699.480000004</v>
      </c>
      <c r="M98" s="41">
        <f t="shared" si="116"/>
        <v>32539300.519999996</v>
      </c>
      <c r="N98" s="319">
        <f t="shared" si="86"/>
        <v>4.0781137350307434E-6</v>
      </c>
      <c r="O98" s="59">
        <v>0</v>
      </c>
      <c r="P98" s="59">
        <v>22052186.620000001</v>
      </c>
      <c r="Q98" s="59">
        <f t="shared" si="117"/>
        <v>10487113.899999995</v>
      </c>
      <c r="R98" s="59">
        <v>22047201.219999999</v>
      </c>
      <c r="S98" s="59">
        <v>0</v>
      </c>
      <c r="T98" s="59">
        <f t="shared" si="118"/>
        <v>4985.4000000022352</v>
      </c>
      <c r="U98" s="59">
        <v>22047201.219999999</v>
      </c>
      <c r="V98" s="59">
        <f t="shared" si="119"/>
        <v>0</v>
      </c>
      <c r="W98" s="59">
        <v>22047201.219999999</v>
      </c>
      <c r="X98" s="59">
        <f t="shared" si="120"/>
        <v>0</v>
      </c>
      <c r="Y98" s="176">
        <f t="shared" si="99"/>
        <v>0.67755608964147462</v>
      </c>
      <c r="Z98" s="176">
        <f t="shared" si="100"/>
        <v>0.67755608964147462</v>
      </c>
      <c r="AA98" s="176">
        <f t="shared" si="101"/>
        <v>0.67755608964147462</v>
      </c>
      <c r="AB98" s="176">
        <f t="shared" si="102"/>
        <v>1</v>
      </c>
      <c r="AC98" s="177">
        <f t="shared" si="103"/>
        <v>1</v>
      </c>
    </row>
    <row r="99" spans="1:29" s="76" customFormat="1" ht="42" customHeight="1" x14ac:dyDescent="0.25">
      <c r="A99" s="199" t="s">
        <v>204</v>
      </c>
      <c r="B99" s="71" t="s">
        <v>37</v>
      </c>
      <c r="C99" s="71">
        <v>10</v>
      </c>
      <c r="D99" s="71" t="s">
        <v>38</v>
      </c>
      <c r="E99" s="72" t="s">
        <v>205</v>
      </c>
      <c r="F99" s="73">
        <f t="shared" ref="F99:K99" si="121">+F109</f>
        <v>10647256000</v>
      </c>
      <c r="G99" s="73">
        <f t="shared" si="121"/>
        <v>0</v>
      </c>
      <c r="H99" s="73">
        <f t="shared" si="121"/>
        <v>0</v>
      </c>
      <c r="I99" s="73">
        <f t="shared" si="121"/>
        <v>0</v>
      </c>
      <c r="J99" s="73">
        <f t="shared" si="121"/>
        <v>0</v>
      </c>
      <c r="K99" s="73">
        <f t="shared" si="121"/>
        <v>0</v>
      </c>
      <c r="L99" s="59">
        <f t="shared" si="89"/>
        <v>0</v>
      </c>
      <c r="M99" s="73">
        <f>+M109</f>
        <v>10647256000</v>
      </c>
      <c r="N99" s="324">
        <f t="shared" si="86"/>
        <v>1.3344085533522861E-3</v>
      </c>
      <c r="O99" s="73">
        <f t="shared" ref="O99:X99" si="122">+O109</f>
        <v>0</v>
      </c>
      <c r="P99" s="73">
        <f t="shared" si="122"/>
        <v>10533153706.029999</v>
      </c>
      <c r="Q99" s="73">
        <f t="shared" si="122"/>
        <v>114102293.97000027</v>
      </c>
      <c r="R99" s="73">
        <f t="shared" si="122"/>
        <v>5744527026.8599997</v>
      </c>
      <c r="S99" s="73">
        <f t="shared" si="122"/>
        <v>4902728973.1400003</v>
      </c>
      <c r="T99" s="73">
        <f t="shared" si="122"/>
        <v>4788626679.1700001</v>
      </c>
      <c r="U99" s="73">
        <f t="shared" si="122"/>
        <v>5744527026.8599997</v>
      </c>
      <c r="V99" s="73">
        <f t="shared" si="122"/>
        <v>0</v>
      </c>
      <c r="W99" s="73">
        <f t="shared" si="122"/>
        <v>5744527026.8599997</v>
      </c>
      <c r="X99" s="73">
        <f t="shared" si="122"/>
        <v>0</v>
      </c>
      <c r="Y99" s="176">
        <f t="shared" si="99"/>
        <v>0.53953122070700654</v>
      </c>
      <c r="Z99" s="176">
        <f t="shared" si="100"/>
        <v>0.53953122070700654</v>
      </c>
      <c r="AA99" s="176">
        <f t="shared" si="101"/>
        <v>0.53953122070700654</v>
      </c>
      <c r="AB99" s="176">
        <f t="shared" si="102"/>
        <v>1</v>
      </c>
      <c r="AC99" s="177">
        <f t="shared" si="103"/>
        <v>1</v>
      </c>
    </row>
    <row r="100" spans="1:29" ht="42" customHeight="1" x14ac:dyDescent="0.25">
      <c r="A100" s="113" t="s">
        <v>204</v>
      </c>
      <c r="B100" s="32" t="s">
        <v>41</v>
      </c>
      <c r="C100" s="32">
        <v>20</v>
      </c>
      <c r="D100" s="32" t="s">
        <v>38</v>
      </c>
      <c r="E100" s="39" t="s">
        <v>205</v>
      </c>
      <c r="F100" s="59">
        <f t="shared" ref="F100:K100" si="123">+F101+F104</f>
        <v>5638845092</v>
      </c>
      <c r="G100" s="59">
        <f t="shared" si="123"/>
        <v>0</v>
      </c>
      <c r="H100" s="59">
        <f t="shared" si="123"/>
        <v>0</v>
      </c>
      <c r="I100" s="59">
        <f t="shared" si="123"/>
        <v>0</v>
      </c>
      <c r="J100" s="59">
        <f t="shared" si="123"/>
        <v>50000000</v>
      </c>
      <c r="K100" s="59">
        <f t="shared" si="123"/>
        <v>5473125092</v>
      </c>
      <c r="L100" s="59">
        <f t="shared" si="89"/>
        <v>-5423125092</v>
      </c>
      <c r="M100" s="59">
        <f>+M101+M104</f>
        <v>215720000</v>
      </c>
      <c r="N100" s="318">
        <f t="shared" si="86"/>
        <v>2.7035943639295909E-5</v>
      </c>
      <c r="O100" s="59">
        <f t="shared" ref="O100:X100" si="124">+O101+O104</f>
        <v>0</v>
      </c>
      <c r="P100" s="59">
        <f t="shared" si="124"/>
        <v>215720000</v>
      </c>
      <c r="Q100" s="59">
        <f t="shared" si="124"/>
        <v>0</v>
      </c>
      <c r="R100" s="59">
        <f t="shared" si="124"/>
        <v>46240648.859999999</v>
      </c>
      <c r="S100" s="59">
        <f t="shared" si="124"/>
        <v>169479351.13999999</v>
      </c>
      <c r="T100" s="59">
        <f t="shared" si="124"/>
        <v>169479351.13999999</v>
      </c>
      <c r="U100" s="59">
        <f t="shared" si="124"/>
        <v>46240648.859999999</v>
      </c>
      <c r="V100" s="59">
        <f t="shared" si="124"/>
        <v>0</v>
      </c>
      <c r="W100" s="59">
        <f t="shared" si="124"/>
        <v>46240648.859999999</v>
      </c>
      <c r="X100" s="59">
        <f t="shared" si="124"/>
        <v>0</v>
      </c>
      <c r="Y100" s="176">
        <f t="shared" si="99"/>
        <v>0.2143549455776006</v>
      </c>
      <c r="Z100" s="176">
        <f t="shared" si="100"/>
        <v>0.2143549455776006</v>
      </c>
      <c r="AA100" s="176">
        <f t="shared" si="101"/>
        <v>0.2143549455776006</v>
      </c>
      <c r="AB100" s="176">
        <f t="shared" si="102"/>
        <v>1</v>
      </c>
      <c r="AC100" s="177">
        <f t="shared" si="103"/>
        <v>1</v>
      </c>
    </row>
    <row r="101" spans="1:29" ht="42" customHeight="1" x14ac:dyDescent="0.25">
      <c r="A101" s="113" t="s">
        <v>206</v>
      </c>
      <c r="B101" s="32" t="s">
        <v>41</v>
      </c>
      <c r="C101" s="32">
        <v>20</v>
      </c>
      <c r="D101" s="32" t="s">
        <v>38</v>
      </c>
      <c r="E101" s="39" t="s">
        <v>207</v>
      </c>
      <c r="F101" s="59">
        <f t="shared" ref="F101:K102" si="125">+F102</f>
        <v>5423125092</v>
      </c>
      <c r="G101" s="59">
        <f t="shared" si="125"/>
        <v>0</v>
      </c>
      <c r="H101" s="59">
        <f t="shared" si="125"/>
        <v>0</v>
      </c>
      <c r="I101" s="59">
        <f t="shared" si="125"/>
        <v>0</v>
      </c>
      <c r="J101" s="59">
        <f t="shared" si="125"/>
        <v>0</v>
      </c>
      <c r="K101" s="59">
        <f t="shared" si="125"/>
        <v>5423125092</v>
      </c>
      <c r="L101" s="59">
        <f t="shared" si="89"/>
        <v>-5423125092</v>
      </c>
      <c r="M101" s="59">
        <f>+M102</f>
        <v>0</v>
      </c>
      <c r="N101" s="318">
        <f t="shared" si="86"/>
        <v>0</v>
      </c>
      <c r="O101" s="59">
        <f t="shared" ref="O101:X102" si="126">+O102</f>
        <v>0</v>
      </c>
      <c r="P101" s="59">
        <f t="shared" si="126"/>
        <v>0</v>
      </c>
      <c r="Q101" s="59">
        <f t="shared" si="126"/>
        <v>0</v>
      </c>
      <c r="R101" s="59">
        <f t="shared" si="126"/>
        <v>0</v>
      </c>
      <c r="S101" s="59">
        <f t="shared" si="126"/>
        <v>0</v>
      </c>
      <c r="T101" s="59">
        <f t="shared" si="126"/>
        <v>0</v>
      </c>
      <c r="U101" s="59">
        <f t="shared" si="126"/>
        <v>0</v>
      </c>
      <c r="V101" s="59">
        <f t="shared" si="126"/>
        <v>0</v>
      </c>
      <c r="W101" s="59">
        <f t="shared" si="126"/>
        <v>0</v>
      </c>
      <c r="X101" s="59">
        <f t="shared" si="126"/>
        <v>0</v>
      </c>
      <c r="Y101" s="176" t="s">
        <v>40</v>
      </c>
      <c r="Z101" s="176" t="s">
        <v>40</v>
      </c>
      <c r="AA101" s="176" t="s">
        <v>40</v>
      </c>
      <c r="AB101" s="176" t="s">
        <v>40</v>
      </c>
      <c r="AC101" s="177" t="s">
        <v>40</v>
      </c>
    </row>
    <row r="102" spans="1:29" ht="42" customHeight="1" x14ac:dyDescent="0.25">
      <c r="A102" s="113" t="s">
        <v>208</v>
      </c>
      <c r="B102" s="32" t="s">
        <v>41</v>
      </c>
      <c r="C102" s="32">
        <v>20</v>
      </c>
      <c r="D102" s="32" t="s">
        <v>38</v>
      </c>
      <c r="E102" s="78" t="s">
        <v>209</v>
      </c>
      <c r="F102" s="59">
        <f t="shared" si="125"/>
        <v>5423125092</v>
      </c>
      <c r="G102" s="59">
        <f t="shared" si="125"/>
        <v>0</v>
      </c>
      <c r="H102" s="59">
        <f t="shared" si="125"/>
        <v>0</v>
      </c>
      <c r="I102" s="59">
        <f t="shared" si="125"/>
        <v>0</v>
      </c>
      <c r="J102" s="59">
        <f t="shared" si="125"/>
        <v>0</v>
      </c>
      <c r="K102" s="59">
        <f t="shared" si="125"/>
        <v>5423125092</v>
      </c>
      <c r="L102" s="59">
        <f t="shared" si="89"/>
        <v>-5423125092</v>
      </c>
      <c r="M102" s="59">
        <f>+M103</f>
        <v>0</v>
      </c>
      <c r="N102" s="318">
        <f t="shared" si="86"/>
        <v>0</v>
      </c>
      <c r="O102" s="59">
        <f t="shared" si="126"/>
        <v>0</v>
      </c>
      <c r="P102" s="59">
        <f t="shared" si="126"/>
        <v>0</v>
      </c>
      <c r="Q102" s="59">
        <f t="shared" si="126"/>
        <v>0</v>
      </c>
      <c r="R102" s="59">
        <f t="shared" si="126"/>
        <v>0</v>
      </c>
      <c r="S102" s="59">
        <f t="shared" si="126"/>
        <v>0</v>
      </c>
      <c r="T102" s="59">
        <f t="shared" si="126"/>
        <v>0</v>
      </c>
      <c r="U102" s="59">
        <f t="shared" si="126"/>
        <v>0</v>
      </c>
      <c r="V102" s="59">
        <f t="shared" si="126"/>
        <v>0</v>
      </c>
      <c r="W102" s="59">
        <f t="shared" si="126"/>
        <v>0</v>
      </c>
      <c r="X102" s="59">
        <f t="shared" si="126"/>
        <v>0</v>
      </c>
      <c r="Y102" s="176" t="s">
        <v>40</v>
      </c>
      <c r="Z102" s="176" t="s">
        <v>40</v>
      </c>
      <c r="AA102" s="176" t="s">
        <v>40</v>
      </c>
      <c r="AB102" s="176" t="s">
        <v>40</v>
      </c>
      <c r="AC102" s="177" t="s">
        <v>40</v>
      </c>
    </row>
    <row r="103" spans="1:29" ht="42" customHeight="1" x14ac:dyDescent="0.25">
      <c r="A103" s="114" t="s">
        <v>210</v>
      </c>
      <c r="B103" s="43" t="s">
        <v>41</v>
      </c>
      <c r="C103" s="43">
        <v>20</v>
      </c>
      <c r="D103" s="43" t="s">
        <v>38</v>
      </c>
      <c r="E103" s="44" t="s">
        <v>211</v>
      </c>
      <c r="F103" s="58">
        <v>5423125092</v>
      </c>
      <c r="G103" s="45">
        <v>0</v>
      </c>
      <c r="H103" s="45">
        <v>0</v>
      </c>
      <c r="I103" s="45">
        <v>0</v>
      </c>
      <c r="J103" s="45">
        <v>0</v>
      </c>
      <c r="K103" s="45">
        <v>5423125092</v>
      </c>
      <c r="L103" s="45">
        <f t="shared" si="89"/>
        <v>-5423125092</v>
      </c>
      <c r="M103" s="46">
        <f>+F103+L103</f>
        <v>0</v>
      </c>
      <c r="N103" s="52">
        <f t="shared" si="86"/>
        <v>0</v>
      </c>
      <c r="O103" s="58">
        <v>0</v>
      </c>
      <c r="P103" s="45">
        <v>0</v>
      </c>
      <c r="Q103" s="45">
        <f>M103-P103</f>
        <v>0</v>
      </c>
      <c r="R103" s="45">
        <v>0</v>
      </c>
      <c r="S103" s="45">
        <f>+M103-R103</f>
        <v>0</v>
      </c>
      <c r="T103" s="45">
        <f>P103-R103</f>
        <v>0</v>
      </c>
      <c r="U103" s="45">
        <v>0</v>
      </c>
      <c r="V103" s="45">
        <f>+R103-U103</f>
        <v>0</v>
      </c>
      <c r="W103" s="45">
        <v>0</v>
      </c>
      <c r="X103" s="48">
        <f>+U103-W103</f>
        <v>0</v>
      </c>
      <c r="Y103" s="54" t="s">
        <v>40</v>
      </c>
      <c r="Z103" s="54" t="s">
        <v>40</v>
      </c>
      <c r="AA103" s="54" t="s">
        <v>40</v>
      </c>
      <c r="AB103" s="54" t="s">
        <v>40</v>
      </c>
      <c r="AC103" s="178" t="s">
        <v>40</v>
      </c>
    </row>
    <row r="104" spans="1:29" ht="42" customHeight="1" x14ac:dyDescent="0.25">
      <c r="A104" s="113" t="s">
        <v>212</v>
      </c>
      <c r="B104" s="32" t="s">
        <v>41</v>
      </c>
      <c r="C104" s="32">
        <v>20</v>
      </c>
      <c r="D104" s="32" t="s">
        <v>38</v>
      </c>
      <c r="E104" s="39" t="s">
        <v>213</v>
      </c>
      <c r="F104" s="59">
        <f t="shared" ref="F104:K105" si="127">+F105</f>
        <v>215720000</v>
      </c>
      <c r="G104" s="59">
        <f t="shared" si="127"/>
        <v>0</v>
      </c>
      <c r="H104" s="59">
        <f t="shared" si="127"/>
        <v>0</v>
      </c>
      <c r="I104" s="59">
        <f t="shared" si="127"/>
        <v>0</v>
      </c>
      <c r="J104" s="59">
        <f t="shared" si="127"/>
        <v>50000000</v>
      </c>
      <c r="K104" s="59">
        <f t="shared" si="127"/>
        <v>50000000</v>
      </c>
      <c r="L104" s="59">
        <f t="shared" si="89"/>
        <v>0</v>
      </c>
      <c r="M104" s="59">
        <f>+M105</f>
        <v>215720000</v>
      </c>
      <c r="N104" s="319">
        <f t="shared" si="86"/>
        <v>2.7035943639295909E-5</v>
      </c>
      <c r="O104" s="59">
        <f t="shared" ref="O104:X105" si="128">+O105</f>
        <v>0</v>
      </c>
      <c r="P104" s="59">
        <f t="shared" si="128"/>
        <v>215720000</v>
      </c>
      <c r="Q104" s="59">
        <f t="shared" si="128"/>
        <v>0</v>
      </c>
      <c r="R104" s="59">
        <f t="shared" si="128"/>
        <v>46240648.859999999</v>
      </c>
      <c r="S104" s="59">
        <f t="shared" si="128"/>
        <v>169479351.13999999</v>
      </c>
      <c r="T104" s="59">
        <f t="shared" si="128"/>
        <v>169479351.13999999</v>
      </c>
      <c r="U104" s="59">
        <f t="shared" si="128"/>
        <v>46240648.859999999</v>
      </c>
      <c r="V104" s="59">
        <f t="shared" si="128"/>
        <v>0</v>
      </c>
      <c r="W104" s="59">
        <f t="shared" si="128"/>
        <v>46240648.859999999</v>
      </c>
      <c r="X104" s="59">
        <f t="shared" si="128"/>
        <v>0</v>
      </c>
      <c r="Y104" s="176">
        <f t="shared" si="99"/>
        <v>0.2143549455776006</v>
      </c>
      <c r="Z104" s="176">
        <f t="shared" si="100"/>
        <v>0.2143549455776006</v>
      </c>
      <c r="AA104" s="176">
        <f t="shared" si="101"/>
        <v>0.2143549455776006</v>
      </c>
      <c r="AB104" s="176">
        <f t="shared" ref="AB104:AB112" si="129">+U104/R104</f>
        <v>1</v>
      </c>
      <c r="AC104" s="177">
        <f t="shared" ref="AC104:AC112" si="130">+W104/U104</f>
        <v>1</v>
      </c>
    </row>
    <row r="105" spans="1:29" ht="42" customHeight="1" x14ac:dyDescent="0.25">
      <c r="A105" s="113" t="s">
        <v>214</v>
      </c>
      <c r="B105" s="32" t="s">
        <v>41</v>
      </c>
      <c r="C105" s="32">
        <v>20</v>
      </c>
      <c r="D105" s="32" t="s">
        <v>38</v>
      </c>
      <c r="E105" s="39" t="s">
        <v>215</v>
      </c>
      <c r="F105" s="59">
        <f t="shared" si="127"/>
        <v>215720000</v>
      </c>
      <c r="G105" s="59">
        <f t="shared" si="127"/>
        <v>0</v>
      </c>
      <c r="H105" s="59">
        <f t="shared" si="127"/>
        <v>0</v>
      </c>
      <c r="I105" s="59">
        <f t="shared" si="127"/>
        <v>0</v>
      </c>
      <c r="J105" s="59">
        <f t="shared" si="127"/>
        <v>50000000</v>
      </c>
      <c r="K105" s="59">
        <f t="shared" si="127"/>
        <v>50000000</v>
      </c>
      <c r="L105" s="59">
        <f t="shared" si="89"/>
        <v>0</v>
      </c>
      <c r="M105" s="59">
        <f>+M106</f>
        <v>215720000</v>
      </c>
      <c r="N105" s="319">
        <f t="shared" si="86"/>
        <v>2.7035943639295909E-5</v>
      </c>
      <c r="O105" s="59">
        <f t="shared" si="128"/>
        <v>0</v>
      </c>
      <c r="P105" s="59">
        <f t="shared" si="128"/>
        <v>215720000</v>
      </c>
      <c r="Q105" s="59">
        <f t="shared" si="128"/>
        <v>0</v>
      </c>
      <c r="R105" s="59">
        <f t="shared" si="128"/>
        <v>46240648.859999999</v>
      </c>
      <c r="S105" s="59">
        <f t="shared" si="128"/>
        <v>169479351.13999999</v>
      </c>
      <c r="T105" s="59">
        <f t="shared" si="128"/>
        <v>169479351.13999999</v>
      </c>
      <c r="U105" s="59">
        <f t="shared" si="128"/>
        <v>46240648.859999999</v>
      </c>
      <c r="V105" s="59">
        <f t="shared" si="128"/>
        <v>0</v>
      </c>
      <c r="W105" s="59">
        <f t="shared" si="128"/>
        <v>46240648.859999999</v>
      </c>
      <c r="X105" s="59">
        <f t="shared" si="128"/>
        <v>0</v>
      </c>
      <c r="Y105" s="176">
        <f t="shared" si="99"/>
        <v>0.2143549455776006</v>
      </c>
      <c r="Z105" s="176">
        <f t="shared" si="100"/>
        <v>0.2143549455776006</v>
      </c>
      <c r="AA105" s="176">
        <f t="shared" si="101"/>
        <v>0.2143549455776006</v>
      </c>
      <c r="AB105" s="176">
        <f t="shared" si="129"/>
        <v>1</v>
      </c>
      <c r="AC105" s="177">
        <f t="shared" si="130"/>
        <v>1</v>
      </c>
    </row>
    <row r="106" spans="1:29" ht="54" customHeight="1" x14ac:dyDescent="0.25">
      <c r="A106" s="113" t="s">
        <v>216</v>
      </c>
      <c r="B106" s="32" t="s">
        <v>41</v>
      </c>
      <c r="C106" s="32">
        <v>20</v>
      </c>
      <c r="D106" s="32" t="s">
        <v>38</v>
      </c>
      <c r="E106" s="39" t="s">
        <v>217</v>
      </c>
      <c r="F106" s="59">
        <f t="shared" ref="F106:K106" si="131">+F107+F108</f>
        <v>215720000</v>
      </c>
      <c r="G106" s="59">
        <f t="shared" si="131"/>
        <v>0</v>
      </c>
      <c r="H106" s="59">
        <f t="shared" si="131"/>
        <v>0</v>
      </c>
      <c r="I106" s="59">
        <f t="shared" si="131"/>
        <v>0</v>
      </c>
      <c r="J106" s="59">
        <f t="shared" si="131"/>
        <v>50000000</v>
      </c>
      <c r="K106" s="59">
        <f t="shared" si="131"/>
        <v>50000000</v>
      </c>
      <c r="L106" s="59">
        <f t="shared" si="89"/>
        <v>0</v>
      </c>
      <c r="M106" s="59">
        <f>+M107+M108</f>
        <v>215720000</v>
      </c>
      <c r="N106" s="319">
        <f t="shared" si="86"/>
        <v>2.7035943639295909E-5</v>
      </c>
      <c r="O106" s="59">
        <f t="shared" ref="O106:X106" si="132">+O107+O108</f>
        <v>0</v>
      </c>
      <c r="P106" s="59">
        <f t="shared" si="132"/>
        <v>215720000</v>
      </c>
      <c r="Q106" s="59">
        <f t="shared" si="132"/>
        <v>0</v>
      </c>
      <c r="R106" s="59">
        <f t="shared" si="132"/>
        <v>46240648.859999999</v>
      </c>
      <c r="S106" s="59">
        <f t="shared" si="132"/>
        <v>169479351.13999999</v>
      </c>
      <c r="T106" s="59">
        <f t="shared" si="132"/>
        <v>169479351.13999999</v>
      </c>
      <c r="U106" s="59">
        <f t="shared" si="132"/>
        <v>46240648.859999999</v>
      </c>
      <c r="V106" s="59">
        <f t="shared" si="132"/>
        <v>0</v>
      </c>
      <c r="W106" s="59">
        <f t="shared" si="132"/>
        <v>46240648.859999999</v>
      </c>
      <c r="X106" s="59">
        <f t="shared" si="132"/>
        <v>0</v>
      </c>
      <c r="Y106" s="176">
        <f t="shared" si="99"/>
        <v>0.2143549455776006</v>
      </c>
      <c r="Z106" s="176">
        <f t="shared" si="100"/>
        <v>0.2143549455776006</v>
      </c>
      <c r="AA106" s="176">
        <f t="shared" si="101"/>
        <v>0.2143549455776006</v>
      </c>
      <c r="AB106" s="176">
        <f t="shared" si="129"/>
        <v>1</v>
      </c>
      <c r="AC106" s="177">
        <f t="shared" si="130"/>
        <v>1</v>
      </c>
    </row>
    <row r="107" spans="1:29" ht="42" customHeight="1" x14ac:dyDescent="0.25">
      <c r="A107" s="114" t="s">
        <v>218</v>
      </c>
      <c r="B107" s="43" t="s">
        <v>41</v>
      </c>
      <c r="C107" s="43">
        <v>20</v>
      </c>
      <c r="D107" s="43" t="s">
        <v>38</v>
      </c>
      <c r="E107" s="44" t="s">
        <v>219</v>
      </c>
      <c r="F107" s="48">
        <v>59277258</v>
      </c>
      <c r="G107" s="45">
        <v>0</v>
      </c>
      <c r="H107" s="45">
        <v>0</v>
      </c>
      <c r="I107" s="45">
        <v>0</v>
      </c>
      <c r="J107" s="45">
        <v>50000000</v>
      </c>
      <c r="K107" s="45">
        <v>0</v>
      </c>
      <c r="L107" s="45">
        <f t="shared" si="89"/>
        <v>50000000</v>
      </c>
      <c r="M107" s="46">
        <f>+F107+L107</f>
        <v>109277258</v>
      </c>
      <c r="N107" s="52">
        <f t="shared" si="86"/>
        <v>1.3695595161991461E-5</v>
      </c>
      <c r="O107" s="48">
        <v>0</v>
      </c>
      <c r="P107" s="45">
        <v>109277258</v>
      </c>
      <c r="Q107" s="45">
        <f>M107-P107</f>
        <v>0</v>
      </c>
      <c r="R107" s="45">
        <v>44878883.859999999</v>
      </c>
      <c r="S107" s="45">
        <f>+M107-R107</f>
        <v>64398374.140000001</v>
      </c>
      <c r="T107" s="45">
        <f>P107-R107</f>
        <v>64398374.140000001</v>
      </c>
      <c r="U107" s="45">
        <v>44878883.859999999</v>
      </c>
      <c r="V107" s="45">
        <f>+R107-U107</f>
        <v>0</v>
      </c>
      <c r="W107" s="45">
        <v>44878883.859999999</v>
      </c>
      <c r="X107" s="48">
        <f>+U107-W107</f>
        <v>0</v>
      </c>
      <c r="Y107" s="54">
        <f t="shared" si="99"/>
        <v>0.41068823176364838</v>
      </c>
      <c r="Z107" s="54">
        <f t="shared" si="100"/>
        <v>0.41068823176364838</v>
      </c>
      <c r="AA107" s="54">
        <f t="shared" si="101"/>
        <v>0.41068823176364838</v>
      </c>
      <c r="AB107" s="54">
        <f t="shared" si="129"/>
        <v>1</v>
      </c>
      <c r="AC107" s="178">
        <f t="shared" si="130"/>
        <v>1</v>
      </c>
    </row>
    <row r="108" spans="1:29" ht="42" customHeight="1" x14ac:dyDescent="0.25">
      <c r="A108" s="114" t="s">
        <v>220</v>
      </c>
      <c r="B108" s="43" t="s">
        <v>41</v>
      </c>
      <c r="C108" s="43">
        <v>20</v>
      </c>
      <c r="D108" s="43" t="s">
        <v>38</v>
      </c>
      <c r="E108" s="44" t="s">
        <v>221</v>
      </c>
      <c r="F108" s="48">
        <v>156442742</v>
      </c>
      <c r="G108" s="45">
        <v>0</v>
      </c>
      <c r="H108" s="45">
        <v>0</v>
      </c>
      <c r="I108" s="45">
        <v>0</v>
      </c>
      <c r="J108" s="45">
        <v>0</v>
      </c>
      <c r="K108" s="45">
        <v>50000000</v>
      </c>
      <c r="L108" s="45">
        <f t="shared" si="89"/>
        <v>-50000000</v>
      </c>
      <c r="M108" s="46">
        <f>+F108+L108</f>
        <v>106442742</v>
      </c>
      <c r="N108" s="52">
        <f t="shared" si="86"/>
        <v>1.3340348477304448E-5</v>
      </c>
      <c r="O108" s="48">
        <v>0</v>
      </c>
      <c r="P108" s="45">
        <v>106442742</v>
      </c>
      <c r="Q108" s="45">
        <f>M108-P108</f>
        <v>0</v>
      </c>
      <c r="R108" s="45">
        <v>1361765</v>
      </c>
      <c r="S108" s="45">
        <f>+M108-R108</f>
        <v>105080977</v>
      </c>
      <c r="T108" s="45">
        <f>P108-R108</f>
        <v>105080977</v>
      </c>
      <c r="U108" s="45">
        <v>1361765</v>
      </c>
      <c r="V108" s="45">
        <f>+R108-U108</f>
        <v>0</v>
      </c>
      <c r="W108" s="45">
        <v>1361765</v>
      </c>
      <c r="X108" s="48">
        <f>+U108-W108</f>
        <v>0</v>
      </c>
      <c r="Y108" s="54">
        <f t="shared" si="99"/>
        <v>1.2793403988033303E-2</v>
      </c>
      <c r="Z108" s="54">
        <f t="shared" si="100"/>
        <v>1.2793403988033303E-2</v>
      </c>
      <c r="AA108" s="54">
        <f t="shared" si="101"/>
        <v>1.2793403988033303E-2</v>
      </c>
      <c r="AB108" s="54">
        <f t="shared" si="129"/>
        <v>1</v>
      </c>
      <c r="AC108" s="178">
        <f t="shared" si="130"/>
        <v>1</v>
      </c>
    </row>
    <row r="109" spans="1:29" ht="42" customHeight="1" x14ac:dyDescent="0.25">
      <c r="A109" s="245" t="s">
        <v>222</v>
      </c>
      <c r="B109" s="80" t="s">
        <v>37</v>
      </c>
      <c r="C109" s="80">
        <v>10</v>
      </c>
      <c r="D109" s="80" t="s">
        <v>38</v>
      </c>
      <c r="E109" s="78" t="s">
        <v>223</v>
      </c>
      <c r="F109" s="81">
        <f t="shared" ref="F109:K109" si="133">+F110</f>
        <v>10647256000</v>
      </c>
      <c r="G109" s="81">
        <f t="shared" si="133"/>
        <v>0</v>
      </c>
      <c r="H109" s="81">
        <f t="shared" si="133"/>
        <v>0</v>
      </c>
      <c r="I109" s="81">
        <f t="shared" si="133"/>
        <v>0</v>
      </c>
      <c r="J109" s="81">
        <f t="shared" si="133"/>
        <v>0</v>
      </c>
      <c r="K109" s="81">
        <f t="shared" si="133"/>
        <v>0</v>
      </c>
      <c r="L109" s="59">
        <f t="shared" si="89"/>
        <v>0</v>
      </c>
      <c r="M109" s="81">
        <f>+M110</f>
        <v>10647256000</v>
      </c>
      <c r="N109" s="323">
        <f t="shared" si="86"/>
        <v>1.3344085533522861E-3</v>
      </c>
      <c r="O109" s="81">
        <f t="shared" ref="O109:X109" si="134">+O110</f>
        <v>0</v>
      </c>
      <c r="P109" s="81">
        <f t="shared" si="134"/>
        <v>10533153706.029999</v>
      </c>
      <c r="Q109" s="81">
        <f t="shared" si="134"/>
        <v>114102293.97000027</v>
      </c>
      <c r="R109" s="81">
        <f t="shared" si="134"/>
        <v>5744527026.8599997</v>
      </c>
      <c r="S109" s="81">
        <f t="shared" si="134"/>
        <v>4902728973.1400003</v>
      </c>
      <c r="T109" s="81">
        <f t="shared" si="134"/>
        <v>4788626679.1700001</v>
      </c>
      <c r="U109" s="81">
        <f t="shared" si="134"/>
        <v>5744527026.8599997</v>
      </c>
      <c r="V109" s="81">
        <f t="shared" si="134"/>
        <v>0</v>
      </c>
      <c r="W109" s="81">
        <f t="shared" si="134"/>
        <v>5744527026.8599997</v>
      </c>
      <c r="X109" s="81">
        <f t="shared" si="134"/>
        <v>0</v>
      </c>
      <c r="Y109" s="176">
        <f t="shared" si="99"/>
        <v>0.53953122070700654</v>
      </c>
      <c r="Z109" s="176">
        <f t="shared" si="100"/>
        <v>0.53953122070700654</v>
      </c>
      <c r="AA109" s="176">
        <f t="shared" si="101"/>
        <v>0.53953122070700654</v>
      </c>
      <c r="AB109" s="176">
        <f t="shared" si="129"/>
        <v>1</v>
      </c>
      <c r="AC109" s="177">
        <f t="shared" si="130"/>
        <v>1</v>
      </c>
    </row>
    <row r="110" spans="1:29" ht="42" customHeight="1" x14ac:dyDescent="0.25">
      <c r="A110" s="245" t="s">
        <v>224</v>
      </c>
      <c r="B110" s="80" t="s">
        <v>37</v>
      </c>
      <c r="C110" s="80">
        <v>10</v>
      </c>
      <c r="D110" s="80" t="s">
        <v>38</v>
      </c>
      <c r="E110" s="78" t="s">
        <v>225</v>
      </c>
      <c r="F110" s="81">
        <f t="shared" ref="F110:K110" si="135">+F111+F112</f>
        <v>10647256000</v>
      </c>
      <c r="G110" s="81">
        <f t="shared" si="135"/>
        <v>0</v>
      </c>
      <c r="H110" s="81">
        <f t="shared" si="135"/>
        <v>0</v>
      </c>
      <c r="I110" s="81">
        <f t="shared" si="135"/>
        <v>0</v>
      </c>
      <c r="J110" s="81">
        <f t="shared" si="135"/>
        <v>0</v>
      </c>
      <c r="K110" s="81">
        <f t="shared" si="135"/>
        <v>0</v>
      </c>
      <c r="L110" s="59">
        <f t="shared" si="89"/>
        <v>0</v>
      </c>
      <c r="M110" s="81">
        <f>+M111+M112</f>
        <v>10647256000</v>
      </c>
      <c r="N110" s="323">
        <f t="shared" si="86"/>
        <v>1.3344085533522861E-3</v>
      </c>
      <c r="O110" s="81">
        <f t="shared" ref="O110:X110" si="136">+O111+O112</f>
        <v>0</v>
      </c>
      <c r="P110" s="81">
        <f t="shared" si="136"/>
        <v>10533153706.029999</v>
      </c>
      <c r="Q110" s="81">
        <f t="shared" si="136"/>
        <v>114102293.97000027</v>
      </c>
      <c r="R110" s="81">
        <f t="shared" si="136"/>
        <v>5744527026.8599997</v>
      </c>
      <c r="S110" s="81">
        <f t="shared" si="136"/>
        <v>4902728973.1400003</v>
      </c>
      <c r="T110" s="81">
        <f t="shared" si="136"/>
        <v>4788626679.1700001</v>
      </c>
      <c r="U110" s="81">
        <f t="shared" si="136"/>
        <v>5744527026.8599997</v>
      </c>
      <c r="V110" s="81">
        <f t="shared" si="136"/>
        <v>0</v>
      </c>
      <c r="W110" s="81">
        <f t="shared" si="136"/>
        <v>5744527026.8599997</v>
      </c>
      <c r="X110" s="81">
        <f t="shared" si="136"/>
        <v>0</v>
      </c>
      <c r="Y110" s="176">
        <f t="shared" si="99"/>
        <v>0.53953122070700654</v>
      </c>
      <c r="Z110" s="176">
        <f t="shared" si="100"/>
        <v>0.53953122070700654</v>
      </c>
      <c r="AA110" s="176">
        <f t="shared" si="101"/>
        <v>0.53953122070700654</v>
      </c>
      <c r="AB110" s="176">
        <f t="shared" si="129"/>
        <v>1</v>
      </c>
      <c r="AC110" s="177">
        <f t="shared" si="130"/>
        <v>1</v>
      </c>
    </row>
    <row r="111" spans="1:29" ht="42" customHeight="1" x14ac:dyDescent="0.25">
      <c r="A111" s="351" t="s">
        <v>226</v>
      </c>
      <c r="B111" s="83" t="s">
        <v>37</v>
      </c>
      <c r="C111" s="83">
        <v>10</v>
      </c>
      <c r="D111" s="83" t="s">
        <v>38</v>
      </c>
      <c r="E111" s="84" t="s">
        <v>227</v>
      </c>
      <c r="F111" s="85">
        <v>5323628000</v>
      </c>
      <c r="G111" s="45">
        <v>0</v>
      </c>
      <c r="H111" s="45">
        <v>0</v>
      </c>
      <c r="I111" s="45">
        <v>0</v>
      </c>
      <c r="J111" s="45">
        <v>0</v>
      </c>
      <c r="K111" s="45">
        <v>0</v>
      </c>
      <c r="L111" s="45">
        <f t="shared" si="89"/>
        <v>0</v>
      </c>
      <c r="M111" s="46">
        <f>+F111+L111</f>
        <v>5323628000</v>
      </c>
      <c r="N111" s="86">
        <f t="shared" si="86"/>
        <v>6.6720427667614306E-4</v>
      </c>
      <c r="O111" s="85">
        <v>0</v>
      </c>
      <c r="P111" s="45">
        <v>5209525706.3000002</v>
      </c>
      <c r="Q111" s="45">
        <f>M111-P111</f>
        <v>114102293.69999981</v>
      </c>
      <c r="R111" s="45">
        <v>1521659061.53</v>
      </c>
      <c r="S111" s="45">
        <f>+M111-R111</f>
        <v>3801968938.4700003</v>
      </c>
      <c r="T111" s="45">
        <f>P111-R111</f>
        <v>3687866644.7700005</v>
      </c>
      <c r="U111" s="45">
        <v>1521659061.53</v>
      </c>
      <c r="V111" s="45">
        <f>+R111-U111</f>
        <v>0</v>
      </c>
      <c r="W111" s="45">
        <v>1521659061.53</v>
      </c>
      <c r="X111" s="48">
        <f>+U111-W111</f>
        <v>0</v>
      </c>
      <c r="Y111" s="54">
        <f t="shared" si="99"/>
        <v>0.28583121539108292</v>
      </c>
      <c r="Z111" s="54">
        <f t="shared" si="100"/>
        <v>0.28583121539108292</v>
      </c>
      <c r="AA111" s="54">
        <f t="shared" si="101"/>
        <v>0.28583121539108292</v>
      </c>
      <c r="AB111" s="54">
        <f t="shared" si="129"/>
        <v>1</v>
      </c>
      <c r="AC111" s="178">
        <f t="shared" si="130"/>
        <v>1</v>
      </c>
    </row>
    <row r="112" spans="1:29" ht="42" customHeight="1" x14ac:dyDescent="0.25">
      <c r="A112" s="351" t="s">
        <v>228</v>
      </c>
      <c r="B112" s="83" t="s">
        <v>37</v>
      </c>
      <c r="C112" s="83">
        <v>10</v>
      </c>
      <c r="D112" s="83" t="s">
        <v>38</v>
      </c>
      <c r="E112" s="84" t="s">
        <v>229</v>
      </c>
      <c r="F112" s="85">
        <v>5323628000</v>
      </c>
      <c r="G112" s="45">
        <v>0</v>
      </c>
      <c r="H112" s="45">
        <v>0</v>
      </c>
      <c r="I112" s="45">
        <v>0</v>
      </c>
      <c r="J112" s="45">
        <v>0</v>
      </c>
      <c r="K112" s="45">
        <v>0</v>
      </c>
      <c r="L112" s="45">
        <f t="shared" si="89"/>
        <v>0</v>
      </c>
      <c r="M112" s="46">
        <f>+F112+L112</f>
        <v>5323628000</v>
      </c>
      <c r="N112" s="86">
        <f t="shared" si="86"/>
        <v>6.6720427667614306E-4</v>
      </c>
      <c r="O112" s="85">
        <v>0</v>
      </c>
      <c r="P112" s="45">
        <v>5323627999.7299995</v>
      </c>
      <c r="Q112" s="45">
        <f>M112-P112</f>
        <v>0.27000045776367188</v>
      </c>
      <c r="R112" s="45">
        <v>4222867965.3299999</v>
      </c>
      <c r="S112" s="45">
        <f>+M112-R112</f>
        <v>1100760034.6700001</v>
      </c>
      <c r="T112" s="45">
        <f>P112-R112</f>
        <v>1100760034.3999996</v>
      </c>
      <c r="U112" s="45">
        <v>4222867965.3299999</v>
      </c>
      <c r="V112" s="45">
        <f>+R112-U112</f>
        <v>0</v>
      </c>
      <c r="W112" s="45">
        <v>4222867965.3299999</v>
      </c>
      <c r="X112" s="48">
        <f>+U112-W112</f>
        <v>0</v>
      </c>
      <c r="Y112" s="54">
        <f t="shared" si="99"/>
        <v>0.79323122602293017</v>
      </c>
      <c r="Z112" s="54">
        <f t="shared" si="100"/>
        <v>0.79323122602293017</v>
      </c>
      <c r="AA112" s="54">
        <f t="shared" si="101"/>
        <v>0.79323122602293017</v>
      </c>
      <c r="AB112" s="54">
        <f t="shared" si="129"/>
        <v>1</v>
      </c>
      <c r="AC112" s="178">
        <f t="shared" si="130"/>
        <v>1</v>
      </c>
    </row>
    <row r="113" spans="1:29" ht="48.75" customHeight="1" x14ac:dyDescent="0.25">
      <c r="A113" s="113" t="s">
        <v>230</v>
      </c>
      <c r="B113" s="32" t="s">
        <v>41</v>
      </c>
      <c r="C113" s="32">
        <v>20</v>
      </c>
      <c r="D113" s="32" t="s">
        <v>38</v>
      </c>
      <c r="E113" s="39" t="s">
        <v>231</v>
      </c>
      <c r="F113" s="59">
        <f t="shared" ref="F113:K114" si="137">+F114</f>
        <v>16069012000</v>
      </c>
      <c r="G113" s="59">
        <f t="shared" si="137"/>
        <v>0</v>
      </c>
      <c r="H113" s="59">
        <f t="shared" si="137"/>
        <v>0</v>
      </c>
      <c r="I113" s="59">
        <f t="shared" si="137"/>
        <v>0</v>
      </c>
      <c r="J113" s="59">
        <f t="shared" si="137"/>
        <v>0</v>
      </c>
      <c r="K113" s="59">
        <f t="shared" si="137"/>
        <v>0</v>
      </c>
      <c r="L113" s="59">
        <f t="shared" si="89"/>
        <v>0</v>
      </c>
      <c r="M113" s="59">
        <f>+M114</f>
        <v>16069012000</v>
      </c>
      <c r="N113" s="323">
        <f t="shared" si="86"/>
        <v>2.0139111012941295E-3</v>
      </c>
      <c r="O113" s="59">
        <f t="shared" ref="O113:X114" si="138">+O114</f>
        <v>0</v>
      </c>
      <c r="P113" s="59">
        <f t="shared" si="138"/>
        <v>0</v>
      </c>
      <c r="Q113" s="59">
        <f t="shared" si="138"/>
        <v>16069012000</v>
      </c>
      <c r="R113" s="59">
        <f t="shared" si="138"/>
        <v>0</v>
      </c>
      <c r="S113" s="59">
        <f t="shared" si="138"/>
        <v>16069012000</v>
      </c>
      <c r="T113" s="59">
        <f t="shared" si="138"/>
        <v>0</v>
      </c>
      <c r="U113" s="59">
        <f t="shared" si="138"/>
        <v>0</v>
      </c>
      <c r="V113" s="59">
        <f t="shared" si="138"/>
        <v>0</v>
      </c>
      <c r="W113" s="59">
        <f t="shared" si="138"/>
        <v>0</v>
      </c>
      <c r="X113" s="59">
        <f t="shared" si="138"/>
        <v>0</v>
      </c>
      <c r="Y113" s="176">
        <f t="shared" si="99"/>
        <v>0</v>
      </c>
      <c r="Z113" s="176">
        <f t="shared" si="100"/>
        <v>0</v>
      </c>
      <c r="AA113" s="176">
        <f t="shared" si="101"/>
        <v>0</v>
      </c>
      <c r="AB113" s="176" t="s">
        <v>40</v>
      </c>
      <c r="AC113" s="177" t="s">
        <v>40</v>
      </c>
    </row>
    <row r="114" spans="1:29" ht="42" customHeight="1" x14ac:dyDescent="0.25">
      <c r="A114" s="113" t="s">
        <v>232</v>
      </c>
      <c r="B114" s="32" t="s">
        <v>41</v>
      </c>
      <c r="C114" s="32">
        <v>20</v>
      </c>
      <c r="D114" s="32" t="s">
        <v>38</v>
      </c>
      <c r="E114" s="39" t="s">
        <v>233</v>
      </c>
      <c r="F114" s="59">
        <f t="shared" si="137"/>
        <v>16069012000</v>
      </c>
      <c r="G114" s="59">
        <f t="shared" si="137"/>
        <v>0</v>
      </c>
      <c r="H114" s="59">
        <f t="shared" si="137"/>
        <v>0</v>
      </c>
      <c r="I114" s="59">
        <f t="shared" si="137"/>
        <v>0</v>
      </c>
      <c r="J114" s="59">
        <f t="shared" si="137"/>
        <v>0</v>
      </c>
      <c r="K114" s="59">
        <f t="shared" si="137"/>
        <v>0</v>
      </c>
      <c r="L114" s="59">
        <f t="shared" si="89"/>
        <v>0</v>
      </c>
      <c r="M114" s="59">
        <f>+M115</f>
        <v>16069012000</v>
      </c>
      <c r="N114" s="323">
        <f t="shared" si="86"/>
        <v>2.0139111012941295E-3</v>
      </c>
      <c r="O114" s="59">
        <f t="shared" si="138"/>
        <v>0</v>
      </c>
      <c r="P114" s="59">
        <f t="shared" si="138"/>
        <v>0</v>
      </c>
      <c r="Q114" s="59">
        <f t="shared" si="138"/>
        <v>16069012000</v>
      </c>
      <c r="R114" s="59">
        <f t="shared" si="138"/>
        <v>0</v>
      </c>
      <c r="S114" s="59">
        <f t="shared" si="138"/>
        <v>16069012000</v>
      </c>
      <c r="T114" s="59">
        <f t="shared" si="138"/>
        <v>0</v>
      </c>
      <c r="U114" s="59">
        <f t="shared" si="138"/>
        <v>0</v>
      </c>
      <c r="V114" s="59">
        <f t="shared" si="138"/>
        <v>0</v>
      </c>
      <c r="W114" s="59">
        <f t="shared" si="138"/>
        <v>0</v>
      </c>
      <c r="X114" s="59">
        <f t="shared" si="138"/>
        <v>0</v>
      </c>
      <c r="Y114" s="176">
        <f t="shared" si="99"/>
        <v>0</v>
      </c>
      <c r="Z114" s="176">
        <f t="shared" si="100"/>
        <v>0</v>
      </c>
      <c r="AA114" s="176">
        <f t="shared" si="101"/>
        <v>0</v>
      </c>
      <c r="AB114" s="176" t="s">
        <v>40</v>
      </c>
      <c r="AC114" s="177" t="s">
        <v>40</v>
      </c>
    </row>
    <row r="115" spans="1:29" ht="42" customHeight="1" thickBot="1" x14ac:dyDescent="0.3">
      <c r="A115" s="184" t="s">
        <v>234</v>
      </c>
      <c r="B115" s="89" t="s">
        <v>41</v>
      </c>
      <c r="C115" s="89">
        <v>20</v>
      </c>
      <c r="D115" s="89" t="s">
        <v>38</v>
      </c>
      <c r="E115" s="90" t="s">
        <v>235</v>
      </c>
      <c r="F115" s="91">
        <v>16069012000</v>
      </c>
      <c r="G115" s="91">
        <v>0</v>
      </c>
      <c r="H115" s="91">
        <v>0</v>
      </c>
      <c r="I115" s="91">
        <v>0</v>
      </c>
      <c r="J115" s="91">
        <v>0</v>
      </c>
      <c r="K115" s="91">
        <v>0</v>
      </c>
      <c r="L115" s="45">
        <f t="shared" si="89"/>
        <v>0</v>
      </c>
      <c r="M115" s="92">
        <f>+F115+L115</f>
        <v>16069012000</v>
      </c>
      <c r="N115" s="326">
        <f t="shared" si="86"/>
        <v>2.0139111012941295E-3</v>
      </c>
      <c r="O115" s="91">
        <v>0</v>
      </c>
      <c r="P115" s="91">
        <v>0</v>
      </c>
      <c r="Q115" s="91">
        <f>M115-P115</f>
        <v>16069012000</v>
      </c>
      <c r="R115" s="91">
        <v>0</v>
      </c>
      <c r="S115" s="91">
        <f>+M115-R115</f>
        <v>16069012000</v>
      </c>
      <c r="T115" s="91">
        <f>P115-R115</f>
        <v>0</v>
      </c>
      <c r="U115" s="91">
        <v>0</v>
      </c>
      <c r="V115" s="91">
        <f>+R115-U115</f>
        <v>0</v>
      </c>
      <c r="W115" s="91">
        <v>0</v>
      </c>
      <c r="X115" s="93">
        <f>+U115-W115</f>
        <v>0</v>
      </c>
      <c r="Y115" s="186">
        <f t="shared" si="99"/>
        <v>0</v>
      </c>
      <c r="Z115" s="186">
        <f t="shared" si="100"/>
        <v>0</v>
      </c>
      <c r="AA115" s="186">
        <f t="shared" si="101"/>
        <v>0</v>
      </c>
      <c r="AB115" s="186" t="s">
        <v>40</v>
      </c>
      <c r="AC115" s="187" t="s">
        <v>40</v>
      </c>
    </row>
    <row r="116" spans="1:29" ht="42" customHeight="1" thickBot="1" x14ac:dyDescent="0.3">
      <c r="A116" s="23" t="s">
        <v>236</v>
      </c>
      <c r="B116" s="96" t="s">
        <v>37</v>
      </c>
      <c r="C116" s="97">
        <v>11</v>
      </c>
      <c r="D116" s="96" t="s">
        <v>237</v>
      </c>
      <c r="E116" s="25" t="s">
        <v>238</v>
      </c>
      <c r="F116" s="26">
        <f t="shared" ref="F116:K118" si="139">+F118</f>
        <v>112491124000</v>
      </c>
      <c r="G116" s="26">
        <f t="shared" si="139"/>
        <v>0</v>
      </c>
      <c r="H116" s="26">
        <f t="shared" si="139"/>
        <v>0</v>
      </c>
      <c r="I116" s="26">
        <f t="shared" si="139"/>
        <v>0</v>
      </c>
      <c r="J116" s="26">
        <f t="shared" si="139"/>
        <v>0</v>
      </c>
      <c r="K116" s="26">
        <f t="shared" si="139"/>
        <v>0</v>
      </c>
      <c r="L116" s="26">
        <f t="shared" si="89"/>
        <v>0</v>
      </c>
      <c r="M116" s="26">
        <f>+M118</f>
        <v>112491124000</v>
      </c>
      <c r="N116" s="27">
        <f t="shared" si="86"/>
        <v>1.409838535316636E-2</v>
      </c>
      <c r="O116" s="26">
        <f t="shared" ref="O116:X118" si="140">+O118</f>
        <v>0</v>
      </c>
      <c r="P116" s="26">
        <f t="shared" si="140"/>
        <v>112491124000</v>
      </c>
      <c r="Q116" s="26">
        <f t="shared" si="140"/>
        <v>0</v>
      </c>
      <c r="R116" s="26">
        <f t="shared" si="140"/>
        <v>112491124000</v>
      </c>
      <c r="S116" s="26">
        <f t="shared" si="140"/>
        <v>0</v>
      </c>
      <c r="T116" s="26">
        <f t="shared" si="140"/>
        <v>0</v>
      </c>
      <c r="U116" s="26">
        <f t="shared" si="140"/>
        <v>0</v>
      </c>
      <c r="V116" s="26">
        <f t="shared" si="140"/>
        <v>112491124000</v>
      </c>
      <c r="W116" s="26">
        <f t="shared" si="140"/>
        <v>0</v>
      </c>
      <c r="X116" s="26">
        <f t="shared" si="140"/>
        <v>0</v>
      </c>
      <c r="Y116" s="172">
        <f t="shared" si="99"/>
        <v>1</v>
      </c>
      <c r="Z116" s="172">
        <f t="shared" si="100"/>
        <v>0</v>
      </c>
      <c r="AA116" s="172">
        <f t="shared" si="101"/>
        <v>0</v>
      </c>
      <c r="AB116" s="172">
        <f>+U116/R116</f>
        <v>0</v>
      </c>
      <c r="AC116" s="317" t="s">
        <v>40</v>
      </c>
    </row>
    <row r="117" spans="1:29" ht="42" customHeight="1" thickBot="1" x14ac:dyDescent="0.3">
      <c r="A117" s="99" t="s">
        <v>236</v>
      </c>
      <c r="B117" s="100" t="s">
        <v>37</v>
      </c>
      <c r="C117" s="101">
        <v>11</v>
      </c>
      <c r="D117" s="100" t="s">
        <v>38</v>
      </c>
      <c r="E117" s="102" t="s">
        <v>238</v>
      </c>
      <c r="F117" s="103">
        <f t="shared" si="139"/>
        <v>1427021447000</v>
      </c>
      <c r="G117" s="103">
        <f t="shared" si="139"/>
        <v>0</v>
      </c>
      <c r="H117" s="103">
        <f t="shared" si="139"/>
        <v>0</v>
      </c>
      <c r="I117" s="103">
        <f t="shared" si="139"/>
        <v>0</v>
      </c>
      <c r="J117" s="103">
        <f t="shared" si="139"/>
        <v>0</v>
      </c>
      <c r="K117" s="103">
        <f t="shared" si="139"/>
        <v>0</v>
      </c>
      <c r="L117" s="26">
        <f t="shared" si="89"/>
        <v>0</v>
      </c>
      <c r="M117" s="103">
        <f>+M119</f>
        <v>1427021447000</v>
      </c>
      <c r="N117" s="327">
        <f t="shared" si="86"/>
        <v>0.17884698411440056</v>
      </c>
      <c r="O117" s="103">
        <f t="shared" si="140"/>
        <v>0</v>
      </c>
      <c r="P117" s="103">
        <f t="shared" si="140"/>
        <v>1427021447000</v>
      </c>
      <c r="Q117" s="103">
        <f t="shared" si="140"/>
        <v>0</v>
      </c>
      <c r="R117" s="103">
        <f t="shared" si="140"/>
        <v>1427021447000</v>
      </c>
      <c r="S117" s="103">
        <f t="shared" si="140"/>
        <v>0</v>
      </c>
      <c r="T117" s="103">
        <f t="shared" si="140"/>
        <v>0</v>
      </c>
      <c r="U117" s="103">
        <f t="shared" si="140"/>
        <v>1427021447000</v>
      </c>
      <c r="V117" s="103">
        <f t="shared" si="140"/>
        <v>0</v>
      </c>
      <c r="W117" s="103">
        <f t="shared" si="140"/>
        <v>1427021447000</v>
      </c>
      <c r="X117" s="103">
        <f t="shared" si="140"/>
        <v>0</v>
      </c>
      <c r="Y117" s="197">
        <f t="shared" si="99"/>
        <v>1</v>
      </c>
      <c r="Z117" s="197">
        <f t="shared" si="100"/>
        <v>1</v>
      </c>
      <c r="AA117" s="197">
        <f t="shared" si="101"/>
        <v>1</v>
      </c>
      <c r="AB117" s="172">
        <f>+U117/R117</f>
        <v>1</v>
      </c>
      <c r="AC117" s="317">
        <f>+W117/U117</f>
        <v>1</v>
      </c>
    </row>
    <row r="118" spans="1:29" ht="42" customHeight="1" x14ac:dyDescent="0.25">
      <c r="A118" s="110" t="s">
        <v>239</v>
      </c>
      <c r="B118" s="111" t="s">
        <v>37</v>
      </c>
      <c r="C118" s="111">
        <v>11</v>
      </c>
      <c r="D118" s="111" t="s">
        <v>237</v>
      </c>
      <c r="E118" s="33" t="s">
        <v>240</v>
      </c>
      <c r="F118" s="329">
        <f t="shared" si="139"/>
        <v>112491124000</v>
      </c>
      <c r="G118" s="329">
        <f t="shared" si="139"/>
        <v>0</v>
      </c>
      <c r="H118" s="329">
        <f t="shared" si="139"/>
        <v>0</v>
      </c>
      <c r="I118" s="329">
        <f t="shared" si="139"/>
        <v>0</v>
      </c>
      <c r="J118" s="329">
        <f t="shared" si="139"/>
        <v>0</v>
      </c>
      <c r="K118" s="329">
        <f t="shared" si="139"/>
        <v>0</v>
      </c>
      <c r="L118" s="59">
        <f t="shared" si="89"/>
        <v>0</v>
      </c>
      <c r="M118" s="329">
        <f>+M120</f>
        <v>112491124000</v>
      </c>
      <c r="N118" s="68">
        <f t="shared" si="86"/>
        <v>1.409838535316636E-2</v>
      </c>
      <c r="O118" s="329">
        <f t="shared" si="140"/>
        <v>0</v>
      </c>
      <c r="P118" s="329">
        <f t="shared" si="140"/>
        <v>112491124000</v>
      </c>
      <c r="Q118" s="329">
        <f t="shared" si="140"/>
        <v>0</v>
      </c>
      <c r="R118" s="329">
        <f t="shared" si="140"/>
        <v>112491124000</v>
      </c>
      <c r="S118" s="329">
        <f t="shared" si="140"/>
        <v>0</v>
      </c>
      <c r="T118" s="329">
        <f t="shared" si="140"/>
        <v>0</v>
      </c>
      <c r="U118" s="329">
        <f t="shared" si="140"/>
        <v>0</v>
      </c>
      <c r="V118" s="329">
        <f t="shared" si="140"/>
        <v>112491124000</v>
      </c>
      <c r="W118" s="329">
        <f t="shared" si="140"/>
        <v>0</v>
      </c>
      <c r="X118" s="329">
        <f t="shared" si="140"/>
        <v>0</v>
      </c>
      <c r="Y118" s="118">
        <f t="shared" si="99"/>
        <v>1</v>
      </c>
      <c r="Z118" s="118">
        <f t="shared" si="100"/>
        <v>0</v>
      </c>
      <c r="AA118" s="118">
        <f t="shared" si="101"/>
        <v>0</v>
      </c>
      <c r="AB118" s="176">
        <f>+U118/R118</f>
        <v>0</v>
      </c>
      <c r="AC118" s="175" t="s">
        <v>40</v>
      </c>
    </row>
    <row r="119" spans="1:29" ht="42" customHeight="1" x14ac:dyDescent="0.25">
      <c r="A119" s="113" t="s">
        <v>239</v>
      </c>
      <c r="B119" s="32" t="s">
        <v>37</v>
      </c>
      <c r="C119" s="32">
        <v>11</v>
      </c>
      <c r="D119" s="32" t="s">
        <v>38</v>
      </c>
      <c r="E119" s="39" t="s">
        <v>240</v>
      </c>
      <c r="F119" s="61">
        <f t="shared" ref="F119:K119" si="141">+F123</f>
        <v>1427021447000</v>
      </c>
      <c r="G119" s="61">
        <f t="shared" si="141"/>
        <v>0</v>
      </c>
      <c r="H119" s="61">
        <f t="shared" si="141"/>
        <v>0</v>
      </c>
      <c r="I119" s="61">
        <f t="shared" si="141"/>
        <v>0</v>
      </c>
      <c r="J119" s="61">
        <f t="shared" si="141"/>
        <v>0</v>
      </c>
      <c r="K119" s="61">
        <f t="shared" si="141"/>
        <v>0</v>
      </c>
      <c r="L119" s="59">
        <f t="shared" si="89"/>
        <v>0</v>
      </c>
      <c r="M119" s="61">
        <f>+M123</f>
        <v>1427021447000</v>
      </c>
      <c r="N119" s="330">
        <f t="shared" si="86"/>
        <v>0.17884698411440056</v>
      </c>
      <c r="O119" s="61">
        <f t="shared" ref="O119:X119" si="142">+O123</f>
        <v>0</v>
      </c>
      <c r="P119" s="61">
        <f t="shared" si="142"/>
        <v>1427021447000</v>
      </c>
      <c r="Q119" s="61">
        <f t="shared" si="142"/>
        <v>0</v>
      </c>
      <c r="R119" s="61">
        <f t="shared" si="142"/>
        <v>1427021447000</v>
      </c>
      <c r="S119" s="61">
        <f t="shared" si="142"/>
        <v>0</v>
      </c>
      <c r="T119" s="61">
        <f t="shared" si="142"/>
        <v>0</v>
      </c>
      <c r="U119" s="61">
        <f t="shared" si="142"/>
        <v>1427021447000</v>
      </c>
      <c r="V119" s="61">
        <f t="shared" si="142"/>
        <v>0</v>
      </c>
      <c r="W119" s="61">
        <f t="shared" si="142"/>
        <v>1427021447000</v>
      </c>
      <c r="X119" s="61">
        <f t="shared" si="142"/>
        <v>0</v>
      </c>
      <c r="Y119" s="176">
        <f t="shared" si="99"/>
        <v>1</v>
      </c>
      <c r="Z119" s="176">
        <f t="shared" si="100"/>
        <v>1</v>
      </c>
      <c r="AA119" s="176">
        <f t="shared" si="101"/>
        <v>1</v>
      </c>
      <c r="AB119" s="176">
        <f>+U119/R119</f>
        <v>1</v>
      </c>
      <c r="AC119" s="175">
        <f>+W119/U119</f>
        <v>1</v>
      </c>
    </row>
    <row r="120" spans="1:29" ht="42" customHeight="1" x14ac:dyDescent="0.25">
      <c r="A120" s="113" t="s">
        <v>241</v>
      </c>
      <c r="B120" s="32" t="s">
        <v>37</v>
      </c>
      <c r="C120" s="32">
        <v>11</v>
      </c>
      <c r="D120" s="32" t="s">
        <v>237</v>
      </c>
      <c r="E120" s="39" t="s">
        <v>242</v>
      </c>
      <c r="F120" s="61">
        <f t="shared" ref="F120:K121" si="143">+F121</f>
        <v>112491124000</v>
      </c>
      <c r="G120" s="61">
        <f t="shared" si="143"/>
        <v>0</v>
      </c>
      <c r="H120" s="61">
        <f t="shared" si="143"/>
        <v>0</v>
      </c>
      <c r="I120" s="61">
        <f t="shared" si="143"/>
        <v>0</v>
      </c>
      <c r="J120" s="61">
        <f t="shared" si="143"/>
        <v>0</v>
      </c>
      <c r="K120" s="61">
        <f t="shared" si="143"/>
        <v>0</v>
      </c>
      <c r="L120" s="59">
        <f t="shared" si="89"/>
        <v>0</v>
      </c>
      <c r="M120" s="61">
        <f>+M121</f>
        <v>112491124000</v>
      </c>
      <c r="N120" s="323">
        <f t="shared" si="86"/>
        <v>1.409838535316636E-2</v>
      </c>
      <c r="O120" s="61">
        <f t="shared" ref="O120:X121" si="144">+O121</f>
        <v>0</v>
      </c>
      <c r="P120" s="61">
        <f t="shared" si="144"/>
        <v>112491124000</v>
      </c>
      <c r="Q120" s="61">
        <f t="shared" si="144"/>
        <v>0</v>
      </c>
      <c r="R120" s="61">
        <f t="shared" si="144"/>
        <v>112491124000</v>
      </c>
      <c r="S120" s="61">
        <f t="shared" si="144"/>
        <v>0</v>
      </c>
      <c r="T120" s="61">
        <f t="shared" si="144"/>
        <v>0</v>
      </c>
      <c r="U120" s="61">
        <f t="shared" si="144"/>
        <v>0</v>
      </c>
      <c r="V120" s="61">
        <f t="shared" si="144"/>
        <v>112491124000</v>
      </c>
      <c r="W120" s="61">
        <f t="shared" si="144"/>
        <v>0</v>
      </c>
      <c r="X120" s="61">
        <f t="shared" si="144"/>
        <v>0</v>
      </c>
      <c r="Y120" s="176">
        <f t="shared" si="99"/>
        <v>1</v>
      </c>
      <c r="Z120" s="176">
        <f t="shared" si="100"/>
        <v>0</v>
      </c>
      <c r="AA120" s="176">
        <f t="shared" si="101"/>
        <v>0</v>
      </c>
      <c r="AB120" s="176">
        <f t="shared" ref="AB120:AB183" si="145">+U120/R120</f>
        <v>0</v>
      </c>
      <c r="AC120" s="175" t="s">
        <v>40</v>
      </c>
    </row>
    <row r="121" spans="1:29" ht="42" customHeight="1" x14ac:dyDescent="0.25">
      <c r="A121" s="113" t="s">
        <v>243</v>
      </c>
      <c r="B121" s="32" t="s">
        <v>37</v>
      </c>
      <c r="C121" s="32">
        <v>11</v>
      </c>
      <c r="D121" s="32" t="s">
        <v>237</v>
      </c>
      <c r="E121" s="39" t="s">
        <v>244</v>
      </c>
      <c r="F121" s="61">
        <f t="shared" si="143"/>
        <v>112491124000</v>
      </c>
      <c r="G121" s="61">
        <f t="shared" si="143"/>
        <v>0</v>
      </c>
      <c r="H121" s="61">
        <f t="shared" si="143"/>
        <v>0</v>
      </c>
      <c r="I121" s="61">
        <f t="shared" si="143"/>
        <v>0</v>
      </c>
      <c r="J121" s="61">
        <f t="shared" si="143"/>
        <v>0</v>
      </c>
      <c r="K121" s="61">
        <f t="shared" si="143"/>
        <v>0</v>
      </c>
      <c r="L121" s="59">
        <f t="shared" si="89"/>
        <v>0</v>
      </c>
      <c r="M121" s="61">
        <f>+M122</f>
        <v>112491124000</v>
      </c>
      <c r="N121" s="323">
        <f t="shared" si="86"/>
        <v>1.409838535316636E-2</v>
      </c>
      <c r="O121" s="61">
        <f t="shared" si="144"/>
        <v>0</v>
      </c>
      <c r="P121" s="61">
        <f t="shared" si="144"/>
        <v>112491124000</v>
      </c>
      <c r="Q121" s="61">
        <f t="shared" si="144"/>
        <v>0</v>
      </c>
      <c r="R121" s="61">
        <f t="shared" si="144"/>
        <v>112491124000</v>
      </c>
      <c r="S121" s="61">
        <f t="shared" si="144"/>
        <v>0</v>
      </c>
      <c r="T121" s="61">
        <f t="shared" si="144"/>
        <v>0</v>
      </c>
      <c r="U121" s="61">
        <f t="shared" si="144"/>
        <v>0</v>
      </c>
      <c r="V121" s="61">
        <f t="shared" si="144"/>
        <v>112491124000</v>
      </c>
      <c r="W121" s="61">
        <f t="shared" si="144"/>
        <v>0</v>
      </c>
      <c r="X121" s="61">
        <f t="shared" si="144"/>
        <v>0</v>
      </c>
      <c r="Y121" s="176">
        <f t="shared" si="99"/>
        <v>1</v>
      </c>
      <c r="Z121" s="176">
        <f t="shared" si="100"/>
        <v>0</v>
      </c>
      <c r="AA121" s="176">
        <f t="shared" si="101"/>
        <v>0</v>
      </c>
      <c r="AB121" s="176">
        <f t="shared" si="145"/>
        <v>0</v>
      </c>
      <c r="AC121" s="175" t="s">
        <v>40</v>
      </c>
    </row>
    <row r="122" spans="1:29" ht="42" customHeight="1" x14ac:dyDescent="0.25">
      <c r="A122" s="114" t="s">
        <v>245</v>
      </c>
      <c r="B122" s="43" t="s">
        <v>37</v>
      </c>
      <c r="C122" s="43">
        <v>11</v>
      </c>
      <c r="D122" s="43" t="s">
        <v>237</v>
      </c>
      <c r="E122" s="44" t="s">
        <v>37</v>
      </c>
      <c r="F122" s="106">
        <v>112491124000</v>
      </c>
      <c r="G122" s="45">
        <v>0</v>
      </c>
      <c r="H122" s="45">
        <v>0</v>
      </c>
      <c r="I122" s="45">
        <v>0</v>
      </c>
      <c r="J122" s="45">
        <v>0</v>
      </c>
      <c r="K122" s="45">
        <v>0</v>
      </c>
      <c r="L122" s="45">
        <f t="shared" si="89"/>
        <v>0</v>
      </c>
      <c r="M122" s="46">
        <f>+F122+L122</f>
        <v>112491124000</v>
      </c>
      <c r="N122" s="86">
        <f t="shared" si="86"/>
        <v>1.409838535316636E-2</v>
      </c>
      <c r="O122" s="106">
        <v>0</v>
      </c>
      <c r="P122" s="45">
        <v>112491124000</v>
      </c>
      <c r="Q122" s="45">
        <f>M122-P122</f>
        <v>0</v>
      </c>
      <c r="R122" s="45">
        <v>112491124000</v>
      </c>
      <c r="S122" s="45">
        <f>+M122-R122</f>
        <v>0</v>
      </c>
      <c r="T122" s="45">
        <f>P122-R122</f>
        <v>0</v>
      </c>
      <c r="U122" s="45">
        <v>0</v>
      </c>
      <c r="V122" s="45">
        <f>+R122-U122</f>
        <v>112491124000</v>
      </c>
      <c r="W122" s="45">
        <v>0</v>
      </c>
      <c r="X122" s="48">
        <f>+U122-W122</f>
        <v>0</v>
      </c>
      <c r="Y122" s="54">
        <f t="shared" si="99"/>
        <v>1</v>
      </c>
      <c r="Z122" s="54">
        <f t="shared" si="100"/>
        <v>0</v>
      </c>
      <c r="AA122" s="54">
        <f t="shared" si="101"/>
        <v>0</v>
      </c>
      <c r="AB122" s="54">
        <f t="shared" si="145"/>
        <v>0</v>
      </c>
      <c r="AC122" s="178" t="s">
        <v>40</v>
      </c>
    </row>
    <row r="123" spans="1:29" ht="42" customHeight="1" x14ac:dyDescent="0.25">
      <c r="A123" s="113" t="s">
        <v>246</v>
      </c>
      <c r="B123" s="32" t="s">
        <v>37</v>
      </c>
      <c r="C123" s="32">
        <v>11</v>
      </c>
      <c r="D123" s="32" t="s">
        <v>38</v>
      </c>
      <c r="E123" s="39" t="s">
        <v>247</v>
      </c>
      <c r="F123" s="61">
        <f t="shared" ref="F123:K123" si="146">+F124</f>
        <v>1427021447000</v>
      </c>
      <c r="G123" s="61">
        <f t="shared" si="146"/>
        <v>0</v>
      </c>
      <c r="H123" s="61">
        <f t="shared" si="146"/>
        <v>0</v>
      </c>
      <c r="I123" s="61">
        <f t="shared" si="146"/>
        <v>0</v>
      </c>
      <c r="J123" s="61">
        <f t="shared" si="146"/>
        <v>0</v>
      </c>
      <c r="K123" s="61">
        <f t="shared" si="146"/>
        <v>0</v>
      </c>
      <c r="L123" s="59">
        <f t="shared" si="89"/>
        <v>0</v>
      </c>
      <c r="M123" s="61">
        <f>+M124</f>
        <v>1427021447000</v>
      </c>
      <c r="N123" s="323">
        <f t="shared" si="86"/>
        <v>0.17884698411440056</v>
      </c>
      <c r="O123" s="61">
        <f t="shared" ref="O123:X123" si="147">+O124</f>
        <v>0</v>
      </c>
      <c r="P123" s="61">
        <f t="shared" si="147"/>
        <v>1427021447000</v>
      </c>
      <c r="Q123" s="61">
        <f t="shared" si="147"/>
        <v>0</v>
      </c>
      <c r="R123" s="61">
        <f t="shared" si="147"/>
        <v>1427021447000</v>
      </c>
      <c r="S123" s="61">
        <f t="shared" si="147"/>
        <v>0</v>
      </c>
      <c r="T123" s="61">
        <f t="shared" si="147"/>
        <v>0</v>
      </c>
      <c r="U123" s="61">
        <f t="shared" si="147"/>
        <v>1427021447000</v>
      </c>
      <c r="V123" s="61">
        <f t="shared" si="147"/>
        <v>0</v>
      </c>
      <c r="W123" s="61">
        <f t="shared" si="147"/>
        <v>1427021447000</v>
      </c>
      <c r="X123" s="61">
        <f t="shared" si="147"/>
        <v>0</v>
      </c>
      <c r="Y123" s="176">
        <f t="shared" si="99"/>
        <v>1</v>
      </c>
      <c r="Z123" s="176">
        <f t="shared" si="100"/>
        <v>1</v>
      </c>
      <c r="AA123" s="176">
        <f t="shared" si="101"/>
        <v>1</v>
      </c>
      <c r="AB123" s="176">
        <f t="shared" si="145"/>
        <v>1</v>
      </c>
      <c r="AC123" s="177">
        <f t="shared" ref="AC123:AC132" si="148">+W123/U123</f>
        <v>1</v>
      </c>
    </row>
    <row r="124" spans="1:29" ht="42" customHeight="1" thickBot="1" x14ac:dyDescent="0.3">
      <c r="A124" s="184" t="s">
        <v>248</v>
      </c>
      <c r="B124" s="89" t="s">
        <v>37</v>
      </c>
      <c r="C124" s="89">
        <v>11</v>
      </c>
      <c r="D124" s="89" t="s">
        <v>38</v>
      </c>
      <c r="E124" s="90" t="s">
        <v>249</v>
      </c>
      <c r="F124" s="331">
        <v>1427021447000</v>
      </c>
      <c r="G124" s="91">
        <v>0</v>
      </c>
      <c r="H124" s="91">
        <v>0</v>
      </c>
      <c r="I124" s="91">
        <v>0</v>
      </c>
      <c r="J124" s="91">
        <v>0</v>
      </c>
      <c r="K124" s="91">
        <v>0</v>
      </c>
      <c r="L124" s="45">
        <f t="shared" si="89"/>
        <v>0</v>
      </c>
      <c r="M124" s="92">
        <f>+F124+L124</f>
        <v>1427021447000</v>
      </c>
      <c r="N124" s="326">
        <f t="shared" si="86"/>
        <v>0.17884698411440056</v>
      </c>
      <c r="O124" s="331">
        <v>0</v>
      </c>
      <c r="P124" s="91">
        <v>1427021447000</v>
      </c>
      <c r="Q124" s="91">
        <f>M124-P124</f>
        <v>0</v>
      </c>
      <c r="R124" s="91">
        <v>1427021447000</v>
      </c>
      <c r="S124" s="91">
        <f>+M124-R124</f>
        <v>0</v>
      </c>
      <c r="T124" s="91">
        <f>P124-R124</f>
        <v>0</v>
      </c>
      <c r="U124" s="91">
        <v>1427021447000</v>
      </c>
      <c r="V124" s="91">
        <f>+R124-U124</f>
        <v>0</v>
      </c>
      <c r="W124" s="331">
        <v>1427021447000</v>
      </c>
      <c r="X124" s="93">
        <f>+U124-W124</f>
        <v>0</v>
      </c>
      <c r="Y124" s="186">
        <f t="shared" si="99"/>
        <v>1</v>
      </c>
      <c r="Z124" s="186">
        <f t="shared" si="100"/>
        <v>1</v>
      </c>
      <c r="AA124" s="186">
        <f t="shared" si="101"/>
        <v>1</v>
      </c>
      <c r="AB124" s="54">
        <f t="shared" si="145"/>
        <v>1</v>
      </c>
      <c r="AC124" s="178">
        <f t="shared" si="148"/>
        <v>1</v>
      </c>
    </row>
    <row r="125" spans="1:29" s="6" customFormat="1" ht="42" customHeight="1" thickBot="1" x14ac:dyDescent="0.3">
      <c r="A125" s="188" t="s">
        <v>250</v>
      </c>
      <c r="B125" s="189" t="s">
        <v>37</v>
      </c>
      <c r="C125" s="190">
        <v>10</v>
      </c>
      <c r="D125" s="189" t="s">
        <v>38</v>
      </c>
      <c r="E125" s="25" t="s">
        <v>251</v>
      </c>
      <c r="F125" s="192">
        <f t="shared" ref="F125:K125" si="149">+F127+F243+F253+F271+F281+F291</f>
        <v>7320175388722</v>
      </c>
      <c r="G125" s="192">
        <f t="shared" si="149"/>
        <v>951015212759</v>
      </c>
      <c r="H125" s="192">
        <f t="shared" si="149"/>
        <v>2115223820015</v>
      </c>
      <c r="I125" s="192">
        <f t="shared" si="149"/>
        <v>1164208607256</v>
      </c>
      <c r="J125" s="192">
        <f t="shared" si="149"/>
        <v>18332824112</v>
      </c>
      <c r="K125" s="192">
        <f t="shared" si="149"/>
        <v>18332824112</v>
      </c>
      <c r="L125" s="26">
        <f t="shared" si="89"/>
        <v>-2328417214512</v>
      </c>
      <c r="M125" s="192">
        <f>+M127+M243+M253+M271+M281+M291</f>
        <v>6155966781466</v>
      </c>
      <c r="N125" s="332">
        <f t="shared" si="86"/>
        <v>0.7715203548539431</v>
      </c>
      <c r="O125" s="192">
        <f t="shared" ref="O125:X125" si="150">+O127+O243+O253+O271+O281+O291</f>
        <v>2.7500287099260637E-4</v>
      </c>
      <c r="P125" s="192">
        <f t="shared" si="150"/>
        <v>6002533602216.7607</v>
      </c>
      <c r="Q125" s="192">
        <f t="shared" si="150"/>
        <v>153433179249.23996</v>
      </c>
      <c r="R125" s="192">
        <f t="shared" si="150"/>
        <v>5972787463717.8496</v>
      </c>
      <c r="S125" s="192">
        <f t="shared" si="150"/>
        <v>183179317748.15002</v>
      </c>
      <c r="T125" s="192">
        <f t="shared" si="150"/>
        <v>29746138498.909996</v>
      </c>
      <c r="U125" s="192">
        <f t="shared" si="150"/>
        <v>1804566925162.28</v>
      </c>
      <c r="V125" s="192">
        <f t="shared" si="150"/>
        <v>4168220538555.5698</v>
      </c>
      <c r="W125" s="192">
        <f t="shared" si="150"/>
        <v>1803917946069.28</v>
      </c>
      <c r="X125" s="192">
        <f t="shared" si="150"/>
        <v>648979093</v>
      </c>
      <c r="Y125" s="193">
        <f t="shared" si="99"/>
        <v>0.97024361497536749</v>
      </c>
      <c r="Z125" s="193">
        <f t="shared" si="100"/>
        <v>0.29314110833010948</v>
      </c>
      <c r="AA125" s="193">
        <f t="shared" si="101"/>
        <v>0.29303568555639442</v>
      </c>
      <c r="AB125" s="193">
        <f t="shared" si="145"/>
        <v>0.30213144802560926</v>
      </c>
      <c r="AC125" s="333">
        <f t="shared" si="148"/>
        <v>0.99964036850950178</v>
      </c>
    </row>
    <row r="126" spans="1:29" s="6" customFormat="1" ht="42" customHeight="1" thickBot="1" x14ac:dyDescent="0.3">
      <c r="A126" s="23" t="s">
        <v>250</v>
      </c>
      <c r="B126" s="96" t="s">
        <v>41</v>
      </c>
      <c r="C126" s="97">
        <v>20</v>
      </c>
      <c r="D126" s="96" t="s">
        <v>38</v>
      </c>
      <c r="E126" s="102" t="s">
        <v>251</v>
      </c>
      <c r="F126" s="26">
        <f t="shared" ref="F126:K126" si="151">+F254+F292</f>
        <v>153689150908</v>
      </c>
      <c r="G126" s="26">
        <f t="shared" si="151"/>
        <v>0</v>
      </c>
      <c r="H126" s="26">
        <f t="shared" si="151"/>
        <v>0</v>
      </c>
      <c r="I126" s="26">
        <f t="shared" si="151"/>
        <v>0</v>
      </c>
      <c r="J126" s="26">
        <f t="shared" si="151"/>
        <v>0</v>
      </c>
      <c r="K126" s="26">
        <f t="shared" si="151"/>
        <v>0</v>
      </c>
      <c r="L126" s="26">
        <f t="shared" si="89"/>
        <v>0</v>
      </c>
      <c r="M126" s="26">
        <f>+M254+M292</f>
        <v>153689150908</v>
      </c>
      <c r="N126" s="109">
        <f t="shared" si="86"/>
        <v>1.9261687474132816E-2</v>
      </c>
      <c r="O126" s="26">
        <f t="shared" ref="O126:X126" si="152">+O254+O292</f>
        <v>0</v>
      </c>
      <c r="P126" s="26">
        <f t="shared" si="152"/>
        <v>151852127918</v>
      </c>
      <c r="Q126" s="26">
        <f t="shared" si="152"/>
        <v>1837022990</v>
      </c>
      <c r="R126" s="26">
        <f t="shared" si="152"/>
        <v>151852127918</v>
      </c>
      <c r="S126" s="26">
        <f t="shared" si="152"/>
        <v>1837022990</v>
      </c>
      <c r="T126" s="26">
        <f t="shared" si="152"/>
        <v>0</v>
      </c>
      <c r="U126" s="26">
        <f t="shared" si="152"/>
        <v>95005515148.380005</v>
      </c>
      <c r="V126" s="26">
        <f t="shared" si="152"/>
        <v>56846612769.619995</v>
      </c>
      <c r="W126" s="26">
        <f t="shared" si="152"/>
        <v>95005515148.380005</v>
      </c>
      <c r="X126" s="26">
        <f t="shared" si="152"/>
        <v>0</v>
      </c>
      <c r="Y126" s="172">
        <f t="shared" si="99"/>
        <v>0.98804715245580566</v>
      </c>
      <c r="Z126" s="172">
        <f t="shared" si="100"/>
        <v>0.61816669938694202</v>
      </c>
      <c r="AA126" s="172">
        <f t="shared" si="101"/>
        <v>0.61816669938694202</v>
      </c>
      <c r="AB126" s="172">
        <f t="shared" si="145"/>
        <v>0.6256449379470197</v>
      </c>
      <c r="AC126" s="317">
        <f t="shared" si="148"/>
        <v>1</v>
      </c>
    </row>
    <row r="127" spans="1:29" s="6" customFormat="1" ht="42" customHeight="1" x14ac:dyDescent="0.25">
      <c r="A127" s="110" t="s">
        <v>252</v>
      </c>
      <c r="B127" s="111" t="s">
        <v>37</v>
      </c>
      <c r="C127" s="111">
        <v>10</v>
      </c>
      <c r="D127" s="111" t="s">
        <v>38</v>
      </c>
      <c r="E127" s="33" t="s">
        <v>253</v>
      </c>
      <c r="F127" s="112">
        <f t="shared" ref="F127:K127" si="153">+F128</f>
        <v>7153266094769</v>
      </c>
      <c r="G127" s="112">
        <f t="shared" si="153"/>
        <v>918059142023</v>
      </c>
      <c r="H127" s="112">
        <f t="shared" si="153"/>
        <v>2080060581871</v>
      </c>
      <c r="I127" s="112">
        <f t="shared" si="153"/>
        <v>1162001439848</v>
      </c>
      <c r="J127" s="112">
        <f t="shared" si="153"/>
        <v>15260000000</v>
      </c>
      <c r="K127" s="112">
        <f t="shared" si="153"/>
        <v>15260000000</v>
      </c>
      <c r="L127" s="59">
        <f t="shared" si="89"/>
        <v>-2324002879696</v>
      </c>
      <c r="M127" s="112">
        <f>+M128</f>
        <v>5991264654921</v>
      </c>
      <c r="N127" s="68">
        <f t="shared" si="86"/>
        <v>0.7508784235979501</v>
      </c>
      <c r="O127" s="112">
        <f t="shared" ref="O127:X127" si="154">+O128</f>
        <v>2.7500287099260637E-4</v>
      </c>
      <c r="P127" s="112">
        <f t="shared" si="154"/>
        <v>5848046505370.96</v>
      </c>
      <c r="Q127" s="112">
        <f t="shared" si="154"/>
        <v>143218149550.03998</v>
      </c>
      <c r="R127" s="112">
        <f t="shared" si="154"/>
        <v>5836275550271.3496</v>
      </c>
      <c r="S127" s="112">
        <f t="shared" si="154"/>
        <v>154989104649.64999</v>
      </c>
      <c r="T127" s="112">
        <f t="shared" si="154"/>
        <v>11770955099.610001</v>
      </c>
      <c r="U127" s="112">
        <f t="shared" si="154"/>
        <v>1719745792763.76</v>
      </c>
      <c r="V127" s="112">
        <f t="shared" si="154"/>
        <v>4116529757507.5898</v>
      </c>
      <c r="W127" s="112">
        <f t="shared" si="154"/>
        <v>1719559965500.76</v>
      </c>
      <c r="X127" s="112">
        <f t="shared" si="154"/>
        <v>185827263</v>
      </c>
      <c r="Y127" s="118">
        <f t="shared" si="99"/>
        <v>0.97413081985581318</v>
      </c>
      <c r="Z127" s="118">
        <f t="shared" si="100"/>
        <v>0.28704220090681948</v>
      </c>
      <c r="AA127" s="118">
        <f t="shared" si="101"/>
        <v>0.28701118453987473</v>
      </c>
      <c r="AB127" s="118">
        <f t="shared" si="145"/>
        <v>0.29466494135695886</v>
      </c>
      <c r="AC127" s="175">
        <f t="shared" si="148"/>
        <v>0.99989194492361488</v>
      </c>
    </row>
    <row r="128" spans="1:29" ht="42" customHeight="1" x14ac:dyDescent="0.25">
      <c r="A128" s="113" t="s">
        <v>254</v>
      </c>
      <c r="B128" s="32" t="s">
        <v>37</v>
      </c>
      <c r="C128" s="32">
        <v>10</v>
      </c>
      <c r="D128" s="32" t="s">
        <v>38</v>
      </c>
      <c r="E128" s="39" t="s">
        <v>255</v>
      </c>
      <c r="F128" s="59">
        <f>+F129+F133+F137+F141+F145+F149+F153+F157+F161+F165+F169+F173+F177+F181+F185+F189+F193+F197+F201+F205+F209+F213+F217+F221+F225+F229+F233+F237</f>
        <v>7153266094769</v>
      </c>
      <c r="G128" s="59">
        <f t="shared" ref="G128:K128" si="155">+G129+G133+G137+G141+G145+G149+G153+G157+G161+G165+G169+G173+G177+G181+G185+G189+G193+G197+G201+G205+G209+G213+G217+G221+G225+G229+G233+G237</f>
        <v>918059142023</v>
      </c>
      <c r="H128" s="59">
        <f t="shared" si="155"/>
        <v>2080060581871</v>
      </c>
      <c r="I128" s="59">
        <f t="shared" si="155"/>
        <v>1162001439848</v>
      </c>
      <c r="J128" s="59">
        <f t="shared" si="155"/>
        <v>15260000000</v>
      </c>
      <c r="K128" s="59">
        <f t="shared" si="155"/>
        <v>15260000000</v>
      </c>
      <c r="L128" s="59">
        <f t="shared" si="89"/>
        <v>-2324002879696</v>
      </c>
      <c r="M128" s="59">
        <f>+M129+M133+M137+M141+M145+M149+M153+M157+M161+M165+M169+M173+M177+M181+M185+M189+M193+M197+M201+M205+M209+M213+M217+M221+M225+M229+M233+M237</f>
        <v>5991264654921</v>
      </c>
      <c r="N128" s="323">
        <f t="shared" si="86"/>
        <v>0.7508784235979501</v>
      </c>
      <c r="O128" s="59">
        <f t="shared" ref="O128:X128" si="156">+O129+O133+O137+O141+O145+O149+O153+O157+O161+O165+O169+O173+O177+O181+O185+O189+O193+O197+O201+O205+O209+O213+O217+O221+O225+O229+O233+O237</f>
        <v>2.7500287099260637E-4</v>
      </c>
      <c r="P128" s="59">
        <f t="shared" si="156"/>
        <v>5848046505370.96</v>
      </c>
      <c r="Q128" s="59">
        <f t="shared" si="156"/>
        <v>143218149550.03998</v>
      </c>
      <c r="R128" s="59">
        <f t="shared" si="156"/>
        <v>5836275550271.3496</v>
      </c>
      <c r="S128" s="59">
        <f t="shared" si="156"/>
        <v>154989104649.64999</v>
      </c>
      <c r="T128" s="59">
        <f t="shared" si="156"/>
        <v>11770955099.610001</v>
      </c>
      <c r="U128" s="59">
        <f t="shared" si="156"/>
        <v>1719745792763.76</v>
      </c>
      <c r="V128" s="59">
        <f t="shared" si="156"/>
        <v>4116529757507.5898</v>
      </c>
      <c r="W128" s="59">
        <f t="shared" si="156"/>
        <v>1719559965500.76</v>
      </c>
      <c r="X128" s="59">
        <f t="shared" si="156"/>
        <v>185827263</v>
      </c>
      <c r="Y128" s="176">
        <f t="shared" si="99"/>
        <v>0.97413081985581318</v>
      </c>
      <c r="Z128" s="176">
        <f t="shared" si="100"/>
        <v>0.28704220090681948</v>
      </c>
      <c r="AA128" s="176">
        <f t="shared" si="101"/>
        <v>0.28701118453987473</v>
      </c>
      <c r="AB128" s="176">
        <f t="shared" si="145"/>
        <v>0.29466494135695886</v>
      </c>
      <c r="AC128" s="177">
        <f t="shared" si="148"/>
        <v>0.99989194492361488</v>
      </c>
    </row>
    <row r="129" spans="1:29" ht="68.25" customHeight="1" x14ac:dyDescent="0.25">
      <c r="A129" s="113" t="s">
        <v>440</v>
      </c>
      <c r="B129" s="32" t="s">
        <v>37</v>
      </c>
      <c r="C129" s="32">
        <v>10</v>
      </c>
      <c r="D129" s="32" t="s">
        <v>38</v>
      </c>
      <c r="E129" s="39" t="s">
        <v>441</v>
      </c>
      <c r="F129" s="59">
        <f t="shared" ref="F129:K131" si="157">+F130</f>
        <v>256267908309</v>
      </c>
      <c r="G129" s="59">
        <f t="shared" si="157"/>
        <v>0</v>
      </c>
      <c r="H129" s="59">
        <f t="shared" si="157"/>
        <v>0</v>
      </c>
      <c r="I129" s="59">
        <f t="shared" si="157"/>
        <v>0</v>
      </c>
      <c r="J129" s="59">
        <f t="shared" si="157"/>
        <v>0</v>
      </c>
      <c r="K129" s="59">
        <f t="shared" si="157"/>
        <v>0</v>
      </c>
      <c r="L129" s="59">
        <f t="shared" si="89"/>
        <v>0</v>
      </c>
      <c r="M129" s="59">
        <f>+M130</f>
        <v>256267908309</v>
      </c>
      <c r="N129" s="323">
        <f t="shared" si="86"/>
        <v>3.211776713147773E-2</v>
      </c>
      <c r="O129" s="59">
        <f t="shared" ref="O129:X131" si="158">+O130</f>
        <v>0</v>
      </c>
      <c r="P129" s="59">
        <f t="shared" si="158"/>
        <v>256267908309</v>
      </c>
      <c r="Q129" s="59">
        <f t="shared" si="158"/>
        <v>0</v>
      </c>
      <c r="R129" s="59">
        <f t="shared" si="158"/>
        <v>256267908309</v>
      </c>
      <c r="S129" s="59">
        <f t="shared" si="158"/>
        <v>0</v>
      </c>
      <c r="T129" s="59">
        <f t="shared" si="158"/>
        <v>0</v>
      </c>
      <c r="U129" s="59">
        <f t="shared" si="158"/>
        <v>57521944628</v>
      </c>
      <c r="V129" s="59">
        <f t="shared" si="158"/>
        <v>198745963681</v>
      </c>
      <c r="W129" s="59">
        <f t="shared" si="158"/>
        <v>57521944628</v>
      </c>
      <c r="X129" s="59">
        <f t="shared" si="158"/>
        <v>0</v>
      </c>
      <c r="Y129" s="176">
        <f t="shared" si="99"/>
        <v>1</v>
      </c>
      <c r="Z129" s="176">
        <f t="shared" si="100"/>
        <v>0.22446019483111324</v>
      </c>
      <c r="AA129" s="176">
        <f t="shared" si="101"/>
        <v>0.22446019483111324</v>
      </c>
      <c r="AB129" s="176">
        <f t="shared" si="145"/>
        <v>0.22446019483111324</v>
      </c>
      <c r="AC129" s="177">
        <f t="shared" si="148"/>
        <v>1</v>
      </c>
    </row>
    <row r="130" spans="1:29" ht="68.25" customHeight="1" x14ac:dyDescent="0.25">
      <c r="A130" s="113" t="s">
        <v>442</v>
      </c>
      <c r="B130" s="32" t="s">
        <v>37</v>
      </c>
      <c r="C130" s="32">
        <v>10</v>
      </c>
      <c r="D130" s="32" t="s">
        <v>38</v>
      </c>
      <c r="E130" s="39" t="s">
        <v>257</v>
      </c>
      <c r="F130" s="59">
        <f t="shared" si="157"/>
        <v>256267908309</v>
      </c>
      <c r="G130" s="59">
        <f t="shared" si="157"/>
        <v>0</v>
      </c>
      <c r="H130" s="59">
        <f t="shared" si="157"/>
        <v>0</v>
      </c>
      <c r="I130" s="59">
        <f t="shared" si="157"/>
        <v>0</v>
      </c>
      <c r="J130" s="59">
        <f t="shared" si="157"/>
        <v>0</v>
      </c>
      <c r="K130" s="59">
        <f t="shared" si="157"/>
        <v>0</v>
      </c>
      <c r="L130" s="59">
        <f t="shared" si="89"/>
        <v>0</v>
      </c>
      <c r="M130" s="59">
        <f>+M131</f>
        <v>256267908309</v>
      </c>
      <c r="N130" s="323">
        <f t="shared" si="86"/>
        <v>3.211776713147773E-2</v>
      </c>
      <c r="O130" s="59">
        <f t="shared" si="158"/>
        <v>0</v>
      </c>
      <c r="P130" s="59">
        <f t="shared" si="158"/>
        <v>256267908309</v>
      </c>
      <c r="Q130" s="59">
        <f t="shared" si="158"/>
        <v>0</v>
      </c>
      <c r="R130" s="59">
        <f t="shared" si="158"/>
        <v>256267908309</v>
      </c>
      <c r="S130" s="59">
        <f t="shared" si="158"/>
        <v>0</v>
      </c>
      <c r="T130" s="59">
        <f t="shared" si="158"/>
        <v>0</v>
      </c>
      <c r="U130" s="59">
        <f t="shared" si="158"/>
        <v>57521944628</v>
      </c>
      <c r="V130" s="59">
        <f t="shared" si="158"/>
        <v>198745963681</v>
      </c>
      <c r="W130" s="59">
        <f t="shared" si="158"/>
        <v>57521944628</v>
      </c>
      <c r="X130" s="59">
        <f t="shared" si="158"/>
        <v>0</v>
      </c>
      <c r="Y130" s="176">
        <f t="shared" si="99"/>
        <v>1</v>
      </c>
      <c r="Z130" s="176">
        <f t="shared" si="100"/>
        <v>0.22446019483111324</v>
      </c>
      <c r="AA130" s="176">
        <f t="shared" si="101"/>
        <v>0.22446019483111324</v>
      </c>
      <c r="AB130" s="176">
        <f t="shared" si="145"/>
        <v>0.22446019483111324</v>
      </c>
      <c r="AC130" s="177">
        <f t="shared" si="148"/>
        <v>1</v>
      </c>
    </row>
    <row r="131" spans="1:29" ht="42" customHeight="1" x14ac:dyDescent="0.25">
      <c r="A131" s="113" t="s">
        <v>443</v>
      </c>
      <c r="B131" s="32" t="s">
        <v>37</v>
      </c>
      <c r="C131" s="32">
        <v>10</v>
      </c>
      <c r="D131" s="32" t="s">
        <v>38</v>
      </c>
      <c r="E131" s="334" t="s">
        <v>444</v>
      </c>
      <c r="F131" s="59">
        <f t="shared" si="157"/>
        <v>256267908309</v>
      </c>
      <c r="G131" s="59">
        <f t="shared" si="157"/>
        <v>0</v>
      </c>
      <c r="H131" s="59">
        <f t="shared" si="157"/>
        <v>0</v>
      </c>
      <c r="I131" s="59">
        <f t="shared" si="157"/>
        <v>0</v>
      </c>
      <c r="J131" s="59">
        <f t="shared" si="157"/>
        <v>0</v>
      </c>
      <c r="K131" s="59">
        <f t="shared" si="157"/>
        <v>0</v>
      </c>
      <c r="L131" s="59">
        <f t="shared" si="89"/>
        <v>0</v>
      </c>
      <c r="M131" s="59">
        <f>+M132</f>
        <v>256267908309</v>
      </c>
      <c r="N131" s="323">
        <f t="shared" si="86"/>
        <v>3.211776713147773E-2</v>
      </c>
      <c r="O131" s="59">
        <f t="shared" si="158"/>
        <v>0</v>
      </c>
      <c r="P131" s="59">
        <f t="shared" si="158"/>
        <v>256267908309</v>
      </c>
      <c r="Q131" s="59">
        <f t="shared" si="158"/>
        <v>0</v>
      </c>
      <c r="R131" s="59">
        <f t="shared" si="158"/>
        <v>256267908309</v>
      </c>
      <c r="S131" s="59">
        <f t="shared" si="158"/>
        <v>0</v>
      </c>
      <c r="T131" s="59">
        <f t="shared" si="158"/>
        <v>0</v>
      </c>
      <c r="U131" s="59">
        <f t="shared" si="158"/>
        <v>57521944628</v>
      </c>
      <c r="V131" s="59">
        <f t="shared" si="158"/>
        <v>198745963681</v>
      </c>
      <c r="W131" s="59">
        <f t="shared" si="158"/>
        <v>57521944628</v>
      </c>
      <c r="X131" s="59">
        <f t="shared" si="158"/>
        <v>0</v>
      </c>
      <c r="Y131" s="176">
        <f t="shared" si="99"/>
        <v>1</v>
      </c>
      <c r="Z131" s="176">
        <f t="shared" si="100"/>
        <v>0.22446019483111324</v>
      </c>
      <c r="AA131" s="176">
        <f t="shared" si="101"/>
        <v>0.22446019483111324</v>
      </c>
      <c r="AB131" s="176">
        <f t="shared" si="145"/>
        <v>0.22446019483111324</v>
      </c>
      <c r="AC131" s="177">
        <f t="shared" si="148"/>
        <v>1</v>
      </c>
    </row>
    <row r="132" spans="1:29" s="335" customFormat="1" ht="42" customHeight="1" x14ac:dyDescent="0.25">
      <c r="A132" s="114" t="s">
        <v>656</v>
      </c>
      <c r="B132" s="83" t="s">
        <v>37</v>
      </c>
      <c r="C132" s="83">
        <v>10</v>
      </c>
      <c r="D132" s="83" t="s">
        <v>38</v>
      </c>
      <c r="E132" s="44" t="s">
        <v>268</v>
      </c>
      <c r="F132" s="126">
        <v>256267908309</v>
      </c>
      <c r="G132" s="126">
        <v>0</v>
      </c>
      <c r="H132" s="126">
        <v>0</v>
      </c>
      <c r="I132" s="126">
        <v>0</v>
      </c>
      <c r="J132" s="126">
        <v>0</v>
      </c>
      <c r="K132" s="126">
        <v>0</v>
      </c>
      <c r="L132" s="45">
        <f t="shared" si="89"/>
        <v>0</v>
      </c>
      <c r="M132" s="128">
        <f>+F132+L132</f>
        <v>256267908309</v>
      </c>
      <c r="N132" s="145">
        <f t="shared" si="86"/>
        <v>3.211776713147773E-2</v>
      </c>
      <c r="O132" s="126">
        <v>0</v>
      </c>
      <c r="P132" s="126">
        <v>256267908309</v>
      </c>
      <c r="Q132" s="126">
        <f>M132-P132</f>
        <v>0</v>
      </c>
      <c r="R132" s="126">
        <v>256267908309</v>
      </c>
      <c r="S132" s="126">
        <f>+M132-R132</f>
        <v>0</v>
      </c>
      <c r="T132" s="126">
        <f>P132-R132</f>
        <v>0</v>
      </c>
      <c r="U132" s="126">
        <v>57521944628</v>
      </c>
      <c r="V132" s="126">
        <f>+R132-U132</f>
        <v>198745963681</v>
      </c>
      <c r="W132" s="126">
        <v>57521944628</v>
      </c>
      <c r="X132" s="130">
        <f>+U132-W132</f>
        <v>0</v>
      </c>
      <c r="Y132" s="54">
        <f t="shared" si="99"/>
        <v>1</v>
      </c>
      <c r="Z132" s="54">
        <f t="shared" si="100"/>
        <v>0.22446019483111324</v>
      </c>
      <c r="AA132" s="54">
        <f t="shared" si="101"/>
        <v>0.22446019483111324</v>
      </c>
      <c r="AB132" s="54">
        <f t="shared" si="145"/>
        <v>0.22446019483111324</v>
      </c>
      <c r="AC132" s="178">
        <f t="shared" si="148"/>
        <v>1</v>
      </c>
    </row>
    <row r="133" spans="1:29" ht="81.75" customHeight="1" x14ac:dyDescent="0.25">
      <c r="A133" s="113" t="s">
        <v>446</v>
      </c>
      <c r="B133" s="32" t="s">
        <v>37</v>
      </c>
      <c r="C133" s="32">
        <v>10</v>
      </c>
      <c r="D133" s="32" t="s">
        <v>38</v>
      </c>
      <c r="E133" s="33" t="s">
        <v>447</v>
      </c>
      <c r="F133" s="59">
        <f t="shared" ref="F133:K135" si="159">+F134</f>
        <v>3282994168</v>
      </c>
      <c r="G133" s="59">
        <f t="shared" si="159"/>
        <v>0</v>
      </c>
      <c r="H133" s="59">
        <f t="shared" si="159"/>
        <v>0</v>
      </c>
      <c r="I133" s="59">
        <f t="shared" si="159"/>
        <v>0</v>
      </c>
      <c r="J133" s="59">
        <f t="shared" si="159"/>
        <v>0</v>
      </c>
      <c r="K133" s="59">
        <f t="shared" si="159"/>
        <v>0</v>
      </c>
      <c r="L133" s="59">
        <f t="shared" si="89"/>
        <v>0</v>
      </c>
      <c r="M133" s="59">
        <f>+M134</f>
        <v>3282994168</v>
      </c>
      <c r="N133" s="318">
        <f t="shared" si="86"/>
        <v>4.1145394629234732E-4</v>
      </c>
      <c r="O133" s="59">
        <f t="shared" ref="O133:X135" si="160">+O134</f>
        <v>0</v>
      </c>
      <c r="P133" s="59">
        <f t="shared" si="160"/>
        <v>3282994168</v>
      </c>
      <c r="Q133" s="59">
        <f t="shared" si="160"/>
        <v>0</v>
      </c>
      <c r="R133" s="59">
        <f t="shared" si="160"/>
        <v>3282994168</v>
      </c>
      <c r="S133" s="59">
        <f t="shared" si="160"/>
        <v>0</v>
      </c>
      <c r="T133" s="59">
        <f t="shared" si="160"/>
        <v>0</v>
      </c>
      <c r="U133" s="59">
        <f t="shared" si="160"/>
        <v>0</v>
      </c>
      <c r="V133" s="59">
        <f t="shared" si="160"/>
        <v>3282994168</v>
      </c>
      <c r="W133" s="59">
        <f t="shared" si="160"/>
        <v>0</v>
      </c>
      <c r="X133" s="59">
        <f t="shared" si="160"/>
        <v>0</v>
      </c>
      <c r="Y133" s="176">
        <f t="shared" si="99"/>
        <v>1</v>
      </c>
      <c r="Z133" s="176">
        <f t="shared" si="100"/>
        <v>0</v>
      </c>
      <c r="AA133" s="176">
        <f t="shared" si="101"/>
        <v>0</v>
      </c>
      <c r="AB133" s="176">
        <f t="shared" si="145"/>
        <v>0</v>
      </c>
      <c r="AC133" s="177" t="s">
        <v>40</v>
      </c>
    </row>
    <row r="134" spans="1:29" ht="81.75" customHeight="1" x14ac:dyDescent="0.25">
      <c r="A134" s="113" t="s">
        <v>448</v>
      </c>
      <c r="B134" s="32" t="s">
        <v>37</v>
      </c>
      <c r="C134" s="32">
        <v>10</v>
      </c>
      <c r="D134" s="32" t="s">
        <v>38</v>
      </c>
      <c r="E134" s="39" t="s">
        <v>257</v>
      </c>
      <c r="F134" s="59">
        <f t="shared" si="159"/>
        <v>3282994168</v>
      </c>
      <c r="G134" s="59">
        <f t="shared" si="159"/>
        <v>0</v>
      </c>
      <c r="H134" s="59">
        <f t="shared" si="159"/>
        <v>0</v>
      </c>
      <c r="I134" s="59">
        <f t="shared" si="159"/>
        <v>0</v>
      </c>
      <c r="J134" s="59">
        <f t="shared" si="159"/>
        <v>0</v>
      </c>
      <c r="K134" s="59">
        <f t="shared" si="159"/>
        <v>0</v>
      </c>
      <c r="L134" s="59">
        <f t="shared" si="89"/>
        <v>0</v>
      </c>
      <c r="M134" s="59">
        <f>+M135</f>
        <v>3282994168</v>
      </c>
      <c r="N134" s="318">
        <f t="shared" si="86"/>
        <v>4.1145394629234732E-4</v>
      </c>
      <c r="O134" s="59">
        <f t="shared" si="160"/>
        <v>0</v>
      </c>
      <c r="P134" s="59">
        <f t="shared" si="160"/>
        <v>3282994168</v>
      </c>
      <c r="Q134" s="59">
        <f t="shared" si="160"/>
        <v>0</v>
      </c>
      <c r="R134" s="59">
        <f t="shared" si="160"/>
        <v>3282994168</v>
      </c>
      <c r="S134" s="59">
        <f t="shared" si="160"/>
        <v>0</v>
      </c>
      <c r="T134" s="59">
        <f t="shared" si="160"/>
        <v>0</v>
      </c>
      <c r="U134" s="59">
        <f t="shared" si="160"/>
        <v>0</v>
      </c>
      <c r="V134" s="59">
        <f t="shared" si="160"/>
        <v>3282994168</v>
      </c>
      <c r="W134" s="59">
        <f t="shared" si="160"/>
        <v>0</v>
      </c>
      <c r="X134" s="59">
        <f t="shared" si="160"/>
        <v>0</v>
      </c>
      <c r="Y134" s="176">
        <f t="shared" si="99"/>
        <v>1</v>
      </c>
      <c r="Z134" s="176">
        <f t="shared" si="100"/>
        <v>0</v>
      </c>
      <c r="AA134" s="176">
        <f t="shared" si="101"/>
        <v>0</v>
      </c>
      <c r="AB134" s="176">
        <f t="shared" si="145"/>
        <v>0</v>
      </c>
      <c r="AC134" s="177" t="s">
        <v>40</v>
      </c>
    </row>
    <row r="135" spans="1:29" ht="42" customHeight="1" x14ac:dyDescent="0.25">
      <c r="A135" s="113" t="s">
        <v>449</v>
      </c>
      <c r="B135" s="32" t="s">
        <v>37</v>
      </c>
      <c r="C135" s="32">
        <v>10</v>
      </c>
      <c r="D135" s="32" t="s">
        <v>38</v>
      </c>
      <c r="E135" s="39" t="s">
        <v>444</v>
      </c>
      <c r="F135" s="59">
        <f t="shared" si="159"/>
        <v>3282994168</v>
      </c>
      <c r="G135" s="59">
        <f t="shared" si="159"/>
        <v>0</v>
      </c>
      <c r="H135" s="59">
        <f t="shared" si="159"/>
        <v>0</v>
      </c>
      <c r="I135" s="59">
        <f t="shared" si="159"/>
        <v>0</v>
      </c>
      <c r="J135" s="59">
        <f t="shared" si="159"/>
        <v>0</v>
      </c>
      <c r="K135" s="59">
        <f t="shared" si="159"/>
        <v>0</v>
      </c>
      <c r="L135" s="59">
        <f t="shared" si="89"/>
        <v>0</v>
      </c>
      <c r="M135" s="59">
        <f>+M136</f>
        <v>3282994168</v>
      </c>
      <c r="N135" s="318">
        <f t="shared" si="86"/>
        <v>4.1145394629234732E-4</v>
      </c>
      <c r="O135" s="59">
        <f t="shared" si="160"/>
        <v>0</v>
      </c>
      <c r="P135" s="59">
        <f t="shared" si="160"/>
        <v>3282994168</v>
      </c>
      <c r="Q135" s="59">
        <f t="shared" si="160"/>
        <v>0</v>
      </c>
      <c r="R135" s="59">
        <f t="shared" si="160"/>
        <v>3282994168</v>
      </c>
      <c r="S135" s="59">
        <f t="shared" si="160"/>
        <v>0</v>
      </c>
      <c r="T135" s="59">
        <f t="shared" si="160"/>
        <v>0</v>
      </c>
      <c r="U135" s="59">
        <f t="shared" si="160"/>
        <v>0</v>
      </c>
      <c r="V135" s="59">
        <f t="shared" si="160"/>
        <v>3282994168</v>
      </c>
      <c r="W135" s="59">
        <f t="shared" si="160"/>
        <v>0</v>
      </c>
      <c r="X135" s="59">
        <f t="shared" si="160"/>
        <v>0</v>
      </c>
      <c r="Y135" s="176">
        <f t="shared" si="99"/>
        <v>1</v>
      </c>
      <c r="Z135" s="176">
        <f t="shared" si="100"/>
        <v>0</v>
      </c>
      <c r="AA135" s="176">
        <f t="shared" si="101"/>
        <v>0</v>
      </c>
      <c r="AB135" s="176">
        <f t="shared" si="145"/>
        <v>0</v>
      </c>
      <c r="AC135" s="177" t="s">
        <v>40</v>
      </c>
    </row>
    <row r="136" spans="1:29" s="133" customFormat="1" ht="42" customHeight="1" x14ac:dyDescent="0.25">
      <c r="A136" s="351" t="s">
        <v>450</v>
      </c>
      <c r="B136" s="83" t="s">
        <v>37</v>
      </c>
      <c r="C136" s="83">
        <v>10</v>
      </c>
      <c r="D136" s="83" t="s">
        <v>38</v>
      </c>
      <c r="E136" s="84" t="s">
        <v>268</v>
      </c>
      <c r="F136" s="126">
        <v>3282994168</v>
      </c>
      <c r="G136" s="126">
        <v>0</v>
      </c>
      <c r="H136" s="126">
        <v>0</v>
      </c>
      <c r="I136" s="126">
        <v>0</v>
      </c>
      <c r="J136" s="126">
        <v>0</v>
      </c>
      <c r="K136" s="126">
        <v>0</v>
      </c>
      <c r="L136" s="45">
        <f t="shared" si="89"/>
        <v>0</v>
      </c>
      <c r="M136" s="128">
        <f>+F136+L136</f>
        <v>3282994168</v>
      </c>
      <c r="N136" s="129">
        <f t="shared" si="86"/>
        <v>4.1145394629234732E-4</v>
      </c>
      <c r="O136" s="126">
        <v>0</v>
      </c>
      <c r="P136" s="126">
        <v>3282994168</v>
      </c>
      <c r="Q136" s="126">
        <f>M136-P136</f>
        <v>0</v>
      </c>
      <c r="R136" s="126">
        <v>3282994168</v>
      </c>
      <c r="S136" s="126">
        <f>+M136-R136</f>
        <v>0</v>
      </c>
      <c r="T136" s="126">
        <f>P136-R136</f>
        <v>0</v>
      </c>
      <c r="U136" s="126">
        <v>0</v>
      </c>
      <c r="V136" s="126">
        <f>+R136-U136</f>
        <v>3282994168</v>
      </c>
      <c r="W136" s="126">
        <v>0</v>
      </c>
      <c r="X136" s="130">
        <f>+U136-W136</f>
        <v>0</v>
      </c>
      <c r="Y136" s="54">
        <f t="shared" si="99"/>
        <v>1</v>
      </c>
      <c r="Z136" s="54">
        <f t="shared" si="100"/>
        <v>0</v>
      </c>
      <c r="AA136" s="54">
        <f t="shared" si="101"/>
        <v>0</v>
      </c>
      <c r="AB136" s="54">
        <f t="shared" si="145"/>
        <v>0</v>
      </c>
      <c r="AC136" s="178" t="s">
        <v>40</v>
      </c>
    </row>
    <row r="137" spans="1:29" ht="77.25" customHeight="1" x14ac:dyDescent="0.25">
      <c r="A137" s="113" t="s">
        <v>451</v>
      </c>
      <c r="B137" s="32" t="s">
        <v>37</v>
      </c>
      <c r="C137" s="32">
        <v>10</v>
      </c>
      <c r="D137" s="32" t="s">
        <v>38</v>
      </c>
      <c r="E137" s="39" t="s">
        <v>452</v>
      </c>
      <c r="F137" s="59">
        <f t="shared" ref="F137:K139" si="161">+F138</f>
        <v>397887950228</v>
      </c>
      <c r="G137" s="59">
        <f t="shared" si="161"/>
        <v>0</v>
      </c>
      <c r="H137" s="59">
        <f t="shared" si="161"/>
        <v>0</v>
      </c>
      <c r="I137" s="59">
        <f t="shared" si="161"/>
        <v>0</v>
      </c>
      <c r="J137" s="59">
        <f t="shared" si="161"/>
        <v>0</v>
      </c>
      <c r="K137" s="59">
        <f t="shared" si="161"/>
        <v>0</v>
      </c>
      <c r="L137" s="59">
        <f t="shared" si="89"/>
        <v>0</v>
      </c>
      <c r="M137" s="59">
        <f>+M138</f>
        <v>397887950228</v>
      </c>
      <c r="N137" s="323">
        <f t="shared" ref="N137:N200" si="162">M137/$M$319</f>
        <v>4.9866846825139921E-2</v>
      </c>
      <c r="O137" s="59">
        <f t="shared" ref="O137:X139" si="163">+O138</f>
        <v>0</v>
      </c>
      <c r="P137" s="59">
        <f t="shared" si="163"/>
        <v>397887950228</v>
      </c>
      <c r="Q137" s="59">
        <f t="shared" si="163"/>
        <v>0</v>
      </c>
      <c r="R137" s="59">
        <f t="shared" si="163"/>
        <v>397887950228</v>
      </c>
      <c r="S137" s="59">
        <f t="shared" si="163"/>
        <v>0</v>
      </c>
      <c r="T137" s="59">
        <f t="shared" si="163"/>
        <v>0</v>
      </c>
      <c r="U137" s="59">
        <f t="shared" si="163"/>
        <v>69934236737</v>
      </c>
      <c r="V137" s="59">
        <f t="shared" si="163"/>
        <v>327953713491</v>
      </c>
      <c r="W137" s="59">
        <f t="shared" si="163"/>
        <v>69934236737</v>
      </c>
      <c r="X137" s="59">
        <f t="shared" si="163"/>
        <v>0</v>
      </c>
      <c r="Y137" s="176">
        <f t="shared" si="99"/>
        <v>1</v>
      </c>
      <c r="Z137" s="176">
        <f t="shared" si="100"/>
        <v>0.17576364576239589</v>
      </c>
      <c r="AA137" s="176">
        <f t="shared" si="101"/>
        <v>0.17576364576239589</v>
      </c>
      <c r="AB137" s="176">
        <f t="shared" si="145"/>
        <v>0.17576364576239589</v>
      </c>
      <c r="AC137" s="177">
        <f t="shared" ref="AC137:AC200" si="164">+W137/U137</f>
        <v>1</v>
      </c>
    </row>
    <row r="138" spans="1:29" s="6" customFormat="1" ht="77.25" customHeight="1" x14ac:dyDescent="0.25">
      <c r="A138" s="113" t="s">
        <v>453</v>
      </c>
      <c r="B138" s="32" t="s">
        <v>37</v>
      </c>
      <c r="C138" s="32">
        <v>10</v>
      </c>
      <c r="D138" s="32" t="s">
        <v>38</v>
      </c>
      <c r="E138" s="39" t="s">
        <v>257</v>
      </c>
      <c r="F138" s="59">
        <f t="shared" si="161"/>
        <v>397887950228</v>
      </c>
      <c r="G138" s="59">
        <f t="shared" si="161"/>
        <v>0</v>
      </c>
      <c r="H138" s="59">
        <f t="shared" si="161"/>
        <v>0</v>
      </c>
      <c r="I138" s="59">
        <f t="shared" si="161"/>
        <v>0</v>
      </c>
      <c r="J138" s="59">
        <f t="shared" si="161"/>
        <v>0</v>
      </c>
      <c r="K138" s="59">
        <f t="shared" si="161"/>
        <v>0</v>
      </c>
      <c r="L138" s="59">
        <f t="shared" si="89"/>
        <v>0</v>
      </c>
      <c r="M138" s="59">
        <f>+M139</f>
        <v>397887950228</v>
      </c>
      <c r="N138" s="323">
        <f t="shared" si="162"/>
        <v>4.9866846825139921E-2</v>
      </c>
      <c r="O138" s="59">
        <f t="shared" si="163"/>
        <v>0</v>
      </c>
      <c r="P138" s="59">
        <f t="shared" si="163"/>
        <v>397887950228</v>
      </c>
      <c r="Q138" s="59">
        <f t="shared" si="163"/>
        <v>0</v>
      </c>
      <c r="R138" s="59">
        <f t="shared" si="163"/>
        <v>397887950228</v>
      </c>
      <c r="S138" s="59">
        <f t="shared" si="163"/>
        <v>0</v>
      </c>
      <c r="T138" s="59">
        <f t="shared" si="163"/>
        <v>0</v>
      </c>
      <c r="U138" s="59">
        <f t="shared" si="163"/>
        <v>69934236737</v>
      </c>
      <c r="V138" s="59">
        <f t="shared" si="163"/>
        <v>327953713491</v>
      </c>
      <c r="W138" s="59">
        <f t="shared" si="163"/>
        <v>69934236737</v>
      </c>
      <c r="X138" s="59">
        <f t="shared" si="163"/>
        <v>0</v>
      </c>
      <c r="Y138" s="176">
        <f t="shared" si="99"/>
        <v>1</v>
      </c>
      <c r="Z138" s="176">
        <f t="shared" si="100"/>
        <v>0.17576364576239589</v>
      </c>
      <c r="AA138" s="176">
        <f t="shared" si="101"/>
        <v>0.17576364576239589</v>
      </c>
      <c r="AB138" s="176">
        <f t="shared" si="145"/>
        <v>0.17576364576239589</v>
      </c>
      <c r="AC138" s="177">
        <f t="shared" si="164"/>
        <v>1</v>
      </c>
    </row>
    <row r="139" spans="1:29" s="6" customFormat="1" ht="42" customHeight="1" x14ac:dyDescent="0.25">
      <c r="A139" s="113" t="s">
        <v>454</v>
      </c>
      <c r="B139" s="32" t="s">
        <v>37</v>
      </c>
      <c r="C139" s="32">
        <v>10</v>
      </c>
      <c r="D139" s="32" t="s">
        <v>38</v>
      </c>
      <c r="E139" s="39" t="s">
        <v>455</v>
      </c>
      <c r="F139" s="59">
        <f t="shared" si="161"/>
        <v>397887950228</v>
      </c>
      <c r="G139" s="59">
        <f t="shared" si="161"/>
        <v>0</v>
      </c>
      <c r="H139" s="59">
        <f t="shared" si="161"/>
        <v>0</v>
      </c>
      <c r="I139" s="59">
        <f t="shared" si="161"/>
        <v>0</v>
      </c>
      <c r="J139" s="59">
        <f t="shared" si="161"/>
        <v>0</v>
      </c>
      <c r="K139" s="59">
        <f t="shared" si="161"/>
        <v>0</v>
      </c>
      <c r="L139" s="59">
        <f t="shared" ref="L139:L202" si="165">+G139-H139-I139+J139-K139</f>
        <v>0</v>
      </c>
      <c r="M139" s="59">
        <f>+M140</f>
        <v>397887950228</v>
      </c>
      <c r="N139" s="323">
        <f t="shared" si="162"/>
        <v>4.9866846825139921E-2</v>
      </c>
      <c r="O139" s="59">
        <f t="shared" si="163"/>
        <v>0</v>
      </c>
      <c r="P139" s="59">
        <f t="shared" si="163"/>
        <v>397887950228</v>
      </c>
      <c r="Q139" s="59">
        <f t="shared" si="163"/>
        <v>0</v>
      </c>
      <c r="R139" s="59">
        <f t="shared" si="163"/>
        <v>397887950228</v>
      </c>
      <c r="S139" s="59">
        <f t="shared" si="163"/>
        <v>0</v>
      </c>
      <c r="T139" s="59">
        <f t="shared" si="163"/>
        <v>0</v>
      </c>
      <c r="U139" s="59">
        <f t="shared" si="163"/>
        <v>69934236737</v>
      </c>
      <c r="V139" s="59">
        <f t="shared" si="163"/>
        <v>327953713491</v>
      </c>
      <c r="W139" s="59">
        <f t="shared" si="163"/>
        <v>69934236737</v>
      </c>
      <c r="X139" s="59">
        <f t="shared" si="163"/>
        <v>0</v>
      </c>
      <c r="Y139" s="176">
        <f t="shared" si="99"/>
        <v>1</v>
      </c>
      <c r="Z139" s="176">
        <f t="shared" si="100"/>
        <v>0.17576364576239589</v>
      </c>
      <c r="AA139" s="176">
        <f t="shared" si="101"/>
        <v>0.17576364576239589</v>
      </c>
      <c r="AB139" s="176">
        <f t="shared" si="145"/>
        <v>0.17576364576239589</v>
      </c>
      <c r="AC139" s="177">
        <f t="shared" si="164"/>
        <v>1</v>
      </c>
    </row>
    <row r="140" spans="1:29" s="6" customFormat="1" ht="42" customHeight="1" x14ac:dyDescent="0.25">
      <c r="A140" s="114" t="s">
        <v>456</v>
      </c>
      <c r="B140" s="43" t="s">
        <v>37</v>
      </c>
      <c r="C140" s="43">
        <v>10</v>
      </c>
      <c r="D140" s="43" t="s">
        <v>38</v>
      </c>
      <c r="E140" s="44" t="s">
        <v>268</v>
      </c>
      <c r="F140" s="45">
        <v>397887950228</v>
      </c>
      <c r="G140" s="45">
        <v>0</v>
      </c>
      <c r="H140" s="45">
        <v>0</v>
      </c>
      <c r="I140" s="45">
        <v>0</v>
      </c>
      <c r="J140" s="45">
        <v>0</v>
      </c>
      <c r="K140" s="45">
        <v>0</v>
      </c>
      <c r="L140" s="45">
        <f t="shared" si="165"/>
        <v>0</v>
      </c>
      <c r="M140" s="46">
        <f>+F140+L140</f>
        <v>397887950228</v>
      </c>
      <c r="N140" s="86">
        <f t="shared" si="162"/>
        <v>4.9866846825139921E-2</v>
      </c>
      <c r="O140" s="45">
        <v>0</v>
      </c>
      <c r="P140" s="45">
        <v>397887950228</v>
      </c>
      <c r="Q140" s="45">
        <f>M140-P140</f>
        <v>0</v>
      </c>
      <c r="R140" s="45">
        <v>397887950228</v>
      </c>
      <c r="S140" s="45">
        <f>+M140-R140</f>
        <v>0</v>
      </c>
      <c r="T140" s="45">
        <f>P140-R140</f>
        <v>0</v>
      </c>
      <c r="U140" s="45">
        <v>69934236737</v>
      </c>
      <c r="V140" s="45">
        <f>+R140-U140</f>
        <v>327953713491</v>
      </c>
      <c r="W140" s="45">
        <v>69934236737</v>
      </c>
      <c r="X140" s="48">
        <f>+U140-W140</f>
        <v>0</v>
      </c>
      <c r="Y140" s="54">
        <f t="shared" si="99"/>
        <v>1</v>
      </c>
      <c r="Z140" s="54">
        <f t="shared" si="100"/>
        <v>0.17576364576239589</v>
      </c>
      <c r="AA140" s="54">
        <f t="shared" si="101"/>
        <v>0.17576364576239589</v>
      </c>
      <c r="AB140" s="54">
        <f t="shared" si="145"/>
        <v>0.17576364576239589</v>
      </c>
      <c r="AC140" s="178">
        <f t="shared" si="164"/>
        <v>1</v>
      </c>
    </row>
    <row r="141" spans="1:29" ht="90" customHeight="1" x14ac:dyDescent="0.25">
      <c r="A141" s="113" t="s">
        <v>457</v>
      </c>
      <c r="B141" s="32" t="s">
        <v>37</v>
      </c>
      <c r="C141" s="32">
        <v>10</v>
      </c>
      <c r="D141" s="32" t="s">
        <v>38</v>
      </c>
      <c r="E141" s="72" t="s">
        <v>458</v>
      </c>
      <c r="F141" s="59">
        <f t="shared" ref="F141:K143" si="166">+F142</f>
        <v>226206278281</v>
      </c>
      <c r="G141" s="59">
        <f t="shared" si="166"/>
        <v>0</v>
      </c>
      <c r="H141" s="59">
        <f t="shared" si="166"/>
        <v>0</v>
      </c>
      <c r="I141" s="59">
        <f t="shared" si="166"/>
        <v>0</v>
      </c>
      <c r="J141" s="59">
        <f t="shared" si="166"/>
        <v>0</v>
      </c>
      <c r="K141" s="59">
        <f t="shared" si="166"/>
        <v>0</v>
      </c>
      <c r="L141" s="59">
        <f t="shared" si="165"/>
        <v>0</v>
      </c>
      <c r="M141" s="59">
        <f>+M142</f>
        <v>226206278281</v>
      </c>
      <c r="N141" s="323">
        <f t="shared" si="162"/>
        <v>2.8350177037177831E-2</v>
      </c>
      <c r="O141" s="59">
        <f t="shared" ref="O141:X143" si="167">+O142</f>
        <v>0</v>
      </c>
      <c r="P141" s="59">
        <f t="shared" si="167"/>
        <v>226206278281</v>
      </c>
      <c r="Q141" s="59">
        <f t="shared" si="167"/>
        <v>0</v>
      </c>
      <c r="R141" s="59">
        <f t="shared" si="167"/>
        <v>226206278281</v>
      </c>
      <c r="S141" s="59">
        <f t="shared" si="167"/>
        <v>0</v>
      </c>
      <c r="T141" s="59">
        <f t="shared" si="167"/>
        <v>0</v>
      </c>
      <c r="U141" s="59">
        <f t="shared" si="167"/>
        <v>50352348445</v>
      </c>
      <c r="V141" s="59">
        <f t="shared" si="167"/>
        <v>175853929836</v>
      </c>
      <c r="W141" s="59">
        <f t="shared" si="167"/>
        <v>50352348445</v>
      </c>
      <c r="X141" s="59">
        <f t="shared" si="167"/>
        <v>0</v>
      </c>
      <c r="Y141" s="176">
        <f t="shared" ref="Y141:Y204" si="168">+R141/M141</f>
        <v>1</v>
      </c>
      <c r="Z141" s="176">
        <f t="shared" ref="Z141:Z204" si="169">+U141/M141</f>
        <v>0.22259483170688504</v>
      </c>
      <c r="AA141" s="176">
        <f t="shared" ref="AA141:AA204" si="170">+W141/M141</f>
        <v>0.22259483170688504</v>
      </c>
      <c r="AB141" s="176">
        <f t="shared" si="145"/>
        <v>0.22259483170688504</v>
      </c>
      <c r="AC141" s="177">
        <f t="shared" si="164"/>
        <v>1</v>
      </c>
    </row>
    <row r="142" spans="1:29" ht="80.25" customHeight="1" x14ac:dyDescent="0.25">
      <c r="A142" s="113" t="s">
        <v>459</v>
      </c>
      <c r="B142" s="32" t="s">
        <v>37</v>
      </c>
      <c r="C142" s="32">
        <v>10</v>
      </c>
      <c r="D142" s="32" t="s">
        <v>38</v>
      </c>
      <c r="E142" s="39" t="s">
        <v>257</v>
      </c>
      <c r="F142" s="59">
        <f t="shared" si="166"/>
        <v>226206278281</v>
      </c>
      <c r="G142" s="59">
        <f t="shared" si="166"/>
        <v>0</v>
      </c>
      <c r="H142" s="59">
        <f t="shared" si="166"/>
        <v>0</v>
      </c>
      <c r="I142" s="59">
        <f t="shared" si="166"/>
        <v>0</v>
      </c>
      <c r="J142" s="59">
        <f t="shared" si="166"/>
        <v>0</v>
      </c>
      <c r="K142" s="59">
        <f t="shared" si="166"/>
        <v>0</v>
      </c>
      <c r="L142" s="59">
        <f t="shared" si="165"/>
        <v>0</v>
      </c>
      <c r="M142" s="59">
        <f>+M143</f>
        <v>226206278281</v>
      </c>
      <c r="N142" s="323">
        <f t="shared" si="162"/>
        <v>2.8350177037177831E-2</v>
      </c>
      <c r="O142" s="59">
        <f t="shared" si="167"/>
        <v>0</v>
      </c>
      <c r="P142" s="59">
        <f t="shared" si="167"/>
        <v>226206278281</v>
      </c>
      <c r="Q142" s="59">
        <f t="shared" si="167"/>
        <v>0</v>
      </c>
      <c r="R142" s="59">
        <f t="shared" si="167"/>
        <v>226206278281</v>
      </c>
      <c r="S142" s="59">
        <f t="shared" si="167"/>
        <v>0</v>
      </c>
      <c r="T142" s="59">
        <f t="shared" si="167"/>
        <v>0</v>
      </c>
      <c r="U142" s="59">
        <f t="shared" si="167"/>
        <v>50352348445</v>
      </c>
      <c r="V142" s="59">
        <f t="shared" si="167"/>
        <v>175853929836</v>
      </c>
      <c r="W142" s="59">
        <f t="shared" si="167"/>
        <v>50352348445</v>
      </c>
      <c r="X142" s="59">
        <f t="shared" si="167"/>
        <v>0</v>
      </c>
      <c r="Y142" s="176">
        <f t="shared" si="168"/>
        <v>1</v>
      </c>
      <c r="Z142" s="176">
        <f t="shared" si="169"/>
        <v>0.22259483170688504</v>
      </c>
      <c r="AA142" s="176">
        <f t="shared" si="170"/>
        <v>0.22259483170688504</v>
      </c>
      <c r="AB142" s="176">
        <f t="shared" si="145"/>
        <v>0.22259483170688504</v>
      </c>
      <c r="AC142" s="177">
        <f t="shared" si="164"/>
        <v>1</v>
      </c>
    </row>
    <row r="143" spans="1:29" ht="42" customHeight="1" x14ac:dyDescent="0.25">
      <c r="A143" s="113" t="s">
        <v>460</v>
      </c>
      <c r="B143" s="32" t="s">
        <v>37</v>
      </c>
      <c r="C143" s="32">
        <v>10</v>
      </c>
      <c r="D143" s="32" t="s">
        <v>38</v>
      </c>
      <c r="E143" s="39" t="s">
        <v>455</v>
      </c>
      <c r="F143" s="59">
        <f t="shared" si="166"/>
        <v>226206278281</v>
      </c>
      <c r="G143" s="59">
        <f t="shared" si="166"/>
        <v>0</v>
      </c>
      <c r="H143" s="59">
        <f t="shared" si="166"/>
        <v>0</v>
      </c>
      <c r="I143" s="59">
        <f t="shared" si="166"/>
        <v>0</v>
      </c>
      <c r="J143" s="59">
        <f t="shared" si="166"/>
        <v>0</v>
      </c>
      <c r="K143" s="59">
        <f t="shared" si="166"/>
        <v>0</v>
      </c>
      <c r="L143" s="59">
        <f t="shared" si="165"/>
        <v>0</v>
      </c>
      <c r="M143" s="59">
        <f>+M144</f>
        <v>226206278281</v>
      </c>
      <c r="N143" s="323">
        <f t="shared" si="162"/>
        <v>2.8350177037177831E-2</v>
      </c>
      <c r="O143" s="59">
        <f t="shared" si="167"/>
        <v>0</v>
      </c>
      <c r="P143" s="59">
        <f t="shared" si="167"/>
        <v>226206278281</v>
      </c>
      <c r="Q143" s="59">
        <f t="shared" si="167"/>
        <v>0</v>
      </c>
      <c r="R143" s="59">
        <f t="shared" si="167"/>
        <v>226206278281</v>
      </c>
      <c r="S143" s="59">
        <f t="shared" si="167"/>
        <v>0</v>
      </c>
      <c r="T143" s="59">
        <f t="shared" si="167"/>
        <v>0</v>
      </c>
      <c r="U143" s="59">
        <f t="shared" si="167"/>
        <v>50352348445</v>
      </c>
      <c r="V143" s="59">
        <f t="shared" si="167"/>
        <v>175853929836</v>
      </c>
      <c r="W143" s="59">
        <f t="shared" si="167"/>
        <v>50352348445</v>
      </c>
      <c r="X143" s="59">
        <f t="shared" si="167"/>
        <v>0</v>
      </c>
      <c r="Y143" s="176">
        <f t="shared" si="168"/>
        <v>1</v>
      </c>
      <c r="Z143" s="176">
        <f t="shared" si="169"/>
        <v>0.22259483170688504</v>
      </c>
      <c r="AA143" s="176">
        <f t="shared" si="170"/>
        <v>0.22259483170688504</v>
      </c>
      <c r="AB143" s="176">
        <f t="shared" si="145"/>
        <v>0.22259483170688504</v>
      </c>
      <c r="AC143" s="177">
        <f t="shared" si="164"/>
        <v>1</v>
      </c>
    </row>
    <row r="144" spans="1:29" ht="42" customHeight="1" x14ac:dyDescent="0.25">
      <c r="A144" s="114" t="s">
        <v>657</v>
      </c>
      <c r="B144" s="43" t="s">
        <v>37</v>
      </c>
      <c r="C144" s="43">
        <v>10</v>
      </c>
      <c r="D144" s="43" t="s">
        <v>38</v>
      </c>
      <c r="E144" s="44" t="s">
        <v>268</v>
      </c>
      <c r="F144" s="45">
        <v>226206278281</v>
      </c>
      <c r="G144" s="45">
        <v>0</v>
      </c>
      <c r="H144" s="45">
        <v>0</v>
      </c>
      <c r="I144" s="45">
        <v>0</v>
      </c>
      <c r="J144" s="45">
        <v>0</v>
      </c>
      <c r="K144" s="45">
        <v>0</v>
      </c>
      <c r="L144" s="45">
        <f t="shared" si="165"/>
        <v>0</v>
      </c>
      <c r="M144" s="46">
        <f>+F144+L144</f>
        <v>226206278281</v>
      </c>
      <c r="N144" s="86">
        <f t="shared" si="162"/>
        <v>2.8350177037177831E-2</v>
      </c>
      <c r="O144" s="45">
        <v>0</v>
      </c>
      <c r="P144" s="45">
        <v>226206278281</v>
      </c>
      <c r="Q144" s="45">
        <f>M144-P144</f>
        <v>0</v>
      </c>
      <c r="R144" s="45">
        <v>226206278281</v>
      </c>
      <c r="S144" s="45">
        <f>+M144-R144</f>
        <v>0</v>
      </c>
      <c r="T144" s="45">
        <f>P144-R144</f>
        <v>0</v>
      </c>
      <c r="U144" s="45">
        <v>50352348445</v>
      </c>
      <c r="V144" s="45">
        <f>+R144-U144</f>
        <v>175853929836</v>
      </c>
      <c r="W144" s="45">
        <v>50352348445</v>
      </c>
      <c r="X144" s="48">
        <f>+U144-W144</f>
        <v>0</v>
      </c>
      <c r="Y144" s="54">
        <f t="shared" si="168"/>
        <v>1</v>
      </c>
      <c r="Z144" s="54">
        <f t="shared" si="169"/>
        <v>0.22259483170688504</v>
      </c>
      <c r="AA144" s="54">
        <f t="shared" si="170"/>
        <v>0.22259483170688504</v>
      </c>
      <c r="AB144" s="54">
        <f t="shared" si="145"/>
        <v>0.22259483170688504</v>
      </c>
      <c r="AC144" s="178">
        <f t="shared" si="164"/>
        <v>1</v>
      </c>
    </row>
    <row r="145" spans="1:29" ht="75" customHeight="1" x14ac:dyDescent="0.25">
      <c r="A145" s="113" t="s">
        <v>462</v>
      </c>
      <c r="B145" s="32" t="s">
        <v>37</v>
      </c>
      <c r="C145" s="32">
        <v>10</v>
      </c>
      <c r="D145" s="32" t="s">
        <v>38</v>
      </c>
      <c r="E145" s="39" t="s">
        <v>463</v>
      </c>
      <c r="F145" s="59">
        <f t="shared" ref="F145:K147" si="171">+F146</f>
        <v>328067493851</v>
      </c>
      <c r="G145" s="59">
        <f t="shared" si="171"/>
        <v>0</v>
      </c>
      <c r="H145" s="59">
        <f t="shared" si="171"/>
        <v>0</v>
      </c>
      <c r="I145" s="59">
        <f t="shared" si="171"/>
        <v>0</v>
      </c>
      <c r="J145" s="59">
        <f t="shared" si="171"/>
        <v>0</v>
      </c>
      <c r="K145" s="59">
        <f t="shared" si="171"/>
        <v>0</v>
      </c>
      <c r="L145" s="59">
        <f t="shared" si="165"/>
        <v>0</v>
      </c>
      <c r="M145" s="59">
        <f>+M146</f>
        <v>328067493851</v>
      </c>
      <c r="N145" s="323">
        <f t="shared" si="162"/>
        <v>4.1116327988321398E-2</v>
      </c>
      <c r="O145" s="59">
        <f t="shared" ref="O145:X147" si="172">+O146</f>
        <v>0</v>
      </c>
      <c r="P145" s="59">
        <f t="shared" si="172"/>
        <v>328067493851</v>
      </c>
      <c r="Q145" s="59">
        <f t="shared" si="172"/>
        <v>0</v>
      </c>
      <c r="R145" s="59">
        <f t="shared" si="172"/>
        <v>328067493851</v>
      </c>
      <c r="S145" s="59">
        <f t="shared" si="172"/>
        <v>0</v>
      </c>
      <c r="T145" s="59">
        <f t="shared" si="172"/>
        <v>0</v>
      </c>
      <c r="U145" s="59">
        <f t="shared" si="172"/>
        <v>86548107920</v>
      </c>
      <c r="V145" s="59">
        <f t="shared" si="172"/>
        <v>241519385931</v>
      </c>
      <c r="W145" s="59">
        <f t="shared" si="172"/>
        <v>86548107920</v>
      </c>
      <c r="X145" s="59">
        <f t="shared" si="172"/>
        <v>0</v>
      </c>
      <c r="Y145" s="176">
        <f t="shared" si="168"/>
        <v>1</v>
      </c>
      <c r="Z145" s="176">
        <f t="shared" si="169"/>
        <v>0.26381189707050945</v>
      </c>
      <c r="AA145" s="176">
        <f t="shared" si="170"/>
        <v>0.26381189707050945</v>
      </c>
      <c r="AB145" s="176">
        <f t="shared" si="145"/>
        <v>0.26381189707050945</v>
      </c>
      <c r="AC145" s="177">
        <f t="shared" si="164"/>
        <v>1</v>
      </c>
    </row>
    <row r="146" spans="1:29" ht="84" customHeight="1" x14ac:dyDescent="0.25">
      <c r="A146" s="113" t="s">
        <v>464</v>
      </c>
      <c r="B146" s="32" t="s">
        <v>37</v>
      </c>
      <c r="C146" s="32">
        <v>10</v>
      </c>
      <c r="D146" s="32" t="s">
        <v>38</v>
      </c>
      <c r="E146" s="39" t="s">
        <v>257</v>
      </c>
      <c r="F146" s="59">
        <f t="shared" si="171"/>
        <v>328067493851</v>
      </c>
      <c r="G146" s="59">
        <f t="shared" si="171"/>
        <v>0</v>
      </c>
      <c r="H146" s="59">
        <f t="shared" si="171"/>
        <v>0</v>
      </c>
      <c r="I146" s="59">
        <f t="shared" si="171"/>
        <v>0</v>
      </c>
      <c r="J146" s="59">
        <f t="shared" si="171"/>
        <v>0</v>
      </c>
      <c r="K146" s="59">
        <f t="shared" si="171"/>
        <v>0</v>
      </c>
      <c r="L146" s="59">
        <f t="shared" si="165"/>
        <v>0</v>
      </c>
      <c r="M146" s="59">
        <f>+M147</f>
        <v>328067493851</v>
      </c>
      <c r="N146" s="323">
        <f t="shared" si="162"/>
        <v>4.1116327988321398E-2</v>
      </c>
      <c r="O146" s="59">
        <f t="shared" si="172"/>
        <v>0</v>
      </c>
      <c r="P146" s="59">
        <f t="shared" si="172"/>
        <v>328067493851</v>
      </c>
      <c r="Q146" s="59">
        <f t="shared" si="172"/>
        <v>0</v>
      </c>
      <c r="R146" s="59">
        <f t="shared" si="172"/>
        <v>328067493851</v>
      </c>
      <c r="S146" s="59">
        <f t="shared" si="172"/>
        <v>0</v>
      </c>
      <c r="T146" s="59">
        <f t="shared" si="172"/>
        <v>0</v>
      </c>
      <c r="U146" s="59">
        <f t="shared" si="172"/>
        <v>86548107920</v>
      </c>
      <c r="V146" s="59">
        <f t="shared" si="172"/>
        <v>241519385931</v>
      </c>
      <c r="W146" s="59">
        <f t="shared" si="172"/>
        <v>86548107920</v>
      </c>
      <c r="X146" s="59">
        <f t="shared" si="172"/>
        <v>0</v>
      </c>
      <c r="Y146" s="176">
        <f t="shared" si="168"/>
        <v>1</v>
      </c>
      <c r="Z146" s="176">
        <f t="shared" si="169"/>
        <v>0.26381189707050945</v>
      </c>
      <c r="AA146" s="176">
        <f t="shared" si="170"/>
        <v>0.26381189707050945</v>
      </c>
      <c r="AB146" s="176">
        <f t="shared" si="145"/>
        <v>0.26381189707050945</v>
      </c>
      <c r="AC146" s="177">
        <f t="shared" si="164"/>
        <v>1</v>
      </c>
    </row>
    <row r="147" spans="1:29" ht="42" customHeight="1" x14ac:dyDescent="0.25">
      <c r="A147" s="113" t="s">
        <v>465</v>
      </c>
      <c r="B147" s="32" t="s">
        <v>37</v>
      </c>
      <c r="C147" s="32">
        <v>10</v>
      </c>
      <c r="D147" s="32" t="s">
        <v>38</v>
      </c>
      <c r="E147" s="39" t="s">
        <v>455</v>
      </c>
      <c r="F147" s="59">
        <f t="shared" si="171"/>
        <v>328067493851</v>
      </c>
      <c r="G147" s="59">
        <f t="shared" si="171"/>
        <v>0</v>
      </c>
      <c r="H147" s="59">
        <f t="shared" si="171"/>
        <v>0</v>
      </c>
      <c r="I147" s="59">
        <f t="shared" si="171"/>
        <v>0</v>
      </c>
      <c r="J147" s="59">
        <f t="shared" si="171"/>
        <v>0</v>
      </c>
      <c r="K147" s="59">
        <f t="shared" si="171"/>
        <v>0</v>
      </c>
      <c r="L147" s="59">
        <f t="shared" si="165"/>
        <v>0</v>
      </c>
      <c r="M147" s="59">
        <f>+M148</f>
        <v>328067493851</v>
      </c>
      <c r="N147" s="323">
        <f t="shared" si="162"/>
        <v>4.1116327988321398E-2</v>
      </c>
      <c r="O147" s="59">
        <f t="shared" si="172"/>
        <v>0</v>
      </c>
      <c r="P147" s="59">
        <f t="shared" si="172"/>
        <v>328067493851</v>
      </c>
      <c r="Q147" s="59">
        <f t="shared" si="172"/>
        <v>0</v>
      </c>
      <c r="R147" s="59">
        <f t="shared" si="172"/>
        <v>328067493851</v>
      </c>
      <c r="S147" s="59">
        <f t="shared" si="172"/>
        <v>0</v>
      </c>
      <c r="T147" s="59">
        <f t="shared" si="172"/>
        <v>0</v>
      </c>
      <c r="U147" s="59">
        <f t="shared" si="172"/>
        <v>86548107920</v>
      </c>
      <c r="V147" s="59">
        <f t="shared" si="172"/>
        <v>241519385931</v>
      </c>
      <c r="W147" s="59">
        <f t="shared" si="172"/>
        <v>86548107920</v>
      </c>
      <c r="X147" s="59">
        <f t="shared" si="172"/>
        <v>0</v>
      </c>
      <c r="Y147" s="176">
        <f t="shared" si="168"/>
        <v>1</v>
      </c>
      <c r="Z147" s="176">
        <f t="shared" si="169"/>
        <v>0.26381189707050945</v>
      </c>
      <c r="AA147" s="176">
        <f t="shared" si="170"/>
        <v>0.26381189707050945</v>
      </c>
      <c r="AB147" s="176">
        <f t="shared" si="145"/>
        <v>0.26381189707050945</v>
      </c>
      <c r="AC147" s="177">
        <f t="shared" si="164"/>
        <v>1</v>
      </c>
    </row>
    <row r="148" spans="1:29" ht="42" customHeight="1" x14ac:dyDescent="0.25">
      <c r="A148" s="351" t="s">
        <v>466</v>
      </c>
      <c r="B148" s="83" t="s">
        <v>37</v>
      </c>
      <c r="C148" s="83">
        <v>10</v>
      </c>
      <c r="D148" s="83" t="s">
        <v>38</v>
      </c>
      <c r="E148" s="84" t="s">
        <v>268</v>
      </c>
      <c r="F148" s="45">
        <v>328067493851</v>
      </c>
      <c r="G148" s="45">
        <v>0</v>
      </c>
      <c r="H148" s="45">
        <v>0</v>
      </c>
      <c r="I148" s="45">
        <v>0</v>
      </c>
      <c r="J148" s="45">
        <v>0</v>
      </c>
      <c r="K148" s="45">
        <v>0</v>
      </c>
      <c r="L148" s="45">
        <f t="shared" si="165"/>
        <v>0</v>
      </c>
      <c r="M148" s="46">
        <f>+F148+L148</f>
        <v>328067493851</v>
      </c>
      <c r="N148" s="86">
        <f t="shared" si="162"/>
        <v>4.1116327988321398E-2</v>
      </c>
      <c r="O148" s="45">
        <v>0</v>
      </c>
      <c r="P148" s="45">
        <v>328067493851</v>
      </c>
      <c r="Q148" s="45">
        <f>M148-P148</f>
        <v>0</v>
      </c>
      <c r="R148" s="45">
        <v>328067493851</v>
      </c>
      <c r="S148" s="45">
        <f>+M148-R148</f>
        <v>0</v>
      </c>
      <c r="T148" s="45">
        <f>P148-R148</f>
        <v>0</v>
      </c>
      <c r="U148" s="45">
        <v>86548107920</v>
      </c>
      <c r="V148" s="45">
        <f>+R148-U148</f>
        <v>241519385931</v>
      </c>
      <c r="W148" s="45">
        <v>86548107920</v>
      </c>
      <c r="X148" s="48">
        <f>+U148-W148</f>
        <v>0</v>
      </c>
      <c r="Y148" s="54">
        <f t="shared" si="168"/>
        <v>1</v>
      </c>
      <c r="Z148" s="54">
        <f t="shared" si="169"/>
        <v>0.26381189707050945</v>
      </c>
      <c r="AA148" s="54">
        <f t="shared" si="170"/>
        <v>0.26381189707050945</v>
      </c>
      <c r="AB148" s="54">
        <f t="shared" si="145"/>
        <v>0.26381189707050945</v>
      </c>
      <c r="AC148" s="178">
        <f t="shared" si="164"/>
        <v>1</v>
      </c>
    </row>
    <row r="149" spans="1:29" ht="85.5" customHeight="1" x14ac:dyDescent="0.25">
      <c r="A149" s="113" t="s">
        <v>467</v>
      </c>
      <c r="B149" s="32" t="s">
        <v>37</v>
      </c>
      <c r="C149" s="32">
        <v>10</v>
      </c>
      <c r="D149" s="32" t="s">
        <v>38</v>
      </c>
      <c r="E149" s="39" t="s">
        <v>468</v>
      </c>
      <c r="F149" s="59">
        <f t="shared" ref="F149:K151" si="173">+F150</f>
        <v>317949718406</v>
      </c>
      <c r="G149" s="59">
        <f t="shared" si="173"/>
        <v>0</v>
      </c>
      <c r="H149" s="59">
        <f t="shared" si="173"/>
        <v>0</v>
      </c>
      <c r="I149" s="59">
        <f t="shared" si="173"/>
        <v>0</v>
      </c>
      <c r="J149" s="59">
        <f t="shared" si="173"/>
        <v>0</v>
      </c>
      <c r="K149" s="59">
        <f t="shared" si="173"/>
        <v>0</v>
      </c>
      <c r="L149" s="59">
        <f t="shared" si="165"/>
        <v>0</v>
      </c>
      <c r="M149" s="59">
        <f>+M150</f>
        <v>317949718406</v>
      </c>
      <c r="N149" s="323">
        <f t="shared" si="162"/>
        <v>3.984827863413045E-2</v>
      </c>
      <c r="O149" s="59">
        <f t="shared" ref="O149:X151" si="174">+O150</f>
        <v>0</v>
      </c>
      <c r="P149" s="59">
        <f t="shared" si="174"/>
        <v>317949718406</v>
      </c>
      <c r="Q149" s="59">
        <f t="shared" si="174"/>
        <v>0</v>
      </c>
      <c r="R149" s="59">
        <f t="shared" si="174"/>
        <v>317949718406</v>
      </c>
      <c r="S149" s="59">
        <f t="shared" si="174"/>
        <v>0</v>
      </c>
      <c r="T149" s="59">
        <f t="shared" si="174"/>
        <v>0</v>
      </c>
      <c r="U149" s="59">
        <f t="shared" si="174"/>
        <v>100987624227</v>
      </c>
      <c r="V149" s="59">
        <f t="shared" si="174"/>
        <v>216962094179</v>
      </c>
      <c r="W149" s="59">
        <f t="shared" si="174"/>
        <v>100987624227</v>
      </c>
      <c r="X149" s="59">
        <f t="shared" si="174"/>
        <v>0</v>
      </c>
      <c r="Y149" s="176">
        <f t="shared" si="168"/>
        <v>1</v>
      </c>
      <c r="Z149" s="176">
        <f t="shared" si="169"/>
        <v>0.31762136709316324</v>
      </c>
      <c r="AA149" s="176">
        <f t="shared" si="170"/>
        <v>0.31762136709316324</v>
      </c>
      <c r="AB149" s="176">
        <f t="shared" si="145"/>
        <v>0.31762136709316324</v>
      </c>
      <c r="AC149" s="177">
        <f t="shared" si="164"/>
        <v>1</v>
      </c>
    </row>
    <row r="150" spans="1:29" ht="83.25" customHeight="1" x14ac:dyDescent="0.25">
      <c r="A150" s="113" t="s">
        <v>469</v>
      </c>
      <c r="B150" s="32" t="s">
        <v>37</v>
      </c>
      <c r="C150" s="32">
        <v>10</v>
      </c>
      <c r="D150" s="32" t="s">
        <v>38</v>
      </c>
      <c r="E150" s="39" t="s">
        <v>257</v>
      </c>
      <c r="F150" s="59">
        <f t="shared" si="173"/>
        <v>317949718406</v>
      </c>
      <c r="G150" s="59">
        <f t="shared" si="173"/>
        <v>0</v>
      </c>
      <c r="H150" s="59">
        <f t="shared" si="173"/>
        <v>0</v>
      </c>
      <c r="I150" s="59">
        <f t="shared" si="173"/>
        <v>0</v>
      </c>
      <c r="J150" s="59">
        <f t="shared" si="173"/>
        <v>0</v>
      </c>
      <c r="K150" s="59">
        <f t="shared" si="173"/>
        <v>0</v>
      </c>
      <c r="L150" s="59">
        <f t="shared" si="165"/>
        <v>0</v>
      </c>
      <c r="M150" s="59">
        <f>+M151</f>
        <v>317949718406</v>
      </c>
      <c r="N150" s="323">
        <f t="shared" si="162"/>
        <v>3.984827863413045E-2</v>
      </c>
      <c r="O150" s="59">
        <f t="shared" si="174"/>
        <v>0</v>
      </c>
      <c r="P150" s="59">
        <f t="shared" si="174"/>
        <v>317949718406</v>
      </c>
      <c r="Q150" s="59">
        <f t="shared" si="174"/>
        <v>0</v>
      </c>
      <c r="R150" s="59">
        <f t="shared" si="174"/>
        <v>317949718406</v>
      </c>
      <c r="S150" s="59">
        <f t="shared" si="174"/>
        <v>0</v>
      </c>
      <c r="T150" s="59">
        <f t="shared" si="174"/>
        <v>0</v>
      </c>
      <c r="U150" s="59">
        <f t="shared" si="174"/>
        <v>100987624227</v>
      </c>
      <c r="V150" s="59">
        <f t="shared" si="174"/>
        <v>216962094179</v>
      </c>
      <c r="W150" s="59">
        <f t="shared" si="174"/>
        <v>100987624227</v>
      </c>
      <c r="X150" s="59">
        <f t="shared" si="174"/>
        <v>0</v>
      </c>
      <c r="Y150" s="176">
        <f t="shared" si="168"/>
        <v>1</v>
      </c>
      <c r="Z150" s="176">
        <f t="shared" si="169"/>
        <v>0.31762136709316324</v>
      </c>
      <c r="AA150" s="176">
        <f t="shared" si="170"/>
        <v>0.31762136709316324</v>
      </c>
      <c r="AB150" s="176">
        <f t="shared" si="145"/>
        <v>0.31762136709316324</v>
      </c>
      <c r="AC150" s="177">
        <f t="shared" si="164"/>
        <v>1</v>
      </c>
    </row>
    <row r="151" spans="1:29" ht="42" customHeight="1" x14ac:dyDescent="0.25">
      <c r="A151" s="113" t="s">
        <v>470</v>
      </c>
      <c r="B151" s="32" t="s">
        <v>37</v>
      </c>
      <c r="C151" s="32">
        <v>10</v>
      </c>
      <c r="D151" s="32" t="s">
        <v>38</v>
      </c>
      <c r="E151" s="39" t="s">
        <v>455</v>
      </c>
      <c r="F151" s="59">
        <f t="shared" si="173"/>
        <v>317949718406</v>
      </c>
      <c r="G151" s="59">
        <f t="shared" si="173"/>
        <v>0</v>
      </c>
      <c r="H151" s="59">
        <f t="shared" si="173"/>
        <v>0</v>
      </c>
      <c r="I151" s="59">
        <f t="shared" si="173"/>
        <v>0</v>
      </c>
      <c r="J151" s="59">
        <f t="shared" si="173"/>
        <v>0</v>
      </c>
      <c r="K151" s="59">
        <f t="shared" si="173"/>
        <v>0</v>
      </c>
      <c r="L151" s="59">
        <f t="shared" si="165"/>
        <v>0</v>
      </c>
      <c r="M151" s="59">
        <f>+M152</f>
        <v>317949718406</v>
      </c>
      <c r="N151" s="323">
        <f t="shared" si="162"/>
        <v>3.984827863413045E-2</v>
      </c>
      <c r="O151" s="59">
        <f t="shared" si="174"/>
        <v>0</v>
      </c>
      <c r="P151" s="59">
        <f t="shared" si="174"/>
        <v>317949718406</v>
      </c>
      <c r="Q151" s="59">
        <f t="shared" si="174"/>
        <v>0</v>
      </c>
      <c r="R151" s="59">
        <f t="shared" si="174"/>
        <v>317949718406</v>
      </c>
      <c r="S151" s="59">
        <f t="shared" si="174"/>
        <v>0</v>
      </c>
      <c r="T151" s="59">
        <f t="shared" si="174"/>
        <v>0</v>
      </c>
      <c r="U151" s="59">
        <f t="shared" si="174"/>
        <v>100987624227</v>
      </c>
      <c r="V151" s="59">
        <f t="shared" si="174"/>
        <v>216962094179</v>
      </c>
      <c r="W151" s="59">
        <f t="shared" si="174"/>
        <v>100987624227</v>
      </c>
      <c r="X151" s="59">
        <f t="shared" si="174"/>
        <v>0</v>
      </c>
      <c r="Y151" s="176">
        <f t="shared" si="168"/>
        <v>1</v>
      </c>
      <c r="Z151" s="176">
        <f t="shared" si="169"/>
        <v>0.31762136709316324</v>
      </c>
      <c r="AA151" s="176">
        <f t="shared" si="170"/>
        <v>0.31762136709316324</v>
      </c>
      <c r="AB151" s="176">
        <f t="shared" si="145"/>
        <v>0.31762136709316324</v>
      </c>
      <c r="AC151" s="177">
        <f t="shared" si="164"/>
        <v>1</v>
      </c>
    </row>
    <row r="152" spans="1:29" ht="42" customHeight="1" x14ac:dyDescent="0.25">
      <c r="A152" s="351" t="s">
        <v>471</v>
      </c>
      <c r="B152" s="83" t="s">
        <v>37</v>
      </c>
      <c r="C152" s="83">
        <v>10</v>
      </c>
      <c r="D152" s="83" t="s">
        <v>38</v>
      </c>
      <c r="E152" s="84" t="s">
        <v>268</v>
      </c>
      <c r="F152" s="45">
        <v>317949718406</v>
      </c>
      <c r="G152" s="45">
        <v>0</v>
      </c>
      <c r="H152" s="45">
        <v>0</v>
      </c>
      <c r="I152" s="45">
        <v>0</v>
      </c>
      <c r="J152" s="45">
        <v>0</v>
      </c>
      <c r="K152" s="45">
        <v>0</v>
      </c>
      <c r="L152" s="45">
        <f t="shared" si="165"/>
        <v>0</v>
      </c>
      <c r="M152" s="46">
        <f>+F152+L152</f>
        <v>317949718406</v>
      </c>
      <c r="N152" s="86">
        <f t="shared" si="162"/>
        <v>3.984827863413045E-2</v>
      </c>
      <c r="O152" s="45">
        <v>0</v>
      </c>
      <c r="P152" s="45">
        <v>317949718406</v>
      </c>
      <c r="Q152" s="45">
        <f>M152-P152</f>
        <v>0</v>
      </c>
      <c r="R152" s="45">
        <v>317949718406</v>
      </c>
      <c r="S152" s="45">
        <f>+M152-R152</f>
        <v>0</v>
      </c>
      <c r="T152" s="45">
        <f>P152-R152</f>
        <v>0</v>
      </c>
      <c r="U152" s="45">
        <v>100987624227</v>
      </c>
      <c r="V152" s="45">
        <f>+R152-U152</f>
        <v>216962094179</v>
      </c>
      <c r="W152" s="45">
        <v>100987624227</v>
      </c>
      <c r="X152" s="48">
        <f>+U152-W152</f>
        <v>0</v>
      </c>
      <c r="Y152" s="54">
        <f t="shared" si="168"/>
        <v>1</v>
      </c>
      <c r="Z152" s="54">
        <f t="shared" si="169"/>
        <v>0.31762136709316324</v>
      </c>
      <c r="AA152" s="54">
        <f t="shared" si="170"/>
        <v>0.31762136709316324</v>
      </c>
      <c r="AB152" s="54">
        <f t="shared" si="145"/>
        <v>0.31762136709316324</v>
      </c>
      <c r="AC152" s="178">
        <f t="shared" si="164"/>
        <v>1</v>
      </c>
    </row>
    <row r="153" spans="1:29" ht="86.25" customHeight="1" x14ac:dyDescent="0.25">
      <c r="A153" s="113" t="s">
        <v>472</v>
      </c>
      <c r="B153" s="32" t="s">
        <v>37</v>
      </c>
      <c r="C153" s="32">
        <v>10</v>
      </c>
      <c r="D153" s="32" t="s">
        <v>38</v>
      </c>
      <c r="E153" s="39" t="s">
        <v>473</v>
      </c>
      <c r="F153" s="59">
        <f t="shared" ref="F153:K155" si="175">+F154</f>
        <v>228384125855</v>
      </c>
      <c r="G153" s="59">
        <f t="shared" si="175"/>
        <v>0</v>
      </c>
      <c r="H153" s="59">
        <f t="shared" si="175"/>
        <v>0</v>
      </c>
      <c r="I153" s="59">
        <f t="shared" si="175"/>
        <v>0</v>
      </c>
      <c r="J153" s="59">
        <f t="shared" si="175"/>
        <v>0</v>
      </c>
      <c r="K153" s="59">
        <f t="shared" si="175"/>
        <v>0</v>
      </c>
      <c r="L153" s="59">
        <f t="shared" si="165"/>
        <v>0</v>
      </c>
      <c r="M153" s="59">
        <f>+M154</f>
        <v>228384125855</v>
      </c>
      <c r="N153" s="323">
        <f t="shared" si="162"/>
        <v>2.8623124210669586E-2</v>
      </c>
      <c r="O153" s="59">
        <f t="shared" ref="O153:X155" si="176">+O154</f>
        <v>0</v>
      </c>
      <c r="P153" s="59">
        <f t="shared" si="176"/>
        <v>228384125855</v>
      </c>
      <c r="Q153" s="59">
        <f t="shared" si="176"/>
        <v>0</v>
      </c>
      <c r="R153" s="59">
        <f t="shared" si="176"/>
        <v>228384125855</v>
      </c>
      <c r="S153" s="59">
        <f t="shared" si="176"/>
        <v>0</v>
      </c>
      <c r="T153" s="59">
        <f t="shared" si="176"/>
        <v>0</v>
      </c>
      <c r="U153" s="59">
        <f t="shared" si="176"/>
        <v>84858091190</v>
      </c>
      <c r="V153" s="59">
        <f t="shared" si="176"/>
        <v>143526034665</v>
      </c>
      <c r="W153" s="59">
        <f t="shared" si="176"/>
        <v>84858091190</v>
      </c>
      <c r="X153" s="59">
        <f t="shared" si="176"/>
        <v>0</v>
      </c>
      <c r="Y153" s="176">
        <f t="shared" si="168"/>
        <v>1</v>
      </c>
      <c r="Z153" s="176">
        <f t="shared" si="169"/>
        <v>0.37155862244066823</v>
      </c>
      <c r="AA153" s="176">
        <f t="shared" si="170"/>
        <v>0.37155862244066823</v>
      </c>
      <c r="AB153" s="176">
        <f t="shared" si="145"/>
        <v>0.37155862244066823</v>
      </c>
      <c r="AC153" s="177">
        <f t="shared" si="164"/>
        <v>1</v>
      </c>
    </row>
    <row r="154" spans="1:29" ht="70.5" customHeight="1" x14ac:dyDescent="0.25">
      <c r="A154" s="113" t="s">
        <v>474</v>
      </c>
      <c r="B154" s="32" t="s">
        <v>37</v>
      </c>
      <c r="C154" s="32">
        <v>10</v>
      </c>
      <c r="D154" s="32" t="s">
        <v>38</v>
      </c>
      <c r="E154" s="39" t="s">
        <v>257</v>
      </c>
      <c r="F154" s="59">
        <f t="shared" si="175"/>
        <v>228384125855</v>
      </c>
      <c r="G154" s="59">
        <f t="shared" si="175"/>
        <v>0</v>
      </c>
      <c r="H154" s="59">
        <f t="shared" si="175"/>
        <v>0</v>
      </c>
      <c r="I154" s="59">
        <f t="shared" si="175"/>
        <v>0</v>
      </c>
      <c r="J154" s="59">
        <f t="shared" si="175"/>
        <v>0</v>
      </c>
      <c r="K154" s="59">
        <f t="shared" si="175"/>
        <v>0</v>
      </c>
      <c r="L154" s="59">
        <f t="shared" si="165"/>
        <v>0</v>
      </c>
      <c r="M154" s="59">
        <f>+M155</f>
        <v>228384125855</v>
      </c>
      <c r="N154" s="323">
        <f t="shared" si="162"/>
        <v>2.8623124210669586E-2</v>
      </c>
      <c r="O154" s="59">
        <f t="shared" si="176"/>
        <v>0</v>
      </c>
      <c r="P154" s="59">
        <f t="shared" si="176"/>
        <v>228384125855</v>
      </c>
      <c r="Q154" s="59">
        <f t="shared" si="176"/>
        <v>0</v>
      </c>
      <c r="R154" s="59">
        <f t="shared" si="176"/>
        <v>228384125855</v>
      </c>
      <c r="S154" s="59">
        <f t="shared" si="176"/>
        <v>0</v>
      </c>
      <c r="T154" s="59">
        <f t="shared" si="176"/>
        <v>0</v>
      </c>
      <c r="U154" s="59">
        <f t="shared" si="176"/>
        <v>84858091190</v>
      </c>
      <c r="V154" s="59">
        <f t="shared" si="176"/>
        <v>143526034665</v>
      </c>
      <c r="W154" s="59">
        <f t="shared" si="176"/>
        <v>84858091190</v>
      </c>
      <c r="X154" s="59">
        <f t="shared" si="176"/>
        <v>0</v>
      </c>
      <c r="Y154" s="176">
        <f t="shared" si="168"/>
        <v>1</v>
      </c>
      <c r="Z154" s="176">
        <f t="shared" si="169"/>
        <v>0.37155862244066823</v>
      </c>
      <c r="AA154" s="176">
        <f t="shared" si="170"/>
        <v>0.37155862244066823</v>
      </c>
      <c r="AB154" s="176">
        <f t="shared" si="145"/>
        <v>0.37155862244066823</v>
      </c>
      <c r="AC154" s="177">
        <f t="shared" si="164"/>
        <v>1</v>
      </c>
    </row>
    <row r="155" spans="1:29" ht="42" customHeight="1" x14ac:dyDescent="0.25">
      <c r="A155" s="113" t="s">
        <v>475</v>
      </c>
      <c r="B155" s="32" t="s">
        <v>37</v>
      </c>
      <c r="C155" s="32">
        <v>10</v>
      </c>
      <c r="D155" s="32" t="s">
        <v>38</v>
      </c>
      <c r="E155" s="39" t="s">
        <v>455</v>
      </c>
      <c r="F155" s="59">
        <f t="shared" si="175"/>
        <v>228384125855</v>
      </c>
      <c r="G155" s="59">
        <f t="shared" si="175"/>
        <v>0</v>
      </c>
      <c r="H155" s="59">
        <f t="shared" si="175"/>
        <v>0</v>
      </c>
      <c r="I155" s="59">
        <f t="shared" si="175"/>
        <v>0</v>
      </c>
      <c r="J155" s="59">
        <f t="shared" si="175"/>
        <v>0</v>
      </c>
      <c r="K155" s="59">
        <f t="shared" si="175"/>
        <v>0</v>
      </c>
      <c r="L155" s="59">
        <f t="shared" si="165"/>
        <v>0</v>
      </c>
      <c r="M155" s="59">
        <f>+M156</f>
        <v>228384125855</v>
      </c>
      <c r="N155" s="323">
        <f t="shared" si="162"/>
        <v>2.8623124210669586E-2</v>
      </c>
      <c r="O155" s="59">
        <f t="shared" si="176"/>
        <v>0</v>
      </c>
      <c r="P155" s="59">
        <f t="shared" si="176"/>
        <v>228384125855</v>
      </c>
      <c r="Q155" s="59">
        <f t="shared" si="176"/>
        <v>0</v>
      </c>
      <c r="R155" s="59">
        <f t="shared" si="176"/>
        <v>228384125855</v>
      </c>
      <c r="S155" s="59">
        <f t="shared" si="176"/>
        <v>0</v>
      </c>
      <c r="T155" s="59">
        <f t="shared" si="176"/>
        <v>0</v>
      </c>
      <c r="U155" s="59">
        <f t="shared" si="176"/>
        <v>84858091190</v>
      </c>
      <c r="V155" s="59">
        <f t="shared" si="176"/>
        <v>143526034665</v>
      </c>
      <c r="W155" s="59">
        <f t="shared" si="176"/>
        <v>84858091190</v>
      </c>
      <c r="X155" s="59">
        <f t="shared" si="176"/>
        <v>0</v>
      </c>
      <c r="Y155" s="176">
        <f t="shared" si="168"/>
        <v>1</v>
      </c>
      <c r="Z155" s="176">
        <f t="shared" si="169"/>
        <v>0.37155862244066823</v>
      </c>
      <c r="AA155" s="176">
        <f t="shared" si="170"/>
        <v>0.37155862244066823</v>
      </c>
      <c r="AB155" s="176">
        <f t="shared" si="145"/>
        <v>0.37155862244066823</v>
      </c>
      <c r="AC155" s="177">
        <f t="shared" si="164"/>
        <v>1</v>
      </c>
    </row>
    <row r="156" spans="1:29" ht="42" customHeight="1" x14ac:dyDescent="0.25">
      <c r="A156" s="114" t="s">
        <v>476</v>
      </c>
      <c r="B156" s="43" t="s">
        <v>37</v>
      </c>
      <c r="C156" s="43">
        <v>10</v>
      </c>
      <c r="D156" s="43" t="s">
        <v>38</v>
      </c>
      <c r="E156" s="44" t="s">
        <v>268</v>
      </c>
      <c r="F156" s="45">
        <v>228384125855</v>
      </c>
      <c r="G156" s="45">
        <v>0</v>
      </c>
      <c r="H156" s="45">
        <v>0</v>
      </c>
      <c r="I156" s="45">
        <v>0</v>
      </c>
      <c r="J156" s="45">
        <v>0</v>
      </c>
      <c r="K156" s="45">
        <v>0</v>
      </c>
      <c r="L156" s="45">
        <f t="shared" si="165"/>
        <v>0</v>
      </c>
      <c r="M156" s="46">
        <f>+F156+L156</f>
        <v>228384125855</v>
      </c>
      <c r="N156" s="86">
        <f t="shared" si="162"/>
        <v>2.8623124210669586E-2</v>
      </c>
      <c r="O156" s="45">
        <v>0</v>
      </c>
      <c r="P156" s="45">
        <v>228384125855</v>
      </c>
      <c r="Q156" s="45">
        <f>M156-P156</f>
        <v>0</v>
      </c>
      <c r="R156" s="45">
        <v>228384125855</v>
      </c>
      <c r="S156" s="45">
        <f>+M156-R156</f>
        <v>0</v>
      </c>
      <c r="T156" s="45">
        <f>P156-R156</f>
        <v>0</v>
      </c>
      <c r="U156" s="45">
        <v>84858091190</v>
      </c>
      <c r="V156" s="45">
        <f>+R156-U156</f>
        <v>143526034665</v>
      </c>
      <c r="W156" s="45">
        <v>84858091190</v>
      </c>
      <c r="X156" s="48">
        <f>+U156-W156</f>
        <v>0</v>
      </c>
      <c r="Y156" s="54">
        <f t="shared" si="168"/>
        <v>1</v>
      </c>
      <c r="Z156" s="54">
        <f t="shared" si="169"/>
        <v>0.37155862244066823</v>
      </c>
      <c r="AA156" s="54">
        <f t="shared" si="170"/>
        <v>0.37155862244066823</v>
      </c>
      <c r="AB156" s="54">
        <f t="shared" si="145"/>
        <v>0.37155862244066823</v>
      </c>
      <c r="AC156" s="178">
        <f t="shared" si="164"/>
        <v>1</v>
      </c>
    </row>
    <row r="157" spans="1:29" ht="87.75" customHeight="1" x14ac:dyDescent="0.25">
      <c r="A157" s="113" t="s">
        <v>477</v>
      </c>
      <c r="B157" s="32" t="s">
        <v>37</v>
      </c>
      <c r="C157" s="32">
        <v>10</v>
      </c>
      <c r="D157" s="32" t="s">
        <v>38</v>
      </c>
      <c r="E157" s="39" t="s">
        <v>478</v>
      </c>
      <c r="F157" s="59">
        <f t="shared" ref="F157:K159" si="177">+F158</f>
        <v>246689655363</v>
      </c>
      <c r="G157" s="59">
        <f t="shared" si="177"/>
        <v>0</v>
      </c>
      <c r="H157" s="59">
        <f t="shared" si="177"/>
        <v>0</v>
      </c>
      <c r="I157" s="59">
        <f t="shared" si="177"/>
        <v>0</v>
      </c>
      <c r="J157" s="59">
        <f t="shared" si="177"/>
        <v>0</v>
      </c>
      <c r="K157" s="59">
        <f t="shared" si="177"/>
        <v>0</v>
      </c>
      <c r="L157" s="59">
        <f t="shared" si="165"/>
        <v>0</v>
      </c>
      <c r="M157" s="59">
        <f>+M158</f>
        <v>246689655363</v>
      </c>
      <c r="N157" s="323">
        <f t="shared" si="162"/>
        <v>3.0917335521933056E-2</v>
      </c>
      <c r="O157" s="59">
        <f t="shared" ref="O157:X159" si="178">+O158</f>
        <v>0</v>
      </c>
      <c r="P157" s="59">
        <f t="shared" si="178"/>
        <v>246689655363</v>
      </c>
      <c r="Q157" s="59">
        <f t="shared" si="178"/>
        <v>0</v>
      </c>
      <c r="R157" s="59">
        <f t="shared" si="178"/>
        <v>246689655363</v>
      </c>
      <c r="S157" s="59">
        <f t="shared" si="178"/>
        <v>0</v>
      </c>
      <c r="T157" s="59">
        <f t="shared" si="178"/>
        <v>0</v>
      </c>
      <c r="U157" s="59">
        <f t="shared" si="178"/>
        <v>94671479066</v>
      </c>
      <c r="V157" s="59">
        <f t="shared" si="178"/>
        <v>152018176297</v>
      </c>
      <c r="W157" s="59">
        <f t="shared" si="178"/>
        <v>94671479066</v>
      </c>
      <c r="X157" s="59">
        <f t="shared" si="178"/>
        <v>0</v>
      </c>
      <c r="Y157" s="176">
        <f t="shared" si="168"/>
        <v>1</v>
      </c>
      <c r="Z157" s="176">
        <f t="shared" si="169"/>
        <v>0.38376752736831377</v>
      </c>
      <c r="AA157" s="176">
        <f t="shared" si="170"/>
        <v>0.38376752736831377</v>
      </c>
      <c r="AB157" s="176">
        <f t="shared" si="145"/>
        <v>0.38376752736831377</v>
      </c>
      <c r="AC157" s="177">
        <f t="shared" si="164"/>
        <v>1</v>
      </c>
    </row>
    <row r="158" spans="1:29" ht="75.75" customHeight="1" x14ac:dyDescent="0.25">
      <c r="A158" s="113" t="s">
        <v>479</v>
      </c>
      <c r="B158" s="32" t="s">
        <v>37</v>
      </c>
      <c r="C158" s="32">
        <v>10</v>
      </c>
      <c r="D158" s="32" t="s">
        <v>38</v>
      </c>
      <c r="E158" s="39" t="s">
        <v>257</v>
      </c>
      <c r="F158" s="59">
        <f t="shared" si="177"/>
        <v>246689655363</v>
      </c>
      <c r="G158" s="59">
        <f t="shared" si="177"/>
        <v>0</v>
      </c>
      <c r="H158" s="59">
        <f t="shared" si="177"/>
        <v>0</v>
      </c>
      <c r="I158" s="59">
        <f t="shared" si="177"/>
        <v>0</v>
      </c>
      <c r="J158" s="59">
        <f t="shared" si="177"/>
        <v>0</v>
      </c>
      <c r="K158" s="59">
        <f t="shared" si="177"/>
        <v>0</v>
      </c>
      <c r="L158" s="59">
        <f t="shared" si="165"/>
        <v>0</v>
      </c>
      <c r="M158" s="59">
        <f>+M159</f>
        <v>246689655363</v>
      </c>
      <c r="N158" s="323">
        <f t="shared" si="162"/>
        <v>3.0917335521933056E-2</v>
      </c>
      <c r="O158" s="59">
        <f t="shared" si="178"/>
        <v>0</v>
      </c>
      <c r="P158" s="59">
        <f t="shared" si="178"/>
        <v>246689655363</v>
      </c>
      <c r="Q158" s="59">
        <f t="shared" si="178"/>
        <v>0</v>
      </c>
      <c r="R158" s="59">
        <f t="shared" si="178"/>
        <v>246689655363</v>
      </c>
      <c r="S158" s="59">
        <f t="shared" si="178"/>
        <v>0</v>
      </c>
      <c r="T158" s="59">
        <f t="shared" si="178"/>
        <v>0</v>
      </c>
      <c r="U158" s="59">
        <f t="shared" si="178"/>
        <v>94671479066</v>
      </c>
      <c r="V158" s="59">
        <f t="shared" si="178"/>
        <v>152018176297</v>
      </c>
      <c r="W158" s="59">
        <f t="shared" si="178"/>
        <v>94671479066</v>
      </c>
      <c r="X158" s="59">
        <f t="shared" si="178"/>
        <v>0</v>
      </c>
      <c r="Y158" s="176">
        <f t="shared" si="168"/>
        <v>1</v>
      </c>
      <c r="Z158" s="176">
        <f t="shared" si="169"/>
        <v>0.38376752736831377</v>
      </c>
      <c r="AA158" s="176">
        <f t="shared" si="170"/>
        <v>0.38376752736831377</v>
      </c>
      <c r="AB158" s="176">
        <f t="shared" si="145"/>
        <v>0.38376752736831377</v>
      </c>
      <c r="AC158" s="177">
        <f t="shared" si="164"/>
        <v>1</v>
      </c>
    </row>
    <row r="159" spans="1:29" ht="42" customHeight="1" x14ac:dyDescent="0.25">
      <c r="A159" s="113" t="s">
        <v>480</v>
      </c>
      <c r="B159" s="32" t="s">
        <v>37</v>
      </c>
      <c r="C159" s="32">
        <v>10</v>
      </c>
      <c r="D159" s="32" t="s">
        <v>38</v>
      </c>
      <c r="E159" s="39" t="s">
        <v>455</v>
      </c>
      <c r="F159" s="59">
        <f t="shared" si="177"/>
        <v>246689655363</v>
      </c>
      <c r="G159" s="59">
        <f t="shared" si="177"/>
        <v>0</v>
      </c>
      <c r="H159" s="59">
        <f t="shared" si="177"/>
        <v>0</v>
      </c>
      <c r="I159" s="59">
        <f t="shared" si="177"/>
        <v>0</v>
      </c>
      <c r="J159" s="59">
        <f t="shared" si="177"/>
        <v>0</v>
      </c>
      <c r="K159" s="59">
        <f t="shared" si="177"/>
        <v>0</v>
      </c>
      <c r="L159" s="59">
        <f t="shared" si="165"/>
        <v>0</v>
      </c>
      <c r="M159" s="59">
        <f>+M160</f>
        <v>246689655363</v>
      </c>
      <c r="N159" s="323">
        <f t="shared" si="162"/>
        <v>3.0917335521933056E-2</v>
      </c>
      <c r="O159" s="59">
        <f t="shared" si="178"/>
        <v>0</v>
      </c>
      <c r="P159" s="59">
        <f t="shared" si="178"/>
        <v>246689655363</v>
      </c>
      <c r="Q159" s="59">
        <f t="shared" si="178"/>
        <v>0</v>
      </c>
      <c r="R159" s="59">
        <f t="shared" si="178"/>
        <v>246689655363</v>
      </c>
      <c r="S159" s="59">
        <f t="shared" si="178"/>
        <v>0</v>
      </c>
      <c r="T159" s="59">
        <f t="shared" si="178"/>
        <v>0</v>
      </c>
      <c r="U159" s="59">
        <f t="shared" si="178"/>
        <v>94671479066</v>
      </c>
      <c r="V159" s="59">
        <f t="shared" si="178"/>
        <v>152018176297</v>
      </c>
      <c r="W159" s="59">
        <f t="shared" si="178"/>
        <v>94671479066</v>
      </c>
      <c r="X159" s="59">
        <f t="shared" si="178"/>
        <v>0</v>
      </c>
      <c r="Y159" s="176">
        <f t="shared" si="168"/>
        <v>1</v>
      </c>
      <c r="Z159" s="176">
        <f t="shared" si="169"/>
        <v>0.38376752736831377</v>
      </c>
      <c r="AA159" s="176">
        <f t="shared" si="170"/>
        <v>0.38376752736831377</v>
      </c>
      <c r="AB159" s="176">
        <f t="shared" si="145"/>
        <v>0.38376752736831377</v>
      </c>
      <c r="AC159" s="177">
        <f t="shared" si="164"/>
        <v>1</v>
      </c>
    </row>
    <row r="160" spans="1:29" ht="42" customHeight="1" x14ac:dyDescent="0.25">
      <c r="A160" s="114" t="s">
        <v>481</v>
      </c>
      <c r="B160" s="43" t="s">
        <v>37</v>
      </c>
      <c r="C160" s="43">
        <v>10</v>
      </c>
      <c r="D160" s="43" t="s">
        <v>38</v>
      </c>
      <c r="E160" s="44" t="s">
        <v>268</v>
      </c>
      <c r="F160" s="45">
        <v>246689655363</v>
      </c>
      <c r="G160" s="45">
        <v>0</v>
      </c>
      <c r="H160" s="45">
        <v>0</v>
      </c>
      <c r="I160" s="45">
        <v>0</v>
      </c>
      <c r="J160" s="45">
        <v>0</v>
      </c>
      <c r="K160" s="45">
        <v>0</v>
      </c>
      <c r="L160" s="45">
        <f t="shared" si="165"/>
        <v>0</v>
      </c>
      <c r="M160" s="46">
        <f>+F160+L160</f>
        <v>246689655363</v>
      </c>
      <c r="N160" s="86">
        <f t="shared" si="162"/>
        <v>3.0917335521933056E-2</v>
      </c>
      <c r="O160" s="45">
        <v>0</v>
      </c>
      <c r="P160" s="45">
        <v>246689655363</v>
      </c>
      <c r="Q160" s="45">
        <f>M160-P160</f>
        <v>0</v>
      </c>
      <c r="R160" s="45">
        <v>246689655363</v>
      </c>
      <c r="S160" s="45">
        <f>+M160-R160</f>
        <v>0</v>
      </c>
      <c r="T160" s="45">
        <f>P160-R160</f>
        <v>0</v>
      </c>
      <c r="U160" s="45">
        <v>94671479066</v>
      </c>
      <c r="V160" s="45">
        <f>+R160-U160</f>
        <v>152018176297</v>
      </c>
      <c r="W160" s="45">
        <v>94671479066</v>
      </c>
      <c r="X160" s="48">
        <f>+U160-W160</f>
        <v>0</v>
      </c>
      <c r="Y160" s="54">
        <f t="shared" si="168"/>
        <v>1</v>
      </c>
      <c r="Z160" s="54">
        <f t="shared" si="169"/>
        <v>0.38376752736831377</v>
      </c>
      <c r="AA160" s="54">
        <f t="shared" si="170"/>
        <v>0.38376752736831377</v>
      </c>
      <c r="AB160" s="54">
        <f t="shared" si="145"/>
        <v>0.38376752736831377</v>
      </c>
      <c r="AC160" s="178">
        <f t="shared" si="164"/>
        <v>1</v>
      </c>
    </row>
    <row r="161" spans="1:29" ht="81.75" customHeight="1" x14ac:dyDescent="0.25">
      <c r="A161" s="113" t="s">
        <v>482</v>
      </c>
      <c r="B161" s="32" t="s">
        <v>37</v>
      </c>
      <c r="C161" s="32">
        <v>10</v>
      </c>
      <c r="D161" s="32" t="s">
        <v>38</v>
      </c>
      <c r="E161" s="39" t="s">
        <v>483</v>
      </c>
      <c r="F161" s="59">
        <f t="shared" ref="F161:K163" si="179">+F162</f>
        <v>275641067434</v>
      </c>
      <c r="G161" s="59">
        <f t="shared" si="179"/>
        <v>0</v>
      </c>
      <c r="H161" s="59">
        <f t="shared" si="179"/>
        <v>0</v>
      </c>
      <c r="I161" s="59">
        <f t="shared" si="179"/>
        <v>0</v>
      </c>
      <c r="J161" s="59">
        <f t="shared" si="179"/>
        <v>0</v>
      </c>
      <c r="K161" s="59">
        <f t="shared" si="179"/>
        <v>0</v>
      </c>
      <c r="L161" s="59">
        <f t="shared" si="165"/>
        <v>0</v>
      </c>
      <c r="M161" s="59">
        <f>+M162</f>
        <v>275641067434</v>
      </c>
      <c r="N161" s="323">
        <f t="shared" si="162"/>
        <v>3.4545783255242844E-2</v>
      </c>
      <c r="O161" s="59">
        <f t="shared" ref="O161:X163" si="180">+O162</f>
        <v>0</v>
      </c>
      <c r="P161" s="59">
        <f t="shared" si="180"/>
        <v>275641067434</v>
      </c>
      <c r="Q161" s="59">
        <f t="shared" si="180"/>
        <v>0</v>
      </c>
      <c r="R161" s="59">
        <f t="shared" si="180"/>
        <v>275641067434</v>
      </c>
      <c r="S161" s="59">
        <f t="shared" si="180"/>
        <v>0</v>
      </c>
      <c r="T161" s="59">
        <f t="shared" si="180"/>
        <v>0</v>
      </c>
      <c r="U161" s="59">
        <f t="shared" si="180"/>
        <v>114358244778</v>
      </c>
      <c r="V161" s="59">
        <f t="shared" si="180"/>
        <v>161282822656</v>
      </c>
      <c r="W161" s="59">
        <f t="shared" si="180"/>
        <v>114358244778</v>
      </c>
      <c r="X161" s="59">
        <f t="shared" si="180"/>
        <v>0</v>
      </c>
      <c r="Y161" s="176">
        <f t="shared" si="168"/>
        <v>1</v>
      </c>
      <c r="Z161" s="176">
        <f t="shared" si="169"/>
        <v>0.41488101117364212</v>
      </c>
      <c r="AA161" s="176">
        <f t="shared" si="170"/>
        <v>0.41488101117364212</v>
      </c>
      <c r="AB161" s="176">
        <f t="shared" si="145"/>
        <v>0.41488101117364212</v>
      </c>
      <c r="AC161" s="177">
        <f t="shared" si="164"/>
        <v>1</v>
      </c>
    </row>
    <row r="162" spans="1:29" ht="82.5" customHeight="1" x14ac:dyDescent="0.25">
      <c r="A162" s="113" t="s">
        <v>484</v>
      </c>
      <c r="B162" s="32" t="s">
        <v>37</v>
      </c>
      <c r="C162" s="32">
        <v>10</v>
      </c>
      <c r="D162" s="32" t="s">
        <v>38</v>
      </c>
      <c r="E162" s="39" t="s">
        <v>257</v>
      </c>
      <c r="F162" s="59">
        <f t="shared" si="179"/>
        <v>275641067434</v>
      </c>
      <c r="G162" s="59">
        <f t="shared" si="179"/>
        <v>0</v>
      </c>
      <c r="H162" s="59">
        <f t="shared" si="179"/>
        <v>0</v>
      </c>
      <c r="I162" s="59">
        <f t="shared" si="179"/>
        <v>0</v>
      </c>
      <c r="J162" s="59">
        <f t="shared" si="179"/>
        <v>0</v>
      </c>
      <c r="K162" s="59">
        <f t="shared" si="179"/>
        <v>0</v>
      </c>
      <c r="L162" s="59">
        <f t="shared" si="165"/>
        <v>0</v>
      </c>
      <c r="M162" s="59">
        <f>+M163</f>
        <v>275641067434</v>
      </c>
      <c r="N162" s="323">
        <f t="shared" si="162"/>
        <v>3.4545783255242844E-2</v>
      </c>
      <c r="O162" s="59">
        <f t="shared" si="180"/>
        <v>0</v>
      </c>
      <c r="P162" s="59">
        <f t="shared" si="180"/>
        <v>275641067434</v>
      </c>
      <c r="Q162" s="59">
        <f t="shared" si="180"/>
        <v>0</v>
      </c>
      <c r="R162" s="59">
        <f t="shared" si="180"/>
        <v>275641067434</v>
      </c>
      <c r="S162" s="59">
        <f t="shared" si="180"/>
        <v>0</v>
      </c>
      <c r="T162" s="59">
        <f t="shared" si="180"/>
        <v>0</v>
      </c>
      <c r="U162" s="59">
        <f t="shared" si="180"/>
        <v>114358244778</v>
      </c>
      <c r="V162" s="59">
        <f t="shared" si="180"/>
        <v>161282822656</v>
      </c>
      <c r="W162" s="59">
        <f t="shared" si="180"/>
        <v>114358244778</v>
      </c>
      <c r="X162" s="59">
        <f t="shared" si="180"/>
        <v>0</v>
      </c>
      <c r="Y162" s="176">
        <f t="shared" si="168"/>
        <v>1</v>
      </c>
      <c r="Z162" s="176">
        <f t="shared" si="169"/>
        <v>0.41488101117364212</v>
      </c>
      <c r="AA162" s="176">
        <f t="shared" si="170"/>
        <v>0.41488101117364212</v>
      </c>
      <c r="AB162" s="176">
        <f t="shared" si="145"/>
        <v>0.41488101117364212</v>
      </c>
      <c r="AC162" s="177">
        <f t="shared" si="164"/>
        <v>1</v>
      </c>
    </row>
    <row r="163" spans="1:29" ht="42" customHeight="1" x14ac:dyDescent="0.25">
      <c r="A163" s="113" t="s">
        <v>485</v>
      </c>
      <c r="B163" s="32" t="s">
        <v>37</v>
      </c>
      <c r="C163" s="32">
        <v>10</v>
      </c>
      <c r="D163" s="32" t="s">
        <v>38</v>
      </c>
      <c r="E163" s="39" t="s">
        <v>455</v>
      </c>
      <c r="F163" s="59">
        <f t="shared" si="179"/>
        <v>275641067434</v>
      </c>
      <c r="G163" s="59">
        <f t="shared" si="179"/>
        <v>0</v>
      </c>
      <c r="H163" s="59">
        <f t="shared" si="179"/>
        <v>0</v>
      </c>
      <c r="I163" s="59">
        <f t="shared" si="179"/>
        <v>0</v>
      </c>
      <c r="J163" s="59">
        <f t="shared" si="179"/>
        <v>0</v>
      </c>
      <c r="K163" s="59">
        <f t="shared" si="179"/>
        <v>0</v>
      </c>
      <c r="L163" s="59">
        <f t="shared" si="165"/>
        <v>0</v>
      </c>
      <c r="M163" s="59">
        <f>+M164</f>
        <v>275641067434</v>
      </c>
      <c r="N163" s="323">
        <f t="shared" si="162"/>
        <v>3.4545783255242844E-2</v>
      </c>
      <c r="O163" s="59">
        <f t="shared" si="180"/>
        <v>0</v>
      </c>
      <c r="P163" s="59">
        <f t="shared" si="180"/>
        <v>275641067434</v>
      </c>
      <c r="Q163" s="59">
        <f t="shared" si="180"/>
        <v>0</v>
      </c>
      <c r="R163" s="59">
        <f t="shared" si="180"/>
        <v>275641067434</v>
      </c>
      <c r="S163" s="59">
        <f t="shared" si="180"/>
        <v>0</v>
      </c>
      <c r="T163" s="59">
        <f t="shared" si="180"/>
        <v>0</v>
      </c>
      <c r="U163" s="59">
        <f t="shared" si="180"/>
        <v>114358244778</v>
      </c>
      <c r="V163" s="59">
        <f t="shared" si="180"/>
        <v>161282822656</v>
      </c>
      <c r="W163" s="59">
        <f t="shared" si="180"/>
        <v>114358244778</v>
      </c>
      <c r="X163" s="59">
        <f t="shared" si="180"/>
        <v>0</v>
      </c>
      <c r="Y163" s="176">
        <f t="shared" si="168"/>
        <v>1</v>
      </c>
      <c r="Z163" s="176">
        <f t="shared" si="169"/>
        <v>0.41488101117364212</v>
      </c>
      <c r="AA163" s="176">
        <f t="shared" si="170"/>
        <v>0.41488101117364212</v>
      </c>
      <c r="AB163" s="176">
        <f t="shared" si="145"/>
        <v>0.41488101117364212</v>
      </c>
      <c r="AC163" s="177">
        <f t="shared" si="164"/>
        <v>1</v>
      </c>
    </row>
    <row r="164" spans="1:29" ht="42" customHeight="1" x14ac:dyDescent="0.25">
      <c r="A164" s="114" t="s">
        <v>486</v>
      </c>
      <c r="B164" s="43" t="s">
        <v>37</v>
      </c>
      <c r="C164" s="43">
        <v>10</v>
      </c>
      <c r="D164" s="43" t="s">
        <v>38</v>
      </c>
      <c r="E164" s="44" t="s">
        <v>268</v>
      </c>
      <c r="F164" s="45">
        <v>275641067434</v>
      </c>
      <c r="G164" s="45">
        <v>0</v>
      </c>
      <c r="H164" s="45">
        <v>0</v>
      </c>
      <c r="I164" s="45">
        <v>0</v>
      </c>
      <c r="J164" s="45">
        <v>0</v>
      </c>
      <c r="K164" s="45">
        <v>0</v>
      </c>
      <c r="L164" s="45">
        <f t="shared" si="165"/>
        <v>0</v>
      </c>
      <c r="M164" s="46">
        <f>+F164+L164</f>
        <v>275641067434</v>
      </c>
      <c r="N164" s="86">
        <f t="shared" si="162"/>
        <v>3.4545783255242844E-2</v>
      </c>
      <c r="O164" s="45">
        <v>0</v>
      </c>
      <c r="P164" s="45">
        <v>275641067434</v>
      </c>
      <c r="Q164" s="45">
        <f>M164-P164</f>
        <v>0</v>
      </c>
      <c r="R164" s="45">
        <v>275641067434</v>
      </c>
      <c r="S164" s="45">
        <f>+M164-R164</f>
        <v>0</v>
      </c>
      <c r="T164" s="45">
        <f>P164-R164</f>
        <v>0</v>
      </c>
      <c r="U164" s="45">
        <v>114358244778</v>
      </c>
      <c r="V164" s="45">
        <f>+R164-U164</f>
        <v>161282822656</v>
      </c>
      <c r="W164" s="45">
        <v>114358244778</v>
      </c>
      <c r="X164" s="48">
        <f>+U164-W164</f>
        <v>0</v>
      </c>
      <c r="Y164" s="54">
        <f t="shared" si="168"/>
        <v>1</v>
      </c>
      <c r="Z164" s="54">
        <f t="shared" si="169"/>
        <v>0.41488101117364212</v>
      </c>
      <c r="AA164" s="54">
        <f t="shared" si="170"/>
        <v>0.41488101117364212</v>
      </c>
      <c r="AB164" s="54">
        <f t="shared" si="145"/>
        <v>0.41488101117364212</v>
      </c>
      <c r="AC164" s="178">
        <f t="shared" si="164"/>
        <v>1</v>
      </c>
    </row>
    <row r="165" spans="1:29" ht="70.5" customHeight="1" x14ac:dyDescent="0.25">
      <c r="A165" s="199" t="s">
        <v>380</v>
      </c>
      <c r="B165" s="32" t="s">
        <v>37</v>
      </c>
      <c r="C165" s="32">
        <v>10</v>
      </c>
      <c r="D165" s="32" t="s">
        <v>38</v>
      </c>
      <c r="E165" s="39" t="s">
        <v>381</v>
      </c>
      <c r="F165" s="59">
        <f t="shared" ref="F165:K166" si="181">+F166</f>
        <v>13679792000</v>
      </c>
      <c r="G165" s="59">
        <f t="shared" si="181"/>
        <v>4144513599</v>
      </c>
      <c r="H165" s="59">
        <f t="shared" si="181"/>
        <v>4144513599</v>
      </c>
      <c r="I165" s="59">
        <f t="shared" si="181"/>
        <v>0</v>
      </c>
      <c r="J165" s="59">
        <f t="shared" si="181"/>
        <v>0</v>
      </c>
      <c r="K165" s="59">
        <f t="shared" si="181"/>
        <v>0</v>
      </c>
      <c r="L165" s="59">
        <f t="shared" si="165"/>
        <v>0</v>
      </c>
      <c r="M165" s="59">
        <f>+M166</f>
        <v>13679792000</v>
      </c>
      <c r="N165" s="323">
        <f t="shared" si="162"/>
        <v>1.7144728606957678E-3</v>
      </c>
      <c r="O165" s="59">
        <f t="shared" ref="O165:X167" si="182">+O166</f>
        <v>0</v>
      </c>
      <c r="P165" s="59">
        <f t="shared" si="182"/>
        <v>10117631200</v>
      </c>
      <c r="Q165" s="59">
        <f t="shared" si="182"/>
        <v>3562160800</v>
      </c>
      <c r="R165" s="59">
        <f t="shared" si="182"/>
        <v>9507304699.4300003</v>
      </c>
      <c r="S165" s="59">
        <f t="shared" si="182"/>
        <v>4172487300.5699997</v>
      </c>
      <c r="T165" s="59">
        <f t="shared" si="182"/>
        <v>610326500.56999969</v>
      </c>
      <c r="U165" s="59">
        <f t="shared" si="182"/>
        <v>5583541372.9200001</v>
      </c>
      <c r="V165" s="59">
        <f t="shared" si="182"/>
        <v>3923763326.5100002</v>
      </c>
      <c r="W165" s="59">
        <f t="shared" si="182"/>
        <v>5397714109.9200001</v>
      </c>
      <c r="X165" s="59">
        <f t="shared" si="182"/>
        <v>185827263</v>
      </c>
      <c r="Y165" s="176">
        <f t="shared" si="168"/>
        <v>0.69498898078494176</v>
      </c>
      <c r="Z165" s="176">
        <f t="shared" si="169"/>
        <v>0.40815981507028765</v>
      </c>
      <c r="AA165" s="176">
        <f t="shared" si="170"/>
        <v>0.39457574427447434</v>
      </c>
      <c r="AB165" s="176">
        <f t="shared" si="145"/>
        <v>0.58728962092218995</v>
      </c>
      <c r="AC165" s="177">
        <f t="shared" si="164"/>
        <v>0.9667187452212217</v>
      </c>
    </row>
    <row r="166" spans="1:29" ht="70.5" customHeight="1" x14ac:dyDescent="0.25">
      <c r="A166" s="113" t="s">
        <v>487</v>
      </c>
      <c r="B166" s="32" t="s">
        <v>37</v>
      </c>
      <c r="C166" s="32">
        <v>10</v>
      </c>
      <c r="D166" s="32" t="s">
        <v>38</v>
      </c>
      <c r="E166" s="39" t="s">
        <v>257</v>
      </c>
      <c r="F166" s="59">
        <f t="shared" si="181"/>
        <v>13679792000</v>
      </c>
      <c r="G166" s="59">
        <f t="shared" si="181"/>
        <v>4144513599</v>
      </c>
      <c r="H166" s="59">
        <f t="shared" si="181"/>
        <v>4144513599</v>
      </c>
      <c r="I166" s="59">
        <f t="shared" si="181"/>
        <v>0</v>
      </c>
      <c r="J166" s="59">
        <f t="shared" si="181"/>
        <v>0</v>
      </c>
      <c r="K166" s="59">
        <f t="shared" si="181"/>
        <v>0</v>
      </c>
      <c r="L166" s="59">
        <f t="shared" si="165"/>
        <v>0</v>
      </c>
      <c r="M166" s="59">
        <f>+M167</f>
        <v>13679792000</v>
      </c>
      <c r="N166" s="323">
        <f t="shared" si="162"/>
        <v>1.7144728606957678E-3</v>
      </c>
      <c r="O166" s="59">
        <f t="shared" si="182"/>
        <v>0</v>
      </c>
      <c r="P166" s="59">
        <f t="shared" si="182"/>
        <v>10117631200</v>
      </c>
      <c r="Q166" s="59">
        <f t="shared" si="182"/>
        <v>3562160800</v>
      </c>
      <c r="R166" s="59">
        <f t="shared" si="182"/>
        <v>9507304699.4300003</v>
      </c>
      <c r="S166" s="59">
        <f t="shared" si="182"/>
        <v>4172487300.5699997</v>
      </c>
      <c r="T166" s="59">
        <f t="shared" si="182"/>
        <v>610326500.56999969</v>
      </c>
      <c r="U166" s="59">
        <f t="shared" si="182"/>
        <v>5583541372.9200001</v>
      </c>
      <c r="V166" s="59">
        <f t="shared" si="182"/>
        <v>3923763326.5100002</v>
      </c>
      <c r="W166" s="59">
        <f t="shared" si="182"/>
        <v>5397714109.9200001</v>
      </c>
      <c r="X166" s="59">
        <f t="shared" si="182"/>
        <v>185827263</v>
      </c>
      <c r="Y166" s="176">
        <f t="shared" si="168"/>
        <v>0.69498898078494176</v>
      </c>
      <c r="Z166" s="176">
        <f t="shared" si="169"/>
        <v>0.40815981507028765</v>
      </c>
      <c r="AA166" s="176">
        <f t="shared" si="170"/>
        <v>0.39457574427447434</v>
      </c>
      <c r="AB166" s="176">
        <f t="shared" si="145"/>
        <v>0.58728962092218995</v>
      </c>
      <c r="AC166" s="177">
        <f t="shared" si="164"/>
        <v>0.9667187452212217</v>
      </c>
    </row>
    <row r="167" spans="1:29" ht="70.5" customHeight="1" x14ac:dyDescent="0.25">
      <c r="A167" s="113" t="s">
        <v>488</v>
      </c>
      <c r="B167" s="32" t="s">
        <v>37</v>
      </c>
      <c r="C167" s="32">
        <v>10</v>
      </c>
      <c r="D167" s="32" t="s">
        <v>38</v>
      </c>
      <c r="E167" s="39" t="s">
        <v>384</v>
      </c>
      <c r="F167" s="59">
        <f>SUM(F168:F168)</f>
        <v>13679792000</v>
      </c>
      <c r="G167" s="59">
        <f>+G168</f>
        <v>4144513599</v>
      </c>
      <c r="H167" s="59">
        <f>+H168</f>
        <v>4144513599</v>
      </c>
      <c r="I167" s="59">
        <f>+I168</f>
        <v>0</v>
      </c>
      <c r="J167" s="59">
        <f>+J168</f>
        <v>0</v>
      </c>
      <c r="K167" s="59">
        <f>+K168</f>
        <v>0</v>
      </c>
      <c r="L167" s="59">
        <f t="shared" si="165"/>
        <v>0</v>
      </c>
      <c r="M167" s="59">
        <f>+M168</f>
        <v>13679792000</v>
      </c>
      <c r="N167" s="323">
        <f t="shared" si="162"/>
        <v>1.7144728606957678E-3</v>
      </c>
      <c r="O167" s="59">
        <f>+O168</f>
        <v>0</v>
      </c>
      <c r="P167" s="59">
        <f>SUM(P168:P168)</f>
        <v>10117631200</v>
      </c>
      <c r="Q167" s="59">
        <f t="shared" si="182"/>
        <v>3562160800</v>
      </c>
      <c r="R167" s="59">
        <f t="shared" si="182"/>
        <v>9507304699.4300003</v>
      </c>
      <c r="S167" s="59">
        <f t="shared" si="182"/>
        <v>4172487300.5699997</v>
      </c>
      <c r="T167" s="59">
        <f t="shared" si="182"/>
        <v>610326500.56999969</v>
      </c>
      <c r="U167" s="59">
        <f t="shared" si="182"/>
        <v>5583541372.9200001</v>
      </c>
      <c r="V167" s="59">
        <f t="shared" si="182"/>
        <v>3923763326.5100002</v>
      </c>
      <c r="W167" s="59">
        <f t="shared" si="182"/>
        <v>5397714109.9200001</v>
      </c>
      <c r="X167" s="59">
        <f t="shared" si="182"/>
        <v>185827263</v>
      </c>
      <c r="Y167" s="176">
        <f t="shared" si="168"/>
        <v>0.69498898078494176</v>
      </c>
      <c r="Z167" s="176">
        <f t="shared" si="169"/>
        <v>0.40815981507028765</v>
      </c>
      <c r="AA167" s="176">
        <f t="shared" si="170"/>
        <v>0.39457574427447434</v>
      </c>
      <c r="AB167" s="176">
        <f t="shared" si="145"/>
        <v>0.58728962092218995</v>
      </c>
      <c r="AC167" s="177">
        <f t="shared" si="164"/>
        <v>0.9667187452212217</v>
      </c>
    </row>
    <row r="168" spans="1:29" ht="42" customHeight="1" x14ac:dyDescent="0.25">
      <c r="A168" s="114" t="s">
        <v>489</v>
      </c>
      <c r="B168" s="43" t="s">
        <v>37</v>
      </c>
      <c r="C168" s="43">
        <v>10</v>
      </c>
      <c r="D168" s="43" t="s">
        <v>38</v>
      </c>
      <c r="E168" s="44" t="s">
        <v>268</v>
      </c>
      <c r="F168" s="45">
        <v>13679792000</v>
      </c>
      <c r="G168" s="45">
        <v>4144513599</v>
      </c>
      <c r="H168" s="45">
        <v>4144513599</v>
      </c>
      <c r="I168" s="45">
        <v>0</v>
      </c>
      <c r="J168" s="45">
        <v>0</v>
      </c>
      <c r="K168" s="45">
        <v>0</v>
      </c>
      <c r="L168" s="45">
        <f t="shared" si="165"/>
        <v>0</v>
      </c>
      <c r="M168" s="46">
        <f>+F168+L168</f>
        <v>13679792000</v>
      </c>
      <c r="N168" s="86">
        <f t="shared" si="162"/>
        <v>1.7144728606957678E-3</v>
      </c>
      <c r="O168" s="45">
        <v>0</v>
      </c>
      <c r="P168" s="45">
        <v>10117631200</v>
      </c>
      <c r="Q168" s="45">
        <f>M168-P168</f>
        <v>3562160800</v>
      </c>
      <c r="R168" s="45">
        <v>9507304699.4300003</v>
      </c>
      <c r="S168" s="45">
        <f>+M168-R168</f>
        <v>4172487300.5699997</v>
      </c>
      <c r="T168" s="45">
        <f>P168-R168</f>
        <v>610326500.56999969</v>
      </c>
      <c r="U168" s="45">
        <v>5583541372.9200001</v>
      </c>
      <c r="V168" s="45">
        <f>+R168-U168</f>
        <v>3923763326.5100002</v>
      </c>
      <c r="W168" s="45">
        <v>5397714109.9200001</v>
      </c>
      <c r="X168" s="48">
        <f>+U168-W168</f>
        <v>185827263</v>
      </c>
      <c r="Y168" s="54">
        <f t="shared" si="168"/>
        <v>0.69498898078494176</v>
      </c>
      <c r="Z168" s="54">
        <f t="shared" si="169"/>
        <v>0.40815981507028765</v>
      </c>
      <c r="AA168" s="54">
        <f t="shared" si="170"/>
        <v>0.39457574427447434</v>
      </c>
      <c r="AB168" s="54">
        <f t="shared" si="145"/>
        <v>0.58728962092218995</v>
      </c>
      <c r="AC168" s="178">
        <f t="shared" si="164"/>
        <v>0.9667187452212217</v>
      </c>
    </row>
    <row r="169" spans="1:29" ht="69.75" customHeight="1" x14ac:dyDescent="0.25">
      <c r="A169" s="113" t="s">
        <v>490</v>
      </c>
      <c r="B169" s="32" t="s">
        <v>37</v>
      </c>
      <c r="C169" s="32">
        <v>10</v>
      </c>
      <c r="D169" s="32" t="s">
        <v>38</v>
      </c>
      <c r="E169" s="39" t="s">
        <v>491</v>
      </c>
      <c r="F169" s="59">
        <f t="shared" ref="F169:K171" si="183">+F170</f>
        <v>292585368653</v>
      </c>
      <c r="G169" s="59">
        <f t="shared" si="183"/>
        <v>0</v>
      </c>
      <c r="H169" s="59">
        <f t="shared" si="183"/>
        <v>0</v>
      </c>
      <c r="I169" s="59">
        <f t="shared" si="183"/>
        <v>0</v>
      </c>
      <c r="J169" s="59">
        <f t="shared" si="183"/>
        <v>0</v>
      </c>
      <c r="K169" s="59">
        <f t="shared" si="183"/>
        <v>0</v>
      </c>
      <c r="L169" s="59">
        <f t="shared" si="165"/>
        <v>0</v>
      </c>
      <c r="M169" s="59">
        <f>+M170</f>
        <v>292585368653</v>
      </c>
      <c r="N169" s="323">
        <f t="shared" si="162"/>
        <v>3.6669393364477672E-2</v>
      </c>
      <c r="O169" s="59">
        <f t="shared" ref="O169:X171" si="184">+O170</f>
        <v>0</v>
      </c>
      <c r="P169" s="59">
        <f t="shared" si="184"/>
        <v>292585368653</v>
      </c>
      <c r="Q169" s="59">
        <f t="shared" si="184"/>
        <v>0</v>
      </c>
      <c r="R169" s="59">
        <f t="shared" si="184"/>
        <v>292585368653</v>
      </c>
      <c r="S169" s="59">
        <f t="shared" si="184"/>
        <v>0</v>
      </c>
      <c r="T169" s="59">
        <f t="shared" si="184"/>
        <v>0</v>
      </c>
      <c r="U169" s="59">
        <f t="shared" si="184"/>
        <v>89931504581</v>
      </c>
      <c r="V169" s="59">
        <f t="shared" si="184"/>
        <v>202653864072</v>
      </c>
      <c r="W169" s="59">
        <f t="shared" si="184"/>
        <v>89931504581</v>
      </c>
      <c r="X169" s="59">
        <f t="shared" si="184"/>
        <v>0</v>
      </c>
      <c r="Y169" s="176">
        <f t="shared" si="168"/>
        <v>1</v>
      </c>
      <c r="Z169" s="176">
        <f t="shared" si="169"/>
        <v>0.30736842718767954</v>
      </c>
      <c r="AA169" s="176">
        <f t="shared" si="170"/>
        <v>0.30736842718767954</v>
      </c>
      <c r="AB169" s="176">
        <f t="shared" si="145"/>
        <v>0.30736842718767954</v>
      </c>
      <c r="AC169" s="177">
        <f t="shared" si="164"/>
        <v>1</v>
      </c>
    </row>
    <row r="170" spans="1:29" ht="69.75" customHeight="1" x14ac:dyDescent="0.25">
      <c r="A170" s="113" t="s">
        <v>492</v>
      </c>
      <c r="B170" s="32" t="s">
        <v>37</v>
      </c>
      <c r="C170" s="32">
        <v>10</v>
      </c>
      <c r="D170" s="32" t="s">
        <v>38</v>
      </c>
      <c r="E170" s="39" t="s">
        <v>257</v>
      </c>
      <c r="F170" s="59">
        <f t="shared" si="183"/>
        <v>292585368653</v>
      </c>
      <c r="G170" s="59">
        <f t="shared" si="183"/>
        <v>0</v>
      </c>
      <c r="H170" s="59">
        <f t="shared" si="183"/>
        <v>0</v>
      </c>
      <c r="I170" s="59">
        <f t="shared" si="183"/>
        <v>0</v>
      </c>
      <c r="J170" s="59">
        <f t="shared" si="183"/>
        <v>0</v>
      </c>
      <c r="K170" s="59">
        <f t="shared" si="183"/>
        <v>0</v>
      </c>
      <c r="L170" s="59">
        <f t="shared" si="165"/>
        <v>0</v>
      </c>
      <c r="M170" s="59">
        <f>+M171</f>
        <v>292585368653</v>
      </c>
      <c r="N170" s="323">
        <f t="shared" si="162"/>
        <v>3.6669393364477672E-2</v>
      </c>
      <c r="O170" s="59">
        <f t="shared" si="184"/>
        <v>0</v>
      </c>
      <c r="P170" s="59">
        <f t="shared" si="184"/>
        <v>292585368653</v>
      </c>
      <c r="Q170" s="59">
        <f t="shared" si="184"/>
        <v>0</v>
      </c>
      <c r="R170" s="59">
        <f t="shared" si="184"/>
        <v>292585368653</v>
      </c>
      <c r="S170" s="59">
        <f t="shared" si="184"/>
        <v>0</v>
      </c>
      <c r="T170" s="59">
        <f t="shared" si="184"/>
        <v>0</v>
      </c>
      <c r="U170" s="59">
        <f t="shared" si="184"/>
        <v>89931504581</v>
      </c>
      <c r="V170" s="59">
        <f t="shared" si="184"/>
        <v>202653864072</v>
      </c>
      <c r="W170" s="59">
        <f t="shared" si="184"/>
        <v>89931504581</v>
      </c>
      <c r="X170" s="59">
        <f t="shared" si="184"/>
        <v>0</v>
      </c>
      <c r="Y170" s="176">
        <f t="shared" si="168"/>
        <v>1</v>
      </c>
      <c r="Z170" s="176">
        <f t="shared" si="169"/>
        <v>0.30736842718767954</v>
      </c>
      <c r="AA170" s="176">
        <f t="shared" si="170"/>
        <v>0.30736842718767954</v>
      </c>
      <c r="AB170" s="176">
        <f t="shared" si="145"/>
        <v>0.30736842718767954</v>
      </c>
      <c r="AC170" s="177">
        <f t="shared" si="164"/>
        <v>1</v>
      </c>
    </row>
    <row r="171" spans="1:29" ht="42" customHeight="1" x14ac:dyDescent="0.25">
      <c r="A171" s="113" t="s">
        <v>493</v>
      </c>
      <c r="B171" s="32" t="s">
        <v>37</v>
      </c>
      <c r="C171" s="32">
        <v>10</v>
      </c>
      <c r="D171" s="32" t="s">
        <v>38</v>
      </c>
      <c r="E171" s="39" t="s">
        <v>455</v>
      </c>
      <c r="F171" s="59">
        <f t="shared" si="183"/>
        <v>292585368653</v>
      </c>
      <c r="G171" s="59">
        <f t="shared" si="183"/>
        <v>0</v>
      </c>
      <c r="H171" s="59">
        <f t="shared" si="183"/>
        <v>0</v>
      </c>
      <c r="I171" s="59">
        <f t="shared" si="183"/>
        <v>0</v>
      </c>
      <c r="J171" s="59">
        <f t="shared" si="183"/>
        <v>0</v>
      </c>
      <c r="K171" s="59">
        <f t="shared" si="183"/>
        <v>0</v>
      </c>
      <c r="L171" s="59">
        <f t="shared" si="165"/>
        <v>0</v>
      </c>
      <c r="M171" s="59">
        <f>+M172</f>
        <v>292585368653</v>
      </c>
      <c r="N171" s="323">
        <f t="shared" si="162"/>
        <v>3.6669393364477672E-2</v>
      </c>
      <c r="O171" s="59">
        <f t="shared" si="184"/>
        <v>0</v>
      </c>
      <c r="P171" s="59">
        <f t="shared" si="184"/>
        <v>292585368653</v>
      </c>
      <c r="Q171" s="59">
        <f t="shared" si="184"/>
        <v>0</v>
      </c>
      <c r="R171" s="59">
        <f t="shared" si="184"/>
        <v>292585368653</v>
      </c>
      <c r="S171" s="59">
        <f t="shared" si="184"/>
        <v>0</v>
      </c>
      <c r="T171" s="59">
        <f t="shared" si="184"/>
        <v>0</v>
      </c>
      <c r="U171" s="59">
        <f t="shared" si="184"/>
        <v>89931504581</v>
      </c>
      <c r="V171" s="59">
        <f t="shared" si="184"/>
        <v>202653864072</v>
      </c>
      <c r="W171" s="59">
        <f t="shared" si="184"/>
        <v>89931504581</v>
      </c>
      <c r="X171" s="59">
        <f t="shared" si="184"/>
        <v>0</v>
      </c>
      <c r="Y171" s="176">
        <f t="shared" si="168"/>
        <v>1</v>
      </c>
      <c r="Z171" s="176">
        <f t="shared" si="169"/>
        <v>0.30736842718767954</v>
      </c>
      <c r="AA171" s="176">
        <f t="shared" si="170"/>
        <v>0.30736842718767954</v>
      </c>
      <c r="AB171" s="176">
        <f t="shared" si="145"/>
        <v>0.30736842718767954</v>
      </c>
      <c r="AC171" s="177">
        <f t="shared" si="164"/>
        <v>1</v>
      </c>
    </row>
    <row r="172" spans="1:29" ht="42" customHeight="1" x14ac:dyDescent="0.25">
      <c r="A172" s="114" t="s">
        <v>494</v>
      </c>
      <c r="B172" s="43" t="s">
        <v>37</v>
      </c>
      <c r="C172" s="43">
        <v>10</v>
      </c>
      <c r="D172" s="43" t="s">
        <v>38</v>
      </c>
      <c r="E172" s="44" t="s">
        <v>268</v>
      </c>
      <c r="F172" s="45">
        <v>292585368653</v>
      </c>
      <c r="G172" s="45">
        <v>0</v>
      </c>
      <c r="H172" s="45">
        <v>0</v>
      </c>
      <c r="I172" s="45">
        <v>0</v>
      </c>
      <c r="J172" s="45">
        <v>0</v>
      </c>
      <c r="K172" s="45">
        <v>0</v>
      </c>
      <c r="L172" s="45">
        <f t="shared" si="165"/>
        <v>0</v>
      </c>
      <c r="M172" s="46">
        <f>+F172+L172</f>
        <v>292585368653</v>
      </c>
      <c r="N172" s="86">
        <f t="shared" si="162"/>
        <v>3.6669393364477672E-2</v>
      </c>
      <c r="O172" s="45">
        <v>0</v>
      </c>
      <c r="P172" s="45">
        <v>292585368653</v>
      </c>
      <c r="Q172" s="45">
        <f>M172-P172</f>
        <v>0</v>
      </c>
      <c r="R172" s="45">
        <v>292585368653</v>
      </c>
      <c r="S172" s="45">
        <f>+M172-R172</f>
        <v>0</v>
      </c>
      <c r="T172" s="45">
        <f>P172-R172</f>
        <v>0</v>
      </c>
      <c r="U172" s="45">
        <v>89931504581</v>
      </c>
      <c r="V172" s="45">
        <f>+R172-U172</f>
        <v>202653864072</v>
      </c>
      <c r="W172" s="45">
        <v>89931504581</v>
      </c>
      <c r="X172" s="48">
        <f>+U172-W172</f>
        <v>0</v>
      </c>
      <c r="Y172" s="54">
        <f t="shared" si="168"/>
        <v>1</v>
      </c>
      <c r="Z172" s="54">
        <f t="shared" si="169"/>
        <v>0.30736842718767954</v>
      </c>
      <c r="AA172" s="54">
        <f t="shared" si="170"/>
        <v>0.30736842718767954</v>
      </c>
      <c r="AB172" s="54">
        <f t="shared" si="145"/>
        <v>0.30736842718767954</v>
      </c>
      <c r="AC172" s="178">
        <f t="shared" si="164"/>
        <v>1</v>
      </c>
    </row>
    <row r="173" spans="1:29" ht="84" customHeight="1" x14ac:dyDescent="0.25">
      <c r="A173" s="113" t="s">
        <v>495</v>
      </c>
      <c r="B173" s="32" t="s">
        <v>37</v>
      </c>
      <c r="C173" s="32">
        <v>10</v>
      </c>
      <c r="D173" s="32" t="s">
        <v>38</v>
      </c>
      <c r="E173" s="39" t="s">
        <v>496</v>
      </c>
      <c r="F173" s="59">
        <f t="shared" ref="F173:K175" si="185">+F174</f>
        <v>336575102189</v>
      </c>
      <c r="G173" s="59">
        <f t="shared" si="185"/>
        <v>247488750527</v>
      </c>
      <c r="H173" s="59">
        <f t="shared" si="185"/>
        <v>247488750527</v>
      </c>
      <c r="I173" s="59">
        <f t="shared" si="185"/>
        <v>0</v>
      </c>
      <c r="J173" s="59">
        <f t="shared" si="185"/>
        <v>0</v>
      </c>
      <c r="K173" s="59">
        <f t="shared" si="185"/>
        <v>0</v>
      </c>
      <c r="L173" s="59">
        <f t="shared" si="165"/>
        <v>0</v>
      </c>
      <c r="M173" s="59">
        <f>+M174</f>
        <v>336575102189</v>
      </c>
      <c r="N173" s="323">
        <f t="shared" si="162"/>
        <v>4.2182576919952086E-2</v>
      </c>
      <c r="O173" s="59">
        <f t="shared" ref="O173:X175" si="186">+O174</f>
        <v>0</v>
      </c>
      <c r="P173" s="59">
        <f t="shared" si="186"/>
        <v>336575102189</v>
      </c>
      <c r="Q173" s="59">
        <f t="shared" si="186"/>
        <v>0</v>
      </c>
      <c r="R173" s="59">
        <f t="shared" si="186"/>
        <v>336575102189</v>
      </c>
      <c r="S173" s="59">
        <f t="shared" si="186"/>
        <v>0</v>
      </c>
      <c r="T173" s="59">
        <f t="shared" si="186"/>
        <v>0</v>
      </c>
      <c r="U173" s="59">
        <f t="shared" si="186"/>
        <v>89039101598</v>
      </c>
      <c r="V173" s="59">
        <f t="shared" si="186"/>
        <v>247536000591</v>
      </c>
      <c r="W173" s="59">
        <f t="shared" si="186"/>
        <v>89039101598</v>
      </c>
      <c r="X173" s="59">
        <f t="shared" si="186"/>
        <v>0</v>
      </c>
      <c r="Y173" s="176">
        <f t="shared" si="168"/>
        <v>1</v>
      </c>
      <c r="Z173" s="176">
        <f t="shared" si="169"/>
        <v>0.26454452815705032</v>
      </c>
      <c r="AA173" s="176">
        <f t="shared" si="170"/>
        <v>0.26454452815705032</v>
      </c>
      <c r="AB173" s="176">
        <f t="shared" si="145"/>
        <v>0.26454452815705032</v>
      </c>
      <c r="AC173" s="177">
        <f t="shared" si="164"/>
        <v>1</v>
      </c>
    </row>
    <row r="174" spans="1:29" ht="84" customHeight="1" x14ac:dyDescent="0.25">
      <c r="A174" s="113" t="s">
        <v>497</v>
      </c>
      <c r="B174" s="32" t="s">
        <v>37</v>
      </c>
      <c r="C174" s="32">
        <v>10</v>
      </c>
      <c r="D174" s="32" t="s">
        <v>38</v>
      </c>
      <c r="E174" s="39" t="s">
        <v>257</v>
      </c>
      <c r="F174" s="59">
        <f t="shared" si="185"/>
        <v>336575102189</v>
      </c>
      <c r="G174" s="59">
        <f t="shared" si="185"/>
        <v>247488750527</v>
      </c>
      <c r="H174" s="59">
        <f t="shared" si="185"/>
        <v>247488750527</v>
      </c>
      <c r="I174" s="59">
        <f t="shared" si="185"/>
        <v>0</v>
      </c>
      <c r="J174" s="59">
        <f t="shared" si="185"/>
        <v>0</v>
      </c>
      <c r="K174" s="59">
        <f t="shared" si="185"/>
        <v>0</v>
      </c>
      <c r="L174" s="59">
        <f t="shared" si="165"/>
        <v>0</v>
      </c>
      <c r="M174" s="59">
        <f>+M175</f>
        <v>336575102189</v>
      </c>
      <c r="N174" s="323">
        <f t="shared" si="162"/>
        <v>4.2182576919952086E-2</v>
      </c>
      <c r="O174" s="59">
        <f t="shared" si="186"/>
        <v>0</v>
      </c>
      <c r="P174" s="59">
        <f t="shared" si="186"/>
        <v>336575102189</v>
      </c>
      <c r="Q174" s="59">
        <f t="shared" si="186"/>
        <v>0</v>
      </c>
      <c r="R174" s="59">
        <f t="shared" si="186"/>
        <v>336575102189</v>
      </c>
      <c r="S174" s="59">
        <f t="shared" si="186"/>
        <v>0</v>
      </c>
      <c r="T174" s="59">
        <f t="shared" si="186"/>
        <v>0</v>
      </c>
      <c r="U174" s="59">
        <f t="shared" si="186"/>
        <v>89039101598</v>
      </c>
      <c r="V174" s="59">
        <f t="shared" si="186"/>
        <v>247536000591</v>
      </c>
      <c r="W174" s="59">
        <f t="shared" si="186"/>
        <v>89039101598</v>
      </c>
      <c r="X174" s="59">
        <f t="shared" si="186"/>
        <v>0</v>
      </c>
      <c r="Y174" s="176">
        <f t="shared" si="168"/>
        <v>1</v>
      </c>
      <c r="Z174" s="176">
        <f t="shared" si="169"/>
        <v>0.26454452815705032</v>
      </c>
      <c r="AA174" s="176">
        <f t="shared" si="170"/>
        <v>0.26454452815705032</v>
      </c>
      <c r="AB174" s="176">
        <f t="shared" si="145"/>
        <v>0.26454452815705032</v>
      </c>
      <c r="AC174" s="177">
        <f t="shared" si="164"/>
        <v>1</v>
      </c>
    </row>
    <row r="175" spans="1:29" ht="42" customHeight="1" x14ac:dyDescent="0.25">
      <c r="A175" s="113" t="s">
        <v>498</v>
      </c>
      <c r="B175" s="32" t="s">
        <v>37</v>
      </c>
      <c r="C175" s="32">
        <v>10</v>
      </c>
      <c r="D175" s="32" t="s">
        <v>38</v>
      </c>
      <c r="E175" s="39" t="s">
        <v>455</v>
      </c>
      <c r="F175" s="59">
        <f t="shared" si="185"/>
        <v>336575102189</v>
      </c>
      <c r="G175" s="59">
        <f t="shared" si="185"/>
        <v>247488750527</v>
      </c>
      <c r="H175" s="59">
        <f t="shared" si="185"/>
        <v>247488750527</v>
      </c>
      <c r="I175" s="59">
        <f t="shared" si="185"/>
        <v>0</v>
      </c>
      <c r="J175" s="59">
        <f t="shared" si="185"/>
        <v>0</v>
      </c>
      <c r="K175" s="59">
        <f t="shared" si="185"/>
        <v>0</v>
      </c>
      <c r="L175" s="59">
        <f t="shared" si="165"/>
        <v>0</v>
      </c>
      <c r="M175" s="59">
        <f>+M176</f>
        <v>336575102189</v>
      </c>
      <c r="N175" s="323">
        <f t="shared" si="162"/>
        <v>4.2182576919952086E-2</v>
      </c>
      <c r="O175" s="59">
        <f t="shared" si="186"/>
        <v>0</v>
      </c>
      <c r="P175" s="59">
        <f t="shared" si="186"/>
        <v>336575102189</v>
      </c>
      <c r="Q175" s="59">
        <f t="shared" si="186"/>
        <v>0</v>
      </c>
      <c r="R175" s="59">
        <f t="shared" si="186"/>
        <v>336575102189</v>
      </c>
      <c r="S175" s="59">
        <f t="shared" si="186"/>
        <v>0</v>
      </c>
      <c r="T175" s="59">
        <f t="shared" si="186"/>
        <v>0</v>
      </c>
      <c r="U175" s="59">
        <f t="shared" si="186"/>
        <v>89039101598</v>
      </c>
      <c r="V175" s="59">
        <f t="shared" si="186"/>
        <v>247536000591</v>
      </c>
      <c r="W175" s="59">
        <f t="shared" si="186"/>
        <v>89039101598</v>
      </c>
      <c r="X175" s="59">
        <f t="shared" si="186"/>
        <v>0</v>
      </c>
      <c r="Y175" s="176">
        <f t="shared" si="168"/>
        <v>1</v>
      </c>
      <c r="Z175" s="176">
        <f t="shared" si="169"/>
        <v>0.26454452815705032</v>
      </c>
      <c r="AA175" s="176">
        <f t="shared" si="170"/>
        <v>0.26454452815705032</v>
      </c>
      <c r="AB175" s="176">
        <f t="shared" si="145"/>
        <v>0.26454452815705032</v>
      </c>
      <c r="AC175" s="177">
        <f t="shared" si="164"/>
        <v>1</v>
      </c>
    </row>
    <row r="176" spans="1:29" ht="42" customHeight="1" x14ac:dyDescent="0.25">
      <c r="A176" s="114" t="s">
        <v>499</v>
      </c>
      <c r="B176" s="43" t="s">
        <v>37</v>
      </c>
      <c r="C176" s="43">
        <v>10</v>
      </c>
      <c r="D176" s="43" t="s">
        <v>38</v>
      </c>
      <c r="E176" s="44" t="s">
        <v>268</v>
      </c>
      <c r="F176" s="45">
        <v>336575102189</v>
      </c>
      <c r="G176" s="45">
        <v>247488750527</v>
      </c>
      <c r="H176" s="45">
        <v>247488750527</v>
      </c>
      <c r="I176" s="45">
        <v>0</v>
      </c>
      <c r="J176" s="45">
        <v>0</v>
      </c>
      <c r="K176" s="45">
        <v>0</v>
      </c>
      <c r="L176" s="45">
        <f t="shared" si="165"/>
        <v>0</v>
      </c>
      <c r="M176" s="46">
        <f>+F176+L176</f>
        <v>336575102189</v>
      </c>
      <c r="N176" s="86">
        <f t="shared" si="162"/>
        <v>4.2182576919952086E-2</v>
      </c>
      <c r="O176" s="45">
        <v>0</v>
      </c>
      <c r="P176" s="45">
        <v>336575102189</v>
      </c>
      <c r="Q176" s="45">
        <f>M176-P176</f>
        <v>0</v>
      </c>
      <c r="R176" s="45">
        <v>336575102189</v>
      </c>
      <c r="S176" s="45">
        <f>+M176-R176</f>
        <v>0</v>
      </c>
      <c r="T176" s="45">
        <f>P176-R176</f>
        <v>0</v>
      </c>
      <c r="U176" s="45">
        <v>89039101598</v>
      </c>
      <c r="V176" s="45">
        <f>+R176-U176</f>
        <v>247536000591</v>
      </c>
      <c r="W176" s="45">
        <v>89039101598</v>
      </c>
      <c r="X176" s="48">
        <f>+U176-W176</f>
        <v>0</v>
      </c>
      <c r="Y176" s="54">
        <f t="shared" si="168"/>
        <v>1</v>
      </c>
      <c r="Z176" s="54">
        <f t="shared" si="169"/>
        <v>0.26454452815705032</v>
      </c>
      <c r="AA176" s="54">
        <f t="shared" si="170"/>
        <v>0.26454452815705032</v>
      </c>
      <c r="AB176" s="54">
        <f t="shared" si="145"/>
        <v>0.26454452815705032</v>
      </c>
      <c r="AC176" s="178">
        <f t="shared" si="164"/>
        <v>1</v>
      </c>
    </row>
    <row r="177" spans="1:29" ht="81.75" customHeight="1" x14ac:dyDescent="0.25">
      <c r="A177" s="113" t="s">
        <v>500</v>
      </c>
      <c r="B177" s="32" t="s">
        <v>37</v>
      </c>
      <c r="C177" s="32">
        <v>10</v>
      </c>
      <c r="D177" s="32" t="s">
        <v>38</v>
      </c>
      <c r="E177" s="39" t="s">
        <v>501</v>
      </c>
      <c r="F177" s="59">
        <f t="shared" ref="F177:K179" si="187">+F178</f>
        <v>171805480513</v>
      </c>
      <c r="G177" s="59">
        <f t="shared" si="187"/>
        <v>132339244116</v>
      </c>
      <c r="H177" s="59">
        <f t="shared" si="187"/>
        <v>132339244116</v>
      </c>
      <c r="I177" s="59">
        <f t="shared" si="187"/>
        <v>0</v>
      </c>
      <c r="J177" s="59">
        <f t="shared" si="187"/>
        <v>0</v>
      </c>
      <c r="K177" s="59">
        <f t="shared" si="187"/>
        <v>0</v>
      </c>
      <c r="L177" s="59">
        <f t="shared" si="165"/>
        <v>0</v>
      </c>
      <c r="M177" s="62">
        <f>+M178</f>
        <v>171805480513</v>
      </c>
      <c r="N177" s="323">
        <f t="shared" si="162"/>
        <v>2.1532186575522062E-2</v>
      </c>
      <c r="O177" s="59">
        <f t="shared" ref="O177:X179" si="188">+O178</f>
        <v>0</v>
      </c>
      <c r="P177" s="59">
        <f t="shared" si="188"/>
        <v>39466236397</v>
      </c>
      <c r="Q177" s="59">
        <f t="shared" si="188"/>
        <v>132339244116</v>
      </c>
      <c r="R177" s="59">
        <f t="shared" si="188"/>
        <v>39466236397</v>
      </c>
      <c r="S177" s="59">
        <f t="shared" si="188"/>
        <v>132339244116</v>
      </c>
      <c r="T177" s="59">
        <f t="shared" si="188"/>
        <v>0</v>
      </c>
      <c r="U177" s="59">
        <f t="shared" si="188"/>
        <v>39466236397</v>
      </c>
      <c r="V177" s="59">
        <f t="shared" si="188"/>
        <v>0</v>
      </c>
      <c r="W177" s="59">
        <f t="shared" si="188"/>
        <v>39466236397</v>
      </c>
      <c r="X177" s="59">
        <f t="shared" si="188"/>
        <v>0</v>
      </c>
      <c r="Y177" s="176">
        <f t="shared" si="168"/>
        <v>0.22971465333443603</v>
      </c>
      <c r="Z177" s="176">
        <f t="shared" si="169"/>
        <v>0.22971465333443603</v>
      </c>
      <c r="AA177" s="176">
        <f t="shared" si="170"/>
        <v>0.22971465333443603</v>
      </c>
      <c r="AB177" s="176">
        <f t="shared" si="145"/>
        <v>1</v>
      </c>
      <c r="AC177" s="177">
        <f t="shared" si="164"/>
        <v>1</v>
      </c>
    </row>
    <row r="178" spans="1:29" ht="81.75" customHeight="1" x14ac:dyDescent="0.25">
      <c r="A178" s="113" t="s">
        <v>502</v>
      </c>
      <c r="B178" s="32" t="s">
        <v>37</v>
      </c>
      <c r="C178" s="32">
        <v>10</v>
      </c>
      <c r="D178" s="32" t="s">
        <v>38</v>
      </c>
      <c r="E178" s="39" t="s">
        <v>257</v>
      </c>
      <c r="F178" s="59">
        <f t="shared" si="187"/>
        <v>171805480513</v>
      </c>
      <c r="G178" s="59">
        <f t="shared" si="187"/>
        <v>132339244116</v>
      </c>
      <c r="H178" s="59">
        <f t="shared" si="187"/>
        <v>132339244116</v>
      </c>
      <c r="I178" s="59">
        <f t="shared" si="187"/>
        <v>0</v>
      </c>
      <c r="J178" s="59">
        <f t="shared" si="187"/>
        <v>0</v>
      </c>
      <c r="K178" s="59">
        <f t="shared" si="187"/>
        <v>0</v>
      </c>
      <c r="L178" s="59">
        <f t="shared" si="165"/>
        <v>0</v>
      </c>
      <c r="M178" s="62">
        <f>+M179</f>
        <v>171805480513</v>
      </c>
      <c r="N178" s="323">
        <f t="shared" si="162"/>
        <v>2.1532186575522062E-2</v>
      </c>
      <c r="O178" s="59">
        <f t="shared" si="188"/>
        <v>0</v>
      </c>
      <c r="P178" s="59">
        <f t="shared" si="188"/>
        <v>39466236397</v>
      </c>
      <c r="Q178" s="59">
        <f t="shared" si="188"/>
        <v>132339244116</v>
      </c>
      <c r="R178" s="59">
        <f t="shared" si="188"/>
        <v>39466236397</v>
      </c>
      <c r="S178" s="59">
        <f t="shared" si="188"/>
        <v>132339244116</v>
      </c>
      <c r="T178" s="59">
        <f t="shared" si="188"/>
        <v>0</v>
      </c>
      <c r="U178" s="59">
        <f t="shared" si="188"/>
        <v>39466236397</v>
      </c>
      <c r="V178" s="59">
        <f t="shared" si="188"/>
        <v>0</v>
      </c>
      <c r="W178" s="59">
        <f t="shared" si="188"/>
        <v>39466236397</v>
      </c>
      <c r="X178" s="59">
        <f t="shared" si="188"/>
        <v>0</v>
      </c>
      <c r="Y178" s="176">
        <f t="shared" si="168"/>
        <v>0.22971465333443603</v>
      </c>
      <c r="Z178" s="176">
        <f t="shared" si="169"/>
        <v>0.22971465333443603</v>
      </c>
      <c r="AA178" s="176">
        <f t="shared" si="170"/>
        <v>0.22971465333443603</v>
      </c>
      <c r="AB178" s="176">
        <f t="shared" si="145"/>
        <v>1</v>
      </c>
      <c r="AC178" s="177">
        <f t="shared" si="164"/>
        <v>1</v>
      </c>
    </row>
    <row r="179" spans="1:29" ht="42" customHeight="1" x14ac:dyDescent="0.25">
      <c r="A179" s="113" t="s">
        <v>503</v>
      </c>
      <c r="B179" s="32" t="s">
        <v>37</v>
      </c>
      <c r="C179" s="32">
        <v>10</v>
      </c>
      <c r="D179" s="32" t="s">
        <v>38</v>
      </c>
      <c r="E179" s="39" t="s">
        <v>455</v>
      </c>
      <c r="F179" s="59">
        <f t="shared" si="187"/>
        <v>171805480513</v>
      </c>
      <c r="G179" s="59">
        <f t="shared" si="187"/>
        <v>132339244116</v>
      </c>
      <c r="H179" s="59">
        <f t="shared" si="187"/>
        <v>132339244116</v>
      </c>
      <c r="I179" s="59">
        <f t="shared" si="187"/>
        <v>0</v>
      </c>
      <c r="J179" s="59">
        <f t="shared" si="187"/>
        <v>0</v>
      </c>
      <c r="K179" s="59">
        <f t="shared" si="187"/>
        <v>0</v>
      </c>
      <c r="L179" s="59">
        <f t="shared" si="165"/>
        <v>0</v>
      </c>
      <c r="M179" s="62">
        <f>+M180</f>
        <v>171805480513</v>
      </c>
      <c r="N179" s="323">
        <f t="shared" si="162"/>
        <v>2.1532186575522062E-2</v>
      </c>
      <c r="O179" s="59">
        <f t="shared" si="188"/>
        <v>0</v>
      </c>
      <c r="P179" s="59">
        <f t="shared" si="188"/>
        <v>39466236397</v>
      </c>
      <c r="Q179" s="59">
        <f t="shared" si="188"/>
        <v>132339244116</v>
      </c>
      <c r="R179" s="59">
        <f t="shared" si="188"/>
        <v>39466236397</v>
      </c>
      <c r="S179" s="59">
        <f t="shared" si="188"/>
        <v>132339244116</v>
      </c>
      <c r="T179" s="59">
        <f t="shared" si="188"/>
        <v>0</v>
      </c>
      <c r="U179" s="59">
        <f t="shared" si="188"/>
        <v>39466236397</v>
      </c>
      <c r="V179" s="59">
        <f t="shared" si="188"/>
        <v>0</v>
      </c>
      <c r="W179" s="59">
        <f t="shared" si="188"/>
        <v>39466236397</v>
      </c>
      <c r="X179" s="59">
        <f t="shared" si="188"/>
        <v>0</v>
      </c>
      <c r="Y179" s="176">
        <f t="shared" si="168"/>
        <v>0.22971465333443603</v>
      </c>
      <c r="Z179" s="176">
        <f t="shared" si="169"/>
        <v>0.22971465333443603</v>
      </c>
      <c r="AA179" s="176">
        <f t="shared" si="170"/>
        <v>0.22971465333443603</v>
      </c>
      <c r="AB179" s="176">
        <f t="shared" si="145"/>
        <v>1</v>
      </c>
      <c r="AC179" s="177">
        <f t="shared" si="164"/>
        <v>1</v>
      </c>
    </row>
    <row r="180" spans="1:29" ht="42" customHeight="1" x14ac:dyDescent="0.25">
      <c r="A180" s="114" t="s">
        <v>504</v>
      </c>
      <c r="B180" s="43" t="s">
        <v>37</v>
      </c>
      <c r="C180" s="43">
        <v>10</v>
      </c>
      <c r="D180" s="43" t="s">
        <v>38</v>
      </c>
      <c r="E180" s="44" t="s">
        <v>268</v>
      </c>
      <c r="F180" s="45">
        <v>171805480513</v>
      </c>
      <c r="G180" s="45">
        <v>132339244116</v>
      </c>
      <c r="H180" s="45">
        <v>132339244116</v>
      </c>
      <c r="I180" s="45">
        <v>0</v>
      </c>
      <c r="J180" s="45">
        <v>0</v>
      </c>
      <c r="K180" s="45">
        <v>0</v>
      </c>
      <c r="L180" s="45">
        <f t="shared" si="165"/>
        <v>0</v>
      </c>
      <c r="M180" s="46">
        <f>+F180+L180</f>
        <v>171805480513</v>
      </c>
      <c r="N180" s="86">
        <f t="shared" si="162"/>
        <v>2.1532186575522062E-2</v>
      </c>
      <c r="O180" s="45">
        <v>0</v>
      </c>
      <c r="P180" s="45">
        <v>39466236397</v>
      </c>
      <c r="Q180" s="45">
        <f>M180-P180</f>
        <v>132339244116</v>
      </c>
      <c r="R180" s="45">
        <v>39466236397</v>
      </c>
      <c r="S180" s="45">
        <f>+M180-R180</f>
        <v>132339244116</v>
      </c>
      <c r="T180" s="45">
        <f>P180-R180</f>
        <v>0</v>
      </c>
      <c r="U180" s="45">
        <v>39466236397</v>
      </c>
      <c r="V180" s="45">
        <f>+R180-U180</f>
        <v>0</v>
      </c>
      <c r="W180" s="45">
        <v>39466236397</v>
      </c>
      <c r="X180" s="48">
        <f>+U180-W180</f>
        <v>0</v>
      </c>
      <c r="Y180" s="54">
        <f t="shared" si="168"/>
        <v>0.22971465333443603</v>
      </c>
      <c r="Z180" s="54">
        <f t="shared" si="169"/>
        <v>0.22971465333443603</v>
      </c>
      <c r="AA180" s="54">
        <f t="shared" si="170"/>
        <v>0.22971465333443603</v>
      </c>
      <c r="AB180" s="54">
        <f t="shared" si="145"/>
        <v>1</v>
      </c>
      <c r="AC180" s="178">
        <f t="shared" si="164"/>
        <v>1</v>
      </c>
    </row>
    <row r="181" spans="1:29" ht="84" customHeight="1" x14ac:dyDescent="0.25">
      <c r="A181" s="113" t="s">
        <v>505</v>
      </c>
      <c r="B181" s="32" t="s">
        <v>37</v>
      </c>
      <c r="C181" s="32">
        <v>10</v>
      </c>
      <c r="D181" s="32" t="s">
        <v>38</v>
      </c>
      <c r="E181" s="39" t="s">
        <v>506</v>
      </c>
      <c r="F181" s="59">
        <f t="shared" ref="F181:K183" si="189">+F182</f>
        <v>82951548959</v>
      </c>
      <c r="G181" s="59">
        <f t="shared" si="189"/>
        <v>0</v>
      </c>
      <c r="H181" s="59">
        <f t="shared" si="189"/>
        <v>0</v>
      </c>
      <c r="I181" s="59">
        <f t="shared" si="189"/>
        <v>0</v>
      </c>
      <c r="J181" s="59">
        <f t="shared" si="189"/>
        <v>0</v>
      </c>
      <c r="K181" s="59">
        <f t="shared" si="189"/>
        <v>0</v>
      </c>
      <c r="L181" s="59">
        <f t="shared" si="165"/>
        <v>0</v>
      </c>
      <c r="M181" s="59">
        <f>+M182</f>
        <v>82951548959</v>
      </c>
      <c r="N181" s="323">
        <f t="shared" si="162"/>
        <v>1.0396223819988035E-2</v>
      </c>
      <c r="O181" s="59">
        <f t="shared" ref="O181:X183" si="190">+O182</f>
        <v>0</v>
      </c>
      <c r="P181" s="59">
        <f t="shared" si="190"/>
        <v>82951548959</v>
      </c>
      <c r="Q181" s="59">
        <f t="shared" si="190"/>
        <v>0</v>
      </c>
      <c r="R181" s="59">
        <f t="shared" si="190"/>
        <v>82951548959</v>
      </c>
      <c r="S181" s="59">
        <f t="shared" si="190"/>
        <v>0</v>
      </c>
      <c r="T181" s="59">
        <f t="shared" si="190"/>
        <v>0</v>
      </c>
      <c r="U181" s="59">
        <f t="shared" si="190"/>
        <v>20567796812</v>
      </c>
      <c r="V181" s="59">
        <f t="shared" si="190"/>
        <v>62383752147</v>
      </c>
      <c r="W181" s="59">
        <f t="shared" si="190"/>
        <v>20567796812</v>
      </c>
      <c r="X181" s="59">
        <f t="shared" si="190"/>
        <v>0</v>
      </c>
      <c r="Y181" s="176">
        <f t="shared" si="168"/>
        <v>1</v>
      </c>
      <c r="Z181" s="176">
        <f t="shared" si="169"/>
        <v>0.24794952077586799</v>
      </c>
      <c r="AA181" s="176">
        <f t="shared" si="170"/>
        <v>0.24794952077586799</v>
      </c>
      <c r="AB181" s="176">
        <f t="shared" si="145"/>
        <v>0.24794952077586799</v>
      </c>
      <c r="AC181" s="177">
        <f t="shared" si="164"/>
        <v>1</v>
      </c>
    </row>
    <row r="182" spans="1:29" ht="84" customHeight="1" x14ac:dyDescent="0.25">
      <c r="A182" s="113" t="s">
        <v>507</v>
      </c>
      <c r="B182" s="32" t="s">
        <v>37</v>
      </c>
      <c r="C182" s="32">
        <v>10</v>
      </c>
      <c r="D182" s="32" t="s">
        <v>38</v>
      </c>
      <c r="E182" s="39" t="s">
        <v>257</v>
      </c>
      <c r="F182" s="59">
        <f t="shared" si="189"/>
        <v>82951548959</v>
      </c>
      <c r="G182" s="59">
        <f t="shared" si="189"/>
        <v>0</v>
      </c>
      <c r="H182" s="59">
        <f t="shared" si="189"/>
        <v>0</v>
      </c>
      <c r="I182" s="59">
        <f t="shared" si="189"/>
        <v>0</v>
      </c>
      <c r="J182" s="59">
        <f t="shared" si="189"/>
        <v>0</v>
      </c>
      <c r="K182" s="59">
        <f t="shared" si="189"/>
        <v>0</v>
      </c>
      <c r="L182" s="59">
        <f t="shared" si="165"/>
        <v>0</v>
      </c>
      <c r="M182" s="59">
        <f>+M183</f>
        <v>82951548959</v>
      </c>
      <c r="N182" s="323">
        <f t="shared" si="162"/>
        <v>1.0396223819988035E-2</v>
      </c>
      <c r="O182" s="59">
        <f t="shared" si="190"/>
        <v>0</v>
      </c>
      <c r="P182" s="59">
        <f t="shared" si="190"/>
        <v>82951548959</v>
      </c>
      <c r="Q182" s="59">
        <f t="shared" si="190"/>
        <v>0</v>
      </c>
      <c r="R182" s="59">
        <f t="shared" si="190"/>
        <v>82951548959</v>
      </c>
      <c r="S182" s="59">
        <f t="shared" si="190"/>
        <v>0</v>
      </c>
      <c r="T182" s="59">
        <f t="shared" si="190"/>
        <v>0</v>
      </c>
      <c r="U182" s="59">
        <f t="shared" si="190"/>
        <v>20567796812</v>
      </c>
      <c r="V182" s="59">
        <f t="shared" si="190"/>
        <v>62383752147</v>
      </c>
      <c r="W182" s="59">
        <f t="shared" si="190"/>
        <v>20567796812</v>
      </c>
      <c r="X182" s="59">
        <f t="shared" si="190"/>
        <v>0</v>
      </c>
      <c r="Y182" s="176">
        <f t="shared" si="168"/>
        <v>1</v>
      </c>
      <c r="Z182" s="176">
        <f t="shared" si="169"/>
        <v>0.24794952077586799</v>
      </c>
      <c r="AA182" s="176">
        <f t="shared" si="170"/>
        <v>0.24794952077586799</v>
      </c>
      <c r="AB182" s="176">
        <f t="shared" si="145"/>
        <v>0.24794952077586799</v>
      </c>
      <c r="AC182" s="177">
        <f t="shared" si="164"/>
        <v>1</v>
      </c>
    </row>
    <row r="183" spans="1:29" ht="42" customHeight="1" x14ac:dyDescent="0.25">
      <c r="A183" s="113" t="s">
        <v>508</v>
      </c>
      <c r="B183" s="32" t="s">
        <v>37</v>
      </c>
      <c r="C183" s="32">
        <v>10</v>
      </c>
      <c r="D183" s="32" t="s">
        <v>38</v>
      </c>
      <c r="E183" s="39" t="s">
        <v>455</v>
      </c>
      <c r="F183" s="59">
        <f t="shared" si="189"/>
        <v>82951548959</v>
      </c>
      <c r="G183" s="59">
        <f t="shared" si="189"/>
        <v>0</v>
      </c>
      <c r="H183" s="59">
        <f t="shared" si="189"/>
        <v>0</v>
      </c>
      <c r="I183" s="59">
        <f t="shared" si="189"/>
        <v>0</v>
      </c>
      <c r="J183" s="59">
        <f t="shared" si="189"/>
        <v>0</v>
      </c>
      <c r="K183" s="59">
        <f t="shared" si="189"/>
        <v>0</v>
      </c>
      <c r="L183" s="59">
        <f t="shared" si="165"/>
        <v>0</v>
      </c>
      <c r="M183" s="59">
        <f>+M184</f>
        <v>82951548959</v>
      </c>
      <c r="N183" s="323">
        <f t="shared" si="162"/>
        <v>1.0396223819988035E-2</v>
      </c>
      <c r="O183" s="59">
        <f t="shared" si="190"/>
        <v>0</v>
      </c>
      <c r="P183" s="59">
        <f t="shared" si="190"/>
        <v>82951548959</v>
      </c>
      <c r="Q183" s="59">
        <f t="shared" si="190"/>
        <v>0</v>
      </c>
      <c r="R183" s="59">
        <f t="shared" si="190"/>
        <v>82951548959</v>
      </c>
      <c r="S183" s="59">
        <f t="shared" si="190"/>
        <v>0</v>
      </c>
      <c r="T183" s="59">
        <f t="shared" si="190"/>
        <v>0</v>
      </c>
      <c r="U183" s="59">
        <f t="shared" si="190"/>
        <v>20567796812</v>
      </c>
      <c r="V183" s="59">
        <f t="shared" si="190"/>
        <v>62383752147</v>
      </c>
      <c r="W183" s="59">
        <f t="shared" si="190"/>
        <v>20567796812</v>
      </c>
      <c r="X183" s="59">
        <f t="shared" si="190"/>
        <v>0</v>
      </c>
      <c r="Y183" s="176">
        <f t="shared" si="168"/>
        <v>1</v>
      </c>
      <c r="Z183" s="176">
        <f t="shared" si="169"/>
        <v>0.24794952077586799</v>
      </c>
      <c r="AA183" s="176">
        <f t="shared" si="170"/>
        <v>0.24794952077586799</v>
      </c>
      <c r="AB183" s="176">
        <f t="shared" si="145"/>
        <v>0.24794952077586799</v>
      </c>
      <c r="AC183" s="177">
        <f t="shared" si="164"/>
        <v>1</v>
      </c>
    </row>
    <row r="184" spans="1:29" ht="42" customHeight="1" x14ac:dyDescent="0.25">
      <c r="A184" s="114" t="s">
        <v>509</v>
      </c>
      <c r="B184" s="43" t="s">
        <v>37</v>
      </c>
      <c r="C184" s="43">
        <v>10</v>
      </c>
      <c r="D184" s="43" t="s">
        <v>38</v>
      </c>
      <c r="E184" s="44" t="s">
        <v>268</v>
      </c>
      <c r="F184" s="45">
        <v>82951548959</v>
      </c>
      <c r="G184" s="45">
        <v>0</v>
      </c>
      <c r="H184" s="45">
        <v>0</v>
      </c>
      <c r="I184" s="45">
        <v>0</v>
      </c>
      <c r="J184" s="45">
        <v>0</v>
      </c>
      <c r="K184" s="45">
        <v>0</v>
      </c>
      <c r="L184" s="45">
        <f t="shared" si="165"/>
        <v>0</v>
      </c>
      <c r="M184" s="46">
        <f>+F184+L184</f>
        <v>82951548959</v>
      </c>
      <c r="N184" s="86">
        <f t="shared" si="162"/>
        <v>1.0396223819988035E-2</v>
      </c>
      <c r="O184" s="45">
        <v>0</v>
      </c>
      <c r="P184" s="45">
        <v>82951548959</v>
      </c>
      <c r="Q184" s="45">
        <f>M184-P184</f>
        <v>0</v>
      </c>
      <c r="R184" s="45">
        <v>82951548959</v>
      </c>
      <c r="S184" s="45">
        <f>+M184-R184</f>
        <v>0</v>
      </c>
      <c r="T184" s="45">
        <f>P184-R184</f>
        <v>0</v>
      </c>
      <c r="U184" s="45">
        <v>20567796812</v>
      </c>
      <c r="V184" s="45">
        <f>+R184-U184</f>
        <v>62383752147</v>
      </c>
      <c r="W184" s="45">
        <v>20567796812</v>
      </c>
      <c r="X184" s="48">
        <f>+U184-W184</f>
        <v>0</v>
      </c>
      <c r="Y184" s="54">
        <f t="shared" si="168"/>
        <v>1</v>
      </c>
      <c r="Z184" s="54">
        <f t="shared" si="169"/>
        <v>0.24794952077586799</v>
      </c>
      <c r="AA184" s="54">
        <f t="shared" si="170"/>
        <v>0.24794952077586799</v>
      </c>
      <c r="AB184" s="54">
        <f t="shared" ref="AB184:AB238" si="191">+U184/R184</f>
        <v>0.24794952077586799</v>
      </c>
      <c r="AC184" s="178">
        <f t="shared" si="164"/>
        <v>1</v>
      </c>
    </row>
    <row r="185" spans="1:29" ht="97.5" customHeight="1" x14ac:dyDescent="0.25">
      <c r="A185" s="113" t="s">
        <v>510</v>
      </c>
      <c r="B185" s="32" t="s">
        <v>37</v>
      </c>
      <c r="C185" s="32">
        <v>10</v>
      </c>
      <c r="D185" s="32" t="s">
        <v>38</v>
      </c>
      <c r="E185" s="39" t="s">
        <v>511</v>
      </c>
      <c r="F185" s="59">
        <f t="shared" ref="F185:K187" si="192">+F186</f>
        <v>221019698527</v>
      </c>
      <c r="G185" s="59">
        <f t="shared" si="192"/>
        <v>0</v>
      </c>
      <c r="H185" s="59">
        <f t="shared" si="192"/>
        <v>0</v>
      </c>
      <c r="I185" s="59">
        <f t="shared" si="192"/>
        <v>0</v>
      </c>
      <c r="J185" s="59">
        <f t="shared" si="192"/>
        <v>0</v>
      </c>
      <c r="K185" s="59">
        <f t="shared" si="192"/>
        <v>0</v>
      </c>
      <c r="L185" s="59">
        <f t="shared" si="165"/>
        <v>0</v>
      </c>
      <c r="M185" s="59">
        <f>+M186</f>
        <v>221019698527</v>
      </c>
      <c r="N185" s="323">
        <f t="shared" si="162"/>
        <v>2.7700148862183128E-2</v>
      </c>
      <c r="O185" s="59">
        <f t="shared" ref="O185:X187" si="193">+O186</f>
        <v>0</v>
      </c>
      <c r="P185" s="59">
        <f t="shared" si="193"/>
        <v>221019698527</v>
      </c>
      <c r="Q185" s="59">
        <f t="shared" si="193"/>
        <v>0</v>
      </c>
      <c r="R185" s="59">
        <f t="shared" si="193"/>
        <v>221019698527</v>
      </c>
      <c r="S185" s="59">
        <f t="shared" si="193"/>
        <v>0</v>
      </c>
      <c r="T185" s="59">
        <f t="shared" si="193"/>
        <v>0</v>
      </c>
      <c r="U185" s="59">
        <f t="shared" si="193"/>
        <v>67111310590</v>
      </c>
      <c r="V185" s="59">
        <f t="shared" si="193"/>
        <v>153908387937</v>
      </c>
      <c r="W185" s="59">
        <f t="shared" si="193"/>
        <v>67111310590</v>
      </c>
      <c r="X185" s="59">
        <f t="shared" si="193"/>
        <v>0</v>
      </c>
      <c r="Y185" s="176">
        <f t="shared" si="168"/>
        <v>1</v>
      </c>
      <c r="Z185" s="176">
        <f t="shared" si="169"/>
        <v>0.30364402375565458</v>
      </c>
      <c r="AA185" s="176">
        <f t="shared" si="170"/>
        <v>0.30364402375565458</v>
      </c>
      <c r="AB185" s="176">
        <f t="shared" si="191"/>
        <v>0.30364402375565458</v>
      </c>
      <c r="AC185" s="177">
        <f t="shared" si="164"/>
        <v>1</v>
      </c>
    </row>
    <row r="186" spans="1:29" ht="74.25" customHeight="1" x14ac:dyDescent="0.25">
      <c r="A186" s="113" t="s">
        <v>512</v>
      </c>
      <c r="B186" s="32" t="s">
        <v>37</v>
      </c>
      <c r="C186" s="32">
        <v>10</v>
      </c>
      <c r="D186" s="32" t="s">
        <v>38</v>
      </c>
      <c r="E186" s="39" t="s">
        <v>257</v>
      </c>
      <c r="F186" s="59">
        <f t="shared" si="192"/>
        <v>221019698527</v>
      </c>
      <c r="G186" s="59">
        <f t="shared" si="192"/>
        <v>0</v>
      </c>
      <c r="H186" s="59">
        <f t="shared" si="192"/>
        <v>0</v>
      </c>
      <c r="I186" s="59">
        <f t="shared" si="192"/>
        <v>0</v>
      </c>
      <c r="J186" s="59">
        <f t="shared" si="192"/>
        <v>0</v>
      </c>
      <c r="K186" s="59">
        <f t="shared" si="192"/>
        <v>0</v>
      </c>
      <c r="L186" s="59">
        <f t="shared" si="165"/>
        <v>0</v>
      </c>
      <c r="M186" s="59">
        <f>+M187</f>
        <v>221019698527</v>
      </c>
      <c r="N186" s="323">
        <f t="shared" si="162"/>
        <v>2.7700148862183128E-2</v>
      </c>
      <c r="O186" s="59">
        <f t="shared" si="193"/>
        <v>0</v>
      </c>
      <c r="P186" s="59">
        <f t="shared" si="193"/>
        <v>221019698527</v>
      </c>
      <c r="Q186" s="59">
        <f t="shared" si="193"/>
        <v>0</v>
      </c>
      <c r="R186" s="59">
        <f t="shared" si="193"/>
        <v>221019698527</v>
      </c>
      <c r="S186" s="59">
        <f t="shared" si="193"/>
        <v>0</v>
      </c>
      <c r="T186" s="59">
        <f t="shared" si="193"/>
        <v>0</v>
      </c>
      <c r="U186" s="59">
        <f t="shared" si="193"/>
        <v>67111310590</v>
      </c>
      <c r="V186" s="59">
        <f t="shared" si="193"/>
        <v>153908387937</v>
      </c>
      <c r="W186" s="59">
        <f t="shared" si="193"/>
        <v>67111310590</v>
      </c>
      <c r="X186" s="59">
        <f t="shared" si="193"/>
        <v>0</v>
      </c>
      <c r="Y186" s="176">
        <f t="shared" si="168"/>
        <v>1</v>
      </c>
      <c r="Z186" s="176">
        <f t="shared" si="169"/>
        <v>0.30364402375565458</v>
      </c>
      <c r="AA186" s="176">
        <f t="shared" si="170"/>
        <v>0.30364402375565458</v>
      </c>
      <c r="AB186" s="176">
        <f t="shared" si="191"/>
        <v>0.30364402375565458</v>
      </c>
      <c r="AC186" s="177">
        <f t="shared" si="164"/>
        <v>1</v>
      </c>
    </row>
    <row r="187" spans="1:29" ht="42" customHeight="1" x14ac:dyDescent="0.25">
      <c r="A187" s="113" t="s">
        <v>513</v>
      </c>
      <c r="B187" s="32" t="s">
        <v>37</v>
      </c>
      <c r="C187" s="32">
        <v>10</v>
      </c>
      <c r="D187" s="32" t="s">
        <v>38</v>
      </c>
      <c r="E187" s="39" t="s">
        <v>455</v>
      </c>
      <c r="F187" s="59">
        <f t="shared" si="192"/>
        <v>221019698527</v>
      </c>
      <c r="G187" s="59">
        <f t="shared" si="192"/>
        <v>0</v>
      </c>
      <c r="H187" s="59">
        <f t="shared" si="192"/>
        <v>0</v>
      </c>
      <c r="I187" s="59">
        <f t="shared" si="192"/>
        <v>0</v>
      </c>
      <c r="J187" s="59">
        <f t="shared" si="192"/>
        <v>0</v>
      </c>
      <c r="K187" s="59">
        <f t="shared" si="192"/>
        <v>0</v>
      </c>
      <c r="L187" s="59">
        <f t="shared" si="165"/>
        <v>0</v>
      </c>
      <c r="M187" s="59">
        <f>+M188</f>
        <v>221019698527</v>
      </c>
      <c r="N187" s="323">
        <f t="shared" si="162"/>
        <v>2.7700148862183128E-2</v>
      </c>
      <c r="O187" s="59">
        <f t="shared" si="193"/>
        <v>0</v>
      </c>
      <c r="P187" s="59">
        <f t="shared" si="193"/>
        <v>221019698527</v>
      </c>
      <c r="Q187" s="59">
        <f t="shared" si="193"/>
        <v>0</v>
      </c>
      <c r="R187" s="59">
        <f t="shared" si="193"/>
        <v>221019698527</v>
      </c>
      <c r="S187" s="59">
        <f t="shared" si="193"/>
        <v>0</v>
      </c>
      <c r="T187" s="59">
        <f t="shared" si="193"/>
        <v>0</v>
      </c>
      <c r="U187" s="59">
        <f t="shared" si="193"/>
        <v>67111310590</v>
      </c>
      <c r="V187" s="59">
        <f t="shared" si="193"/>
        <v>153908387937</v>
      </c>
      <c r="W187" s="59">
        <f t="shared" si="193"/>
        <v>67111310590</v>
      </c>
      <c r="X187" s="59">
        <f t="shared" si="193"/>
        <v>0</v>
      </c>
      <c r="Y187" s="176">
        <f t="shared" si="168"/>
        <v>1</v>
      </c>
      <c r="Z187" s="176">
        <f t="shared" si="169"/>
        <v>0.30364402375565458</v>
      </c>
      <c r="AA187" s="176">
        <f t="shared" si="170"/>
        <v>0.30364402375565458</v>
      </c>
      <c r="AB187" s="176">
        <f t="shared" si="191"/>
        <v>0.30364402375565458</v>
      </c>
      <c r="AC187" s="177">
        <f t="shared" si="164"/>
        <v>1</v>
      </c>
    </row>
    <row r="188" spans="1:29" ht="42" customHeight="1" x14ac:dyDescent="0.25">
      <c r="A188" s="114" t="s">
        <v>514</v>
      </c>
      <c r="B188" s="43" t="s">
        <v>37</v>
      </c>
      <c r="C188" s="43">
        <v>10</v>
      </c>
      <c r="D188" s="43" t="s">
        <v>38</v>
      </c>
      <c r="E188" s="44" t="s">
        <v>268</v>
      </c>
      <c r="F188" s="45">
        <v>221019698527</v>
      </c>
      <c r="G188" s="45">
        <v>0</v>
      </c>
      <c r="H188" s="45">
        <v>0</v>
      </c>
      <c r="I188" s="45">
        <v>0</v>
      </c>
      <c r="J188" s="45">
        <v>0</v>
      </c>
      <c r="K188" s="45">
        <v>0</v>
      </c>
      <c r="L188" s="45">
        <f t="shared" si="165"/>
        <v>0</v>
      </c>
      <c r="M188" s="46">
        <f>+F188+L188</f>
        <v>221019698527</v>
      </c>
      <c r="N188" s="86">
        <f t="shared" si="162"/>
        <v>2.7700148862183128E-2</v>
      </c>
      <c r="O188" s="45">
        <v>0</v>
      </c>
      <c r="P188" s="45">
        <v>221019698527</v>
      </c>
      <c r="Q188" s="45">
        <f>M188-P188</f>
        <v>0</v>
      </c>
      <c r="R188" s="45">
        <v>221019698527</v>
      </c>
      <c r="S188" s="45">
        <f>+M188-R188</f>
        <v>0</v>
      </c>
      <c r="T188" s="45">
        <f>P188-R188</f>
        <v>0</v>
      </c>
      <c r="U188" s="45">
        <v>67111310590</v>
      </c>
      <c r="V188" s="45">
        <f>+R188-U188</f>
        <v>153908387937</v>
      </c>
      <c r="W188" s="45">
        <v>67111310590</v>
      </c>
      <c r="X188" s="48">
        <f>+U188-W188</f>
        <v>0</v>
      </c>
      <c r="Y188" s="54">
        <f t="shared" si="168"/>
        <v>1</v>
      </c>
      <c r="Z188" s="54">
        <f t="shared" si="169"/>
        <v>0.30364402375565458</v>
      </c>
      <c r="AA188" s="54">
        <f t="shared" si="170"/>
        <v>0.30364402375565458</v>
      </c>
      <c r="AB188" s="54">
        <f t="shared" si="191"/>
        <v>0.30364402375565458</v>
      </c>
      <c r="AC188" s="178">
        <f t="shared" si="164"/>
        <v>1</v>
      </c>
    </row>
    <row r="189" spans="1:29" ht="63" customHeight="1" x14ac:dyDescent="0.25">
      <c r="A189" s="113" t="s">
        <v>515</v>
      </c>
      <c r="B189" s="32" t="s">
        <v>37</v>
      </c>
      <c r="C189" s="32">
        <v>10</v>
      </c>
      <c r="D189" s="32" t="s">
        <v>38</v>
      </c>
      <c r="E189" s="39" t="s">
        <v>516</v>
      </c>
      <c r="F189" s="59">
        <f t="shared" ref="F189:K191" si="194">+F190</f>
        <v>185800340558</v>
      </c>
      <c r="G189" s="59">
        <f t="shared" si="194"/>
        <v>0</v>
      </c>
      <c r="H189" s="59">
        <f t="shared" si="194"/>
        <v>0</v>
      </c>
      <c r="I189" s="59">
        <f t="shared" si="194"/>
        <v>0</v>
      </c>
      <c r="J189" s="59">
        <f t="shared" si="194"/>
        <v>0</v>
      </c>
      <c r="K189" s="59">
        <f t="shared" si="194"/>
        <v>0</v>
      </c>
      <c r="L189" s="59">
        <f t="shared" si="165"/>
        <v>0</v>
      </c>
      <c r="M189" s="59">
        <f>+M190</f>
        <v>185800340558</v>
      </c>
      <c r="N189" s="323">
        <f t="shared" si="162"/>
        <v>2.328614655798291E-2</v>
      </c>
      <c r="O189" s="59">
        <f t="shared" ref="O189:X191" si="195">+O190</f>
        <v>0</v>
      </c>
      <c r="P189" s="59">
        <f t="shared" si="195"/>
        <v>185800340558</v>
      </c>
      <c r="Q189" s="59">
        <f t="shared" si="195"/>
        <v>0</v>
      </c>
      <c r="R189" s="59">
        <f t="shared" si="195"/>
        <v>185800340558</v>
      </c>
      <c r="S189" s="59">
        <f t="shared" si="195"/>
        <v>0</v>
      </c>
      <c r="T189" s="59">
        <f t="shared" si="195"/>
        <v>0</v>
      </c>
      <c r="U189" s="59">
        <f t="shared" si="195"/>
        <v>65349904177</v>
      </c>
      <c r="V189" s="59">
        <f t="shared" si="195"/>
        <v>120450436381</v>
      </c>
      <c r="W189" s="59">
        <f t="shared" si="195"/>
        <v>65349904177</v>
      </c>
      <c r="X189" s="59">
        <f t="shared" si="195"/>
        <v>0</v>
      </c>
      <c r="Y189" s="176">
        <f t="shared" si="168"/>
        <v>1</v>
      </c>
      <c r="Z189" s="176">
        <f t="shared" si="169"/>
        <v>0.35172112161226193</v>
      </c>
      <c r="AA189" s="176">
        <f t="shared" si="170"/>
        <v>0.35172112161226193</v>
      </c>
      <c r="AB189" s="176">
        <f t="shared" si="191"/>
        <v>0.35172112161226193</v>
      </c>
      <c r="AC189" s="177">
        <f t="shared" si="164"/>
        <v>1</v>
      </c>
    </row>
    <row r="190" spans="1:29" ht="76.5" customHeight="1" x14ac:dyDescent="0.25">
      <c r="A190" s="113" t="s">
        <v>517</v>
      </c>
      <c r="B190" s="32" t="s">
        <v>37</v>
      </c>
      <c r="C190" s="32">
        <v>10</v>
      </c>
      <c r="D190" s="32" t="s">
        <v>38</v>
      </c>
      <c r="E190" s="39" t="s">
        <v>257</v>
      </c>
      <c r="F190" s="59">
        <f t="shared" si="194"/>
        <v>185800340558</v>
      </c>
      <c r="G190" s="59">
        <f t="shared" si="194"/>
        <v>0</v>
      </c>
      <c r="H190" s="59">
        <f t="shared" si="194"/>
        <v>0</v>
      </c>
      <c r="I190" s="59">
        <f t="shared" si="194"/>
        <v>0</v>
      </c>
      <c r="J190" s="59">
        <f t="shared" si="194"/>
        <v>0</v>
      </c>
      <c r="K190" s="59">
        <f t="shared" si="194"/>
        <v>0</v>
      </c>
      <c r="L190" s="59">
        <f t="shared" si="165"/>
        <v>0</v>
      </c>
      <c r="M190" s="59">
        <f>+M191</f>
        <v>185800340558</v>
      </c>
      <c r="N190" s="323">
        <f t="shared" si="162"/>
        <v>2.328614655798291E-2</v>
      </c>
      <c r="O190" s="59">
        <f t="shared" si="195"/>
        <v>0</v>
      </c>
      <c r="P190" s="59">
        <f t="shared" si="195"/>
        <v>185800340558</v>
      </c>
      <c r="Q190" s="59">
        <f t="shared" si="195"/>
        <v>0</v>
      </c>
      <c r="R190" s="59">
        <f t="shared" si="195"/>
        <v>185800340558</v>
      </c>
      <c r="S190" s="59">
        <f t="shared" si="195"/>
        <v>0</v>
      </c>
      <c r="T190" s="59">
        <f t="shared" si="195"/>
        <v>0</v>
      </c>
      <c r="U190" s="59">
        <f t="shared" si="195"/>
        <v>65349904177</v>
      </c>
      <c r="V190" s="59">
        <f t="shared" si="195"/>
        <v>120450436381</v>
      </c>
      <c r="W190" s="59">
        <f t="shared" si="195"/>
        <v>65349904177</v>
      </c>
      <c r="X190" s="59">
        <f t="shared" si="195"/>
        <v>0</v>
      </c>
      <c r="Y190" s="176">
        <f t="shared" si="168"/>
        <v>1</v>
      </c>
      <c r="Z190" s="176">
        <f t="shared" si="169"/>
        <v>0.35172112161226193</v>
      </c>
      <c r="AA190" s="176">
        <f t="shared" si="170"/>
        <v>0.35172112161226193</v>
      </c>
      <c r="AB190" s="176">
        <f t="shared" si="191"/>
        <v>0.35172112161226193</v>
      </c>
      <c r="AC190" s="177">
        <f t="shared" si="164"/>
        <v>1</v>
      </c>
    </row>
    <row r="191" spans="1:29" ht="42" customHeight="1" x14ac:dyDescent="0.25">
      <c r="A191" s="113" t="s">
        <v>518</v>
      </c>
      <c r="B191" s="32" t="s">
        <v>37</v>
      </c>
      <c r="C191" s="32">
        <v>10</v>
      </c>
      <c r="D191" s="32" t="s">
        <v>38</v>
      </c>
      <c r="E191" s="39" t="s">
        <v>455</v>
      </c>
      <c r="F191" s="59">
        <f t="shared" si="194"/>
        <v>185800340558</v>
      </c>
      <c r="G191" s="59">
        <f t="shared" si="194"/>
        <v>0</v>
      </c>
      <c r="H191" s="59">
        <f t="shared" si="194"/>
        <v>0</v>
      </c>
      <c r="I191" s="59">
        <f t="shared" si="194"/>
        <v>0</v>
      </c>
      <c r="J191" s="59">
        <f t="shared" si="194"/>
        <v>0</v>
      </c>
      <c r="K191" s="59">
        <f t="shared" si="194"/>
        <v>0</v>
      </c>
      <c r="L191" s="59">
        <f t="shared" si="165"/>
        <v>0</v>
      </c>
      <c r="M191" s="59">
        <f>+M192</f>
        <v>185800340558</v>
      </c>
      <c r="N191" s="323">
        <f t="shared" si="162"/>
        <v>2.328614655798291E-2</v>
      </c>
      <c r="O191" s="59">
        <f t="shared" si="195"/>
        <v>0</v>
      </c>
      <c r="P191" s="59">
        <f t="shared" si="195"/>
        <v>185800340558</v>
      </c>
      <c r="Q191" s="59">
        <f t="shared" si="195"/>
        <v>0</v>
      </c>
      <c r="R191" s="59">
        <f t="shared" si="195"/>
        <v>185800340558</v>
      </c>
      <c r="S191" s="59">
        <f t="shared" si="195"/>
        <v>0</v>
      </c>
      <c r="T191" s="59">
        <f t="shared" si="195"/>
        <v>0</v>
      </c>
      <c r="U191" s="59">
        <f t="shared" si="195"/>
        <v>65349904177</v>
      </c>
      <c r="V191" s="59">
        <f t="shared" si="195"/>
        <v>120450436381</v>
      </c>
      <c r="W191" s="59">
        <f t="shared" si="195"/>
        <v>65349904177</v>
      </c>
      <c r="X191" s="59">
        <f t="shared" si="195"/>
        <v>0</v>
      </c>
      <c r="Y191" s="176">
        <f t="shared" si="168"/>
        <v>1</v>
      </c>
      <c r="Z191" s="176">
        <f t="shared" si="169"/>
        <v>0.35172112161226193</v>
      </c>
      <c r="AA191" s="176">
        <f t="shared" si="170"/>
        <v>0.35172112161226193</v>
      </c>
      <c r="AB191" s="176">
        <f t="shared" si="191"/>
        <v>0.35172112161226193</v>
      </c>
      <c r="AC191" s="177">
        <f t="shared" si="164"/>
        <v>1</v>
      </c>
    </row>
    <row r="192" spans="1:29" ht="42" customHeight="1" x14ac:dyDescent="0.25">
      <c r="A192" s="114" t="s">
        <v>519</v>
      </c>
      <c r="B192" s="124" t="s">
        <v>37</v>
      </c>
      <c r="C192" s="43">
        <v>10</v>
      </c>
      <c r="D192" s="43" t="s">
        <v>38</v>
      </c>
      <c r="E192" s="44" t="s">
        <v>268</v>
      </c>
      <c r="F192" s="45">
        <v>185800340558</v>
      </c>
      <c r="G192" s="45">
        <v>0</v>
      </c>
      <c r="H192" s="45">
        <v>0</v>
      </c>
      <c r="I192" s="45">
        <v>0</v>
      </c>
      <c r="J192" s="45">
        <v>0</v>
      </c>
      <c r="K192" s="45">
        <v>0</v>
      </c>
      <c r="L192" s="45">
        <f t="shared" si="165"/>
        <v>0</v>
      </c>
      <c r="M192" s="46">
        <f>+F192+L192</f>
        <v>185800340558</v>
      </c>
      <c r="N192" s="86">
        <f t="shared" si="162"/>
        <v>2.328614655798291E-2</v>
      </c>
      <c r="O192" s="45">
        <v>0</v>
      </c>
      <c r="P192" s="45">
        <v>185800340558</v>
      </c>
      <c r="Q192" s="45">
        <f>M192-P192</f>
        <v>0</v>
      </c>
      <c r="R192" s="45">
        <v>185800340558</v>
      </c>
      <c r="S192" s="45">
        <f>+M192-R192</f>
        <v>0</v>
      </c>
      <c r="T192" s="45">
        <f>P192-R192</f>
        <v>0</v>
      </c>
      <c r="U192" s="45">
        <v>65349904177</v>
      </c>
      <c r="V192" s="45">
        <f>+R192-U192</f>
        <v>120450436381</v>
      </c>
      <c r="W192" s="45">
        <v>65349904177</v>
      </c>
      <c r="X192" s="48">
        <f>+U192-W192</f>
        <v>0</v>
      </c>
      <c r="Y192" s="54">
        <f t="shared" si="168"/>
        <v>1</v>
      </c>
      <c r="Z192" s="54">
        <f t="shared" si="169"/>
        <v>0.35172112161226193</v>
      </c>
      <c r="AA192" s="54">
        <f t="shared" si="170"/>
        <v>0.35172112161226193</v>
      </c>
      <c r="AB192" s="54">
        <f t="shared" si="191"/>
        <v>0.35172112161226193</v>
      </c>
      <c r="AC192" s="178">
        <f t="shared" si="164"/>
        <v>1</v>
      </c>
    </row>
    <row r="193" spans="1:29" ht="81" customHeight="1" x14ac:dyDescent="0.25">
      <c r="A193" s="113" t="s">
        <v>520</v>
      </c>
      <c r="B193" s="32" t="s">
        <v>37</v>
      </c>
      <c r="C193" s="32">
        <v>10</v>
      </c>
      <c r="D193" s="32" t="s">
        <v>38</v>
      </c>
      <c r="E193" s="39" t="s">
        <v>521</v>
      </c>
      <c r="F193" s="59">
        <f t="shared" ref="F193:K195" si="196">+F194</f>
        <v>287710998062</v>
      </c>
      <c r="G193" s="59">
        <f t="shared" si="196"/>
        <v>0</v>
      </c>
      <c r="H193" s="59">
        <f t="shared" si="196"/>
        <v>0</v>
      </c>
      <c r="I193" s="59">
        <f t="shared" si="196"/>
        <v>0</v>
      </c>
      <c r="J193" s="59">
        <f t="shared" si="196"/>
        <v>0</v>
      </c>
      <c r="K193" s="59">
        <f t="shared" si="196"/>
        <v>0</v>
      </c>
      <c r="L193" s="59">
        <f t="shared" si="165"/>
        <v>0</v>
      </c>
      <c r="M193" s="59">
        <f>+M194</f>
        <v>287710998062</v>
      </c>
      <c r="N193" s="323">
        <f t="shared" si="162"/>
        <v>3.6058494010800142E-2</v>
      </c>
      <c r="O193" s="59">
        <f t="shared" ref="O193:X195" si="197">+O194</f>
        <v>0</v>
      </c>
      <c r="P193" s="59">
        <f t="shared" si="197"/>
        <v>287710998062</v>
      </c>
      <c r="Q193" s="59">
        <f t="shared" si="197"/>
        <v>0</v>
      </c>
      <c r="R193" s="59">
        <f t="shared" si="197"/>
        <v>287710998062</v>
      </c>
      <c r="S193" s="59">
        <f t="shared" si="197"/>
        <v>0</v>
      </c>
      <c r="T193" s="59">
        <f t="shared" si="197"/>
        <v>0</v>
      </c>
      <c r="U193" s="59">
        <f t="shared" si="197"/>
        <v>125576980029</v>
      </c>
      <c r="V193" s="59">
        <f t="shared" si="197"/>
        <v>162134018033</v>
      </c>
      <c r="W193" s="59">
        <f t="shared" si="197"/>
        <v>125576980029</v>
      </c>
      <c r="X193" s="59">
        <f t="shared" si="197"/>
        <v>0</v>
      </c>
      <c r="Y193" s="176">
        <f t="shared" si="168"/>
        <v>1</v>
      </c>
      <c r="Z193" s="176">
        <f t="shared" si="169"/>
        <v>0.43646916827954874</v>
      </c>
      <c r="AA193" s="176">
        <f t="shared" si="170"/>
        <v>0.43646916827954874</v>
      </c>
      <c r="AB193" s="176">
        <f t="shared" si="191"/>
        <v>0.43646916827954874</v>
      </c>
      <c r="AC193" s="177">
        <f t="shared" si="164"/>
        <v>1</v>
      </c>
    </row>
    <row r="194" spans="1:29" ht="81" customHeight="1" x14ac:dyDescent="0.25">
      <c r="A194" s="113" t="s">
        <v>522</v>
      </c>
      <c r="B194" s="32" t="s">
        <v>37</v>
      </c>
      <c r="C194" s="32">
        <v>10</v>
      </c>
      <c r="D194" s="32" t="s">
        <v>38</v>
      </c>
      <c r="E194" s="39" t="s">
        <v>257</v>
      </c>
      <c r="F194" s="59">
        <f t="shared" si="196"/>
        <v>287710998062</v>
      </c>
      <c r="G194" s="59">
        <f t="shared" si="196"/>
        <v>0</v>
      </c>
      <c r="H194" s="59">
        <f t="shared" si="196"/>
        <v>0</v>
      </c>
      <c r="I194" s="59">
        <f t="shared" si="196"/>
        <v>0</v>
      </c>
      <c r="J194" s="59">
        <f t="shared" si="196"/>
        <v>0</v>
      </c>
      <c r="K194" s="59">
        <f t="shared" si="196"/>
        <v>0</v>
      </c>
      <c r="L194" s="59">
        <f t="shared" si="165"/>
        <v>0</v>
      </c>
      <c r="M194" s="59">
        <f>+M195</f>
        <v>287710998062</v>
      </c>
      <c r="N194" s="323">
        <f t="shared" si="162"/>
        <v>3.6058494010800142E-2</v>
      </c>
      <c r="O194" s="59">
        <f t="shared" si="197"/>
        <v>0</v>
      </c>
      <c r="P194" s="59">
        <f t="shared" si="197"/>
        <v>287710998062</v>
      </c>
      <c r="Q194" s="59">
        <f t="shared" si="197"/>
        <v>0</v>
      </c>
      <c r="R194" s="59">
        <f t="shared" si="197"/>
        <v>287710998062</v>
      </c>
      <c r="S194" s="59">
        <f t="shared" si="197"/>
        <v>0</v>
      </c>
      <c r="T194" s="59">
        <f t="shared" si="197"/>
        <v>0</v>
      </c>
      <c r="U194" s="59">
        <f t="shared" si="197"/>
        <v>125576980029</v>
      </c>
      <c r="V194" s="59">
        <f t="shared" si="197"/>
        <v>162134018033</v>
      </c>
      <c r="W194" s="59">
        <f t="shared" si="197"/>
        <v>125576980029</v>
      </c>
      <c r="X194" s="59">
        <f t="shared" si="197"/>
        <v>0</v>
      </c>
      <c r="Y194" s="176">
        <f t="shared" si="168"/>
        <v>1</v>
      </c>
      <c r="Z194" s="176">
        <f t="shared" si="169"/>
        <v>0.43646916827954874</v>
      </c>
      <c r="AA194" s="176">
        <f t="shared" si="170"/>
        <v>0.43646916827954874</v>
      </c>
      <c r="AB194" s="176">
        <f t="shared" si="191"/>
        <v>0.43646916827954874</v>
      </c>
      <c r="AC194" s="177">
        <f t="shared" si="164"/>
        <v>1</v>
      </c>
    </row>
    <row r="195" spans="1:29" ht="42" customHeight="1" x14ac:dyDescent="0.25">
      <c r="A195" s="113" t="s">
        <v>523</v>
      </c>
      <c r="B195" s="32" t="s">
        <v>37</v>
      </c>
      <c r="C195" s="32">
        <v>10</v>
      </c>
      <c r="D195" s="32" t="s">
        <v>38</v>
      </c>
      <c r="E195" s="39" t="s">
        <v>455</v>
      </c>
      <c r="F195" s="59">
        <f t="shared" si="196"/>
        <v>287710998062</v>
      </c>
      <c r="G195" s="59">
        <f t="shared" si="196"/>
        <v>0</v>
      </c>
      <c r="H195" s="59">
        <f t="shared" si="196"/>
        <v>0</v>
      </c>
      <c r="I195" s="59">
        <f t="shared" si="196"/>
        <v>0</v>
      </c>
      <c r="J195" s="59">
        <f t="shared" si="196"/>
        <v>0</v>
      </c>
      <c r="K195" s="59">
        <f t="shared" si="196"/>
        <v>0</v>
      </c>
      <c r="L195" s="59">
        <f t="shared" si="165"/>
        <v>0</v>
      </c>
      <c r="M195" s="59">
        <f>+M196</f>
        <v>287710998062</v>
      </c>
      <c r="N195" s="323">
        <f t="shared" si="162"/>
        <v>3.6058494010800142E-2</v>
      </c>
      <c r="O195" s="59">
        <f t="shared" si="197"/>
        <v>0</v>
      </c>
      <c r="P195" s="59">
        <f t="shared" si="197"/>
        <v>287710998062</v>
      </c>
      <c r="Q195" s="59">
        <f t="shared" si="197"/>
        <v>0</v>
      </c>
      <c r="R195" s="59">
        <f t="shared" si="197"/>
        <v>287710998062</v>
      </c>
      <c r="S195" s="59">
        <f t="shared" si="197"/>
        <v>0</v>
      </c>
      <c r="T195" s="59">
        <f t="shared" si="197"/>
        <v>0</v>
      </c>
      <c r="U195" s="59">
        <f t="shared" si="197"/>
        <v>125576980029</v>
      </c>
      <c r="V195" s="59">
        <f t="shared" si="197"/>
        <v>162134018033</v>
      </c>
      <c r="W195" s="59">
        <f t="shared" si="197"/>
        <v>125576980029</v>
      </c>
      <c r="X195" s="59">
        <f t="shared" si="197"/>
        <v>0</v>
      </c>
      <c r="Y195" s="176">
        <f t="shared" si="168"/>
        <v>1</v>
      </c>
      <c r="Z195" s="176">
        <f t="shared" si="169"/>
        <v>0.43646916827954874</v>
      </c>
      <c r="AA195" s="176">
        <f t="shared" si="170"/>
        <v>0.43646916827954874</v>
      </c>
      <c r="AB195" s="176">
        <f t="shared" si="191"/>
        <v>0.43646916827954874</v>
      </c>
      <c r="AC195" s="177">
        <f t="shared" si="164"/>
        <v>1</v>
      </c>
    </row>
    <row r="196" spans="1:29" ht="42" customHeight="1" x14ac:dyDescent="0.25">
      <c r="A196" s="114" t="s">
        <v>524</v>
      </c>
      <c r="B196" s="43" t="s">
        <v>37</v>
      </c>
      <c r="C196" s="43">
        <v>10</v>
      </c>
      <c r="D196" s="43" t="s">
        <v>38</v>
      </c>
      <c r="E196" s="44" t="s">
        <v>268</v>
      </c>
      <c r="F196" s="45">
        <v>287710998062</v>
      </c>
      <c r="G196" s="45">
        <v>0</v>
      </c>
      <c r="H196" s="45">
        <v>0</v>
      </c>
      <c r="I196" s="45">
        <v>0</v>
      </c>
      <c r="J196" s="45">
        <v>0</v>
      </c>
      <c r="K196" s="45">
        <v>0</v>
      </c>
      <c r="L196" s="45">
        <f t="shared" si="165"/>
        <v>0</v>
      </c>
      <c r="M196" s="46">
        <f>+F196+L196</f>
        <v>287710998062</v>
      </c>
      <c r="N196" s="86">
        <f t="shared" si="162"/>
        <v>3.6058494010800142E-2</v>
      </c>
      <c r="O196" s="45">
        <v>0</v>
      </c>
      <c r="P196" s="45">
        <v>287710998062</v>
      </c>
      <c r="Q196" s="45">
        <f>M196-P196</f>
        <v>0</v>
      </c>
      <c r="R196" s="45">
        <v>287710998062</v>
      </c>
      <c r="S196" s="45">
        <f>+M196-R196</f>
        <v>0</v>
      </c>
      <c r="T196" s="45">
        <f>P196-R196</f>
        <v>0</v>
      </c>
      <c r="U196" s="45">
        <v>125576980029</v>
      </c>
      <c r="V196" s="45">
        <f>+R196-U196</f>
        <v>162134018033</v>
      </c>
      <c r="W196" s="45">
        <v>125576980029</v>
      </c>
      <c r="X196" s="48">
        <f>+U196-W196</f>
        <v>0</v>
      </c>
      <c r="Y196" s="54">
        <f t="shared" si="168"/>
        <v>1</v>
      </c>
      <c r="Z196" s="54">
        <f t="shared" si="169"/>
        <v>0.43646916827954874</v>
      </c>
      <c r="AA196" s="54">
        <f t="shared" si="170"/>
        <v>0.43646916827954874</v>
      </c>
      <c r="AB196" s="54">
        <f t="shared" si="191"/>
        <v>0.43646916827954874</v>
      </c>
      <c r="AC196" s="178">
        <f t="shared" si="164"/>
        <v>1</v>
      </c>
    </row>
    <row r="197" spans="1:29" ht="78.75" customHeight="1" x14ac:dyDescent="0.25">
      <c r="A197" s="113" t="s">
        <v>525</v>
      </c>
      <c r="B197" s="32" t="s">
        <v>37</v>
      </c>
      <c r="C197" s="32">
        <v>10</v>
      </c>
      <c r="D197" s="32" t="s">
        <v>38</v>
      </c>
      <c r="E197" s="39" t="s">
        <v>526</v>
      </c>
      <c r="F197" s="59">
        <f t="shared" ref="F197:K199" si="198">+F198</f>
        <v>346789396196</v>
      </c>
      <c r="G197" s="59">
        <f t="shared" si="198"/>
        <v>0</v>
      </c>
      <c r="H197" s="59">
        <f t="shared" si="198"/>
        <v>0</v>
      </c>
      <c r="I197" s="59">
        <f t="shared" si="198"/>
        <v>0</v>
      </c>
      <c r="J197" s="59">
        <f t="shared" si="198"/>
        <v>0</v>
      </c>
      <c r="K197" s="59">
        <f t="shared" si="198"/>
        <v>0</v>
      </c>
      <c r="L197" s="59">
        <f t="shared" si="165"/>
        <v>0</v>
      </c>
      <c r="M197" s="59">
        <f>+M198</f>
        <v>346789396196</v>
      </c>
      <c r="N197" s="323">
        <f t="shared" si="162"/>
        <v>4.3462722836364334E-2</v>
      </c>
      <c r="O197" s="59">
        <f t="shared" ref="O197:X199" si="199">+O198</f>
        <v>0</v>
      </c>
      <c r="P197" s="59">
        <f t="shared" si="199"/>
        <v>346789396196</v>
      </c>
      <c r="Q197" s="59">
        <f t="shared" si="199"/>
        <v>0</v>
      </c>
      <c r="R197" s="59">
        <f t="shared" si="199"/>
        <v>346789396196</v>
      </c>
      <c r="S197" s="59">
        <f t="shared" si="199"/>
        <v>0</v>
      </c>
      <c r="T197" s="59">
        <f t="shared" si="199"/>
        <v>0</v>
      </c>
      <c r="U197" s="59">
        <f t="shared" si="199"/>
        <v>116840067369</v>
      </c>
      <c r="V197" s="59">
        <f t="shared" si="199"/>
        <v>229949328827</v>
      </c>
      <c r="W197" s="59">
        <f t="shared" si="199"/>
        <v>116840067369</v>
      </c>
      <c r="X197" s="59">
        <f t="shared" si="199"/>
        <v>0</v>
      </c>
      <c r="Y197" s="176">
        <f t="shared" si="168"/>
        <v>1</v>
      </c>
      <c r="Z197" s="176">
        <f t="shared" si="169"/>
        <v>0.33691937715120851</v>
      </c>
      <c r="AA197" s="176">
        <f t="shared" si="170"/>
        <v>0.33691937715120851</v>
      </c>
      <c r="AB197" s="176">
        <f t="shared" si="191"/>
        <v>0.33691937715120851</v>
      </c>
      <c r="AC197" s="177">
        <f t="shared" si="164"/>
        <v>1</v>
      </c>
    </row>
    <row r="198" spans="1:29" ht="78.75" customHeight="1" x14ac:dyDescent="0.25">
      <c r="A198" s="113" t="s">
        <v>527</v>
      </c>
      <c r="B198" s="32" t="s">
        <v>37</v>
      </c>
      <c r="C198" s="32">
        <v>10</v>
      </c>
      <c r="D198" s="32" t="s">
        <v>38</v>
      </c>
      <c r="E198" s="39" t="s">
        <v>257</v>
      </c>
      <c r="F198" s="59">
        <f t="shared" si="198"/>
        <v>346789396196</v>
      </c>
      <c r="G198" s="59">
        <f t="shared" si="198"/>
        <v>0</v>
      </c>
      <c r="H198" s="59">
        <f t="shared" si="198"/>
        <v>0</v>
      </c>
      <c r="I198" s="59">
        <f t="shared" si="198"/>
        <v>0</v>
      </c>
      <c r="J198" s="59">
        <f t="shared" si="198"/>
        <v>0</v>
      </c>
      <c r="K198" s="59">
        <f t="shared" si="198"/>
        <v>0</v>
      </c>
      <c r="L198" s="59">
        <f t="shared" si="165"/>
        <v>0</v>
      </c>
      <c r="M198" s="59">
        <f>+M199</f>
        <v>346789396196</v>
      </c>
      <c r="N198" s="323">
        <f t="shared" si="162"/>
        <v>4.3462722836364334E-2</v>
      </c>
      <c r="O198" s="59">
        <f t="shared" si="199"/>
        <v>0</v>
      </c>
      <c r="P198" s="59">
        <f t="shared" si="199"/>
        <v>346789396196</v>
      </c>
      <c r="Q198" s="59">
        <f t="shared" si="199"/>
        <v>0</v>
      </c>
      <c r="R198" s="59">
        <f t="shared" si="199"/>
        <v>346789396196</v>
      </c>
      <c r="S198" s="59">
        <f t="shared" si="199"/>
        <v>0</v>
      </c>
      <c r="T198" s="59">
        <f t="shared" si="199"/>
        <v>0</v>
      </c>
      <c r="U198" s="59">
        <f t="shared" si="199"/>
        <v>116840067369</v>
      </c>
      <c r="V198" s="59">
        <f t="shared" si="199"/>
        <v>229949328827</v>
      </c>
      <c r="W198" s="59">
        <f t="shared" si="199"/>
        <v>116840067369</v>
      </c>
      <c r="X198" s="59">
        <f t="shared" si="199"/>
        <v>0</v>
      </c>
      <c r="Y198" s="176">
        <f t="shared" si="168"/>
        <v>1</v>
      </c>
      <c r="Z198" s="176">
        <f t="shared" si="169"/>
        <v>0.33691937715120851</v>
      </c>
      <c r="AA198" s="176">
        <f t="shared" si="170"/>
        <v>0.33691937715120851</v>
      </c>
      <c r="AB198" s="176">
        <f t="shared" si="191"/>
        <v>0.33691937715120851</v>
      </c>
      <c r="AC198" s="177">
        <f t="shared" si="164"/>
        <v>1</v>
      </c>
    </row>
    <row r="199" spans="1:29" ht="42" customHeight="1" x14ac:dyDescent="0.25">
      <c r="A199" s="113" t="s">
        <v>528</v>
      </c>
      <c r="B199" s="32" t="s">
        <v>37</v>
      </c>
      <c r="C199" s="32">
        <v>10</v>
      </c>
      <c r="D199" s="32" t="s">
        <v>38</v>
      </c>
      <c r="E199" s="39" t="s">
        <v>455</v>
      </c>
      <c r="F199" s="59">
        <f t="shared" si="198"/>
        <v>346789396196</v>
      </c>
      <c r="G199" s="59">
        <f t="shared" si="198"/>
        <v>0</v>
      </c>
      <c r="H199" s="59">
        <f t="shared" si="198"/>
        <v>0</v>
      </c>
      <c r="I199" s="59">
        <f t="shared" si="198"/>
        <v>0</v>
      </c>
      <c r="J199" s="59">
        <f t="shared" si="198"/>
        <v>0</v>
      </c>
      <c r="K199" s="59">
        <f t="shared" si="198"/>
        <v>0</v>
      </c>
      <c r="L199" s="59">
        <f t="shared" si="165"/>
        <v>0</v>
      </c>
      <c r="M199" s="59">
        <f>+M200</f>
        <v>346789396196</v>
      </c>
      <c r="N199" s="323">
        <f t="shared" si="162"/>
        <v>4.3462722836364334E-2</v>
      </c>
      <c r="O199" s="59">
        <f t="shared" si="199"/>
        <v>0</v>
      </c>
      <c r="P199" s="59">
        <f t="shared" si="199"/>
        <v>346789396196</v>
      </c>
      <c r="Q199" s="59">
        <f t="shared" si="199"/>
        <v>0</v>
      </c>
      <c r="R199" s="59">
        <f t="shared" si="199"/>
        <v>346789396196</v>
      </c>
      <c r="S199" s="59">
        <f t="shared" si="199"/>
        <v>0</v>
      </c>
      <c r="T199" s="59">
        <f t="shared" si="199"/>
        <v>0</v>
      </c>
      <c r="U199" s="59">
        <f t="shared" si="199"/>
        <v>116840067369</v>
      </c>
      <c r="V199" s="59">
        <f t="shared" si="199"/>
        <v>229949328827</v>
      </c>
      <c r="W199" s="59">
        <f t="shared" si="199"/>
        <v>116840067369</v>
      </c>
      <c r="X199" s="59">
        <f t="shared" si="199"/>
        <v>0</v>
      </c>
      <c r="Y199" s="176">
        <f t="shared" si="168"/>
        <v>1</v>
      </c>
      <c r="Z199" s="176">
        <f t="shared" si="169"/>
        <v>0.33691937715120851</v>
      </c>
      <c r="AA199" s="176">
        <f t="shared" si="170"/>
        <v>0.33691937715120851</v>
      </c>
      <c r="AB199" s="176">
        <f t="shared" si="191"/>
        <v>0.33691937715120851</v>
      </c>
      <c r="AC199" s="177">
        <f t="shared" si="164"/>
        <v>1</v>
      </c>
    </row>
    <row r="200" spans="1:29" ht="42" customHeight="1" x14ac:dyDescent="0.25">
      <c r="A200" s="114" t="s">
        <v>529</v>
      </c>
      <c r="B200" s="43" t="s">
        <v>37</v>
      </c>
      <c r="C200" s="43">
        <v>10</v>
      </c>
      <c r="D200" s="43" t="s">
        <v>38</v>
      </c>
      <c r="E200" s="44" t="s">
        <v>268</v>
      </c>
      <c r="F200" s="45">
        <v>346789396196</v>
      </c>
      <c r="G200" s="45">
        <v>0</v>
      </c>
      <c r="H200" s="45">
        <v>0</v>
      </c>
      <c r="I200" s="45">
        <v>0</v>
      </c>
      <c r="J200" s="45">
        <v>0</v>
      </c>
      <c r="K200" s="45">
        <v>0</v>
      </c>
      <c r="L200" s="45">
        <f t="shared" si="165"/>
        <v>0</v>
      </c>
      <c r="M200" s="46">
        <f>+F200+L200</f>
        <v>346789396196</v>
      </c>
      <c r="N200" s="86">
        <f t="shared" si="162"/>
        <v>4.3462722836364334E-2</v>
      </c>
      <c r="O200" s="45">
        <v>0</v>
      </c>
      <c r="P200" s="45">
        <v>346789396196</v>
      </c>
      <c r="Q200" s="45">
        <f>M200-P200</f>
        <v>0</v>
      </c>
      <c r="R200" s="45">
        <v>346789396196</v>
      </c>
      <c r="S200" s="45">
        <f>+M200-R200</f>
        <v>0</v>
      </c>
      <c r="T200" s="45">
        <f>P200-R200</f>
        <v>0</v>
      </c>
      <c r="U200" s="45">
        <v>116840067369</v>
      </c>
      <c r="V200" s="45">
        <f>+R200-U200</f>
        <v>229949328827</v>
      </c>
      <c r="W200" s="45">
        <v>116840067369</v>
      </c>
      <c r="X200" s="48">
        <f>+U200-W200</f>
        <v>0</v>
      </c>
      <c r="Y200" s="54">
        <f t="shared" si="168"/>
        <v>1</v>
      </c>
      <c r="Z200" s="54">
        <f t="shared" si="169"/>
        <v>0.33691937715120851</v>
      </c>
      <c r="AA200" s="54">
        <f t="shared" si="170"/>
        <v>0.33691937715120851</v>
      </c>
      <c r="AB200" s="54">
        <f t="shared" si="191"/>
        <v>0.33691937715120851</v>
      </c>
      <c r="AC200" s="178">
        <f t="shared" si="164"/>
        <v>1</v>
      </c>
    </row>
    <row r="201" spans="1:29" ht="84" customHeight="1" x14ac:dyDescent="0.25">
      <c r="A201" s="113" t="s">
        <v>530</v>
      </c>
      <c r="B201" s="32" t="s">
        <v>37</v>
      </c>
      <c r="C201" s="32">
        <v>10</v>
      </c>
      <c r="D201" s="32" t="s">
        <v>38</v>
      </c>
      <c r="E201" s="39" t="s">
        <v>531</v>
      </c>
      <c r="F201" s="59">
        <f t="shared" ref="F201:K203" si="200">+F202</f>
        <v>185507978705</v>
      </c>
      <c r="G201" s="59">
        <f t="shared" si="200"/>
        <v>0</v>
      </c>
      <c r="H201" s="59">
        <f t="shared" si="200"/>
        <v>0</v>
      </c>
      <c r="I201" s="59">
        <f t="shared" si="200"/>
        <v>0</v>
      </c>
      <c r="J201" s="59">
        <f t="shared" si="200"/>
        <v>0</v>
      </c>
      <c r="K201" s="59">
        <f t="shared" si="200"/>
        <v>0</v>
      </c>
      <c r="L201" s="59">
        <f t="shared" si="165"/>
        <v>0</v>
      </c>
      <c r="M201" s="59">
        <f>+M202</f>
        <v>185507978705</v>
      </c>
      <c r="N201" s="323">
        <f t="shared" ref="N201:N264" si="201">M201/$M$319</f>
        <v>2.3249505177582445E-2</v>
      </c>
      <c r="O201" s="59">
        <f t="shared" ref="O201:X203" si="202">+O202</f>
        <v>0</v>
      </c>
      <c r="P201" s="59">
        <f t="shared" si="202"/>
        <v>185507978705</v>
      </c>
      <c r="Q201" s="59">
        <f t="shared" si="202"/>
        <v>0</v>
      </c>
      <c r="R201" s="59">
        <f t="shared" si="202"/>
        <v>185507978705</v>
      </c>
      <c r="S201" s="59">
        <f t="shared" si="202"/>
        <v>0</v>
      </c>
      <c r="T201" s="59">
        <f t="shared" si="202"/>
        <v>0</v>
      </c>
      <c r="U201" s="59">
        <f t="shared" si="202"/>
        <v>79269234399</v>
      </c>
      <c r="V201" s="59">
        <f t="shared" si="202"/>
        <v>106238744306</v>
      </c>
      <c r="W201" s="59">
        <f t="shared" si="202"/>
        <v>79269234399</v>
      </c>
      <c r="X201" s="59">
        <f t="shared" si="202"/>
        <v>0</v>
      </c>
      <c r="Y201" s="176">
        <f t="shared" si="168"/>
        <v>1</v>
      </c>
      <c r="Z201" s="176">
        <f t="shared" si="169"/>
        <v>0.42730902979141488</v>
      </c>
      <c r="AA201" s="176">
        <f t="shared" si="170"/>
        <v>0.42730902979141488</v>
      </c>
      <c r="AB201" s="176">
        <f t="shared" si="191"/>
        <v>0.42730902979141488</v>
      </c>
      <c r="AC201" s="177">
        <f t="shared" ref="AC201:AC236" si="203">+W201/U201</f>
        <v>1</v>
      </c>
    </row>
    <row r="202" spans="1:29" ht="84" customHeight="1" x14ac:dyDescent="0.25">
      <c r="A202" s="113" t="s">
        <v>532</v>
      </c>
      <c r="B202" s="32" t="s">
        <v>37</v>
      </c>
      <c r="C202" s="32">
        <v>10</v>
      </c>
      <c r="D202" s="32" t="s">
        <v>38</v>
      </c>
      <c r="E202" s="39" t="s">
        <v>257</v>
      </c>
      <c r="F202" s="59">
        <f t="shared" si="200"/>
        <v>185507978705</v>
      </c>
      <c r="G202" s="59">
        <f t="shared" si="200"/>
        <v>0</v>
      </c>
      <c r="H202" s="59">
        <f t="shared" si="200"/>
        <v>0</v>
      </c>
      <c r="I202" s="59">
        <f t="shared" si="200"/>
        <v>0</v>
      </c>
      <c r="J202" s="59">
        <f t="shared" si="200"/>
        <v>0</v>
      </c>
      <c r="K202" s="59">
        <f t="shared" si="200"/>
        <v>0</v>
      </c>
      <c r="L202" s="59">
        <f t="shared" si="165"/>
        <v>0</v>
      </c>
      <c r="M202" s="59">
        <f>+M203</f>
        <v>185507978705</v>
      </c>
      <c r="N202" s="323">
        <f t="shared" si="201"/>
        <v>2.3249505177582445E-2</v>
      </c>
      <c r="O202" s="59">
        <f t="shared" si="202"/>
        <v>0</v>
      </c>
      <c r="P202" s="59">
        <f t="shared" si="202"/>
        <v>185507978705</v>
      </c>
      <c r="Q202" s="59">
        <f t="shared" si="202"/>
        <v>0</v>
      </c>
      <c r="R202" s="59">
        <f t="shared" si="202"/>
        <v>185507978705</v>
      </c>
      <c r="S202" s="59">
        <f t="shared" si="202"/>
        <v>0</v>
      </c>
      <c r="T202" s="59">
        <f t="shared" si="202"/>
        <v>0</v>
      </c>
      <c r="U202" s="59">
        <f t="shared" si="202"/>
        <v>79269234399</v>
      </c>
      <c r="V202" s="59">
        <f t="shared" si="202"/>
        <v>106238744306</v>
      </c>
      <c r="W202" s="59">
        <f t="shared" si="202"/>
        <v>79269234399</v>
      </c>
      <c r="X202" s="59">
        <f t="shared" si="202"/>
        <v>0</v>
      </c>
      <c r="Y202" s="176">
        <f t="shared" si="168"/>
        <v>1</v>
      </c>
      <c r="Z202" s="176">
        <f t="shared" si="169"/>
        <v>0.42730902979141488</v>
      </c>
      <c r="AA202" s="176">
        <f t="shared" si="170"/>
        <v>0.42730902979141488</v>
      </c>
      <c r="AB202" s="176">
        <f t="shared" si="191"/>
        <v>0.42730902979141488</v>
      </c>
      <c r="AC202" s="177">
        <f t="shared" si="203"/>
        <v>1</v>
      </c>
    </row>
    <row r="203" spans="1:29" ht="42" customHeight="1" x14ac:dyDescent="0.25">
      <c r="A203" s="113" t="s">
        <v>533</v>
      </c>
      <c r="B203" s="32" t="s">
        <v>37</v>
      </c>
      <c r="C203" s="32">
        <v>10</v>
      </c>
      <c r="D203" s="32" t="s">
        <v>38</v>
      </c>
      <c r="E203" s="39" t="s">
        <v>455</v>
      </c>
      <c r="F203" s="59">
        <f t="shared" si="200"/>
        <v>185507978705</v>
      </c>
      <c r="G203" s="59">
        <f t="shared" si="200"/>
        <v>0</v>
      </c>
      <c r="H203" s="59">
        <f t="shared" si="200"/>
        <v>0</v>
      </c>
      <c r="I203" s="59">
        <f t="shared" si="200"/>
        <v>0</v>
      </c>
      <c r="J203" s="59">
        <f t="shared" si="200"/>
        <v>0</v>
      </c>
      <c r="K203" s="59">
        <f t="shared" si="200"/>
        <v>0</v>
      </c>
      <c r="L203" s="59">
        <f t="shared" ref="L203:L272" si="204">+G203-H203-I203+J203-K203</f>
        <v>0</v>
      </c>
      <c r="M203" s="59">
        <f>+M204</f>
        <v>185507978705</v>
      </c>
      <c r="N203" s="323">
        <f t="shared" si="201"/>
        <v>2.3249505177582445E-2</v>
      </c>
      <c r="O203" s="59">
        <f t="shared" si="202"/>
        <v>0</v>
      </c>
      <c r="P203" s="59">
        <f t="shared" si="202"/>
        <v>185507978705</v>
      </c>
      <c r="Q203" s="59">
        <f t="shared" si="202"/>
        <v>0</v>
      </c>
      <c r="R203" s="59">
        <f t="shared" si="202"/>
        <v>185507978705</v>
      </c>
      <c r="S203" s="59">
        <f t="shared" si="202"/>
        <v>0</v>
      </c>
      <c r="T203" s="59">
        <f t="shared" si="202"/>
        <v>0</v>
      </c>
      <c r="U203" s="59">
        <f t="shared" si="202"/>
        <v>79269234399</v>
      </c>
      <c r="V203" s="59">
        <f t="shared" si="202"/>
        <v>106238744306</v>
      </c>
      <c r="W203" s="59">
        <f t="shared" si="202"/>
        <v>79269234399</v>
      </c>
      <c r="X203" s="59">
        <f t="shared" si="202"/>
        <v>0</v>
      </c>
      <c r="Y203" s="176">
        <f t="shared" si="168"/>
        <v>1</v>
      </c>
      <c r="Z203" s="176">
        <f t="shared" si="169"/>
        <v>0.42730902979141488</v>
      </c>
      <c r="AA203" s="176">
        <f t="shared" si="170"/>
        <v>0.42730902979141488</v>
      </c>
      <c r="AB203" s="176">
        <f t="shared" si="191"/>
        <v>0.42730902979141488</v>
      </c>
      <c r="AC203" s="177">
        <f t="shared" si="203"/>
        <v>1</v>
      </c>
    </row>
    <row r="204" spans="1:29" ht="42" customHeight="1" x14ac:dyDescent="0.25">
      <c r="A204" s="114" t="s">
        <v>534</v>
      </c>
      <c r="B204" s="43" t="s">
        <v>37</v>
      </c>
      <c r="C204" s="43">
        <v>10</v>
      </c>
      <c r="D204" s="43" t="s">
        <v>38</v>
      </c>
      <c r="E204" s="44" t="s">
        <v>268</v>
      </c>
      <c r="F204" s="45">
        <v>185507978705</v>
      </c>
      <c r="G204" s="45">
        <v>0</v>
      </c>
      <c r="H204" s="45">
        <v>0</v>
      </c>
      <c r="I204" s="45">
        <v>0</v>
      </c>
      <c r="J204" s="45">
        <v>0</v>
      </c>
      <c r="K204" s="45">
        <v>0</v>
      </c>
      <c r="L204" s="45">
        <f t="shared" si="204"/>
        <v>0</v>
      </c>
      <c r="M204" s="46">
        <f>+F204+L204</f>
        <v>185507978705</v>
      </c>
      <c r="N204" s="86">
        <f t="shared" si="201"/>
        <v>2.3249505177582445E-2</v>
      </c>
      <c r="O204" s="45">
        <v>0</v>
      </c>
      <c r="P204" s="45">
        <v>185507978705</v>
      </c>
      <c r="Q204" s="45">
        <f>M204-P204</f>
        <v>0</v>
      </c>
      <c r="R204" s="45">
        <v>185507978705</v>
      </c>
      <c r="S204" s="45">
        <f>+M204-R204</f>
        <v>0</v>
      </c>
      <c r="T204" s="45">
        <f>P204-R204</f>
        <v>0</v>
      </c>
      <c r="U204" s="45">
        <v>79269234399</v>
      </c>
      <c r="V204" s="45">
        <f>+R204-U204</f>
        <v>106238744306</v>
      </c>
      <c r="W204" s="45">
        <v>79269234399</v>
      </c>
      <c r="X204" s="48">
        <f>+U204-W204</f>
        <v>0</v>
      </c>
      <c r="Y204" s="54">
        <f t="shared" si="168"/>
        <v>1</v>
      </c>
      <c r="Z204" s="54">
        <f t="shared" si="169"/>
        <v>0.42730902979141488</v>
      </c>
      <c r="AA204" s="54">
        <f t="shared" si="170"/>
        <v>0.42730902979141488</v>
      </c>
      <c r="AB204" s="54">
        <f t="shared" si="191"/>
        <v>0.42730902979141488</v>
      </c>
      <c r="AC204" s="178">
        <f t="shared" si="203"/>
        <v>1</v>
      </c>
    </row>
    <row r="205" spans="1:29" ht="69.75" customHeight="1" x14ac:dyDescent="0.25">
      <c r="A205" s="113" t="s">
        <v>535</v>
      </c>
      <c r="B205" s="32" t="s">
        <v>37</v>
      </c>
      <c r="C205" s="32">
        <v>10</v>
      </c>
      <c r="D205" s="32" t="s">
        <v>38</v>
      </c>
      <c r="E205" s="39" t="s">
        <v>536</v>
      </c>
      <c r="F205" s="59">
        <f t="shared" ref="F205:K207" si="205">+F206</f>
        <v>426796535893</v>
      </c>
      <c r="G205" s="59">
        <f t="shared" si="205"/>
        <v>0</v>
      </c>
      <c r="H205" s="59">
        <f t="shared" si="205"/>
        <v>0</v>
      </c>
      <c r="I205" s="59">
        <f t="shared" si="205"/>
        <v>0</v>
      </c>
      <c r="J205" s="59">
        <f t="shared" si="205"/>
        <v>0</v>
      </c>
      <c r="K205" s="59">
        <f t="shared" si="205"/>
        <v>0</v>
      </c>
      <c r="L205" s="59">
        <f t="shared" si="204"/>
        <v>0</v>
      </c>
      <c r="M205" s="59">
        <f>+M206</f>
        <v>426796535893</v>
      </c>
      <c r="N205" s="323">
        <f t="shared" si="201"/>
        <v>5.3489927173418696E-2</v>
      </c>
      <c r="O205" s="59">
        <f t="shared" ref="O205:X207" si="206">+O206</f>
        <v>0</v>
      </c>
      <c r="P205" s="59">
        <f t="shared" si="206"/>
        <v>426796535893</v>
      </c>
      <c r="Q205" s="59">
        <f t="shared" si="206"/>
        <v>0</v>
      </c>
      <c r="R205" s="59">
        <f t="shared" si="206"/>
        <v>426796535893</v>
      </c>
      <c r="S205" s="59">
        <f t="shared" si="206"/>
        <v>0</v>
      </c>
      <c r="T205" s="59">
        <f t="shared" si="206"/>
        <v>0</v>
      </c>
      <c r="U205" s="59">
        <f t="shared" si="206"/>
        <v>127100210623</v>
      </c>
      <c r="V205" s="59">
        <f t="shared" si="206"/>
        <v>299696325270</v>
      </c>
      <c r="W205" s="59">
        <f t="shared" si="206"/>
        <v>127100210623</v>
      </c>
      <c r="X205" s="59">
        <f t="shared" si="206"/>
        <v>0</v>
      </c>
      <c r="Y205" s="176">
        <f t="shared" ref="Y205:Y274" si="207">+R205/M205</f>
        <v>1</v>
      </c>
      <c r="Z205" s="176">
        <f t="shared" ref="Z205:Z274" si="208">+U205/M205</f>
        <v>0.29780047384186042</v>
      </c>
      <c r="AA205" s="176">
        <f t="shared" ref="AA205:AA274" si="209">+W205/M205</f>
        <v>0.29780047384186042</v>
      </c>
      <c r="AB205" s="176">
        <f t="shared" si="191"/>
        <v>0.29780047384186042</v>
      </c>
      <c r="AC205" s="177">
        <f t="shared" si="203"/>
        <v>1</v>
      </c>
    </row>
    <row r="206" spans="1:29" ht="81.75" customHeight="1" x14ac:dyDescent="0.25">
      <c r="A206" s="113" t="s">
        <v>537</v>
      </c>
      <c r="B206" s="32" t="s">
        <v>37</v>
      </c>
      <c r="C206" s="32">
        <v>10</v>
      </c>
      <c r="D206" s="32" t="s">
        <v>38</v>
      </c>
      <c r="E206" s="39" t="s">
        <v>257</v>
      </c>
      <c r="F206" s="59">
        <f t="shared" si="205"/>
        <v>426796535893</v>
      </c>
      <c r="G206" s="59">
        <f t="shared" si="205"/>
        <v>0</v>
      </c>
      <c r="H206" s="59">
        <f t="shared" si="205"/>
        <v>0</v>
      </c>
      <c r="I206" s="59">
        <f t="shared" si="205"/>
        <v>0</v>
      </c>
      <c r="J206" s="59">
        <f t="shared" si="205"/>
        <v>0</v>
      </c>
      <c r="K206" s="59">
        <f t="shared" si="205"/>
        <v>0</v>
      </c>
      <c r="L206" s="59">
        <f t="shared" si="204"/>
        <v>0</v>
      </c>
      <c r="M206" s="59">
        <f>+M207</f>
        <v>426796535893</v>
      </c>
      <c r="N206" s="323">
        <f t="shared" si="201"/>
        <v>5.3489927173418696E-2</v>
      </c>
      <c r="O206" s="59">
        <f t="shared" si="206"/>
        <v>0</v>
      </c>
      <c r="P206" s="59">
        <f t="shared" si="206"/>
        <v>426796535893</v>
      </c>
      <c r="Q206" s="59">
        <f t="shared" si="206"/>
        <v>0</v>
      </c>
      <c r="R206" s="59">
        <f t="shared" si="206"/>
        <v>426796535893</v>
      </c>
      <c r="S206" s="59">
        <f t="shared" si="206"/>
        <v>0</v>
      </c>
      <c r="T206" s="59">
        <f t="shared" si="206"/>
        <v>0</v>
      </c>
      <c r="U206" s="59">
        <f t="shared" si="206"/>
        <v>127100210623</v>
      </c>
      <c r="V206" s="59">
        <f t="shared" si="206"/>
        <v>299696325270</v>
      </c>
      <c r="W206" s="59">
        <f t="shared" si="206"/>
        <v>127100210623</v>
      </c>
      <c r="X206" s="59">
        <f t="shared" si="206"/>
        <v>0</v>
      </c>
      <c r="Y206" s="176">
        <f t="shared" si="207"/>
        <v>1</v>
      </c>
      <c r="Z206" s="176">
        <f t="shared" si="208"/>
        <v>0.29780047384186042</v>
      </c>
      <c r="AA206" s="176">
        <f t="shared" si="209"/>
        <v>0.29780047384186042</v>
      </c>
      <c r="AB206" s="176">
        <f t="shared" si="191"/>
        <v>0.29780047384186042</v>
      </c>
      <c r="AC206" s="177">
        <f t="shared" si="203"/>
        <v>1</v>
      </c>
    </row>
    <row r="207" spans="1:29" ht="42" customHeight="1" x14ac:dyDescent="0.25">
      <c r="A207" s="113" t="s">
        <v>538</v>
      </c>
      <c r="B207" s="32" t="s">
        <v>37</v>
      </c>
      <c r="C207" s="32">
        <v>10</v>
      </c>
      <c r="D207" s="32" t="s">
        <v>38</v>
      </c>
      <c r="E207" s="39" t="s">
        <v>455</v>
      </c>
      <c r="F207" s="59">
        <f t="shared" si="205"/>
        <v>426796535893</v>
      </c>
      <c r="G207" s="59">
        <f t="shared" si="205"/>
        <v>0</v>
      </c>
      <c r="H207" s="59">
        <f t="shared" si="205"/>
        <v>0</v>
      </c>
      <c r="I207" s="59">
        <f t="shared" si="205"/>
        <v>0</v>
      </c>
      <c r="J207" s="59">
        <f t="shared" si="205"/>
        <v>0</v>
      </c>
      <c r="K207" s="59">
        <f t="shared" si="205"/>
        <v>0</v>
      </c>
      <c r="L207" s="59">
        <f t="shared" si="204"/>
        <v>0</v>
      </c>
      <c r="M207" s="59">
        <f>+M208</f>
        <v>426796535893</v>
      </c>
      <c r="N207" s="323">
        <f t="shared" si="201"/>
        <v>5.3489927173418696E-2</v>
      </c>
      <c r="O207" s="59">
        <f t="shared" si="206"/>
        <v>0</v>
      </c>
      <c r="P207" s="59">
        <f t="shared" si="206"/>
        <v>426796535893</v>
      </c>
      <c r="Q207" s="59">
        <f t="shared" si="206"/>
        <v>0</v>
      </c>
      <c r="R207" s="59">
        <f t="shared" si="206"/>
        <v>426796535893</v>
      </c>
      <c r="S207" s="59">
        <f t="shared" si="206"/>
        <v>0</v>
      </c>
      <c r="T207" s="59">
        <f t="shared" si="206"/>
        <v>0</v>
      </c>
      <c r="U207" s="59">
        <f t="shared" si="206"/>
        <v>127100210623</v>
      </c>
      <c r="V207" s="59">
        <f t="shared" si="206"/>
        <v>299696325270</v>
      </c>
      <c r="W207" s="59">
        <f t="shared" si="206"/>
        <v>127100210623</v>
      </c>
      <c r="X207" s="59">
        <f t="shared" si="206"/>
        <v>0</v>
      </c>
      <c r="Y207" s="176">
        <f t="shared" si="207"/>
        <v>1</v>
      </c>
      <c r="Z207" s="176">
        <f t="shared" si="208"/>
        <v>0.29780047384186042</v>
      </c>
      <c r="AA207" s="176">
        <f t="shared" si="209"/>
        <v>0.29780047384186042</v>
      </c>
      <c r="AB207" s="176">
        <f t="shared" si="191"/>
        <v>0.29780047384186042</v>
      </c>
      <c r="AC207" s="177">
        <f t="shared" si="203"/>
        <v>1</v>
      </c>
    </row>
    <row r="208" spans="1:29" ht="42" customHeight="1" x14ac:dyDescent="0.25">
      <c r="A208" s="114" t="s">
        <v>539</v>
      </c>
      <c r="B208" s="43" t="s">
        <v>37</v>
      </c>
      <c r="C208" s="43">
        <v>10</v>
      </c>
      <c r="D208" s="43" t="s">
        <v>38</v>
      </c>
      <c r="E208" s="44" t="s">
        <v>268</v>
      </c>
      <c r="F208" s="45">
        <v>426796535893</v>
      </c>
      <c r="G208" s="45">
        <v>0</v>
      </c>
      <c r="H208" s="45">
        <v>0</v>
      </c>
      <c r="I208" s="45">
        <v>0</v>
      </c>
      <c r="J208" s="45">
        <v>0</v>
      </c>
      <c r="K208" s="45">
        <v>0</v>
      </c>
      <c r="L208" s="45">
        <f t="shared" si="204"/>
        <v>0</v>
      </c>
      <c r="M208" s="46">
        <f>+F208+L208</f>
        <v>426796535893</v>
      </c>
      <c r="N208" s="86">
        <f t="shared" si="201"/>
        <v>5.3489927173418696E-2</v>
      </c>
      <c r="O208" s="45">
        <v>0</v>
      </c>
      <c r="P208" s="45">
        <v>426796535893</v>
      </c>
      <c r="Q208" s="45">
        <f>M208-P208</f>
        <v>0</v>
      </c>
      <c r="R208" s="45">
        <v>426796535893</v>
      </c>
      <c r="S208" s="45">
        <f>+M208-R208</f>
        <v>0</v>
      </c>
      <c r="T208" s="45">
        <f>P208-R208</f>
        <v>0</v>
      </c>
      <c r="U208" s="45">
        <v>127100210623</v>
      </c>
      <c r="V208" s="45">
        <f>+R208-U208</f>
        <v>299696325270</v>
      </c>
      <c r="W208" s="45">
        <v>127100210623</v>
      </c>
      <c r="X208" s="48">
        <f>+U208-W208</f>
        <v>0</v>
      </c>
      <c r="Y208" s="54">
        <f t="shared" si="207"/>
        <v>1</v>
      </c>
      <c r="Z208" s="54">
        <f t="shared" si="208"/>
        <v>0.29780047384186042</v>
      </c>
      <c r="AA208" s="54">
        <f t="shared" si="209"/>
        <v>0.29780047384186042</v>
      </c>
      <c r="AB208" s="54">
        <f t="shared" si="191"/>
        <v>0.29780047384186042</v>
      </c>
      <c r="AC208" s="178">
        <f t="shared" si="203"/>
        <v>1</v>
      </c>
    </row>
    <row r="209" spans="1:29" ht="75" customHeight="1" x14ac:dyDescent="0.25">
      <c r="A209" s="113" t="s">
        <v>540</v>
      </c>
      <c r="B209" s="32" t="s">
        <v>37</v>
      </c>
      <c r="C209" s="32">
        <v>10</v>
      </c>
      <c r="D209" s="32" t="s">
        <v>38</v>
      </c>
      <c r="E209" s="39" t="s">
        <v>541</v>
      </c>
      <c r="F209" s="59">
        <f t="shared" ref="F209:K211" si="210">+F210</f>
        <v>140472038386</v>
      </c>
      <c r="G209" s="59">
        <f t="shared" si="210"/>
        <v>0</v>
      </c>
      <c r="H209" s="59">
        <f t="shared" si="210"/>
        <v>0</v>
      </c>
      <c r="I209" s="59">
        <f t="shared" si="210"/>
        <v>0</v>
      </c>
      <c r="J209" s="59">
        <f t="shared" si="210"/>
        <v>0</v>
      </c>
      <c r="K209" s="59">
        <f t="shared" si="210"/>
        <v>0</v>
      </c>
      <c r="L209" s="59">
        <f t="shared" si="204"/>
        <v>0</v>
      </c>
      <c r="M209" s="59">
        <f>+M210</f>
        <v>140472038386</v>
      </c>
      <c r="N209" s="323">
        <f t="shared" si="201"/>
        <v>1.7605201709164228E-2</v>
      </c>
      <c r="O209" s="59">
        <f t="shared" ref="O209:X211" si="211">+O210</f>
        <v>0</v>
      </c>
      <c r="P209" s="59">
        <f t="shared" si="211"/>
        <v>140472038386</v>
      </c>
      <c r="Q209" s="59">
        <f t="shared" si="211"/>
        <v>0</v>
      </c>
      <c r="R209" s="59">
        <f t="shared" si="211"/>
        <v>140472038386</v>
      </c>
      <c r="S209" s="59">
        <f t="shared" si="211"/>
        <v>0</v>
      </c>
      <c r="T209" s="59">
        <f t="shared" si="211"/>
        <v>0</v>
      </c>
      <c r="U209" s="59">
        <f t="shared" si="211"/>
        <v>38305679193</v>
      </c>
      <c r="V209" s="59">
        <f t="shared" si="211"/>
        <v>102166359193</v>
      </c>
      <c r="W209" s="59">
        <f t="shared" si="211"/>
        <v>38305679193</v>
      </c>
      <c r="X209" s="59">
        <f t="shared" si="211"/>
        <v>0</v>
      </c>
      <c r="Y209" s="176">
        <f t="shared" si="207"/>
        <v>1</v>
      </c>
      <c r="Z209" s="176">
        <f t="shared" si="208"/>
        <v>0.27269255599282094</v>
      </c>
      <c r="AA209" s="176">
        <f t="shared" si="209"/>
        <v>0.27269255599282094</v>
      </c>
      <c r="AB209" s="176">
        <f t="shared" si="191"/>
        <v>0.27269255599282094</v>
      </c>
      <c r="AC209" s="177">
        <f t="shared" si="203"/>
        <v>1</v>
      </c>
    </row>
    <row r="210" spans="1:29" ht="72.75" customHeight="1" x14ac:dyDescent="0.25">
      <c r="A210" s="113" t="s">
        <v>542</v>
      </c>
      <c r="B210" s="32" t="s">
        <v>37</v>
      </c>
      <c r="C210" s="32">
        <v>10</v>
      </c>
      <c r="D210" s="32" t="s">
        <v>38</v>
      </c>
      <c r="E210" s="39" t="s">
        <v>257</v>
      </c>
      <c r="F210" s="59">
        <f t="shared" si="210"/>
        <v>140472038386</v>
      </c>
      <c r="G210" s="59">
        <f t="shared" si="210"/>
        <v>0</v>
      </c>
      <c r="H210" s="59">
        <f t="shared" si="210"/>
        <v>0</v>
      </c>
      <c r="I210" s="59">
        <f t="shared" si="210"/>
        <v>0</v>
      </c>
      <c r="J210" s="59">
        <f t="shared" si="210"/>
        <v>0</v>
      </c>
      <c r="K210" s="59">
        <f t="shared" si="210"/>
        <v>0</v>
      </c>
      <c r="L210" s="59">
        <f t="shared" si="204"/>
        <v>0</v>
      </c>
      <c r="M210" s="59">
        <f>+M211</f>
        <v>140472038386</v>
      </c>
      <c r="N210" s="323">
        <f t="shared" si="201"/>
        <v>1.7605201709164228E-2</v>
      </c>
      <c r="O210" s="59">
        <f t="shared" si="211"/>
        <v>0</v>
      </c>
      <c r="P210" s="59">
        <f t="shared" si="211"/>
        <v>140472038386</v>
      </c>
      <c r="Q210" s="59">
        <f t="shared" si="211"/>
        <v>0</v>
      </c>
      <c r="R210" s="59">
        <f t="shared" si="211"/>
        <v>140472038386</v>
      </c>
      <c r="S210" s="59">
        <f t="shared" si="211"/>
        <v>0</v>
      </c>
      <c r="T210" s="59">
        <f t="shared" si="211"/>
        <v>0</v>
      </c>
      <c r="U210" s="59">
        <f t="shared" si="211"/>
        <v>38305679193</v>
      </c>
      <c r="V210" s="59">
        <f t="shared" si="211"/>
        <v>102166359193</v>
      </c>
      <c r="W210" s="59">
        <f t="shared" si="211"/>
        <v>38305679193</v>
      </c>
      <c r="X210" s="59">
        <f t="shared" si="211"/>
        <v>0</v>
      </c>
      <c r="Y210" s="176">
        <f t="shared" si="207"/>
        <v>1</v>
      </c>
      <c r="Z210" s="176">
        <f t="shared" si="208"/>
        <v>0.27269255599282094</v>
      </c>
      <c r="AA210" s="176">
        <f t="shared" si="209"/>
        <v>0.27269255599282094</v>
      </c>
      <c r="AB210" s="176">
        <f t="shared" si="191"/>
        <v>0.27269255599282094</v>
      </c>
      <c r="AC210" s="177">
        <f t="shared" si="203"/>
        <v>1</v>
      </c>
    </row>
    <row r="211" spans="1:29" ht="42" customHeight="1" x14ac:dyDescent="0.25">
      <c r="A211" s="113" t="s">
        <v>543</v>
      </c>
      <c r="B211" s="32" t="s">
        <v>37</v>
      </c>
      <c r="C211" s="32">
        <v>10</v>
      </c>
      <c r="D211" s="32" t="s">
        <v>38</v>
      </c>
      <c r="E211" s="39" t="s">
        <v>455</v>
      </c>
      <c r="F211" s="59">
        <f t="shared" si="210"/>
        <v>140472038386</v>
      </c>
      <c r="G211" s="59">
        <f t="shared" si="210"/>
        <v>0</v>
      </c>
      <c r="H211" s="59">
        <f t="shared" si="210"/>
        <v>0</v>
      </c>
      <c r="I211" s="59">
        <f t="shared" si="210"/>
        <v>0</v>
      </c>
      <c r="J211" s="59">
        <f t="shared" si="210"/>
        <v>0</v>
      </c>
      <c r="K211" s="59">
        <f t="shared" si="210"/>
        <v>0</v>
      </c>
      <c r="L211" s="59">
        <f t="shared" si="204"/>
        <v>0</v>
      </c>
      <c r="M211" s="59">
        <f>+M212</f>
        <v>140472038386</v>
      </c>
      <c r="N211" s="323">
        <f t="shared" si="201"/>
        <v>1.7605201709164228E-2</v>
      </c>
      <c r="O211" s="59">
        <f t="shared" si="211"/>
        <v>0</v>
      </c>
      <c r="P211" s="59">
        <f t="shared" si="211"/>
        <v>140472038386</v>
      </c>
      <c r="Q211" s="59">
        <f t="shared" si="211"/>
        <v>0</v>
      </c>
      <c r="R211" s="59">
        <f t="shared" si="211"/>
        <v>140472038386</v>
      </c>
      <c r="S211" s="59">
        <f t="shared" si="211"/>
        <v>0</v>
      </c>
      <c r="T211" s="59">
        <f t="shared" si="211"/>
        <v>0</v>
      </c>
      <c r="U211" s="59">
        <f t="shared" si="211"/>
        <v>38305679193</v>
      </c>
      <c r="V211" s="59">
        <f t="shared" si="211"/>
        <v>102166359193</v>
      </c>
      <c r="W211" s="59">
        <f t="shared" si="211"/>
        <v>38305679193</v>
      </c>
      <c r="X211" s="59">
        <f t="shared" si="211"/>
        <v>0</v>
      </c>
      <c r="Y211" s="176">
        <f t="shared" si="207"/>
        <v>1</v>
      </c>
      <c r="Z211" s="176">
        <f t="shared" si="208"/>
        <v>0.27269255599282094</v>
      </c>
      <c r="AA211" s="176">
        <f t="shared" si="209"/>
        <v>0.27269255599282094</v>
      </c>
      <c r="AB211" s="176">
        <f t="shared" si="191"/>
        <v>0.27269255599282094</v>
      </c>
      <c r="AC211" s="177">
        <f t="shared" si="203"/>
        <v>1</v>
      </c>
    </row>
    <row r="212" spans="1:29" ht="42" customHeight="1" x14ac:dyDescent="0.25">
      <c r="A212" s="114" t="s">
        <v>544</v>
      </c>
      <c r="B212" s="43" t="s">
        <v>37</v>
      </c>
      <c r="C212" s="43">
        <v>10</v>
      </c>
      <c r="D212" s="43" t="s">
        <v>38</v>
      </c>
      <c r="E212" s="44" t="s">
        <v>268</v>
      </c>
      <c r="F212" s="45">
        <v>140472038386</v>
      </c>
      <c r="G212" s="45">
        <v>0</v>
      </c>
      <c r="H212" s="45">
        <v>0</v>
      </c>
      <c r="I212" s="45">
        <v>0</v>
      </c>
      <c r="J212" s="45">
        <v>0</v>
      </c>
      <c r="K212" s="45">
        <v>0</v>
      </c>
      <c r="L212" s="45">
        <f t="shared" si="204"/>
        <v>0</v>
      </c>
      <c r="M212" s="46">
        <f>+F212+L212</f>
        <v>140472038386</v>
      </c>
      <c r="N212" s="86">
        <f t="shared" si="201"/>
        <v>1.7605201709164228E-2</v>
      </c>
      <c r="O212" s="45">
        <v>0</v>
      </c>
      <c r="P212" s="45">
        <v>140472038386</v>
      </c>
      <c r="Q212" s="45">
        <f>M212-P212</f>
        <v>0</v>
      </c>
      <c r="R212" s="45">
        <v>140472038386</v>
      </c>
      <c r="S212" s="45">
        <f>+M212-R212</f>
        <v>0</v>
      </c>
      <c r="T212" s="45">
        <f>P212-R212</f>
        <v>0</v>
      </c>
      <c r="U212" s="45">
        <v>38305679193</v>
      </c>
      <c r="V212" s="45">
        <f>+R212-U212</f>
        <v>102166359193</v>
      </c>
      <c r="W212" s="45">
        <v>38305679193</v>
      </c>
      <c r="X212" s="48">
        <f>+U212-W212</f>
        <v>0</v>
      </c>
      <c r="Y212" s="54">
        <f t="shared" si="207"/>
        <v>1</v>
      </c>
      <c r="Z212" s="54">
        <f t="shared" si="208"/>
        <v>0.27269255599282094</v>
      </c>
      <c r="AA212" s="54">
        <f t="shared" si="209"/>
        <v>0.27269255599282094</v>
      </c>
      <c r="AB212" s="54">
        <f t="shared" si="191"/>
        <v>0.27269255599282094</v>
      </c>
      <c r="AC212" s="178">
        <f t="shared" si="203"/>
        <v>1</v>
      </c>
    </row>
    <row r="213" spans="1:29" ht="78" customHeight="1" x14ac:dyDescent="0.25">
      <c r="A213" s="113" t="s">
        <v>545</v>
      </c>
      <c r="B213" s="32" t="s">
        <v>37</v>
      </c>
      <c r="C213" s="32">
        <v>10</v>
      </c>
      <c r="D213" s="32" t="s">
        <v>38</v>
      </c>
      <c r="E213" s="39" t="s">
        <v>546</v>
      </c>
      <c r="F213" s="59">
        <f t="shared" ref="F213:K215" si="212">+F214</f>
        <v>421921519786</v>
      </c>
      <c r="G213" s="59">
        <f t="shared" si="212"/>
        <v>0</v>
      </c>
      <c r="H213" s="59">
        <f t="shared" si="212"/>
        <v>0</v>
      </c>
      <c r="I213" s="59">
        <f t="shared" si="212"/>
        <v>0</v>
      </c>
      <c r="J213" s="59">
        <f t="shared" si="212"/>
        <v>0</v>
      </c>
      <c r="K213" s="59">
        <f t="shared" si="212"/>
        <v>0</v>
      </c>
      <c r="L213" s="59">
        <f t="shared" si="204"/>
        <v>0</v>
      </c>
      <c r="M213" s="59">
        <f>+M214</f>
        <v>421921519786</v>
      </c>
      <c r="N213" s="323">
        <f t="shared" si="201"/>
        <v>5.2878946917950906E-2</v>
      </c>
      <c r="O213" s="59">
        <f t="shared" ref="O213:X215" si="213">+O214</f>
        <v>0</v>
      </c>
      <c r="P213" s="59">
        <f t="shared" si="213"/>
        <v>421921519786</v>
      </c>
      <c r="Q213" s="59">
        <f t="shared" si="213"/>
        <v>0</v>
      </c>
      <c r="R213" s="59">
        <f t="shared" si="213"/>
        <v>421921519786</v>
      </c>
      <c r="S213" s="59">
        <f t="shared" si="213"/>
        <v>0</v>
      </c>
      <c r="T213" s="59">
        <f t="shared" si="213"/>
        <v>0</v>
      </c>
      <c r="U213" s="59">
        <f t="shared" si="213"/>
        <v>112290365804</v>
      </c>
      <c r="V213" s="59">
        <f t="shared" si="213"/>
        <v>309631153982</v>
      </c>
      <c r="W213" s="59">
        <f t="shared" si="213"/>
        <v>112290365804</v>
      </c>
      <c r="X213" s="59">
        <f t="shared" si="213"/>
        <v>0</v>
      </c>
      <c r="Y213" s="176">
        <f t="shared" si="207"/>
        <v>1</v>
      </c>
      <c r="Z213" s="176">
        <f t="shared" si="208"/>
        <v>0.26614040891053398</v>
      </c>
      <c r="AA213" s="176">
        <f t="shared" si="209"/>
        <v>0.26614040891053398</v>
      </c>
      <c r="AB213" s="176">
        <f t="shared" si="191"/>
        <v>0.26614040891053398</v>
      </c>
      <c r="AC213" s="177">
        <f t="shared" si="203"/>
        <v>1</v>
      </c>
    </row>
    <row r="214" spans="1:29" ht="78" customHeight="1" x14ac:dyDescent="0.25">
      <c r="A214" s="113" t="s">
        <v>547</v>
      </c>
      <c r="B214" s="32" t="s">
        <v>37</v>
      </c>
      <c r="C214" s="32">
        <v>10</v>
      </c>
      <c r="D214" s="32" t="s">
        <v>38</v>
      </c>
      <c r="E214" s="39" t="s">
        <v>257</v>
      </c>
      <c r="F214" s="59">
        <f t="shared" si="212"/>
        <v>421921519786</v>
      </c>
      <c r="G214" s="59">
        <f t="shared" si="212"/>
        <v>0</v>
      </c>
      <c r="H214" s="59">
        <f t="shared" si="212"/>
        <v>0</v>
      </c>
      <c r="I214" s="59">
        <f t="shared" si="212"/>
        <v>0</v>
      </c>
      <c r="J214" s="59">
        <f t="shared" si="212"/>
        <v>0</v>
      </c>
      <c r="K214" s="59">
        <f t="shared" si="212"/>
        <v>0</v>
      </c>
      <c r="L214" s="59">
        <f t="shared" si="204"/>
        <v>0</v>
      </c>
      <c r="M214" s="59">
        <f>+M215</f>
        <v>421921519786</v>
      </c>
      <c r="N214" s="323">
        <f t="shared" si="201"/>
        <v>5.2878946917950906E-2</v>
      </c>
      <c r="O214" s="59">
        <f t="shared" si="213"/>
        <v>0</v>
      </c>
      <c r="P214" s="59">
        <f t="shared" si="213"/>
        <v>421921519786</v>
      </c>
      <c r="Q214" s="59">
        <f t="shared" si="213"/>
        <v>0</v>
      </c>
      <c r="R214" s="59">
        <f t="shared" si="213"/>
        <v>421921519786</v>
      </c>
      <c r="S214" s="59">
        <f t="shared" si="213"/>
        <v>0</v>
      </c>
      <c r="T214" s="59">
        <f t="shared" si="213"/>
        <v>0</v>
      </c>
      <c r="U214" s="59">
        <f t="shared" si="213"/>
        <v>112290365804</v>
      </c>
      <c r="V214" s="59">
        <f t="shared" si="213"/>
        <v>309631153982</v>
      </c>
      <c r="W214" s="59">
        <f t="shared" si="213"/>
        <v>112290365804</v>
      </c>
      <c r="X214" s="59">
        <f t="shared" si="213"/>
        <v>0</v>
      </c>
      <c r="Y214" s="176">
        <f t="shared" si="207"/>
        <v>1</v>
      </c>
      <c r="Z214" s="176">
        <f t="shared" si="208"/>
        <v>0.26614040891053398</v>
      </c>
      <c r="AA214" s="176">
        <f t="shared" si="209"/>
        <v>0.26614040891053398</v>
      </c>
      <c r="AB214" s="176">
        <f t="shared" si="191"/>
        <v>0.26614040891053398</v>
      </c>
      <c r="AC214" s="177">
        <f t="shared" si="203"/>
        <v>1</v>
      </c>
    </row>
    <row r="215" spans="1:29" ht="42" customHeight="1" x14ac:dyDescent="0.25">
      <c r="A215" s="113" t="s">
        <v>548</v>
      </c>
      <c r="B215" s="32" t="s">
        <v>37</v>
      </c>
      <c r="C215" s="32">
        <v>10</v>
      </c>
      <c r="D215" s="32" t="s">
        <v>38</v>
      </c>
      <c r="E215" s="39" t="s">
        <v>455</v>
      </c>
      <c r="F215" s="59">
        <f t="shared" si="212"/>
        <v>421921519786</v>
      </c>
      <c r="G215" s="59">
        <f t="shared" si="212"/>
        <v>0</v>
      </c>
      <c r="H215" s="59">
        <f t="shared" si="212"/>
        <v>0</v>
      </c>
      <c r="I215" s="59">
        <f t="shared" si="212"/>
        <v>0</v>
      </c>
      <c r="J215" s="59">
        <f t="shared" si="212"/>
        <v>0</v>
      </c>
      <c r="K215" s="59">
        <f t="shared" si="212"/>
        <v>0</v>
      </c>
      <c r="L215" s="59">
        <f t="shared" si="204"/>
        <v>0</v>
      </c>
      <c r="M215" s="59">
        <f>+M216</f>
        <v>421921519786</v>
      </c>
      <c r="N215" s="323">
        <f t="shared" si="201"/>
        <v>5.2878946917950906E-2</v>
      </c>
      <c r="O215" s="59">
        <f t="shared" si="213"/>
        <v>0</v>
      </c>
      <c r="P215" s="59">
        <f t="shared" si="213"/>
        <v>421921519786</v>
      </c>
      <c r="Q215" s="59">
        <f t="shared" si="213"/>
        <v>0</v>
      </c>
      <c r="R215" s="59">
        <f t="shared" si="213"/>
        <v>421921519786</v>
      </c>
      <c r="S215" s="59">
        <f t="shared" si="213"/>
        <v>0</v>
      </c>
      <c r="T215" s="59">
        <f t="shared" si="213"/>
        <v>0</v>
      </c>
      <c r="U215" s="59">
        <f t="shared" si="213"/>
        <v>112290365804</v>
      </c>
      <c r="V215" s="59">
        <f t="shared" si="213"/>
        <v>309631153982</v>
      </c>
      <c r="W215" s="59">
        <f t="shared" si="213"/>
        <v>112290365804</v>
      </c>
      <c r="X215" s="59">
        <f t="shared" si="213"/>
        <v>0</v>
      </c>
      <c r="Y215" s="176">
        <f t="shared" si="207"/>
        <v>1</v>
      </c>
      <c r="Z215" s="176">
        <f t="shared" si="208"/>
        <v>0.26614040891053398</v>
      </c>
      <c r="AA215" s="176">
        <f t="shared" si="209"/>
        <v>0.26614040891053398</v>
      </c>
      <c r="AB215" s="176">
        <f t="shared" si="191"/>
        <v>0.26614040891053398</v>
      </c>
      <c r="AC215" s="177">
        <f t="shared" si="203"/>
        <v>1</v>
      </c>
    </row>
    <row r="216" spans="1:29" ht="42" customHeight="1" x14ac:dyDescent="0.25">
      <c r="A216" s="114" t="s">
        <v>549</v>
      </c>
      <c r="B216" s="43" t="s">
        <v>37</v>
      </c>
      <c r="C216" s="43">
        <v>10</v>
      </c>
      <c r="D216" s="43" t="s">
        <v>38</v>
      </c>
      <c r="E216" s="44" t="s">
        <v>268</v>
      </c>
      <c r="F216" s="45">
        <v>421921519786</v>
      </c>
      <c r="G216" s="45">
        <v>0</v>
      </c>
      <c r="H216" s="45">
        <v>0</v>
      </c>
      <c r="I216" s="45">
        <v>0</v>
      </c>
      <c r="J216" s="45">
        <v>0</v>
      </c>
      <c r="K216" s="45">
        <v>0</v>
      </c>
      <c r="L216" s="45">
        <f t="shared" si="204"/>
        <v>0</v>
      </c>
      <c r="M216" s="46">
        <f>+F216+L216</f>
        <v>421921519786</v>
      </c>
      <c r="N216" s="86">
        <f t="shared" si="201"/>
        <v>5.2878946917950906E-2</v>
      </c>
      <c r="O216" s="45">
        <v>0</v>
      </c>
      <c r="P216" s="45">
        <v>421921519786</v>
      </c>
      <c r="Q216" s="45">
        <f>M216-P216</f>
        <v>0</v>
      </c>
      <c r="R216" s="45">
        <v>421921519786</v>
      </c>
      <c r="S216" s="45">
        <f>+M216-R216</f>
        <v>0</v>
      </c>
      <c r="T216" s="45">
        <f>P216-R216</f>
        <v>0</v>
      </c>
      <c r="U216" s="45">
        <v>112290365804</v>
      </c>
      <c r="V216" s="45">
        <f>+R216-U216</f>
        <v>309631153982</v>
      </c>
      <c r="W216" s="45">
        <v>112290365804</v>
      </c>
      <c r="X216" s="48">
        <f>+U216-W216</f>
        <v>0</v>
      </c>
      <c r="Y216" s="54">
        <f t="shared" si="207"/>
        <v>1</v>
      </c>
      <c r="Z216" s="54">
        <f t="shared" si="208"/>
        <v>0.26614040891053398</v>
      </c>
      <c r="AA216" s="54">
        <f t="shared" si="209"/>
        <v>0.26614040891053398</v>
      </c>
      <c r="AB216" s="54">
        <f t="shared" si="191"/>
        <v>0.26614040891053398</v>
      </c>
      <c r="AC216" s="178">
        <f t="shared" si="203"/>
        <v>1</v>
      </c>
    </row>
    <row r="217" spans="1:29" ht="75.75" customHeight="1" x14ac:dyDescent="0.25">
      <c r="A217" s="113" t="s">
        <v>550</v>
      </c>
      <c r="B217" s="32" t="s">
        <v>37</v>
      </c>
      <c r="C217" s="32">
        <v>10</v>
      </c>
      <c r="D217" s="32" t="s">
        <v>38</v>
      </c>
      <c r="E217" s="39" t="s">
        <v>551</v>
      </c>
      <c r="F217" s="59">
        <f t="shared" ref="F217:K219" si="214">+F218</f>
        <v>61846862223</v>
      </c>
      <c r="G217" s="59">
        <f t="shared" si="214"/>
        <v>0</v>
      </c>
      <c r="H217" s="59">
        <f t="shared" si="214"/>
        <v>0</v>
      </c>
      <c r="I217" s="59">
        <f t="shared" si="214"/>
        <v>0</v>
      </c>
      <c r="J217" s="59">
        <f t="shared" si="214"/>
        <v>0</v>
      </c>
      <c r="K217" s="59">
        <f t="shared" si="214"/>
        <v>0</v>
      </c>
      <c r="L217" s="59">
        <f t="shared" si="204"/>
        <v>0</v>
      </c>
      <c r="M217" s="59">
        <f>+M218</f>
        <v>61846862223</v>
      </c>
      <c r="N217" s="323">
        <f t="shared" si="201"/>
        <v>7.7511972989445909E-3</v>
      </c>
      <c r="O217" s="59">
        <f t="shared" ref="O217:X219" si="215">+O218</f>
        <v>0</v>
      </c>
      <c r="P217" s="59">
        <f t="shared" si="215"/>
        <v>61846862223</v>
      </c>
      <c r="Q217" s="59">
        <f t="shared" si="215"/>
        <v>0</v>
      </c>
      <c r="R217" s="59">
        <f t="shared" si="215"/>
        <v>61846862223</v>
      </c>
      <c r="S217" s="59">
        <f t="shared" si="215"/>
        <v>0</v>
      </c>
      <c r="T217" s="59">
        <f t="shared" si="215"/>
        <v>0</v>
      </c>
      <c r="U217" s="59">
        <f t="shared" si="215"/>
        <v>14484696692</v>
      </c>
      <c r="V217" s="59">
        <f t="shared" si="215"/>
        <v>47362165531</v>
      </c>
      <c r="W217" s="59">
        <f t="shared" si="215"/>
        <v>14484696692</v>
      </c>
      <c r="X217" s="59">
        <f t="shared" si="215"/>
        <v>0</v>
      </c>
      <c r="Y217" s="176">
        <f t="shared" si="207"/>
        <v>1</v>
      </c>
      <c r="Z217" s="176">
        <f t="shared" si="208"/>
        <v>0.2342026122485053</v>
      </c>
      <c r="AA217" s="176">
        <f t="shared" si="209"/>
        <v>0.2342026122485053</v>
      </c>
      <c r="AB217" s="176">
        <f t="shared" si="191"/>
        <v>0.2342026122485053</v>
      </c>
      <c r="AC217" s="177">
        <f t="shared" si="203"/>
        <v>1</v>
      </c>
    </row>
    <row r="218" spans="1:29" ht="75" customHeight="1" x14ac:dyDescent="0.25">
      <c r="A218" s="113" t="s">
        <v>552</v>
      </c>
      <c r="B218" s="32" t="s">
        <v>37</v>
      </c>
      <c r="C218" s="32">
        <v>10</v>
      </c>
      <c r="D218" s="32" t="s">
        <v>38</v>
      </c>
      <c r="E218" s="39" t="s">
        <v>257</v>
      </c>
      <c r="F218" s="59">
        <f t="shared" si="214"/>
        <v>61846862223</v>
      </c>
      <c r="G218" s="59">
        <f t="shared" si="214"/>
        <v>0</v>
      </c>
      <c r="H218" s="59">
        <f t="shared" si="214"/>
        <v>0</v>
      </c>
      <c r="I218" s="59">
        <f t="shared" si="214"/>
        <v>0</v>
      </c>
      <c r="J218" s="59">
        <f t="shared" si="214"/>
        <v>0</v>
      </c>
      <c r="K218" s="59">
        <f t="shared" si="214"/>
        <v>0</v>
      </c>
      <c r="L218" s="59">
        <f t="shared" si="204"/>
        <v>0</v>
      </c>
      <c r="M218" s="59">
        <f>+M219</f>
        <v>61846862223</v>
      </c>
      <c r="N218" s="323">
        <f t="shared" si="201"/>
        <v>7.7511972989445909E-3</v>
      </c>
      <c r="O218" s="59">
        <f t="shared" si="215"/>
        <v>0</v>
      </c>
      <c r="P218" s="59">
        <f t="shared" si="215"/>
        <v>61846862223</v>
      </c>
      <c r="Q218" s="59">
        <f t="shared" si="215"/>
        <v>0</v>
      </c>
      <c r="R218" s="59">
        <f t="shared" si="215"/>
        <v>61846862223</v>
      </c>
      <c r="S218" s="59">
        <f t="shared" si="215"/>
        <v>0</v>
      </c>
      <c r="T218" s="59">
        <f t="shared" si="215"/>
        <v>0</v>
      </c>
      <c r="U218" s="59">
        <f t="shared" si="215"/>
        <v>14484696692</v>
      </c>
      <c r="V218" s="59">
        <f t="shared" si="215"/>
        <v>47362165531</v>
      </c>
      <c r="W218" s="59">
        <f t="shared" si="215"/>
        <v>14484696692</v>
      </c>
      <c r="X218" s="59">
        <f t="shared" si="215"/>
        <v>0</v>
      </c>
      <c r="Y218" s="176">
        <f t="shared" si="207"/>
        <v>1</v>
      </c>
      <c r="Z218" s="176">
        <f t="shared" si="208"/>
        <v>0.2342026122485053</v>
      </c>
      <c r="AA218" s="176">
        <f t="shared" si="209"/>
        <v>0.2342026122485053</v>
      </c>
      <c r="AB218" s="176">
        <f t="shared" si="191"/>
        <v>0.2342026122485053</v>
      </c>
      <c r="AC218" s="177">
        <f t="shared" si="203"/>
        <v>1</v>
      </c>
    </row>
    <row r="219" spans="1:29" ht="42" customHeight="1" x14ac:dyDescent="0.25">
      <c r="A219" s="113" t="s">
        <v>553</v>
      </c>
      <c r="B219" s="32" t="s">
        <v>37</v>
      </c>
      <c r="C219" s="32">
        <v>10</v>
      </c>
      <c r="D219" s="32" t="s">
        <v>38</v>
      </c>
      <c r="E219" s="39" t="s">
        <v>455</v>
      </c>
      <c r="F219" s="59">
        <f t="shared" si="214"/>
        <v>61846862223</v>
      </c>
      <c r="G219" s="59">
        <f t="shared" si="214"/>
        <v>0</v>
      </c>
      <c r="H219" s="59">
        <f t="shared" si="214"/>
        <v>0</v>
      </c>
      <c r="I219" s="59">
        <f t="shared" si="214"/>
        <v>0</v>
      </c>
      <c r="J219" s="59">
        <f t="shared" si="214"/>
        <v>0</v>
      </c>
      <c r="K219" s="59">
        <f t="shared" si="214"/>
        <v>0</v>
      </c>
      <c r="L219" s="59">
        <f t="shared" si="204"/>
        <v>0</v>
      </c>
      <c r="M219" s="59">
        <f>+M220</f>
        <v>61846862223</v>
      </c>
      <c r="N219" s="323">
        <f t="shared" si="201"/>
        <v>7.7511972989445909E-3</v>
      </c>
      <c r="O219" s="59">
        <f t="shared" si="215"/>
        <v>0</v>
      </c>
      <c r="P219" s="59">
        <f t="shared" si="215"/>
        <v>61846862223</v>
      </c>
      <c r="Q219" s="59">
        <f t="shared" si="215"/>
        <v>0</v>
      </c>
      <c r="R219" s="59">
        <f t="shared" si="215"/>
        <v>61846862223</v>
      </c>
      <c r="S219" s="59">
        <f t="shared" si="215"/>
        <v>0</v>
      </c>
      <c r="T219" s="59">
        <f t="shared" si="215"/>
        <v>0</v>
      </c>
      <c r="U219" s="59">
        <f t="shared" si="215"/>
        <v>14484696692</v>
      </c>
      <c r="V219" s="59">
        <f t="shared" si="215"/>
        <v>47362165531</v>
      </c>
      <c r="W219" s="59">
        <f t="shared" si="215"/>
        <v>14484696692</v>
      </c>
      <c r="X219" s="59">
        <f t="shared" si="215"/>
        <v>0</v>
      </c>
      <c r="Y219" s="176">
        <f t="shared" si="207"/>
        <v>1</v>
      </c>
      <c r="Z219" s="176">
        <f t="shared" si="208"/>
        <v>0.2342026122485053</v>
      </c>
      <c r="AA219" s="176">
        <f t="shared" si="209"/>
        <v>0.2342026122485053</v>
      </c>
      <c r="AB219" s="176">
        <f t="shared" si="191"/>
        <v>0.2342026122485053</v>
      </c>
      <c r="AC219" s="177">
        <f t="shared" si="203"/>
        <v>1</v>
      </c>
    </row>
    <row r="220" spans="1:29" ht="42" customHeight="1" x14ac:dyDescent="0.25">
      <c r="A220" s="114" t="s">
        <v>554</v>
      </c>
      <c r="B220" s="43" t="s">
        <v>37</v>
      </c>
      <c r="C220" s="43">
        <v>10</v>
      </c>
      <c r="D220" s="43" t="s">
        <v>38</v>
      </c>
      <c r="E220" s="44" t="s">
        <v>268</v>
      </c>
      <c r="F220" s="45">
        <v>61846862223</v>
      </c>
      <c r="G220" s="45">
        <v>0</v>
      </c>
      <c r="H220" s="45">
        <v>0</v>
      </c>
      <c r="I220" s="45">
        <v>0</v>
      </c>
      <c r="J220" s="45">
        <v>0</v>
      </c>
      <c r="K220" s="45">
        <v>0</v>
      </c>
      <c r="L220" s="45">
        <f t="shared" si="204"/>
        <v>0</v>
      </c>
      <c r="M220" s="46">
        <f>+F220+L220</f>
        <v>61846862223</v>
      </c>
      <c r="N220" s="86">
        <f t="shared" si="201"/>
        <v>7.7511972989445909E-3</v>
      </c>
      <c r="O220" s="45">
        <v>0</v>
      </c>
      <c r="P220" s="45">
        <v>61846862223</v>
      </c>
      <c r="Q220" s="45">
        <f>M220-P220</f>
        <v>0</v>
      </c>
      <c r="R220" s="45">
        <v>61846862223</v>
      </c>
      <c r="S220" s="45">
        <f>+M220-R220</f>
        <v>0</v>
      </c>
      <c r="T220" s="45">
        <f>P220-R220</f>
        <v>0</v>
      </c>
      <c r="U220" s="45">
        <v>14484696692</v>
      </c>
      <c r="V220" s="45">
        <f>+R220-U220</f>
        <v>47362165531</v>
      </c>
      <c r="W220" s="45">
        <v>14484696692</v>
      </c>
      <c r="X220" s="48">
        <f>+U220-W220</f>
        <v>0</v>
      </c>
      <c r="Y220" s="54">
        <f t="shared" si="207"/>
        <v>1</v>
      </c>
      <c r="Z220" s="54">
        <f t="shared" si="208"/>
        <v>0.2342026122485053</v>
      </c>
      <c r="AA220" s="54">
        <f t="shared" si="209"/>
        <v>0.2342026122485053</v>
      </c>
      <c r="AB220" s="54">
        <f t="shared" si="191"/>
        <v>0.2342026122485053</v>
      </c>
      <c r="AC220" s="178">
        <f t="shared" si="203"/>
        <v>1</v>
      </c>
    </row>
    <row r="221" spans="1:29" ht="74.25" customHeight="1" x14ac:dyDescent="0.25">
      <c r="A221" s="199" t="s">
        <v>555</v>
      </c>
      <c r="B221" s="135" t="s">
        <v>37</v>
      </c>
      <c r="C221" s="32">
        <v>10</v>
      </c>
      <c r="D221" s="32" t="s">
        <v>38</v>
      </c>
      <c r="E221" s="72" t="s">
        <v>556</v>
      </c>
      <c r="F221" s="60">
        <f t="shared" ref="F221:H223" si="216">+F222</f>
        <v>2576582587</v>
      </c>
      <c r="G221" s="60">
        <f t="shared" si="216"/>
        <v>2156582587</v>
      </c>
      <c r="H221" s="60">
        <f t="shared" si="216"/>
        <v>2238413992</v>
      </c>
      <c r="I221" s="60">
        <v>81831405</v>
      </c>
      <c r="J221" s="60">
        <f t="shared" ref="J221:K223" si="217">+J222</f>
        <v>0</v>
      </c>
      <c r="K221" s="59">
        <f t="shared" si="217"/>
        <v>0</v>
      </c>
      <c r="L221" s="59">
        <f t="shared" si="204"/>
        <v>-163662810</v>
      </c>
      <c r="M221" s="59">
        <f>+M222</f>
        <v>2494751182</v>
      </c>
      <c r="N221" s="323">
        <f t="shared" si="201"/>
        <v>3.1266434429176175E-4</v>
      </c>
      <c r="O221" s="60">
        <f t="shared" ref="O221:X223" si="218">+O222</f>
        <v>0</v>
      </c>
      <c r="P221" s="60">
        <f t="shared" si="218"/>
        <v>2494751181.96</v>
      </c>
      <c r="Q221" s="59">
        <f t="shared" si="218"/>
        <v>3.9999961853027344E-2</v>
      </c>
      <c r="R221" s="59">
        <f t="shared" si="218"/>
        <v>196111282.91999999</v>
      </c>
      <c r="S221" s="59">
        <f t="shared" si="218"/>
        <v>2298639899.0799999</v>
      </c>
      <c r="T221" s="59">
        <f t="shared" si="218"/>
        <v>2298639899.04</v>
      </c>
      <c r="U221" s="59">
        <f t="shared" si="218"/>
        <v>196108039.84</v>
      </c>
      <c r="V221" s="59">
        <f t="shared" si="218"/>
        <v>3243.0799999833107</v>
      </c>
      <c r="W221" s="59">
        <f t="shared" si="218"/>
        <v>196108039.84</v>
      </c>
      <c r="X221" s="59">
        <f t="shared" si="218"/>
        <v>0</v>
      </c>
      <c r="Y221" s="183">
        <f t="shared" si="207"/>
        <v>7.8609556069147088E-2</v>
      </c>
      <c r="Z221" s="183">
        <f t="shared" si="208"/>
        <v>7.8608256107842986E-2</v>
      </c>
      <c r="AA221" s="183">
        <f t="shared" si="209"/>
        <v>7.8608256107842986E-2</v>
      </c>
      <c r="AB221" s="183">
        <f t="shared" si="191"/>
        <v>0.9999834630626464</v>
      </c>
      <c r="AC221" s="177">
        <f t="shared" si="203"/>
        <v>1</v>
      </c>
    </row>
    <row r="222" spans="1:29" ht="81.75" customHeight="1" x14ac:dyDescent="0.25">
      <c r="A222" s="199" t="s">
        <v>557</v>
      </c>
      <c r="B222" s="135" t="s">
        <v>37</v>
      </c>
      <c r="C222" s="32">
        <v>10</v>
      </c>
      <c r="D222" s="32" t="s">
        <v>38</v>
      </c>
      <c r="E222" s="39" t="s">
        <v>257</v>
      </c>
      <c r="F222" s="60">
        <f t="shared" si="216"/>
        <v>2576582587</v>
      </c>
      <c r="G222" s="60">
        <f t="shared" si="216"/>
        <v>2156582587</v>
      </c>
      <c r="H222" s="60">
        <f t="shared" si="216"/>
        <v>2238413992</v>
      </c>
      <c r="I222" s="60">
        <v>81831405</v>
      </c>
      <c r="J222" s="60">
        <f t="shared" si="217"/>
        <v>0</v>
      </c>
      <c r="K222" s="59">
        <f t="shared" si="217"/>
        <v>0</v>
      </c>
      <c r="L222" s="59">
        <f t="shared" si="204"/>
        <v>-163662810</v>
      </c>
      <c r="M222" s="59">
        <f>+M223</f>
        <v>2494751182</v>
      </c>
      <c r="N222" s="323">
        <f t="shared" si="201"/>
        <v>3.1266434429176175E-4</v>
      </c>
      <c r="O222" s="60">
        <f t="shared" si="218"/>
        <v>0</v>
      </c>
      <c r="P222" s="60">
        <f t="shared" si="218"/>
        <v>2494751181.96</v>
      </c>
      <c r="Q222" s="59">
        <f t="shared" si="218"/>
        <v>3.9999961853027344E-2</v>
      </c>
      <c r="R222" s="59">
        <f t="shared" si="218"/>
        <v>196111282.91999999</v>
      </c>
      <c r="S222" s="59">
        <f t="shared" si="218"/>
        <v>2298639899.0799999</v>
      </c>
      <c r="T222" s="59">
        <f t="shared" si="218"/>
        <v>2298639899.04</v>
      </c>
      <c r="U222" s="59">
        <f t="shared" si="218"/>
        <v>196108039.84</v>
      </c>
      <c r="V222" s="59">
        <f t="shared" si="218"/>
        <v>3243.0799999833107</v>
      </c>
      <c r="W222" s="59">
        <f t="shared" si="218"/>
        <v>196108039.84</v>
      </c>
      <c r="X222" s="59">
        <f t="shared" si="218"/>
        <v>0</v>
      </c>
      <c r="Y222" s="183">
        <f t="shared" si="207"/>
        <v>7.8609556069147088E-2</v>
      </c>
      <c r="Z222" s="183">
        <f t="shared" si="208"/>
        <v>7.8608256107842986E-2</v>
      </c>
      <c r="AA222" s="183">
        <f t="shared" si="209"/>
        <v>7.8608256107842986E-2</v>
      </c>
      <c r="AB222" s="183">
        <f t="shared" si="191"/>
        <v>0.9999834630626464</v>
      </c>
      <c r="AC222" s="177">
        <f t="shared" si="203"/>
        <v>1</v>
      </c>
    </row>
    <row r="223" spans="1:29" ht="41.25" customHeight="1" x14ac:dyDescent="0.25">
      <c r="A223" s="199" t="s">
        <v>558</v>
      </c>
      <c r="B223" s="135" t="s">
        <v>37</v>
      </c>
      <c r="C223" s="32">
        <v>10</v>
      </c>
      <c r="D223" s="32" t="s">
        <v>38</v>
      </c>
      <c r="E223" s="72" t="s">
        <v>455</v>
      </c>
      <c r="F223" s="60">
        <f t="shared" si="216"/>
        <v>2576582587</v>
      </c>
      <c r="G223" s="60">
        <f t="shared" si="216"/>
        <v>2156582587</v>
      </c>
      <c r="H223" s="60">
        <f t="shared" si="216"/>
        <v>2238413992</v>
      </c>
      <c r="I223" s="60">
        <f>+I224</f>
        <v>0</v>
      </c>
      <c r="J223" s="60">
        <f t="shared" si="217"/>
        <v>0</v>
      </c>
      <c r="K223" s="59">
        <f t="shared" si="217"/>
        <v>0</v>
      </c>
      <c r="L223" s="59">
        <f t="shared" si="204"/>
        <v>-81831405</v>
      </c>
      <c r="M223" s="59">
        <f>+M224</f>
        <v>2494751182</v>
      </c>
      <c r="N223" s="323">
        <f t="shared" si="201"/>
        <v>3.1266434429176175E-4</v>
      </c>
      <c r="O223" s="60">
        <f t="shared" si="218"/>
        <v>0</v>
      </c>
      <c r="P223" s="60">
        <f t="shared" si="218"/>
        <v>2494751181.96</v>
      </c>
      <c r="Q223" s="59">
        <f t="shared" si="218"/>
        <v>3.9999961853027344E-2</v>
      </c>
      <c r="R223" s="59">
        <f t="shared" si="218"/>
        <v>196111282.91999999</v>
      </c>
      <c r="S223" s="59">
        <f t="shared" si="218"/>
        <v>2298639899.0799999</v>
      </c>
      <c r="T223" s="59">
        <f t="shared" si="218"/>
        <v>2298639899.04</v>
      </c>
      <c r="U223" s="59">
        <f t="shared" si="218"/>
        <v>196108039.84</v>
      </c>
      <c r="V223" s="59">
        <f t="shared" si="218"/>
        <v>3243.0799999833107</v>
      </c>
      <c r="W223" s="59">
        <f t="shared" si="218"/>
        <v>196108039.84</v>
      </c>
      <c r="X223" s="59">
        <f t="shared" si="218"/>
        <v>0</v>
      </c>
      <c r="Y223" s="183">
        <f t="shared" si="207"/>
        <v>7.8609556069147088E-2</v>
      </c>
      <c r="Z223" s="183">
        <f t="shared" si="208"/>
        <v>7.8608256107842986E-2</v>
      </c>
      <c r="AA223" s="183">
        <f t="shared" si="209"/>
        <v>7.8608256107842986E-2</v>
      </c>
      <c r="AB223" s="183">
        <f t="shared" si="191"/>
        <v>0.9999834630626464</v>
      </c>
      <c r="AC223" s="177">
        <f t="shared" si="203"/>
        <v>1</v>
      </c>
    </row>
    <row r="224" spans="1:29" ht="42" customHeight="1" x14ac:dyDescent="0.25">
      <c r="A224" s="202" t="s">
        <v>559</v>
      </c>
      <c r="B224" s="148" t="s">
        <v>37</v>
      </c>
      <c r="C224" s="43">
        <v>10</v>
      </c>
      <c r="D224" s="43" t="s">
        <v>38</v>
      </c>
      <c r="E224" s="44" t="s">
        <v>268</v>
      </c>
      <c r="F224" s="45">
        <v>2576582587</v>
      </c>
      <c r="G224" s="45">
        <v>2156582587</v>
      </c>
      <c r="H224" s="45">
        <v>2238413992</v>
      </c>
      <c r="I224" s="45">
        <v>0</v>
      </c>
      <c r="J224" s="45">
        <v>0</v>
      </c>
      <c r="K224" s="45">
        <v>0</v>
      </c>
      <c r="L224" s="45">
        <f t="shared" si="204"/>
        <v>-81831405</v>
      </c>
      <c r="M224" s="46">
        <f>+F224+L224</f>
        <v>2494751182</v>
      </c>
      <c r="N224" s="47">
        <f t="shared" si="201"/>
        <v>3.1266434429176175E-4</v>
      </c>
      <c r="O224" s="45">
        <v>0</v>
      </c>
      <c r="P224" s="45">
        <v>2494751181.96</v>
      </c>
      <c r="Q224" s="45">
        <f>M224-P224</f>
        <v>3.9999961853027344E-2</v>
      </c>
      <c r="R224" s="45">
        <v>196111282.91999999</v>
      </c>
      <c r="S224" s="45">
        <f>+M224-R224</f>
        <v>2298639899.0799999</v>
      </c>
      <c r="T224" s="45">
        <f>P224-R224</f>
        <v>2298639899.04</v>
      </c>
      <c r="U224" s="45">
        <v>196108039.84</v>
      </c>
      <c r="V224" s="45">
        <f>+R224-U224</f>
        <v>3243.0799999833107</v>
      </c>
      <c r="W224" s="45">
        <v>196108039.84</v>
      </c>
      <c r="X224" s="48">
        <f>+U224-W224</f>
        <v>0</v>
      </c>
      <c r="Y224" s="182">
        <f t="shared" si="207"/>
        <v>7.8609556069147088E-2</v>
      </c>
      <c r="Z224" s="182">
        <f t="shared" si="208"/>
        <v>7.8608256107842986E-2</v>
      </c>
      <c r="AA224" s="182">
        <f t="shared" si="209"/>
        <v>7.8608256107842986E-2</v>
      </c>
      <c r="AB224" s="182">
        <f t="shared" si="191"/>
        <v>0.9999834630626464</v>
      </c>
      <c r="AC224" s="178">
        <f t="shared" si="203"/>
        <v>1</v>
      </c>
    </row>
    <row r="225" spans="1:29" ht="90" customHeight="1" x14ac:dyDescent="0.25">
      <c r="A225" s="199" t="s">
        <v>561</v>
      </c>
      <c r="B225" s="135" t="s">
        <v>37</v>
      </c>
      <c r="C225" s="32">
        <v>10</v>
      </c>
      <c r="D225" s="32" t="s">
        <v>38</v>
      </c>
      <c r="E225" s="72" t="s">
        <v>562</v>
      </c>
      <c r="F225" s="60">
        <f t="shared" ref="F225:K227" si="219">+F226</f>
        <v>340140614334</v>
      </c>
      <c r="G225" s="60">
        <f t="shared" si="219"/>
        <v>340140614334</v>
      </c>
      <c r="H225" s="60">
        <f t="shared" si="219"/>
        <v>340140614334</v>
      </c>
      <c r="I225" s="60">
        <f t="shared" si="219"/>
        <v>0</v>
      </c>
      <c r="J225" s="60">
        <f t="shared" si="219"/>
        <v>0</v>
      </c>
      <c r="K225" s="59">
        <f t="shared" si="219"/>
        <v>0</v>
      </c>
      <c r="L225" s="59">
        <f t="shared" si="204"/>
        <v>0</v>
      </c>
      <c r="M225" s="59">
        <f>+M226</f>
        <v>340140614334</v>
      </c>
      <c r="N225" s="323">
        <f t="shared" si="201"/>
        <v>4.2629438524798391E-2</v>
      </c>
      <c r="O225" s="60">
        <f t="shared" ref="O225:X227" si="220">+O226</f>
        <v>0</v>
      </c>
      <c r="P225" s="60">
        <f t="shared" si="220"/>
        <v>340140614334</v>
      </c>
      <c r="Q225" s="59">
        <f t="shared" si="220"/>
        <v>0</v>
      </c>
      <c r="R225" s="59">
        <f t="shared" si="220"/>
        <v>340140614334</v>
      </c>
      <c r="S225" s="59">
        <f t="shared" si="220"/>
        <v>0</v>
      </c>
      <c r="T225" s="59">
        <f t="shared" si="220"/>
        <v>0</v>
      </c>
      <c r="U225" s="59">
        <f t="shared" si="220"/>
        <v>34020083601</v>
      </c>
      <c r="V225" s="59">
        <f t="shared" si="220"/>
        <v>306120530733</v>
      </c>
      <c r="W225" s="59">
        <f t="shared" si="220"/>
        <v>34020083601</v>
      </c>
      <c r="X225" s="59">
        <f t="shared" si="220"/>
        <v>0</v>
      </c>
      <c r="Y225" s="176">
        <f t="shared" si="207"/>
        <v>1</v>
      </c>
      <c r="Z225" s="176">
        <f t="shared" si="208"/>
        <v>0.10001770493538913</v>
      </c>
      <c r="AA225" s="176">
        <f t="shared" si="209"/>
        <v>0.10001770493538913</v>
      </c>
      <c r="AB225" s="176">
        <f t="shared" si="191"/>
        <v>0.10001770493538913</v>
      </c>
      <c r="AC225" s="177">
        <f t="shared" si="203"/>
        <v>1</v>
      </c>
    </row>
    <row r="226" spans="1:29" ht="84.75" customHeight="1" x14ac:dyDescent="0.25">
      <c r="A226" s="199" t="s">
        <v>563</v>
      </c>
      <c r="B226" s="135" t="s">
        <v>37</v>
      </c>
      <c r="C226" s="32">
        <v>10</v>
      </c>
      <c r="D226" s="32" t="s">
        <v>38</v>
      </c>
      <c r="E226" s="39" t="s">
        <v>257</v>
      </c>
      <c r="F226" s="60">
        <f t="shared" si="219"/>
        <v>340140614334</v>
      </c>
      <c r="G226" s="60">
        <f t="shared" si="219"/>
        <v>340140614334</v>
      </c>
      <c r="H226" s="60">
        <f t="shared" si="219"/>
        <v>340140614334</v>
      </c>
      <c r="I226" s="60">
        <f t="shared" si="219"/>
        <v>0</v>
      </c>
      <c r="J226" s="60">
        <f t="shared" si="219"/>
        <v>0</v>
      </c>
      <c r="K226" s="59">
        <f t="shared" si="219"/>
        <v>0</v>
      </c>
      <c r="L226" s="59">
        <f t="shared" si="204"/>
        <v>0</v>
      </c>
      <c r="M226" s="59">
        <f>+M227</f>
        <v>340140614334</v>
      </c>
      <c r="N226" s="323">
        <f t="shared" si="201"/>
        <v>4.2629438524798391E-2</v>
      </c>
      <c r="O226" s="60">
        <f t="shared" si="220"/>
        <v>0</v>
      </c>
      <c r="P226" s="60">
        <f t="shared" si="220"/>
        <v>340140614334</v>
      </c>
      <c r="Q226" s="59">
        <f t="shared" si="220"/>
        <v>0</v>
      </c>
      <c r="R226" s="59">
        <f t="shared" si="220"/>
        <v>340140614334</v>
      </c>
      <c r="S226" s="59">
        <f t="shared" si="220"/>
        <v>0</v>
      </c>
      <c r="T226" s="59">
        <f t="shared" si="220"/>
        <v>0</v>
      </c>
      <c r="U226" s="59">
        <f t="shared" si="220"/>
        <v>34020083601</v>
      </c>
      <c r="V226" s="59">
        <f t="shared" si="220"/>
        <v>306120530733</v>
      </c>
      <c r="W226" s="59">
        <f t="shared" si="220"/>
        <v>34020083601</v>
      </c>
      <c r="X226" s="59">
        <f t="shared" si="220"/>
        <v>0</v>
      </c>
      <c r="Y226" s="176">
        <f t="shared" si="207"/>
        <v>1</v>
      </c>
      <c r="Z226" s="176">
        <f t="shared" si="208"/>
        <v>0.10001770493538913</v>
      </c>
      <c r="AA226" s="176">
        <f t="shared" si="209"/>
        <v>0.10001770493538913</v>
      </c>
      <c r="AB226" s="176">
        <f t="shared" si="191"/>
        <v>0.10001770493538913</v>
      </c>
      <c r="AC226" s="177">
        <f t="shared" si="203"/>
        <v>1</v>
      </c>
    </row>
    <row r="227" spans="1:29" ht="42" customHeight="1" x14ac:dyDescent="0.25">
      <c r="A227" s="199" t="s">
        <v>564</v>
      </c>
      <c r="B227" s="135" t="s">
        <v>37</v>
      </c>
      <c r="C227" s="32">
        <v>10</v>
      </c>
      <c r="D227" s="32" t="s">
        <v>38</v>
      </c>
      <c r="E227" s="72" t="s">
        <v>455</v>
      </c>
      <c r="F227" s="60">
        <f t="shared" si="219"/>
        <v>340140614334</v>
      </c>
      <c r="G227" s="60">
        <f t="shared" si="219"/>
        <v>340140614334</v>
      </c>
      <c r="H227" s="60">
        <f t="shared" si="219"/>
        <v>340140614334</v>
      </c>
      <c r="I227" s="60">
        <f t="shared" si="219"/>
        <v>0</v>
      </c>
      <c r="J227" s="60">
        <f t="shared" si="219"/>
        <v>0</v>
      </c>
      <c r="K227" s="59">
        <f t="shared" si="219"/>
        <v>0</v>
      </c>
      <c r="L227" s="59">
        <f t="shared" si="204"/>
        <v>0</v>
      </c>
      <c r="M227" s="59">
        <f>+M228</f>
        <v>340140614334</v>
      </c>
      <c r="N227" s="323">
        <f t="shared" si="201"/>
        <v>4.2629438524798391E-2</v>
      </c>
      <c r="O227" s="60">
        <f t="shared" si="220"/>
        <v>0</v>
      </c>
      <c r="P227" s="60">
        <f t="shared" si="220"/>
        <v>340140614334</v>
      </c>
      <c r="Q227" s="59">
        <f t="shared" si="220"/>
        <v>0</v>
      </c>
      <c r="R227" s="59">
        <f t="shared" si="220"/>
        <v>340140614334</v>
      </c>
      <c r="S227" s="59">
        <f t="shared" si="220"/>
        <v>0</v>
      </c>
      <c r="T227" s="59">
        <f t="shared" si="220"/>
        <v>0</v>
      </c>
      <c r="U227" s="59">
        <f t="shared" si="220"/>
        <v>34020083601</v>
      </c>
      <c r="V227" s="59">
        <f t="shared" si="220"/>
        <v>306120530733</v>
      </c>
      <c r="W227" s="59">
        <f t="shared" si="220"/>
        <v>34020083601</v>
      </c>
      <c r="X227" s="59">
        <f t="shared" si="220"/>
        <v>0</v>
      </c>
      <c r="Y227" s="176">
        <f t="shared" si="207"/>
        <v>1</v>
      </c>
      <c r="Z227" s="176">
        <f t="shared" si="208"/>
        <v>0.10001770493538913</v>
      </c>
      <c r="AA227" s="176">
        <f t="shared" si="209"/>
        <v>0.10001770493538913</v>
      </c>
      <c r="AB227" s="176">
        <f t="shared" si="191"/>
        <v>0.10001770493538913</v>
      </c>
      <c r="AC227" s="177">
        <f t="shared" si="203"/>
        <v>1</v>
      </c>
    </row>
    <row r="228" spans="1:29" ht="42" customHeight="1" x14ac:dyDescent="0.25">
      <c r="A228" s="202" t="s">
        <v>565</v>
      </c>
      <c r="B228" s="148" t="s">
        <v>37</v>
      </c>
      <c r="C228" s="43">
        <v>10</v>
      </c>
      <c r="D228" s="43" t="s">
        <v>38</v>
      </c>
      <c r="E228" s="44" t="s">
        <v>268</v>
      </c>
      <c r="F228" s="45">
        <v>340140614334</v>
      </c>
      <c r="G228" s="45">
        <v>340140614334</v>
      </c>
      <c r="H228" s="45">
        <v>340140614334</v>
      </c>
      <c r="I228" s="45">
        <v>0</v>
      </c>
      <c r="J228" s="45">
        <v>0</v>
      </c>
      <c r="K228" s="45">
        <v>0</v>
      </c>
      <c r="L228" s="45">
        <f t="shared" si="204"/>
        <v>0</v>
      </c>
      <c r="M228" s="46">
        <f>+F228+L228</f>
        <v>340140614334</v>
      </c>
      <c r="N228" s="86">
        <f t="shared" si="201"/>
        <v>4.2629438524798391E-2</v>
      </c>
      <c r="O228" s="45">
        <v>0</v>
      </c>
      <c r="P228" s="45">
        <v>340140614334</v>
      </c>
      <c r="Q228" s="45">
        <f>M228-P228</f>
        <v>0</v>
      </c>
      <c r="R228" s="45">
        <v>340140614334</v>
      </c>
      <c r="S228" s="45">
        <f>+M228-R228</f>
        <v>0</v>
      </c>
      <c r="T228" s="45">
        <f>P228-R228</f>
        <v>0</v>
      </c>
      <c r="U228" s="45">
        <v>34020083601</v>
      </c>
      <c r="V228" s="45">
        <f>+R228-U228</f>
        <v>306120530733</v>
      </c>
      <c r="W228" s="45">
        <v>34020083601</v>
      </c>
      <c r="X228" s="48">
        <f>+U228-W228</f>
        <v>0</v>
      </c>
      <c r="Y228" s="54">
        <f t="shared" si="207"/>
        <v>1</v>
      </c>
      <c r="Z228" s="54">
        <f t="shared" si="208"/>
        <v>0.10001770493538913</v>
      </c>
      <c r="AA228" s="54">
        <f t="shared" si="209"/>
        <v>0.10001770493538913</v>
      </c>
      <c r="AB228" s="54">
        <f t="shared" si="191"/>
        <v>0.10001770493538913</v>
      </c>
      <c r="AC228" s="178">
        <f t="shared" si="203"/>
        <v>1</v>
      </c>
    </row>
    <row r="229" spans="1:29" ht="88.5" customHeight="1" x14ac:dyDescent="0.25">
      <c r="A229" s="199" t="s">
        <v>566</v>
      </c>
      <c r="B229" s="135" t="s">
        <v>37</v>
      </c>
      <c r="C229" s="32">
        <v>10</v>
      </c>
      <c r="D229" s="32" t="s">
        <v>38</v>
      </c>
      <c r="E229" s="72" t="s">
        <v>567</v>
      </c>
      <c r="F229" s="60">
        <f t="shared" ref="F229:K231" si="221">+F230</f>
        <v>166529436860</v>
      </c>
      <c r="G229" s="60">
        <f t="shared" si="221"/>
        <v>166529436860</v>
      </c>
      <c r="H229" s="60">
        <f t="shared" si="221"/>
        <v>166529436860</v>
      </c>
      <c r="I229" s="60">
        <f t="shared" si="221"/>
        <v>0</v>
      </c>
      <c r="J229" s="60">
        <f t="shared" si="221"/>
        <v>0</v>
      </c>
      <c r="K229" s="59">
        <f t="shared" si="221"/>
        <v>0</v>
      </c>
      <c r="L229" s="59">
        <f t="shared" si="204"/>
        <v>0</v>
      </c>
      <c r="M229" s="59">
        <f>+M230</f>
        <v>166529436860</v>
      </c>
      <c r="N229" s="323">
        <f t="shared" si="201"/>
        <v>2.0870945991241639E-2</v>
      </c>
      <c r="O229" s="60">
        <f t="shared" ref="O229:X231" si="222">+O230</f>
        <v>0</v>
      </c>
      <c r="P229" s="60">
        <f t="shared" si="222"/>
        <v>166529436860</v>
      </c>
      <c r="Q229" s="59">
        <f t="shared" si="222"/>
        <v>0</v>
      </c>
      <c r="R229" s="59">
        <f t="shared" si="222"/>
        <v>166529436860</v>
      </c>
      <c r="S229" s="59">
        <f t="shared" si="222"/>
        <v>0</v>
      </c>
      <c r="T229" s="59">
        <f t="shared" si="222"/>
        <v>0</v>
      </c>
      <c r="U229" s="59">
        <f t="shared" si="222"/>
        <v>25380894495</v>
      </c>
      <c r="V229" s="59">
        <f t="shared" si="222"/>
        <v>141148542365</v>
      </c>
      <c r="W229" s="59">
        <f t="shared" si="222"/>
        <v>25380894495</v>
      </c>
      <c r="X229" s="59">
        <f t="shared" si="222"/>
        <v>0</v>
      </c>
      <c r="Y229" s="176">
        <f t="shared" si="207"/>
        <v>1</v>
      </c>
      <c r="Z229" s="176">
        <f t="shared" si="208"/>
        <v>0.15241085884616015</v>
      </c>
      <c r="AA229" s="176">
        <f t="shared" si="209"/>
        <v>0.15241085884616015</v>
      </c>
      <c r="AB229" s="176">
        <f t="shared" si="191"/>
        <v>0.15241085884616015</v>
      </c>
      <c r="AC229" s="177">
        <f t="shared" si="203"/>
        <v>1</v>
      </c>
    </row>
    <row r="230" spans="1:29" ht="88.5" customHeight="1" x14ac:dyDescent="0.25">
      <c r="A230" s="199" t="s">
        <v>568</v>
      </c>
      <c r="B230" s="135" t="s">
        <v>37</v>
      </c>
      <c r="C230" s="32">
        <v>10</v>
      </c>
      <c r="D230" s="32" t="s">
        <v>38</v>
      </c>
      <c r="E230" s="39" t="s">
        <v>257</v>
      </c>
      <c r="F230" s="60">
        <f t="shared" si="221"/>
        <v>166529436860</v>
      </c>
      <c r="G230" s="60">
        <f t="shared" si="221"/>
        <v>166529436860</v>
      </c>
      <c r="H230" s="60">
        <f t="shared" si="221"/>
        <v>166529436860</v>
      </c>
      <c r="I230" s="60">
        <f t="shared" si="221"/>
        <v>0</v>
      </c>
      <c r="J230" s="60">
        <f t="shared" si="221"/>
        <v>0</v>
      </c>
      <c r="K230" s="59">
        <f t="shared" si="221"/>
        <v>0</v>
      </c>
      <c r="L230" s="59">
        <f t="shared" si="204"/>
        <v>0</v>
      </c>
      <c r="M230" s="59">
        <f>+M231</f>
        <v>166529436860</v>
      </c>
      <c r="N230" s="323">
        <f t="shared" si="201"/>
        <v>2.0870945991241639E-2</v>
      </c>
      <c r="O230" s="60">
        <f t="shared" si="222"/>
        <v>0</v>
      </c>
      <c r="P230" s="60">
        <f t="shared" si="222"/>
        <v>166529436860</v>
      </c>
      <c r="Q230" s="59">
        <f t="shared" si="222"/>
        <v>0</v>
      </c>
      <c r="R230" s="59">
        <f t="shared" si="222"/>
        <v>166529436860</v>
      </c>
      <c r="S230" s="59">
        <f t="shared" si="222"/>
        <v>0</v>
      </c>
      <c r="T230" s="59">
        <f t="shared" si="222"/>
        <v>0</v>
      </c>
      <c r="U230" s="59">
        <f t="shared" si="222"/>
        <v>25380894495</v>
      </c>
      <c r="V230" s="59">
        <f t="shared" si="222"/>
        <v>141148542365</v>
      </c>
      <c r="W230" s="59">
        <f t="shared" si="222"/>
        <v>25380894495</v>
      </c>
      <c r="X230" s="59">
        <f t="shared" si="222"/>
        <v>0</v>
      </c>
      <c r="Y230" s="176">
        <f t="shared" si="207"/>
        <v>1</v>
      </c>
      <c r="Z230" s="176">
        <f t="shared" si="208"/>
        <v>0.15241085884616015</v>
      </c>
      <c r="AA230" s="176">
        <f t="shared" si="209"/>
        <v>0.15241085884616015</v>
      </c>
      <c r="AB230" s="176">
        <f t="shared" si="191"/>
        <v>0.15241085884616015</v>
      </c>
      <c r="AC230" s="177">
        <f t="shared" si="203"/>
        <v>1</v>
      </c>
    </row>
    <row r="231" spans="1:29" ht="42" customHeight="1" x14ac:dyDescent="0.25">
      <c r="A231" s="199" t="s">
        <v>569</v>
      </c>
      <c r="B231" s="135" t="s">
        <v>37</v>
      </c>
      <c r="C231" s="32">
        <v>10</v>
      </c>
      <c r="D231" s="32" t="s">
        <v>38</v>
      </c>
      <c r="E231" s="72" t="s">
        <v>455</v>
      </c>
      <c r="F231" s="60">
        <f t="shared" si="221"/>
        <v>166529436860</v>
      </c>
      <c r="G231" s="60">
        <f t="shared" si="221"/>
        <v>166529436860</v>
      </c>
      <c r="H231" s="60">
        <f t="shared" si="221"/>
        <v>166529436860</v>
      </c>
      <c r="I231" s="60">
        <f t="shared" si="221"/>
        <v>0</v>
      </c>
      <c r="J231" s="60">
        <f t="shared" si="221"/>
        <v>0</v>
      </c>
      <c r="K231" s="59">
        <f t="shared" si="221"/>
        <v>0</v>
      </c>
      <c r="L231" s="59">
        <f t="shared" si="204"/>
        <v>0</v>
      </c>
      <c r="M231" s="59">
        <f>+M232</f>
        <v>166529436860</v>
      </c>
      <c r="N231" s="323">
        <f t="shared" si="201"/>
        <v>2.0870945991241639E-2</v>
      </c>
      <c r="O231" s="60">
        <f t="shared" si="222"/>
        <v>0</v>
      </c>
      <c r="P231" s="60">
        <f t="shared" si="222"/>
        <v>166529436860</v>
      </c>
      <c r="Q231" s="59">
        <f t="shared" si="222"/>
        <v>0</v>
      </c>
      <c r="R231" s="59">
        <f t="shared" si="222"/>
        <v>166529436860</v>
      </c>
      <c r="S231" s="59">
        <f t="shared" si="222"/>
        <v>0</v>
      </c>
      <c r="T231" s="59">
        <f t="shared" si="222"/>
        <v>0</v>
      </c>
      <c r="U231" s="59">
        <f t="shared" si="222"/>
        <v>25380894495</v>
      </c>
      <c r="V231" s="59">
        <f t="shared" si="222"/>
        <v>141148542365</v>
      </c>
      <c r="W231" s="59">
        <f t="shared" si="222"/>
        <v>25380894495</v>
      </c>
      <c r="X231" s="59">
        <f t="shared" si="222"/>
        <v>0</v>
      </c>
      <c r="Y231" s="176">
        <f t="shared" si="207"/>
        <v>1</v>
      </c>
      <c r="Z231" s="176">
        <f t="shared" si="208"/>
        <v>0.15241085884616015</v>
      </c>
      <c r="AA231" s="176">
        <f t="shared" si="209"/>
        <v>0.15241085884616015</v>
      </c>
      <c r="AB231" s="176">
        <f t="shared" si="191"/>
        <v>0.15241085884616015</v>
      </c>
      <c r="AC231" s="177">
        <f t="shared" si="203"/>
        <v>1</v>
      </c>
    </row>
    <row r="232" spans="1:29" ht="42" customHeight="1" x14ac:dyDescent="0.25">
      <c r="A232" s="202" t="s">
        <v>570</v>
      </c>
      <c r="B232" s="148" t="s">
        <v>37</v>
      </c>
      <c r="C232" s="43">
        <v>10</v>
      </c>
      <c r="D232" s="43" t="s">
        <v>38</v>
      </c>
      <c r="E232" s="44" t="s">
        <v>268</v>
      </c>
      <c r="F232" s="45">
        <v>166529436860</v>
      </c>
      <c r="G232" s="45">
        <v>166529436860</v>
      </c>
      <c r="H232" s="45">
        <v>166529436860</v>
      </c>
      <c r="I232" s="45">
        <v>0</v>
      </c>
      <c r="J232" s="45">
        <v>0</v>
      </c>
      <c r="K232" s="45">
        <v>0</v>
      </c>
      <c r="L232" s="45">
        <f t="shared" si="204"/>
        <v>0</v>
      </c>
      <c r="M232" s="46">
        <f>+F232+L232</f>
        <v>166529436860</v>
      </c>
      <c r="N232" s="86">
        <f t="shared" si="201"/>
        <v>2.0870945991241639E-2</v>
      </c>
      <c r="O232" s="45">
        <v>0</v>
      </c>
      <c r="P232" s="45">
        <v>166529436860</v>
      </c>
      <c r="Q232" s="45">
        <f>M232-P232</f>
        <v>0</v>
      </c>
      <c r="R232" s="45">
        <v>166529436860</v>
      </c>
      <c r="S232" s="45">
        <f>+M232-R232</f>
        <v>0</v>
      </c>
      <c r="T232" s="45">
        <f>P232-R232</f>
        <v>0</v>
      </c>
      <c r="U232" s="45">
        <v>25380894495</v>
      </c>
      <c r="V232" s="45">
        <f>+R232-U232</f>
        <v>141148542365</v>
      </c>
      <c r="W232" s="45">
        <v>25380894495</v>
      </c>
      <c r="X232" s="48">
        <f>+U232-W232</f>
        <v>0</v>
      </c>
      <c r="Y232" s="54">
        <f t="shared" si="207"/>
        <v>1</v>
      </c>
      <c r="Z232" s="54">
        <f t="shared" si="208"/>
        <v>0.15241085884616015</v>
      </c>
      <c r="AA232" s="54">
        <f t="shared" si="209"/>
        <v>0.15241085884616015</v>
      </c>
      <c r="AB232" s="54">
        <f t="shared" si="191"/>
        <v>0.15241085884616015</v>
      </c>
      <c r="AC232" s="178">
        <f t="shared" si="203"/>
        <v>1</v>
      </c>
    </row>
    <row r="233" spans="1:29" ht="88.5" customHeight="1" x14ac:dyDescent="0.25">
      <c r="A233" s="199" t="s">
        <v>571</v>
      </c>
      <c r="B233" s="135" t="s">
        <v>37</v>
      </c>
      <c r="C233" s="32">
        <v>10</v>
      </c>
      <c r="D233" s="32" t="s">
        <v>38</v>
      </c>
      <c r="E233" s="72" t="s">
        <v>572</v>
      </c>
      <c r="F233" s="60">
        <f t="shared" ref="F233:K235" si="223">+F234</f>
        <v>1188179608443</v>
      </c>
      <c r="G233" s="60">
        <f t="shared" si="223"/>
        <v>25260000000</v>
      </c>
      <c r="H233" s="60">
        <f t="shared" si="223"/>
        <v>1187179608443</v>
      </c>
      <c r="I233" s="60">
        <f t="shared" si="223"/>
        <v>1161919608443</v>
      </c>
      <c r="J233" s="60">
        <f t="shared" si="223"/>
        <v>0</v>
      </c>
      <c r="K233" s="59">
        <f t="shared" si="223"/>
        <v>15260000000</v>
      </c>
      <c r="L233" s="59">
        <f t="shared" si="204"/>
        <v>-2339099216886</v>
      </c>
      <c r="M233" s="59">
        <f>+M234</f>
        <v>11000000000</v>
      </c>
      <c r="N233" s="323">
        <f t="shared" si="201"/>
        <v>1.3786175599492629E-3</v>
      </c>
      <c r="O233" s="60">
        <f t="shared" ref="O233:X241" si="224">+O234</f>
        <v>0</v>
      </c>
      <c r="P233" s="60">
        <f t="shared" si="224"/>
        <v>11000000000</v>
      </c>
      <c r="Q233" s="59">
        <f t="shared" si="224"/>
        <v>0</v>
      </c>
      <c r="R233" s="59">
        <f t="shared" si="224"/>
        <v>10000000000</v>
      </c>
      <c r="S233" s="59">
        <f t="shared" si="224"/>
        <v>1000000000</v>
      </c>
      <c r="T233" s="59">
        <f t="shared" si="224"/>
        <v>1000000000</v>
      </c>
      <c r="U233" s="59">
        <f t="shared" si="224"/>
        <v>10000000000</v>
      </c>
      <c r="V233" s="59">
        <f t="shared" si="224"/>
        <v>0</v>
      </c>
      <c r="W233" s="59">
        <f t="shared" si="224"/>
        <v>10000000000</v>
      </c>
      <c r="X233" s="59">
        <f t="shared" si="224"/>
        <v>0</v>
      </c>
      <c r="Y233" s="176">
        <f t="shared" si="207"/>
        <v>0.90909090909090906</v>
      </c>
      <c r="Z233" s="176">
        <f t="shared" si="208"/>
        <v>0.90909090909090906</v>
      </c>
      <c r="AA233" s="176">
        <f t="shared" si="209"/>
        <v>0.90909090909090906</v>
      </c>
      <c r="AB233" s="176">
        <f t="shared" si="191"/>
        <v>1</v>
      </c>
      <c r="AC233" s="177">
        <f t="shared" si="203"/>
        <v>1</v>
      </c>
    </row>
    <row r="234" spans="1:29" ht="72.75" customHeight="1" x14ac:dyDescent="0.25">
      <c r="A234" s="199" t="s">
        <v>573</v>
      </c>
      <c r="B234" s="135" t="s">
        <v>37</v>
      </c>
      <c r="C234" s="32">
        <v>10</v>
      </c>
      <c r="D234" s="32" t="s">
        <v>38</v>
      </c>
      <c r="E234" s="39" t="s">
        <v>574</v>
      </c>
      <c r="F234" s="60">
        <f t="shared" si="223"/>
        <v>1188179608443</v>
      </c>
      <c r="G234" s="60">
        <f t="shared" si="223"/>
        <v>25260000000</v>
      </c>
      <c r="H234" s="60">
        <f t="shared" si="223"/>
        <v>1187179608443</v>
      </c>
      <c r="I234" s="60">
        <v>1161919608443</v>
      </c>
      <c r="J234" s="60">
        <f>+J235</f>
        <v>0</v>
      </c>
      <c r="K234" s="59">
        <f>+K235</f>
        <v>15260000000</v>
      </c>
      <c r="L234" s="59">
        <f t="shared" si="204"/>
        <v>-2339099216886</v>
      </c>
      <c r="M234" s="59">
        <f>+M235</f>
        <v>11000000000</v>
      </c>
      <c r="N234" s="323">
        <f t="shared" si="201"/>
        <v>1.3786175599492629E-3</v>
      </c>
      <c r="O234" s="60">
        <f t="shared" si="224"/>
        <v>0</v>
      </c>
      <c r="P234" s="60">
        <f t="shared" si="224"/>
        <v>11000000000</v>
      </c>
      <c r="Q234" s="59">
        <f t="shared" si="224"/>
        <v>0</v>
      </c>
      <c r="R234" s="59">
        <f t="shared" si="224"/>
        <v>10000000000</v>
      </c>
      <c r="S234" s="59">
        <f t="shared" si="224"/>
        <v>1000000000</v>
      </c>
      <c r="T234" s="59">
        <f t="shared" si="224"/>
        <v>1000000000</v>
      </c>
      <c r="U234" s="59">
        <f t="shared" si="224"/>
        <v>10000000000</v>
      </c>
      <c r="V234" s="59">
        <f t="shared" si="224"/>
        <v>0</v>
      </c>
      <c r="W234" s="59">
        <f t="shared" si="224"/>
        <v>10000000000</v>
      </c>
      <c r="X234" s="59">
        <f t="shared" si="224"/>
        <v>0</v>
      </c>
      <c r="Y234" s="176">
        <f t="shared" si="207"/>
        <v>0.90909090909090906</v>
      </c>
      <c r="Z234" s="176">
        <f t="shared" si="208"/>
        <v>0.90909090909090906</v>
      </c>
      <c r="AA234" s="176">
        <f t="shared" si="209"/>
        <v>0.90909090909090906</v>
      </c>
      <c r="AB234" s="176">
        <f t="shared" si="191"/>
        <v>1</v>
      </c>
      <c r="AC234" s="177">
        <f t="shared" si="203"/>
        <v>1</v>
      </c>
    </row>
    <row r="235" spans="1:29" ht="42" customHeight="1" x14ac:dyDescent="0.25">
      <c r="A235" s="199" t="s">
        <v>575</v>
      </c>
      <c r="B235" s="135" t="s">
        <v>37</v>
      </c>
      <c r="C235" s="32">
        <v>10</v>
      </c>
      <c r="D235" s="32" t="s">
        <v>38</v>
      </c>
      <c r="E235" s="72" t="s">
        <v>455</v>
      </c>
      <c r="F235" s="60">
        <f t="shared" si="223"/>
        <v>1188179608443</v>
      </c>
      <c r="G235" s="60">
        <f t="shared" si="223"/>
        <v>25260000000</v>
      </c>
      <c r="H235" s="60">
        <f t="shared" si="223"/>
        <v>1187179608443</v>
      </c>
      <c r="I235" s="60">
        <f>+I236</f>
        <v>0</v>
      </c>
      <c r="J235" s="60">
        <f>+J236</f>
        <v>0</v>
      </c>
      <c r="K235" s="59">
        <f>+K236</f>
        <v>15260000000</v>
      </c>
      <c r="L235" s="59">
        <f t="shared" si="204"/>
        <v>-1177179608443</v>
      </c>
      <c r="M235" s="59">
        <f>+M236</f>
        <v>11000000000</v>
      </c>
      <c r="N235" s="323">
        <f t="shared" si="201"/>
        <v>1.3786175599492629E-3</v>
      </c>
      <c r="O235" s="60">
        <f t="shared" si="224"/>
        <v>0</v>
      </c>
      <c r="P235" s="60">
        <f t="shared" si="224"/>
        <v>11000000000</v>
      </c>
      <c r="Q235" s="59">
        <f t="shared" si="224"/>
        <v>0</v>
      </c>
      <c r="R235" s="59">
        <f t="shared" si="224"/>
        <v>10000000000</v>
      </c>
      <c r="S235" s="59">
        <f t="shared" si="224"/>
        <v>1000000000</v>
      </c>
      <c r="T235" s="59">
        <f t="shared" si="224"/>
        <v>1000000000</v>
      </c>
      <c r="U235" s="59">
        <f t="shared" si="224"/>
        <v>10000000000</v>
      </c>
      <c r="V235" s="59">
        <f t="shared" si="224"/>
        <v>0</v>
      </c>
      <c r="W235" s="59">
        <f t="shared" si="224"/>
        <v>10000000000</v>
      </c>
      <c r="X235" s="59">
        <f t="shared" si="224"/>
        <v>0</v>
      </c>
      <c r="Y235" s="176">
        <f t="shared" si="207"/>
        <v>0.90909090909090906</v>
      </c>
      <c r="Z235" s="176">
        <f t="shared" si="208"/>
        <v>0.90909090909090906</v>
      </c>
      <c r="AA235" s="176">
        <f t="shared" si="209"/>
        <v>0.90909090909090906</v>
      </c>
      <c r="AB235" s="176">
        <f t="shared" si="191"/>
        <v>1</v>
      </c>
      <c r="AC235" s="177">
        <f t="shared" si="203"/>
        <v>1</v>
      </c>
    </row>
    <row r="236" spans="1:29" ht="42" customHeight="1" x14ac:dyDescent="0.25">
      <c r="A236" s="202" t="s">
        <v>576</v>
      </c>
      <c r="B236" s="148" t="s">
        <v>37</v>
      </c>
      <c r="C236" s="43">
        <v>10</v>
      </c>
      <c r="D236" s="43" t="s">
        <v>38</v>
      </c>
      <c r="E236" s="44" t="s">
        <v>268</v>
      </c>
      <c r="F236" s="45">
        <v>1188179608443</v>
      </c>
      <c r="G236" s="45">
        <v>25260000000</v>
      </c>
      <c r="H236" s="45">
        <v>1187179608443</v>
      </c>
      <c r="I236" s="45">
        <v>0</v>
      </c>
      <c r="J236" s="45">
        <v>0</v>
      </c>
      <c r="K236" s="45">
        <v>15260000000</v>
      </c>
      <c r="L236" s="45">
        <f t="shared" si="204"/>
        <v>-1177179608443</v>
      </c>
      <c r="M236" s="46">
        <f>+F236+L236</f>
        <v>11000000000</v>
      </c>
      <c r="N236" s="86">
        <f t="shared" si="201"/>
        <v>1.3786175599492629E-3</v>
      </c>
      <c r="O236" s="45">
        <v>0</v>
      </c>
      <c r="P236" s="45">
        <f>1000000000+10000000000</f>
        <v>11000000000</v>
      </c>
      <c r="Q236" s="45">
        <f>M236-P236</f>
        <v>0</v>
      </c>
      <c r="R236" s="45">
        <v>10000000000</v>
      </c>
      <c r="S236" s="45">
        <f>+M236-R236</f>
        <v>1000000000</v>
      </c>
      <c r="T236" s="45">
        <f>P236-R236</f>
        <v>1000000000</v>
      </c>
      <c r="U236" s="45">
        <v>10000000000</v>
      </c>
      <c r="V236" s="45">
        <f>+R236-U236</f>
        <v>0</v>
      </c>
      <c r="W236" s="45">
        <v>10000000000</v>
      </c>
      <c r="X236" s="48">
        <f>+U236-W236</f>
        <v>0</v>
      </c>
      <c r="Y236" s="54">
        <f t="shared" si="207"/>
        <v>0.90909090909090906</v>
      </c>
      <c r="Z236" s="54">
        <f t="shared" si="208"/>
        <v>0.90909090909090906</v>
      </c>
      <c r="AA236" s="54">
        <f t="shared" si="209"/>
        <v>0.90909090909090906</v>
      </c>
      <c r="AB236" s="54">
        <f t="shared" si="191"/>
        <v>1</v>
      </c>
      <c r="AC236" s="178">
        <f t="shared" si="203"/>
        <v>1</v>
      </c>
    </row>
    <row r="237" spans="1:29" ht="88.5" customHeight="1" x14ac:dyDescent="0.25">
      <c r="A237" s="199" t="s">
        <v>679</v>
      </c>
      <c r="B237" s="135" t="s">
        <v>37</v>
      </c>
      <c r="C237" s="32">
        <v>10</v>
      </c>
      <c r="D237" s="32" t="s">
        <v>38</v>
      </c>
      <c r="E237" s="72" t="s">
        <v>680</v>
      </c>
      <c r="F237" s="60">
        <f t="shared" ref="F237:K237" si="225">+F238</f>
        <v>0</v>
      </c>
      <c r="G237" s="60">
        <f t="shared" si="225"/>
        <v>0</v>
      </c>
      <c r="H237" s="60">
        <f t="shared" si="225"/>
        <v>0</v>
      </c>
      <c r="I237" s="60">
        <f t="shared" si="225"/>
        <v>0</v>
      </c>
      <c r="J237" s="60">
        <f t="shared" si="225"/>
        <v>15260000000</v>
      </c>
      <c r="K237" s="60">
        <f t="shared" si="225"/>
        <v>0</v>
      </c>
      <c r="L237" s="59">
        <f t="shared" si="204"/>
        <v>15260000000</v>
      </c>
      <c r="M237" s="60">
        <f>+M238</f>
        <v>15260000000</v>
      </c>
      <c r="N237" s="323">
        <f t="shared" si="201"/>
        <v>1.9125185422568865E-3</v>
      </c>
      <c r="O237" s="60">
        <f>+O238</f>
        <v>2.7500287099260637E-4</v>
      </c>
      <c r="P237" s="60">
        <f t="shared" ref="P237:X237" si="226">+P238</f>
        <v>7943255366</v>
      </c>
      <c r="Q237" s="60">
        <f t="shared" si="226"/>
        <v>7316744634</v>
      </c>
      <c r="R237" s="60">
        <f t="shared" si="226"/>
        <v>81266666</v>
      </c>
      <c r="S237" s="60">
        <f t="shared" si="226"/>
        <v>15178733334</v>
      </c>
      <c r="T237" s="60">
        <f t="shared" si="226"/>
        <v>7861988700</v>
      </c>
      <c r="U237" s="60">
        <f t="shared" si="226"/>
        <v>0</v>
      </c>
      <c r="V237" s="60">
        <f t="shared" si="226"/>
        <v>81266666</v>
      </c>
      <c r="W237" s="60">
        <f t="shared" si="226"/>
        <v>0</v>
      </c>
      <c r="X237" s="60">
        <f t="shared" si="226"/>
        <v>0</v>
      </c>
      <c r="Y237" s="176">
        <f t="shared" si="207"/>
        <v>5.3254695937090431E-3</v>
      </c>
      <c r="Z237" s="176">
        <f t="shared" si="208"/>
        <v>0</v>
      </c>
      <c r="AA237" s="176">
        <f t="shared" si="209"/>
        <v>0</v>
      </c>
      <c r="AB237" s="176">
        <f t="shared" si="191"/>
        <v>0</v>
      </c>
      <c r="AC237" s="177" t="s">
        <v>40</v>
      </c>
    </row>
    <row r="238" spans="1:29" ht="72.75" customHeight="1" x14ac:dyDescent="0.25">
      <c r="A238" s="199" t="s">
        <v>681</v>
      </c>
      <c r="B238" s="135" t="s">
        <v>37</v>
      </c>
      <c r="C238" s="32">
        <v>10</v>
      </c>
      <c r="D238" s="32" t="s">
        <v>38</v>
      </c>
      <c r="E238" s="39" t="s">
        <v>682</v>
      </c>
      <c r="F238" s="60">
        <f t="shared" ref="F238:K238" si="227">+F239+F241</f>
        <v>0</v>
      </c>
      <c r="G238" s="60">
        <f t="shared" si="227"/>
        <v>0</v>
      </c>
      <c r="H238" s="60">
        <f t="shared" si="227"/>
        <v>0</v>
      </c>
      <c r="I238" s="60">
        <f t="shared" si="227"/>
        <v>0</v>
      </c>
      <c r="J238" s="60">
        <f t="shared" si="227"/>
        <v>15260000000</v>
      </c>
      <c r="K238" s="60">
        <f t="shared" si="227"/>
        <v>0</v>
      </c>
      <c r="L238" s="59">
        <f t="shared" si="204"/>
        <v>15260000000</v>
      </c>
      <c r="M238" s="60">
        <f>+M239+M241</f>
        <v>15260000000</v>
      </c>
      <c r="N238" s="323">
        <f t="shared" si="201"/>
        <v>1.9125185422568865E-3</v>
      </c>
      <c r="O238" s="60">
        <f>+O239+O241</f>
        <v>2.7500287099260637E-4</v>
      </c>
      <c r="P238" s="60">
        <f t="shared" ref="P238:X238" si="228">+P239+P241</f>
        <v>7943255366</v>
      </c>
      <c r="Q238" s="60">
        <f t="shared" si="228"/>
        <v>7316744634</v>
      </c>
      <c r="R238" s="60">
        <f t="shared" si="228"/>
        <v>81266666</v>
      </c>
      <c r="S238" s="60">
        <f t="shared" si="228"/>
        <v>15178733334</v>
      </c>
      <c r="T238" s="60">
        <f t="shared" si="228"/>
        <v>7861988700</v>
      </c>
      <c r="U238" s="60">
        <f t="shared" si="228"/>
        <v>0</v>
      </c>
      <c r="V238" s="60">
        <f t="shared" si="228"/>
        <v>81266666</v>
      </c>
      <c r="W238" s="60">
        <f t="shared" si="228"/>
        <v>0</v>
      </c>
      <c r="X238" s="60">
        <f t="shared" si="228"/>
        <v>0</v>
      </c>
      <c r="Y238" s="176">
        <f t="shared" si="207"/>
        <v>5.3254695937090431E-3</v>
      </c>
      <c r="Z238" s="176">
        <f t="shared" si="208"/>
        <v>0</v>
      </c>
      <c r="AA238" s="176">
        <f t="shared" si="209"/>
        <v>0</v>
      </c>
      <c r="AB238" s="176">
        <f t="shared" si="191"/>
        <v>0</v>
      </c>
      <c r="AC238" s="177" t="s">
        <v>40</v>
      </c>
    </row>
    <row r="239" spans="1:29" ht="42" customHeight="1" x14ac:dyDescent="0.25">
      <c r="A239" s="199" t="s">
        <v>683</v>
      </c>
      <c r="B239" s="135" t="s">
        <v>37</v>
      </c>
      <c r="C239" s="32">
        <v>10</v>
      </c>
      <c r="D239" s="32" t="s">
        <v>38</v>
      </c>
      <c r="E239" s="72" t="s">
        <v>266</v>
      </c>
      <c r="F239" s="60">
        <f t="shared" ref="F239:K239" si="229">+F240</f>
        <v>0</v>
      </c>
      <c r="G239" s="60">
        <f t="shared" si="229"/>
        <v>0</v>
      </c>
      <c r="H239" s="60">
        <f t="shared" si="229"/>
        <v>0</v>
      </c>
      <c r="I239" s="60">
        <f t="shared" si="229"/>
        <v>0</v>
      </c>
      <c r="J239" s="60">
        <f t="shared" si="229"/>
        <v>2194250000</v>
      </c>
      <c r="K239" s="60">
        <f t="shared" si="229"/>
        <v>0</v>
      </c>
      <c r="L239" s="59">
        <f t="shared" si="204"/>
        <v>2194250000</v>
      </c>
      <c r="M239" s="60">
        <f>+M240</f>
        <v>2194250000</v>
      </c>
      <c r="N239" s="323">
        <f t="shared" si="201"/>
        <v>2.7500287099260637E-4</v>
      </c>
      <c r="O239" s="60">
        <f t="shared" ref="O239:X239" si="230">+O240</f>
        <v>2.7500287099260637E-4</v>
      </c>
      <c r="P239" s="60">
        <f t="shared" si="230"/>
        <v>2003333832</v>
      </c>
      <c r="Q239" s="60">
        <f t="shared" si="230"/>
        <v>190916168</v>
      </c>
      <c r="R239" s="60">
        <f t="shared" si="230"/>
        <v>0</v>
      </c>
      <c r="S239" s="60">
        <f t="shared" si="230"/>
        <v>2194250000</v>
      </c>
      <c r="T239" s="60">
        <f t="shared" si="230"/>
        <v>2003333832</v>
      </c>
      <c r="U239" s="60">
        <f t="shared" si="230"/>
        <v>0</v>
      </c>
      <c r="V239" s="60">
        <f t="shared" si="230"/>
        <v>0</v>
      </c>
      <c r="W239" s="60">
        <f t="shared" si="230"/>
        <v>0</v>
      </c>
      <c r="X239" s="60">
        <f t="shared" si="230"/>
        <v>0</v>
      </c>
      <c r="Y239" s="176">
        <f t="shared" si="207"/>
        <v>0</v>
      </c>
      <c r="Z239" s="176">
        <f t="shared" si="208"/>
        <v>0</v>
      </c>
      <c r="AA239" s="176">
        <f t="shared" si="209"/>
        <v>0</v>
      </c>
      <c r="AB239" s="176" t="s">
        <v>40</v>
      </c>
      <c r="AC239" s="177" t="s">
        <v>40</v>
      </c>
    </row>
    <row r="240" spans="1:29" ht="42" customHeight="1" x14ac:dyDescent="0.25">
      <c r="A240" s="202" t="s">
        <v>684</v>
      </c>
      <c r="B240" s="148" t="s">
        <v>37</v>
      </c>
      <c r="C240" s="43">
        <v>10</v>
      </c>
      <c r="D240" s="43" t="s">
        <v>38</v>
      </c>
      <c r="E240" s="44" t="s">
        <v>268</v>
      </c>
      <c r="F240" s="45">
        <v>0</v>
      </c>
      <c r="G240" s="45">
        <v>0</v>
      </c>
      <c r="H240" s="45">
        <v>0</v>
      </c>
      <c r="I240" s="45">
        <v>0</v>
      </c>
      <c r="J240" s="45">
        <v>2194250000</v>
      </c>
      <c r="K240" s="45">
        <v>0</v>
      </c>
      <c r="L240" s="45">
        <f t="shared" si="204"/>
        <v>2194250000</v>
      </c>
      <c r="M240" s="46">
        <f>+F240+L240</f>
        <v>2194250000</v>
      </c>
      <c r="N240" s="86">
        <f t="shared" si="201"/>
        <v>2.7500287099260637E-4</v>
      </c>
      <c r="O240" s="46">
        <f>+H240+N240</f>
        <v>2.7500287099260637E-4</v>
      </c>
      <c r="P240" s="46">
        <v>2003333832</v>
      </c>
      <c r="Q240" s="46">
        <f>M240-P240</f>
        <v>190916168</v>
      </c>
      <c r="R240" s="45">
        <v>0</v>
      </c>
      <c r="S240" s="45">
        <f>+M240-R240</f>
        <v>2194250000</v>
      </c>
      <c r="T240" s="45">
        <f>P240-R240</f>
        <v>2003333832</v>
      </c>
      <c r="U240" s="45">
        <v>0</v>
      </c>
      <c r="V240" s="45">
        <f>+R240-U240</f>
        <v>0</v>
      </c>
      <c r="W240" s="45">
        <v>0</v>
      </c>
      <c r="X240" s="48">
        <f>+U240-W240</f>
        <v>0</v>
      </c>
      <c r="Y240" s="54">
        <f t="shared" si="207"/>
        <v>0</v>
      </c>
      <c r="Z240" s="54">
        <f t="shared" si="208"/>
        <v>0</v>
      </c>
      <c r="AA240" s="54">
        <f t="shared" si="209"/>
        <v>0</v>
      </c>
      <c r="AB240" s="54" t="s">
        <v>40</v>
      </c>
      <c r="AC240" s="178" t="s">
        <v>40</v>
      </c>
    </row>
    <row r="241" spans="1:29" ht="42" customHeight="1" x14ac:dyDescent="0.25">
      <c r="A241" s="199" t="s">
        <v>685</v>
      </c>
      <c r="B241" s="135" t="s">
        <v>37</v>
      </c>
      <c r="C241" s="32">
        <v>10</v>
      </c>
      <c r="D241" s="32" t="s">
        <v>38</v>
      </c>
      <c r="E241" s="72" t="s">
        <v>336</v>
      </c>
      <c r="F241" s="60">
        <f t="shared" ref="F241:K241" si="231">+F242</f>
        <v>0</v>
      </c>
      <c r="G241" s="60">
        <f t="shared" si="231"/>
        <v>0</v>
      </c>
      <c r="H241" s="60">
        <f t="shared" si="231"/>
        <v>0</v>
      </c>
      <c r="I241" s="60">
        <f t="shared" si="231"/>
        <v>0</v>
      </c>
      <c r="J241" s="60">
        <f t="shared" si="231"/>
        <v>13065750000</v>
      </c>
      <c r="K241" s="60">
        <f t="shared" si="231"/>
        <v>0</v>
      </c>
      <c r="L241" s="59">
        <f t="shared" si="204"/>
        <v>13065750000</v>
      </c>
      <c r="M241" s="60">
        <f>+M242</f>
        <v>13065750000</v>
      </c>
      <c r="N241" s="323">
        <f t="shared" si="201"/>
        <v>1.63751567126428E-3</v>
      </c>
      <c r="O241" s="60">
        <f>+O242</f>
        <v>0</v>
      </c>
      <c r="P241" s="60">
        <f t="shared" ref="P241:W241" si="232">+P242</f>
        <v>5939921534</v>
      </c>
      <c r="Q241" s="60">
        <f t="shared" si="232"/>
        <v>7125828466</v>
      </c>
      <c r="R241" s="60">
        <f t="shared" si="232"/>
        <v>81266666</v>
      </c>
      <c r="S241" s="60">
        <f t="shared" si="232"/>
        <v>12984483334</v>
      </c>
      <c r="T241" s="60">
        <f t="shared" si="232"/>
        <v>5858654868</v>
      </c>
      <c r="U241" s="60">
        <f t="shared" si="232"/>
        <v>0</v>
      </c>
      <c r="V241" s="60">
        <f t="shared" si="232"/>
        <v>81266666</v>
      </c>
      <c r="W241" s="60">
        <f t="shared" si="232"/>
        <v>0</v>
      </c>
      <c r="X241" s="59">
        <f t="shared" si="224"/>
        <v>0</v>
      </c>
      <c r="Y241" s="176">
        <f t="shared" si="207"/>
        <v>6.2198240437785811E-3</v>
      </c>
      <c r="Z241" s="176">
        <f t="shared" si="208"/>
        <v>0</v>
      </c>
      <c r="AA241" s="176">
        <f t="shared" si="209"/>
        <v>0</v>
      </c>
      <c r="AB241" s="176">
        <f t="shared" ref="AB241:AB304" si="233">+U241/R241</f>
        <v>0</v>
      </c>
      <c r="AC241" s="177" t="s">
        <v>40</v>
      </c>
    </row>
    <row r="242" spans="1:29" ht="42" customHeight="1" x14ac:dyDescent="0.25">
      <c r="A242" s="202" t="s">
        <v>686</v>
      </c>
      <c r="B242" s="148" t="s">
        <v>37</v>
      </c>
      <c r="C242" s="43">
        <v>10</v>
      </c>
      <c r="D242" s="43" t="s">
        <v>38</v>
      </c>
      <c r="E242" s="44" t="s">
        <v>268</v>
      </c>
      <c r="F242" s="45">
        <v>0</v>
      </c>
      <c r="G242" s="45">
        <v>0</v>
      </c>
      <c r="H242" s="45">
        <v>0</v>
      </c>
      <c r="I242" s="45">
        <v>0</v>
      </c>
      <c r="J242" s="45">
        <v>13065750000</v>
      </c>
      <c r="K242" s="45">
        <v>0</v>
      </c>
      <c r="L242" s="45">
        <f t="shared" si="204"/>
        <v>13065750000</v>
      </c>
      <c r="M242" s="46">
        <f>+F242+L242</f>
        <v>13065750000</v>
      </c>
      <c r="N242" s="86">
        <f t="shared" si="201"/>
        <v>1.63751567126428E-3</v>
      </c>
      <c r="O242" s="46">
        <v>0</v>
      </c>
      <c r="P242" s="46">
        <v>5939921534</v>
      </c>
      <c r="Q242" s="46">
        <f>M242-P242</f>
        <v>7125828466</v>
      </c>
      <c r="R242" s="45">
        <v>81266666</v>
      </c>
      <c r="S242" s="45">
        <f>+M242-R242</f>
        <v>12984483334</v>
      </c>
      <c r="T242" s="45">
        <f>P242-R242</f>
        <v>5858654868</v>
      </c>
      <c r="U242" s="45">
        <v>0</v>
      </c>
      <c r="V242" s="45">
        <f>+R242-U242</f>
        <v>81266666</v>
      </c>
      <c r="W242" s="45">
        <v>0</v>
      </c>
      <c r="X242" s="48">
        <f>+U242-W242</f>
        <v>0</v>
      </c>
      <c r="Y242" s="54">
        <f t="shared" si="207"/>
        <v>6.2198240437785811E-3</v>
      </c>
      <c r="Z242" s="54">
        <f t="shared" si="208"/>
        <v>0</v>
      </c>
      <c r="AA242" s="54">
        <f t="shared" si="209"/>
        <v>0</v>
      </c>
      <c r="AB242" s="176">
        <f t="shared" si="233"/>
        <v>0</v>
      </c>
      <c r="AC242" s="178" t="s">
        <v>40</v>
      </c>
    </row>
    <row r="243" spans="1:29" ht="42" customHeight="1" x14ac:dyDescent="0.25">
      <c r="A243" s="113" t="s">
        <v>258</v>
      </c>
      <c r="B243" s="32" t="s">
        <v>37</v>
      </c>
      <c r="C243" s="32">
        <v>10</v>
      </c>
      <c r="D243" s="32" t="s">
        <v>38</v>
      </c>
      <c r="E243" s="72" t="s">
        <v>259</v>
      </c>
      <c r="F243" s="59">
        <f t="shared" ref="F243:K243" si="234">+F244</f>
        <v>4034524599</v>
      </c>
      <c r="G243" s="59">
        <f t="shared" si="234"/>
        <v>725002265</v>
      </c>
      <c r="H243" s="59">
        <f t="shared" si="234"/>
        <v>725002265</v>
      </c>
      <c r="I243" s="59">
        <f t="shared" si="234"/>
        <v>0</v>
      </c>
      <c r="J243" s="59">
        <f t="shared" si="234"/>
        <v>0</v>
      </c>
      <c r="K243" s="59">
        <f t="shared" si="234"/>
        <v>0</v>
      </c>
      <c r="L243" s="59">
        <f t="shared" si="204"/>
        <v>0</v>
      </c>
      <c r="M243" s="59">
        <f>+M244</f>
        <v>4034524599</v>
      </c>
      <c r="N243" s="318">
        <f t="shared" si="201"/>
        <v>5.056424052935144E-4</v>
      </c>
      <c r="O243" s="59">
        <f t="shared" ref="O243:X243" si="235">+O244</f>
        <v>0</v>
      </c>
      <c r="P243" s="59">
        <f t="shared" si="235"/>
        <v>3537098486.4000001</v>
      </c>
      <c r="Q243" s="59">
        <f t="shared" si="235"/>
        <v>497426112.5999999</v>
      </c>
      <c r="R243" s="59">
        <f t="shared" si="235"/>
        <v>3355814117.5500002</v>
      </c>
      <c r="S243" s="59">
        <f t="shared" si="235"/>
        <v>678710481.45000005</v>
      </c>
      <c r="T243" s="59">
        <f t="shared" si="235"/>
        <v>181284368.85000014</v>
      </c>
      <c r="U243" s="59">
        <f t="shared" si="235"/>
        <v>2432876560.0900002</v>
      </c>
      <c r="V243" s="59">
        <f t="shared" si="235"/>
        <v>922937557.4599998</v>
      </c>
      <c r="W243" s="59">
        <f t="shared" si="235"/>
        <v>2411547060.0900002</v>
      </c>
      <c r="X243" s="59">
        <f t="shared" si="235"/>
        <v>21329500</v>
      </c>
      <c r="Y243" s="176">
        <f t="shared" si="207"/>
        <v>0.8317743603253217</v>
      </c>
      <c r="Z243" s="176">
        <f t="shared" si="208"/>
        <v>0.60301443215714057</v>
      </c>
      <c r="AA243" s="176">
        <f t="shared" si="209"/>
        <v>0.59772768783904007</v>
      </c>
      <c r="AB243" s="176">
        <f t="shared" si="233"/>
        <v>0.72497357567176135</v>
      </c>
      <c r="AC243" s="177">
        <f t="shared" ref="AC243:AC306" si="236">+W243/U243</f>
        <v>0.99123280632075683</v>
      </c>
    </row>
    <row r="244" spans="1:29" ht="42" customHeight="1" x14ac:dyDescent="0.25">
      <c r="A244" s="113" t="s">
        <v>260</v>
      </c>
      <c r="B244" s="32" t="s">
        <v>37</v>
      </c>
      <c r="C244" s="32">
        <v>10</v>
      </c>
      <c r="D244" s="32" t="s">
        <v>38</v>
      </c>
      <c r="E244" s="39" t="s">
        <v>255</v>
      </c>
      <c r="F244" s="59">
        <f t="shared" ref="F244:K244" si="237">+F245+F249</f>
        <v>4034524599</v>
      </c>
      <c r="G244" s="59">
        <f t="shared" si="237"/>
        <v>725002265</v>
      </c>
      <c r="H244" s="59">
        <f t="shared" si="237"/>
        <v>725002265</v>
      </c>
      <c r="I244" s="59">
        <f t="shared" si="237"/>
        <v>0</v>
      </c>
      <c r="J244" s="59">
        <f t="shared" si="237"/>
        <v>0</v>
      </c>
      <c r="K244" s="59">
        <f t="shared" si="237"/>
        <v>0</v>
      </c>
      <c r="L244" s="59">
        <f t="shared" si="204"/>
        <v>0</v>
      </c>
      <c r="M244" s="59">
        <f>+M245+M249</f>
        <v>4034524599</v>
      </c>
      <c r="N244" s="318">
        <f t="shared" si="201"/>
        <v>5.056424052935144E-4</v>
      </c>
      <c r="O244" s="59">
        <f t="shared" ref="O244:X244" si="238">+O245+O249</f>
        <v>0</v>
      </c>
      <c r="P244" s="59">
        <f t="shared" si="238"/>
        <v>3537098486.4000001</v>
      </c>
      <c r="Q244" s="59">
        <f t="shared" si="238"/>
        <v>497426112.5999999</v>
      </c>
      <c r="R244" s="59">
        <f t="shared" si="238"/>
        <v>3355814117.5500002</v>
      </c>
      <c r="S244" s="59">
        <f t="shared" si="238"/>
        <v>678710481.45000005</v>
      </c>
      <c r="T244" s="59">
        <f t="shared" si="238"/>
        <v>181284368.85000014</v>
      </c>
      <c r="U244" s="59">
        <f t="shared" si="238"/>
        <v>2432876560.0900002</v>
      </c>
      <c r="V244" s="59">
        <f t="shared" si="238"/>
        <v>922937557.4599998</v>
      </c>
      <c r="W244" s="59">
        <f t="shared" si="238"/>
        <v>2411547060.0900002</v>
      </c>
      <c r="X244" s="59">
        <f t="shared" si="238"/>
        <v>21329500</v>
      </c>
      <c r="Y244" s="176">
        <f t="shared" si="207"/>
        <v>0.8317743603253217</v>
      </c>
      <c r="Z244" s="176">
        <f t="shared" si="208"/>
        <v>0.60301443215714057</v>
      </c>
      <c r="AA244" s="176">
        <f t="shared" si="209"/>
        <v>0.59772768783904007</v>
      </c>
      <c r="AB244" s="176">
        <f t="shared" si="233"/>
        <v>0.72497357567176135</v>
      </c>
      <c r="AC244" s="177">
        <f t="shared" si="236"/>
        <v>0.99123280632075683</v>
      </c>
    </row>
    <row r="245" spans="1:29" s="6" customFormat="1" ht="63.75" customHeight="1" x14ac:dyDescent="0.25">
      <c r="A245" s="113" t="s">
        <v>261</v>
      </c>
      <c r="B245" s="32" t="s">
        <v>37</v>
      </c>
      <c r="C245" s="32">
        <v>10</v>
      </c>
      <c r="D245" s="32" t="s">
        <v>38</v>
      </c>
      <c r="E245" s="39" t="s">
        <v>262</v>
      </c>
      <c r="F245" s="59">
        <f t="shared" ref="F245:K247" si="239">+F246</f>
        <v>2634524599</v>
      </c>
      <c r="G245" s="59">
        <f t="shared" si="239"/>
        <v>725002265</v>
      </c>
      <c r="H245" s="59">
        <f t="shared" si="239"/>
        <v>725002265</v>
      </c>
      <c r="I245" s="59">
        <f t="shared" si="239"/>
        <v>0</v>
      </c>
      <c r="J245" s="59">
        <f t="shared" si="239"/>
        <v>0</v>
      </c>
      <c r="K245" s="59">
        <f t="shared" si="239"/>
        <v>0</v>
      </c>
      <c r="L245" s="59">
        <f t="shared" si="204"/>
        <v>0</v>
      </c>
      <c r="M245" s="59">
        <f>+M246</f>
        <v>2634524599</v>
      </c>
      <c r="N245" s="318">
        <f t="shared" si="201"/>
        <v>3.301819885726991E-4</v>
      </c>
      <c r="O245" s="59">
        <f t="shared" ref="O245:X247" si="240">+O246</f>
        <v>0</v>
      </c>
      <c r="P245" s="59">
        <f t="shared" si="240"/>
        <v>2137098486.4000001</v>
      </c>
      <c r="Q245" s="59">
        <f t="shared" si="240"/>
        <v>497426112.5999999</v>
      </c>
      <c r="R245" s="59">
        <f t="shared" si="240"/>
        <v>1955871565.78</v>
      </c>
      <c r="S245" s="59">
        <f t="shared" si="240"/>
        <v>678653033.22000003</v>
      </c>
      <c r="T245" s="59">
        <f t="shared" si="240"/>
        <v>181226920.62000012</v>
      </c>
      <c r="U245" s="59">
        <f t="shared" si="240"/>
        <v>1491020207.9000001</v>
      </c>
      <c r="V245" s="59">
        <f t="shared" si="240"/>
        <v>464851357.87999988</v>
      </c>
      <c r="W245" s="59">
        <f t="shared" si="240"/>
        <v>1469690707.9000001</v>
      </c>
      <c r="X245" s="59">
        <f t="shared" si="240"/>
        <v>21329500</v>
      </c>
      <c r="Y245" s="176">
        <f t="shared" si="207"/>
        <v>0.74240019110939415</v>
      </c>
      <c r="Z245" s="176">
        <f t="shared" si="208"/>
        <v>0.56595417953810501</v>
      </c>
      <c r="AA245" s="176">
        <f t="shared" si="209"/>
        <v>0.55785803194164829</v>
      </c>
      <c r="AB245" s="176">
        <f t="shared" si="233"/>
        <v>0.762330325767266</v>
      </c>
      <c r="AC245" s="177">
        <f t="shared" si="236"/>
        <v>0.98569469421877176</v>
      </c>
    </row>
    <row r="246" spans="1:29" s="6" customFormat="1" ht="63.75" customHeight="1" x14ac:dyDescent="0.25">
      <c r="A246" s="113" t="s">
        <v>577</v>
      </c>
      <c r="B246" s="32" t="s">
        <v>37</v>
      </c>
      <c r="C246" s="32">
        <v>10</v>
      </c>
      <c r="D246" s="32" t="s">
        <v>38</v>
      </c>
      <c r="E246" s="39" t="s">
        <v>264</v>
      </c>
      <c r="F246" s="59">
        <f t="shared" si="239"/>
        <v>2634524599</v>
      </c>
      <c r="G246" s="59">
        <f t="shared" si="239"/>
        <v>725002265</v>
      </c>
      <c r="H246" s="59">
        <f t="shared" si="239"/>
        <v>725002265</v>
      </c>
      <c r="I246" s="59">
        <f t="shared" si="239"/>
        <v>0</v>
      </c>
      <c r="J246" s="59">
        <f t="shared" si="239"/>
        <v>0</v>
      </c>
      <c r="K246" s="59">
        <f t="shared" si="239"/>
        <v>0</v>
      </c>
      <c r="L246" s="59">
        <f t="shared" si="204"/>
        <v>0</v>
      </c>
      <c r="M246" s="59">
        <f>+M247</f>
        <v>2634524599</v>
      </c>
      <c r="N246" s="318">
        <f t="shared" si="201"/>
        <v>3.301819885726991E-4</v>
      </c>
      <c r="O246" s="59">
        <f t="shared" si="240"/>
        <v>0</v>
      </c>
      <c r="P246" s="59">
        <f t="shared" si="240"/>
        <v>2137098486.4000001</v>
      </c>
      <c r="Q246" s="59">
        <f t="shared" si="240"/>
        <v>497426112.5999999</v>
      </c>
      <c r="R246" s="59">
        <f t="shared" si="240"/>
        <v>1955871565.78</v>
      </c>
      <c r="S246" s="59">
        <f t="shared" si="240"/>
        <v>678653033.22000003</v>
      </c>
      <c r="T246" s="59">
        <f t="shared" si="240"/>
        <v>181226920.62000012</v>
      </c>
      <c r="U246" s="59">
        <f t="shared" si="240"/>
        <v>1491020207.9000001</v>
      </c>
      <c r="V246" s="59">
        <f t="shared" si="240"/>
        <v>464851357.87999988</v>
      </c>
      <c r="W246" s="59">
        <f t="shared" si="240"/>
        <v>1469690707.9000001</v>
      </c>
      <c r="X246" s="59">
        <f t="shared" si="240"/>
        <v>21329500</v>
      </c>
      <c r="Y246" s="176">
        <f t="shared" si="207"/>
        <v>0.74240019110939415</v>
      </c>
      <c r="Z246" s="176">
        <f t="shared" si="208"/>
        <v>0.56595417953810501</v>
      </c>
      <c r="AA246" s="176">
        <f t="shared" si="209"/>
        <v>0.55785803194164829</v>
      </c>
      <c r="AB246" s="176">
        <f t="shared" si="233"/>
        <v>0.762330325767266</v>
      </c>
      <c r="AC246" s="177">
        <f t="shared" si="236"/>
        <v>0.98569469421877176</v>
      </c>
    </row>
    <row r="247" spans="1:29" ht="42" customHeight="1" x14ac:dyDescent="0.25">
      <c r="A247" s="113" t="s">
        <v>578</v>
      </c>
      <c r="B247" s="32" t="s">
        <v>37</v>
      </c>
      <c r="C247" s="32">
        <v>10</v>
      </c>
      <c r="D247" s="32" t="s">
        <v>38</v>
      </c>
      <c r="E247" s="72" t="s">
        <v>266</v>
      </c>
      <c r="F247" s="59">
        <f t="shared" si="239"/>
        <v>2634524599</v>
      </c>
      <c r="G247" s="59">
        <f t="shared" si="239"/>
        <v>725002265</v>
      </c>
      <c r="H247" s="59">
        <f t="shared" si="239"/>
        <v>725002265</v>
      </c>
      <c r="I247" s="59">
        <f t="shared" si="239"/>
        <v>0</v>
      </c>
      <c r="J247" s="59">
        <f t="shared" si="239"/>
        <v>0</v>
      </c>
      <c r="K247" s="59">
        <f t="shared" si="239"/>
        <v>0</v>
      </c>
      <c r="L247" s="59">
        <f t="shared" si="204"/>
        <v>0</v>
      </c>
      <c r="M247" s="59">
        <f>+M248</f>
        <v>2634524599</v>
      </c>
      <c r="N247" s="318">
        <f t="shared" si="201"/>
        <v>3.301819885726991E-4</v>
      </c>
      <c r="O247" s="59">
        <f t="shared" si="240"/>
        <v>0</v>
      </c>
      <c r="P247" s="59">
        <f t="shared" si="240"/>
        <v>2137098486.4000001</v>
      </c>
      <c r="Q247" s="59">
        <f t="shared" si="240"/>
        <v>497426112.5999999</v>
      </c>
      <c r="R247" s="59">
        <f t="shared" si="240"/>
        <v>1955871565.78</v>
      </c>
      <c r="S247" s="59">
        <f t="shared" si="240"/>
        <v>678653033.22000003</v>
      </c>
      <c r="T247" s="59">
        <f t="shared" si="240"/>
        <v>181226920.62000012</v>
      </c>
      <c r="U247" s="59">
        <f t="shared" si="240"/>
        <v>1491020207.9000001</v>
      </c>
      <c r="V247" s="59">
        <f t="shared" si="240"/>
        <v>464851357.87999988</v>
      </c>
      <c r="W247" s="59">
        <f t="shared" si="240"/>
        <v>1469690707.9000001</v>
      </c>
      <c r="X247" s="59">
        <f t="shared" si="240"/>
        <v>21329500</v>
      </c>
      <c r="Y247" s="176">
        <f t="shared" si="207"/>
        <v>0.74240019110939415</v>
      </c>
      <c r="Z247" s="176">
        <f t="shared" si="208"/>
        <v>0.56595417953810501</v>
      </c>
      <c r="AA247" s="176">
        <f t="shared" si="209"/>
        <v>0.55785803194164829</v>
      </c>
      <c r="AB247" s="176">
        <f t="shared" si="233"/>
        <v>0.762330325767266</v>
      </c>
      <c r="AC247" s="177">
        <f t="shared" si="236"/>
        <v>0.98569469421877176</v>
      </c>
    </row>
    <row r="248" spans="1:29" ht="42" customHeight="1" x14ac:dyDescent="0.25">
      <c r="A248" s="114" t="s">
        <v>579</v>
      </c>
      <c r="B248" s="43" t="s">
        <v>37</v>
      </c>
      <c r="C248" s="43">
        <v>10</v>
      </c>
      <c r="D248" s="43" t="s">
        <v>38</v>
      </c>
      <c r="E248" s="44" t="s">
        <v>268</v>
      </c>
      <c r="F248" s="45">
        <v>2634524599</v>
      </c>
      <c r="G248" s="45">
        <v>725002265</v>
      </c>
      <c r="H248" s="45">
        <v>725002265</v>
      </c>
      <c r="I248" s="45">
        <v>0</v>
      </c>
      <c r="J248" s="45">
        <v>0</v>
      </c>
      <c r="K248" s="45">
        <v>0</v>
      </c>
      <c r="L248" s="45">
        <f t="shared" si="204"/>
        <v>0</v>
      </c>
      <c r="M248" s="46">
        <f>+F248+L248</f>
        <v>2634524599</v>
      </c>
      <c r="N248" s="47">
        <f t="shared" si="201"/>
        <v>3.301819885726991E-4</v>
      </c>
      <c r="O248" s="45">
        <v>0</v>
      </c>
      <c r="P248" s="45">
        <v>2137098486.4000001</v>
      </c>
      <c r="Q248" s="45">
        <f>M248-P248</f>
        <v>497426112.5999999</v>
      </c>
      <c r="R248" s="45">
        <v>1955871565.78</v>
      </c>
      <c r="S248" s="45">
        <f>+M248-R248</f>
        <v>678653033.22000003</v>
      </c>
      <c r="T248" s="45">
        <f>P248-R248</f>
        <v>181226920.62000012</v>
      </c>
      <c r="U248" s="45">
        <v>1491020207.9000001</v>
      </c>
      <c r="V248" s="45">
        <f>+R248-U248</f>
        <v>464851357.87999988</v>
      </c>
      <c r="W248" s="45">
        <v>1469690707.9000001</v>
      </c>
      <c r="X248" s="48">
        <f>+U248-W248</f>
        <v>21329500</v>
      </c>
      <c r="Y248" s="54">
        <f t="shared" si="207"/>
        <v>0.74240019110939415</v>
      </c>
      <c r="Z248" s="54">
        <f t="shared" si="208"/>
        <v>0.56595417953810501</v>
      </c>
      <c r="AA248" s="54">
        <f t="shared" si="209"/>
        <v>0.55785803194164829</v>
      </c>
      <c r="AB248" s="54">
        <f t="shared" si="233"/>
        <v>0.762330325767266</v>
      </c>
      <c r="AC248" s="178">
        <f t="shared" si="236"/>
        <v>0.98569469421877176</v>
      </c>
    </row>
    <row r="249" spans="1:29" s="6" customFormat="1" ht="63.75" customHeight="1" x14ac:dyDescent="0.25">
      <c r="A249" s="113" t="s">
        <v>269</v>
      </c>
      <c r="B249" s="32" t="s">
        <v>37</v>
      </c>
      <c r="C249" s="32">
        <v>10</v>
      </c>
      <c r="D249" s="32" t="s">
        <v>38</v>
      </c>
      <c r="E249" s="39" t="s">
        <v>270</v>
      </c>
      <c r="F249" s="59">
        <f t="shared" ref="F249:K251" si="241">+F250</f>
        <v>1400000000</v>
      </c>
      <c r="G249" s="59">
        <f t="shared" si="241"/>
        <v>0</v>
      </c>
      <c r="H249" s="59">
        <f t="shared" si="241"/>
        <v>0</v>
      </c>
      <c r="I249" s="59">
        <f t="shared" si="241"/>
        <v>0</v>
      </c>
      <c r="J249" s="59">
        <f t="shared" si="241"/>
        <v>0</v>
      </c>
      <c r="K249" s="59">
        <f t="shared" si="241"/>
        <v>0</v>
      </c>
      <c r="L249" s="59">
        <f t="shared" si="204"/>
        <v>0</v>
      </c>
      <c r="M249" s="59">
        <f>+M250</f>
        <v>1400000000</v>
      </c>
      <c r="N249" s="318">
        <f t="shared" si="201"/>
        <v>1.7546041672081528E-4</v>
      </c>
      <c r="O249" s="59">
        <f t="shared" ref="O249:X251" si="242">+O250</f>
        <v>0</v>
      </c>
      <c r="P249" s="59">
        <f t="shared" si="242"/>
        <v>1400000000</v>
      </c>
      <c r="Q249" s="59">
        <f t="shared" si="242"/>
        <v>0</v>
      </c>
      <c r="R249" s="59">
        <f t="shared" si="242"/>
        <v>1399942551.77</v>
      </c>
      <c r="S249" s="59">
        <f t="shared" si="242"/>
        <v>57448.230000019073</v>
      </c>
      <c r="T249" s="59">
        <f t="shared" si="242"/>
        <v>57448.230000019073</v>
      </c>
      <c r="U249" s="59">
        <f t="shared" si="242"/>
        <v>941856352.19000006</v>
      </c>
      <c r="V249" s="59">
        <f t="shared" si="242"/>
        <v>458086199.57999992</v>
      </c>
      <c r="W249" s="59">
        <f t="shared" si="242"/>
        <v>941856352.19000006</v>
      </c>
      <c r="X249" s="59">
        <f t="shared" si="242"/>
        <v>0</v>
      </c>
      <c r="Y249" s="176">
        <f t="shared" si="207"/>
        <v>0.99995896554999997</v>
      </c>
      <c r="Z249" s="176">
        <f t="shared" si="208"/>
        <v>0.67275453727857149</v>
      </c>
      <c r="AA249" s="176">
        <f t="shared" si="209"/>
        <v>0.67275453727857149</v>
      </c>
      <c r="AB249" s="176">
        <f t="shared" si="233"/>
        <v>0.67278214452384189</v>
      </c>
      <c r="AC249" s="177">
        <f t="shared" si="236"/>
        <v>1</v>
      </c>
    </row>
    <row r="250" spans="1:29" s="6" customFormat="1" ht="60" customHeight="1" x14ac:dyDescent="0.25">
      <c r="A250" s="113" t="s">
        <v>580</v>
      </c>
      <c r="B250" s="32" t="s">
        <v>37</v>
      </c>
      <c r="C250" s="32">
        <v>10</v>
      </c>
      <c r="D250" s="32" t="s">
        <v>38</v>
      </c>
      <c r="E250" s="39" t="s">
        <v>264</v>
      </c>
      <c r="F250" s="59">
        <f t="shared" si="241"/>
        <v>1400000000</v>
      </c>
      <c r="G250" s="59">
        <f t="shared" si="241"/>
        <v>0</v>
      </c>
      <c r="H250" s="59">
        <f t="shared" si="241"/>
        <v>0</v>
      </c>
      <c r="I250" s="59">
        <f t="shared" si="241"/>
        <v>0</v>
      </c>
      <c r="J250" s="59">
        <f t="shared" si="241"/>
        <v>0</v>
      </c>
      <c r="K250" s="59">
        <f t="shared" si="241"/>
        <v>0</v>
      </c>
      <c r="L250" s="59">
        <f t="shared" si="204"/>
        <v>0</v>
      </c>
      <c r="M250" s="59">
        <f>+M251</f>
        <v>1400000000</v>
      </c>
      <c r="N250" s="318">
        <f t="shared" si="201"/>
        <v>1.7546041672081528E-4</v>
      </c>
      <c r="O250" s="59">
        <f t="shared" si="242"/>
        <v>0</v>
      </c>
      <c r="P250" s="59">
        <f t="shared" si="242"/>
        <v>1400000000</v>
      </c>
      <c r="Q250" s="59">
        <f t="shared" si="242"/>
        <v>0</v>
      </c>
      <c r="R250" s="59">
        <f t="shared" si="242"/>
        <v>1399942551.77</v>
      </c>
      <c r="S250" s="59">
        <f t="shared" si="242"/>
        <v>57448.230000019073</v>
      </c>
      <c r="T250" s="59">
        <f t="shared" si="242"/>
        <v>57448.230000019073</v>
      </c>
      <c r="U250" s="59">
        <f t="shared" si="242"/>
        <v>941856352.19000006</v>
      </c>
      <c r="V250" s="59">
        <f t="shared" si="242"/>
        <v>458086199.57999992</v>
      </c>
      <c r="W250" s="59">
        <f t="shared" si="242"/>
        <v>941856352.19000006</v>
      </c>
      <c r="X250" s="59">
        <f t="shared" si="242"/>
        <v>0</v>
      </c>
      <c r="Y250" s="176">
        <f t="shared" si="207"/>
        <v>0.99995896554999997</v>
      </c>
      <c r="Z250" s="176">
        <f t="shared" si="208"/>
        <v>0.67275453727857149</v>
      </c>
      <c r="AA250" s="176">
        <f t="shared" si="209"/>
        <v>0.67275453727857149</v>
      </c>
      <c r="AB250" s="176">
        <f t="shared" si="233"/>
        <v>0.67278214452384189</v>
      </c>
      <c r="AC250" s="177">
        <f t="shared" si="236"/>
        <v>1</v>
      </c>
    </row>
    <row r="251" spans="1:29" ht="42" customHeight="1" x14ac:dyDescent="0.25">
      <c r="A251" s="113" t="s">
        <v>581</v>
      </c>
      <c r="B251" s="32" t="s">
        <v>37</v>
      </c>
      <c r="C251" s="32">
        <v>10</v>
      </c>
      <c r="D251" s="32" t="s">
        <v>38</v>
      </c>
      <c r="E251" s="72" t="s">
        <v>266</v>
      </c>
      <c r="F251" s="59">
        <f t="shared" si="241"/>
        <v>1400000000</v>
      </c>
      <c r="G251" s="59">
        <f t="shared" si="241"/>
        <v>0</v>
      </c>
      <c r="H251" s="59">
        <f t="shared" si="241"/>
        <v>0</v>
      </c>
      <c r="I251" s="59">
        <f t="shared" si="241"/>
        <v>0</v>
      </c>
      <c r="J251" s="59">
        <f t="shared" si="241"/>
        <v>0</v>
      </c>
      <c r="K251" s="59">
        <f t="shared" si="241"/>
        <v>0</v>
      </c>
      <c r="L251" s="59">
        <f t="shared" si="204"/>
        <v>0</v>
      </c>
      <c r="M251" s="59">
        <f>+M252</f>
        <v>1400000000</v>
      </c>
      <c r="N251" s="318">
        <f t="shared" si="201"/>
        <v>1.7546041672081528E-4</v>
      </c>
      <c r="O251" s="59">
        <f t="shared" si="242"/>
        <v>0</v>
      </c>
      <c r="P251" s="59">
        <f t="shared" si="242"/>
        <v>1400000000</v>
      </c>
      <c r="Q251" s="59">
        <f t="shared" si="242"/>
        <v>0</v>
      </c>
      <c r="R251" s="59">
        <f t="shared" si="242"/>
        <v>1399942551.77</v>
      </c>
      <c r="S251" s="59">
        <f t="shared" si="242"/>
        <v>57448.230000019073</v>
      </c>
      <c r="T251" s="59">
        <f t="shared" si="242"/>
        <v>57448.230000019073</v>
      </c>
      <c r="U251" s="59">
        <f t="shared" si="242"/>
        <v>941856352.19000006</v>
      </c>
      <c r="V251" s="59">
        <f t="shared" si="242"/>
        <v>458086199.57999992</v>
      </c>
      <c r="W251" s="59">
        <f t="shared" si="242"/>
        <v>941856352.19000006</v>
      </c>
      <c r="X251" s="59">
        <f t="shared" si="242"/>
        <v>0</v>
      </c>
      <c r="Y251" s="176">
        <f t="shared" si="207"/>
        <v>0.99995896554999997</v>
      </c>
      <c r="Z251" s="176">
        <f t="shared" si="208"/>
        <v>0.67275453727857149</v>
      </c>
      <c r="AA251" s="176">
        <f t="shared" si="209"/>
        <v>0.67275453727857149</v>
      </c>
      <c r="AB251" s="176">
        <f t="shared" si="233"/>
        <v>0.67278214452384189</v>
      </c>
      <c r="AC251" s="177">
        <f t="shared" si="236"/>
        <v>1</v>
      </c>
    </row>
    <row r="252" spans="1:29" ht="42" customHeight="1" x14ac:dyDescent="0.25">
      <c r="A252" s="114" t="s">
        <v>582</v>
      </c>
      <c r="B252" s="43" t="s">
        <v>37</v>
      </c>
      <c r="C252" s="43">
        <v>10</v>
      </c>
      <c r="D252" s="43" t="s">
        <v>38</v>
      </c>
      <c r="E252" s="44" t="s">
        <v>268</v>
      </c>
      <c r="F252" s="45">
        <v>1400000000</v>
      </c>
      <c r="G252" s="45">
        <v>0</v>
      </c>
      <c r="H252" s="45">
        <v>0</v>
      </c>
      <c r="I252" s="45">
        <v>0</v>
      </c>
      <c r="J252" s="45">
        <v>0</v>
      </c>
      <c r="K252" s="45">
        <v>0</v>
      </c>
      <c r="L252" s="45">
        <f t="shared" si="204"/>
        <v>0</v>
      </c>
      <c r="M252" s="46">
        <f>+F252+L252</f>
        <v>1400000000</v>
      </c>
      <c r="N252" s="47">
        <f t="shared" si="201"/>
        <v>1.7546041672081528E-4</v>
      </c>
      <c r="O252" s="45">
        <v>0</v>
      </c>
      <c r="P252" s="45">
        <v>1400000000</v>
      </c>
      <c r="Q252" s="45">
        <f>M252-P252</f>
        <v>0</v>
      </c>
      <c r="R252" s="45">
        <v>1399942551.77</v>
      </c>
      <c r="S252" s="45">
        <f>+M252-R252</f>
        <v>57448.230000019073</v>
      </c>
      <c r="T252" s="45">
        <f>P252-R252</f>
        <v>57448.230000019073</v>
      </c>
      <c r="U252" s="45">
        <v>941856352.19000006</v>
      </c>
      <c r="V252" s="45">
        <f>+R252-U252</f>
        <v>458086199.57999992</v>
      </c>
      <c r="W252" s="45">
        <v>941856352.19000006</v>
      </c>
      <c r="X252" s="48">
        <f>+U252-W252</f>
        <v>0</v>
      </c>
      <c r="Y252" s="54">
        <f t="shared" si="207"/>
        <v>0.99995896554999997</v>
      </c>
      <c r="Z252" s="54">
        <f t="shared" si="208"/>
        <v>0.67275453727857149</v>
      </c>
      <c r="AA252" s="54">
        <f t="shared" si="209"/>
        <v>0.67275453727857149</v>
      </c>
      <c r="AB252" s="54">
        <f t="shared" si="233"/>
        <v>0.67278214452384189</v>
      </c>
      <c r="AC252" s="178">
        <f t="shared" si="236"/>
        <v>1</v>
      </c>
    </row>
    <row r="253" spans="1:29" s="6" customFormat="1" ht="42" customHeight="1" x14ac:dyDescent="0.25">
      <c r="A253" s="113" t="s">
        <v>274</v>
      </c>
      <c r="B253" s="32" t="s">
        <v>37</v>
      </c>
      <c r="C253" s="32">
        <v>10</v>
      </c>
      <c r="D253" s="32" t="s">
        <v>38</v>
      </c>
      <c r="E253" s="39" t="s">
        <v>275</v>
      </c>
      <c r="F253" s="59">
        <f t="shared" ref="F253:K254" si="243">+F255</f>
        <v>6000000000</v>
      </c>
      <c r="G253" s="59">
        <f t="shared" si="243"/>
        <v>4588500103</v>
      </c>
      <c r="H253" s="59">
        <f t="shared" si="243"/>
        <v>4588500103</v>
      </c>
      <c r="I253" s="59">
        <f t="shared" si="243"/>
        <v>0</v>
      </c>
      <c r="J253" s="59">
        <f t="shared" si="243"/>
        <v>0</v>
      </c>
      <c r="K253" s="59">
        <f t="shared" si="243"/>
        <v>0</v>
      </c>
      <c r="L253" s="59">
        <f t="shared" si="204"/>
        <v>0</v>
      </c>
      <c r="M253" s="59">
        <f>+M255</f>
        <v>6000000000</v>
      </c>
      <c r="N253" s="318">
        <f t="shared" si="201"/>
        <v>7.519732145177797E-4</v>
      </c>
      <c r="O253" s="59">
        <f t="shared" ref="O253:X254" si="244">+O255</f>
        <v>0</v>
      </c>
      <c r="P253" s="59">
        <f t="shared" si="244"/>
        <v>5177015196.3999996</v>
      </c>
      <c r="Q253" s="59">
        <f t="shared" si="244"/>
        <v>822984803.5999999</v>
      </c>
      <c r="R253" s="59">
        <f t="shared" si="244"/>
        <v>2966750971.3599997</v>
      </c>
      <c r="S253" s="59">
        <f t="shared" si="244"/>
        <v>3033249028.6400003</v>
      </c>
      <c r="T253" s="59">
        <f t="shared" si="244"/>
        <v>2210264225.04</v>
      </c>
      <c r="U253" s="59">
        <f t="shared" si="244"/>
        <v>1046237457.4699999</v>
      </c>
      <c r="V253" s="59">
        <f t="shared" si="244"/>
        <v>1920513513.8899999</v>
      </c>
      <c r="W253" s="59">
        <f t="shared" si="244"/>
        <v>1034651171.4699999</v>
      </c>
      <c r="X253" s="59">
        <f t="shared" si="244"/>
        <v>11586286</v>
      </c>
      <c r="Y253" s="176">
        <f t="shared" si="207"/>
        <v>0.49445849522666663</v>
      </c>
      <c r="Z253" s="176">
        <f t="shared" si="208"/>
        <v>0.17437290957833332</v>
      </c>
      <c r="AA253" s="176">
        <f t="shared" si="209"/>
        <v>0.17244186191166666</v>
      </c>
      <c r="AB253" s="176">
        <f t="shared" si="233"/>
        <v>0.35265429001962717</v>
      </c>
      <c r="AC253" s="177">
        <f t="shared" si="236"/>
        <v>0.98892575875842004</v>
      </c>
    </row>
    <row r="254" spans="1:29" s="120" customFormat="1" ht="42" customHeight="1" x14ac:dyDescent="0.25">
      <c r="A254" s="199" t="s">
        <v>274</v>
      </c>
      <c r="B254" s="71" t="s">
        <v>41</v>
      </c>
      <c r="C254" s="71">
        <v>20</v>
      </c>
      <c r="D254" s="71" t="s">
        <v>38</v>
      </c>
      <c r="E254" s="72" t="s">
        <v>275</v>
      </c>
      <c r="F254" s="62">
        <f t="shared" si="243"/>
        <v>128057209397</v>
      </c>
      <c r="G254" s="62">
        <f t="shared" si="243"/>
        <v>0</v>
      </c>
      <c r="H254" s="62">
        <f t="shared" si="243"/>
        <v>0</v>
      </c>
      <c r="I254" s="62">
        <f t="shared" si="243"/>
        <v>0</v>
      </c>
      <c r="J254" s="62">
        <f t="shared" si="243"/>
        <v>0</v>
      </c>
      <c r="K254" s="62">
        <f t="shared" si="243"/>
        <v>0</v>
      </c>
      <c r="L254" s="59">
        <f t="shared" si="204"/>
        <v>0</v>
      </c>
      <c r="M254" s="62">
        <f>+M256</f>
        <v>128057209397</v>
      </c>
      <c r="N254" s="338">
        <f t="shared" si="201"/>
        <v>1.6049265232073087E-2</v>
      </c>
      <c r="O254" s="62">
        <f t="shared" si="244"/>
        <v>0</v>
      </c>
      <c r="P254" s="62">
        <f t="shared" si="244"/>
        <v>128057209397</v>
      </c>
      <c r="Q254" s="62">
        <f t="shared" si="244"/>
        <v>0</v>
      </c>
      <c r="R254" s="62">
        <f t="shared" si="244"/>
        <v>128057209397</v>
      </c>
      <c r="S254" s="62">
        <f t="shared" si="244"/>
        <v>0</v>
      </c>
      <c r="T254" s="62">
        <f t="shared" si="244"/>
        <v>0</v>
      </c>
      <c r="U254" s="62">
        <f t="shared" si="244"/>
        <v>91672429675.380005</v>
      </c>
      <c r="V254" s="62">
        <f t="shared" si="244"/>
        <v>36384779721.619995</v>
      </c>
      <c r="W254" s="62">
        <f t="shared" si="244"/>
        <v>91672429675.380005</v>
      </c>
      <c r="X254" s="62">
        <f t="shared" si="244"/>
        <v>0</v>
      </c>
      <c r="Y254" s="176">
        <f t="shared" si="207"/>
        <v>1</v>
      </c>
      <c r="Z254" s="176">
        <f t="shared" si="208"/>
        <v>0.71587089947571214</v>
      </c>
      <c r="AA254" s="176">
        <f t="shared" si="209"/>
        <v>0.71587089947571214</v>
      </c>
      <c r="AB254" s="176">
        <f t="shared" si="233"/>
        <v>0.71587089947571214</v>
      </c>
      <c r="AC254" s="177">
        <f t="shared" si="236"/>
        <v>1</v>
      </c>
    </row>
    <row r="255" spans="1:29" ht="42" customHeight="1" x14ac:dyDescent="0.25">
      <c r="A255" s="113" t="s">
        <v>276</v>
      </c>
      <c r="B255" s="32" t="s">
        <v>37</v>
      </c>
      <c r="C255" s="32">
        <v>10</v>
      </c>
      <c r="D255" s="32" t="s">
        <v>38</v>
      </c>
      <c r="E255" s="39" t="s">
        <v>255</v>
      </c>
      <c r="F255" s="59">
        <f t="shared" ref="F255:K255" si="245">+F257+F267</f>
        <v>6000000000</v>
      </c>
      <c r="G255" s="59">
        <f t="shared" si="245"/>
        <v>4588500103</v>
      </c>
      <c r="H255" s="59">
        <f t="shared" si="245"/>
        <v>4588500103</v>
      </c>
      <c r="I255" s="59">
        <f t="shared" si="245"/>
        <v>0</v>
      </c>
      <c r="J255" s="59">
        <f t="shared" si="245"/>
        <v>0</v>
      </c>
      <c r="K255" s="59">
        <f t="shared" si="245"/>
        <v>0</v>
      </c>
      <c r="L255" s="59">
        <f t="shared" si="204"/>
        <v>0</v>
      </c>
      <c r="M255" s="59">
        <f>+M257+M267</f>
        <v>6000000000</v>
      </c>
      <c r="N255" s="323">
        <f t="shared" si="201"/>
        <v>7.519732145177797E-4</v>
      </c>
      <c r="O255" s="59">
        <f t="shared" ref="O255:X255" si="246">+O257+O267</f>
        <v>0</v>
      </c>
      <c r="P255" s="59">
        <f t="shared" si="246"/>
        <v>5177015196.3999996</v>
      </c>
      <c r="Q255" s="59">
        <f t="shared" si="246"/>
        <v>822984803.5999999</v>
      </c>
      <c r="R255" s="59">
        <f t="shared" si="246"/>
        <v>2966750971.3599997</v>
      </c>
      <c r="S255" s="59">
        <f t="shared" si="246"/>
        <v>3033249028.6400003</v>
      </c>
      <c r="T255" s="59">
        <f t="shared" si="246"/>
        <v>2210264225.04</v>
      </c>
      <c r="U255" s="59">
        <f t="shared" si="246"/>
        <v>1046237457.4699999</v>
      </c>
      <c r="V255" s="59">
        <f t="shared" si="246"/>
        <v>1920513513.8899999</v>
      </c>
      <c r="W255" s="59">
        <f t="shared" si="246"/>
        <v>1034651171.4699999</v>
      </c>
      <c r="X255" s="59">
        <f t="shared" si="246"/>
        <v>11586286</v>
      </c>
      <c r="Y255" s="176">
        <f t="shared" si="207"/>
        <v>0.49445849522666663</v>
      </c>
      <c r="Z255" s="176">
        <f t="shared" si="208"/>
        <v>0.17437290957833332</v>
      </c>
      <c r="AA255" s="176">
        <f t="shared" si="209"/>
        <v>0.17244186191166666</v>
      </c>
      <c r="AB255" s="176">
        <f t="shared" si="233"/>
        <v>0.35265429001962717</v>
      </c>
      <c r="AC255" s="177">
        <f t="shared" si="236"/>
        <v>0.98892575875842004</v>
      </c>
    </row>
    <row r="256" spans="1:29" ht="42" customHeight="1" x14ac:dyDescent="0.25">
      <c r="A256" s="113" t="s">
        <v>276</v>
      </c>
      <c r="B256" s="32" t="s">
        <v>41</v>
      </c>
      <c r="C256" s="32">
        <v>20</v>
      </c>
      <c r="D256" s="32" t="s">
        <v>38</v>
      </c>
      <c r="E256" s="39" t="s">
        <v>255</v>
      </c>
      <c r="F256" s="121">
        <f>+F258</f>
        <v>128057209397</v>
      </c>
      <c r="G256" s="59">
        <f>+G260</f>
        <v>0</v>
      </c>
      <c r="H256" s="59">
        <f>+H260</f>
        <v>0</v>
      </c>
      <c r="I256" s="59">
        <f>+I260</f>
        <v>0</v>
      </c>
      <c r="J256" s="59">
        <f>+J260</f>
        <v>0</v>
      </c>
      <c r="K256" s="59">
        <f>+K260</f>
        <v>0</v>
      </c>
      <c r="L256" s="59">
        <f t="shared" si="204"/>
        <v>0</v>
      </c>
      <c r="M256" s="59">
        <f>+M260</f>
        <v>128057209397</v>
      </c>
      <c r="N256" s="323">
        <f t="shared" si="201"/>
        <v>1.6049265232073087E-2</v>
      </c>
      <c r="O256" s="121">
        <f t="shared" ref="O256:X256" si="247">+O260</f>
        <v>0</v>
      </c>
      <c r="P256" s="59">
        <f t="shared" si="247"/>
        <v>128057209397</v>
      </c>
      <c r="Q256" s="59">
        <f t="shared" si="247"/>
        <v>0</v>
      </c>
      <c r="R256" s="59">
        <f t="shared" si="247"/>
        <v>128057209397</v>
      </c>
      <c r="S256" s="59">
        <f t="shared" si="247"/>
        <v>0</v>
      </c>
      <c r="T256" s="59">
        <f t="shared" si="247"/>
        <v>0</v>
      </c>
      <c r="U256" s="59">
        <f t="shared" si="247"/>
        <v>91672429675.380005</v>
      </c>
      <c r="V256" s="59">
        <f t="shared" si="247"/>
        <v>36384779721.619995</v>
      </c>
      <c r="W256" s="59">
        <f t="shared" si="247"/>
        <v>91672429675.380005</v>
      </c>
      <c r="X256" s="59">
        <f t="shared" si="247"/>
        <v>0</v>
      </c>
      <c r="Y256" s="176">
        <f t="shared" si="207"/>
        <v>1</v>
      </c>
      <c r="Z256" s="176">
        <f t="shared" si="208"/>
        <v>0.71587089947571214</v>
      </c>
      <c r="AA256" s="176">
        <f t="shared" si="209"/>
        <v>0.71587089947571214</v>
      </c>
      <c r="AB256" s="176">
        <f t="shared" si="233"/>
        <v>0.71587089947571214</v>
      </c>
      <c r="AC256" s="177">
        <f t="shared" si="236"/>
        <v>1</v>
      </c>
    </row>
    <row r="257" spans="1:29" ht="68.25" customHeight="1" x14ac:dyDescent="0.25">
      <c r="A257" s="113" t="s">
        <v>277</v>
      </c>
      <c r="B257" s="32" t="s">
        <v>37</v>
      </c>
      <c r="C257" s="32">
        <v>10</v>
      </c>
      <c r="D257" s="32" t="s">
        <v>38</v>
      </c>
      <c r="E257" s="39" t="s">
        <v>278</v>
      </c>
      <c r="F257" s="59">
        <f>+F259</f>
        <v>4000000000</v>
      </c>
      <c r="G257" s="59">
        <f t="shared" ref="G257:K259" si="248">+G259</f>
        <v>3999935000</v>
      </c>
      <c r="H257" s="59">
        <f t="shared" si="248"/>
        <v>3999935000</v>
      </c>
      <c r="I257" s="59">
        <f t="shared" si="248"/>
        <v>0</v>
      </c>
      <c r="J257" s="59">
        <f t="shared" si="248"/>
        <v>0</v>
      </c>
      <c r="K257" s="59">
        <f t="shared" si="248"/>
        <v>0</v>
      </c>
      <c r="L257" s="59">
        <f t="shared" si="204"/>
        <v>0</v>
      </c>
      <c r="M257" s="59">
        <f>+M259</f>
        <v>4000000000</v>
      </c>
      <c r="N257" s="318">
        <f t="shared" si="201"/>
        <v>5.013154763451865E-4</v>
      </c>
      <c r="O257" s="59">
        <f t="shared" ref="O257:X259" si="249">+O259</f>
        <v>0</v>
      </c>
      <c r="P257" s="59">
        <f t="shared" si="249"/>
        <v>3734009356</v>
      </c>
      <c r="Q257" s="59">
        <f t="shared" si="249"/>
        <v>265990644</v>
      </c>
      <c r="R257" s="59">
        <f t="shared" si="249"/>
        <v>1544678198.75</v>
      </c>
      <c r="S257" s="59">
        <f t="shared" si="249"/>
        <v>2455321801.25</v>
      </c>
      <c r="T257" s="59">
        <f t="shared" si="249"/>
        <v>2189331157.25</v>
      </c>
      <c r="U257" s="59">
        <f t="shared" si="249"/>
        <v>42849.68</v>
      </c>
      <c r="V257" s="59">
        <f t="shared" si="249"/>
        <v>1544635349.0699999</v>
      </c>
      <c r="W257" s="59">
        <f t="shared" si="249"/>
        <v>42849.68</v>
      </c>
      <c r="X257" s="59">
        <f t="shared" si="249"/>
        <v>0</v>
      </c>
      <c r="Y257" s="176">
        <f t="shared" si="207"/>
        <v>0.3861695496875</v>
      </c>
      <c r="Z257" s="183">
        <f t="shared" si="208"/>
        <v>1.0712420000000001E-5</v>
      </c>
      <c r="AA257" s="183">
        <f t="shared" si="209"/>
        <v>1.0712420000000001E-5</v>
      </c>
      <c r="AB257" s="183">
        <f t="shared" si="233"/>
        <v>2.7740198595846855E-5</v>
      </c>
      <c r="AC257" s="177">
        <f t="shared" si="236"/>
        <v>1</v>
      </c>
    </row>
    <row r="258" spans="1:29" ht="67.5" customHeight="1" x14ac:dyDescent="0.25">
      <c r="A258" s="113" t="s">
        <v>277</v>
      </c>
      <c r="B258" s="32" t="s">
        <v>41</v>
      </c>
      <c r="C258" s="32">
        <v>20</v>
      </c>
      <c r="D258" s="32" t="s">
        <v>38</v>
      </c>
      <c r="E258" s="72" t="s">
        <v>278</v>
      </c>
      <c r="F258" s="59">
        <f>+F260</f>
        <v>128057209397</v>
      </c>
      <c r="G258" s="59">
        <f t="shared" si="248"/>
        <v>0</v>
      </c>
      <c r="H258" s="59">
        <f t="shared" si="248"/>
        <v>0</v>
      </c>
      <c r="I258" s="59">
        <f t="shared" si="248"/>
        <v>0</v>
      </c>
      <c r="J258" s="59">
        <f t="shared" si="248"/>
        <v>0</v>
      </c>
      <c r="K258" s="59">
        <f t="shared" si="248"/>
        <v>0</v>
      </c>
      <c r="L258" s="59">
        <f t="shared" si="204"/>
        <v>0</v>
      </c>
      <c r="M258" s="59">
        <f>+M260</f>
        <v>128057209397</v>
      </c>
      <c r="N258" s="323">
        <f t="shared" si="201"/>
        <v>1.6049265232073087E-2</v>
      </c>
      <c r="O258" s="59">
        <f t="shared" si="249"/>
        <v>0</v>
      </c>
      <c r="P258" s="59">
        <f t="shared" si="249"/>
        <v>128057209397</v>
      </c>
      <c r="Q258" s="59">
        <f t="shared" si="249"/>
        <v>0</v>
      </c>
      <c r="R258" s="59">
        <f t="shared" si="249"/>
        <v>128057209397</v>
      </c>
      <c r="S258" s="59">
        <f t="shared" si="249"/>
        <v>0</v>
      </c>
      <c r="T258" s="59">
        <f t="shared" si="249"/>
        <v>0</v>
      </c>
      <c r="U258" s="59">
        <f t="shared" si="249"/>
        <v>91672429675.380005</v>
      </c>
      <c r="V258" s="59">
        <f t="shared" si="249"/>
        <v>36384779721.619995</v>
      </c>
      <c r="W258" s="59">
        <f t="shared" si="249"/>
        <v>91672429675.380005</v>
      </c>
      <c r="X258" s="59">
        <f t="shared" si="249"/>
        <v>0</v>
      </c>
      <c r="Y258" s="176">
        <f t="shared" si="207"/>
        <v>1</v>
      </c>
      <c r="Z258" s="176">
        <f t="shared" si="208"/>
        <v>0.71587089947571214</v>
      </c>
      <c r="AA258" s="176">
        <f t="shared" si="209"/>
        <v>0.71587089947571214</v>
      </c>
      <c r="AB258" s="176">
        <f t="shared" si="233"/>
        <v>0.71587089947571214</v>
      </c>
      <c r="AC258" s="177">
        <f t="shared" si="236"/>
        <v>1</v>
      </c>
    </row>
    <row r="259" spans="1:29" ht="98.25" customHeight="1" x14ac:dyDescent="0.25">
      <c r="A259" s="113" t="s">
        <v>583</v>
      </c>
      <c r="B259" s="32" t="s">
        <v>37</v>
      </c>
      <c r="C259" s="32">
        <v>10</v>
      </c>
      <c r="D259" s="32" t="s">
        <v>38</v>
      </c>
      <c r="E259" s="39" t="s">
        <v>280</v>
      </c>
      <c r="F259" s="59">
        <f>+F261</f>
        <v>4000000000</v>
      </c>
      <c r="G259" s="59">
        <f t="shared" si="248"/>
        <v>3999935000</v>
      </c>
      <c r="H259" s="59">
        <f t="shared" si="248"/>
        <v>3999935000</v>
      </c>
      <c r="I259" s="59">
        <f t="shared" si="248"/>
        <v>0</v>
      </c>
      <c r="J259" s="59">
        <f t="shared" si="248"/>
        <v>0</v>
      </c>
      <c r="K259" s="59">
        <f t="shared" si="248"/>
        <v>0</v>
      </c>
      <c r="L259" s="59">
        <f t="shared" si="204"/>
        <v>0</v>
      </c>
      <c r="M259" s="59">
        <f>+M261</f>
        <v>4000000000</v>
      </c>
      <c r="N259" s="318">
        <f t="shared" si="201"/>
        <v>5.013154763451865E-4</v>
      </c>
      <c r="O259" s="59">
        <f t="shared" si="249"/>
        <v>0</v>
      </c>
      <c r="P259" s="59">
        <f t="shared" si="249"/>
        <v>3734009356</v>
      </c>
      <c r="Q259" s="59">
        <f t="shared" si="249"/>
        <v>265990644</v>
      </c>
      <c r="R259" s="59">
        <f t="shared" si="249"/>
        <v>1544678198.75</v>
      </c>
      <c r="S259" s="59">
        <f t="shared" si="249"/>
        <v>2455321801.25</v>
      </c>
      <c r="T259" s="59">
        <f t="shared" si="249"/>
        <v>2189331157.25</v>
      </c>
      <c r="U259" s="59">
        <f t="shared" si="249"/>
        <v>42849.68</v>
      </c>
      <c r="V259" s="59">
        <f t="shared" si="249"/>
        <v>1544635349.0699999</v>
      </c>
      <c r="W259" s="59">
        <f t="shared" si="249"/>
        <v>42849.68</v>
      </c>
      <c r="X259" s="59">
        <f t="shared" si="249"/>
        <v>0</v>
      </c>
      <c r="Y259" s="176">
        <f t="shared" si="207"/>
        <v>0.3861695496875</v>
      </c>
      <c r="Z259" s="352">
        <f t="shared" si="208"/>
        <v>1.0712420000000001E-5</v>
      </c>
      <c r="AA259" s="352">
        <f t="shared" si="209"/>
        <v>1.0712420000000001E-5</v>
      </c>
      <c r="AB259" s="183">
        <f t="shared" si="233"/>
        <v>2.7740198595846855E-5</v>
      </c>
      <c r="AC259" s="177">
        <f t="shared" si="236"/>
        <v>1</v>
      </c>
    </row>
    <row r="260" spans="1:29" ht="109.5" customHeight="1" x14ac:dyDescent="0.25">
      <c r="A260" s="113" t="s">
        <v>583</v>
      </c>
      <c r="B260" s="32" t="s">
        <v>41</v>
      </c>
      <c r="C260" s="32">
        <v>20</v>
      </c>
      <c r="D260" s="32" t="s">
        <v>38</v>
      </c>
      <c r="E260" s="39" t="s">
        <v>280</v>
      </c>
      <c r="F260" s="59">
        <f t="shared" ref="F260:K260" si="250">+F263+F265</f>
        <v>128057209397</v>
      </c>
      <c r="G260" s="59">
        <f t="shared" si="250"/>
        <v>0</v>
      </c>
      <c r="H260" s="59">
        <f t="shared" si="250"/>
        <v>0</v>
      </c>
      <c r="I260" s="59">
        <f t="shared" si="250"/>
        <v>0</v>
      </c>
      <c r="J260" s="59">
        <f t="shared" si="250"/>
        <v>0</v>
      </c>
      <c r="K260" s="59">
        <f t="shared" si="250"/>
        <v>0</v>
      </c>
      <c r="L260" s="59">
        <f t="shared" si="204"/>
        <v>0</v>
      </c>
      <c r="M260" s="59">
        <f>+M263+M265</f>
        <v>128057209397</v>
      </c>
      <c r="N260" s="323">
        <f t="shared" si="201"/>
        <v>1.6049265232073087E-2</v>
      </c>
      <c r="O260" s="59">
        <f t="shared" ref="O260:X260" si="251">+O263+O265</f>
        <v>0</v>
      </c>
      <c r="P260" s="59">
        <f t="shared" si="251"/>
        <v>128057209397</v>
      </c>
      <c r="Q260" s="59">
        <f t="shared" si="251"/>
        <v>0</v>
      </c>
      <c r="R260" s="59">
        <f t="shared" si="251"/>
        <v>128057209397</v>
      </c>
      <c r="S260" s="59">
        <f t="shared" si="251"/>
        <v>0</v>
      </c>
      <c r="T260" s="59">
        <f t="shared" si="251"/>
        <v>0</v>
      </c>
      <c r="U260" s="59">
        <f t="shared" si="251"/>
        <v>91672429675.380005</v>
      </c>
      <c r="V260" s="59">
        <f t="shared" si="251"/>
        <v>36384779721.619995</v>
      </c>
      <c r="W260" s="59">
        <f t="shared" si="251"/>
        <v>91672429675.380005</v>
      </c>
      <c r="X260" s="59">
        <f t="shared" si="251"/>
        <v>0</v>
      </c>
      <c r="Y260" s="176">
        <f t="shared" si="207"/>
        <v>1</v>
      </c>
      <c r="Z260" s="176">
        <f t="shared" si="208"/>
        <v>0.71587089947571214</v>
      </c>
      <c r="AA260" s="176">
        <f t="shared" si="209"/>
        <v>0.71587089947571214</v>
      </c>
      <c r="AB260" s="176">
        <f t="shared" si="233"/>
        <v>0.71587089947571214</v>
      </c>
      <c r="AC260" s="177">
        <f t="shared" si="236"/>
        <v>1</v>
      </c>
    </row>
    <row r="261" spans="1:29" ht="42" customHeight="1" x14ac:dyDescent="0.25">
      <c r="A261" s="113" t="s">
        <v>584</v>
      </c>
      <c r="B261" s="32" t="s">
        <v>37</v>
      </c>
      <c r="C261" s="32">
        <v>10</v>
      </c>
      <c r="D261" s="32" t="s">
        <v>38</v>
      </c>
      <c r="E261" s="39" t="s">
        <v>282</v>
      </c>
      <c r="F261" s="59">
        <f t="shared" ref="F261:K261" si="252">+F262</f>
        <v>4000000000</v>
      </c>
      <c r="G261" s="59">
        <f t="shared" si="252"/>
        <v>3999935000</v>
      </c>
      <c r="H261" s="59">
        <f t="shared" si="252"/>
        <v>3999935000</v>
      </c>
      <c r="I261" s="59">
        <f t="shared" si="252"/>
        <v>0</v>
      </c>
      <c r="J261" s="59">
        <f t="shared" si="252"/>
        <v>0</v>
      </c>
      <c r="K261" s="59">
        <f t="shared" si="252"/>
        <v>0</v>
      </c>
      <c r="L261" s="59">
        <f t="shared" si="204"/>
        <v>0</v>
      </c>
      <c r="M261" s="59">
        <f>+M262</f>
        <v>4000000000</v>
      </c>
      <c r="N261" s="318">
        <f t="shared" si="201"/>
        <v>5.013154763451865E-4</v>
      </c>
      <c r="O261" s="59">
        <f t="shared" ref="O261:X261" si="253">+O262</f>
        <v>0</v>
      </c>
      <c r="P261" s="59">
        <f t="shared" si="253"/>
        <v>3734009356</v>
      </c>
      <c r="Q261" s="59">
        <f t="shared" si="253"/>
        <v>265990644</v>
      </c>
      <c r="R261" s="59">
        <f t="shared" si="253"/>
        <v>1544678198.75</v>
      </c>
      <c r="S261" s="59">
        <f t="shared" si="253"/>
        <v>2455321801.25</v>
      </c>
      <c r="T261" s="59">
        <f t="shared" si="253"/>
        <v>2189331157.25</v>
      </c>
      <c r="U261" s="59">
        <f t="shared" si="253"/>
        <v>42849.68</v>
      </c>
      <c r="V261" s="59">
        <f t="shared" si="253"/>
        <v>1544635349.0699999</v>
      </c>
      <c r="W261" s="59">
        <f t="shared" si="253"/>
        <v>42849.68</v>
      </c>
      <c r="X261" s="59">
        <f t="shared" si="253"/>
        <v>0</v>
      </c>
      <c r="Y261" s="352">
        <f t="shared" si="207"/>
        <v>0.3861695496875</v>
      </c>
      <c r="Z261" s="352">
        <f t="shared" si="208"/>
        <v>1.0712420000000001E-5</v>
      </c>
      <c r="AA261" s="352">
        <f t="shared" si="209"/>
        <v>1.0712420000000001E-5</v>
      </c>
      <c r="AB261" s="183">
        <f t="shared" si="233"/>
        <v>2.7740198595846855E-5</v>
      </c>
      <c r="AC261" s="177">
        <f t="shared" si="236"/>
        <v>1</v>
      </c>
    </row>
    <row r="262" spans="1:29" ht="42" customHeight="1" x14ac:dyDescent="0.25">
      <c r="A262" s="114" t="s">
        <v>585</v>
      </c>
      <c r="B262" s="43" t="s">
        <v>37</v>
      </c>
      <c r="C262" s="43">
        <v>10</v>
      </c>
      <c r="D262" s="43" t="s">
        <v>38</v>
      </c>
      <c r="E262" s="44" t="s">
        <v>268</v>
      </c>
      <c r="F262" s="45">
        <v>4000000000</v>
      </c>
      <c r="G262" s="45">
        <v>3999935000</v>
      </c>
      <c r="H262" s="45">
        <v>3999935000</v>
      </c>
      <c r="I262" s="45">
        <v>0</v>
      </c>
      <c r="J262" s="45">
        <v>0</v>
      </c>
      <c r="K262" s="45">
        <v>0</v>
      </c>
      <c r="L262" s="45">
        <f t="shared" si="204"/>
        <v>0</v>
      </c>
      <c r="M262" s="46">
        <f>+F262+L262</f>
        <v>4000000000</v>
      </c>
      <c r="N262" s="47">
        <f t="shared" si="201"/>
        <v>5.013154763451865E-4</v>
      </c>
      <c r="O262" s="45">
        <v>0</v>
      </c>
      <c r="P262" s="45">
        <v>3734009356</v>
      </c>
      <c r="Q262" s="45">
        <f>M262-P262</f>
        <v>265990644</v>
      </c>
      <c r="R262" s="45">
        <v>1544678198.75</v>
      </c>
      <c r="S262" s="45">
        <f>+M262-R262</f>
        <v>2455321801.25</v>
      </c>
      <c r="T262" s="45">
        <f>P262-R262</f>
        <v>2189331157.25</v>
      </c>
      <c r="U262" s="45">
        <v>42849.68</v>
      </c>
      <c r="V262" s="45">
        <f>+R262-U262</f>
        <v>1544635349.0699999</v>
      </c>
      <c r="W262" s="45">
        <v>42849.68</v>
      </c>
      <c r="X262" s="48">
        <f>+U262-W262</f>
        <v>0</v>
      </c>
      <c r="Y262" s="179">
        <f t="shared" si="207"/>
        <v>0.3861695496875</v>
      </c>
      <c r="Z262" s="179">
        <f t="shared" si="208"/>
        <v>1.0712420000000001E-5</v>
      </c>
      <c r="AA262" s="179">
        <f t="shared" si="209"/>
        <v>1.0712420000000001E-5</v>
      </c>
      <c r="AB262" s="182">
        <f t="shared" si="233"/>
        <v>2.7740198595846855E-5</v>
      </c>
      <c r="AC262" s="178">
        <f t="shared" si="236"/>
        <v>1</v>
      </c>
    </row>
    <row r="263" spans="1:29" ht="42" customHeight="1" x14ac:dyDescent="0.25">
      <c r="A263" s="113" t="s">
        <v>584</v>
      </c>
      <c r="B263" s="32" t="s">
        <v>41</v>
      </c>
      <c r="C263" s="32">
        <v>20</v>
      </c>
      <c r="D263" s="32" t="s">
        <v>38</v>
      </c>
      <c r="E263" s="39" t="s">
        <v>282</v>
      </c>
      <c r="F263" s="59">
        <f t="shared" ref="F263:K263" si="254">+F264</f>
        <v>123824871497</v>
      </c>
      <c r="G263" s="59">
        <f t="shared" si="254"/>
        <v>0</v>
      </c>
      <c r="H263" s="59">
        <f t="shared" si="254"/>
        <v>0</v>
      </c>
      <c r="I263" s="59">
        <f t="shared" si="254"/>
        <v>0</v>
      </c>
      <c r="J263" s="59">
        <f t="shared" si="254"/>
        <v>0</v>
      </c>
      <c r="K263" s="59">
        <f t="shared" si="254"/>
        <v>0</v>
      </c>
      <c r="L263" s="59">
        <f t="shared" si="204"/>
        <v>0</v>
      </c>
      <c r="M263" s="59">
        <f>+M264</f>
        <v>123824871497</v>
      </c>
      <c r="N263" s="323">
        <f t="shared" si="201"/>
        <v>1.5518831109475014E-2</v>
      </c>
      <c r="O263" s="59">
        <f t="shared" ref="O263:X263" si="255">+O264</f>
        <v>0</v>
      </c>
      <c r="P263" s="59">
        <f t="shared" si="255"/>
        <v>123824871497</v>
      </c>
      <c r="Q263" s="59">
        <f t="shared" si="255"/>
        <v>0</v>
      </c>
      <c r="R263" s="59">
        <f t="shared" si="255"/>
        <v>123824871497</v>
      </c>
      <c r="S263" s="59">
        <f t="shared" si="255"/>
        <v>0</v>
      </c>
      <c r="T263" s="59">
        <f t="shared" si="255"/>
        <v>0</v>
      </c>
      <c r="U263" s="59">
        <f t="shared" si="255"/>
        <v>90649765179.380005</v>
      </c>
      <c r="V263" s="59">
        <f t="shared" si="255"/>
        <v>33175106317.619995</v>
      </c>
      <c r="W263" s="59">
        <f t="shared" si="255"/>
        <v>90649765179.380005</v>
      </c>
      <c r="X263" s="59">
        <f t="shared" si="255"/>
        <v>0</v>
      </c>
      <c r="Y263" s="176">
        <f t="shared" si="207"/>
        <v>1</v>
      </c>
      <c r="Z263" s="176">
        <f t="shared" si="208"/>
        <v>0.7320804300739876</v>
      </c>
      <c r="AA263" s="176">
        <f t="shared" si="209"/>
        <v>0.7320804300739876</v>
      </c>
      <c r="AB263" s="176">
        <f t="shared" si="233"/>
        <v>0.7320804300739876</v>
      </c>
      <c r="AC263" s="177">
        <f t="shared" si="236"/>
        <v>1</v>
      </c>
    </row>
    <row r="264" spans="1:29" ht="42" customHeight="1" x14ac:dyDescent="0.25">
      <c r="A264" s="114" t="s">
        <v>585</v>
      </c>
      <c r="B264" s="43" t="s">
        <v>41</v>
      </c>
      <c r="C264" s="43">
        <v>20</v>
      </c>
      <c r="D264" s="43" t="s">
        <v>38</v>
      </c>
      <c r="E264" s="42" t="s">
        <v>268</v>
      </c>
      <c r="F264" s="45">
        <v>123824871497</v>
      </c>
      <c r="G264" s="45">
        <v>0</v>
      </c>
      <c r="H264" s="45">
        <v>0</v>
      </c>
      <c r="I264" s="45">
        <v>0</v>
      </c>
      <c r="J264" s="45">
        <v>0</v>
      </c>
      <c r="K264" s="45">
        <v>0</v>
      </c>
      <c r="L264" s="45">
        <f t="shared" si="204"/>
        <v>0</v>
      </c>
      <c r="M264" s="46">
        <f>+F264+L264</f>
        <v>123824871497</v>
      </c>
      <c r="N264" s="47">
        <f t="shared" si="201"/>
        <v>1.5518831109475014E-2</v>
      </c>
      <c r="O264" s="45">
        <v>0</v>
      </c>
      <c r="P264" s="45">
        <v>123824871497</v>
      </c>
      <c r="Q264" s="45">
        <f>M264-P264</f>
        <v>0</v>
      </c>
      <c r="R264" s="45">
        <v>123824871497</v>
      </c>
      <c r="S264" s="45">
        <f>+M264-R264</f>
        <v>0</v>
      </c>
      <c r="T264" s="45">
        <f>P264-R264</f>
        <v>0</v>
      </c>
      <c r="U264" s="45">
        <v>90649765179.380005</v>
      </c>
      <c r="V264" s="45">
        <f>+R264-U264</f>
        <v>33175106317.619995</v>
      </c>
      <c r="W264" s="45">
        <v>90649765179.380005</v>
      </c>
      <c r="X264" s="48">
        <f>+U264-W264</f>
        <v>0</v>
      </c>
      <c r="Y264" s="54">
        <f t="shared" si="207"/>
        <v>1</v>
      </c>
      <c r="Z264" s="54">
        <f t="shared" si="208"/>
        <v>0.7320804300739876</v>
      </c>
      <c r="AA264" s="54">
        <f t="shared" si="209"/>
        <v>0.7320804300739876</v>
      </c>
      <c r="AB264" s="54">
        <f t="shared" si="233"/>
        <v>0.7320804300739876</v>
      </c>
      <c r="AC264" s="178">
        <f t="shared" si="236"/>
        <v>1</v>
      </c>
    </row>
    <row r="265" spans="1:29" ht="42" customHeight="1" x14ac:dyDescent="0.25">
      <c r="A265" s="113" t="s">
        <v>586</v>
      </c>
      <c r="B265" s="32" t="s">
        <v>41</v>
      </c>
      <c r="C265" s="32">
        <v>20</v>
      </c>
      <c r="D265" s="32" t="s">
        <v>38</v>
      </c>
      <c r="E265" s="78" t="s">
        <v>285</v>
      </c>
      <c r="F265" s="59">
        <f t="shared" ref="F265:K265" si="256">+F266</f>
        <v>4232337900</v>
      </c>
      <c r="G265" s="59">
        <f t="shared" si="256"/>
        <v>0</v>
      </c>
      <c r="H265" s="59">
        <f t="shared" si="256"/>
        <v>0</v>
      </c>
      <c r="I265" s="59">
        <f t="shared" si="256"/>
        <v>0</v>
      </c>
      <c r="J265" s="59">
        <f t="shared" si="256"/>
        <v>0</v>
      </c>
      <c r="K265" s="59">
        <f t="shared" si="256"/>
        <v>0</v>
      </c>
      <c r="L265" s="59">
        <f t="shared" si="204"/>
        <v>0</v>
      </c>
      <c r="M265" s="59">
        <f>+M266</f>
        <v>4232337900</v>
      </c>
      <c r="N265" s="323">
        <f t="shared" ref="N265:N318" si="257">M265/$M$319</f>
        <v>5.3043412259807154E-4</v>
      </c>
      <c r="O265" s="59">
        <f t="shared" ref="O265:X265" si="258">+O266</f>
        <v>0</v>
      </c>
      <c r="P265" s="59">
        <f t="shared" si="258"/>
        <v>4232337900</v>
      </c>
      <c r="Q265" s="59">
        <f t="shared" si="258"/>
        <v>0</v>
      </c>
      <c r="R265" s="59">
        <f t="shared" si="258"/>
        <v>4232337900</v>
      </c>
      <c r="S265" s="59">
        <f t="shared" si="258"/>
        <v>0</v>
      </c>
      <c r="T265" s="59">
        <f t="shared" si="258"/>
        <v>0</v>
      </c>
      <c r="U265" s="59">
        <f t="shared" si="258"/>
        <v>1022664496</v>
      </c>
      <c r="V265" s="59">
        <f t="shared" si="258"/>
        <v>3209673404</v>
      </c>
      <c r="W265" s="59">
        <f t="shared" si="258"/>
        <v>1022664496</v>
      </c>
      <c r="X265" s="59">
        <f t="shared" si="258"/>
        <v>0</v>
      </c>
      <c r="Y265" s="176">
        <f t="shared" si="207"/>
        <v>1</v>
      </c>
      <c r="Z265" s="176">
        <f t="shared" si="208"/>
        <v>0.24163110795099796</v>
      </c>
      <c r="AA265" s="176">
        <f t="shared" si="209"/>
        <v>0.24163110795099796</v>
      </c>
      <c r="AB265" s="176">
        <f t="shared" si="233"/>
        <v>0.24163110795099796</v>
      </c>
      <c r="AC265" s="177">
        <f t="shared" si="236"/>
        <v>1</v>
      </c>
    </row>
    <row r="266" spans="1:29" s="76" customFormat="1" ht="42" customHeight="1" x14ac:dyDescent="0.25">
      <c r="A266" s="202" t="s">
        <v>587</v>
      </c>
      <c r="B266" s="124" t="s">
        <v>41</v>
      </c>
      <c r="C266" s="124">
        <v>20</v>
      </c>
      <c r="D266" s="124" t="s">
        <v>38</v>
      </c>
      <c r="E266" s="77" t="s">
        <v>268</v>
      </c>
      <c r="F266" s="56">
        <v>4232337900</v>
      </c>
      <c r="G266" s="56">
        <v>0</v>
      </c>
      <c r="H266" s="56">
        <v>0</v>
      </c>
      <c r="I266" s="56">
        <v>0</v>
      </c>
      <c r="J266" s="56">
        <v>0</v>
      </c>
      <c r="K266" s="56">
        <v>0</v>
      </c>
      <c r="L266" s="45">
        <f t="shared" si="204"/>
        <v>0</v>
      </c>
      <c r="M266" s="46">
        <f>+F266+L266</f>
        <v>4232337900</v>
      </c>
      <c r="N266" s="47">
        <f t="shared" si="257"/>
        <v>5.3043412259807154E-4</v>
      </c>
      <c r="O266" s="56">
        <v>0</v>
      </c>
      <c r="P266" s="45">
        <v>4232337900</v>
      </c>
      <c r="Q266" s="45">
        <f>M266-P266</f>
        <v>0</v>
      </c>
      <c r="R266" s="45">
        <v>4232337900</v>
      </c>
      <c r="S266" s="45">
        <f>+M266-R266</f>
        <v>0</v>
      </c>
      <c r="T266" s="45">
        <f>P266-R266</f>
        <v>0</v>
      </c>
      <c r="U266" s="45">
        <v>1022664496</v>
      </c>
      <c r="V266" s="45">
        <f>+R266-U266</f>
        <v>3209673404</v>
      </c>
      <c r="W266" s="45">
        <v>1022664496</v>
      </c>
      <c r="X266" s="48">
        <f>+U266-W266</f>
        <v>0</v>
      </c>
      <c r="Y266" s="54">
        <f t="shared" si="207"/>
        <v>1</v>
      </c>
      <c r="Z266" s="54">
        <f t="shared" si="208"/>
        <v>0.24163110795099796</v>
      </c>
      <c r="AA266" s="54">
        <f t="shared" si="209"/>
        <v>0.24163110795099796</v>
      </c>
      <c r="AB266" s="54">
        <f t="shared" si="233"/>
        <v>0.24163110795099796</v>
      </c>
      <c r="AC266" s="178">
        <f t="shared" si="236"/>
        <v>1</v>
      </c>
    </row>
    <row r="267" spans="1:29" ht="55.5" customHeight="1" x14ac:dyDescent="0.25">
      <c r="A267" s="113" t="s">
        <v>287</v>
      </c>
      <c r="B267" s="32" t="s">
        <v>37</v>
      </c>
      <c r="C267" s="32">
        <v>10</v>
      </c>
      <c r="D267" s="32" t="s">
        <v>38</v>
      </c>
      <c r="E267" s="39" t="s">
        <v>288</v>
      </c>
      <c r="F267" s="62">
        <f t="shared" ref="F267:K269" si="259">+F268</f>
        <v>2000000000</v>
      </c>
      <c r="G267" s="62">
        <f t="shared" si="259"/>
        <v>588565103</v>
      </c>
      <c r="H267" s="62">
        <f t="shared" si="259"/>
        <v>588565103</v>
      </c>
      <c r="I267" s="62">
        <f t="shared" si="259"/>
        <v>0</v>
      </c>
      <c r="J267" s="62">
        <f t="shared" si="259"/>
        <v>0</v>
      </c>
      <c r="K267" s="62">
        <f t="shared" si="259"/>
        <v>0</v>
      </c>
      <c r="L267" s="59">
        <f t="shared" si="204"/>
        <v>0</v>
      </c>
      <c r="M267" s="62">
        <f>+M268</f>
        <v>2000000000</v>
      </c>
      <c r="N267" s="318">
        <f t="shared" si="257"/>
        <v>2.5065773817259325E-4</v>
      </c>
      <c r="O267" s="62">
        <f t="shared" ref="O267:X269" si="260">+O268</f>
        <v>0</v>
      </c>
      <c r="P267" s="62">
        <f t="shared" si="260"/>
        <v>1443005840.4000001</v>
      </c>
      <c r="Q267" s="62">
        <f t="shared" si="260"/>
        <v>556994159.5999999</v>
      </c>
      <c r="R267" s="62">
        <f t="shared" si="260"/>
        <v>1422072772.6099999</v>
      </c>
      <c r="S267" s="62">
        <f t="shared" si="260"/>
        <v>577927227.3900001</v>
      </c>
      <c r="T267" s="62">
        <f t="shared" si="260"/>
        <v>20933067.7900002</v>
      </c>
      <c r="U267" s="62">
        <f t="shared" si="260"/>
        <v>1046194607.79</v>
      </c>
      <c r="V267" s="62">
        <f t="shared" si="260"/>
        <v>375878164.81999993</v>
      </c>
      <c r="W267" s="62">
        <f t="shared" si="260"/>
        <v>1034608321.79</v>
      </c>
      <c r="X267" s="62">
        <f t="shared" si="260"/>
        <v>11586286</v>
      </c>
      <c r="Y267" s="176">
        <f t="shared" si="207"/>
        <v>0.71103638630499999</v>
      </c>
      <c r="Z267" s="176">
        <f t="shared" si="208"/>
        <v>0.52309730389499998</v>
      </c>
      <c r="AA267" s="176">
        <f t="shared" si="209"/>
        <v>0.51730416089499998</v>
      </c>
      <c r="AB267" s="176">
        <f t="shared" si="233"/>
        <v>0.73568289045424007</v>
      </c>
      <c r="AC267" s="177">
        <f t="shared" si="236"/>
        <v>0.98892530518344468</v>
      </c>
    </row>
    <row r="268" spans="1:29" ht="113.25" customHeight="1" x14ac:dyDescent="0.25">
      <c r="A268" s="113" t="s">
        <v>588</v>
      </c>
      <c r="B268" s="32" t="s">
        <v>37</v>
      </c>
      <c r="C268" s="32">
        <v>10</v>
      </c>
      <c r="D268" s="32" t="s">
        <v>38</v>
      </c>
      <c r="E268" s="39" t="s">
        <v>280</v>
      </c>
      <c r="F268" s="59">
        <f t="shared" si="259"/>
        <v>2000000000</v>
      </c>
      <c r="G268" s="59">
        <f t="shared" si="259"/>
        <v>588565103</v>
      </c>
      <c r="H268" s="59">
        <f t="shared" si="259"/>
        <v>588565103</v>
      </c>
      <c r="I268" s="59">
        <f t="shared" si="259"/>
        <v>0</v>
      </c>
      <c r="J268" s="59">
        <f t="shared" si="259"/>
        <v>0</v>
      </c>
      <c r="K268" s="59">
        <f t="shared" si="259"/>
        <v>0</v>
      </c>
      <c r="L268" s="59">
        <f t="shared" si="204"/>
        <v>0</v>
      </c>
      <c r="M268" s="59">
        <f>+M269</f>
        <v>2000000000</v>
      </c>
      <c r="N268" s="318">
        <f t="shared" si="257"/>
        <v>2.5065773817259325E-4</v>
      </c>
      <c r="O268" s="59">
        <f t="shared" si="260"/>
        <v>0</v>
      </c>
      <c r="P268" s="59">
        <f t="shared" si="260"/>
        <v>1443005840.4000001</v>
      </c>
      <c r="Q268" s="59">
        <f t="shared" si="260"/>
        <v>556994159.5999999</v>
      </c>
      <c r="R268" s="59">
        <f t="shared" si="260"/>
        <v>1422072772.6099999</v>
      </c>
      <c r="S268" s="59">
        <f t="shared" si="260"/>
        <v>577927227.3900001</v>
      </c>
      <c r="T268" s="59">
        <f t="shared" si="260"/>
        <v>20933067.7900002</v>
      </c>
      <c r="U268" s="59">
        <f t="shared" si="260"/>
        <v>1046194607.79</v>
      </c>
      <c r="V268" s="59">
        <f t="shared" si="260"/>
        <v>375878164.81999993</v>
      </c>
      <c r="W268" s="59">
        <f t="shared" si="260"/>
        <v>1034608321.79</v>
      </c>
      <c r="X268" s="59">
        <f t="shared" si="260"/>
        <v>11586286</v>
      </c>
      <c r="Y268" s="176">
        <f t="shared" si="207"/>
        <v>0.71103638630499999</v>
      </c>
      <c r="Z268" s="176">
        <f t="shared" si="208"/>
        <v>0.52309730389499998</v>
      </c>
      <c r="AA268" s="176">
        <f t="shared" si="209"/>
        <v>0.51730416089499998</v>
      </c>
      <c r="AB268" s="176">
        <f t="shared" si="233"/>
        <v>0.73568289045424007</v>
      </c>
      <c r="AC268" s="177">
        <f t="shared" si="236"/>
        <v>0.98892530518344468</v>
      </c>
    </row>
    <row r="269" spans="1:29" ht="42" customHeight="1" x14ac:dyDescent="0.25">
      <c r="A269" s="113" t="s">
        <v>589</v>
      </c>
      <c r="B269" s="32" t="s">
        <v>37</v>
      </c>
      <c r="C269" s="32">
        <v>10</v>
      </c>
      <c r="D269" s="32" t="s">
        <v>38</v>
      </c>
      <c r="E269" s="39" t="s">
        <v>266</v>
      </c>
      <c r="F269" s="40">
        <f t="shared" si="259"/>
        <v>2000000000</v>
      </c>
      <c r="G269" s="40">
        <f t="shared" si="259"/>
        <v>588565103</v>
      </c>
      <c r="H269" s="40">
        <f t="shared" si="259"/>
        <v>588565103</v>
      </c>
      <c r="I269" s="40">
        <f t="shared" si="259"/>
        <v>0</v>
      </c>
      <c r="J269" s="40">
        <f t="shared" si="259"/>
        <v>0</v>
      </c>
      <c r="K269" s="40">
        <f t="shared" si="259"/>
        <v>0</v>
      </c>
      <c r="L269" s="59">
        <f t="shared" si="204"/>
        <v>0</v>
      </c>
      <c r="M269" s="40">
        <f>+M270</f>
        <v>2000000000</v>
      </c>
      <c r="N269" s="318">
        <f t="shared" si="257"/>
        <v>2.5065773817259325E-4</v>
      </c>
      <c r="O269" s="40">
        <f t="shared" si="260"/>
        <v>0</v>
      </c>
      <c r="P269" s="40">
        <f t="shared" si="260"/>
        <v>1443005840.4000001</v>
      </c>
      <c r="Q269" s="40">
        <f t="shared" si="260"/>
        <v>556994159.5999999</v>
      </c>
      <c r="R269" s="40">
        <f t="shared" si="260"/>
        <v>1422072772.6099999</v>
      </c>
      <c r="S269" s="40">
        <f t="shared" si="260"/>
        <v>577927227.3900001</v>
      </c>
      <c r="T269" s="40">
        <f t="shared" si="260"/>
        <v>20933067.7900002</v>
      </c>
      <c r="U269" s="40">
        <f t="shared" si="260"/>
        <v>1046194607.79</v>
      </c>
      <c r="V269" s="40">
        <f t="shared" si="260"/>
        <v>375878164.81999993</v>
      </c>
      <c r="W269" s="40">
        <f t="shared" si="260"/>
        <v>1034608321.79</v>
      </c>
      <c r="X269" s="40">
        <f t="shared" si="260"/>
        <v>11586286</v>
      </c>
      <c r="Y269" s="176">
        <f t="shared" si="207"/>
        <v>0.71103638630499999</v>
      </c>
      <c r="Z269" s="176">
        <f t="shared" si="208"/>
        <v>0.52309730389499998</v>
      </c>
      <c r="AA269" s="176">
        <f t="shared" si="209"/>
        <v>0.51730416089499998</v>
      </c>
      <c r="AB269" s="176">
        <f t="shared" si="233"/>
        <v>0.73568289045424007</v>
      </c>
      <c r="AC269" s="177">
        <f t="shared" si="236"/>
        <v>0.98892530518344468</v>
      </c>
    </row>
    <row r="270" spans="1:29" s="133" customFormat="1" ht="42" customHeight="1" x14ac:dyDescent="0.25">
      <c r="A270" s="351" t="s">
        <v>590</v>
      </c>
      <c r="B270" s="83" t="s">
        <v>37</v>
      </c>
      <c r="C270" s="83">
        <v>10</v>
      </c>
      <c r="D270" s="83" t="s">
        <v>38</v>
      </c>
      <c r="E270" s="84" t="s">
        <v>268</v>
      </c>
      <c r="F270" s="126">
        <v>2000000000</v>
      </c>
      <c r="G270" s="56">
        <v>588565103</v>
      </c>
      <c r="H270" s="56">
        <v>588565103</v>
      </c>
      <c r="I270" s="127">
        <v>0</v>
      </c>
      <c r="J270" s="127">
        <v>0</v>
      </c>
      <c r="K270" s="127">
        <v>0</v>
      </c>
      <c r="L270" s="45">
        <f t="shared" si="204"/>
        <v>0</v>
      </c>
      <c r="M270" s="128">
        <f>+F270+L270</f>
        <v>2000000000</v>
      </c>
      <c r="N270" s="129">
        <f t="shared" si="257"/>
        <v>2.5065773817259325E-4</v>
      </c>
      <c r="O270" s="126">
        <v>0</v>
      </c>
      <c r="P270" s="126">
        <v>1443005840.4000001</v>
      </c>
      <c r="Q270" s="126">
        <f>M270-P270</f>
        <v>556994159.5999999</v>
      </c>
      <c r="R270" s="126">
        <v>1422072772.6099999</v>
      </c>
      <c r="S270" s="126">
        <f>+M270-R270</f>
        <v>577927227.3900001</v>
      </c>
      <c r="T270" s="126">
        <f>P270-R270</f>
        <v>20933067.7900002</v>
      </c>
      <c r="U270" s="126">
        <v>1046194607.79</v>
      </c>
      <c r="V270" s="126">
        <f>+R270-U270</f>
        <v>375878164.81999993</v>
      </c>
      <c r="W270" s="126">
        <v>1034608321.79</v>
      </c>
      <c r="X270" s="130">
        <f>+U270-W270</f>
        <v>11586286</v>
      </c>
      <c r="Y270" s="340">
        <f t="shared" si="207"/>
        <v>0.71103638630499999</v>
      </c>
      <c r="Z270" s="340">
        <f t="shared" si="208"/>
        <v>0.52309730389499998</v>
      </c>
      <c r="AA270" s="340">
        <f t="shared" si="209"/>
        <v>0.51730416089499998</v>
      </c>
      <c r="AB270" s="340">
        <f t="shared" si="233"/>
        <v>0.73568289045424007</v>
      </c>
      <c r="AC270" s="353">
        <f t="shared" si="236"/>
        <v>0.98892530518344468</v>
      </c>
    </row>
    <row r="271" spans="1:29" ht="42" customHeight="1" x14ac:dyDescent="0.25">
      <c r="A271" s="113" t="s">
        <v>291</v>
      </c>
      <c r="B271" s="32" t="s">
        <v>37</v>
      </c>
      <c r="C271" s="32">
        <v>10</v>
      </c>
      <c r="D271" s="32" t="s">
        <v>38</v>
      </c>
      <c r="E271" s="39" t="s">
        <v>292</v>
      </c>
      <c r="F271" s="60">
        <f t="shared" ref="F271:K271" si="261">+F272</f>
        <v>4104000000</v>
      </c>
      <c r="G271" s="60">
        <f t="shared" si="261"/>
        <v>1580338559</v>
      </c>
      <c r="H271" s="60">
        <f t="shared" si="261"/>
        <v>1580338559</v>
      </c>
      <c r="I271" s="60">
        <f t="shared" si="261"/>
        <v>0</v>
      </c>
      <c r="J271" s="60">
        <f t="shared" si="261"/>
        <v>0</v>
      </c>
      <c r="K271" s="60">
        <f t="shared" si="261"/>
        <v>0</v>
      </c>
      <c r="L271" s="59">
        <f t="shared" si="204"/>
        <v>0</v>
      </c>
      <c r="M271" s="60">
        <f>+M272</f>
        <v>4104000000</v>
      </c>
      <c r="N271" s="318">
        <f t="shared" si="257"/>
        <v>5.1434967873016137E-4</v>
      </c>
      <c r="O271" s="60">
        <f t="shared" ref="O271:X271" si="262">+O272</f>
        <v>0</v>
      </c>
      <c r="P271" s="60">
        <f t="shared" si="262"/>
        <v>2684477779.6999998</v>
      </c>
      <c r="Q271" s="60">
        <f t="shared" si="262"/>
        <v>1419522220.3000002</v>
      </c>
      <c r="R271" s="60">
        <f t="shared" si="262"/>
        <v>2580188098.0500002</v>
      </c>
      <c r="S271" s="60">
        <f t="shared" si="262"/>
        <v>1523811901.9499998</v>
      </c>
      <c r="T271" s="60">
        <f t="shared" si="262"/>
        <v>104289681.64999965</v>
      </c>
      <c r="U271" s="60">
        <f t="shared" si="262"/>
        <v>1907727657.8800001</v>
      </c>
      <c r="V271" s="60">
        <f t="shared" si="262"/>
        <v>672460440.17000008</v>
      </c>
      <c r="W271" s="60">
        <f t="shared" si="262"/>
        <v>1886428032.8800001</v>
      </c>
      <c r="X271" s="60">
        <f t="shared" si="262"/>
        <v>21299625</v>
      </c>
      <c r="Y271" s="176">
        <f t="shared" si="207"/>
        <v>0.62870080361842107</v>
      </c>
      <c r="Z271" s="176">
        <f t="shared" si="208"/>
        <v>0.46484592053606238</v>
      </c>
      <c r="AA271" s="176">
        <f t="shared" si="209"/>
        <v>0.45965595343079924</v>
      </c>
      <c r="AB271" s="176">
        <f t="shared" si="233"/>
        <v>0.7393754196919915</v>
      </c>
      <c r="AC271" s="177">
        <f t="shared" si="236"/>
        <v>0.98883508088168637</v>
      </c>
    </row>
    <row r="272" spans="1:29" ht="42" customHeight="1" x14ac:dyDescent="0.25">
      <c r="A272" s="113" t="s">
        <v>293</v>
      </c>
      <c r="B272" s="32" t="s">
        <v>37</v>
      </c>
      <c r="C272" s="32">
        <v>10</v>
      </c>
      <c r="D272" s="32" t="s">
        <v>38</v>
      </c>
      <c r="E272" s="72" t="s">
        <v>255</v>
      </c>
      <c r="F272" s="60">
        <f t="shared" ref="F272:K272" si="263">+F273+F277</f>
        <v>4104000000</v>
      </c>
      <c r="G272" s="60">
        <f t="shared" si="263"/>
        <v>1580338559</v>
      </c>
      <c r="H272" s="60">
        <f t="shared" si="263"/>
        <v>1580338559</v>
      </c>
      <c r="I272" s="60">
        <f t="shared" si="263"/>
        <v>0</v>
      </c>
      <c r="J272" s="60">
        <f t="shared" si="263"/>
        <v>0</v>
      </c>
      <c r="K272" s="60">
        <f t="shared" si="263"/>
        <v>0</v>
      </c>
      <c r="L272" s="59">
        <f t="shared" si="204"/>
        <v>0</v>
      </c>
      <c r="M272" s="60">
        <f>+M273+M277</f>
        <v>4104000000</v>
      </c>
      <c r="N272" s="318">
        <f t="shared" si="257"/>
        <v>5.1434967873016137E-4</v>
      </c>
      <c r="O272" s="60">
        <f t="shared" ref="O272:X272" si="264">+O273+O277</f>
        <v>0</v>
      </c>
      <c r="P272" s="60">
        <f t="shared" si="264"/>
        <v>2684477779.6999998</v>
      </c>
      <c r="Q272" s="60">
        <f t="shared" si="264"/>
        <v>1419522220.3000002</v>
      </c>
      <c r="R272" s="60">
        <f t="shared" si="264"/>
        <v>2580188098.0500002</v>
      </c>
      <c r="S272" s="60">
        <f t="shared" si="264"/>
        <v>1523811901.9499998</v>
      </c>
      <c r="T272" s="60">
        <f t="shared" si="264"/>
        <v>104289681.64999965</v>
      </c>
      <c r="U272" s="60">
        <f t="shared" si="264"/>
        <v>1907727657.8800001</v>
      </c>
      <c r="V272" s="60">
        <f t="shared" si="264"/>
        <v>672460440.17000008</v>
      </c>
      <c r="W272" s="60">
        <f t="shared" si="264"/>
        <v>1886428032.8800001</v>
      </c>
      <c r="X272" s="60">
        <f t="shared" si="264"/>
        <v>21299625</v>
      </c>
      <c r="Y272" s="176">
        <f t="shared" si="207"/>
        <v>0.62870080361842107</v>
      </c>
      <c r="Z272" s="176">
        <f t="shared" si="208"/>
        <v>0.46484592053606238</v>
      </c>
      <c r="AA272" s="176">
        <f t="shared" si="209"/>
        <v>0.45965595343079924</v>
      </c>
      <c r="AB272" s="176">
        <f t="shared" si="233"/>
        <v>0.7393754196919915</v>
      </c>
      <c r="AC272" s="354">
        <f t="shared" si="236"/>
        <v>0.98883508088168637</v>
      </c>
    </row>
    <row r="273" spans="1:29" ht="42" customHeight="1" x14ac:dyDescent="0.25">
      <c r="A273" s="113" t="s">
        <v>294</v>
      </c>
      <c r="B273" s="32" t="s">
        <v>37</v>
      </c>
      <c r="C273" s="32">
        <v>10</v>
      </c>
      <c r="D273" s="32" t="s">
        <v>38</v>
      </c>
      <c r="E273" s="39" t="s">
        <v>295</v>
      </c>
      <c r="F273" s="60">
        <f t="shared" ref="F273:K273" si="265">F274</f>
        <v>800000000</v>
      </c>
      <c r="G273" s="60">
        <f t="shared" si="265"/>
        <v>764736400</v>
      </c>
      <c r="H273" s="60">
        <f t="shared" si="265"/>
        <v>764736400</v>
      </c>
      <c r="I273" s="60">
        <f t="shared" si="265"/>
        <v>0</v>
      </c>
      <c r="J273" s="60">
        <f t="shared" si="265"/>
        <v>0</v>
      </c>
      <c r="K273" s="60">
        <f t="shared" si="265"/>
        <v>0</v>
      </c>
      <c r="L273" s="59">
        <f t="shared" ref="L273:L318" si="266">+G273-H273-I273+J273-K273</f>
        <v>0</v>
      </c>
      <c r="M273" s="60">
        <f>M274</f>
        <v>800000000</v>
      </c>
      <c r="N273" s="318">
        <f t="shared" si="257"/>
        <v>1.002630952690373E-4</v>
      </c>
      <c r="O273" s="60">
        <f t="shared" ref="O273:X273" si="267">O274</f>
        <v>0</v>
      </c>
      <c r="P273" s="60">
        <f t="shared" si="267"/>
        <v>35263600</v>
      </c>
      <c r="Q273" s="60">
        <f t="shared" si="267"/>
        <v>764736400</v>
      </c>
      <c r="R273" s="60">
        <f t="shared" si="267"/>
        <v>35165990.210000001</v>
      </c>
      <c r="S273" s="60">
        <f t="shared" si="267"/>
        <v>764834009.78999996</v>
      </c>
      <c r="T273" s="60">
        <f t="shared" si="267"/>
        <v>97609.789999999106</v>
      </c>
      <c r="U273" s="60">
        <f t="shared" si="267"/>
        <v>27947390.210000001</v>
      </c>
      <c r="V273" s="60">
        <f t="shared" si="267"/>
        <v>7218600</v>
      </c>
      <c r="W273" s="60">
        <f t="shared" si="267"/>
        <v>27947390.210000001</v>
      </c>
      <c r="X273" s="60">
        <f t="shared" si="267"/>
        <v>0</v>
      </c>
      <c r="Y273" s="176">
        <f t="shared" si="207"/>
        <v>4.3957487762500004E-2</v>
      </c>
      <c r="Z273" s="176">
        <f t="shared" si="208"/>
        <v>3.4934237762500001E-2</v>
      </c>
      <c r="AA273" s="176">
        <f t="shared" si="209"/>
        <v>3.4934237762500001E-2</v>
      </c>
      <c r="AB273" s="176">
        <f t="shared" si="233"/>
        <v>0.79472780499303908</v>
      </c>
      <c r="AC273" s="177">
        <f t="shared" si="236"/>
        <v>1</v>
      </c>
    </row>
    <row r="274" spans="1:29" ht="63" customHeight="1" x14ac:dyDescent="0.25">
      <c r="A274" s="113" t="s">
        <v>591</v>
      </c>
      <c r="B274" s="32" t="s">
        <v>37</v>
      </c>
      <c r="C274" s="32">
        <v>10</v>
      </c>
      <c r="D274" s="32" t="s">
        <v>38</v>
      </c>
      <c r="E274" s="39" t="s">
        <v>264</v>
      </c>
      <c r="F274" s="60">
        <f t="shared" ref="F274:K275" si="268">+F275</f>
        <v>800000000</v>
      </c>
      <c r="G274" s="60">
        <f t="shared" si="268"/>
        <v>764736400</v>
      </c>
      <c r="H274" s="60">
        <f t="shared" si="268"/>
        <v>764736400</v>
      </c>
      <c r="I274" s="60">
        <f t="shared" si="268"/>
        <v>0</v>
      </c>
      <c r="J274" s="60">
        <f t="shared" si="268"/>
        <v>0</v>
      </c>
      <c r="K274" s="60">
        <f t="shared" si="268"/>
        <v>0</v>
      </c>
      <c r="L274" s="59">
        <f t="shared" si="266"/>
        <v>0</v>
      </c>
      <c r="M274" s="60">
        <f>+M275</f>
        <v>800000000</v>
      </c>
      <c r="N274" s="318">
        <f t="shared" si="257"/>
        <v>1.002630952690373E-4</v>
      </c>
      <c r="O274" s="60">
        <f t="shared" ref="O274:X275" si="269">+O275</f>
        <v>0</v>
      </c>
      <c r="P274" s="60">
        <f t="shared" si="269"/>
        <v>35263600</v>
      </c>
      <c r="Q274" s="60">
        <f t="shared" si="269"/>
        <v>764736400</v>
      </c>
      <c r="R274" s="60">
        <f t="shared" si="269"/>
        <v>35165990.210000001</v>
      </c>
      <c r="S274" s="60">
        <f t="shared" si="269"/>
        <v>764834009.78999996</v>
      </c>
      <c r="T274" s="60">
        <f t="shared" si="269"/>
        <v>97609.789999999106</v>
      </c>
      <c r="U274" s="60">
        <f t="shared" si="269"/>
        <v>27947390.210000001</v>
      </c>
      <c r="V274" s="60">
        <f t="shared" si="269"/>
        <v>7218600</v>
      </c>
      <c r="W274" s="60">
        <f t="shared" si="269"/>
        <v>27947390.210000001</v>
      </c>
      <c r="X274" s="60">
        <f t="shared" si="269"/>
        <v>0</v>
      </c>
      <c r="Y274" s="176">
        <f t="shared" si="207"/>
        <v>4.3957487762500004E-2</v>
      </c>
      <c r="Z274" s="176">
        <f t="shared" si="208"/>
        <v>3.4934237762500001E-2</v>
      </c>
      <c r="AA274" s="176">
        <f t="shared" si="209"/>
        <v>3.4934237762500001E-2</v>
      </c>
      <c r="AB274" s="176">
        <f t="shared" si="233"/>
        <v>0.79472780499303908</v>
      </c>
      <c r="AC274" s="354">
        <f t="shared" si="236"/>
        <v>1</v>
      </c>
    </row>
    <row r="275" spans="1:29" ht="42" customHeight="1" x14ac:dyDescent="0.25">
      <c r="A275" s="113" t="s">
        <v>592</v>
      </c>
      <c r="B275" s="32" t="s">
        <v>37</v>
      </c>
      <c r="C275" s="32">
        <v>10</v>
      </c>
      <c r="D275" s="32" t="s">
        <v>38</v>
      </c>
      <c r="E275" s="39" t="s">
        <v>298</v>
      </c>
      <c r="F275" s="60">
        <f t="shared" si="268"/>
        <v>800000000</v>
      </c>
      <c r="G275" s="60">
        <f t="shared" si="268"/>
        <v>764736400</v>
      </c>
      <c r="H275" s="60">
        <f t="shared" si="268"/>
        <v>764736400</v>
      </c>
      <c r="I275" s="60">
        <f t="shared" si="268"/>
        <v>0</v>
      </c>
      <c r="J275" s="60">
        <f t="shared" si="268"/>
        <v>0</v>
      </c>
      <c r="K275" s="60">
        <f t="shared" si="268"/>
        <v>0</v>
      </c>
      <c r="L275" s="59">
        <f t="shared" si="266"/>
        <v>0</v>
      </c>
      <c r="M275" s="60">
        <f>+M276</f>
        <v>800000000</v>
      </c>
      <c r="N275" s="318">
        <f t="shared" si="257"/>
        <v>1.002630952690373E-4</v>
      </c>
      <c r="O275" s="60">
        <f t="shared" si="269"/>
        <v>0</v>
      </c>
      <c r="P275" s="60">
        <f t="shared" si="269"/>
        <v>35263600</v>
      </c>
      <c r="Q275" s="60">
        <f t="shared" si="269"/>
        <v>764736400</v>
      </c>
      <c r="R275" s="60">
        <f t="shared" si="269"/>
        <v>35165990.210000001</v>
      </c>
      <c r="S275" s="60">
        <f t="shared" si="269"/>
        <v>764834009.78999996</v>
      </c>
      <c r="T275" s="60">
        <f t="shared" si="269"/>
        <v>97609.789999999106</v>
      </c>
      <c r="U275" s="60">
        <f t="shared" si="269"/>
        <v>27947390.210000001</v>
      </c>
      <c r="V275" s="60">
        <f t="shared" si="269"/>
        <v>7218600</v>
      </c>
      <c r="W275" s="60">
        <f t="shared" si="269"/>
        <v>27947390.210000001</v>
      </c>
      <c r="X275" s="60">
        <f t="shared" si="269"/>
        <v>0</v>
      </c>
      <c r="Y275" s="176">
        <f t="shared" ref="Y275:Y319" si="270">+R275/M275</f>
        <v>4.3957487762500004E-2</v>
      </c>
      <c r="Z275" s="176">
        <f t="shared" ref="Z275:Z319" si="271">+U275/M275</f>
        <v>3.4934237762500001E-2</v>
      </c>
      <c r="AA275" s="176">
        <f t="shared" ref="AA275:AA319" si="272">+W275/M275</f>
        <v>3.4934237762500001E-2</v>
      </c>
      <c r="AB275" s="176">
        <f t="shared" si="233"/>
        <v>0.79472780499303908</v>
      </c>
      <c r="AC275" s="177">
        <f t="shared" si="236"/>
        <v>1</v>
      </c>
    </row>
    <row r="276" spans="1:29" ht="42" customHeight="1" x14ac:dyDescent="0.25">
      <c r="A276" s="114" t="s">
        <v>593</v>
      </c>
      <c r="B276" s="43" t="s">
        <v>37</v>
      </c>
      <c r="C276" s="43">
        <v>10</v>
      </c>
      <c r="D276" s="43" t="s">
        <v>38</v>
      </c>
      <c r="E276" s="44" t="s">
        <v>268</v>
      </c>
      <c r="F276" s="45">
        <v>800000000</v>
      </c>
      <c r="G276" s="56">
        <v>764736400</v>
      </c>
      <c r="H276" s="56">
        <v>764736400</v>
      </c>
      <c r="I276" s="56">
        <v>0</v>
      </c>
      <c r="J276" s="56">
        <v>0</v>
      </c>
      <c r="K276" s="56">
        <v>0</v>
      </c>
      <c r="L276" s="45">
        <f t="shared" si="266"/>
        <v>0</v>
      </c>
      <c r="M276" s="46">
        <f>+F276+L276</f>
        <v>800000000</v>
      </c>
      <c r="N276" s="47">
        <f t="shared" si="257"/>
        <v>1.002630952690373E-4</v>
      </c>
      <c r="O276" s="45">
        <v>0</v>
      </c>
      <c r="P276" s="45">
        <v>35263600</v>
      </c>
      <c r="Q276" s="45">
        <f>M276-P276</f>
        <v>764736400</v>
      </c>
      <c r="R276" s="45">
        <v>35165990.210000001</v>
      </c>
      <c r="S276" s="45">
        <f>+M276-R276</f>
        <v>764834009.78999996</v>
      </c>
      <c r="T276" s="45">
        <f>P276-R276</f>
        <v>97609.789999999106</v>
      </c>
      <c r="U276" s="45">
        <v>27947390.210000001</v>
      </c>
      <c r="V276" s="45">
        <f>+R276-U276</f>
        <v>7218600</v>
      </c>
      <c r="W276" s="45">
        <v>27947390.210000001</v>
      </c>
      <c r="X276" s="48">
        <f>+U276-W276</f>
        <v>0</v>
      </c>
      <c r="Y276" s="54">
        <f t="shared" si="270"/>
        <v>4.3957487762500004E-2</v>
      </c>
      <c r="Z276" s="54">
        <f t="shared" si="271"/>
        <v>3.4934237762500001E-2</v>
      </c>
      <c r="AA276" s="54">
        <f t="shared" si="272"/>
        <v>3.4934237762500001E-2</v>
      </c>
      <c r="AB276" s="54">
        <f t="shared" si="233"/>
        <v>0.79472780499303908</v>
      </c>
      <c r="AC276" s="353">
        <f t="shared" si="236"/>
        <v>1</v>
      </c>
    </row>
    <row r="277" spans="1:29" ht="63.75" customHeight="1" x14ac:dyDescent="0.25">
      <c r="A277" s="113" t="s">
        <v>300</v>
      </c>
      <c r="B277" s="32" t="s">
        <v>37</v>
      </c>
      <c r="C277" s="32">
        <v>10</v>
      </c>
      <c r="D277" s="32" t="s">
        <v>38</v>
      </c>
      <c r="E277" s="39" t="s">
        <v>301</v>
      </c>
      <c r="F277" s="59">
        <f t="shared" ref="F277:K279" si="273">+F278</f>
        <v>3304000000</v>
      </c>
      <c r="G277" s="59">
        <f t="shared" si="273"/>
        <v>815602159</v>
      </c>
      <c r="H277" s="59">
        <f t="shared" si="273"/>
        <v>815602159</v>
      </c>
      <c r="I277" s="59">
        <f t="shared" si="273"/>
        <v>0</v>
      </c>
      <c r="J277" s="59">
        <f t="shared" si="273"/>
        <v>0</v>
      </c>
      <c r="K277" s="59">
        <f t="shared" si="273"/>
        <v>0</v>
      </c>
      <c r="L277" s="59">
        <f t="shared" si="266"/>
        <v>0</v>
      </c>
      <c r="M277" s="59">
        <f>+M278</f>
        <v>3304000000</v>
      </c>
      <c r="N277" s="318">
        <f t="shared" si="257"/>
        <v>4.1408658346112401E-4</v>
      </c>
      <c r="O277" s="59">
        <f t="shared" ref="O277:X279" si="274">+O278</f>
        <v>0</v>
      </c>
      <c r="P277" s="59">
        <f t="shared" si="274"/>
        <v>2649214179.6999998</v>
      </c>
      <c r="Q277" s="59">
        <f t="shared" si="274"/>
        <v>654785820.30000019</v>
      </c>
      <c r="R277" s="59">
        <f t="shared" si="274"/>
        <v>2545022107.8400002</v>
      </c>
      <c r="S277" s="59">
        <f t="shared" si="274"/>
        <v>758977892.15999985</v>
      </c>
      <c r="T277" s="59">
        <f t="shared" si="274"/>
        <v>104192071.85999966</v>
      </c>
      <c r="U277" s="59">
        <f t="shared" si="274"/>
        <v>1879780267.6700001</v>
      </c>
      <c r="V277" s="59">
        <f t="shared" si="274"/>
        <v>665241840.17000008</v>
      </c>
      <c r="W277" s="59">
        <f t="shared" si="274"/>
        <v>1858480642.6700001</v>
      </c>
      <c r="X277" s="59">
        <f t="shared" si="274"/>
        <v>21299625</v>
      </c>
      <c r="Y277" s="176">
        <f t="shared" si="270"/>
        <v>0.77028514159806305</v>
      </c>
      <c r="Z277" s="176">
        <f t="shared" si="271"/>
        <v>0.56894075898002427</v>
      </c>
      <c r="AA277" s="176">
        <f t="shared" si="272"/>
        <v>0.5624941412439467</v>
      </c>
      <c r="AB277" s="176">
        <f t="shared" si="233"/>
        <v>0.73861058490584153</v>
      </c>
      <c r="AC277" s="177">
        <f t="shared" si="236"/>
        <v>0.98866908788951113</v>
      </c>
    </row>
    <row r="278" spans="1:29" ht="63.75" customHeight="1" x14ac:dyDescent="0.25">
      <c r="A278" s="113" t="s">
        <v>594</v>
      </c>
      <c r="B278" s="32" t="s">
        <v>37</v>
      </c>
      <c r="C278" s="32">
        <v>10</v>
      </c>
      <c r="D278" s="32" t="s">
        <v>38</v>
      </c>
      <c r="E278" s="39" t="s">
        <v>264</v>
      </c>
      <c r="F278" s="59">
        <f t="shared" si="273"/>
        <v>3304000000</v>
      </c>
      <c r="G278" s="59">
        <f t="shared" si="273"/>
        <v>815602159</v>
      </c>
      <c r="H278" s="59">
        <f t="shared" si="273"/>
        <v>815602159</v>
      </c>
      <c r="I278" s="59">
        <f t="shared" si="273"/>
        <v>0</v>
      </c>
      <c r="J278" s="59">
        <f t="shared" si="273"/>
        <v>0</v>
      </c>
      <c r="K278" s="59">
        <f t="shared" si="273"/>
        <v>0</v>
      </c>
      <c r="L278" s="59">
        <f t="shared" si="266"/>
        <v>0</v>
      </c>
      <c r="M278" s="59">
        <f>+M279</f>
        <v>3304000000</v>
      </c>
      <c r="N278" s="318">
        <f t="shared" si="257"/>
        <v>4.1408658346112401E-4</v>
      </c>
      <c r="O278" s="59">
        <f t="shared" si="274"/>
        <v>0</v>
      </c>
      <c r="P278" s="59">
        <f t="shared" si="274"/>
        <v>2649214179.6999998</v>
      </c>
      <c r="Q278" s="59">
        <f t="shared" si="274"/>
        <v>654785820.30000019</v>
      </c>
      <c r="R278" s="59">
        <f t="shared" si="274"/>
        <v>2545022107.8400002</v>
      </c>
      <c r="S278" s="59">
        <f t="shared" si="274"/>
        <v>758977892.15999985</v>
      </c>
      <c r="T278" s="59">
        <f t="shared" si="274"/>
        <v>104192071.85999966</v>
      </c>
      <c r="U278" s="59">
        <f t="shared" si="274"/>
        <v>1879780267.6700001</v>
      </c>
      <c r="V278" s="59">
        <f t="shared" si="274"/>
        <v>665241840.17000008</v>
      </c>
      <c r="W278" s="59">
        <f t="shared" si="274"/>
        <v>1858480642.6700001</v>
      </c>
      <c r="X278" s="59">
        <f t="shared" si="274"/>
        <v>21299625</v>
      </c>
      <c r="Y278" s="176">
        <f t="shared" si="270"/>
        <v>0.77028514159806305</v>
      </c>
      <c r="Z278" s="176">
        <f t="shared" si="271"/>
        <v>0.56894075898002427</v>
      </c>
      <c r="AA278" s="176">
        <f t="shared" si="272"/>
        <v>0.5624941412439467</v>
      </c>
      <c r="AB278" s="176">
        <f t="shared" si="233"/>
        <v>0.73861058490584153</v>
      </c>
      <c r="AC278" s="177">
        <f t="shared" si="236"/>
        <v>0.98866908788951113</v>
      </c>
    </row>
    <row r="279" spans="1:29" ht="42" customHeight="1" x14ac:dyDescent="0.25">
      <c r="A279" s="113" t="s">
        <v>595</v>
      </c>
      <c r="B279" s="32" t="s">
        <v>37</v>
      </c>
      <c r="C279" s="32">
        <v>10</v>
      </c>
      <c r="D279" s="32" t="s">
        <v>38</v>
      </c>
      <c r="E279" s="39" t="s">
        <v>266</v>
      </c>
      <c r="F279" s="59">
        <f t="shared" si="273"/>
        <v>3304000000</v>
      </c>
      <c r="G279" s="59">
        <f t="shared" si="273"/>
        <v>815602159</v>
      </c>
      <c r="H279" s="59">
        <f t="shared" si="273"/>
        <v>815602159</v>
      </c>
      <c r="I279" s="59">
        <f t="shared" si="273"/>
        <v>0</v>
      </c>
      <c r="J279" s="59">
        <f t="shared" si="273"/>
        <v>0</v>
      </c>
      <c r="K279" s="59">
        <f t="shared" si="273"/>
        <v>0</v>
      </c>
      <c r="L279" s="59">
        <f t="shared" si="266"/>
        <v>0</v>
      </c>
      <c r="M279" s="59">
        <f>+M280</f>
        <v>3304000000</v>
      </c>
      <c r="N279" s="318">
        <f t="shared" si="257"/>
        <v>4.1408658346112401E-4</v>
      </c>
      <c r="O279" s="59">
        <f t="shared" si="274"/>
        <v>0</v>
      </c>
      <c r="P279" s="59">
        <f t="shared" si="274"/>
        <v>2649214179.6999998</v>
      </c>
      <c r="Q279" s="59">
        <f t="shared" si="274"/>
        <v>654785820.30000019</v>
      </c>
      <c r="R279" s="59">
        <f t="shared" si="274"/>
        <v>2545022107.8400002</v>
      </c>
      <c r="S279" s="59">
        <f t="shared" si="274"/>
        <v>758977892.15999985</v>
      </c>
      <c r="T279" s="59">
        <f t="shared" si="274"/>
        <v>104192071.85999966</v>
      </c>
      <c r="U279" s="59">
        <f t="shared" si="274"/>
        <v>1879780267.6700001</v>
      </c>
      <c r="V279" s="59">
        <f t="shared" si="274"/>
        <v>665241840.17000008</v>
      </c>
      <c r="W279" s="59">
        <f t="shared" si="274"/>
        <v>1858480642.6700001</v>
      </c>
      <c r="X279" s="59">
        <f t="shared" si="274"/>
        <v>21299625</v>
      </c>
      <c r="Y279" s="176">
        <f t="shared" si="270"/>
        <v>0.77028514159806305</v>
      </c>
      <c r="Z279" s="176">
        <f t="shared" si="271"/>
        <v>0.56894075898002427</v>
      </c>
      <c r="AA279" s="176">
        <f t="shared" si="272"/>
        <v>0.5624941412439467</v>
      </c>
      <c r="AB279" s="176">
        <f t="shared" si="233"/>
        <v>0.73861058490584153</v>
      </c>
      <c r="AC279" s="177">
        <f t="shared" si="236"/>
        <v>0.98866908788951113</v>
      </c>
    </row>
    <row r="280" spans="1:29" ht="42" customHeight="1" x14ac:dyDescent="0.25">
      <c r="A280" s="114" t="s">
        <v>596</v>
      </c>
      <c r="B280" s="43" t="s">
        <v>37</v>
      </c>
      <c r="C280" s="43">
        <v>10</v>
      </c>
      <c r="D280" s="43" t="s">
        <v>38</v>
      </c>
      <c r="E280" s="44" t="s">
        <v>268</v>
      </c>
      <c r="F280" s="45">
        <v>3304000000</v>
      </c>
      <c r="G280" s="45">
        <v>815602159</v>
      </c>
      <c r="H280" s="45">
        <v>815602159</v>
      </c>
      <c r="I280" s="45">
        <v>0</v>
      </c>
      <c r="J280" s="45">
        <v>0</v>
      </c>
      <c r="K280" s="45">
        <v>0</v>
      </c>
      <c r="L280" s="45">
        <f t="shared" si="266"/>
        <v>0</v>
      </c>
      <c r="M280" s="46">
        <f>+F280+L280</f>
        <v>3304000000</v>
      </c>
      <c r="N280" s="47">
        <f t="shared" si="257"/>
        <v>4.1408658346112401E-4</v>
      </c>
      <c r="O280" s="45">
        <v>0</v>
      </c>
      <c r="P280" s="45">
        <v>2649214179.6999998</v>
      </c>
      <c r="Q280" s="45">
        <f>M280-P280</f>
        <v>654785820.30000019</v>
      </c>
      <c r="R280" s="45">
        <v>2545022107.8400002</v>
      </c>
      <c r="S280" s="45">
        <f>+M280-R280</f>
        <v>758977892.15999985</v>
      </c>
      <c r="T280" s="45">
        <f>P280-R280</f>
        <v>104192071.85999966</v>
      </c>
      <c r="U280" s="45">
        <v>1879780267.6700001</v>
      </c>
      <c r="V280" s="45">
        <f>+R280-U280</f>
        <v>665241840.17000008</v>
      </c>
      <c r="W280" s="45">
        <v>1858480642.6700001</v>
      </c>
      <c r="X280" s="48">
        <f>+U280-W280</f>
        <v>21299625</v>
      </c>
      <c r="Y280" s="54">
        <f t="shared" si="270"/>
        <v>0.77028514159806305</v>
      </c>
      <c r="Z280" s="54">
        <f t="shared" si="271"/>
        <v>0.56894075898002427</v>
      </c>
      <c r="AA280" s="54">
        <f t="shared" si="272"/>
        <v>0.5624941412439467</v>
      </c>
      <c r="AB280" s="54">
        <f t="shared" si="233"/>
        <v>0.73861058490584153</v>
      </c>
      <c r="AC280" s="178">
        <f t="shared" si="236"/>
        <v>0.98866908788951113</v>
      </c>
    </row>
    <row r="281" spans="1:29" ht="42" customHeight="1" x14ac:dyDescent="0.25">
      <c r="A281" s="113" t="s">
        <v>305</v>
      </c>
      <c r="B281" s="32" t="s">
        <v>37</v>
      </c>
      <c r="C281" s="32">
        <v>10</v>
      </c>
      <c r="D281" s="32" t="s">
        <v>38</v>
      </c>
      <c r="E281" s="39" t="s">
        <v>306</v>
      </c>
      <c r="F281" s="60">
        <f t="shared" ref="F281:K281" si="275">+F282</f>
        <v>94960668540</v>
      </c>
      <c r="G281" s="60">
        <f t="shared" si="275"/>
        <v>487616046</v>
      </c>
      <c r="H281" s="60">
        <f t="shared" si="275"/>
        <v>487616046</v>
      </c>
      <c r="I281" s="60">
        <f t="shared" si="275"/>
        <v>0</v>
      </c>
      <c r="J281" s="60">
        <f t="shared" si="275"/>
        <v>0</v>
      </c>
      <c r="K281" s="60">
        <f t="shared" si="275"/>
        <v>0</v>
      </c>
      <c r="L281" s="59">
        <f t="shared" si="266"/>
        <v>0</v>
      </c>
      <c r="M281" s="60">
        <f>+M282</f>
        <v>94960668540</v>
      </c>
      <c r="N281" s="318">
        <f t="shared" si="257"/>
        <v>1.1901313195796867E-2</v>
      </c>
      <c r="O281" s="60">
        <f t="shared" ref="O281:X281" si="276">+O282</f>
        <v>0</v>
      </c>
      <c r="P281" s="60">
        <f t="shared" si="276"/>
        <v>94475319333.699997</v>
      </c>
      <c r="Q281" s="60">
        <f t="shared" si="276"/>
        <v>485349206.29999995</v>
      </c>
      <c r="R281" s="60">
        <f t="shared" si="276"/>
        <v>94453453579.389999</v>
      </c>
      <c r="S281" s="60">
        <f t="shared" si="276"/>
        <v>507214960.61000001</v>
      </c>
      <c r="T281" s="60">
        <f t="shared" si="276"/>
        <v>21865754.310000062</v>
      </c>
      <c r="U281" s="60">
        <f t="shared" si="276"/>
        <v>56046374848.590004</v>
      </c>
      <c r="V281" s="60">
        <f t="shared" si="276"/>
        <v>38407078730.799995</v>
      </c>
      <c r="W281" s="60">
        <f t="shared" si="276"/>
        <v>56041587818.590004</v>
      </c>
      <c r="X281" s="60">
        <f t="shared" si="276"/>
        <v>4787030</v>
      </c>
      <c r="Y281" s="176">
        <f t="shared" si="270"/>
        <v>0.99465868376446454</v>
      </c>
      <c r="Z281" s="176">
        <f t="shared" si="271"/>
        <v>0.590206194946719</v>
      </c>
      <c r="AA281" s="176">
        <f t="shared" si="272"/>
        <v>0.59015578428645721</v>
      </c>
      <c r="AB281" s="176">
        <f t="shared" si="233"/>
        <v>0.5933756016817523</v>
      </c>
      <c r="AC281" s="177">
        <f t="shared" si="236"/>
        <v>0.99991458805296629</v>
      </c>
    </row>
    <row r="282" spans="1:29" ht="42" customHeight="1" x14ac:dyDescent="0.25">
      <c r="A282" s="113" t="s">
        <v>307</v>
      </c>
      <c r="B282" s="32" t="s">
        <v>37</v>
      </c>
      <c r="C282" s="32">
        <v>10</v>
      </c>
      <c r="D282" s="32" t="s">
        <v>38</v>
      </c>
      <c r="E282" s="72" t="s">
        <v>255</v>
      </c>
      <c r="F282" s="60">
        <f t="shared" ref="F282:K282" si="277">+F283+F287</f>
        <v>94960668540</v>
      </c>
      <c r="G282" s="60">
        <f t="shared" si="277"/>
        <v>487616046</v>
      </c>
      <c r="H282" s="60">
        <f t="shared" si="277"/>
        <v>487616046</v>
      </c>
      <c r="I282" s="60">
        <f t="shared" si="277"/>
        <v>0</v>
      </c>
      <c r="J282" s="60">
        <f t="shared" si="277"/>
        <v>0</v>
      </c>
      <c r="K282" s="60">
        <f t="shared" si="277"/>
        <v>0</v>
      </c>
      <c r="L282" s="59">
        <f t="shared" si="266"/>
        <v>0</v>
      </c>
      <c r="M282" s="60">
        <f>+M283+M287</f>
        <v>94960668540</v>
      </c>
      <c r="N282" s="318">
        <f t="shared" si="257"/>
        <v>1.1901313195796867E-2</v>
      </c>
      <c r="O282" s="60">
        <f t="shared" ref="O282:X282" si="278">+O283+O287</f>
        <v>0</v>
      </c>
      <c r="P282" s="60">
        <f t="shared" si="278"/>
        <v>94475319333.699997</v>
      </c>
      <c r="Q282" s="60">
        <f t="shared" si="278"/>
        <v>485349206.29999995</v>
      </c>
      <c r="R282" s="60">
        <f t="shared" si="278"/>
        <v>94453453579.389999</v>
      </c>
      <c r="S282" s="60">
        <f t="shared" si="278"/>
        <v>507214960.61000001</v>
      </c>
      <c r="T282" s="60">
        <f t="shared" si="278"/>
        <v>21865754.310000062</v>
      </c>
      <c r="U282" s="60">
        <f t="shared" si="278"/>
        <v>56046374848.590004</v>
      </c>
      <c r="V282" s="60">
        <f t="shared" si="278"/>
        <v>38407078730.799995</v>
      </c>
      <c r="W282" s="60">
        <f t="shared" si="278"/>
        <v>56041587818.590004</v>
      </c>
      <c r="X282" s="60">
        <f t="shared" si="278"/>
        <v>4787030</v>
      </c>
      <c r="Y282" s="176">
        <f t="shared" si="270"/>
        <v>0.99465868376446454</v>
      </c>
      <c r="Z282" s="176">
        <f t="shared" si="271"/>
        <v>0.590206194946719</v>
      </c>
      <c r="AA282" s="176">
        <f t="shared" si="272"/>
        <v>0.59015578428645721</v>
      </c>
      <c r="AB282" s="176">
        <f t="shared" si="233"/>
        <v>0.5933756016817523</v>
      </c>
      <c r="AC282" s="177">
        <f t="shared" si="236"/>
        <v>0.99991458805296629</v>
      </c>
    </row>
    <row r="283" spans="1:29" ht="42" customHeight="1" x14ac:dyDescent="0.25">
      <c r="A283" s="113" t="s">
        <v>308</v>
      </c>
      <c r="B283" s="32" t="s">
        <v>37</v>
      </c>
      <c r="C283" s="32">
        <v>10</v>
      </c>
      <c r="D283" s="32" t="s">
        <v>38</v>
      </c>
      <c r="E283" s="39" t="s">
        <v>309</v>
      </c>
      <c r="F283" s="60">
        <f t="shared" ref="F283:K285" si="279">+F284</f>
        <v>1200000000</v>
      </c>
      <c r="G283" s="60">
        <f t="shared" si="279"/>
        <v>487616046</v>
      </c>
      <c r="H283" s="60">
        <f t="shared" si="279"/>
        <v>487616046</v>
      </c>
      <c r="I283" s="60">
        <f t="shared" si="279"/>
        <v>0</v>
      </c>
      <c r="J283" s="60">
        <f t="shared" si="279"/>
        <v>0</v>
      </c>
      <c r="K283" s="60">
        <f t="shared" si="279"/>
        <v>0</v>
      </c>
      <c r="L283" s="59">
        <f t="shared" si="266"/>
        <v>0</v>
      </c>
      <c r="M283" s="60">
        <f>+M284</f>
        <v>1200000000</v>
      </c>
      <c r="N283" s="318">
        <f t="shared" si="257"/>
        <v>1.5039464290355595E-4</v>
      </c>
      <c r="O283" s="60">
        <f t="shared" ref="O283:X285" si="280">+O284</f>
        <v>0</v>
      </c>
      <c r="P283" s="60">
        <f t="shared" si="280"/>
        <v>714650793.70000005</v>
      </c>
      <c r="Q283" s="60">
        <f t="shared" si="280"/>
        <v>485349206.29999995</v>
      </c>
      <c r="R283" s="60">
        <f t="shared" si="280"/>
        <v>692785039.38999999</v>
      </c>
      <c r="S283" s="60">
        <f t="shared" si="280"/>
        <v>507214960.61000001</v>
      </c>
      <c r="T283" s="60">
        <f t="shared" si="280"/>
        <v>21865754.310000062</v>
      </c>
      <c r="U283" s="60">
        <f t="shared" si="280"/>
        <v>485654488.25999999</v>
      </c>
      <c r="V283" s="60">
        <f t="shared" si="280"/>
        <v>207130551.13</v>
      </c>
      <c r="W283" s="60">
        <f t="shared" si="280"/>
        <v>480867458.25999999</v>
      </c>
      <c r="X283" s="60">
        <f t="shared" si="280"/>
        <v>4787030</v>
      </c>
      <c r="Y283" s="176">
        <f t="shared" si="270"/>
        <v>0.57732086615833333</v>
      </c>
      <c r="Z283" s="176">
        <f t="shared" si="271"/>
        <v>0.40471207355</v>
      </c>
      <c r="AA283" s="176">
        <f t="shared" si="272"/>
        <v>0.40072288188333333</v>
      </c>
      <c r="AB283" s="176">
        <f t="shared" si="233"/>
        <v>0.70101757492861094</v>
      </c>
      <c r="AC283" s="177">
        <f t="shared" si="236"/>
        <v>0.99014313649781982</v>
      </c>
    </row>
    <row r="284" spans="1:29" ht="80.25" customHeight="1" x14ac:dyDescent="0.25">
      <c r="A284" s="113" t="s">
        <v>597</v>
      </c>
      <c r="B284" s="32" t="s">
        <v>37</v>
      </c>
      <c r="C284" s="32">
        <v>10</v>
      </c>
      <c r="D284" s="32" t="s">
        <v>38</v>
      </c>
      <c r="E284" s="39" t="s">
        <v>311</v>
      </c>
      <c r="F284" s="60">
        <f t="shared" si="279"/>
        <v>1200000000</v>
      </c>
      <c r="G284" s="60">
        <f t="shared" si="279"/>
        <v>487616046</v>
      </c>
      <c r="H284" s="60">
        <f t="shared" si="279"/>
        <v>487616046</v>
      </c>
      <c r="I284" s="60">
        <f t="shared" si="279"/>
        <v>0</v>
      </c>
      <c r="J284" s="60">
        <f t="shared" si="279"/>
        <v>0</v>
      </c>
      <c r="K284" s="60">
        <f t="shared" si="279"/>
        <v>0</v>
      </c>
      <c r="L284" s="59">
        <f t="shared" si="266"/>
        <v>0</v>
      </c>
      <c r="M284" s="60">
        <f>+M285</f>
        <v>1200000000</v>
      </c>
      <c r="N284" s="318">
        <f t="shared" si="257"/>
        <v>1.5039464290355595E-4</v>
      </c>
      <c r="O284" s="60">
        <f t="shared" si="280"/>
        <v>0</v>
      </c>
      <c r="P284" s="60">
        <f t="shared" si="280"/>
        <v>714650793.70000005</v>
      </c>
      <c r="Q284" s="60">
        <f t="shared" si="280"/>
        <v>485349206.29999995</v>
      </c>
      <c r="R284" s="60">
        <f t="shared" si="280"/>
        <v>692785039.38999999</v>
      </c>
      <c r="S284" s="60">
        <f t="shared" si="280"/>
        <v>507214960.61000001</v>
      </c>
      <c r="T284" s="60">
        <f t="shared" si="280"/>
        <v>21865754.310000062</v>
      </c>
      <c r="U284" s="60">
        <f t="shared" si="280"/>
        <v>485654488.25999999</v>
      </c>
      <c r="V284" s="60">
        <f t="shared" si="280"/>
        <v>207130551.13</v>
      </c>
      <c r="W284" s="60">
        <f t="shared" si="280"/>
        <v>480867458.25999999</v>
      </c>
      <c r="X284" s="60">
        <f t="shared" si="280"/>
        <v>4787030</v>
      </c>
      <c r="Y284" s="176">
        <f t="shared" si="270"/>
        <v>0.57732086615833333</v>
      </c>
      <c r="Z284" s="176">
        <f t="shared" si="271"/>
        <v>0.40471207355</v>
      </c>
      <c r="AA284" s="176">
        <f t="shared" si="272"/>
        <v>0.40072288188333333</v>
      </c>
      <c r="AB284" s="176">
        <f t="shared" si="233"/>
        <v>0.70101757492861094</v>
      </c>
      <c r="AC284" s="177">
        <f t="shared" si="236"/>
        <v>0.99014313649781982</v>
      </c>
    </row>
    <row r="285" spans="1:29" ht="42" customHeight="1" x14ac:dyDescent="0.25">
      <c r="A285" s="113" t="s">
        <v>598</v>
      </c>
      <c r="B285" s="32" t="s">
        <v>37</v>
      </c>
      <c r="C285" s="32">
        <v>10</v>
      </c>
      <c r="D285" s="32" t="s">
        <v>38</v>
      </c>
      <c r="E285" s="39" t="s">
        <v>313</v>
      </c>
      <c r="F285" s="60">
        <f t="shared" si="279"/>
        <v>1200000000</v>
      </c>
      <c r="G285" s="60">
        <f t="shared" si="279"/>
        <v>487616046</v>
      </c>
      <c r="H285" s="60">
        <f t="shared" si="279"/>
        <v>487616046</v>
      </c>
      <c r="I285" s="60">
        <f t="shared" si="279"/>
        <v>0</v>
      </c>
      <c r="J285" s="60">
        <f t="shared" si="279"/>
        <v>0</v>
      </c>
      <c r="K285" s="60">
        <f t="shared" si="279"/>
        <v>0</v>
      </c>
      <c r="L285" s="59">
        <f t="shared" si="266"/>
        <v>0</v>
      </c>
      <c r="M285" s="60">
        <f>+M286</f>
        <v>1200000000</v>
      </c>
      <c r="N285" s="318">
        <f t="shared" si="257"/>
        <v>1.5039464290355595E-4</v>
      </c>
      <c r="O285" s="60">
        <f t="shared" si="280"/>
        <v>0</v>
      </c>
      <c r="P285" s="60">
        <f t="shared" si="280"/>
        <v>714650793.70000005</v>
      </c>
      <c r="Q285" s="60">
        <f t="shared" si="280"/>
        <v>485349206.29999995</v>
      </c>
      <c r="R285" s="60">
        <f t="shared" si="280"/>
        <v>692785039.38999999</v>
      </c>
      <c r="S285" s="60">
        <f t="shared" si="280"/>
        <v>507214960.61000001</v>
      </c>
      <c r="T285" s="60">
        <f t="shared" si="280"/>
        <v>21865754.310000062</v>
      </c>
      <c r="U285" s="60">
        <f t="shared" si="280"/>
        <v>485654488.25999999</v>
      </c>
      <c r="V285" s="60">
        <f t="shared" si="280"/>
        <v>207130551.13</v>
      </c>
      <c r="W285" s="60">
        <f t="shared" si="280"/>
        <v>480867458.25999999</v>
      </c>
      <c r="X285" s="60">
        <f t="shared" si="280"/>
        <v>4787030</v>
      </c>
      <c r="Y285" s="176">
        <f t="shared" si="270"/>
        <v>0.57732086615833333</v>
      </c>
      <c r="Z285" s="176">
        <f t="shared" si="271"/>
        <v>0.40471207355</v>
      </c>
      <c r="AA285" s="176">
        <f t="shared" si="272"/>
        <v>0.40072288188333333</v>
      </c>
      <c r="AB285" s="176">
        <f t="shared" si="233"/>
        <v>0.70101757492861094</v>
      </c>
      <c r="AC285" s="177">
        <f t="shared" si="236"/>
        <v>0.99014313649781982</v>
      </c>
    </row>
    <row r="286" spans="1:29" ht="42" customHeight="1" x14ac:dyDescent="0.25">
      <c r="A286" s="114" t="s">
        <v>599</v>
      </c>
      <c r="B286" s="43" t="s">
        <v>37</v>
      </c>
      <c r="C286" s="43">
        <v>10</v>
      </c>
      <c r="D286" s="43" t="s">
        <v>38</v>
      </c>
      <c r="E286" s="44" t="s">
        <v>268</v>
      </c>
      <c r="F286" s="45">
        <v>1200000000</v>
      </c>
      <c r="G286" s="45">
        <v>487616046</v>
      </c>
      <c r="H286" s="45">
        <v>487616046</v>
      </c>
      <c r="I286" s="45">
        <v>0</v>
      </c>
      <c r="J286" s="45">
        <v>0</v>
      </c>
      <c r="K286" s="45">
        <v>0</v>
      </c>
      <c r="L286" s="45">
        <f t="shared" si="266"/>
        <v>0</v>
      </c>
      <c r="M286" s="46">
        <f>+F286+L286</f>
        <v>1200000000</v>
      </c>
      <c r="N286" s="47">
        <f t="shared" si="257"/>
        <v>1.5039464290355595E-4</v>
      </c>
      <c r="O286" s="45">
        <v>0</v>
      </c>
      <c r="P286" s="45">
        <v>714650793.70000005</v>
      </c>
      <c r="Q286" s="45">
        <f>M286-P286</f>
        <v>485349206.29999995</v>
      </c>
      <c r="R286" s="45">
        <v>692785039.38999999</v>
      </c>
      <c r="S286" s="45">
        <f>+M286-R286</f>
        <v>507214960.61000001</v>
      </c>
      <c r="T286" s="45">
        <f>P286-R286</f>
        <v>21865754.310000062</v>
      </c>
      <c r="U286" s="45">
        <v>485654488.25999999</v>
      </c>
      <c r="V286" s="45">
        <f>+R286-U286</f>
        <v>207130551.13</v>
      </c>
      <c r="W286" s="45">
        <v>480867458.25999999</v>
      </c>
      <c r="X286" s="48">
        <f>+U286-W286</f>
        <v>4787030</v>
      </c>
      <c r="Y286" s="54">
        <f t="shared" si="270"/>
        <v>0.57732086615833333</v>
      </c>
      <c r="Z286" s="54">
        <f t="shared" si="271"/>
        <v>0.40471207355</v>
      </c>
      <c r="AA286" s="54">
        <f t="shared" si="272"/>
        <v>0.40072288188333333</v>
      </c>
      <c r="AB286" s="54">
        <f t="shared" si="233"/>
        <v>0.70101757492861094</v>
      </c>
      <c r="AC286" s="178">
        <f t="shared" si="236"/>
        <v>0.99014313649781982</v>
      </c>
    </row>
    <row r="287" spans="1:29" ht="61.5" customHeight="1" x14ac:dyDescent="0.25">
      <c r="A287" s="113" t="s">
        <v>315</v>
      </c>
      <c r="B287" s="32" t="s">
        <v>37</v>
      </c>
      <c r="C287" s="32">
        <v>10</v>
      </c>
      <c r="D287" s="32" t="s">
        <v>38</v>
      </c>
      <c r="E287" s="39" t="s">
        <v>316</v>
      </c>
      <c r="F287" s="60">
        <f t="shared" ref="F287:K289" si="281">+F288</f>
        <v>93760668540</v>
      </c>
      <c r="G287" s="60">
        <f t="shared" si="281"/>
        <v>0</v>
      </c>
      <c r="H287" s="60">
        <f t="shared" si="281"/>
        <v>0</v>
      </c>
      <c r="I287" s="60">
        <f t="shared" si="281"/>
        <v>0</v>
      </c>
      <c r="J287" s="60">
        <f t="shared" si="281"/>
        <v>0</v>
      </c>
      <c r="K287" s="60">
        <f t="shared" si="281"/>
        <v>0</v>
      </c>
      <c r="L287" s="59">
        <f t="shared" si="266"/>
        <v>0</v>
      </c>
      <c r="M287" s="60">
        <f>+M288</f>
        <v>93760668540</v>
      </c>
      <c r="N287" s="318">
        <f t="shared" si="257"/>
        <v>1.175091855289331E-2</v>
      </c>
      <c r="O287" s="60">
        <f t="shared" ref="O287:X289" si="282">+O288</f>
        <v>0</v>
      </c>
      <c r="P287" s="60">
        <f t="shared" si="282"/>
        <v>93760668540</v>
      </c>
      <c r="Q287" s="60">
        <f t="shared" si="282"/>
        <v>0</v>
      </c>
      <c r="R287" s="60">
        <f t="shared" si="282"/>
        <v>93760668540</v>
      </c>
      <c r="S287" s="60">
        <f t="shared" si="282"/>
        <v>0</v>
      </c>
      <c r="T287" s="60">
        <f t="shared" si="282"/>
        <v>0</v>
      </c>
      <c r="U287" s="60">
        <f t="shared" si="282"/>
        <v>55560720360.330002</v>
      </c>
      <c r="V287" s="60">
        <f t="shared" si="282"/>
        <v>38199948179.669998</v>
      </c>
      <c r="W287" s="60">
        <f t="shared" si="282"/>
        <v>55560720360.330002</v>
      </c>
      <c r="X287" s="60">
        <f t="shared" si="282"/>
        <v>0</v>
      </c>
      <c r="Y287" s="176">
        <f t="shared" si="270"/>
        <v>1</v>
      </c>
      <c r="Z287" s="176">
        <f t="shared" si="271"/>
        <v>0.5925802495385023</v>
      </c>
      <c r="AA287" s="176">
        <f t="shared" si="272"/>
        <v>0.5925802495385023</v>
      </c>
      <c r="AB287" s="176">
        <f t="shared" si="233"/>
        <v>0.5925802495385023</v>
      </c>
      <c r="AC287" s="177">
        <f t="shared" si="236"/>
        <v>1</v>
      </c>
    </row>
    <row r="288" spans="1:29" ht="82.5" customHeight="1" x14ac:dyDescent="0.25">
      <c r="A288" s="113" t="s">
        <v>600</v>
      </c>
      <c r="B288" s="32" t="s">
        <v>37</v>
      </c>
      <c r="C288" s="32">
        <v>10</v>
      </c>
      <c r="D288" s="32" t="s">
        <v>38</v>
      </c>
      <c r="E288" s="39" t="s">
        <v>311</v>
      </c>
      <c r="F288" s="60">
        <f t="shared" si="281"/>
        <v>93760668540</v>
      </c>
      <c r="G288" s="60">
        <f t="shared" si="281"/>
        <v>0</v>
      </c>
      <c r="H288" s="60">
        <f t="shared" si="281"/>
        <v>0</v>
      </c>
      <c r="I288" s="60">
        <f t="shared" si="281"/>
        <v>0</v>
      </c>
      <c r="J288" s="60">
        <f t="shared" si="281"/>
        <v>0</v>
      </c>
      <c r="K288" s="60">
        <f t="shared" si="281"/>
        <v>0</v>
      </c>
      <c r="L288" s="59">
        <f t="shared" si="266"/>
        <v>0</v>
      </c>
      <c r="M288" s="60">
        <f>+M289</f>
        <v>93760668540</v>
      </c>
      <c r="N288" s="318">
        <f t="shared" si="257"/>
        <v>1.175091855289331E-2</v>
      </c>
      <c r="O288" s="60">
        <f t="shared" si="282"/>
        <v>0</v>
      </c>
      <c r="P288" s="60">
        <f t="shared" si="282"/>
        <v>93760668540</v>
      </c>
      <c r="Q288" s="60">
        <f t="shared" si="282"/>
        <v>0</v>
      </c>
      <c r="R288" s="60">
        <f t="shared" si="282"/>
        <v>93760668540</v>
      </c>
      <c r="S288" s="60">
        <f t="shared" si="282"/>
        <v>0</v>
      </c>
      <c r="T288" s="60">
        <f t="shared" si="282"/>
        <v>0</v>
      </c>
      <c r="U288" s="60">
        <f t="shared" si="282"/>
        <v>55560720360.330002</v>
      </c>
      <c r="V288" s="60">
        <f t="shared" si="282"/>
        <v>38199948179.669998</v>
      </c>
      <c r="W288" s="60">
        <f t="shared" si="282"/>
        <v>55560720360.330002</v>
      </c>
      <c r="X288" s="60">
        <f t="shared" si="282"/>
        <v>0</v>
      </c>
      <c r="Y288" s="176">
        <f t="shared" si="270"/>
        <v>1</v>
      </c>
      <c r="Z288" s="176">
        <f t="shared" si="271"/>
        <v>0.5925802495385023</v>
      </c>
      <c r="AA288" s="176">
        <f t="shared" si="272"/>
        <v>0.5925802495385023</v>
      </c>
      <c r="AB288" s="176">
        <f t="shared" si="233"/>
        <v>0.5925802495385023</v>
      </c>
      <c r="AC288" s="177">
        <f t="shared" si="236"/>
        <v>1</v>
      </c>
    </row>
    <row r="289" spans="1:29" ht="61.5" customHeight="1" x14ac:dyDescent="0.25">
      <c r="A289" s="113" t="s">
        <v>601</v>
      </c>
      <c r="B289" s="32" t="s">
        <v>37</v>
      </c>
      <c r="C289" s="32">
        <v>10</v>
      </c>
      <c r="D289" s="32" t="s">
        <v>38</v>
      </c>
      <c r="E289" s="39" t="s">
        <v>319</v>
      </c>
      <c r="F289" s="60">
        <f t="shared" si="281"/>
        <v>93760668540</v>
      </c>
      <c r="G289" s="60">
        <f t="shared" si="281"/>
        <v>0</v>
      </c>
      <c r="H289" s="60">
        <f t="shared" si="281"/>
        <v>0</v>
      </c>
      <c r="I289" s="60">
        <f t="shared" si="281"/>
        <v>0</v>
      </c>
      <c r="J289" s="60">
        <f t="shared" si="281"/>
        <v>0</v>
      </c>
      <c r="K289" s="60">
        <f t="shared" si="281"/>
        <v>0</v>
      </c>
      <c r="L289" s="59">
        <f t="shared" si="266"/>
        <v>0</v>
      </c>
      <c r="M289" s="60">
        <f>+M290</f>
        <v>93760668540</v>
      </c>
      <c r="N289" s="318">
        <f t="shared" si="257"/>
        <v>1.175091855289331E-2</v>
      </c>
      <c r="O289" s="60">
        <f t="shared" si="282"/>
        <v>0</v>
      </c>
      <c r="P289" s="60">
        <f t="shared" si="282"/>
        <v>93760668540</v>
      </c>
      <c r="Q289" s="60">
        <f t="shared" si="282"/>
        <v>0</v>
      </c>
      <c r="R289" s="60">
        <f t="shared" si="282"/>
        <v>93760668540</v>
      </c>
      <c r="S289" s="60">
        <f t="shared" si="282"/>
        <v>0</v>
      </c>
      <c r="T289" s="60">
        <f t="shared" si="282"/>
        <v>0</v>
      </c>
      <c r="U289" s="60">
        <f t="shared" si="282"/>
        <v>55560720360.330002</v>
      </c>
      <c r="V289" s="60">
        <f t="shared" si="282"/>
        <v>38199948179.669998</v>
      </c>
      <c r="W289" s="60">
        <f t="shared" si="282"/>
        <v>55560720360.330002</v>
      </c>
      <c r="X289" s="60">
        <f t="shared" si="282"/>
        <v>0</v>
      </c>
      <c r="Y289" s="176">
        <f t="shared" si="270"/>
        <v>1</v>
      </c>
      <c r="Z289" s="176">
        <f t="shared" si="271"/>
        <v>0.5925802495385023</v>
      </c>
      <c r="AA289" s="176">
        <f t="shared" si="272"/>
        <v>0.5925802495385023</v>
      </c>
      <c r="AB289" s="176">
        <f t="shared" si="233"/>
        <v>0.5925802495385023</v>
      </c>
      <c r="AC289" s="177">
        <f t="shared" si="236"/>
        <v>1</v>
      </c>
    </row>
    <row r="290" spans="1:29" s="133" customFormat="1" ht="42" customHeight="1" x14ac:dyDescent="0.25">
      <c r="A290" s="351" t="s">
        <v>602</v>
      </c>
      <c r="B290" s="83" t="s">
        <v>37</v>
      </c>
      <c r="C290" s="83">
        <v>10</v>
      </c>
      <c r="D290" s="83" t="s">
        <v>38</v>
      </c>
      <c r="E290" s="84" t="s">
        <v>268</v>
      </c>
      <c r="F290" s="126">
        <v>93760668540</v>
      </c>
      <c r="G290" s="126">
        <v>0</v>
      </c>
      <c r="H290" s="126">
        <v>0</v>
      </c>
      <c r="I290" s="126">
        <v>0</v>
      </c>
      <c r="J290" s="126">
        <v>0</v>
      </c>
      <c r="K290" s="126">
        <v>0</v>
      </c>
      <c r="L290" s="45">
        <f t="shared" si="266"/>
        <v>0</v>
      </c>
      <c r="M290" s="128">
        <f>+F290+L290</f>
        <v>93760668540</v>
      </c>
      <c r="N290" s="129">
        <f t="shared" si="257"/>
        <v>1.175091855289331E-2</v>
      </c>
      <c r="O290" s="126">
        <v>0</v>
      </c>
      <c r="P290" s="126">
        <v>93760668540</v>
      </c>
      <c r="Q290" s="126">
        <f>M290-P290</f>
        <v>0</v>
      </c>
      <c r="R290" s="126">
        <v>93760668540</v>
      </c>
      <c r="S290" s="126">
        <f>+M290-R290</f>
        <v>0</v>
      </c>
      <c r="T290" s="126">
        <f>P290-R290</f>
        <v>0</v>
      </c>
      <c r="U290" s="126">
        <v>55560720360.330002</v>
      </c>
      <c r="V290" s="126">
        <f>+R290-U290</f>
        <v>38199948179.669998</v>
      </c>
      <c r="W290" s="126">
        <v>55560720360.330002</v>
      </c>
      <c r="X290" s="130">
        <f>+U290-W290</f>
        <v>0</v>
      </c>
      <c r="Y290" s="54">
        <f t="shared" si="270"/>
        <v>1</v>
      </c>
      <c r="Z290" s="54">
        <f t="shared" si="271"/>
        <v>0.5925802495385023</v>
      </c>
      <c r="AA290" s="54">
        <f t="shared" si="272"/>
        <v>0.5925802495385023</v>
      </c>
      <c r="AB290" s="54">
        <f t="shared" si="233"/>
        <v>0.5925802495385023</v>
      </c>
      <c r="AC290" s="178">
        <f t="shared" si="236"/>
        <v>1</v>
      </c>
    </row>
    <row r="291" spans="1:29" ht="46.5" customHeight="1" x14ac:dyDescent="0.25">
      <c r="A291" s="201" t="s">
        <v>321</v>
      </c>
      <c r="B291" s="135" t="s">
        <v>37</v>
      </c>
      <c r="C291" s="32">
        <v>10</v>
      </c>
      <c r="D291" s="32" t="s">
        <v>38</v>
      </c>
      <c r="E291" s="72" t="s">
        <v>322</v>
      </c>
      <c r="F291" s="62">
        <f t="shared" ref="F291:K292" si="283">+F293</f>
        <v>57810100814</v>
      </c>
      <c r="G291" s="62">
        <f t="shared" si="283"/>
        <v>25574613763</v>
      </c>
      <c r="H291" s="62">
        <f t="shared" si="283"/>
        <v>27781781171</v>
      </c>
      <c r="I291" s="62">
        <f t="shared" si="283"/>
        <v>2207167408</v>
      </c>
      <c r="J291" s="62">
        <f t="shared" si="283"/>
        <v>3072824112</v>
      </c>
      <c r="K291" s="62">
        <f t="shared" si="283"/>
        <v>3072824112</v>
      </c>
      <c r="L291" s="59">
        <f t="shared" si="266"/>
        <v>-4414334816</v>
      </c>
      <c r="M291" s="62">
        <f>+M293</f>
        <v>55602933406</v>
      </c>
      <c r="N291" s="318">
        <f t="shared" si="257"/>
        <v>6.9686527616546427E-3</v>
      </c>
      <c r="O291" s="62">
        <f t="shared" ref="O291:X292" si="284">+O293</f>
        <v>0</v>
      </c>
      <c r="P291" s="62">
        <f t="shared" si="284"/>
        <v>48613186049.600006</v>
      </c>
      <c r="Q291" s="62">
        <f t="shared" si="284"/>
        <v>6989747356.4000006</v>
      </c>
      <c r="R291" s="62">
        <f t="shared" si="284"/>
        <v>33155706680.149998</v>
      </c>
      <c r="S291" s="62">
        <f t="shared" si="284"/>
        <v>22447226725.850002</v>
      </c>
      <c r="T291" s="62">
        <f t="shared" si="284"/>
        <v>15457479369.449999</v>
      </c>
      <c r="U291" s="62">
        <f t="shared" si="284"/>
        <v>23387915874.489998</v>
      </c>
      <c r="V291" s="62">
        <f t="shared" si="284"/>
        <v>9767790805.6600018</v>
      </c>
      <c r="W291" s="62">
        <f t="shared" si="284"/>
        <v>22983766485.489998</v>
      </c>
      <c r="X291" s="62">
        <f t="shared" si="284"/>
        <v>404149389</v>
      </c>
      <c r="Y291" s="176">
        <f t="shared" si="270"/>
        <v>0.59629419976918396</v>
      </c>
      <c r="Z291" s="176">
        <f t="shared" si="271"/>
        <v>0.42062377723341943</v>
      </c>
      <c r="AA291" s="176">
        <f t="shared" si="272"/>
        <v>0.41335528680956007</v>
      </c>
      <c r="AB291" s="176">
        <f t="shared" si="233"/>
        <v>0.70539639224435891</v>
      </c>
      <c r="AC291" s="177">
        <f t="shared" si="236"/>
        <v>0.98271973479087038</v>
      </c>
    </row>
    <row r="292" spans="1:29" ht="46.5" customHeight="1" x14ac:dyDescent="0.25">
      <c r="A292" s="201" t="s">
        <v>321</v>
      </c>
      <c r="B292" s="135" t="s">
        <v>41</v>
      </c>
      <c r="C292" s="32">
        <v>20</v>
      </c>
      <c r="D292" s="32" t="s">
        <v>38</v>
      </c>
      <c r="E292" s="72" t="s">
        <v>322</v>
      </c>
      <c r="F292" s="60">
        <f t="shared" si="283"/>
        <v>25631941511</v>
      </c>
      <c r="G292" s="60">
        <f t="shared" si="283"/>
        <v>0</v>
      </c>
      <c r="H292" s="60">
        <f t="shared" si="283"/>
        <v>0</v>
      </c>
      <c r="I292" s="60">
        <f t="shared" si="283"/>
        <v>0</v>
      </c>
      <c r="J292" s="60">
        <f t="shared" si="283"/>
        <v>0</v>
      </c>
      <c r="K292" s="60">
        <f t="shared" si="283"/>
        <v>0</v>
      </c>
      <c r="L292" s="59">
        <f t="shared" si="266"/>
        <v>0</v>
      </c>
      <c r="M292" s="60">
        <f>+M294</f>
        <v>25631941511</v>
      </c>
      <c r="N292" s="318">
        <f t="shared" si="257"/>
        <v>3.2124222420597311E-3</v>
      </c>
      <c r="O292" s="60">
        <f t="shared" si="284"/>
        <v>0</v>
      </c>
      <c r="P292" s="60">
        <f t="shared" si="284"/>
        <v>23794918521</v>
      </c>
      <c r="Q292" s="60">
        <f t="shared" si="284"/>
        <v>1837022990</v>
      </c>
      <c r="R292" s="60">
        <f t="shared" si="284"/>
        <v>23794918521</v>
      </c>
      <c r="S292" s="60">
        <f t="shared" si="284"/>
        <v>1837022990</v>
      </c>
      <c r="T292" s="60">
        <f t="shared" si="284"/>
        <v>0</v>
      </c>
      <c r="U292" s="60">
        <f t="shared" si="284"/>
        <v>3333085473</v>
      </c>
      <c r="V292" s="60">
        <f t="shared" si="284"/>
        <v>20461833048</v>
      </c>
      <c r="W292" s="60">
        <f t="shared" si="284"/>
        <v>3333085473</v>
      </c>
      <c r="X292" s="60">
        <f t="shared" si="284"/>
        <v>0</v>
      </c>
      <c r="Y292" s="176">
        <f t="shared" si="270"/>
        <v>0.92833071231800224</v>
      </c>
      <c r="Z292" s="176">
        <f t="shared" si="271"/>
        <v>0.13003640288308241</v>
      </c>
      <c r="AA292" s="176">
        <f t="shared" si="272"/>
        <v>0.13003640288308241</v>
      </c>
      <c r="AB292" s="176">
        <f t="shared" si="233"/>
        <v>0.14007551528526624</v>
      </c>
      <c r="AC292" s="177">
        <f t="shared" si="236"/>
        <v>1</v>
      </c>
    </row>
    <row r="293" spans="1:29" ht="42" customHeight="1" x14ac:dyDescent="0.25">
      <c r="A293" s="201" t="s">
        <v>323</v>
      </c>
      <c r="B293" s="135" t="s">
        <v>37</v>
      </c>
      <c r="C293" s="32">
        <v>10</v>
      </c>
      <c r="D293" s="32" t="s">
        <v>38</v>
      </c>
      <c r="E293" s="72" t="s">
        <v>255</v>
      </c>
      <c r="F293" s="62">
        <f t="shared" ref="F293:K293" si="285">+F295+F299+F311+F315</f>
        <v>57810100814</v>
      </c>
      <c r="G293" s="62">
        <f t="shared" si="285"/>
        <v>25574613763</v>
      </c>
      <c r="H293" s="62">
        <f t="shared" si="285"/>
        <v>27781781171</v>
      </c>
      <c r="I293" s="62">
        <f t="shared" si="285"/>
        <v>2207167408</v>
      </c>
      <c r="J293" s="62">
        <f t="shared" si="285"/>
        <v>3072824112</v>
      </c>
      <c r="K293" s="62">
        <f t="shared" si="285"/>
        <v>3072824112</v>
      </c>
      <c r="L293" s="59">
        <f t="shared" si="266"/>
        <v>-4414334816</v>
      </c>
      <c r="M293" s="62">
        <f>+M295+M299+M311+M315</f>
        <v>55602933406</v>
      </c>
      <c r="N293" s="318">
        <f t="shared" si="257"/>
        <v>6.9686527616546427E-3</v>
      </c>
      <c r="O293" s="62">
        <f t="shared" ref="O293:X293" si="286">+O295+O299+O311+O315</f>
        <v>0</v>
      </c>
      <c r="P293" s="62">
        <f t="shared" si="286"/>
        <v>48613186049.600006</v>
      </c>
      <c r="Q293" s="62">
        <f t="shared" si="286"/>
        <v>6989747356.4000006</v>
      </c>
      <c r="R293" s="62">
        <f t="shared" si="286"/>
        <v>33155706680.149998</v>
      </c>
      <c r="S293" s="62">
        <f t="shared" si="286"/>
        <v>22447226725.850002</v>
      </c>
      <c r="T293" s="62">
        <f t="shared" si="286"/>
        <v>15457479369.449999</v>
      </c>
      <c r="U293" s="62">
        <f t="shared" si="286"/>
        <v>23387915874.489998</v>
      </c>
      <c r="V293" s="62">
        <f t="shared" si="286"/>
        <v>9767790805.6600018</v>
      </c>
      <c r="W293" s="62">
        <f t="shared" si="286"/>
        <v>22983766485.489998</v>
      </c>
      <c r="X293" s="62">
        <f t="shared" si="286"/>
        <v>404149389</v>
      </c>
      <c r="Y293" s="176">
        <f t="shared" si="270"/>
        <v>0.59629419976918396</v>
      </c>
      <c r="Z293" s="176">
        <f t="shared" si="271"/>
        <v>0.42062377723341943</v>
      </c>
      <c r="AA293" s="176">
        <f t="shared" si="272"/>
        <v>0.41335528680956007</v>
      </c>
      <c r="AB293" s="176">
        <f t="shared" si="233"/>
        <v>0.70539639224435891</v>
      </c>
      <c r="AC293" s="177">
        <f t="shared" si="236"/>
        <v>0.98271973479087038</v>
      </c>
    </row>
    <row r="294" spans="1:29" ht="42" customHeight="1" x14ac:dyDescent="0.25">
      <c r="A294" s="201" t="s">
        <v>323</v>
      </c>
      <c r="B294" s="135" t="s">
        <v>41</v>
      </c>
      <c r="C294" s="32">
        <v>20</v>
      </c>
      <c r="D294" s="32" t="s">
        <v>38</v>
      </c>
      <c r="E294" s="72" t="s">
        <v>255</v>
      </c>
      <c r="F294" s="62">
        <f t="shared" ref="F294:K294" si="287">+F300</f>
        <v>25631941511</v>
      </c>
      <c r="G294" s="62">
        <f t="shared" si="287"/>
        <v>0</v>
      </c>
      <c r="H294" s="62">
        <f t="shared" si="287"/>
        <v>0</v>
      </c>
      <c r="I294" s="62">
        <f t="shared" si="287"/>
        <v>0</v>
      </c>
      <c r="J294" s="62">
        <f t="shared" si="287"/>
        <v>0</v>
      </c>
      <c r="K294" s="62">
        <f t="shared" si="287"/>
        <v>0</v>
      </c>
      <c r="L294" s="59">
        <f t="shared" si="266"/>
        <v>0</v>
      </c>
      <c r="M294" s="62">
        <f>+M300</f>
        <v>25631941511</v>
      </c>
      <c r="N294" s="318">
        <f t="shared" si="257"/>
        <v>3.2124222420597311E-3</v>
      </c>
      <c r="O294" s="62">
        <f t="shared" ref="O294:X294" si="288">+O300</f>
        <v>0</v>
      </c>
      <c r="P294" s="62">
        <f t="shared" si="288"/>
        <v>23794918521</v>
      </c>
      <c r="Q294" s="62">
        <f t="shared" si="288"/>
        <v>1837022990</v>
      </c>
      <c r="R294" s="62">
        <f t="shared" si="288"/>
        <v>23794918521</v>
      </c>
      <c r="S294" s="62">
        <f t="shared" si="288"/>
        <v>1837022990</v>
      </c>
      <c r="T294" s="62">
        <f t="shared" si="288"/>
        <v>0</v>
      </c>
      <c r="U294" s="62">
        <f t="shared" si="288"/>
        <v>3333085473</v>
      </c>
      <c r="V294" s="62">
        <f t="shared" si="288"/>
        <v>20461833048</v>
      </c>
      <c r="W294" s="62">
        <f t="shared" si="288"/>
        <v>3333085473</v>
      </c>
      <c r="X294" s="62">
        <f t="shared" si="288"/>
        <v>0</v>
      </c>
      <c r="Y294" s="176">
        <f t="shared" si="270"/>
        <v>0.92833071231800224</v>
      </c>
      <c r="Z294" s="176">
        <f t="shared" si="271"/>
        <v>0.13003640288308241</v>
      </c>
      <c r="AA294" s="176">
        <f t="shared" si="272"/>
        <v>0.13003640288308241</v>
      </c>
      <c r="AB294" s="176">
        <f t="shared" si="233"/>
        <v>0.14007551528526624</v>
      </c>
      <c r="AC294" s="177">
        <f t="shared" si="236"/>
        <v>1</v>
      </c>
    </row>
    <row r="295" spans="1:29" ht="78" customHeight="1" x14ac:dyDescent="0.25">
      <c r="A295" s="199" t="s">
        <v>324</v>
      </c>
      <c r="B295" s="135" t="s">
        <v>37</v>
      </c>
      <c r="C295" s="32">
        <v>10</v>
      </c>
      <c r="D295" s="32" t="s">
        <v>38</v>
      </c>
      <c r="E295" s="72" t="s">
        <v>325</v>
      </c>
      <c r="F295" s="62">
        <f t="shared" ref="F295:K297" si="289">+F296</f>
        <v>1000000000</v>
      </c>
      <c r="G295" s="62">
        <f t="shared" si="289"/>
        <v>662597224</v>
      </c>
      <c r="H295" s="62">
        <f t="shared" si="289"/>
        <v>662597224</v>
      </c>
      <c r="I295" s="62">
        <f t="shared" si="289"/>
        <v>0</v>
      </c>
      <c r="J295" s="62">
        <f t="shared" si="289"/>
        <v>0</v>
      </c>
      <c r="K295" s="62">
        <f t="shared" si="289"/>
        <v>400000000</v>
      </c>
      <c r="L295" s="59">
        <f t="shared" si="266"/>
        <v>-400000000</v>
      </c>
      <c r="M295" s="62">
        <f>+M296</f>
        <v>600000000</v>
      </c>
      <c r="N295" s="318">
        <f t="shared" si="257"/>
        <v>7.5197321451777975E-5</v>
      </c>
      <c r="O295" s="62">
        <f t="shared" ref="O295:X297" si="290">+O296</f>
        <v>0</v>
      </c>
      <c r="P295" s="62">
        <f t="shared" si="290"/>
        <v>554243252</v>
      </c>
      <c r="Q295" s="62">
        <f t="shared" si="290"/>
        <v>45756748</v>
      </c>
      <c r="R295" s="62">
        <f t="shared" si="290"/>
        <v>406940557.49000001</v>
      </c>
      <c r="S295" s="62">
        <f t="shared" si="290"/>
        <v>193059442.50999999</v>
      </c>
      <c r="T295" s="62">
        <f t="shared" si="290"/>
        <v>147302694.50999999</v>
      </c>
      <c r="U295" s="62">
        <f t="shared" si="290"/>
        <v>225310763.28999999</v>
      </c>
      <c r="V295" s="62">
        <f t="shared" si="290"/>
        <v>181629794.20000002</v>
      </c>
      <c r="W295" s="62">
        <f t="shared" si="290"/>
        <v>225310763.28999999</v>
      </c>
      <c r="X295" s="62">
        <f t="shared" si="290"/>
        <v>0</v>
      </c>
      <c r="Y295" s="176">
        <f t="shared" si="270"/>
        <v>0.67823426248333329</v>
      </c>
      <c r="Z295" s="176">
        <f t="shared" si="271"/>
        <v>0.37551793881666667</v>
      </c>
      <c r="AA295" s="176">
        <f t="shared" si="272"/>
        <v>0.37551793881666667</v>
      </c>
      <c r="AB295" s="176">
        <f t="shared" si="233"/>
        <v>0.55366996270834146</v>
      </c>
      <c r="AC295" s="177">
        <f t="shared" si="236"/>
        <v>1</v>
      </c>
    </row>
    <row r="296" spans="1:29" ht="78" customHeight="1" x14ac:dyDescent="0.25">
      <c r="A296" s="199" t="s">
        <v>603</v>
      </c>
      <c r="B296" s="135" t="s">
        <v>37</v>
      </c>
      <c r="C296" s="32">
        <v>10</v>
      </c>
      <c r="D296" s="32" t="s">
        <v>38</v>
      </c>
      <c r="E296" s="39" t="s">
        <v>257</v>
      </c>
      <c r="F296" s="62">
        <f t="shared" si="289"/>
        <v>1000000000</v>
      </c>
      <c r="G296" s="62">
        <f t="shared" si="289"/>
        <v>662597224</v>
      </c>
      <c r="H296" s="62">
        <f t="shared" si="289"/>
        <v>662597224</v>
      </c>
      <c r="I296" s="62">
        <f t="shared" si="289"/>
        <v>0</v>
      </c>
      <c r="J296" s="62">
        <f t="shared" si="289"/>
        <v>0</v>
      </c>
      <c r="K296" s="62">
        <f t="shared" si="289"/>
        <v>400000000</v>
      </c>
      <c r="L296" s="59">
        <f t="shared" si="266"/>
        <v>-400000000</v>
      </c>
      <c r="M296" s="62">
        <f>+M297</f>
        <v>600000000</v>
      </c>
      <c r="N296" s="318">
        <f t="shared" si="257"/>
        <v>7.5197321451777975E-5</v>
      </c>
      <c r="O296" s="62">
        <f t="shared" si="290"/>
        <v>0</v>
      </c>
      <c r="P296" s="62">
        <f t="shared" si="290"/>
        <v>554243252</v>
      </c>
      <c r="Q296" s="62">
        <f t="shared" si="290"/>
        <v>45756748</v>
      </c>
      <c r="R296" s="62">
        <f t="shared" si="290"/>
        <v>406940557.49000001</v>
      </c>
      <c r="S296" s="62">
        <f t="shared" si="290"/>
        <v>193059442.50999999</v>
      </c>
      <c r="T296" s="62">
        <f t="shared" si="290"/>
        <v>147302694.50999999</v>
      </c>
      <c r="U296" s="62">
        <f t="shared" si="290"/>
        <v>225310763.28999999</v>
      </c>
      <c r="V296" s="62">
        <f t="shared" si="290"/>
        <v>181629794.20000002</v>
      </c>
      <c r="W296" s="62">
        <f t="shared" si="290"/>
        <v>225310763.28999999</v>
      </c>
      <c r="X296" s="62">
        <f t="shared" si="290"/>
        <v>0</v>
      </c>
      <c r="Y296" s="176">
        <f t="shared" si="270"/>
        <v>0.67823426248333329</v>
      </c>
      <c r="Z296" s="176">
        <f t="shared" si="271"/>
        <v>0.37551793881666667</v>
      </c>
      <c r="AA296" s="176">
        <f t="shared" si="272"/>
        <v>0.37551793881666667</v>
      </c>
      <c r="AB296" s="176">
        <f t="shared" si="233"/>
        <v>0.55366996270834146</v>
      </c>
      <c r="AC296" s="177">
        <f t="shared" si="236"/>
        <v>1</v>
      </c>
    </row>
    <row r="297" spans="1:29" ht="66" customHeight="1" x14ac:dyDescent="0.25">
      <c r="A297" s="199" t="s">
        <v>604</v>
      </c>
      <c r="B297" s="135" t="s">
        <v>37</v>
      </c>
      <c r="C297" s="32">
        <v>10</v>
      </c>
      <c r="D297" s="32" t="s">
        <v>38</v>
      </c>
      <c r="E297" s="72" t="s">
        <v>328</v>
      </c>
      <c r="F297" s="62">
        <f t="shared" si="289"/>
        <v>1000000000</v>
      </c>
      <c r="G297" s="62">
        <f t="shared" si="289"/>
        <v>662597224</v>
      </c>
      <c r="H297" s="62">
        <f t="shared" si="289"/>
        <v>662597224</v>
      </c>
      <c r="I297" s="62">
        <f t="shared" si="289"/>
        <v>0</v>
      </c>
      <c r="J297" s="62">
        <f t="shared" si="289"/>
        <v>0</v>
      </c>
      <c r="K297" s="62">
        <f t="shared" si="289"/>
        <v>400000000</v>
      </c>
      <c r="L297" s="59">
        <f t="shared" si="266"/>
        <v>-400000000</v>
      </c>
      <c r="M297" s="62">
        <f>+M298</f>
        <v>600000000</v>
      </c>
      <c r="N297" s="318">
        <f t="shared" si="257"/>
        <v>7.5197321451777975E-5</v>
      </c>
      <c r="O297" s="62">
        <f t="shared" si="290"/>
        <v>0</v>
      </c>
      <c r="P297" s="62">
        <f t="shared" si="290"/>
        <v>554243252</v>
      </c>
      <c r="Q297" s="62">
        <f t="shared" si="290"/>
        <v>45756748</v>
      </c>
      <c r="R297" s="62">
        <f t="shared" si="290"/>
        <v>406940557.49000001</v>
      </c>
      <c r="S297" s="62">
        <f t="shared" si="290"/>
        <v>193059442.50999999</v>
      </c>
      <c r="T297" s="62">
        <f t="shared" si="290"/>
        <v>147302694.50999999</v>
      </c>
      <c r="U297" s="62">
        <f t="shared" si="290"/>
        <v>225310763.28999999</v>
      </c>
      <c r="V297" s="62">
        <f t="shared" si="290"/>
        <v>181629794.20000002</v>
      </c>
      <c r="W297" s="62">
        <f t="shared" si="290"/>
        <v>225310763.28999999</v>
      </c>
      <c r="X297" s="62">
        <f t="shared" si="290"/>
        <v>0</v>
      </c>
      <c r="Y297" s="176">
        <f t="shared" si="270"/>
        <v>0.67823426248333329</v>
      </c>
      <c r="Z297" s="176">
        <f t="shared" si="271"/>
        <v>0.37551793881666667</v>
      </c>
      <c r="AA297" s="176">
        <f t="shared" si="272"/>
        <v>0.37551793881666667</v>
      </c>
      <c r="AB297" s="176">
        <f t="shared" si="233"/>
        <v>0.55366996270834146</v>
      </c>
      <c r="AC297" s="177">
        <f t="shared" si="236"/>
        <v>1</v>
      </c>
    </row>
    <row r="298" spans="1:29" ht="42" customHeight="1" x14ac:dyDescent="0.25">
      <c r="A298" s="114" t="s">
        <v>605</v>
      </c>
      <c r="B298" s="379" t="s">
        <v>37</v>
      </c>
      <c r="C298" s="43">
        <v>10</v>
      </c>
      <c r="D298" s="43" t="s">
        <v>38</v>
      </c>
      <c r="E298" s="44" t="s">
        <v>268</v>
      </c>
      <c r="F298" s="58">
        <v>1000000000</v>
      </c>
      <c r="G298" s="58">
        <v>662597224</v>
      </c>
      <c r="H298" s="58">
        <v>662597224</v>
      </c>
      <c r="I298" s="58">
        <v>0</v>
      </c>
      <c r="J298" s="58">
        <v>0</v>
      </c>
      <c r="K298" s="58">
        <v>400000000</v>
      </c>
      <c r="L298" s="58">
        <f t="shared" si="266"/>
        <v>-400000000</v>
      </c>
      <c r="M298" s="339">
        <f>+F298+L298</f>
        <v>600000000</v>
      </c>
      <c r="N298" s="47">
        <f t="shared" si="257"/>
        <v>7.5197321451777975E-5</v>
      </c>
      <c r="O298" s="58">
        <v>0</v>
      </c>
      <c r="P298" s="58">
        <v>554243252</v>
      </c>
      <c r="Q298" s="58">
        <f>M298-P298</f>
        <v>45756748</v>
      </c>
      <c r="R298" s="58">
        <v>406940557.49000001</v>
      </c>
      <c r="S298" s="58">
        <f>+M298-R298</f>
        <v>193059442.50999999</v>
      </c>
      <c r="T298" s="58">
        <f>P298-R298</f>
        <v>147302694.50999999</v>
      </c>
      <c r="U298" s="58">
        <v>225310763.28999999</v>
      </c>
      <c r="V298" s="58">
        <f>+R298-U298</f>
        <v>181629794.20000002</v>
      </c>
      <c r="W298" s="58">
        <v>225310763.28999999</v>
      </c>
      <c r="X298" s="48">
        <f>+U298-W298</f>
        <v>0</v>
      </c>
      <c r="Y298" s="54">
        <f t="shared" si="270"/>
        <v>0.67823426248333329</v>
      </c>
      <c r="Z298" s="54">
        <f t="shared" si="271"/>
        <v>0.37551793881666667</v>
      </c>
      <c r="AA298" s="54">
        <f t="shared" si="272"/>
        <v>0.37551793881666667</v>
      </c>
      <c r="AB298" s="54">
        <f t="shared" si="233"/>
        <v>0.55366996270834146</v>
      </c>
      <c r="AC298" s="178">
        <f t="shared" si="236"/>
        <v>1</v>
      </c>
    </row>
    <row r="299" spans="1:29" ht="75" customHeight="1" x14ac:dyDescent="0.25">
      <c r="A299" s="199" t="s">
        <v>330</v>
      </c>
      <c r="B299" s="71" t="s">
        <v>37</v>
      </c>
      <c r="C299" s="32">
        <v>10</v>
      </c>
      <c r="D299" s="32" t="s">
        <v>38</v>
      </c>
      <c r="E299" s="72" t="s">
        <v>331</v>
      </c>
      <c r="F299" s="60">
        <f t="shared" ref="F299:K300" si="291">+F301</f>
        <v>50310100814</v>
      </c>
      <c r="G299" s="60">
        <f t="shared" si="291"/>
        <v>23354447218</v>
      </c>
      <c r="H299" s="60">
        <f t="shared" si="291"/>
        <v>25296880531</v>
      </c>
      <c r="I299" s="62">
        <f t="shared" si="291"/>
        <v>1942433313</v>
      </c>
      <c r="J299" s="60">
        <f t="shared" si="291"/>
        <v>2672824112</v>
      </c>
      <c r="K299" s="60">
        <f t="shared" si="291"/>
        <v>2672824112</v>
      </c>
      <c r="L299" s="59">
        <f t="shared" si="266"/>
        <v>-3884866626</v>
      </c>
      <c r="M299" s="60">
        <f>+M301</f>
        <v>48367667501</v>
      </c>
      <c r="N299" s="318">
        <f t="shared" si="257"/>
        <v>6.0618650682423524E-3</v>
      </c>
      <c r="O299" s="60">
        <f t="shared" ref="O299:X300" si="292">+O301</f>
        <v>0</v>
      </c>
      <c r="P299" s="60">
        <f t="shared" si="292"/>
        <v>41939549062.800003</v>
      </c>
      <c r="Q299" s="60">
        <f t="shared" si="292"/>
        <v>6428118438.2000008</v>
      </c>
      <c r="R299" s="60">
        <f t="shared" si="292"/>
        <v>27497350550.129997</v>
      </c>
      <c r="S299" s="60">
        <f t="shared" si="292"/>
        <v>20870316950.870003</v>
      </c>
      <c r="T299" s="60">
        <f t="shared" si="292"/>
        <v>14442198512.67</v>
      </c>
      <c r="U299" s="60">
        <f t="shared" si="292"/>
        <v>19071567462.109997</v>
      </c>
      <c r="V299" s="60">
        <f t="shared" si="292"/>
        <v>8425783088.0200005</v>
      </c>
      <c r="W299" s="60">
        <f t="shared" si="292"/>
        <v>18715909124.109997</v>
      </c>
      <c r="X299" s="60">
        <f t="shared" si="292"/>
        <v>355658338</v>
      </c>
      <c r="Y299" s="176">
        <f t="shared" si="270"/>
        <v>0.56850685531944434</v>
      </c>
      <c r="Z299" s="176">
        <f t="shared" si="271"/>
        <v>0.39430405573549093</v>
      </c>
      <c r="AA299" s="176">
        <f t="shared" si="272"/>
        <v>0.38695083081529713</v>
      </c>
      <c r="AB299" s="176">
        <f t="shared" si="233"/>
        <v>0.69357836593532585</v>
      </c>
      <c r="AC299" s="177">
        <f t="shared" si="236"/>
        <v>0.98135138400623878</v>
      </c>
    </row>
    <row r="300" spans="1:29" ht="67.5" customHeight="1" x14ac:dyDescent="0.25">
      <c r="A300" s="199" t="s">
        <v>330</v>
      </c>
      <c r="B300" s="135" t="s">
        <v>41</v>
      </c>
      <c r="C300" s="32">
        <v>20</v>
      </c>
      <c r="D300" s="32" t="s">
        <v>38</v>
      </c>
      <c r="E300" s="72" t="s">
        <v>331</v>
      </c>
      <c r="F300" s="60">
        <f t="shared" si="291"/>
        <v>25631941511</v>
      </c>
      <c r="G300" s="60">
        <f t="shared" si="291"/>
        <v>0</v>
      </c>
      <c r="H300" s="60">
        <f t="shared" si="291"/>
        <v>0</v>
      </c>
      <c r="I300" s="62">
        <f t="shared" si="291"/>
        <v>0</v>
      </c>
      <c r="J300" s="60">
        <f t="shared" si="291"/>
        <v>0</v>
      </c>
      <c r="K300" s="60">
        <f t="shared" si="291"/>
        <v>0</v>
      </c>
      <c r="L300" s="59">
        <f t="shared" si="266"/>
        <v>0</v>
      </c>
      <c r="M300" s="60">
        <f>+M302</f>
        <v>25631941511</v>
      </c>
      <c r="N300" s="318">
        <f t="shared" si="257"/>
        <v>3.2124222420597311E-3</v>
      </c>
      <c r="O300" s="60">
        <f t="shared" si="292"/>
        <v>0</v>
      </c>
      <c r="P300" s="60">
        <f t="shared" si="292"/>
        <v>23794918521</v>
      </c>
      <c r="Q300" s="60">
        <f t="shared" si="292"/>
        <v>1837022990</v>
      </c>
      <c r="R300" s="60">
        <f t="shared" si="292"/>
        <v>23794918521</v>
      </c>
      <c r="S300" s="60">
        <f t="shared" si="292"/>
        <v>1837022990</v>
      </c>
      <c r="T300" s="60">
        <f t="shared" si="292"/>
        <v>0</v>
      </c>
      <c r="U300" s="60">
        <f t="shared" si="292"/>
        <v>3333085473</v>
      </c>
      <c r="V300" s="60">
        <f t="shared" si="292"/>
        <v>20461833048</v>
      </c>
      <c r="W300" s="60">
        <f t="shared" si="292"/>
        <v>3333085473</v>
      </c>
      <c r="X300" s="60">
        <f t="shared" si="292"/>
        <v>0</v>
      </c>
      <c r="Y300" s="176">
        <f t="shared" si="270"/>
        <v>0.92833071231800224</v>
      </c>
      <c r="Z300" s="176">
        <f t="shared" si="271"/>
        <v>0.13003640288308241</v>
      </c>
      <c r="AA300" s="176">
        <f t="shared" si="272"/>
        <v>0.13003640288308241</v>
      </c>
      <c r="AB300" s="176">
        <f t="shared" si="233"/>
        <v>0.14007551528526624</v>
      </c>
      <c r="AC300" s="177">
        <f t="shared" si="236"/>
        <v>1</v>
      </c>
    </row>
    <row r="301" spans="1:29" ht="77.25" customHeight="1" x14ac:dyDescent="0.25">
      <c r="A301" s="199" t="s">
        <v>606</v>
      </c>
      <c r="B301" s="71" t="s">
        <v>37</v>
      </c>
      <c r="C301" s="32">
        <v>10</v>
      </c>
      <c r="D301" s="32" t="s">
        <v>38</v>
      </c>
      <c r="E301" s="39" t="s">
        <v>257</v>
      </c>
      <c r="F301" s="62">
        <f>+F303+F307</f>
        <v>50310100814</v>
      </c>
      <c r="G301" s="62">
        <f>+G303+G307</f>
        <v>23354447218</v>
      </c>
      <c r="H301" s="62">
        <f>+H303+H307</f>
        <v>25296880531</v>
      </c>
      <c r="I301" s="62">
        <v>1942433313</v>
      </c>
      <c r="J301" s="62">
        <f>+J303+J307</f>
        <v>2672824112</v>
      </c>
      <c r="K301" s="62">
        <f>+K303+K307</f>
        <v>2672824112</v>
      </c>
      <c r="L301" s="59">
        <f t="shared" si="266"/>
        <v>-3884866626</v>
      </c>
      <c r="M301" s="62">
        <f>+M303+M307</f>
        <v>48367667501</v>
      </c>
      <c r="N301" s="318">
        <f t="shared" si="257"/>
        <v>6.0618650682423524E-3</v>
      </c>
      <c r="O301" s="62">
        <f t="shared" ref="O301:X301" si="293">+O303+O307</f>
        <v>0</v>
      </c>
      <c r="P301" s="62">
        <f t="shared" si="293"/>
        <v>41939549062.800003</v>
      </c>
      <c r="Q301" s="62">
        <f t="shared" si="293"/>
        <v>6428118438.2000008</v>
      </c>
      <c r="R301" s="62">
        <f t="shared" si="293"/>
        <v>27497350550.129997</v>
      </c>
      <c r="S301" s="62">
        <f t="shared" si="293"/>
        <v>20870316950.870003</v>
      </c>
      <c r="T301" s="62">
        <f t="shared" si="293"/>
        <v>14442198512.67</v>
      </c>
      <c r="U301" s="62">
        <f t="shared" si="293"/>
        <v>19071567462.109997</v>
      </c>
      <c r="V301" s="62">
        <f t="shared" si="293"/>
        <v>8425783088.0200005</v>
      </c>
      <c r="W301" s="62">
        <f t="shared" si="293"/>
        <v>18715909124.109997</v>
      </c>
      <c r="X301" s="62">
        <f t="shared" si="293"/>
        <v>355658338</v>
      </c>
      <c r="Y301" s="176">
        <f t="shared" si="270"/>
        <v>0.56850685531944434</v>
      </c>
      <c r="Z301" s="176">
        <f t="shared" si="271"/>
        <v>0.39430405573549093</v>
      </c>
      <c r="AA301" s="176">
        <f t="shared" si="272"/>
        <v>0.38695083081529713</v>
      </c>
      <c r="AB301" s="176">
        <f t="shared" si="233"/>
        <v>0.69357836593532585</v>
      </c>
      <c r="AC301" s="177">
        <f t="shared" si="236"/>
        <v>0.98135138400623878</v>
      </c>
    </row>
    <row r="302" spans="1:29" ht="76.5" customHeight="1" x14ac:dyDescent="0.25">
      <c r="A302" s="199" t="s">
        <v>606</v>
      </c>
      <c r="B302" s="71" t="s">
        <v>41</v>
      </c>
      <c r="C302" s="32">
        <v>20</v>
      </c>
      <c r="D302" s="32" t="s">
        <v>38</v>
      </c>
      <c r="E302" s="39" t="s">
        <v>257</v>
      </c>
      <c r="F302" s="62">
        <f t="shared" ref="F302:K302" si="294">+F305+F309</f>
        <v>25631941511</v>
      </c>
      <c r="G302" s="62">
        <f t="shared" si="294"/>
        <v>0</v>
      </c>
      <c r="H302" s="62">
        <f t="shared" si="294"/>
        <v>0</v>
      </c>
      <c r="I302" s="62">
        <f t="shared" si="294"/>
        <v>0</v>
      </c>
      <c r="J302" s="62">
        <f t="shared" si="294"/>
        <v>0</v>
      </c>
      <c r="K302" s="62">
        <f t="shared" si="294"/>
        <v>0</v>
      </c>
      <c r="L302" s="59">
        <f t="shared" si="266"/>
        <v>0</v>
      </c>
      <c r="M302" s="62">
        <f>+M305+M309</f>
        <v>25631941511</v>
      </c>
      <c r="N302" s="318">
        <f t="shared" si="257"/>
        <v>3.2124222420597311E-3</v>
      </c>
      <c r="O302" s="62">
        <f t="shared" ref="O302:X302" si="295">+O305+O309</f>
        <v>0</v>
      </c>
      <c r="P302" s="62">
        <f t="shared" si="295"/>
        <v>23794918521</v>
      </c>
      <c r="Q302" s="62">
        <f t="shared" si="295"/>
        <v>1837022990</v>
      </c>
      <c r="R302" s="62">
        <f t="shared" si="295"/>
        <v>23794918521</v>
      </c>
      <c r="S302" s="62">
        <f t="shared" si="295"/>
        <v>1837022990</v>
      </c>
      <c r="T302" s="62">
        <f t="shared" si="295"/>
        <v>0</v>
      </c>
      <c r="U302" s="62">
        <f t="shared" si="295"/>
        <v>3333085473</v>
      </c>
      <c r="V302" s="62">
        <f t="shared" si="295"/>
        <v>20461833048</v>
      </c>
      <c r="W302" s="62">
        <f t="shared" si="295"/>
        <v>3333085473</v>
      </c>
      <c r="X302" s="62">
        <f t="shared" si="295"/>
        <v>0</v>
      </c>
      <c r="Y302" s="176">
        <f t="shared" si="270"/>
        <v>0.92833071231800224</v>
      </c>
      <c r="Z302" s="176">
        <f t="shared" si="271"/>
        <v>0.13003640288308241</v>
      </c>
      <c r="AA302" s="176">
        <f t="shared" si="272"/>
        <v>0.13003640288308241</v>
      </c>
      <c r="AB302" s="176">
        <f t="shared" si="233"/>
        <v>0.14007551528526624</v>
      </c>
      <c r="AC302" s="177">
        <f t="shared" si="236"/>
        <v>1</v>
      </c>
    </row>
    <row r="303" spans="1:29" ht="42" customHeight="1" x14ac:dyDescent="0.25">
      <c r="A303" s="199" t="s">
        <v>607</v>
      </c>
      <c r="B303" s="71" t="s">
        <v>37</v>
      </c>
      <c r="C303" s="32">
        <v>10</v>
      </c>
      <c r="D303" s="32" t="s">
        <v>38</v>
      </c>
      <c r="E303" s="39" t="s">
        <v>266</v>
      </c>
      <c r="F303" s="62">
        <f t="shared" ref="F303:K303" si="296">+F304</f>
        <v>32310100814</v>
      </c>
      <c r="G303" s="62">
        <f t="shared" si="296"/>
        <v>10330904643</v>
      </c>
      <c r="H303" s="62">
        <f t="shared" si="296"/>
        <v>7658080531</v>
      </c>
      <c r="I303" s="62">
        <f t="shared" si="296"/>
        <v>0</v>
      </c>
      <c r="J303" s="62">
        <f t="shared" si="296"/>
        <v>0</v>
      </c>
      <c r="K303" s="62">
        <f t="shared" si="296"/>
        <v>2672824112</v>
      </c>
      <c r="L303" s="59">
        <f t="shared" si="266"/>
        <v>0</v>
      </c>
      <c r="M303" s="62">
        <f>+M304</f>
        <v>32310100814</v>
      </c>
      <c r="N303" s="318">
        <f t="shared" si="257"/>
        <v>4.049388395082852E-3</v>
      </c>
      <c r="O303" s="62">
        <f t="shared" ref="O303:X303" si="297">+O304</f>
        <v>0</v>
      </c>
      <c r="P303" s="62">
        <f t="shared" si="297"/>
        <v>28554806487.799999</v>
      </c>
      <c r="Q303" s="62">
        <f t="shared" si="297"/>
        <v>3755294326.2000008</v>
      </c>
      <c r="R303" s="62">
        <f t="shared" si="297"/>
        <v>27136808182.279999</v>
      </c>
      <c r="S303" s="62">
        <f t="shared" si="297"/>
        <v>5173292631.7200012</v>
      </c>
      <c r="T303" s="62">
        <f t="shared" si="297"/>
        <v>1417998305.5200005</v>
      </c>
      <c r="U303" s="62">
        <f t="shared" si="297"/>
        <v>18711217607.439999</v>
      </c>
      <c r="V303" s="62">
        <f t="shared" si="297"/>
        <v>8425590574.8400002</v>
      </c>
      <c r="W303" s="62">
        <f t="shared" si="297"/>
        <v>18355559269.439999</v>
      </c>
      <c r="X303" s="62">
        <f t="shared" si="297"/>
        <v>355658338</v>
      </c>
      <c r="Y303" s="176">
        <f t="shared" si="270"/>
        <v>0.83988621200840052</v>
      </c>
      <c r="Z303" s="176">
        <f t="shared" si="271"/>
        <v>0.57911356312860551</v>
      </c>
      <c r="AA303" s="176">
        <f t="shared" si="272"/>
        <v>0.56810591137142219</v>
      </c>
      <c r="AB303" s="176">
        <f t="shared" si="233"/>
        <v>0.68951431140152264</v>
      </c>
      <c r="AC303" s="177">
        <f t="shared" si="236"/>
        <v>0.98099223976431216</v>
      </c>
    </row>
    <row r="304" spans="1:29" ht="42" customHeight="1" x14ac:dyDescent="0.25">
      <c r="A304" s="202" t="s">
        <v>608</v>
      </c>
      <c r="B304" s="124" t="s">
        <v>37</v>
      </c>
      <c r="C304" s="43">
        <v>10</v>
      </c>
      <c r="D304" s="43" t="s">
        <v>38</v>
      </c>
      <c r="E304" s="77" t="s">
        <v>268</v>
      </c>
      <c r="F304" s="56">
        <v>32310100814</v>
      </c>
      <c r="G304" s="56">
        <v>10330904643</v>
      </c>
      <c r="H304" s="56">
        <v>7658080531</v>
      </c>
      <c r="I304" s="45">
        <v>0</v>
      </c>
      <c r="J304" s="45">
        <v>0</v>
      </c>
      <c r="K304" s="45">
        <v>2672824112</v>
      </c>
      <c r="L304" s="45">
        <f t="shared" si="266"/>
        <v>0</v>
      </c>
      <c r="M304" s="46">
        <f>+F304+L304</f>
        <v>32310100814</v>
      </c>
      <c r="N304" s="47">
        <f t="shared" si="257"/>
        <v>4.049388395082852E-3</v>
      </c>
      <c r="O304" s="56">
        <v>0</v>
      </c>
      <c r="P304" s="45">
        <v>28554806487.799999</v>
      </c>
      <c r="Q304" s="45">
        <f>M304-P304</f>
        <v>3755294326.2000008</v>
      </c>
      <c r="R304" s="45">
        <v>27136808182.279999</v>
      </c>
      <c r="S304" s="45">
        <f>+M304-R304</f>
        <v>5173292631.7200012</v>
      </c>
      <c r="T304" s="45">
        <f>P304-R304</f>
        <v>1417998305.5200005</v>
      </c>
      <c r="U304" s="45">
        <v>18711217607.439999</v>
      </c>
      <c r="V304" s="45">
        <f>+R304-U304</f>
        <v>8425590574.8400002</v>
      </c>
      <c r="W304" s="45">
        <v>18355559269.439999</v>
      </c>
      <c r="X304" s="48">
        <f>+U304-W304</f>
        <v>355658338</v>
      </c>
      <c r="Y304" s="54">
        <f t="shared" si="270"/>
        <v>0.83988621200840052</v>
      </c>
      <c r="Z304" s="54">
        <f t="shared" si="271"/>
        <v>0.57911356312860551</v>
      </c>
      <c r="AA304" s="54">
        <f t="shared" si="272"/>
        <v>0.56810591137142219</v>
      </c>
      <c r="AB304" s="54">
        <f t="shared" si="233"/>
        <v>0.68951431140152264</v>
      </c>
      <c r="AC304" s="178">
        <f t="shared" si="236"/>
        <v>0.98099223976431216</v>
      </c>
    </row>
    <row r="305" spans="1:29" ht="42" customHeight="1" x14ac:dyDescent="0.25">
      <c r="A305" s="199" t="s">
        <v>607</v>
      </c>
      <c r="B305" s="71" t="s">
        <v>41</v>
      </c>
      <c r="C305" s="32">
        <v>20</v>
      </c>
      <c r="D305" s="32" t="s">
        <v>38</v>
      </c>
      <c r="E305" s="39" t="s">
        <v>266</v>
      </c>
      <c r="F305" s="62">
        <f t="shared" ref="F305:K305" si="298">+F306</f>
        <v>2193941511</v>
      </c>
      <c r="G305" s="62">
        <f t="shared" si="298"/>
        <v>0</v>
      </c>
      <c r="H305" s="62">
        <f t="shared" si="298"/>
        <v>0</v>
      </c>
      <c r="I305" s="62">
        <f t="shared" si="298"/>
        <v>0</v>
      </c>
      <c r="J305" s="62">
        <f t="shared" si="298"/>
        <v>0</v>
      </c>
      <c r="K305" s="62">
        <f t="shared" si="298"/>
        <v>0</v>
      </c>
      <c r="L305" s="59">
        <f t="shared" si="266"/>
        <v>0</v>
      </c>
      <c r="M305" s="62">
        <f>+M306</f>
        <v>2193941511</v>
      </c>
      <c r="N305" s="318">
        <f t="shared" si="257"/>
        <v>2.7496420841511079E-4</v>
      </c>
      <c r="O305" s="62">
        <f t="shared" ref="O305:X305" si="299">+O306</f>
        <v>0</v>
      </c>
      <c r="P305" s="62">
        <f t="shared" si="299"/>
        <v>357490148</v>
      </c>
      <c r="Q305" s="62">
        <f t="shared" si="299"/>
        <v>1836451363</v>
      </c>
      <c r="R305" s="62">
        <f t="shared" si="299"/>
        <v>357490148</v>
      </c>
      <c r="S305" s="62">
        <f t="shared" si="299"/>
        <v>1836451363</v>
      </c>
      <c r="T305" s="62">
        <f t="shared" si="299"/>
        <v>0</v>
      </c>
      <c r="U305" s="62">
        <f t="shared" si="299"/>
        <v>93628372</v>
      </c>
      <c r="V305" s="62">
        <f t="shared" si="299"/>
        <v>263861776</v>
      </c>
      <c r="W305" s="62">
        <f t="shared" si="299"/>
        <v>93628372</v>
      </c>
      <c r="X305" s="62">
        <f t="shared" si="299"/>
        <v>0</v>
      </c>
      <c r="Y305" s="176">
        <f t="shared" si="270"/>
        <v>0.16294424724069137</v>
      </c>
      <c r="Z305" s="176">
        <f t="shared" si="271"/>
        <v>4.2675874233914342E-2</v>
      </c>
      <c r="AA305" s="176">
        <f t="shared" si="272"/>
        <v>4.2675874233914342E-2</v>
      </c>
      <c r="AB305" s="176">
        <f t="shared" ref="AB305:AB319" si="300">+U305/R305</f>
        <v>0.2619047616383543</v>
      </c>
      <c r="AC305" s="177">
        <f t="shared" si="236"/>
        <v>1</v>
      </c>
    </row>
    <row r="306" spans="1:29" ht="42" customHeight="1" x14ac:dyDescent="0.25">
      <c r="A306" s="202" t="s">
        <v>608</v>
      </c>
      <c r="B306" s="124" t="s">
        <v>41</v>
      </c>
      <c r="C306" s="43">
        <v>20</v>
      </c>
      <c r="D306" s="43" t="s">
        <v>38</v>
      </c>
      <c r="E306" s="77" t="s">
        <v>268</v>
      </c>
      <c r="F306" s="45">
        <v>2193941511</v>
      </c>
      <c r="G306" s="45">
        <v>0</v>
      </c>
      <c r="H306" s="45">
        <v>0</v>
      </c>
      <c r="I306" s="45">
        <v>0</v>
      </c>
      <c r="J306" s="45">
        <v>0</v>
      </c>
      <c r="K306" s="45">
        <v>0</v>
      </c>
      <c r="L306" s="45">
        <f t="shared" si="266"/>
        <v>0</v>
      </c>
      <c r="M306" s="46">
        <f>+F306+L306</f>
        <v>2193941511</v>
      </c>
      <c r="N306" s="47">
        <f t="shared" si="257"/>
        <v>2.7496420841511079E-4</v>
      </c>
      <c r="O306" s="45">
        <v>0</v>
      </c>
      <c r="P306" s="45">
        <v>357490148</v>
      </c>
      <c r="Q306" s="45">
        <f>M306-P306</f>
        <v>1836451363</v>
      </c>
      <c r="R306" s="45">
        <v>357490148</v>
      </c>
      <c r="S306" s="45">
        <f>+M306-R306</f>
        <v>1836451363</v>
      </c>
      <c r="T306" s="45">
        <f>P306-R306</f>
        <v>0</v>
      </c>
      <c r="U306" s="45">
        <v>93628372</v>
      </c>
      <c r="V306" s="45">
        <f>+R306-U306</f>
        <v>263861776</v>
      </c>
      <c r="W306" s="45">
        <v>93628372</v>
      </c>
      <c r="X306" s="48">
        <f>+U306-W306</f>
        <v>0</v>
      </c>
      <c r="Y306" s="54">
        <f t="shared" si="270"/>
        <v>0.16294424724069137</v>
      </c>
      <c r="Z306" s="54">
        <f t="shared" si="271"/>
        <v>4.2675874233914342E-2</v>
      </c>
      <c r="AA306" s="54">
        <f t="shared" si="272"/>
        <v>4.2675874233914342E-2</v>
      </c>
      <c r="AB306" s="54">
        <f t="shared" si="300"/>
        <v>0.2619047616383543</v>
      </c>
      <c r="AC306" s="178">
        <f t="shared" si="236"/>
        <v>1</v>
      </c>
    </row>
    <row r="307" spans="1:29" ht="42" customHeight="1" x14ac:dyDescent="0.25">
      <c r="A307" s="199" t="s">
        <v>609</v>
      </c>
      <c r="B307" s="71" t="s">
        <v>37</v>
      </c>
      <c r="C307" s="32">
        <v>10</v>
      </c>
      <c r="D307" s="32" t="s">
        <v>38</v>
      </c>
      <c r="E307" s="39" t="s">
        <v>336</v>
      </c>
      <c r="F307" s="59">
        <f t="shared" ref="F307:K307" si="301">+F308</f>
        <v>18000000000</v>
      </c>
      <c r="G307" s="62">
        <f t="shared" si="301"/>
        <v>13023542575</v>
      </c>
      <c r="H307" s="62">
        <f t="shared" si="301"/>
        <v>17638800000</v>
      </c>
      <c r="I307" s="62">
        <f t="shared" si="301"/>
        <v>0</v>
      </c>
      <c r="J307" s="62">
        <f t="shared" si="301"/>
        <v>2672824112</v>
      </c>
      <c r="K307" s="62">
        <f t="shared" si="301"/>
        <v>0</v>
      </c>
      <c r="L307" s="59">
        <f t="shared" si="266"/>
        <v>-1942433313</v>
      </c>
      <c r="M307" s="62">
        <f>+M308</f>
        <v>16057566687</v>
      </c>
      <c r="N307" s="323">
        <f t="shared" si="257"/>
        <v>2.0124766731595008E-3</v>
      </c>
      <c r="O307" s="59">
        <f t="shared" ref="O307:X307" si="302">+O308</f>
        <v>0</v>
      </c>
      <c r="P307" s="59">
        <f t="shared" si="302"/>
        <v>13384742575</v>
      </c>
      <c r="Q307" s="62">
        <f t="shared" si="302"/>
        <v>2672824112</v>
      </c>
      <c r="R307" s="62">
        <f t="shared" si="302"/>
        <v>360542367.85000002</v>
      </c>
      <c r="S307" s="62">
        <f t="shared" si="302"/>
        <v>15697024319.15</v>
      </c>
      <c r="T307" s="62">
        <f t="shared" si="302"/>
        <v>13024200207.15</v>
      </c>
      <c r="U307" s="62">
        <f t="shared" si="302"/>
        <v>360349854.67000002</v>
      </c>
      <c r="V307" s="62">
        <f t="shared" si="302"/>
        <v>192513.18000000715</v>
      </c>
      <c r="W307" s="62">
        <f t="shared" si="302"/>
        <v>360349854.67000002</v>
      </c>
      <c r="X307" s="62">
        <f t="shared" si="302"/>
        <v>0</v>
      </c>
      <c r="Y307" s="176">
        <f t="shared" si="270"/>
        <v>2.2453113530700172E-2</v>
      </c>
      <c r="Z307" s="176">
        <f t="shared" si="271"/>
        <v>2.2441124592167169E-2</v>
      </c>
      <c r="AA307" s="176">
        <f t="shared" si="272"/>
        <v>2.2441124592167169E-2</v>
      </c>
      <c r="AB307" s="176">
        <f t="shared" si="300"/>
        <v>0.99946604561026209</v>
      </c>
      <c r="AC307" s="177">
        <f t="shared" ref="AC307:AC319" si="303">+W307/U307</f>
        <v>1</v>
      </c>
    </row>
    <row r="308" spans="1:29" s="133" customFormat="1" ht="42" customHeight="1" x14ac:dyDescent="0.25">
      <c r="A308" s="356" t="s">
        <v>610</v>
      </c>
      <c r="B308" s="142" t="s">
        <v>37</v>
      </c>
      <c r="C308" s="83">
        <v>10</v>
      </c>
      <c r="D308" s="83" t="s">
        <v>38</v>
      </c>
      <c r="E308" s="144" t="s">
        <v>268</v>
      </c>
      <c r="F308" s="126">
        <v>18000000000</v>
      </c>
      <c r="G308" s="127">
        <v>13023542575</v>
      </c>
      <c r="H308" s="127">
        <v>17638800000</v>
      </c>
      <c r="I308" s="126">
        <v>0</v>
      </c>
      <c r="J308" s="45">
        <v>2672824112</v>
      </c>
      <c r="K308" s="45">
        <v>0</v>
      </c>
      <c r="L308" s="45">
        <f t="shared" si="266"/>
        <v>-1942433313</v>
      </c>
      <c r="M308" s="46">
        <f>+F308+L308</f>
        <v>16057566687</v>
      </c>
      <c r="N308" s="145">
        <f t="shared" si="257"/>
        <v>2.0124766731595008E-3</v>
      </c>
      <c r="O308" s="126">
        <v>0</v>
      </c>
      <c r="P308" s="126">
        <v>13384742575</v>
      </c>
      <c r="Q308" s="126">
        <f>M308-P308</f>
        <v>2672824112</v>
      </c>
      <c r="R308" s="126">
        <v>360542367.85000002</v>
      </c>
      <c r="S308" s="126">
        <f>+M308-R308</f>
        <v>15697024319.15</v>
      </c>
      <c r="T308" s="45">
        <f>P308-R308</f>
        <v>13024200207.15</v>
      </c>
      <c r="U308" s="126">
        <v>360349854.67000002</v>
      </c>
      <c r="V308" s="126">
        <f>+R308-U308</f>
        <v>192513.18000000715</v>
      </c>
      <c r="W308" s="126">
        <v>360349854.67000002</v>
      </c>
      <c r="X308" s="130">
        <f>+U308-W308</f>
        <v>0</v>
      </c>
      <c r="Y308" s="54">
        <f t="shared" si="270"/>
        <v>2.2453113530700172E-2</v>
      </c>
      <c r="Z308" s="54">
        <f t="shared" si="271"/>
        <v>2.2441124592167169E-2</v>
      </c>
      <c r="AA308" s="54">
        <f t="shared" si="272"/>
        <v>2.2441124592167169E-2</v>
      </c>
      <c r="AB308" s="54">
        <f t="shared" si="300"/>
        <v>0.99946604561026209</v>
      </c>
      <c r="AC308" s="178">
        <f t="shared" si="303"/>
        <v>1</v>
      </c>
    </row>
    <row r="309" spans="1:29" s="133" customFormat="1" ht="42" customHeight="1" x14ac:dyDescent="0.25">
      <c r="A309" s="355" t="s">
        <v>609</v>
      </c>
      <c r="B309" s="146" t="s">
        <v>41</v>
      </c>
      <c r="C309" s="80">
        <v>20</v>
      </c>
      <c r="D309" s="80" t="s">
        <v>38</v>
      </c>
      <c r="E309" s="78" t="s">
        <v>336</v>
      </c>
      <c r="F309" s="121">
        <f t="shared" ref="F309:K309" si="304">+F310</f>
        <v>23438000000</v>
      </c>
      <c r="G309" s="73">
        <f t="shared" si="304"/>
        <v>0</v>
      </c>
      <c r="H309" s="73">
        <f t="shared" si="304"/>
        <v>0</v>
      </c>
      <c r="I309" s="73">
        <f t="shared" si="304"/>
        <v>0</v>
      </c>
      <c r="J309" s="73">
        <f t="shared" si="304"/>
        <v>0</v>
      </c>
      <c r="K309" s="73">
        <f t="shared" si="304"/>
        <v>0</v>
      </c>
      <c r="L309" s="59">
        <f t="shared" si="266"/>
        <v>0</v>
      </c>
      <c r="M309" s="73">
        <f>+M310</f>
        <v>23438000000</v>
      </c>
      <c r="N309" s="345">
        <f t="shared" si="257"/>
        <v>2.9374580336446201E-3</v>
      </c>
      <c r="O309" s="121">
        <f t="shared" ref="O309:X309" si="305">+O310</f>
        <v>0</v>
      </c>
      <c r="P309" s="121">
        <f t="shared" si="305"/>
        <v>23437428373</v>
      </c>
      <c r="Q309" s="73">
        <f t="shared" si="305"/>
        <v>571627</v>
      </c>
      <c r="R309" s="73">
        <f t="shared" si="305"/>
        <v>23437428373</v>
      </c>
      <c r="S309" s="73">
        <f t="shared" si="305"/>
        <v>571627</v>
      </c>
      <c r="T309" s="73">
        <f t="shared" si="305"/>
        <v>0</v>
      </c>
      <c r="U309" s="73">
        <f t="shared" si="305"/>
        <v>3239457101</v>
      </c>
      <c r="V309" s="73">
        <f t="shared" si="305"/>
        <v>20197971272</v>
      </c>
      <c r="W309" s="73">
        <f t="shared" si="305"/>
        <v>3239457101</v>
      </c>
      <c r="X309" s="73">
        <f t="shared" si="305"/>
        <v>0</v>
      </c>
      <c r="Y309" s="346">
        <f t="shared" si="270"/>
        <v>0.9999756111016298</v>
      </c>
      <c r="Z309" s="346">
        <f t="shared" si="271"/>
        <v>0.13821388774639473</v>
      </c>
      <c r="AA309" s="346">
        <f t="shared" si="272"/>
        <v>0.13821388774639473</v>
      </c>
      <c r="AB309" s="346">
        <f t="shared" si="300"/>
        <v>0.1382172587130705</v>
      </c>
      <c r="AC309" s="177">
        <f t="shared" si="303"/>
        <v>1</v>
      </c>
    </row>
    <row r="310" spans="1:29" s="133" customFormat="1" ht="42" customHeight="1" x14ac:dyDescent="0.25">
      <c r="A310" s="356" t="s">
        <v>610</v>
      </c>
      <c r="B310" s="142" t="s">
        <v>41</v>
      </c>
      <c r="C310" s="83">
        <v>20</v>
      </c>
      <c r="D310" s="83" t="s">
        <v>38</v>
      </c>
      <c r="E310" s="144" t="s">
        <v>268</v>
      </c>
      <c r="F310" s="126">
        <v>23438000000</v>
      </c>
      <c r="G310" s="126">
        <v>0</v>
      </c>
      <c r="H310" s="126">
        <v>0</v>
      </c>
      <c r="I310" s="126">
        <v>0</v>
      </c>
      <c r="J310" s="126">
        <v>0</v>
      </c>
      <c r="K310" s="126">
        <v>0</v>
      </c>
      <c r="L310" s="45">
        <f t="shared" si="266"/>
        <v>0</v>
      </c>
      <c r="M310" s="128">
        <f>+F310+L310</f>
        <v>23438000000</v>
      </c>
      <c r="N310" s="145">
        <f t="shared" si="257"/>
        <v>2.9374580336446201E-3</v>
      </c>
      <c r="O310" s="126">
        <v>0</v>
      </c>
      <c r="P310" s="126">
        <v>23437428373</v>
      </c>
      <c r="Q310" s="126">
        <f>M310-P310</f>
        <v>571627</v>
      </c>
      <c r="R310" s="126">
        <v>23437428373</v>
      </c>
      <c r="S310" s="126">
        <f>+M310-R310</f>
        <v>571627</v>
      </c>
      <c r="T310" s="126">
        <f>P310-R310</f>
        <v>0</v>
      </c>
      <c r="U310" s="126">
        <v>3239457101</v>
      </c>
      <c r="V310" s="126">
        <f>+R310-U310</f>
        <v>20197971272</v>
      </c>
      <c r="W310" s="126">
        <v>3239457101</v>
      </c>
      <c r="X310" s="130">
        <f>+U310-W310</f>
        <v>0</v>
      </c>
      <c r="Y310" s="54">
        <f t="shared" si="270"/>
        <v>0.9999756111016298</v>
      </c>
      <c r="Z310" s="54">
        <f t="shared" si="271"/>
        <v>0.13821388774639473</v>
      </c>
      <c r="AA310" s="54">
        <f t="shared" si="272"/>
        <v>0.13821388774639473</v>
      </c>
      <c r="AB310" s="54">
        <f t="shared" si="300"/>
        <v>0.1382172587130705</v>
      </c>
      <c r="AC310" s="178">
        <f t="shared" si="303"/>
        <v>1</v>
      </c>
    </row>
    <row r="311" spans="1:29" ht="60" customHeight="1" x14ac:dyDescent="0.25">
      <c r="A311" s="199" t="s">
        <v>338</v>
      </c>
      <c r="B311" s="135" t="s">
        <v>37</v>
      </c>
      <c r="C311" s="32">
        <v>10</v>
      </c>
      <c r="D311" s="32" t="s">
        <v>38</v>
      </c>
      <c r="E311" s="72" t="s">
        <v>339</v>
      </c>
      <c r="F311" s="62">
        <f t="shared" ref="F311:K313" si="306">+F312</f>
        <v>5000000000</v>
      </c>
      <c r="G311" s="62">
        <f t="shared" si="306"/>
        <v>1557569321</v>
      </c>
      <c r="H311" s="62">
        <f t="shared" si="306"/>
        <v>1557569321</v>
      </c>
      <c r="I311" s="62">
        <f t="shared" si="306"/>
        <v>0</v>
      </c>
      <c r="J311" s="62">
        <f t="shared" si="306"/>
        <v>400000000</v>
      </c>
      <c r="K311" s="62">
        <f t="shared" si="306"/>
        <v>0</v>
      </c>
      <c r="L311" s="59">
        <f t="shared" si="266"/>
        <v>400000000</v>
      </c>
      <c r="M311" s="62">
        <f>+M312</f>
        <v>5400000000</v>
      </c>
      <c r="N311" s="323">
        <f t="shared" si="257"/>
        <v>6.767758930660018E-4</v>
      </c>
      <c r="O311" s="62">
        <f t="shared" ref="O311:X313" si="307">+O312</f>
        <v>0</v>
      </c>
      <c r="P311" s="62">
        <f t="shared" si="307"/>
        <v>4884127829.8000002</v>
      </c>
      <c r="Q311" s="62">
        <f t="shared" si="307"/>
        <v>515872170.19999981</v>
      </c>
      <c r="R311" s="62">
        <f t="shared" si="307"/>
        <v>4059939607.0900002</v>
      </c>
      <c r="S311" s="62">
        <f t="shared" si="307"/>
        <v>1340060392.9099998</v>
      </c>
      <c r="T311" s="62">
        <f t="shared" si="307"/>
        <v>824188222.71000004</v>
      </c>
      <c r="U311" s="62">
        <f t="shared" si="307"/>
        <v>3442256828.1700001</v>
      </c>
      <c r="V311" s="62">
        <f t="shared" si="307"/>
        <v>617682778.92000008</v>
      </c>
      <c r="W311" s="62">
        <f t="shared" si="307"/>
        <v>3421679110.1700001</v>
      </c>
      <c r="X311" s="62">
        <f t="shared" si="307"/>
        <v>20577718</v>
      </c>
      <c r="Y311" s="176">
        <f t="shared" si="270"/>
        <v>0.75184066797962967</v>
      </c>
      <c r="Z311" s="176">
        <f t="shared" si="271"/>
        <v>0.63745496817962966</v>
      </c>
      <c r="AA311" s="176">
        <f t="shared" si="272"/>
        <v>0.63364427966111114</v>
      </c>
      <c r="AB311" s="176">
        <f t="shared" si="300"/>
        <v>0.84785912139152975</v>
      </c>
      <c r="AC311" s="177">
        <f t="shared" si="303"/>
        <v>0.99402202710977272</v>
      </c>
    </row>
    <row r="312" spans="1:29" ht="78.75" customHeight="1" x14ac:dyDescent="0.25">
      <c r="A312" s="199" t="s">
        <v>611</v>
      </c>
      <c r="B312" s="135" t="s">
        <v>37</v>
      </c>
      <c r="C312" s="32">
        <v>10</v>
      </c>
      <c r="D312" s="32" t="s">
        <v>38</v>
      </c>
      <c r="E312" s="39" t="s">
        <v>257</v>
      </c>
      <c r="F312" s="62">
        <f t="shared" si="306"/>
        <v>5000000000</v>
      </c>
      <c r="G312" s="62">
        <f t="shared" si="306"/>
        <v>1557569321</v>
      </c>
      <c r="H312" s="62">
        <f t="shared" si="306"/>
        <v>1557569321</v>
      </c>
      <c r="I312" s="62">
        <f t="shared" si="306"/>
        <v>0</v>
      </c>
      <c r="J312" s="62">
        <f t="shared" si="306"/>
        <v>400000000</v>
      </c>
      <c r="K312" s="62">
        <f t="shared" si="306"/>
        <v>0</v>
      </c>
      <c r="L312" s="59">
        <f t="shared" si="266"/>
        <v>400000000</v>
      </c>
      <c r="M312" s="62">
        <f>+M313</f>
        <v>5400000000</v>
      </c>
      <c r="N312" s="323">
        <f t="shared" si="257"/>
        <v>6.767758930660018E-4</v>
      </c>
      <c r="O312" s="62">
        <f t="shared" si="307"/>
        <v>0</v>
      </c>
      <c r="P312" s="62">
        <f t="shared" si="307"/>
        <v>4884127829.8000002</v>
      </c>
      <c r="Q312" s="62">
        <f t="shared" si="307"/>
        <v>515872170.19999981</v>
      </c>
      <c r="R312" s="62">
        <f t="shared" si="307"/>
        <v>4059939607.0900002</v>
      </c>
      <c r="S312" s="62">
        <f t="shared" si="307"/>
        <v>1340060392.9099998</v>
      </c>
      <c r="T312" s="62">
        <f t="shared" si="307"/>
        <v>824188222.71000004</v>
      </c>
      <c r="U312" s="62">
        <f t="shared" si="307"/>
        <v>3442256828.1700001</v>
      </c>
      <c r="V312" s="62">
        <f t="shared" si="307"/>
        <v>617682778.92000008</v>
      </c>
      <c r="W312" s="62">
        <f t="shared" si="307"/>
        <v>3421679110.1700001</v>
      </c>
      <c r="X312" s="62">
        <f t="shared" si="307"/>
        <v>20577718</v>
      </c>
      <c r="Y312" s="176">
        <f t="shared" si="270"/>
        <v>0.75184066797962967</v>
      </c>
      <c r="Z312" s="176">
        <f t="shared" si="271"/>
        <v>0.63745496817962966</v>
      </c>
      <c r="AA312" s="176">
        <f t="shared" si="272"/>
        <v>0.63364427966111114</v>
      </c>
      <c r="AB312" s="176">
        <f t="shared" si="300"/>
        <v>0.84785912139152975</v>
      </c>
      <c r="AC312" s="177">
        <f t="shared" si="303"/>
        <v>0.99402202710977272</v>
      </c>
    </row>
    <row r="313" spans="1:29" ht="60" customHeight="1" x14ac:dyDescent="0.25">
      <c r="A313" s="199" t="s">
        <v>612</v>
      </c>
      <c r="B313" s="135" t="s">
        <v>37</v>
      </c>
      <c r="C313" s="32">
        <v>10</v>
      </c>
      <c r="D313" s="32" t="s">
        <v>38</v>
      </c>
      <c r="E313" s="72" t="s">
        <v>342</v>
      </c>
      <c r="F313" s="62">
        <f t="shared" si="306"/>
        <v>5000000000</v>
      </c>
      <c r="G313" s="62">
        <f t="shared" si="306"/>
        <v>1557569321</v>
      </c>
      <c r="H313" s="62">
        <f t="shared" si="306"/>
        <v>1557569321</v>
      </c>
      <c r="I313" s="62">
        <f t="shared" si="306"/>
        <v>0</v>
      </c>
      <c r="J313" s="62">
        <f t="shared" si="306"/>
        <v>400000000</v>
      </c>
      <c r="K313" s="62">
        <f t="shared" si="306"/>
        <v>0</v>
      </c>
      <c r="L313" s="59">
        <f t="shared" si="266"/>
        <v>400000000</v>
      </c>
      <c r="M313" s="62">
        <f>+M314</f>
        <v>5400000000</v>
      </c>
      <c r="N313" s="323">
        <f t="shared" si="257"/>
        <v>6.767758930660018E-4</v>
      </c>
      <c r="O313" s="62">
        <f t="shared" si="307"/>
        <v>0</v>
      </c>
      <c r="P313" s="62">
        <f t="shared" si="307"/>
        <v>4884127829.8000002</v>
      </c>
      <c r="Q313" s="62">
        <f t="shared" si="307"/>
        <v>515872170.19999981</v>
      </c>
      <c r="R313" s="62">
        <f t="shared" si="307"/>
        <v>4059939607.0900002</v>
      </c>
      <c r="S313" s="62">
        <f t="shared" si="307"/>
        <v>1340060392.9099998</v>
      </c>
      <c r="T313" s="62">
        <f t="shared" si="307"/>
        <v>824188222.71000004</v>
      </c>
      <c r="U313" s="62">
        <f t="shared" si="307"/>
        <v>3442256828.1700001</v>
      </c>
      <c r="V313" s="62">
        <f t="shared" si="307"/>
        <v>617682778.92000008</v>
      </c>
      <c r="W313" s="62">
        <f t="shared" si="307"/>
        <v>3421679110.1700001</v>
      </c>
      <c r="X313" s="62">
        <f t="shared" si="307"/>
        <v>20577718</v>
      </c>
      <c r="Y313" s="176">
        <f t="shared" si="270"/>
        <v>0.75184066797962967</v>
      </c>
      <c r="Z313" s="176">
        <f t="shared" si="271"/>
        <v>0.63745496817962966</v>
      </c>
      <c r="AA313" s="176">
        <f t="shared" si="272"/>
        <v>0.63364427966111114</v>
      </c>
      <c r="AB313" s="176">
        <f t="shared" si="300"/>
        <v>0.84785912139152975</v>
      </c>
      <c r="AC313" s="177">
        <f t="shared" si="303"/>
        <v>0.99402202710977272</v>
      </c>
    </row>
    <row r="314" spans="1:29" ht="42" customHeight="1" x14ac:dyDescent="0.25">
      <c r="A314" s="114" t="s">
        <v>613</v>
      </c>
      <c r="B314" s="148" t="s">
        <v>37</v>
      </c>
      <c r="C314" s="43">
        <v>10</v>
      </c>
      <c r="D314" s="43" t="s">
        <v>38</v>
      </c>
      <c r="E314" s="77" t="s">
        <v>268</v>
      </c>
      <c r="F314" s="45">
        <v>5000000000</v>
      </c>
      <c r="G314" s="45">
        <v>1557569321</v>
      </c>
      <c r="H314" s="45">
        <v>1557569321</v>
      </c>
      <c r="I314" s="45">
        <v>0</v>
      </c>
      <c r="J314" s="45">
        <v>400000000</v>
      </c>
      <c r="K314" s="45">
        <v>0</v>
      </c>
      <c r="L314" s="45">
        <f t="shared" si="266"/>
        <v>400000000</v>
      </c>
      <c r="M314" s="46">
        <f>+F314+L314</f>
        <v>5400000000</v>
      </c>
      <c r="N314" s="86">
        <f t="shared" si="257"/>
        <v>6.767758930660018E-4</v>
      </c>
      <c r="O314" s="45">
        <v>0</v>
      </c>
      <c r="P314" s="45">
        <v>4884127829.8000002</v>
      </c>
      <c r="Q314" s="45">
        <f>M314-P314</f>
        <v>515872170.19999981</v>
      </c>
      <c r="R314" s="45">
        <v>4059939607.0900002</v>
      </c>
      <c r="S314" s="45">
        <f>+M314-R314</f>
        <v>1340060392.9099998</v>
      </c>
      <c r="T314" s="45">
        <f>P314-R314</f>
        <v>824188222.71000004</v>
      </c>
      <c r="U314" s="45">
        <v>3442256828.1700001</v>
      </c>
      <c r="V314" s="45">
        <f>+R314-U314</f>
        <v>617682778.92000008</v>
      </c>
      <c r="W314" s="45">
        <v>3421679110.1700001</v>
      </c>
      <c r="X314" s="48">
        <f>+U314-W314</f>
        <v>20577718</v>
      </c>
      <c r="Y314" s="54">
        <f t="shared" si="270"/>
        <v>0.75184066797962967</v>
      </c>
      <c r="Z314" s="54">
        <f t="shared" si="271"/>
        <v>0.63745496817962966</v>
      </c>
      <c r="AA314" s="54">
        <f t="shared" si="272"/>
        <v>0.63364427966111114</v>
      </c>
      <c r="AB314" s="54">
        <f t="shared" si="300"/>
        <v>0.84785912139152975</v>
      </c>
      <c r="AC314" s="178">
        <f t="shared" si="303"/>
        <v>0.99402202710977272</v>
      </c>
    </row>
    <row r="315" spans="1:29" ht="70.5" customHeight="1" x14ac:dyDescent="0.25">
      <c r="A315" s="199" t="s">
        <v>344</v>
      </c>
      <c r="B315" s="135" t="s">
        <v>37</v>
      </c>
      <c r="C315" s="32">
        <v>10</v>
      </c>
      <c r="D315" s="32" t="s">
        <v>38</v>
      </c>
      <c r="E315" s="72" t="s">
        <v>345</v>
      </c>
      <c r="F315" s="62">
        <f t="shared" ref="F315:K317" si="308">+F316</f>
        <v>1500000000</v>
      </c>
      <c r="G315" s="62">
        <f t="shared" si="308"/>
        <v>0</v>
      </c>
      <c r="H315" s="62">
        <f t="shared" si="308"/>
        <v>264734095</v>
      </c>
      <c r="I315" s="62">
        <f t="shared" si="308"/>
        <v>264734095</v>
      </c>
      <c r="J315" s="62">
        <f t="shared" si="308"/>
        <v>0</v>
      </c>
      <c r="K315" s="62">
        <f t="shared" si="308"/>
        <v>0</v>
      </c>
      <c r="L315" s="59">
        <f t="shared" si="266"/>
        <v>-529468190</v>
      </c>
      <c r="M315" s="62">
        <f>+M316</f>
        <v>1235265905</v>
      </c>
      <c r="N315" s="318">
        <f t="shared" si="257"/>
        <v>1.5481447889451072E-4</v>
      </c>
      <c r="O315" s="62">
        <f t="shared" ref="O315:X317" si="309">+O316</f>
        <v>0</v>
      </c>
      <c r="P315" s="62">
        <f t="shared" si="309"/>
        <v>1235265905</v>
      </c>
      <c r="Q315" s="62">
        <f t="shared" si="309"/>
        <v>0</v>
      </c>
      <c r="R315" s="62">
        <f t="shared" si="309"/>
        <v>1191475965.4400001</v>
      </c>
      <c r="S315" s="62">
        <f t="shared" si="309"/>
        <v>43789939.559999943</v>
      </c>
      <c r="T315" s="62">
        <f t="shared" si="309"/>
        <v>43789939.559999943</v>
      </c>
      <c r="U315" s="62">
        <f t="shared" si="309"/>
        <v>648780820.91999996</v>
      </c>
      <c r="V315" s="62">
        <f t="shared" si="309"/>
        <v>542695144.5200001</v>
      </c>
      <c r="W315" s="62">
        <f t="shared" si="309"/>
        <v>620867487.91999996</v>
      </c>
      <c r="X315" s="62">
        <f t="shared" si="309"/>
        <v>27913333</v>
      </c>
      <c r="Y315" s="176">
        <f t="shared" si="270"/>
        <v>0.9645501916771515</v>
      </c>
      <c r="Z315" s="176">
        <f t="shared" si="271"/>
        <v>0.52521551699429436</v>
      </c>
      <c r="AA315" s="176">
        <f t="shared" si="272"/>
        <v>0.50261849323850638</v>
      </c>
      <c r="AB315" s="176">
        <f t="shared" si="300"/>
        <v>0.54451859688198723</v>
      </c>
      <c r="AC315" s="177">
        <f t="shared" si="303"/>
        <v>0.95697571182758201</v>
      </c>
    </row>
    <row r="316" spans="1:29" ht="75.75" customHeight="1" x14ac:dyDescent="0.25">
      <c r="A316" s="199" t="s">
        <v>614</v>
      </c>
      <c r="B316" s="135" t="s">
        <v>37</v>
      </c>
      <c r="C316" s="32">
        <v>10</v>
      </c>
      <c r="D316" s="32" t="s">
        <v>38</v>
      </c>
      <c r="E316" s="39" t="s">
        <v>257</v>
      </c>
      <c r="F316" s="62">
        <f t="shared" si="308"/>
        <v>1500000000</v>
      </c>
      <c r="G316" s="62">
        <f t="shared" si="308"/>
        <v>0</v>
      </c>
      <c r="H316" s="62">
        <f t="shared" si="308"/>
        <v>264734095</v>
      </c>
      <c r="I316" s="62">
        <f>I317</f>
        <v>264734095</v>
      </c>
      <c r="J316" s="62">
        <f>+J317</f>
        <v>0</v>
      </c>
      <c r="K316" s="62">
        <f>+K317</f>
        <v>0</v>
      </c>
      <c r="L316" s="59">
        <f t="shared" si="266"/>
        <v>-529468190</v>
      </c>
      <c r="M316" s="62">
        <f>+M317</f>
        <v>1235265905</v>
      </c>
      <c r="N316" s="318">
        <f t="shared" si="257"/>
        <v>1.5481447889451072E-4</v>
      </c>
      <c r="O316" s="62">
        <f t="shared" si="309"/>
        <v>0</v>
      </c>
      <c r="P316" s="62">
        <f t="shared" si="309"/>
        <v>1235265905</v>
      </c>
      <c r="Q316" s="62">
        <f t="shared" si="309"/>
        <v>0</v>
      </c>
      <c r="R316" s="62">
        <f t="shared" si="309"/>
        <v>1191475965.4400001</v>
      </c>
      <c r="S316" s="62">
        <f t="shared" si="309"/>
        <v>43789939.559999943</v>
      </c>
      <c r="T316" s="62">
        <f t="shared" si="309"/>
        <v>43789939.559999943</v>
      </c>
      <c r="U316" s="62">
        <f t="shared" si="309"/>
        <v>648780820.91999996</v>
      </c>
      <c r="V316" s="62">
        <f t="shared" si="309"/>
        <v>542695144.5200001</v>
      </c>
      <c r="W316" s="62">
        <f t="shared" si="309"/>
        <v>620867487.91999996</v>
      </c>
      <c r="X316" s="62">
        <f t="shared" si="309"/>
        <v>27913333</v>
      </c>
      <c r="Y316" s="176">
        <f t="shared" si="270"/>
        <v>0.9645501916771515</v>
      </c>
      <c r="Z316" s="176">
        <f t="shared" si="271"/>
        <v>0.52521551699429436</v>
      </c>
      <c r="AA316" s="176">
        <f t="shared" si="272"/>
        <v>0.50261849323850638</v>
      </c>
      <c r="AB316" s="176">
        <f t="shared" si="300"/>
        <v>0.54451859688198723</v>
      </c>
      <c r="AC316" s="177">
        <f t="shared" si="303"/>
        <v>0.95697571182758201</v>
      </c>
    </row>
    <row r="317" spans="1:29" ht="42" customHeight="1" x14ac:dyDescent="0.25">
      <c r="A317" s="199" t="s">
        <v>615</v>
      </c>
      <c r="B317" s="135" t="s">
        <v>37</v>
      </c>
      <c r="C317" s="32">
        <v>10</v>
      </c>
      <c r="D317" s="32" t="s">
        <v>38</v>
      </c>
      <c r="E317" s="72" t="s">
        <v>348</v>
      </c>
      <c r="F317" s="62">
        <f t="shared" si="308"/>
        <v>1500000000</v>
      </c>
      <c r="G317" s="62">
        <f t="shared" si="308"/>
        <v>0</v>
      </c>
      <c r="H317" s="62">
        <f t="shared" si="308"/>
        <v>264734095</v>
      </c>
      <c r="I317" s="62">
        <f>+I318</f>
        <v>264734095</v>
      </c>
      <c r="J317" s="62">
        <f>+J318</f>
        <v>0</v>
      </c>
      <c r="K317" s="62">
        <f>+K318</f>
        <v>0</v>
      </c>
      <c r="L317" s="59">
        <f t="shared" si="266"/>
        <v>-529468190</v>
      </c>
      <c r="M317" s="62">
        <f>+M318</f>
        <v>1235265905</v>
      </c>
      <c r="N317" s="318">
        <f t="shared" si="257"/>
        <v>1.5481447889451072E-4</v>
      </c>
      <c r="O317" s="62">
        <f t="shared" si="309"/>
        <v>0</v>
      </c>
      <c r="P317" s="62">
        <f t="shared" si="309"/>
        <v>1235265905</v>
      </c>
      <c r="Q317" s="62">
        <f t="shared" si="309"/>
        <v>0</v>
      </c>
      <c r="R317" s="62">
        <f t="shared" si="309"/>
        <v>1191475965.4400001</v>
      </c>
      <c r="S317" s="62">
        <f t="shared" si="309"/>
        <v>43789939.559999943</v>
      </c>
      <c r="T317" s="62">
        <f t="shared" si="309"/>
        <v>43789939.559999943</v>
      </c>
      <c r="U317" s="62">
        <f t="shared" si="309"/>
        <v>648780820.91999996</v>
      </c>
      <c r="V317" s="62">
        <f t="shared" si="309"/>
        <v>542695144.5200001</v>
      </c>
      <c r="W317" s="62">
        <f t="shared" si="309"/>
        <v>620867487.91999996</v>
      </c>
      <c r="X317" s="62">
        <f t="shared" si="309"/>
        <v>27913333</v>
      </c>
      <c r="Y317" s="176">
        <f t="shared" si="270"/>
        <v>0.9645501916771515</v>
      </c>
      <c r="Z317" s="176">
        <f t="shared" si="271"/>
        <v>0.52521551699429436</v>
      </c>
      <c r="AA317" s="176">
        <f t="shared" si="272"/>
        <v>0.50261849323850638</v>
      </c>
      <c r="AB317" s="176">
        <f t="shared" si="300"/>
        <v>0.54451859688198723</v>
      </c>
      <c r="AC317" s="177">
        <f t="shared" si="303"/>
        <v>0.95697571182758201</v>
      </c>
    </row>
    <row r="318" spans="1:29" ht="42" customHeight="1" thickBot="1" x14ac:dyDescent="0.3">
      <c r="A318" s="184" t="s">
        <v>616</v>
      </c>
      <c r="B318" s="204" t="s">
        <v>37</v>
      </c>
      <c r="C318" s="89">
        <v>10</v>
      </c>
      <c r="D318" s="89" t="s">
        <v>38</v>
      </c>
      <c r="E318" s="77" t="s">
        <v>268</v>
      </c>
      <c r="F318" s="361">
        <v>1500000000</v>
      </c>
      <c r="G318" s="362">
        <v>0</v>
      </c>
      <c r="H318" s="362">
        <v>264734095</v>
      </c>
      <c r="I318" s="362">
        <v>264734095</v>
      </c>
      <c r="J318" s="362">
        <v>0</v>
      </c>
      <c r="K318" s="362">
        <v>0</v>
      </c>
      <c r="L318" s="45">
        <f t="shared" si="266"/>
        <v>-529468190</v>
      </c>
      <c r="M318" s="363">
        <f>+F318+L318+H318</f>
        <v>1235265905</v>
      </c>
      <c r="N318" s="364">
        <f t="shared" si="257"/>
        <v>1.5481447889451072E-4</v>
      </c>
      <c r="O318" s="361">
        <v>0</v>
      </c>
      <c r="P318" s="362">
        <v>1235265905</v>
      </c>
      <c r="Q318" s="362">
        <f>M318-P318</f>
        <v>0</v>
      </c>
      <c r="R318" s="362">
        <v>1191475965.4400001</v>
      </c>
      <c r="S318" s="362">
        <f>+M318-R318</f>
        <v>43789939.559999943</v>
      </c>
      <c r="T318" s="362">
        <f>P318-R318</f>
        <v>43789939.559999943</v>
      </c>
      <c r="U318" s="362">
        <v>648780820.91999996</v>
      </c>
      <c r="V318" s="362">
        <f>+R318-U318</f>
        <v>542695144.5200001</v>
      </c>
      <c r="W318" s="362">
        <v>620867487.91999996</v>
      </c>
      <c r="X318" s="365">
        <f>+U318-W318</f>
        <v>27913333</v>
      </c>
      <c r="Y318" s="366">
        <f t="shared" si="270"/>
        <v>0.9645501916771515</v>
      </c>
      <c r="Z318" s="366">
        <f t="shared" si="271"/>
        <v>0.52521551699429436</v>
      </c>
      <c r="AA318" s="366">
        <f t="shared" si="272"/>
        <v>0.50261849323850638</v>
      </c>
      <c r="AB318" s="366">
        <f t="shared" si="300"/>
        <v>0.54451859688198723</v>
      </c>
      <c r="AC318" s="367">
        <f t="shared" si="303"/>
        <v>0.95697571182758201</v>
      </c>
    </row>
    <row r="319" spans="1:29" ht="30.75" customHeight="1" thickBot="1" x14ac:dyDescent="0.3">
      <c r="A319" s="399" t="s">
        <v>350</v>
      </c>
      <c r="B319" s="400"/>
      <c r="C319" s="400"/>
      <c r="D319" s="400"/>
      <c r="E319" s="400"/>
      <c r="F319" s="207">
        <f t="shared" ref="F319:X319" si="310">+F9+F10+F116+F117+F125+F126</f>
        <v>9143216215722</v>
      </c>
      <c r="G319" s="207">
        <f t="shared" si="310"/>
        <v>951015212759</v>
      </c>
      <c r="H319" s="207">
        <f t="shared" si="310"/>
        <v>2115223820015</v>
      </c>
      <c r="I319" s="207">
        <f t="shared" si="310"/>
        <v>1164208607256</v>
      </c>
      <c r="J319" s="207">
        <f t="shared" si="310"/>
        <v>25908384533.66</v>
      </c>
      <c r="K319" s="207">
        <f t="shared" si="310"/>
        <v>25908384533.66</v>
      </c>
      <c r="L319" s="207">
        <f t="shared" si="310"/>
        <v>-2328417214512</v>
      </c>
      <c r="M319" s="207">
        <f t="shared" si="310"/>
        <v>7979007608466</v>
      </c>
      <c r="N319" s="208">
        <f t="shared" si="310"/>
        <v>1</v>
      </c>
      <c r="O319" s="207">
        <f>+O9+O10+O116+O117+O125+O126</f>
        <v>7134940000.0002747</v>
      </c>
      <c r="P319" s="207">
        <f>+P9+P10+P116+P117+P125+P126</f>
        <v>7794892938370.9004</v>
      </c>
      <c r="Q319" s="207">
        <f t="shared" si="310"/>
        <v>184114670095.09998</v>
      </c>
      <c r="R319" s="207">
        <f t="shared" si="310"/>
        <v>7741408237816.8193</v>
      </c>
      <c r="S319" s="207">
        <f t="shared" si="310"/>
        <v>237588878549.88</v>
      </c>
      <c r="T319" s="207">
        <f t="shared" si="310"/>
        <v>53484700554.079994</v>
      </c>
      <c r="U319" s="207">
        <f t="shared" si="310"/>
        <v>3398939438151.8599</v>
      </c>
      <c r="V319" s="207">
        <f t="shared" si="310"/>
        <v>4342468799664.96</v>
      </c>
      <c r="W319" s="207">
        <f t="shared" si="310"/>
        <v>3396840248351.2803</v>
      </c>
      <c r="X319" s="207">
        <f t="shared" si="310"/>
        <v>2099189800.579999</v>
      </c>
      <c r="Y319" s="348">
        <f t="shared" si="270"/>
        <v>0.9702219395809224</v>
      </c>
      <c r="Z319" s="348">
        <f t="shared" si="271"/>
        <v>0.42598523587638504</v>
      </c>
      <c r="AA319" s="348">
        <f t="shared" si="272"/>
        <v>0.42572214679268089</v>
      </c>
      <c r="AB319" s="348">
        <f t="shared" si="300"/>
        <v>0.43905957853353128</v>
      </c>
      <c r="AC319" s="349">
        <f t="shared" si="303"/>
        <v>0.99938239858674238</v>
      </c>
    </row>
    <row r="320" spans="1:29" s="153" customFormat="1" ht="25.5" customHeight="1" thickBot="1" x14ac:dyDescent="0.3">
      <c r="A320" s="2" t="s">
        <v>351</v>
      </c>
      <c r="E320" s="154"/>
      <c r="F320" s="155"/>
      <c r="G320" s="155"/>
      <c r="H320" s="155"/>
      <c r="I320" s="155"/>
      <c r="J320" s="155">
        <f>+J319-K319</f>
        <v>0</v>
      </c>
      <c r="K320" s="155">
        <f>+K319-J319</f>
        <v>0</v>
      </c>
      <c r="L320" s="155"/>
      <c r="M320" s="156"/>
      <c r="N320" s="157"/>
      <c r="O320" s="155"/>
      <c r="P320" s="155"/>
      <c r="Q320" s="155"/>
      <c r="R320" s="155"/>
      <c r="S320" s="155"/>
      <c r="T320" s="155"/>
      <c r="U320" s="155"/>
      <c r="V320" s="155"/>
      <c r="W320" s="371"/>
      <c r="X320" s="155"/>
      <c r="Y320" s="158"/>
      <c r="Z320" s="158"/>
      <c r="AA320" s="158"/>
      <c r="AB320" s="158"/>
      <c r="AC320" s="158"/>
    </row>
    <row r="321" spans="1:15" ht="409.6" customHeight="1" thickBot="1" x14ac:dyDescent="0.3">
      <c r="A321" s="406" t="s">
        <v>664</v>
      </c>
      <c r="B321" s="383"/>
      <c r="C321" s="383"/>
      <c r="D321" s="383"/>
      <c r="E321" s="383"/>
      <c r="F321" s="383"/>
      <c r="G321" s="383"/>
      <c r="H321" s="383"/>
      <c r="I321" s="383"/>
      <c r="J321" s="383"/>
      <c r="K321" s="383"/>
      <c r="L321" s="383"/>
      <c r="M321" s="383"/>
      <c r="N321" s="383"/>
      <c r="O321" s="384"/>
    </row>
    <row r="322" spans="1:15" ht="17.25" customHeight="1" x14ac:dyDescent="0.25">
      <c r="A322" s="133" t="s">
        <v>687</v>
      </c>
      <c r="E322" s="3"/>
    </row>
    <row r="323" spans="1:15" ht="16.5" customHeight="1" x14ac:dyDescent="0.25">
      <c r="A323" s="1" t="s">
        <v>354</v>
      </c>
      <c r="E323" s="3"/>
    </row>
    <row r="324" spans="1:15" ht="24" customHeight="1" x14ac:dyDescent="0.25">
      <c r="B324" s="153"/>
      <c r="C324" s="153"/>
      <c r="D324" s="153"/>
      <c r="E324" s="153"/>
    </row>
    <row r="325" spans="1:15" ht="48" customHeight="1" x14ac:dyDescent="0.25"/>
    <row r="326" spans="1:15" ht="30.75" customHeight="1" x14ac:dyDescent="0.25"/>
    <row r="327" spans="1:15" ht="48" customHeight="1" x14ac:dyDescent="0.25"/>
    <row r="328" spans="1:15" ht="66" customHeight="1" x14ac:dyDescent="0.25"/>
    <row r="329" spans="1:15" ht="60.75" customHeight="1" x14ac:dyDescent="0.25"/>
    <row r="330" spans="1:15" ht="35.25" customHeight="1" x14ac:dyDescent="0.25"/>
    <row r="331" spans="1:15" ht="48.75" customHeight="1" x14ac:dyDescent="0.25"/>
    <row r="332" spans="1:15" ht="72" customHeight="1" x14ac:dyDescent="0.25"/>
    <row r="333" spans="1:15" ht="49.5" customHeight="1" x14ac:dyDescent="0.25"/>
    <row r="334" spans="1:15" ht="35.25" customHeight="1" x14ac:dyDescent="0.25"/>
    <row r="335" spans="1:15" ht="42.75" customHeight="1" x14ac:dyDescent="0.25"/>
    <row r="336" spans="1:15" s="159" customFormat="1" ht="33" customHeight="1" x14ac:dyDescent="0.25"/>
    <row r="337" s="153" customFormat="1" ht="15" customHeight="1" x14ac:dyDescent="0.25"/>
    <row r="338" s="159" customFormat="1" ht="341.25" customHeight="1" x14ac:dyDescent="0.25"/>
    <row r="339" s="153" customFormat="1" ht="15.75" customHeight="1" x14ac:dyDescent="0.25"/>
    <row r="340" s="161" customFormat="1" x14ac:dyDescent="0.25"/>
    <row r="342" s="161" customFormat="1" x14ac:dyDescent="0.25"/>
    <row r="343" s="161" customFormat="1" x14ac:dyDescent="0.25"/>
  </sheetData>
  <mergeCells count="26">
    <mergeCell ref="A319:E319"/>
    <mergeCell ref="A321:O321"/>
    <mergeCell ref="R7:R8"/>
    <mergeCell ref="S7:S8"/>
    <mergeCell ref="T7:T8"/>
    <mergeCell ref="G7:L7"/>
    <mergeCell ref="M7:M8"/>
    <mergeCell ref="N7:N8"/>
    <mergeCell ref="O7:O8"/>
    <mergeCell ref="P7:P8"/>
    <mergeCell ref="Q7:Q8"/>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CB71E-9394-489B-8793-5913D9AF2430}">
  <sheetPr codeName="Hoja8">
    <tabColor theme="0"/>
  </sheetPr>
  <dimension ref="A1:O119"/>
  <sheetViews>
    <sheetView zoomScale="86" zoomScaleNormal="86" workbookViewId="0">
      <selection activeCell="A8" sqref="A8:D8"/>
    </sheetView>
  </sheetViews>
  <sheetFormatPr baseColWidth="10" defaultColWidth="11.42578125" defaultRowHeight="15.75" x14ac:dyDescent="0.25"/>
  <cols>
    <col min="1" max="1" width="31.85546875" style="1" customWidth="1"/>
    <col min="2" max="2" width="14.7109375" style="2" customWidth="1"/>
    <col min="3" max="3" width="11" style="1" customWidth="1"/>
    <col min="4" max="4" width="10.5703125" style="1" customWidth="1"/>
    <col min="5" max="5" width="49.28515625" style="3" customWidth="1"/>
    <col min="6" max="6" width="22" style="4" customWidth="1"/>
    <col min="7" max="7" width="26.140625" style="5" customWidth="1"/>
    <col min="8" max="8" width="21.140625" style="5" customWidth="1"/>
    <col min="9" max="9" width="29.42578125" style="5" customWidth="1"/>
    <col min="10" max="10" width="22.5703125" style="5" customWidth="1"/>
    <col min="11" max="11" width="20.85546875" style="1" customWidth="1"/>
    <col min="12" max="12" width="24.5703125" style="1" customWidth="1"/>
    <col min="13" max="13" width="22.5703125" style="1" customWidth="1"/>
    <col min="14" max="14" width="19.42578125" style="1" customWidth="1"/>
    <col min="15" max="15" width="21.28515625" style="1" customWidth="1"/>
    <col min="16" max="16384" width="11.42578125" style="1"/>
  </cols>
  <sheetData>
    <row r="1" spans="1:15" s="166" customFormat="1" ht="18.75" x14ac:dyDescent="0.25">
      <c r="A1" s="162"/>
      <c r="B1" s="162"/>
      <c r="C1" s="163"/>
      <c r="D1" s="163"/>
      <c r="E1" s="162"/>
      <c r="F1" s="162"/>
      <c r="G1" s="164"/>
      <c r="H1" s="165"/>
      <c r="I1" s="165"/>
      <c r="J1" s="165"/>
      <c r="K1" s="162"/>
      <c r="L1" s="162"/>
      <c r="M1" s="162"/>
      <c r="N1" s="162"/>
      <c r="O1" s="162"/>
    </row>
    <row r="2" spans="1:15" s="166" customFormat="1" ht="24.95" customHeight="1" x14ac:dyDescent="0.25">
      <c r="A2" s="413" t="s">
        <v>0</v>
      </c>
      <c r="B2" s="413"/>
      <c r="C2" s="413"/>
      <c r="D2" s="413"/>
      <c r="E2" s="413"/>
      <c r="F2" s="413"/>
      <c r="G2" s="413"/>
      <c r="H2" s="413"/>
      <c r="I2" s="413"/>
      <c r="J2" s="413"/>
      <c r="K2" s="162"/>
      <c r="L2" s="162"/>
      <c r="M2" s="162"/>
      <c r="N2" s="162"/>
      <c r="O2" s="162"/>
    </row>
    <row r="3" spans="1:15" ht="24.95" customHeight="1" x14ac:dyDescent="0.25">
      <c r="A3" s="414" t="s">
        <v>355</v>
      </c>
      <c r="B3" s="414"/>
      <c r="C3" s="414"/>
      <c r="D3" s="414"/>
      <c r="E3" s="414"/>
      <c r="F3" s="414"/>
      <c r="G3" s="414"/>
      <c r="H3" s="414"/>
      <c r="I3" s="414"/>
      <c r="J3" s="414"/>
      <c r="K3" s="164"/>
      <c r="L3" s="162"/>
      <c r="M3" s="162"/>
      <c r="N3" s="162"/>
      <c r="O3" s="162"/>
    </row>
    <row r="4" spans="1:15" ht="24.95" customHeight="1" x14ac:dyDescent="0.25">
      <c r="A4" s="415" t="s">
        <v>356</v>
      </c>
      <c r="B4" s="415"/>
      <c r="C4" s="415"/>
      <c r="D4" s="415"/>
      <c r="E4" s="415"/>
      <c r="F4" s="415"/>
      <c r="G4" s="415"/>
      <c r="H4" s="415"/>
      <c r="I4" s="415"/>
      <c r="J4" s="415"/>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6" t="s">
        <v>6</v>
      </c>
      <c r="B6" s="418" t="s">
        <v>7</v>
      </c>
      <c r="C6" s="418" t="s">
        <v>8</v>
      </c>
      <c r="D6" s="418" t="s">
        <v>9</v>
      </c>
      <c r="E6" s="418" t="s">
        <v>10</v>
      </c>
      <c r="F6" s="407" t="s">
        <v>357</v>
      </c>
      <c r="G6" s="420" t="s">
        <v>358</v>
      </c>
      <c r="H6" s="407" t="s">
        <v>359</v>
      </c>
      <c r="I6" s="409" t="s">
        <v>14</v>
      </c>
      <c r="J6" s="407" t="s">
        <v>360</v>
      </c>
      <c r="K6" s="407" t="s">
        <v>361</v>
      </c>
      <c r="L6" s="407" t="s">
        <v>362</v>
      </c>
      <c r="M6" s="411" t="s">
        <v>363</v>
      </c>
      <c r="N6" s="411"/>
      <c r="O6" s="412"/>
    </row>
    <row r="7" spans="1:15" ht="84.75" customHeight="1" thickBot="1" x14ac:dyDescent="0.3">
      <c r="A7" s="417"/>
      <c r="B7" s="419"/>
      <c r="C7" s="419"/>
      <c r="D7" s="419"/>
      <c r="E7" s="419"/>
      <c r="F7" s="408"/>
      <c r="G7" s="421"/>
      <c r="H7" s="408"/>
      <c r="I7" s="410"/>
      <c r="J7" s="408"/>
      <c r="K7" s="408"/>
      <c r="L7" s="408"/>
      <c r="M7" s="170" t="s">
        <v>364</v>
      </c>
      <c r="N7" s="170" t="s">
        <v>365</v>
      </c>
      <c r="O7" s="171" t="s">
        <v>366</v>
      </c>
    </row>
    <row r="8" spans="1:15" s="6" customFormat="1" ht="28.5" customHeight="1" thickBot="1" x14ac:dyDescent="0.3">
      <c r="A8" s="23" t="s">
        <v>36</v>
      </c>
      <c r="B8" s="24" t="s">
        <v>41</v>
      </c>
      <c r="C8" s="24">
        <v>20</v>
      </c>
      <c r="D8" s="24" t="s">
        <v>38</v>
      </c>
      <c r="E8" s="25" t="s">
        <v>39</v>
      </c>
      <c r="F8" s="26">
        <f>+F9</f>
        <v>286813242.39999998</v>
      </c>
      <c r="G8" s="26">
        <f t="shared" ref="G8:L8" si="0">+G9</f>
        <v>0</v>
      </c>
      <c r="H8" s="26">
        <f t="shared" si="0"/>
        <v>286813242.39999998</v>
      </c>
      <c r="I8" s="172">
        <f>+H8/$H$117</f>
        <v>3.9961066598475535E-3</v>
      </c>
      <c r="J8" s="26">
        <f t="shared" si="0"/>
        <v>77732470.109999999</v>
      </c>
      <c r="K8" s="26">
        <f t="shared" si="0"/>
        <v>65718267</v>
      </c>
      <c r="L8" s="26">
        <f t="shared" si="0"/>
        <v>12014203.109999999</v>
      </c>
      <c r="M8" s="173">
        <f>+J8/H8</f>
        <v>0.27102120341288677</v>
      </c>
      <c r="N8" s="173">
        <f>+K8/H8</f>
        <v>0.22913261064963997</v>
      </c>
      <c r="O8" s="174">
        <f>+K8/J8</f>
        <v>0.8454416398578537</v>
      </c>
    </row>
    <row r="9" spans="1:15" ht="27.75" customHeight="1" x14ac:dyDescent="0.25">
      <c r="A9" s="110" t="s">
        <v>100</v>
      </c>
      <c r="B9" s="111" t="s">
        <v>41</v>
      </c>
      <c r="C9" s="111">
        <v>20</v>
      </c>
      <c r="D9" s="111" t="s">
        <v>38</v>
      </c>
      <c r="E9" s="33" t="s">
        <v>101</v>
      </c>
      <c r="F9" s="112">
        <f>+F10+F15</f>
        <v>286813242.39999998</v>
      </c>
      <c r="G9" s="112">
        <f t="shared" ref="G9:L9" si="1">+G10+G15</f>
        <v>0</v>
      </c>
      <c r="H9" s="112">
        <f t="shared" si="1"/>
        <v>286813242.39999998</v>
      </c>
      <c r="I9" s="118">
        <f t="shared" ref="I9:I12" si="2">+H9/$H$117</f>
        <v>3.9961066598475535E-3</v>
      </c>
      <c r="J9" s="112">
        <f t="shared" si="1"/>
        <v>77732470.109999999</v>
      </c>
      <c r="K9" s="112">
        <f t="shared" si="1"/>
        <v>65718267</v>
      </c>
      <c r="L9" s="112">
        <f t="shared" si="1"/>
        <v>12014203.109999999</v>
      </c>
      <c r="M9" s="118">
        <f>+J9/H9</f>
        <v>0.27102120341288677</v>
      </c>
      <c r="N9" s="118">
        <f>+K9/H9</f>
        <v>0.22913261064963997</v>
      </c>
      <c r="O9" s="175">
        <f>+K9/J9</f>
        <v>0.8454416398578537</v>
      </c>
    </row>
    <row r="10" spans="1:15" ht="27.75" customHeight="1" x14ac:dyDescent="0.25">
      <c r="A10" s="113" t="s">
        <v>102</v>
      </c>
      <c r="B10" s="32" t="s">
        <v>41</v>
      </c>
      <c r="C10" s="32">
        <v>20</v>
      </c>
      <c r="D10" s="32" t="s">
        <v>38</v>
      </c>
      <c r="E10" s="39" t="s">
        <v>103</v>
      </c>
      <c r="F10" s="62">
        <f t="shared" ref="F10:L11" si="3">+F11</f>
        <v>19853097.380000003</v>
      </c>
      <c r="G10" s="62">
        <f t="shared" si="3"/>
        <v>0</v>
      </c>
      <c r="H10" s="62">
        <f t="shared" si="3"/>
        <v>19853097.380000003</v>
      </c>
      <c r="I10" s="176">
        <f t="shared" si="2"/>
        <v>2.7660889711701833E-4</v>
      </c>
      <c r="J10" s="62">
        <f t="shared" si="3"/>
        <v>0</v>
      </c>
      <c r="K10" s="62">
        <f t="shared" si="3"/>
        <v>0</v>
      </c>
      <c r="L10" s="62">
        <f t="shared" si="3"/>
        <v>0</v>
      </c>
      <c r="M10" s="176">
        <f t="shared" ref="M10:M73" si="4">+J10/H10</f>
        <v>0</v>
      </c>
      <c r="N10" s="176">
        <f t="shared" ref="N10:N73" si="5">+K10/H10</f>
        <v>0</v>
      </c>
      <c r="O10" s="177" t="s">
        <v>40</v>
      </c>
    </row>
    <row r="11" spans="1:15" ht="27.75" customHeight="1" x14ac:dyDescent="0.25">
      <c r="A11" s="113" t="s">
        <v>104</v>
      </c>
      <c r="B11" s="32" t="s">
        <v>41</v>
      </c>
      <c r="C11" s="32">
        <v>20</v>
      </c>
      <c r="D11" s="32" t="s">
        <v>38</v>
      </c>
      <c r="E11" s="39" t="s">
        <v>105</v>
      </c>
      <c r="F11" s="59">
        <f>+F12</f>
        <v>19853097.380000003</v>
      </c>
      <c r="G11" s="59">
        <f t="shared" si="3"/>
        <v>0</v>
      </c>
      <c r="H11" s="59">
        <f t="shared" si="3"/>
        <v>19853097.380000003</v>
      </c>
      <c r="I11" s="176">
        <f t="shared" si="2"/>
        <v>2.7660889711701833E-4</v>
      </c>
      <c r="J11" s="59">
        <f t="shared" si="3"/>
        <v>0</v>
      </c>
      <c r="K11" s="59">
        <f t="shared" si="3"/>
        <v>0</v>
      </c>
      <c r="L11" s="59">
        <f t="shared" si="3"/>
        <v>0</v>
      </c>
      <c r="M11" s="176">
        <f t="shared" si="4"/>
        <v>0</v>
      </c>
      <c r="N11" s="176">
        <f t="shared" si="5"/>
        <v>0</v>
      </c>
      <c r="O11" s="177" t="s">
        <v>40</v>
      </c>
    </row>
    <row r="12" spans="1:15" ht="27.75" customHeight="1" x14ac:dyDescent="0.25">
      <c r="A12" s="113" t="s">
        <v>110</v>
      </c>
      <c r="B12" s="32" t="s">
        <v>41</v>
      </c>
      <c r="C12" s="32">
        <v>20</v>
      </c>
      <c r="D12" s="32" t="s">
        <v>38</v>
      </c>
      <c r="E12" s="39" t="s">
        <v>111</v>
      </c>
      <c r="F12" s="59">
        <f>+F14+F13</f>
        <v>19853097.380000003</v>
      </c>
      <c r="G12" s="59">
        <f t="shared" ref="G12:L12" si="6">+G14+G13</f>
        <v>0</v>
      </c>
      <c r="H12" s="59">
        <f t="shared" si="6"/>
        <v>19853097.380000003</v>
      </c>
      <c r="I12" s="176">
        <f t="shared" si="2"/>
        <v>2.7660889711701833E-4</v>
      </c>
      <c r="J12" s="59">
        <f t="shared" si="6"/>
        <v>0</v>
      </c>
      <c r="K12" s="59">
        <f t="shared" si="6"/>
        <v>0</v>
      </c>
      <c r="L12" s="59">
        <f t="shared" si="6"/>
        <v>0</v>
      </c>
      <c r="M12" s="176">
        <f t="shared" si="4"/>
        <v>0</v>
      </c>
      <c r="N12" s="176">
        <f t="shared" si="5"/>
        <v>0</v>
      </c>
      <c r="O12" s="177" t="s">
        <v>40</v>
      </c>
    </row>
    <row r="13" spans="1:15" ht="27.75" customHeight="1" x14ac:dyDescent="0.25">
      <c r="A13" s="114" t="s">
        <v>367</v>
      </c>
      <c r="B13" s="43" t="s">
        <v>41</v>
      </c>
      <c r="C13" s="43">
        <v>20</v>
      </c>
      <c r="D13" s="43" t="s">
        <v>38</v>
      </c>
      <c r="E13" s="44" t="s">
        <v>368</v>
      </c>
      <c r="F13" s="56">
        <v>8428841</v>
      </c>
      <c r="G13" s="56">
        <v>0</v>
      </c>
      <c r="H13" s="45">
        <f>+F13-G13</f>
        <v>8428841</v>
      </c>
      <c r="I13" s="54">
        <f>+H13/$H$117</f>
        <v>1.1743721235828167E-4</v>
      </c>
      <c r="J13" s="56">
        <v>0</v>
      </c>
      <c r="K13" s="56">
        <v>0</v>
      </c>
      <c r="L13" s="45">
        <f>+J13-K13</f>
        <v>0</v>
      </c>
      <c r="M13" s="54">
        <f t="shared" si="4"/>
        <v>0</v>
      </c>
      <c r="N13" s="54">
        <f t="shared" si="5"/>
        <v>0</v>
      </c>
      <c r="O13" s="178" t="s">
        <v>40</v>
      </c>
    </row>
    <row r="14" spans="1:15" ht="27.75" customHeight="1" x14ac:dyDescent="0.25">
      <c r="A14" s="114" t="s">
        <v>369</v>
      </c>
      <c r="B14" s="43" t="s">
        <v>41</v>
      </c>
      <c r="C14" s="43">
        <v>20</v>
      </c>
      <c r="D14" s="43" t="s">
        <v>38</v>
      </c>
      <c r="E14" s="44" t="s">
        <v>145</v>
      </c>
      <c r="F14" s="56">
        <v>11424256.380000001</v>
      </c>
      <c r="G14" s="56">
        <v>0</v>
      </c>
      <c r="H14" s="45">
        <f>+F14-G14</f>
        <v>11424256.380000001</v>
      </c>
      <c r="I14" s="54">
        <f>+H14/$H$117</f>
        <v>1.5917168475873661E-4</v>
      </c>
      <c r="J14" s="56">
        <v>0</v>
      </c>
      <c r="K14" s="56">
        <v>0</v>
      </c>
      <c r="L14" s="45">
        <f>+J14-K14</f>
        <v>0</v>
      </c>
      <c r="M14" s="54">
        <f t="shared" si="4"/>
        <v>0</v>
      </c>
      <c r="N14" s="54">
        <f t="shared" si="5"/>
        <v>0</v>
      </c>
      <c r="O14" s="178" t="s">
        <v>40</v>
      </c>
    </row>
    <row r="15" spans="1:15" ht="30" customHeight="1" x14ac:dyDescent="0.25">
      <c r="A15" s="113" t="s">
        <v>114</v>
      </c>
      <c r="B15" s="32" t="s">
        <v>41</v>
      </c>
      <c r="C15" s="32">
        <v>20</v>
      </c>
      <c r="D15" s="32" t="s">
        <v>38</v>
      </c>
      <c r="E15" s="39" t="s">
        <v>115</v>
      </c>
      <c r="F15" s="62">
        <f>+F16+F33</f>
        <v>266960145.01999998</v>
      </c>
      <c r="G15" s="62">
        <f t="shared" ref="G15:L15" si="7">+G16+G33</f>
        <v>0</v>
      </c>
      <c r="H15" s="62">
        <f t="shared" si="7"/>
        <v>266960145.01999998</v>
      </c>
      <c r="I15" s="176">
        <f t="shared" ref="I15:I78" si="8">+H15/$H$117</f>
        <v>3.7194977627305354E-3</v>
      </c>
      <c r="J15" s="62">
        <f t="shared" si="7"/>
        <v>77732470.109999999</v>
      </c>
      <c r="K15" s="62">
        <f t="shared" si="7"/>
        <v>65718267</v>
      </c>
      <c r="L15" s="62">
        <f t="shared" si="7"/>
        <v>12014203.109999999</v>
      </c>
      <c r="M15" s="176">
        <f t="shared" si="4"/>
        <v>0.29117631062185884</v>
      </c>
      <c r="N15" s="176">
        <f t="shared" si="5"/>
        <v>0.24617257753990415</v>
      </c>
      <c r="O15" s="177">
        <f t="shared" ref="O15" si="9">+K15/J15</f>
        <v>0.8454416398578537</v>
      </c>
    </row>
    <row r="16" spans="1:15" ht="24.75" customHeight="1" x14ac:dyDescent="0.25">
      <c r="A16" s="113" t="s">
        <v>116</v>
      </c>
      <c r="B16" s="32" t="s">
        <v>41</v>
      </c>
      <c r="C16" s="32">
        <v>20</v>
      </c>
      <c r="D16" s="32" t="s">
        <v>38</v>
      </c>
      <c r="E16" s="39" t="s">
        <v>117</v>
      </c>
      <c r="F16" s="59">
        <f>+F17+F20+F29</f>
        <v>178363939.63</v>
      </c>
      <c r="G16" s="59">
        <f t="shared" ref="G16:L16" si="10">+G17+G20+G29</f>
        <v>0</v>
      </c>
      <c r="H16" s="59">
        <f t="shared" si="10"/>
        <v>178363939.63</v>
      </c>
      <c r="I16" s="176">
        <f t="shared" si="8"/>
        <v>2.4851060608911762E-3</v>
      </c>
      <c r="J16" s="59">
        <f t="shared" si="10"/>
        <v>0</v>
      </c>
      <c r="K16" s="59">
        <f t="shared" si="10"/>
        <v>0</v>
      </c>
      <c r="L16" s="59">
        <f t="shared" si="10"/>
        <v>0</v>
      </c>
      <c r="M16" s="176">
        <f t="shared" si="4"/>
        <v>0</v>
      </c>
      <c r="N16" s="176">
        <f t="shared" si="5"/>
        <v>0</v>
      </c>
      <c r="O16" s="177" t="s">
        <v>40</v>
      </c>
    </row>
    <row r="17" spans="1:15" ht="54.75" customHeight="1" x14ac:dyDescent="0.25">
      <c r="A17" s="113" t="s">
        <v>118</v>
      </c>
      <c r="B17" s="32" t="s">
        <v>41</v>
      </c>
      <c r="C17" s="32">
        <v>20</v>
      </c>
      <c r="D17" s="32" t="s">
        <v>38</v>
      </c>
      <c r="E17" s="39" t="s">
        <v>119</v>
      </c>
      <c r="F17" s="59">
        <f>+F18+F19</f>
        <v>48200116</v>
      </c>
      <c r="G17" s="59">
        <f t="shared" ref="G17:L17" si="11">+G18+G19</f>
        <v>0</v>
      </c>
      <c r="H17" s="59">
        <f t="shared" si="11"/>
        <v>48200116</v>
      </c>
      <c r="I17" s="176">
        <f t="shared" si="8"/>
        <v>6.7156175545200227E-4</v>
      </c>
      <c r="J17" s="59">
        <f t="shared" si="11"/>
        <v>0</v>
      </c>
      <c r="K17" s="59">
        <f t="shared" si="11"/>
        <v>0</v>
      </c>
      <c r="L17" s="59">
        <f t="shared" si="11"/>
        <v>0</v>
      </c>
      <c r="M17" s="176">
        <f t="shared" si="4"/>
        <v>0</v>
      </c>
      <c r="N17" s="176">
        <f t="shared" si="5"/>
        <v>0</v>
      </c>
      <c r="O17" s="177" t="s">
        <v>40</v>
      </c>
    </row>
    <row r="18" spans="1:15" ht="36.75" customHeight="1" x14ac:dyDescent="0.25">
      <c r="A18" s="114" t="s">
        <v>122</v>
      </c>
      <c r="B18" s="43" t="s">
        <v>41</v>
      </c>
      <c r="C18" s="43">
        <v>20</v>
      </c>
      <c r="D18" s="43" t="s">
        <v>38</v>
      </c>
      <c r="E18" s="44" t="s">
        <v>123</v>
      </c>
      <c r="F18" s="56">
        <v>299046</v>
      </c>
      <c r="G18" s="56">
        <v>0</v>
      </c>
      <c r="H18" s="45">
        <f t="shared" ref="H18:H19" si="12">+F18-G18</f>
        <v>299046</v>
      </c>
      <c r="I18" s="179">
        <f t="shared" si="8"/>
        <v>4.1665430166371272E-6</v>
      </c>
      <c r="J18" s="56">
        <v>0</v>
      </c>
      <c r="K18" s="56">
        <v>0</v>
      </c>
      <c r="L18" s="45">
        <f>+J18-K18</f>
        <v>0</v>
      </c>
      <c r="M18" s="54">
        <f t="shared" si="4"/>
        <v>0</v>
      </c>
      <c r="N18" s="54">
        <f t="shared" si="5"/>
        <v>0</v>
      </c>
      <c r="O18" s="178" t="s">
        <v>40</v>
      </c>
    </row>
    <row r="19" spans="1:15" ht="43.5" customHeight="1" x14ac:dyDescent="0.25">
      <c r="A19" s="114" t="s">
        <v>124</v>
      </c>
      <c r="B19" s="43" t="s">
        <v>41</v>
      </c>
      <c r="C19" s="43">
        <v>20</v>
      </c>
      <c r="D19" s="43" t="s">
        <v>38</v>
      </c>
      <c r="E19" s="44" t="s">
        <v>125</v>
      </c>
      <c r="F19" s="56">
        <v>47901070</v>
      </c>
      <c r="G19" s="56">
        <v>0</v>
      </c>
      <c r="H19" s="45">
        <f t="shared" si="12"/>
        <v>47901070</v>
      </c>
      <c r="I19" s="54">
        <f t="shared" si="8"/>
        <v>6.6739521243536508E-4</v>
      </c>
      <c r="J19" s="56">
        <v>0</v>
      </c>
      <c r="K19" s="56">
        <v>0</v>
      </c>
      <c r="L19" s="45">
        <f>+J19-K19</f>
        <v>0</v>
      </c>
      <c r="M19" s="54">
        <f t="shared" si="4"/>
        <v>0</v>
      </c>
      <c r="N19" s="54">
        <f t="shared" si="5"/>
        <v>0</v>
      </c>
      <c r="O19" s="178" t="s">
        <v>40</v>
      </c>
    </row>
    <row r="20" spans="1:15" ht="51" customHeight="1" x14ac:dyDescent="0.25">
      <c r="A20" s="180" t="s">
        <v>126</v>
      </c>
      <c r="B20" s="32" t="s">
        <v>41</v>
      </c>
      <c r="C20" s="32">
        <v>20</v>
      </c>
      <c r="D20" s="32" t="s">
        <v>38</v>
      </c>
      <c r="E20" s="39" t="s">
        <v>127</v>
      </c>
      <c r="F20" s="59">
        <f t="shared" ref="F20:L20" si="13">+F21+F22+F23+F24+F25+F26+F27+F28</f>
        <v>116652094.84999999</v>
      </c>
      <c r="G20" s="59">
        <f t="shared" si="13"/>
        <v>0</v>
      </c>
      <c r="H20" s="59">
        <f t="shared" si="13"/>
        <v>116652094.84999999</v>
      </c>
      <c r="I20" s="176">
        <f t="shared" si="8"/>
        <v>1.6252883207712502E-3</v>
      </c>
      <c r="J20" s="59">
        <f t="shared" si="13"/>
        <v>0</v>
      </c>
      <c r="K20" s="59">
        <f t="shared" si="13"/>
        <v>0</v>
      </c>
      <c r="L20" s="59">
        <f t="shared" si="13"/>
        <v>0</v>
      </c>
      <c r="M20" s="176">
        <f t="shared" si="4"/>
        <v>0</v>
      </c>
      <c r="N20" s="176">
        <f t="shared" si="5"/>
        <v>0</v>
      </c>
      <c r="O20" s="177" t="s">
        <v>40</v>
      </c>
    </row>
    <row r="21" spans="1:15" ht="51" customHeight="1" x14ac:dyDescent="0.25">
      <c r="A21" s="181" t="s">
        <v>370</v>
      </c>
      <c r="B21" s="43" t="s">
        <v>41</v>
      </c>
      <c r="C21" s="43">
        <v>20</v>
      </c>
      <c r="D21" s="43" t="s">
        <v>38</v>
      </c>
      <c r="E21" s="44" t="s">
        <v>371</v>
      </c>
      <c r="F21" s="56">
        <v>723500</v>
      </c>
      <c r="G21" s="56">
        <v>0</v>
      </c>
      <c r="H21" s="45">
        <f t="shared" ref="H21:H28" si="14">+F21-G21</f>
        <v>723500</v>
      </c>
      <c r="I21" s="182">
        <f t="shared" si="8"/>
        <v>1.0080368480223649E-5</v>
      </c>
      <c r="J21" s="56">
        <v>0</v>
      </c>
      <c r="K21" s="56">
        <v>0</v>
      </c>
      <c r="L21" s="45">
        <f t="shared" ref="L21:L28" si="15">+J21-K21</f>
        <v>0</v>
      </c>
      <c r="M21" s="54">
        <f t="shared" si="4"/>
        <v>0</v>
      </c>
      <c r="N21" s="54">
        <f t="shared" si="5"/>
        <v>0</v>
      </c>
      <c r="O21" s="178" t="s">
        <v>40</v>
      </c>
    </row>
    <row r="22" spans="1:15" ht="44.25" customHeight="1" x14ac:dyDescent="0.25">
      <c r="A22" s="181" t="s">
        <v>128</v>
      </c>
      <c r="B22" s="43" t="s">
        <v>41</v>
      </c>
      <c r="C22" s="43">
        <v>20</v>
      </c>
      <c r="D22" s="43" t="s">
        <v>38</v>
      </c>
      <c r="E22" s="44" t="s">
        <v>372</v>
      </c>
      <c r="F22" s="56">
        <v>84745994.700000003</v>
      </c>
      <c r="G22" s="56">
        <v>0</v>
      </c>
      <c r="H22" s="45">
        <f t="shared" si="14"/>
        <v>84745994.700000003</v>
      </c>
      <c r="I22" s="54">
        <f t="shared" si="8"/>
        <v>1.1807475518992127E-3</v>
      </c>
      <c r="J22" s="56">
        <v>0</v>
      </c>
      <c r="K22" s="56">
        <v>0</v>
      </c>
      <c r="L22" s="45">
        <f t="shared" si="15"/>
        <v>0</v>
      </c>
      <c r="M22" s="54">
        <f t="shared" si="4"/>
        <v>0</v>
      </c>
      <c r="N22" s="54">
        <f t="shared" si="5"/>
        <v>0</v>
      </c>
      <c r="O22" s="178" t="s">
        <v>40</v>
      </c>
    </row>
    <row r="23" spans="1:15" ht="53.25" customHeight="1" x14ac:dyDescent="0.25">
      <c r="A23" s="181" t="s">
        <v>130</v>
      </c>
      <c r="B23" s="43" t="s">
        <v>41</v>
      </c>
      <c r="C23" s="43">
        <v>20</v>
      </c>
      <c r="D23" s="43" t="s">
        <v>38</v>
      </c>
      <c r="E23" s="44" t="s">
        <v>131</v>
      </c>
      <c r="F23" s="56">
        <v>517491.31</v>
      </c>
      <c r="G23" s="56">
        <v>0</v>
      </c>
      <c r="H23" s="45">
        <f t="shared" si="14"/>
        <v>517491.31</v>
      </c>
      <c r="I23" s="182">
        <f t="shared" si="8"/>
        <v>7.2100941121128481E-6</v>
      </c>
      <c r="J23" s="56">
        <v>0</v>
      </c>
      <c r="K23" s="56">
        <v>0</v>
      </c>
      <c r="L23" s="45">
        <f t="shared" si="15"/>
        <v>0</v>
      </c>
      <c r="M23" s="54">
        <f t="shared" si="4"/>
        <v>0</v>
      </c>
      <c r="N23" s="54">
        <f t="shared" si="5"/>
        <v>0</v>
      </c>
      <c r="O23" s="178" t="s">
        <v>40</v>
      </c>
    </row>
    <row r="24" spans="1:15" ht="38.25" customHeight="1" x14ac:dyDescent="0.25">
      <c r="A24" s="181" t="s">
        <v>373</v>
      </c>
      <c r="B24" s="43" t="s">
        <v>41</v>
      </c>
      <c r="C24" s="43">
        <v>20</v>
      </c>
      <c r="D24" s="43" t="s">
        <v>38</v>
      </c>
      <c r="E24" s="44" t="s">
        <v>374</v>
      </c>
      <c r="F24" s="56">
        <v>392250</v>
      </c>
      <c r="G24" s="56">
        <v>0</v>
      </c>
      <c r="H24" s="45">
        <f t="shared" si="14"/>
        <v>392250</v>
      </c>
      <c r="I24" s="182">
        <f t="shared" si="8"/>
        <v>5.4651341207570515E-6</v>
      </c>
      <c r="J24" s="56">
        <v>0</v>
      </c>
      <c r="K24" s="56">
        <v>0</v>
      </c>
      <c r="L24" s="45">
        <f t="shared" si="15"/>
        <v>0</v>
      </c>
      <c r="M24" s="54">
        <f t="shared" si="4"/>
        <v>0</v>
      </c>
      <c r="N24" s="54">
        <f t="shared" si="5"/>
        <v>0</v>
      </c>
      <c r="O24" s="178" t="s">
        <v>40</v>
      </c>
    </row>
    <row r="25" spans="1:15" ht="50.25" customHeight="1" x14ac:dyDescent="0.25">
      <c r="A25" s="181" t="s">
        <v>132</v>
      </c>
      <c r="B25" s="43" t="s">
        <v>41</v>
      </c>
      <c r="C25" s="43">
        <v>20</v>
      </c>
      <c r="D25" s="43" t="s">
        <v>38</v>
      </c>
      <c r="E25" s="44" t="s">
        <v>133</v>
      </c>
      <c r="F25" s="56">
        <v>673081</v>
      </c>
      <c r="G25" s="56">
        <v>0</v>
      </c>
      <c r="H25" s="45">
        <f t="shared" si="14"/>
        <v>673081</v>
      </c>
      <c r="I25" s="182">
        <f t="shared" si="8"/>
        <v>9.3778914955596607E-6</v>
      </c>
      <c r="J25" s="56">
        <v>0</v>
      </c>
      <c r="K25" s="56">
        <v>0</v>
      </c>
      <c r="L25" s="45">
        <f t="shared" si="15"/>
        <v>0</v>
      </c>
      <c r="M25" s="54">
        <f t="shared" si="4"/>
        <v>0</v>
      </c>
      <c r="N25" s="54">
        <f t="shared" si="5"/>
        <v>0</v>
      </c>
      <c r="O25" s="178" t="s">
        <v>40</v>
      </c>
    </row>
    <row r="26" spans="1:15" ht="38.25" customHeight="1" x14ac:dyDescent="0.25">
      <c r="A26" s="181" t="s">
        <v>134</v>
      </c>
      <c r="B26" s="43" t="s">
        <v>41</v>
      </c>
      <c r="C26" s="43">
        <v>20</v>
      </c>
      <c r="D26" s="43" t="s">
        <v>38</v>
      </c>
      <c r="E26" s="44" t="s">
        <v>135</v>
      </c>
      <c r="F26" s="56">
        <v>1943643.64</v>
      </c>
      <c r="G26" s="56">
        <v>0</v>
      </c>
      <c r="H26" s="45">
        <f t="shared" si="14"/>
        <v>1943643.64</v>
      </c>
      <c r="I26" s="182">
        <f t="shared" si="8"/>
        <v>2.7080365010978801E-5</v>
      </c>
      <c r="J26" s="56">
        <v>0</v>
      </c>
      <c r="K26" s="56">
        <v>0</v>
      </c>
      <c r="L26" s="45">
        <f t="shared" si="15"/>
        <v>0</v>
      </c>
      <c r="M26" s="54">
        <f t="shared" si="4"/>
        <v>0</v>
      </c>
      <c r="N26" s="54">
        <f t="shared" si="5"/>
        <v>0</v>
      </c>
      <c r="O26" s="178" t="s">
        <v>40</v>
      </c>
    </row>
    <row r="27" spans="1:15" ht="38.25" customHeight="1" x14ac:dyDescent="0.25">
      <c r="A27" s="181" t="s">
        <v>136</v>
      </c>
      <c r="B27" s="43" t="s">
        <v>41</v>
      </c>
      <c r="C27" s="43">
        <v>20</v>
      </c>
      <c r="D27" s="43" t="s">
        <v>38</v>
      </c>
      <c r="E27" s="44" t="s">
        <v>137</v>
      </c>
      <c r="F27" s="56">
        <v>8936575.4100000001</v>
      </c>
      <c r="G27" s="56">
        <v>0</v>
      </c>
      <c r="H27" s="45">
        <f t="shared" si="14"/>
        <v>8936575.4100000001</v>
      </c>
      <c r="I27" s="54">
        <f t="shared" si="8"/>
        <v>1.2451136570021526E-4</v>
      </c>
      <c r="J27" s="56">
        <v>0</v>
      </c>
      <c r="K27" s="56">
        <v>0</v>
      </c>
      <c r="L27" s="45">
        <f t="shared" si="15"/>
        <v>0</v>
      </c>
      <c r="M27" s="54">
        <f t="shared" si="4"/>
        <v>0</v>
      </c>
      <c r="N27" s="54">
        <f t="shared" si="5"/>
        <v>0</v>
      </c>
      <c r="O27" s="178" t="s">
        <v>40</v>
      </c>
    </row>
    <row r="28" spans="1:15" ht="37.5" customHeight="1" x14ac:dyDescent="0.25">
      <c r="A28" s="181" t="s">
        <v>138</v>
      </c>
      <c r="B28" s="43" t="s">
        <v>41</v>
      </c>
      <c r="C28" s="43">
        <v>20</v>
      </c>
      <c r="D28" s="43" t="s">
        <v>38</v>
      </c>
      <c r="E28" s="44" t="s">
        <v>139</v>
      </c>
      <c r="F28" s="56">
        <v>18719558.789999999</v>
      </c>
      <c r="G28" s="56">
        <v>0</v>
      </c>
      <c r="H28" s="45">
        <f t="shared" si="14"/>
        <v>18719558.789999999</v>
      </c>
      <c r="I28" s="54">
        <f t="shared" si="8"/>
        <v>2.6081554995219014E-4</v>
      </c>
      <c r="J28" s="56">
        <v>0</v>
      </c>
      <c r="K28" s="56">
        <v>0</v>
      </c>
      <c r="L28" s="45">
        <f t="shared" si="15"/>
        <v>0</v>
      </c>
      <c r="M28" s="54">
        <f t="shared" si="4"/>
        <v>0</v>
      </c>
      <c r="N28" s="54">
        <f t="shared" si="5"/>
        <v>0</v>
      </c>
      <c r="O28" s="178" t="s">
        <v>40</v>
      </c>
    </row>
    <row r="29" spans="1:15" ht="49.5" customHeight="1" x14ac:dyDescent="0.25">
      <c r="A29" s="113" t="s">
        <v>140</v>
      </c>
      <c r="B29" s="32" t="s">
        <v>41</v>
      </c>
      <c r="C29" s="32">
        <v>20</v>
      </c>
      <c r="D29" s="32" t="s">
        <v>38</v>
      </c>
      <c r="E29" s="39" t="s">
        <v>141</v>
      </c>
      <c r="F29" s="59">
        <f>+F30+F31+F32</f>
        <v>13511728.780000001</v>
      </c>
      <c r="G29" s="59">
        <f>+G30+G31+G32</f>
        <v>0</v>
      </c>
      <c r="H29" s="59">
        <f>+H30+H31+H32</f>
        <v>13511728.780000001</v>
      </c>
      <c r="I29" s="176">
        <f t="shared" si="8"/>
        <v>1.8825598466792366E-4</v>
      </c>
      <c r="J29" s="59">
        <f>+J30+J31+J32</f>
        <v>0</v>
      </c>
      <c r="K29" s="59">
        <f>+K30+K31+K32</f>
        <v>0</v>
      </c>
      <c r="L29" s="59">
        <f>+L30+L31+L32</f>
        <v>0</v>
      </c>
      <c r="M29" s="176">
        <f t="shared" si="4"/>
        <v>0</v>
      </c>
      <c r="N29" s="176">
        <f t="shared" si="5"/>
        <v>0</v>
      </c>
      <c r="O29" s="177">
        <v>0</v>
      </c>
    </row>
    <row r="30" spans="1:15" ht="49.5" customHeight="1" x14ac:dyDescent="0.25">
      <c r="A30" s="114" t="s">
        <v>375</v>
      </c>
      <c r="B30" s="43" t="s">
        <v>41</v>
      </c>
      <c r="C30" s="43">
        <v>20</v>
      </c>
      <c r="D30" s="43" t="s">
        <v>38</v>
      </c>
      <c r="E30" s="44" t="s">
        <v>376</v>
      </c>
      <c r="F30" s="56">
        <v>6728300</v>
      </c>
      <c r="G30" s="56">
        <v>0</v>
      </c>
      <c r="H30" s="45">
        <f t="shared" ref="H30:H32" si="16">+F30-G30</f>
        <v>6728300</v>
      </c>
      <c r="I30" s="54">
        <f t="shared" si="8"/>
        <v>9.3743943670336941E-5</v>
      </c>
      <c r="J30" s="45">
        <v>0</v>
      </c>
      <c r="K30" s="56">
        <v>0</v>
      </c>
      <c r="L30" s="45">
        <f t="shared" ref="L30:L32" si="17">+J30-K30</f>
        <v>0</v>
      </c>
      <c r="M30" s="54">
        <f t="shared" si="4"/>
        <v>0</v>
      </c>
      <c r="N30" s="54">
        <f t="shared" si="5"/>
        <v>0</v>
      </c>
      <c r="O30" s="178">
        <v>0</v>
      </c>
    </row>
    <row r="31" spans="1:15" ht="49.5" customHeight="1" x14ac:dyDescent="0.25">
      <c r="A31" s="114" t="s">
        <v>377</v>
      </c>
      <c r="B31" s="43" t="s">
        <v>41</v>
      </c>
      <c r="C31" s="43">
        <v>20</v>
      </c>
      <c r="D31" s="43" t="s">
        <v>38</v>
      </c>
      <c r="E31" s="44" t="s">
        <v>378</v>
      </c>
      <c r="F31" s="56">
        <v>6018745.7800000003</v>
      </c>
      <c r="G31" s="56">
        <v>0</v>
      </c>
      <c r="H31" s="45">
        <f t="shared" si="16"/>
        <v>6018745.7800000003</v>
      </c>
      <c r="I31" s="54">
        <f t="shared" si="8"/>
        <v>8.3857878716228206E-5</v>
      </c>
      <c r="J31" s="45">
        <v>0</v>
      </c>
      <c r="K31" s="56">
        <v>0</v>
      </c>
      <c r="L31" s="45">
        <f t="shared" si="17"/>
        <v>0</v>
      </c>
      <c r="M31" s="54">
        <f t="shared" si="4"/>
        <v>0</v>
      </c>
      <c r="N31" s="54">
        <f t="shared" si="5"/>
        <v>0</v>
      </c>
      <c r="O31" s="178">
        <v>0</v>
      </c>
    </row>
    <row r="32" spans="1:15" ht="36.75" customHeight="1" x14ac:dyDescent="0.25">
      <c r="A32" s="114" t="s">
        <v>144</v>
      </c>
      <c r="B32" s="43" t="s">
        <v>41</v>
      </c>
      <c r="C32" s="43">
        <v>20</v>
      </c>
      <c r="D32" s="43" t="s">
        <v>38</v>
      </c>
      <c r="E32" s="44" t="s">
        <v>145</v>
      </c>
      <c r="F32" s="56">
        <v>764683</v>
      </c>
      <c r="G32" s="56">
        <v>0</v>
      </c>
      <c r="H32" s="45">
        <f t="shared" si="16"/>
        <v>764683</v>
      </c>
      <c r="I32" s="182">
        <f t="shared" si="8"/>
        <v>1.0654162281358482E-5</v>
      </c>
      <c r="J32" s="45">
        <v>0</v>
      </c>
      <c r="K32" s="56">
        <v>0</v>
      </c>
      <c r="L32" s="45">
        <f t="shared" si="17"/>
        <v>0</v>
      </c>
      <c r="M32" s="54">
        <f t="shared" si="4"/>
        <v>0</v>
      </c>
      <c r="N32" s="54">
        <f t="shared" si="5"/>
        <v>0</v>
      </c>
      <c r="O32" s="178">
        <v>0</v>
      </c>
    </row>
    <row r="33" spans="1:15" ht="37.5" customHeight="1" x14ac:dyDescent="0.25">
      <c r="A33" s="113" t="s">
        <v>148</v>
      </c>
      <c r="B33" s="32" t="s">
        <v>41</v>
      </c>
      <c r="C33" s="32">
        <v>20</v>
      </c>
      <c r="D33" s="32" t="s">
        <v>38</v>
      </c>
      <c r="E33" s="39" t="s">
        <v>149</v>
      </c>
      <c r="F33" s="59">
        <f>+F34+F37+F39+F44</f>
        <v>88596205.390000001</v>
      </c>
      <c r="G33" s="59">
        <f t="shared" ref="G33:L33" si="18">+G34+G37+G39+G44</f>
        <v>0</v>
      </c>
      <c r="H33" s="59">
        <f t="shared" si="18"/>
        <v>88596205.390000001</v>
      </c>
      <c r="I33" s="176">
        <f t="shared" si="8"/>
        <v>1.2343917018393595E-3</v>
      </c>
      <c r="J33" s="59">
        <f t="shared" si="18"/>
        <v>77732470.109999999</v>
      </c>
      <c r="K33" s="59">
        <f t="shared" si="18"/>
        <v>65718267</v>
      </c>
      <c r="L33" s="59">
        <f t="shared" si="18"/>
        <v>12014203.109999999</v>
      </c>
      <c r="M33" s="176">
        <f t="shared" si="4"/>
        <v>0.87737922598176865</v>
      </c>
      <c r="N33" s="176">
        <f t="shared" si="5"/>
        <v>0.74177293159124091</v>
      </c>
      <c r="O33" s="177">
        <f t="shared" ref="O33:O36" si="19">+K33/J33</f>
        <v>0.8454416398578537</v>
      </c>
    </row>
    <row r="34" spans="1:15" ht="108.75" customHeight="1" x14ac:dyDescent="0.25">
      <c r="A34" s="113" t="s">
        <v>154</v>
      </c>
      <c r="B34" s="32" t="s">
        <v>41</v>
      </c>
      <c r="C34" s="32">
        <v>20</v>
      </c>
      <c r="D34" s="32" t="s">
        <v>38</v>
      </c>
      <c r="E34" s="39" t="s">
        <v>155</v>
      </c>
      <c r="F34" s="59">
        <f>+F36+F35</f>
        <v>1081267</v>
      </c>
      <c r="G34" s="59">
        <f t="shared" ref="G34:L34" si="20">+G36+G35</f>
        <v>0</v>
      </c>
      <c r="H34" s="59">
        <f t="shared" si="20"/>
        <v>1081267</v>
      </c>
      <c r="I34" s="183">
        <f t="shared" si="8"/>
        <v>1.5065058445758099E-5</v>
      </c>
      <c r="J34" s="59">
        <f t="shared" si="20"/>
        <v>1081267</v>
      </c>
      <c r="K34" s="59">
        <f t="shared" si="20"/>
        <v>0</v>
      </c>
      <c r="L34" s="59">
        <f t="shared" si="20"/>
        <v>1081267</v>
      </c>
      <c r="M34" s="176">
        <f t="shared" si="4"/>
        <v>1</v>
      </c>
      <c r="N34" s="176">
        <f t="shared" si="5"/>
        <v>0</v>
      </c>
      <c r="O34" s="177">
        <f t="shared" si="19"/>
        <v>0</v>
      </c>
    </row>
    <row r="35" spans="1:15" ht="42" customHeight="1" x14ac:dyDescent="0.25">
      <c r="A35" s="114" t="s">
        <v>160</v>
      </c>
      <c r="B35" s="43" t="s">
        <v>41</v>
      </c>
      <c r="C35" s="43">
        <v>20</v>
      </c>
      <c r="D35" s="43" t="s">
        <v>38</v>
      </c>
      <c r="E35" s="44" t="s">
        <v>161</v>
      </c>
      <c r="F35" s="56">
        <v>495608</v>
      </c>
      <c r="G35" s="56">
        <v>0</v>
      </c>
      <c r="H35" s="45">
        <f t="shared" ref="H35:H36" si="21">+F35-G35</f>
        <v>495608</v>
      </c>
      <c r="I35" s="182">
        <f t="shared" si="8"/>
        <v>6.9051987031744054E-6</v>
      </c>
      <c r="J35" s="45">
        <v>495608</v>
      </c>
      <c r="K35" s="56">
        <v>0</v>
      </c>
      <c r="L35" s="45">
        <f t="shared" ref="L35:L36" si="22">+J35-K35</f>
        <v>495608</v>
      </c>
      <c r="M35" s="54">
        <f t="shared" si="4"/>
        <v>1</v>
      </c>
      <c r="N35" s="54">
        <f t="shared" si="5"/>
        <v>0</v>
      </c>
      <c r="O35" s="178">
        <f t="shared" si="19"/>
        <v>0</v>
      </c>
    </row>
    <row r="36" spans="1:15" ht="42" customHeight="1" x14ac:dyDescent="0.25">
      <c r="A36" s="114" t="s">
        <v>162</v>
      </c>
      <c r="B36" s="43" t="s">
        <v>41</v>
      </c>
      <c r="C36" s="43">
        <v>20</v>
      </c>
      <c r="D36" s="43" t="s">
        <v>38</v>
      </c>
      <c r="E36" s="44" t="s">
        <v>163</v>
      </c>
      <c r="F36" s="56">
        <v>585659</v>
      </c>
      <c r="G36" s="56">
        <v>0</v>
      </c>
      <c r="H36" s="45">
        <f t="shared" si="21"/>
        <v>585659</v>
      </c>
      <c r="I36" s="182">
        <f t="shared" si="8"/>
        <v>8.1598597425836941E-6</v>
      </c>
      <c r="J36" s="45">
        <v>585659</v>
      </c>
      <c r="K36" s="56">
        <v>0</v>
      </c>
      <c r="L36" s="45">
        <f t="shared" si="22"/>
        <v>585659</v>
      </c>
      <c r="M36" s="54">
        <f t="shared" si="4"/>
        <v>1</v>
      </c>
      <c r="N36" s="54">
        <f t="shared" si="5"/>
        <v>0</v>
      </c>
      <c r="O36" s="178">
        <f t="shared" si="19"/>
        <v>0</v>
      </c>
    </row>
    <row r="37" spans="1:15" ht="51.75" customHeight="1" x14ac:dyDescent="0.25">
      <c r="A37" s="113" t="s">
        <v>168</v>
      </c>
      <c r="B37" s="32" t="s">
        <v>41</v>
      </c>
      <c r="C37" s="32">
        <v>20</v>
      </c>
      <c r="D37" s="32" t="s">
        <v>38</v>
      </c>
      <c r="E37" s="39" t="s">
        <v>169</v>
      </c>
      <c r="F37" s="59">
        <f>+F38</f>
        <v>1446138.39</v>
      </c>
      <c r="G37" s="59">
        <f t="shared" ref="G37:L37" si="23">+G38</f>
        <v>0</v>
      </c>
      <c r="H37" s="59">
        <f t="shared" si="23"/>
        <v>1446138.39</v>
      </c>
      <c r="I37" s="183">
        <f t="shared" si="8"/>
        <v>2.0148732335310816E-5</v>
      </c>
      <c r="J37" s="59">
        <f t="shared" si="23"/>
        <v>0</v>
      </c>
      <c r="K37" s="59">
        <f t="shared" si="23"/>
        <v>0</v>
      </c>
      <c r="L37" s="59">
        <f t="shared" si="23"/>
        <v>0</v>
      </c>
      <c r="M37" s="176">
        <f t="shared" si="4"/>
        <v>0</v>
      </c>
      <c r="N37" s="176">
        <f t="shared" si="5"/>
        <v>0</v>
      </c>
      <c r="O37" s="177" t="s">
        <v>40</v>
      </c>
    </row>
    <row r="38" spans="1:15" ht="42" customHeight="1" x14ac:dyDescent="0.25">
      <c r="A38" s="114" t="s">
        <v>174</v>
      </c>
      <c r="B38" s="43" t="s">
        <v>41</v>
      </c>
      <c r="C38" s="43">
        <v>20</v>
      </c>
      <c r="D38" s="43" t="s">
        <v>38</v>
      </c>
      <c r="E38" s="44" t="s">
        <v>175</v>
      </c>
      <c r="F38" s="56">
        <v>1446138.39</v>
      </c>
      <c r="G38" s="45">
        <v>0</v>
      </c>
      <c r="H38" s="45">
        <f>+F38-G38</f>
        <v>1446138.39</v>
      </c>
      <c r="I38" s="182">
        <f t="shared" si="8"/>
        <v>2.0148732335310816E-5</v>
      </c>
      <c r="J38" s="45">
        <v>0</v>
      </c>
      <c r="K38" s="56">
        <v>0</v>
      </c>
      <c r="L38" s="45">
        <f>+J38-K38</f>
        <v>0</v>
      </c>
      <c r="M38" s="54">
        <f t="shared" si="4"/>
        <v>0</v>
      </c>
      <c r="N38" s="54">
        <f t="shared" si="5"/>
        <v>0</v>
      </c>
      <c r="O38" s="178" t="s">
        <v>40</v>
      </c>
    </row>
    <row r="39" spans="1:15" ht="49.5" customHeight="1" x14ac:dyDescent="0.25">
      <c r="A39" s="113" t="s">
        <v>176</v>
      </c>
      <c r="B39" s="32" t="s">
        <v>41</v>
      </c>
      <c r="C39" s="32">
        <v>20</v>
      </c>
      <c r="D39" s="32" t="s">
        <v>38</v>
      </c>
      <c r="E39" s="39" t="s">
        <v>177</v>
      </c>
      <c r="F39" s="59">
        <f>SUM(F40:F43)</f>
        <v>86068107</v>
      </c>
      <c r="G39" s="59">
        <f t="shared" ref="G39:L39" si="24">SUM(G40:G43)</f>
        <v>0</v>
      </c>
      <c r="H39" s="59">
        <f t="shared" si="24"/>
        <v>86068107</v>
      </c>
      <c r="I39" s="176">
        <f t="shared" si="8"/>
        <v>1.1991682556396911E-3</v>
      </c>
      <c r="J39" s="59">
        <f t="shared" si="24"/>
        <v>76651203.109999999</v>
      </c>
      <c r="K39" s="59">
        <f t="shared" si="24"/>
        <v>65718267</v>
      </c>
      <c r="L39" s="59">
        <f t="shared" si="24"/>
        <v>10932936.109999999</v>
      </c>
      <c r="M39" s="176">
        <f t="shared" si="4"/>
        <v>0.89058776568653941</v>
      </c>
      <c r="N39" s="176">
        <f t="shared" si="5"/>
        <v>0.76356119927210664</v>
      </c>
      <c r="O39" s="177">
        <f t="shared" ref="O39:O43" si="25">+K39/J39</f>
        <v>0.85736771679486301</v>
      </c>
    </row>
    <row r="40" spans="1:15" ht="41.25" customHeight="1" x14ac:dyDescent="0.25">
      <c r="A40" s="114" t="s">
        <v>178</v>
      </c>
      <c r="B40" s="43" t="s">
        <v>41</v>
      </c>
      <c r="C40" s="43">
        <v>20</v>
      </c>
      <c r="D40" s="43" t="s">
        <v>38</v>
      </c>
      <c r="E40" s="44" t="s">
        <v>179</v>
      </c>
      <c r="F40" s="56">
        <v>714884</v>
      </c>
      <c r="G40" s="45">
        <v>0</v>
      </c>
      <c r="H40" s="45">
        <f t="shared" ref="H40:H43" si="26">+F40-G40</f>
        <v>714884</v>
      </c>
      <c r="I40" s="182">
        <f t="shared" si="8"/>
        <v>9.9603236221371157E-6</v>
      </c>
      <c r="J40" s="45">
        <v>714884</v>
      </c>
      <c r="K40" s="45">
        <v>0</v>
      </c>
      <c r="L40" s="45">
        <f t="shared" ref="L40:L43" si="27">+J40-K40</f>
        <v>714884</v>
      </c>
      <c r="M40" s="54">
        <f t="shared" si="4"/>
        <v>1</v>
      </c>
      <c r="N40" s="54">
        <f t="shared" si="5"/>
        <v>0</v>
      </c>
      <c r="O40" s="177">
        <f t="shared" si="25"/>
        <v>0</v>
      </c>
    </row>
    <row r="41" spans="1:15" ht="69" customHeight="1" x14ac:dyDescent="0.25">
      <c r="A41" s="114" t="s">
        <v>180</v>
      </c>
      <c r="B41" s="43" t="s">
        <v>41</v>
      </c>
      <c r="C41" s="43">
        <v>20</v>
      </c>
      <c r="D41" s="43" t="s">
        <v>38</v>
      </c>
      <c r="E41" s="44" t="s">
        <v>181</v>
      </c>
      <c r="F41" s="56">
        <v>82895769</v>
      </c>
      <c r="G41" s="45">
        <v>0</v>
      </c>
      <c r="H41" s="45">
        <f t="shared" si="26"/>
        <v>82895769</v>
      </c>
      <c r="I41" s="54">
        <f t="shared" si="8"/>
        <v>1.154968758771943E-3</v>
      </c>
      <c r="J41" s="45">
        <v>73646547</v>
      </c>
      <c r="K41" s="45">
        <v>65718267</v>
      </c>
      <c r="L41" s="45">
        <f t="shared" si="27"/>
        <v>7928280</v>
      </c>
      <c r="M41" s="54">
        <f t="shared" si="4"/>
        <v>0.8884234730966788</v>
      </c>
      <c r="N41" s="54">
        <f t="shared" si="5"/>
        <v>0.79278192111348889</v>
      </c>
      <c r="O41" s="178">
        <f t="shared" si="25"/>
        <v>0.89234688762801062</v>
      </c>
    </row>
    <row r="42" spans="1:15" ht="32.25" customHeight="1" x14ac:dyDescent="0.25">
      <c r="A42" s="114" t="s">
        <v>184</v>
      </c>
      <c r="B42" s="43" t="s">
        <v>41</v>
      </c>
      <c r="C42" s="43">
        <v>20</v>
      </c>
      <c r="D42" s="43" t="s">
        <v>38</v>
      </c>
      <c r="E42" s="44" t="s">
        <v>185</v>
      </c>
      <c r="F42" s="56">
        <v>2193554</v>
      </c>
      <c r="G42" s="45">
        <v>0</v>
      </c>
      <c r="H42" s="45">
        <f t="shared" si="26"/>
        <v>2193554</v>
      </c>
      <c r="I42" s="182">
        <f t="shared" si="8"/>
        <v>3.0562311819306849E-5</v>
      </c>
      <c r="J42" s="45">
        <v>2193554</v>
      </c>
      <c r="K42" s="45">
        <v>0</v>
      </c>
      <c r="L42" s="45">
        <f t="shared" si="27"/>
        <v>2193554</v>
      </c>
      <c r="M42" s="54">
        <f t="shared" si="4"/>
        <v>1</v>
      </c>
      <c r="N42" s="54">
        <f t="shared" si="5"/>
        <v>0</v>
      </c>
      <c r="O42" s="178">
        <f t="shared" si="25"/>
        <v>0</v>
      </c>
    </row>
    <row r="43" spans="1:15" ht="50.25" customHeight="1" x14ac:dyDescent="0.25">
      <c r="A43" s="114" t="s">
        <v>186</v>
      </c>
      <c r="B43" s="43" t="s">
        <v>41</v>
      </c>
      <c r="C43" s="43">
        <v>20</v>
      </c>
      <c r="D43" s="43" t="s">
        <v>38</v>
      </c>
      <c r="E43" s="44" t="s">
        <v>379</v>
      </c>
      <c r="F43" s="56">
        <v>263900</v>
      </c>
      <c r="G43" s="45">
        <v>0</v>
      </c>
      <c r="H43" s="45">
        <f t="shared" si="26"/>
        <v>263900</v>
      </c>
      <c r="I43" s="182">
        <f t="shared" si="8"/>
        <v>3.6768614263041068E-6</v>
      </c>
      <c r="J43" s="45">
        <v>96218.11</v>
      </c>
      <c r="K43" s="45">
        <v>0</v>
      </c>
      <c r="L43" s="45">
        <f t="shared" si="27"/>
        <v>96218.11</v>
      </c>
      <c r="M43" s="54">
        <f t="shared" si="4"/>
        <v>0.36460064418340282</v>
      </c>
      <c r="N43" s="54">
        <f t="shared" si="5"/>
        <v>0</v>
      </c>
      <c r="O43" s="178">
        <f t="shared" si="25"/>
        <v>0</v>
      </c>
    </row>
    <row r="44" spans="1:15" ht="41.25" customHeight="1" x14ac:dyDescent="0.25">
      <c r="A44" s="113" t="s">
        <v>190</v>
      </c>
      <c r="B44" s="32" t="s">
        <v>41</v>
      </c>
      <c r="C44" s="32">
        <v>20</v>
      </c>
      <c r="D44" s="32" t="s">
        <v>38</v>
      </c>
      <c r="E44" s="39" t="s">
        <v>191</v>
      </c>
      <c r="F44" s="59">
        <f>+F45</f>
        <v>693</v>
      </c>
      <c r="G44" s="59">
        <f t="shared" ref="G44:L44" si="28">+G45</f>
        <v>0</v>
      </c>
      <c r="H44" s="59">
        <f t="shared" si="28"/>
        <v>693</v>
      </c>
      <c r="I44" s="183">
        <f t="shared" si="8"/>
        <v>9.655418599578423E-9</v>
      </c>
      <c r="J44" s="59">
        <f t="shared" si="28"/>
        <v>0</v>
      </c>
      <c r="K44" s="59">
        <f t="shared" si="28"/>
        <v>0</v>
      </c>
      <c r="L44" s="59">
        <f t="shared" si="28"/>
        <v>0</v>
      </c>
      <c r="M44" s="176">
        <f t="shared" si="4"/>
        <v>0</v>
      </c>
      <c r="N44" s="176">
        <f t="shared" si="5"/>
        <v>0</v>
      </c>
      <c r="O44" s="177" t="s">
        <v>40</v>
      </c>
    </row>
    <row r="45" spans="1:15" ht="36.75" customHeight="1" thickBot="1" x14ac:dyDescent="0.3">
      <c r="A45" s="184" t="s">
        <v>200</v>
      </c>
      <c r="B45" s="89" t="s">
        <v>41</v>
      </c>
      <c r="C45" s="89">
        <v>20</v>
      </c>
      <c r="D45" s="89" t="s">
        <v>38</v>
      </c>
      <c r="E45" s="90" t="s">
        <v>201</v>
      </c>
      <c r="F45" s="107">
        <v>693</v>
      </c>
      <c r="G45" s="91">
        <v>0</v>
      </c>
      <c r="H45" s="91">
        <f>+F45-G45</f>
        <v>693</v>
      </c>
      <c r="I45" s="185">
        <f t="shared" si="8"/>
        <v>9.655418599578423E-9</v>
      </c>
      <c r="J45" s="91">
        <v>0</v>
      </c>
      <c r="K45" s="91">
        <v>0</v>
      </c>
      <c r="L45" s="91">
        <f>+J45-K45</f>
        <v>0</v>
      </c>
      <c r="M45" s="186">
        <f t="shared" si="4"/>
        <v>0</v>
      </c>
      <c r="N45" s="186">
        <f t="shared" si="5"/>
        <v>0</v>
      </c>
      <c r="O45" s="187" t="s">
        <v>40</v>
      </c>
    </row>
    <row r="46" spans="1:15" s="6" customFormat="1" ht="28.5" customHeight="1" thickBot="1" x14ac:dyDescent="0.3">
      <c r="A46" s="188" t="s">
        <v>250</v>
      </c>
      <c r="B46" s="189" t="s">
        <v>37</v>
      </c>
      <c r="C46" s="190">
        <v>10</v>
      </c>
      <c r="D46" s="189" t="s">
        <v>38</v>
      </c>
      <c r="E46" s="191" t="s">
        <v>251</v>
      </c>
      <c r="F46" s="192">
        <f>+F49+F55+F77+F87</f>
        <v>31613678626.549999</v>
      </c>
      <c r="G46" s="192">
        <f t="shared" ref="G46:L46" si="29">+G49+G55+G77+G87</f>
        <v>0</v>
      </c>
      <c r="H46" s="192">
        <f t="shared" si="29"/>
        <v>31613678626.549999</v>
      </c>
      <c r="I46" s="193">
        <f t="shared" si="8"/>
        <v>0.44046652324947433</v>
      </c>
      <c r="J46" s="192">
        <f>+J49+J55+J77+J87</f>
        <v>2822383097.4000001</v>
      </c>
      <c r="K46" s="192">
        <f t="shared" si="29"/>
        <v>2174886260.4000001</v>
      </c>
      <c r="L46" s="192">
        <f t="shared" si="29"/>
        <v>647496837</v>
      </c>
      <c r="M46" s="194">
        <f t="shared" si="4"/>
        <v>8.9277275534448197E-2</v>
      </c>
      <c r="N46" s="194">
        <f t="shared" si="5"/>
        <v>6.879573510225645E-2</v>
      </c>
      <c r="O46" s="195">
        <f t="shared" ref="O46:O78" si="30">+K46/J46</f>
        <v>0.77058506423296014</v>
      </c>
    </row>
    <row r="47" spans="1:15" s="6" customFormat="1" ht="28.5" customHeight="1" thickBot="1" x14ac:dyDescent="0.3">
      <c r="A47" s="23" t="s">
        <v>250</v>
      </c>
      <c r="B47" s="96" t="s">
        <v>37</v>
      </c>
      <c r="C47" s="97">
        <v>13</v>
      </c>
      <c r="D47" s="96" t="s">
        <v>38</v>
      </c>
      <c r="E47" s="25" t="s">
        <v>251</v>
      </c>
      <c r="F47" s="26">
        <f t="shared" ref="F47:L47" si="31">+F88</f>
        <v>4260844770</v>
      </c>
      <c r="G47" s="26">
        <f t="shared" si="31"/>
        <v>0</v>
      </c>
      <c r="H47" s="26">
        <f t="shared" si="31"/>
        <v>4260844770</v>
      </c>
      <c r="I47" s="172">
        <f t="shared" si="8"/>
        <v>5.9365425457683189E-2</v>
      </c>
      <c r="J47" s="26">
        <f t="shared" ref="J47" si="32">+J88</f>
        <v>1748200000</v>
      </c>
      <c r="K47" s="26">
        <f t="shared" si="31"/>
        <v>0</v>
      </c>
      <c r="L47" s="26">
        <f t="shared" si="31"/>
        <v>1748200000</v>
      </c>
      <c r="M47" s="173">
        <f t="shared" si="4"/>
        <v>0.4102942243540123</v>
      </c>
      <c r="N47" s="173">
        <f t="shared" si="5"/>
        <v>0</v>
      </c>
      <c r="O47" s="196">
        <f t="shared" si="30"/>
        <v>0</v>
      </c>
    </row>
    <row r="48" spans="1:15" s="6" customFormat="1" ht="28.5" customHeight="1" thickBot="1" x14ac:dyDescent="0.3">
      <c r="A48" s="99" t="s">
        <v>250</v>
      </c>
      <c r="B48" s="100" t="s">
        <v>41</v>
      </c>
      <c r="C48" s="101">
        <v>20</v>
      </c>
      <c r="D48" s="100" t="s">
        <v>38</v>
      </c>
      <c r="E48" s="102" t="s">
        <v>251</v>
      </c>
      <c r="F48" s="103">
        <f>+F65+F89</f>
        <v>35611833302.150002</v>
      </c>
      <c r="G48" s="103">
        <f t="shared" ref="G48:L48" si="33">+G65+G89</f>
        <v>0</v>
      </c>
      <c r="H48" s="103">
        <f t="shared" si="33"/>
        <v>35611833302.150002</v>
      </c>
      <c r="I48" s="197">
        <f t="shared" si="8"/>
        <v>0.49617194463299485</v>
      </c>
      <c r="J48" s="103">
        <f>+J65+J89</f>
        <v>8407272719.5299997</v>
      </c>
      <c r="K48" s="103">
        <f t="shared" si="33"/>
        <v>2095151734</v>
      </c>
      <c r="L48" s="103">
        <f t="shared" si="33"/>
        <v>6312120985.5299997</v>
      </c>
      <c r="M48" s="198">
        <f t="shared" si="4"/>
        <v>0.23608087368595049</v>
      </c>
      <c r="N48" s="198">
        <f t="shared" si="5"/>
        <v>5.8833020929408564E-2</v>
      </c>
      <c r="O48" s="196">
        <f t="shared" si="30"/>
        <v>0.24920706201584089</v>
      </c>
    </row>
    <row r="49" spans="1:15" ht="24" customHeight="1" x14ac:dyDescent="0.25">
      <c r="A49" s="110" t="s">
        <v>252</v>
      </c>
      <c r="B49" s="111" t="s">
        <v>37</v>
      </c>
      <c r="C49" s="111">
        <v>10</v>
      </c>
      <c r="D49" s="111" t="s">
        <v>38</v>
      </c>
      <c r="E49" s="33" t="s">
        <v>253</v>
      </c>
      <c r="F49" s="112">
        <f t="shared" ref="F49:L50" si="34">+F50</f>
        <v>136260570.40000001</v>
      </c>
      <c r="G49" s="112">
        <f t="shared" si="34"/>
        <v>0</v>
      </c>
      <c r="H49" s="112">
        <f t="shared" si="34"/>
        <v>136260570.40000001</v>
      </c>
      <c r="I49" s="118">
        <f t="shared" si="8"/>
        <v>1.8984889550206713E-3</v>
      </c>
      <c r="J49" s="112">
        <f t="shared" si="34"/>
        <v>60577096</v>
      </c>
      <c r="K49" s="112">
        <f t="shared" si="34"/>
        <v>0</v>
      </c>
      <c r="L49" s="112">
        <f t="shared" si="34"/>
        <v>60577096</v>
      </c>
      <c r="M49" s="118">
        <f t="shared" si="4"/>
        <v>0.44456804945240413</v>
      </c>
      <c r="N49" s="118">
        <f t="shared" si="5"/>
        <v>0</v>
      </c>
      <c r="O49" s="175">
        <f t="shared" si="30"/>
        <v>0</v>
      </c>
    </row>
    <row r="50" spans="1:15" ht="24" customHeight="1" x14ac:dyDescent="0.25">
      <c r="A50" s="113" t="s">
        <v>254</v>
      </c>
      <c r="B50" s="32" t="s">
        <v>37</v>
      </c>
      <c r="C50" s="32">
        <v>10</v>
      </c>
      <c r="D50" s="32" t="s">
        <v>38</v>
      </c>
      <c r="E50" s="39" t="s">
        <v>255</v>
      </c>
      <c r="F50" s="59">
        <f>+F51</f>
        <v>136260570.40000001</v>
      </c>
      <c r="G50" s="59">
        <f t="shared" si="34"/>
        <v>0</v>
      </c>
      <c r="H50" s="59">
        <f t="shared" si="34"/>
        <v>136260570.40000001</v>
      </c>
      <c r="I50" s="176">
        <f t="shared" si="8"/>
        <v>1.8984889550206713E-3</v>
      </c>
      <c r="J50" s="59">
        <f>+J51</f>
        <v>60577096</v>
      </c>
      <c r="K50" s="59">
        <f t="shared" si="34"/>
        <v>0</v>
      </c>
      <c r="L50" s="59">
        <f t="shared" si="34"/>
        <v>60577096</v>
      </c>
      <c r="M50" s="176">
        <f t="shared" si="4"/>
        <v>0.44456804945240413</v>
      </c>
      <c r="N50" s="176">
        <f t="shared" si="5"/>
        <v>0</v>
      </c>
      <c r="O50" s="177">
        <f t="shared" si="30"/>
        <v>0</v>
      </c>
    </row>
    <row r="51" spans="1:15" ht="49.5" customHeight="1" x14ac:dyDescent="0.25">
      <c r="A51" s="199" t="s">
        <v>380</v>
      </c>
      <c r="B51" s="32" t="s">
        <v>37</v>
      </c>
      <c r="C51" s="32">
        <v>10</v>
      </c>
      <c r="D51" s="32" t="s">
        <v>38</v>
      </c>
      <c r="E51" s="39" t="s">
        <v>381</v>
      </c>
      <c r="F51" s="59">
        <f t="shared" ref="F51:L52" si="35">+F52</f>
        <v>136260570.40000001</v>
      </c>
      <c r="G51" s="59">
        <f t="shared" si="35"/>
        <v>0</v>
      </c>
      <c r="H51" s="59">
        <f t="shared" si="35"/>
        <v>136260570.40000001</v>
      </c>
      <c r="I51" s="176">
        <f t="shared" si="8"/>
        <v>1.8984889550206713E-3</v>
      </c>
      <c r="J51" s="59">
        <f t="shared" si="35"/>
        <v>60577096</v>
      </c>
      <c r="K51" s="59">
        <f t="shared" si="35"/>
        <v>0</v>
      </c>
      <c r="L51" s="59">
        <f t="shared" si="35"/>
        <v>60577096</v>
      </c>
      <c r="M51" s="176">
        <f t="shared" si="4"/>
        <v>0.44456804945240413</v>
      </c>
      <c r="N51" s="176">
        <f t="shared" si="5"/>
        <v>0</v>
      </c>
      <c r="O51" s="177">
        <f t="shared" si="30"/>
        <v>0</v>
      </c>
    </row>
    <row r="52" spans="1:15" ht="49.5" customHeight="1" x14ac:dyDescent="0.25">
      <c r="A52" s="113" t="s">
        <v>382</v>
      </c>
      <c r="B52" s="32" t="s">
        <v>37</v>
      </c>
      <c r="C52" s="32">
        <v>10</v>
      </c>
      <c r="D52" s="32" t="s">
        <v>38</v>
      </c>
      <c r="E52" s="39" t="s">
        <v>381</v>
      </c>
      <c r="F52" s="59">
        <f t="shared" si="35"/>
        <v>136260570.40000001</v>
      </c>
      <c r="G52" s="59">
        <f t="shared" si="35"/>
        <v>0</v>
      </c>
      <c r="H52" s="59">
        <f t="shared" si="35"/>
        <v>136260570.40000001</v>
      </c>
      <c r="I52" s="176">
        <f t="shared" si="8"/>
        <v>1.8984889550206713E-3</v>
      </c>
      <c r="J52" s="59">
        <f t="shared" si="35"/>
        <v>60577096</v>
      </c>
      <c r="K52" s="59">
        <f t="shared" si="35"/>
        <v>0</v>
      </c>
      <c r="L52" s="59">
        <f t="shared" si="35"/>
        <v>60577096</v>
      </c>
      <c r="M52" s="176">
        <f t="shared" si="4"/>
        <v>0.44456804945240413</v>
      </c>
      <c r="N52" s="176">
        <f t="shared" si="5"/>
        <v>0</v>
      </c>
      <c r="O52" s="177">
        <f t="shared" si="30"/>
        <v>0</v>
      </c>
    </row>
    <row r="53" spans="1:15" ht="49.5" customHeight="1" x14ac:dyDescent="0.25">
      <c r="A53" s="113" t="s">
        <v>383</v>
      </c>
      <c r="B53" s="32" t="s">
        <v>37</v>
      </c>
      <c r="C53" s="32">
        <v>10</v>
      </c>
      <c r="D53" s="32" t="s">
        <v>38</v>
      </c>
      <c r="E53" s="39" t="s">
        <v>384</v>
      </c>
      <c r="F53" s="59">
        <f t="shared" ref="F53:L53" si="36">SUM(F54:F54)</f>
        <v>136260570.40000001</v>
      </c>
      <c r="G53" s="59">
        <f t="shared" si="36"/>
        <v>0</v>
      </c>
      <c r="H53" s="59">
        <f t="shared" si="36"/>
        <v>136260570.40000001</v>
      </c>
      <c r="I53" s="176">
        <f t="shared" si="8"/>
        <v>1.8984889550206713E-3</v>
      </c>
      <c r="J53" s="59">
        <f t="shared" si="36"/>
        <v>60577096</v>
      </c>
      <c r="K53" s="59">
        <f t="shared" si="36"/>
        <v>0</v>
      </c>
      <c r="L53" s="59">
        <f t="shared" si="36"/>
        <v>60577096</v>
      </c>
      <c r="M53" s="176">
        <f t="shared" si="4"/>
        <v>0.44456804945240413</v>
      </c>
      <c r="N53" s="176">
        <f t="shared" si="5"/>
        <v>0</v>
      </c>
      <c r="O53" s="177">
        <f t="shared" si="30"/>
        <v>0</v>
      </c>
    </row>
    <row r="54" spans="1:15" ht="30" customHeight="1" x14ac:dyDescent="0.25">
      <c r="A54" s="114" t="s">
        <v>385</v>
      </c>
      <c r="B54" s="43" t="s">
        <v>37</v>
      </c>
      <c r="C54" s="43">
        <v>10</v>
      </c>
      <c r="D54" s="43" t="s">
        <v>38</v>
      </c>
      <c r="E54" s="44" t="s">
        <v>268</v>
      </c>
      <c r="F54" s="127">
        <v>136260570.40000001</v>
      </c>
      <c r="G54" s="45">
        <v>0</v>
      </c>
      <c r="H54" s="45">
        <f>+F54-G54</f>
        <v>136260570.40000001</v>
      </c>
      <c r="I54" s="54">
        <f t="shared" si="8"/>
        <v>1.8984889550206713E-3</v>
      </c>
      <c r="J54" s="45">
        <v>60577096</v>
      </c>
      <c r="K54" s="200">
        <v>0</v>
      </c>
      <c r="L54" s="45">
        <f>+J54-K54</f>
        <v>60577096</v>
      </c>
      <c r="M54" s="54">
        <f t="shared" si="4"/>
        <v>0.44456804945240413</v>
      </c>
      <c r="N54" s="54">
        <f t="shared" si="5"/>
        <v>0</v>
      </c>
      <c r="O54" s="178">
        <f t="shared" si="30"/>
        <v>0</v>
      </c>
    </row>
    <row r="55" spans="1:15" ht="35.25" customHeight="1" x14ac:dyDescent="0.25">
      <c r="A55" s="113" t="s">
        <v>258</v>
      </c>
      <c r="B55" s="32" t="s">
        <v>37</v>
      </c>
      <c r="C55" s="32">
        <v>10</v>
      </c>
      <c r="D55" s="32" t="s">
        <v>38</v>
      </c>
      <c r="E55" s="72" t="s">
        <v>259</v>
      </c>
      <c r="F55" s="59">
        <f t="shared" ref="F55:L55" si="37">+F56</f>
        <v>431039532.39999998</v>
      </c>
      <c r="G55" s="59">
        <f t="shared" si="37"/>
        <v>0</v>
      </c>
      <c r="H55" s="59">
        <f t="shared" si="37"/>
        <v>431039532.39999998</v>
      </c>
      <c r="I55" s="176">
        <f t="shared" si="8"/>
        <v>6.0055802572706292E-3</v>
      </c>
      <c r="J55" s="59">
        <f t="shared" si="37"/>
        <v>81789482.400000006</v>
      </c>
      <c r="K55" s="59">
        <f t="shared" si="37"/>
        <v>68313168.400000006</v>
      </c>
      <c r="L55" s="59">
        <f t="shared" si="37"/>
        <v>13476314</v>
      </c>
      <c r="M55" s="176">
        <f t="shared" si="4"/>
        <v>0.18974937622217969</v>
      </c>
      <c r="N55" s="176">
        <f t="shared" si="5"/>
        <v>0.15848469401318424</v>
      </c>
      <c r="O55" s="177">
        <f t="shared" si="30"/>
        <v>0.8352316996690029</v>
      </c>
    </row>
    <row r="56" spans="1:15" ht="33" customHeight="1" x14ac:dyDescent="0.25">
      <c r="A56" s="113" t="s">
        <v>260</v>
      </c>
      <c r="B56" s="32" t="s">
        <v>37</v>
      </c>
      <c r="C56" s="32">
        <v>10</v>
      </c>
      <c r="D56" s="32" t="s">
        <v>38</v>
      </c>
      <c r="E56" s="39" t="s">
        <v>255</v>
      </c>
      <c r="F56" s="59">
        <f t="shared" ref="F56:L56" si="38">+F57+F61</f>
        <v>431039532.39999998</v>
      </c>
      <c r="G56" s="59">
        <f t="shared" si="38"/>
        <v>0</v>
      </c>
      <c r="H56" s="59">
        <f t="shared" si="38"/>
        <v>431039532.39999998</v>
      </c>
      <c r="I56" s="176">
        <f t="shared" si="8"/>
        <v>6.0055802572706292E-3</v>
      </c>
      <c r="J56" s="59">
        <f t="shared" si="38"/>
        <v>81789482.400000006</v>
      </c>
      <c r="K56" s="59">
        <f t="shared" si="38"/>
        <v>68313168.400000006</v>
      </c>
      <c r="L56" s="59">
        <f t="shared" si="38"/>
        <v>13476314</v>
      </c>
      <c r="M56" s="176">
        <f t="shared" si="4"/>
        <v>0.18974937622217969</v>
      </c>
      <c r="N56" s="176">
        <f t="shared" si="5"/>
        <v>0.15848469401318424</v>
      </c>
      <c r="O56" s="177">
        <f t="shared" si="30"/>
        <v>0.8352316996690029</v>
      </c>
    </row>
    <row r="57" spans="1:15" ht="51.75" customHeight="1" x14ac:dyDescent="0.25">
      <c r="A57" s="113" t="s">
        <v>261</v>
      </c>
      <c r="B57" s="32" t="s">
        <v>37</v>
      </c>
      <c r="C57" s="32">
        <v>10</v>
      </c>
      <c r="D57" s="32" t="s">
        <v>38</v>
      </c>
      <c r="E57" s="39" t="s">
        <v>262</v>
      </c>
      <c r="F57" s="59">
        <f t="shared" ref="F57:L59" si="39">+F58</f>
        <v>22421581</v>
      </c>
      <c r="G57" s="59">
        <f t="shared" si="39"/>
        <v>0</v>
      </c>
      <c r="H57" s="59">
        <f t="shared" si="39"/>
        <v>22421581</v>
      </c>
      <c r="I57" s="176">
        <f t="shared" si="8"/>
        <v>3.1239502196155007E-4</v>
      </c>
      <c r="J57" s="59">
        <f t="shared" si="39"/>
        <v>13476314</v>
      </c>
      <c r="K57" s="59">
        <f t="shared" si="39"/>
        <v>0</v>
      </c>
      <c r="L57" s="59">
        <f t="shared" si="39"/>
        <v>13476314</v>
      </c>
      <c r="M57" s="176">
        <f t="shared" si="4"/>
        <v>0.60104209422163402</v>
      </c>
      <c r="N57" s="176">
        <f t="shared" si="5"/>
        <v>0</v>
      </c>
      <c r="O57" s="177">
        <f t="shared" si="30"/>
        <v>0</v>
      </c>
    </row>
    <row r="58" spans="1:15" ht="51.75" customHeight="1" x14ac:dyDescent="0.25">
      <c r="A58" s="113" t="s">
        <v>386</v>
      </c>
      <c r="B58" s="32" t="s">
        <v>37</v>
      </c>
      <c r="C58" s="32">
        <v>10</v>
      </c>
      <c r="D58" s="32" t="s">
        <v>38</v>
      </c>
      <c r="E58" s="39" t="s">
        <v>262</v>
      </c>
      <c r="F58" s="59">
        <f t="shared" si="39"/>
        <v>22421581</v>
      </c>
      <c r="G58" s="59">
        <f t="shared" si="39"/>
        <v>0</v>
      </c>
      <c r="H58" s="59">
        <f t="shared" si="39"/>
        <v>22421581</v>
      </c>
      <c r="I58" s="176">
        <f t="shared" si="8"/>
        <v>3.1239502196155007E-4</v>
      </c>
      <c r="J58" s="59">
        <f t="shared" si="39"/>
        <v>13476314</v>
      </c>
      <c r="K58" s="59">
        <f t="shared" si="39"/>
        <v>0</v>
      </c>
      <c r="L58" s="59">
        <f t="shared" si="39"/>
        <v>13476314</v>
      </c>
      <c r="M58" s="176">
        <f t="shared" si="4"/>
        <v>0.60104209422163402</v>
      </c>
      <c r="N58" s="176">
        <f t="shared" si="5"/>
        <v>0</v>
      </c>
      <c r="O58" s="177">
        <f t="shared" si="30"/>
        <v>0</v>
      </c>
    </row>
    <row r="59" spans="1:15" ht="29.25" customHeight="1" x14ac:dyDescent="0.25">
      <c r="A59" s="113" t="s">
        <v>387</v>
      </c>
      <c r="B59" s="32" t="s">
        <v>37</v>
      </c>
      <c r="C59" s="32">
        <v>10</v>
      </c>
      <c r="D59" s="32" t="s">
        <v>38</v>
      </c>
      <c r="E59" s="72" t="s">
        <v>266</v>
      </c>
      <c r="F59" s="59">
        <f t="shared" si="39"/>
        <v>22421581</v>
      </c>
      <c r="G59" s="59">
        <f t="shared" si="39"/>
        <v>0</v>
      </c>
      <c r="H59" s="59">
        <f t="shared" si="39"/>
        <v>22421581</v>
      </c>
      <c r="I59" s="176">
        <f t="shared" si="8"/>
        <v>3.1239502196155007E-4</v>
      </c>
      <c r="J59" s="59">
        <f t="shared" si="39"/>
        <v>13476314</v>
      </c>
      <c r="K59" s="59">
        <f t="shared" si="39"/>
        <v>0</v>
      </c>
      <c r="L59" s="59">
        <f t="shared" si="39"/>
        <v>13476314</v>
      </c>
      <c r="M59" s="176">
        <f t="shared" si="4"/>
        <v>0.60104209422163402</v>
      </c>
      <c r="N59" s="176">
        <f t="shared" si="5"/>
        <v>0</v>
      </c>
      <c r="O59" s="177">
        <f t="shared" si="30"/>
        <v>0</v>
      </c>
    </row>
    <row r="60" spans="1:15" ht="30" customHeight="1" x14ac:dyDescent="0.25">
      <c r="A60" s="114" t="s">
        <v>388</v>
      </c>
      <c r="B60" s="43" t="s">
        <v>37</v>
      </c>
      <c r="C60" s="43">
        <v>10</v>
      </c>
      <c r="D60" s="43" t="s">
        <v>38</v>
      </c>
      <c r="E60" s="44" t="s">
        <v>268</v>
      </c>
      <c r="F60" s="56">
        <v>22421581</v>
      </c>
      <c r="G60" s="45">
        <v>0</v>
      </c>
      <c r="H60" s="45">
        <f>+F60-G60</f>
        <v>22421581</v>
      </c>
      <c r="I60" s="54">
        <f t="shared" si="8"/>
        <v>3.1239502196155007E-4</v>
      </c>
      <c r="J60" s="45">
        <v>13476314</v>
      </c>
      <c r="K60" s="200">
        <v>0</v>
      </c>
      <c r="L60" s="45">
        <f>+J60-K60</f>
        <v>13476314</v>
      </c>
      <c r="M60" s="54">
        <f t="shared" si="4"/>
        <v>0.60104209422163402</v>
      </c>
      <c r="N60" s="54">
        <f t="shared" si="5"/>
        <v>0</v>
      </c>
      <c r="O60" s="178">
        <f t="shared" si="30"/>
        <v>0</v>
      </c>
    </row>
    <row r="61" spans="1:15" ht="51.75" customHeight="1" x14ac:dyDescent="0.25">
      <c r="A61" s="113" t="s">
        <v>269</v>
      </c>
      <c r="B61" s="32" t="s">
        <v>37</v>
      </c>
      <c r="C61" s="32">
        <v>10</v>
      </c>
      <c r="D61" s="32" t="s">
        <v>38</v>
      </c>
      <c r="E61" s="39" t="s">
        <v>270</v>
      </c>
      <c r="F61" s="59">
        <f t="shared" ref="F61:L63" si="40">+F62</f>
        <v>408617951.39999998</v>
      </c>
      <c r="G61" s="59">
        <f t="shared" si="40"/>
        <v>0</v>
      </c>
      <c r="H61" s="59">
        <f t="shared" si="40"/>
        <v>408617951.39999998</v>
      </c>
      <c r="I61" s="176">
        <f t="shared" si="8"/>
        <v>5.6931852353090794E-3</v>
      </c>
      <c r="J61" s="59">
        <f t="shared" si="40"/>
        <v>68313168.400000006</v>
      </c>
      <c r="K61" s="59">
        <f t="shared" si="40"/>
        <v>68313168.400000006</v>
      </c>
      <c r="L61" s="59">
        <f t="shared" si="40"/>
        <v>0</v>
      </c>
      <c r="M61" s="176">
        <f t="shared" si="4"/>
        <v>0.16718102610506116</v>
      </c>
      <c r="N61" s="176">
        <f t="shared" si="5"/>
        <v>0.16718102610506116</v>
      </c>
      <c r="O61" s="177">
        <f t="shared" si="30"/>
        <v>1</v>
      </c>
    </row>
    <row r="62" spans="1:15" ht="51.75" customHeight="1" x14ac:dyDescent="0.25">
      <c r="A62" s="113" t="s">
        <v>389</v>
      </c>
      <c r="B62" s="32" t="s">
        <v>37</v>
      </c>
      <c r="C62" s="32">
        <v>10</v>
      </c>
      <c r="D62" s="32" t="s">
        <v>38</v>
      </c>
      <c r="E62" s="39" t="s">
        <v>390</v>
      </c>
      <c r="F62" s="59">
        <f t="shared" si="40"/>
        <v>408617951.39999998</v>
      </c>
      <c r="G62" s="59">
        <f t="shared" si="40"/>
        <v>0</v>
      </c>
      <c r="H62" s="59">
        <f t="shared" si="40"/>
        <v>408617951.39999998</v>
      </c>
      <c r="I62" s="176">
        <f t="shared" si="8"/>
        <v>5.6931852353090794E-3</v>
      </c>
      <c r="J62" s="59">
        <f t="shared" si="40"/>
        <v>68313168.400000006</v>
      </c>
      <c r="K62" s="59">
        <f t="shared" si="40"/>
        <v>68313168.400000006</v>
      </c>
      <c r="L62" s="59">
        <f t="shared" si="40"/>
        <v>0</v>
      </c>
      <c r="M62" s="176">
        <f t="shared" si="4"/>
        <v>0.16718102610506116</v>
      </c>
      <c r="N62" s="176">
        <f t="shared" si="5"/>
        <v>0.16718102610506116</v>
      </c>
      <c r="O62" s="177">
        <f t="shared" si="30"/>
        <v>1</v>
      </c>
    </row>
    <row r="63" spans="1:15" ht="29.25" customHeight="1" x14ac:dyDescent="0.25">
      <c r="A63" s="113" t="s">
        <v>391</v>
      </c>
      <c r="B63" s="32" t="s">
        <v>37</v>
      </c>
      <c r="C63" s="32">
        <v>10</v>
      </c>
      <c r="D63" s="32" t="s">
        <v>38</v>
      </c>
      <c r="E63" s="72" t="s">
        <v>266</v>
      </c>
      <c r="F63" s="59">
        <f t="shared" si="40"/>
        <v>408617951.39999998</v>
      </c>
      <c r="G63" s="59">
        <f t="shared" si="40"/>
        <v>0</v>
      </c>
      <c r="H63" s="59">
        <f t="shared" si="40"/>
        <v>408617951.39999998</v>
      </c>
      <c r="I63" s="176">
        <f t="shared" si="8"/>
        <v>5.6931852353090794E-3</v>
      </c>
      <c r="J63" s="59">
        <f t="shared" si="40"/>
        <v>68313168.400000006</v>
      </c>
      <c r="K63" s="59">
        <f t="shared" si="40"/>
        <v>68313168.400000006</v>
      </c>
      <c r="L63" s="59">
        <f t="shared" si="40"/>
        <v>0</v>
      </c>
      <c r="M63" s="176">
        <f t="shared" si="4"/>
        <v>0.16718102610506116</v>
      </c>
      <c r="N63" s="176">
        <f t="shared" si="5"/>
        <v>0.16718102610506116</v>
      </c>
      <c r="O63" s="177">
        <f t="shared" si="30"/>
        <v>1</v>
      </c>
    </row>
    <row r="64" spans="1:15" ht="30" customHeight="1" x14ac:dyDescent="0.25">
      <c r="A64" s="114" t="s">
        <v>392</v>
      </c>
      <c r="B64" s="43" t="s">
        <v>37</v>
      </c>
      <c r="C64" s="43">
        <v>10</v>
      </c>
      <c r="D64" s="43" t="s">
        <v>38</v>
      </c>
      <c r="E64" s="44" t="s">
        <v>268</v>
      </c>
      <c r="F64" s="56">
        <v>408617951.39999998</v>
      </c>
      <c r="G64" s="56">
        <v>0</v>
      </c>
      <c r="H64" s="45">
        <f>+F64-G64</f>
        <v>408617951.39999998</v>
      </c>
      <c r="I64" s="54">
        <f t="shared" si="8"/>
        <v>5.6931852353090794E-3</v>
      </c>
      <c r="J64" s="56">
        <v>68313168.400000006</v>
      </c>
      <c r="K64" s="56">
        <v>68313168.400000006</v>
      </c>
      <c r="L64" s="45">
        <f>+J64-K64</f>
        <v>0</v>
      </c>
      <c r="M64" s="54">
        <f t="shared" si="4"/>
        <v>0.16718102610506116</v>
      </c>
      <c r="N64" s="54">
        <f t="shared" si="5"/>
        <v>0.16718102610506116</v>
      </c>
      <c r="O64" s="178">
        <f t="shared" si="30"/>
        <v>1</v>
      </c>
    </row>
    <row r="65" spans="1:15" ht="29.25" customHeight="1" x14ac:dyDescent="0.25">
      <c r="A65" s="113" t="s">
        <v>274</v>
      </c>
      <c r="B65" s="32" t="s">
        <v>41</v>
      </c>
      <c r="C65" s="32">
        <v>20</v>
      </c>
      <c r="D65" s="32" t="s">
        <v>38</v>
      </c>
      <c r="E65" s="39" t="s">
        <v>275</v>
      </c>
      <c r="F65" s="59">
        <f>+F66</f>
        <v>23533691800.150002</v>
      </c>
      <c r="G65" s="59">
        <f t="shared" ref="G65:L65" si="41">+G66</f>
        <v>0</v>
      </c>
      <c r="H65" s="59">
        <f t="shared" si="41"/>
        <v>23533691800.150002</v>
      </c>
      <c r="I65" s="176">
        <f t="shared" si="8"/>
        <v>0.32788982038082909</v>
      </c>
      <c r="J65" s="59">
        <f t="shared" si="41"/>
        <v>2394877840.5299997</v>
      </c>
      <c r="K65" s="59">
        <f t="shared" si="41"/>
        <v>0</v>
      </c>
      <c r="L65" s="59">
        <f t="shared" si="41"/>
        <v>2394877840.5299997</v>
      </c>
      <c r="M65" s="176">
        <f t="shared" si="4"/>
        <v>0.10176379723451358</v>
      </c>
      <c r="N65" s="176">
        <f t="shared" si="5"/>
        <v>0</v>
      </c>
      <c r="O65" s="177">
        <f t="shared" si="30"/>
        <v>0</v>
      </c>
    </row>
    <row r="66" spans="1:15" ht="29.25" customHeight="1" x14ac:dyDescent="0.25">
      <c r="A66" s="113" t="s">
        <v>276</v>
      </c>
      <c r="B66" s="32" t="s">
        <v>41</v>
      </c>
      <c r="C66" s="32">
        <v>20</v>
      </c>
      <c r="D66" s="32" t="s">
        <v>38</v>
      </c>
      <c r="E66" s="39" t="s">
        <v>255</v>
      </c>
      <c r="F66" s="59">
        <f>+F67+F73</f>
        <v>23533691800.150002</v>
      </c>
      <c r="G66" s="59">
        <f t="shared" ref="G66:L66" si="42">+G67+G73</f>
        <v>0</v>
      </c>
      <c r="H66" s="59">
        <f t="shared" si="42"/>
        <v>23533691800.150002</v>
      </c>
      <c r="I66" s="176">
        <f t="shared" si="8"/>
        <v>0.32788982038082909</v>
      </c>
      <c r="J66" s="59">
        <f t="shared" si="42"/>
        <v>2394877840.5299997</v>
      </c>
      <c r="K66" s="59">
        <f t="shared" si="42"/>
        <v>0</v>
      </c>
      <c r="L66" s="59">
        <f t="shared" si="42"/>
        <v>2394877840.5299997</v>
      </c>
      <c r="M66" s="176">
        <f t="shared" si="4"/>
        <v>0.10176379723451358</v>
      </c>
      <c r="N66" s="176">
        <f t="shared" si="5"/>
        <v>0</v>
      </c>
      <c r="O66" s="177">
        <f t="shared" si="30"/>
        <v>0</v>
      </c>
    </row>
    <row r="67" spans="1:15" ht="49.5" customHeight="1" x14ac:dyDescent="0.25">
      <c r="A67" s="113" t="s">
        <v>277</v>
      </c>
      <c r="B67" s="32" t="s">
        <v>41</v>
      </c>
      <c r="C67" s="32">
        <v>20</v>
      </c>
      <c r="D67" s="32" t="s">
        <v>38</v>
      </c>
      <c r="E67" s="72" t="s">
        <v>278</v>
      </c>
      <c r="F67" s="59">
        <f>+F68</f>
        <v>23515648068.150002</v>
      </c>
      <c r="G67" s="59">
        <f t="shared" ref="G67:L67" si="43">+G68</f>
        <v>0</v>
      </c>
      <c r="H67" s="59">
        <f t="shared" si="43"/>
        <v>23515648068.150002</v>
      </c>
      <c r="I67" s="176">
        <f t="shared" si="8"/>
        <v>0.32763842097886858</v>
      </c>
      <c r="J67" s="59">
        <f t="shared" si="43"/>
        <v>2383978932.5299997</v>
      </c>
      <c r="K67" s="59">
        <f t="shared" si="43"/>
        <v>0</v>
      </c>
      <c r="L67" s="59">
        <f t="shared" si="43"/>
        <v>2383978932.5299997</v>
      </c>
      <c r="M67" s="176">
        <f t="shared" si="4"/>
        <v>0.10137840665165004</v>
      </c>
      <c r="N67" s="176">
        <f t="shared" si="5"/>
        <v>0</v>
      </c>
      <c r="O67" s="177">
        <f t="shared" si="30"/>
        <v>0</v>
      </c>
    </row>
    <row r="68" spans="1:15" ht="49.5" customHeight="1" x14ac:dyDescent="0.25">
      <c r="A68" s="113" t="s">
        <v>393</v>
      </c>
      <c r="B68" s="32" t="s">
        <v>41</v>
      </c>
      <c r="C68" s="32">
        <v>20</v>
      </c>
      <c r="D68" s="32" t="s">
        <v>38</v>
      </c>
      <c r="E68" s="39" t="s">
        <v>278</v>
      </c>
      <c r="F68" s="59">
        <f>+F69+F71</f>
        <v>23515648068.150002</v>
      </c>
      <c r="G68" s="59">
        <f t="shared" ref="G68:L68" si="44">+G69+G71</f>
        <v>0</v>
      </c>
      <c r="H68" s="59">
        <f t="shared" si="44"/>
        <v>23515648068.150002</v>
      </c>
      <c r="I68" s="176">
        <f t="shared" si="8"/>
        <v>0.32763842097886858</v>
      </c>
      <c r="J68" s="59">
        <f t="shared" si="44"/>
        <v>2383978932.5299997</v>
      </c>
      <c r="K68" s="59">
        <f t="shared" si="44"/>
        <v>0</v>
      </c>
      <c r="L68" s="59">
        <f t="shared" si="44"/>
        <v>2383978932.5299997</v>
      </c>
      <c r="M68" s="176">
        <f t="shared" si="4"/>
        <v>0.10137840665165004</v>
      </c>
      <c r="N68" s="176">
        <f t="shared" si="5"/>
        <v>0</v>
      </c>
      <c r="O68" s="177">
        <f t="shared" si="30"/>
        <v>0</v>
      </c>
    </row>
    <row r="69" spans="1:15" ht="36.75" customHeight="1" x14ac:dyDescent="0.25">
      <c r="A69" s="113" t="s">
        <v>394</v>
      </c>
      <c r="B69" s="32" t="s">
        <v>41</v>
      </c>
      <c r="C69" s="32">
        <v>20</v>
      </c>
      <c r="D69" s="32" t="s">
        <v>38</v>
      </c>
      <c r="E69" s="39" t="s">
        <v>282</v>
      </c>
      <c r="F69" s="59">
        <f t="shared" ref="F69:L69" si="45">+F70</f>
        <v>21234647769.150002</v>
      </c>
      <c r="G69" s="59">
        <f t="shared" si="45"/>
        <v>0</v>
      </c>
      <c r="H69" s="59">
        <f t="shared" si="45"/>
        <v>21234647769.150002</v>
      </c>
      <c r="I69" s="176">
        <f t="shared" si="8"/>
        <v>0.29585773885389233</v>
      </c>
      <c r="J69" s="59">
        <f t="shared" si="45"/>
        <v>2071499173.53</v>
      </c>
      <c r="K69" s="59">
        <f t="shared" si="45"/>
        <v>0</v>
      </c>
      <c r="L69" s="59">
        <f t="shared" si="45"/>
        <v>2071499173.53</v>
      </c>
      <c r="M69" s="176">
        <f t="shared" si="4"/>
        <v>9.7552791835779987E-2</v>
      </c>
      <c r="N69" s="176">
        <f t="shared" si="5"/>
        <v>0</v>
      </c>
      <c r="O69" s="177">
        <f t="shared" si="30"/>
        <v>0</v>
      </c>
    </row>
    <row r="70" spans="1:15" ht="30" customHeight="1" x14ac:dyDescent="0.25">
      <c r="A70" s="114" t="s">
        <v>395</v>
      </c>
      <c r="B70" s="43" t="s">
        <v>41</v>
      </c>
      <c r="C70" s="43">
        <v>20</v>
      </c>
      <c r="D70" s="43" t="s">
        <v>38</v>
      </c>
      <c r="E70" s="44" t="s">
        <v>268</v>
      </c>
      <c r="F70" s="56">
        <v>21234647769.150002</v>
      </c>
      <c r="G70" s="45">
        <v>0</v>
      </c>
      <c r="H70" s="45">
        <f>+F70-G70</f>
        <v>21234647769.150002</v>
      </c>
      <c r="I70" s="54">
        <f t="shared" si="8"/>
        <v>0.29585773885389233</v>
      </c>
      <c r="J70" s="45">
        <v>2071499173.53</v>
      </c>
      <c r="K70" s="200">
        <v>0</v>
      </c>
      <c r="L70" s="45">
        <f>+J70-K70</f>
        <v>2071499173.53</v>
      </c>
      <c r="M70" s="54">
        <f t="shared" si="4"/>
        <v>9.7552791835779987E-2</v>
      </c>
      <c r="N70" s="54">
        <f t="shared" si="5"/>
        <v>0</v>
      </c>
      <c r="O70" s="178">
        <f t="shared" si="30"/>
        <v>0</v>
      </c>
    </row>
    <row r="71" spans="1:15" ht="36.75" customHeight="1" x14ac:dyDescent="0.25">
      <c r="A71" s="113" t="s">
        <v>396</v>
      </c>
      <c r="B71" s="32" t="s">
        <v>41</v>
      </c>
      <c r="C71" s="32">
        <v>20</v>
      </c>
      <c r="D71" s="32" t="s">
        <v>38</v>
      </c>
      <c r="E71" s="39" t="s">
        <v>285</v>
      </c>
      <c r="F71" s="59">
        <f t="shared" ref="F71:L71" si="46">+F72</f>
        <v>2281000299</v>
      </c>
      <c r="G71" s="59">
        <f t="shared" si="46"/>
        <v>0</v>
      </c>
      <c r="H71" s="59">
        <f t="shared" si="46"/>
        <v>2281000299</v>
      </c>
      <c r="I71" s="176">
        <f t="shared" si="8"/>
        <v>3.1780682124976256E-2</v>
      </c>
      <c r="J71" s="59">
        <f t="shared" si="46"/>
        <v>312479759</v>
      </c>
      <c r="K71" s="59">
        <f t="shared" si="46"/>
        <v>0</v>
      </c>
      <c r="L71" s="59">
        <f t="shared" si="46"/>
        <v>312479759</v>
      </c>
      <c r="M71" s="176">
        <f t="shared" si="4"/>
        <v>0.1369924235156797</v>
      </c>
      <c r="N71" s="176">
        <f t="shared" si="5"/>
        <v>0</v>
      </c>
      <c r="O71" s="177">
        <f t="shared" si="30"/>
        <v>0</v>
      </c>
    </row>
    <row r="72" spans="1:15" ht="30" customHeight="1" x14ac:dyDescent="0.25">
      <c r="A72" s="114" t="s">
        <v>397</v>
      </c>
      <c r="B72" s="43" t="s">
        <v>41</v>
      </c>
      <c r="C72" s="43">
        <v>20</v>
      </c>
      <c r="D72" s="43" t="s">
        <v>38</v>
      </c>
      <c r="E72" s="44" t="s">
        <v>268</v>
      </c>
      <c r="F72" s="56">
        <v>2281000299</v>
      </c>
      <c r="G72" s="45">
        <v>0</v>
      </c>
      <c r="H72" s="45">
        <f>+F72-G72</f>
        <v>2281000299</v>
      </c>
      <c r="I72" s="54">
        <f t="shared" si="8"/>
        <v>3.1780682124976256E-2</v>
      </c>
      <c r="J72" s="45">
        <v>312479759</v>
      </c>
      <c r="K72" s="200">
        <v>0</v>
      </c>
      <c r="L72" s="45">
        <f>+J72-K72</f>
        <v>312479759</v>
      </c>
      <c r="M72" s="54">
        <f t="shared" si="4"/>
        <v>0.1369924235156797</v>
      </c>
      <c r="N72" s="54">
        <f t="shared" si="5"/>
        <v>0</v>
      </c>
      <c r="O72" s="178">
        <f t="shared" si="30"/>
        <v>0</v>
      </c>
    </row>
    <row r="73" spans="1:15" ht="39" customHeight="1" x14ac:dyDescent="0.25">
      <c r="A73" s="113" t="s">
        <v>287</v>
      </c>
      <c r="B73" s="32" t="s">
        <v>41</v>
      </c>
      <c r="C73" s="32">
        <v>20</v>
      </c>
      <c r="D73" s="32" t="s">
        <v>38</v>
      </c>
      <c r="E73" s="39" t="s">
        <v>288</v>
      </c>
      <c r="F73" s="59">
        <f t="shared" ref="F73:L75" si="47">+F74</f>
        <v>18043732</v>
      </c>
      <c r="G73" s="59">
        <f t="shared" si="47"/>
        <v>0</v>
      </c>
      <c r="H73" s="59">
        <f t="shared" si="47"/>
        <v>18043732</v>
      </c>
      <c r="I73" s="176">
        <f t="shared" si="8"/>
        <v>2.5139940196047388E-4</v>
      </c>
      <c r="J73" s="59">
        <f t="shared" si="47"/>
        <v>10898908</v>
      </c>
      <c r="K73" s="59">
        <f t="shared" si="47"/>
        <v>0</v>
      </c>
      <c r="L73" s="59">
        <f t="shared" si="47"/>
        <v>10898908</v>
      </c>
      <c r="M73" s="176">
        <f t="shared" si="4"/>
        <v>0.60402737083437064</v>
      </c>
      <c r="N73" s="176">
        <f t="shared" si="5"/>
        <v>0</v>
      </c>
      <c r="O73" s="177">
        <f t="shared" si="30"/>
        <v>0</v>
      </c>
    </row>
    <row r="74" spans="1:15" ht="39" customHeight="1" x14ac:dyDescent="0.25">
      <c r="A74" s="113" t="s">
        <v>398</v>
      </c>
      <c r="B74" s="32" t="s">
        <v>41</v>
      </c>
      <c r="C74" s="32">
        <v>20</v>
      </c>
      <c r="D74" s="32" t="s">
        <v>38</v>
      </c>
      <c r="E74" s="39" t="s">
        <v>288</v>
      </c>
      <c r="F74" s="59">
        <f t="shared" si="47"/>
        <v>18043732</v>
      </c>
      <c r="G74" s="59">
        <f t="shared" si="47"/>
        <v>0</v>
      </c>
      <c r="H74" s="59">
        <f t="shared" si="47"/>
        <v>18043732</v>
      </c>
      <c r="I74" s="176">
        <f t="shared" si="8"/>
        <v>2.5139940196047388E-4</v>
      </c>
      <c r="J74" s="59">
        <f t="shared" si="47"/>
        <v>10898908</v>
      </c>
      <c r="K74" s="59">
        <f t="shared" si="47"/>
        <v>0</v>
      </c>
      <c r="L74" s="59">
        <f t="shared" si="47"/>
        <v>10898908</v>
      </c>
      <c r="M74" s="176">
        <f t="shared" ref="M74:M117" si="48">+J74/H74</f>
        <v>0.60402737083437064</v>
      </c>
      <c r="N74" s="176">
        <f t="shared" ref="N74:N117" si="49">+K74/H74</f>
        <v>0</v>
      </c>
      <c r="O74" s="177">
        <f t="shared" si="30"/>
        <v>0</v>
      </c>
    </row>
    <row r="75" spans="1:15" ht="39" customHeight="1" x14ac:dyDescent="0.25">
      <c r="A75" s="113" t="s">
        <v>399</v>
      </c>
      <c r="B75" s="32" t="s">
        <v>41</v>
      </c>
      <c r="C75" s="32">
        <v>20</v>
      </c>
      <c r="D75" s="32" t="s">
        <v>38</v>
      </c>
      <c r="E75" s="39" t="s">
        <v>266</v>
      </c>
      <c r="F75" s="40">
        <f t="shared" si="47"/>
        <v>18043732</v>
      </c>
      <c r="G75" s="40">
        <f t="shared" si="47"/>
        <v>0</v>
      </c>
      <c r="H75" s="40">
        <f t="shared" si="47"/>
        <v>18043732</v>
      </c>
      <c r="I75" s="176">
        <f t="shared" si="8"/>
        <v>2.5139940196047388E-4</v>
      </c>
      <c r="J75" s="40">
        <f t="shared" si="47"/>
        <v>10898908</v>
      </c>
      <c r="K75" s="40">
        <f t="shared" si="47"/>
        <v>0</v>
      </c>
      <c r="L75" s="40">
        <f t="shared" si="47"/>
        <v>10898908</v>
      </c>
      <c r="M75" s="176">
        <f t="shared" si="48"/>
        <v>0.60402737083437064</v>
      </c>
      <c r="N75" s="176">
        <f t="shared" si="49"/>
        <v>0</v>
      </c>
      <c r="O75" s="177">
        <f t="shared" si="30"/>
        <v>0</v>
      </c>
    </row>
    <row r="76" spans="1:15" ht="30" customHeight="1" x14ac:dyDescent="0.25">
      <c r="A76" s="114" t="s">
        <v>400</v>
      </c>
      <c r="B76" s="43" t="s">
        <v>41</v>
      </c>
      <c r="C76" s="43">
        <v>20</v>
      </c>
      <c r="D76" s="43" t="s">
        <v>38</v>
      </c>
      <c r="E76" s="44" t="s">
        <v>268</v>
      </c>
      <c r="F76" s="56">
        <v>18043732</v>
      </c>
      <c r="G76" s="45">
        <v>0</v>
      </c>
      <c r="H76" s="45">
        <f>+F76-G76</f>
        <v>18043732</v>
      </c>
      <c r="I76" s="54">
        <f t="shared" si="8"/>
        <v>2.5139940196047388E-4</v>
      </c>
      <c r="J76" s="45">
        <v>10898908</v>
      </c>
      <c r="K76" s="200">
        <v>0</v>
      </c>
      <c r="L76" s="45">
        <f>+J76-K76</f>
        <v>10898908</v>
      </c>
      <c r="M76" s="54">
        <f t="shared" si="48"/>
        <v>0.60402737083437064</v>
      </c>
      <c r="N76" s="54">
        <f t="shared" si="49"/>
        <v>0</v>
      </c>
      <c r="O76" s="178">
        <f t="shared" si="30"/>
        <v>0</v>
      </c>
    </row>
    <row r="77" spans="1:15" ht="34.5" customHeight="1" x14ac:dyDescent="0.25">
      <c r="A77" s="113" t="s">
        <v>291</v>
      </c>
      <c r="B77" s="32" t="s">
        <v>37</v>
      </c>
      <c r="C77" s="32">
        <v>10</v>
      </c>
      <c r="D77" s="32" t="s">
        <v>38</v>
      </c>
      <c r="E77" s="39" t="s">
        <v>292</v>
      </c>
      <c r="F77" s="60">
        <f>+F78</f>
        <v>681932842</v>
      </c>
      <c r="G77" s="60">
        <f t="shared" ref="G77:L77" si="50">+G78</f>
        <v>0</v>
      </c>
      <c r="H77" s="60">
        <f t="shared" si="50"/>
        <v>681932842</v>
      </c>
      <c r="I77" s="176">
        <f t="shared" si="8"/>
        <v>9.5012222890478708E-3</v>
      </c>
      <c r="J77" s="60">
        <f t="shared" si="50"/>
        <v>13614133</v>
      </c>
      <c r="K77" s="60">
        <f t="shared" si="50"/>
        <v>0</v>
      </c>
      <c r="L77" s="60">
        <f t="shared" si="50"/>
        <v>13614133</v>
      </c>
      <c r="M77" s="176">
        <f t="shared" si="48"/>
        <v>1.9964037749042741E-2</v>
      </c>
      <c r="N77" s="176">
        <f t="shared" si="49"/>
        <v>0</v>
      </c>
      <c r="O77" s="177">
        <f t="shared" si="30"/>
        <v>0</v>
      </c>
    </row>
    <row r="78" spans="1:15" ht="34.5" customHeight="1" x14ac:dyDescent="0.25">
      <c r="A78" s="113" t="s">
        <v>293</v>
      </c>
      <c r="B78" s="32" t="s">
        <v>37</v>
      </c>
      <c r="C78" s="32">
        <v>10</v>
      </c>
      <c r="D78" s="32" t="s">
        <v>38</v>
      </c>
      <c r="E78" s="72" t="s">
        <v>255</v>
      </c>
      <c r="F78" s="60">
        <f>+F79+F83</f>
        <v>681932842</v>
      </c>
      <c r="G78" s="60">
        <f t="shared" ref="G78:L78" si="51">+G79+G83</f>
        <v>0</v>
      </c>
      <c r="H78" s="60">
        <f t="shared" si="51"/>
        <v>681932842</v>
      </c>
      <c r="I78" s="176">
        <f t="shared" si="8"/>
        <v>9.5012222890478708E-3</v>
      </c>
      <c r="J78" s="60">
        <f t="shared" si="51"/>
        <v>13614133</v>
      </c>
      <c r="K78" s="60">
        <f t="shared" si="51"/>
        <v>0</v>
      </c>
      <c r="L78" s="60">
        <f t="shared" si="51"/>
        <v>13614133</v>
      </c>
      <c r="M78" s="176">
        <f t="shared" si="48"/>
        <v>1.9964037749042741E-2</v>
      </c>
      <c r="N78" s="176">
        <f t="shared" si="49"/>
        <v>0</v>
      </c>
      <c r="O78" s="177">
        <f t="shared" si="30"/>
        <v>0</v>
      </c>
    </row>
    <row r="79" spans="1:15" ht="34.5" customHeight="1" x14ac:dyDescent="0.25">
      <c r="A79" s="113" t="s">
        <v>294</v>
      </c>
      <c r="B79" s="32" t="s">
        <v>37</v>
      </c>
      <c r="C79" s="32">
        <v>10</v>
      </c>
      <c r="D79" s="32" t="s">
        <v>38</v>
      </c>
      <c r="E79" s="39" t="s">
        <v>295</v>
      </c>
      <c r="F79" s="60">
        <f t="shared" ref="F79:L79" si="52">F80</f>
        <v>647692269</v>
      </c>
      <c r="G79" s="60">
        <f t="shared" si="52"/>
        <v>0</v>
      </c>
      <c r="H79" s="60">
        <f t="shared" si="52"/>
        <v>647692269</v>
      </c>
      <c r="I79" s="176">
        <f t="shared" ref="I79:I116" si="53">+H79/$H$117</f>
        <v>9.0241558166028156E-3</v>
      </c>
      <c r="J79" s="60">
        <f t="shared" si="52"/>
        <v>0</v>
      </c>
      <c r="K79" s="60">
        <f t="shared" si="52"/>
        <v>0</v>
      </c>
      <c r="L79" s="60">
        <f t="shared" si="52"/>
        <v>0</v>
      </c>
      <c r="M79" s="176">
        <f t="shared" si="48"/>
        <v>0</v>
      </c>
      <c r="N79" s="176">
        <f t="shared" si="49"/>
        <v>0</v>
      </c>
      <c r="O79" s="177" t="s">
        <v>40</v>
      </c>
    </row>
    <row r="80" spans="1:15" ht="43.5" customHeight="1" x14ac:dyDescent="0.25">
      <c r="A80" s="113" t="s">
        <v>401</v>
      </c>
      <c r="B80" s="32" t="s">
        <v>37</v>
      </c>
      <c r="C80" s="32">
        <v>10</v>
      </c>
      <c r="D80" s="32" t="s">
        <v>38</v>
      </c>
      <c r="E80" s="39" t="s">
        <v>295</v>
      </c>
      <c r="F80" s="60">
        <f t="shared" ref="F80:L81" si="54">+F81</f>
        <v>647692269</v>
      </c>
      <c r="G80" s="60">
        <f t="shared" si="54"/>
        <v>0</v>
      </c>
      <c r="H80" s="60">
        <f t="shared" si="54"/>
        <v>647692269</v>
      </c>
      <c r="I80" s="176">
        <f t="shared" si="53"/>
        <v>9.0241558166028156E-3</v>
      </c>
      <c r="J80" s="60">
        <f t="shared" si="54"/>
        <v>0</v>
      </c>
      <c r="K80" s="60">
        <f t="shared" si="54"/>
        <v>0</v>
      </c>
      <c r="L80" s="60">
        <f t="shared" si="54"/>
        <v>0</v>
      </c>
      <c r="M80" s="176">
        <f t="shared" si="48"/>
        <v>0</v>
      </c>
      <c r="N80" s="176">
        <f t="shared" si="49"/>
        <v>0</v>
      </c>
      <c r="O80" s="177" t="s">
        <v>40</v>
      </c>
    </row>
    <row r="81" spans="1:15" ht="33.75" customHeight="1" x14ac:dyDescent="0.25">
      <c r="A81" s="113" t="s">
        <v>402</v>
      </c>
      <c r="B81" s="32" t="s">
        <v>37</v>
      </c>
      <c r="C81" s="32">
        <v>10</v>
      </c>
      <c r="D81" s="32" t="s">
        <v>38</v>
      </c>
      <c r="E81" s="39" t="s">
        <v>298</v>
      </c>
      <c r="F81" s="60">
        <f t="shared" si="54"/>
        <v>647692269</v>
      </c>
      <c r="G81" s="60">
        <f t="shared" si="54"/>
        <v>0</v>
      </c>
      <c r="H81" s="60">
        <f t="shared" si="54"/>
        <v>647692269</v>
      </c>
      <c r="I81" s="176">
        <f t="shared" si="53"/>
        <v>9.0241558166028156E-3</v>
      </c>
      <c r="J81" s="60">
        <f t="shared" si="54"/>
        <v>0</v>
      </c>
      <c r="K81" s="60">
        <f t="shared" si="54"/>
        <v>0</v>
      </c>
      <c r="L81" s="60">
        <f t="shared" si="54"/>
        <v>0</v>
      </c>
      <c r="M81" s="176">
        <f t="shared" si="48"/>
        <v>0</v>
      </c>
      <c r="N81" s="176">
        <f t="shared" si="49"/>
        <v>0</v>
      </c>
      <c r="O81" s="177" t="s">
        <v>40</v>
      </c>
    </row>
    <row r="82" spans="1:15" ht="41.25" customHeight="1" x14ac:dyDescent="0.25">
      <c r="A82" s="114" t="s">
        <v>403</v>
      </c>
      <c r="B82" s="43" t="s">
        <v>37</v>
      </c>
      <c r="C82" s="43">
        <v>10</v>
      </c>
      <c r="D82" s="43" t="s">
        <v>38</v>
      </c>
      <c r="E82" s="44" t="s">
        <v>268</v>
      </c>
      <c r="F82" s="56">
        <v>647692269</v>
      </c>
      <c r="G82" s="45">
        <v>0</v>
      </c>
      <c r="H82" s="45">
        <f>+F82-G82</f>
        <v>647692269</v>
      </c>
      <c r="I82" s="54">
        <f t="shared" si="53"/>
        <v>9.0241558166028156E-3</v>
      </c>
      <c r="J82" s="45">
        <v>0</v>
      </c>
      <c r="K82" s="200">
        <v>0</v>
      </c>
      <c r="L82" s="45">
        <f>+J82-K82</f>
        <v>0</v>
      </c>
      <c r="M82" s="54">
        <f t="shared" si="48"/>
        <v>0</v>
      </c>
      <c r="N82" s="54">
        <f t="shared" si="49"/>
        <v>0</v>
      </c>
      <c r="O82" s="178" t="s">
        <v>40</v>
      </c>
    </row>
    <row r="83" spans="1:15" ht="49.5" customHeight="1" x14ac:dyDescent="0.25">
      <c r="A83" s="113" t="s">
        <v>300</v>
      </c>
      <c r="B83" s="32" t="s">
        <v>37</v>
      </c>
      <c r="C83" s="32">
        <v>10</v>
      </c>
      <c r="D83" s="32" t="s">
        <v>38</v>
      </c>
      <c r="E83" s="39" t="s">
        <v>301</v>
      </c>
      <c r="F83" s="59">
        <f t="shared" ref="F83:L85" si="55">+F84</f>
        <v>34240573</v>
      </c>
      <c r="G83" s="59">
        <f t="shared" si="55"/>
        <v>0</v>
      </c>
      <c r="H83" s="59">
        <f t="shared" si="55"/>
        <v>34240573</v>
      </c>
      <c r="I83" s="176">
        <f t="shared" si="53"/>
        <v>4.7706647244505449E-4</v>
      </c>
      <c r="J83" s="59">
        <f t="shared" si="55"/>
        <v>13614133</v>
      </c>
      <c r="K83" s="59">
        <f t="shared" si="55"/>
        <v>0</v>
      </c>
      <c r="L83" s="59">
        <f t="shared" si="55"/>
        <v>13614133</v>
      </c>
      <c r="M83" s="176">
        <f t="shared" si="48"/>
        <v>0.39760237073135429</v>
      </c>
      <c r="N83" s="176">
        <f t="shared" si="49"/>
        <v>0</v>
      </c>
      <c r="O83" s="177">
        <f t="shared" ref="O83:O116" si="56">+K83/J83</f>
        <v>0</v>
      </c>
    </row>
    <row r="84" spans="1:15" ht="49.5" customHeight="1" x14ac:dyDescent="0.25">
      <c r="A84" s="113" t="s">
        <v>404</v>
      </c>
      <c r="B84" s="32" t="s">
        <v>37</v>
      </c>
      <c r="C84" s="32">
        <v>10</v>
      </c>
      <c r="D84" s="32" t="s">
        <v>38</v>
      </c>
      <c r="E84" s="39" t="s">
        <v>301</v>
      </c>
      <c r="F84" s="59">
        <f t="shared" si="55"/>
        <v>34240573</v>
      </c>
      <c r="G84" s="59">
        <f t="shared" si="55"/>
        <v>0</v>
      </c>
      <c r="H84" s="59">
        <f t="shared" si="55"/>
        <v>34240573</v>
      </c>
      <c r="I84" s="176">
        <f t="shared" si="53"/>
        <v>4.7706647244505449E-4</v>
      </c>
      <c r="J84" s="59">
        <f t="shared" si="55"/>
        <v>13614133</v>
      </c>
      <c r="K84" s="59">
        <f t="shared" si="55"/>
        <v>0</v>
      </c>
      <c r="L84" s="59">
        <f t="shared" si="55"/>
        <v>13614133</v>
      </c>
      <c r="M84" s="176">
        <f t="shared" si="48"/>
        <v>0.39760237073135429</v>
      </c>
      <c r="N84" s="176">
        <f t="shared" si="49"/>
        <v>0</v>
      </c>
      <c r="O84" s="177">
        <f t="shared" si="56"/>
        <v>0</v>
      </c>
    </row>
    <row r="85" spans="1:15" ht="34.5" customHeight="1" x14ac:dyDescent="0.25">
      <c r="A85" s="113" t="s">
        <v>405</v>
      </c>
      <c r="B85" s="32" t="s">
        <v>37</v>
      </c>
      <c r="C85" s="32">
        <v>10</v>
      </c>
      <c r="D85" s="32" t="s">
        <v>38</v>
      </c>
      <c r="E85" s="39" t="s">
        <v>266</v>
      </c>
      <c r="F85" s="59">
        <f t="shared" si="55"/>
        <v>34240573</v>
      </c>
      <c r="G85" s="59">
        <f t="shared" si="55"/>
        <v>0</v>
      </c>
      <c r="H85" s="59">
        <f t="shared" si="55"/>
        <v>34240573</v>
      </c>
      <c r="I85" s="176">
        <f t="shared" si="53"/>
        <v>4.7706647244505449E-4</v>
      </c>
      <c r="J85" s="59">
        <f t="shared" si="55"/>
        <v>13614133</v>
      </c>
      <c r="K85" s="59">
        <f t="shared" si="55"/>
        <v>0</v>
      </c>
      <c r="L85" s="59">
        <f t="shared" si="55"/>
        <v>13614133</v>
      </c>
      <c r="M85" s="176">
        <f t="shared" si="48"/>
        <v>0.39760237073135429</v>
      </c>
      <c r="N85" s="176">
        <f t="shared" si="49"/>
        <v>0</v>
      </c>
      <c r="O85" s="177">
        <f t="shared" si="56"/>
        <v>0</v>
      </c>
    </row>
    <row r="86" spans="1:15" ht="30" customHeight="1" x14ac:dyDescent="0.25">
      <c r="A86" s="114" t="s">
        <v>406</v>
      </c>
      <c r="B86" s="43" t="s">
        <v>37</v>
      </c>
      <c r="C86" s="43">
        <v>10</v>
      </c>
      <c r="D86" s="43" t="s">
        <v>38</v>
      </c>
      <c r="E86" s="44" t="s">
        <v>268</v>
      </c>
      <c r="F86" s="56">
        <v>34240573</v>
      </c>
      <c r="G86" s="45">
        <v>0</v>
      </c>
      <c r="H86" s="45">
        <f>+F86-G86</f>
        <v>34240573</v>
      </c>
      <c r="I86" s="54">
        <f t="shared" si="53"/>
        <v>4.7706647244505449E-4</v>
      </c>
      <c r="J86" s="45">
        <v>13614133</v>
      </c>
      <c r="K86" s="200">
        <v>0</v>
      </c>
      <c r="L86" s="45">
        <f>+J86-K86</f>
        <v>13614133</v>
      </c>
      <c r="M86" s="54">
        <f t="shared" si="48"/>
        <v>0.39760237073135429</v>
      </c>
      <c r="N86" s="54">
        <f t="shared" si="49"/>
        <v>0</v>
      </c>
      <c r="O86" s="178">
        <f t="shared" si="56"/>
        <v>0</v>
      </c>
    </row>
    <row r="87" spans="1:15" ht="34.5" customHeight="1" x14ac:dyDescent="0.25">
      <c r="A87" s="201" t="s">
        <v>321</v>
      </c>
      <c r="B87" s="135" t="s">
        <v>37</v>
      </c>
      <c r="C87" s="32">
        <v>10</v>
      </c>
      <c r="D87" s="32" t="s">
        <v>38</v>
      </c>
      <c r="E87" s="72" t="s">
        <v>322</v>
      </c>
      <c r="F87" s="62">
        <f>+F90</f>
        <v>30364445681.75</v>
      </c>
      <c r="G87" s="62">
        <f t="shared" ref="G87:L87" si="57">+G90</f>
        <v>0</v>
      </c>
      <c r="H87" s="62">
        <f t="shared" si="57"/>
        <v>30364445681.75</v>
      </c>
      <c r="I87" s="176">
        <f t="shared" si="53"/>
        <v>0.4230612317481352</v>
      </c>
      <c r="J87" s="62">
        <f t="shared" si="57"/>
        <v>2666402386</v>
      </c>
      <c r="K87" s="62">
        <f t="shared" si="57"/>
        <v>2106573092</v>
      </c>
      <c r="L87" s="62">
        <f t="shared" si="57"/>
        <v>559829294</v>
      </c>
      <c r="M87" s="176">
        <f t="shared" si="48"/>
        <v>8.7813306850603665E-2</v>
      </c>
      <c r="N87" s="176">
        <f t="shared" si="49"/>
        <v>6.9376306555338094E-2</v>
      </c>
      <c r="O87" s="177">
        <f t="shared" si="56"/>
        <v>0.79004320692953356</v>
      </c>
    </row>
    <row r="88" spans="1:15" ht="34.5" customHeight="1" x14ac:dyDescent="0.25">
      <c r="A88" s="201" t="s">
        <v>321</v>
      </c>
      <c r="B88" s="135" t="s">
        <v>37</v>
      </c>
      <c r="C88" s="32">
        <v>13</v>
      </c>
      <c r="D88" s="32" t="s">
        <v>38</v>
      </c>
      <c r="E88" s="72" t="s">
        <v>322</v>
      </c>
      <c r="F88" s="62">
        <f t="shared" ref="F88:L89" si="58">+F91</f>
        <v>4260844770</v>
      </c>
      <c r="G88" s="62">
        <f t="shared" si="58"/>
        <v>0</v>
      </c>
      <c r="H88" s="62">
        <f t="shared" si="58"/>
        <v>4260844770</v>
      </c>
      <c r="I88" s="176">
        <f t="shared" si="53"/>
        <v>5.9365425457683189E-2</v>
      </c>
      <c r="J88" s="62">
        <f t="shared" si="58"/>
        <v>1748200000</v>
      </c>
      <c r="K88" s="62">
        <f t="shared" si="58"/>
        <v>0</v>
      </c>
      <c r="L88" s="62">
        <f t="shared" si="58"/>
        <v>1748200000</v>
      </c>
      <c r="M88" s="176">
        <f t="shared" si="48"/>
        <v>0.4102942243540123</v>
      </c>
      <c r="N88" s="176">
        <f t="shared" si="49"/>
        <v>0</v>
      </c>
      <c r="O88" s="177">
        <f t="shared" si="56"/>
        <v>0</v>
      </c>
    </row>
    <row r="89" spans="1:15" ht="34.5" customHeight="1" x14ac:dyDescent="0.25">
      <c r="A89" s="201" t="s">
        <v>321</v>
      </c>
      <c r="B89" s="135" t="s">
        <v>41</v>
      </c>
      <c r="C89" s="32">
        <v>20</v>
      </c>
      <c r="D89" s="32" t="s">
        <v>38</v>
      </c>
      <c r="E89" s="72" t="s">
        <v>322</v>
      </c>
      <c r="F89" s="60">
        <f t="shared" si="58"/>
        <v>12078141502</v>
      </c>
      <c r="G89" s="60">
        <f t="shared" si="58"/>
        <v>0</v>
      </c>
      <c r="H89" s="60">
        <f t="shared" si="58"/>
        <v>12078141502</v>
      </c>
      <c r="I89" s="176">
        <f t="shared" si="53"/>
        <v>0.16828212425216577</v>
      </c>
      <c r="J89" s="60">
        <f t="shared" si="58"/>
        <v>6012394879</v>
      </c>
      <c r="K89" s="60">
        <f t="shared" si="58"/>
        <v>2095151734</v>
      </c>
      <c r="L89" s="60">
        <f t="shared" si="58"/>
        <v>3917243145</v>
      </c>
      <c r="M89" s="176">
        <f t="shared" si="48"/>
        <v>0.49779139265791988</v>
      </c>
      <c r="N89" s="176">
        <f t="shared" si="49"/>
        <v>0.17346640074162628</v>
      </c>
      <c r="O89" s="177">
        <f t="shared" si="56"/>
        <v>0.34847207746083242</v>
      </c>
    </row>
    <row r="90" spans="1:15" ht="34.5" customHeight="1" x14ac:dyDescent="0.25">
      <c r="A90" s="201" t="s">
        <v>323</v>
      </c>
      <c r="B90" s="135" t="s">
        <v>37</v>
      </c>
      <c r="C90" s="32">
        <v>10</v>
      </c>
      <c r="D90" s="32" t="s">
        <v>38</v>
      </c>
      <c r="E90" s="72" t="s">
        <v>255</v>
      </c>
      <c r="F90" s="62">
        <f>+F93+F109+F113</f>
        <v>30364445681.75</v>
      </c>
      <c r="G90" s="62">
        <f t="shared" ref="G90:L90" si="59">+G93+G109+G113</f>
        <v>0</v>
      </c>
      <c r="H90" s="62">
        <f t="shared" si="59"/>
        <v>30364445681.75</v>
      </c>
      <c r="I90" s="176">
        <f t="shared" si="53"/>
        <v>0.4230612317481352</v>
      </c>
      <c r="J90" s="62">
        <f t="shared" si="59"/>
        <v>2666402386</v>
      </c>
      <c r="K90" s="62">
        <f t="shared" si="59"/>
        <v>2106573092</v>
      </c>
      <c r="L90" s="62">
        <f t="shared" si="59"/>
        <v>559829294</v>
      </c>
      <c r="M90" s="176">
        <f t="shared" si="48"/>
        <v>8.7813306850603665E-2</v>
      </c>
      <c r="N90" s="176">
        <f t="shared" si="49"/>
        <v>6.9376306555338094E-2</v>
      </c>
      <c r="O90" s="177">
        <f t="shared" si="56"/>
        <v>0.79004320692953356</v>
      </c>
    </row>
    <row r="91" spans="1:15" ht="34.5" customHeight="1" x14ac:dyDescent="0.25">
      <c r="A91" s="201" t="s">
        <v>323</v>
      </c>
      <c r="B91" s="135" t="s">
        <v>37</v>
      </c>
      <c r="C91" s="32">
        <v>13</v>
      </c>
      <c r="D91" s="32" t="s">
        <v>38</v>
      </c>
      <c r="E91" s="72" t="s">
        <v>255</v>
      </c>
      <c r="F91" s="62">
        <f t="shared" ref="F91:L95" si="60">+F94</f>
        <v>4260844770</v>
      </c>
      <c r="G91" s="62">
        <f t="shared" si="60"/>
        <v>0</v>
      </c>
      <c r="H91" s="62">
        <f t="shared" si="60"/>
        <v>4260844770</v>
      </c>
      <c r="I91" s="176">
        <f t="shared" si="53"/>
        <v>5.9365425457683189E-2</v>
      </c>
      <c r="J91" s="62">
        <f t="shared" si="60"/>
        <v>1748200000</v>
      </c>
      <c r="K91" s="62">
        <f t="shared" si="60"/>
        <v>0</v>
      </c>
      <c r="L91" s="62">
        <f t="shared" si="60"/>
        <v>1748200000</v>
      </c>
      <c r="M91" s="176">
        <f t="shared" si="48"/>
        <v>0.4102942243540123</v>
      </c>
      <c r="N91" s="176">
        <f t="shared" si="49"/>
        <v>0</v>
      </c>
      <c r="O91" s="177">
        <f t="shared" si="56"/>
        <v>0</v>
      </c>
    </row>
    <row r="92" spans="1:15" ht="34.5" customHeight="1" x14ac:dyDescent="0.25">
      <c r="A92" s="201" t="s">
        <v>323</v>
      </c>
      <c r="B92" s="135" t="s">
        <v>41</v>
      </c>
      <c r="C92" s="32">
        <v>20</v>
      </c>
      <c r="D92" s="32" t="s">
        <v>38</v>
      </c>
      <c r="E92" s="72" t="s">
        <v>255</v>
      </c>
      <c r="F92" s="62">
        <f t="shared" si="60"/>
        <v>12078141502</v>
      </c>
      <c r="G92" s="62">
        <f t="shared" si="60"/>
        <v>0</v>
      </c>
      <c r="H92" s="62">
        <f t="shared" si="60"/>
        <v>12078141502</v>
      </c>
      <c r="I92" s="176">
        <f t="shared" si="53"/>
        <v>0.16828212425216577</v>
      </c>
      <c r="J92" s="62">
        <f t="shared" si="60"/>
        <v>6012394879</v>
      </c>
      <c r="K92" s="62">
        <f t="shared" si="60"/>
        <v>2095151734</v>
      </c>
      <c r="L92" s="62">
        <f t="shared" si="60"/>
        <v>3917243145</v>
      </c>
      <c r="M92" s="176">
        <f t="shared" si="48"/>
        <v>0.49779139265791988</v>
      </c>
      <c r="N92" s="176">
        <f t="shared" si="49"/>
        <v>0.17346640074162628</v>
      </c>
      <c r="O92" s="177">
        <f t="shared" si="56"/>
        <v>0.34847207746083242</v>
      </c>
    </row>
    <row r="93" spans="1:15" ht="64.5" customHeight="1" x14ac:dyDescent="0.25">
      <c r="A93" s="199" t="s">
        <v>330</v>
      </c>
      <c r="B93" s="71" t="s">
        <v>37</v>
      </c>
      <c r="C93" s="32">
        <v>10</v>
      </c>
      <c r="D93" s="32" t="s">
        <v>38</v>
      </c>
      <c r="E93" s="72" t="s">
        <v>331</v>
      </c>
      <c r="F93" s="60">
        <f t="shared" si="60"/>
        <v>7294087687</v>
      </c>
      <c r="G93" s="60">
        <f t="shared" si="60"/>
        <v>0</v>
      </c>
      <c r="H93" s="60">
        <f t="shared" si="60"/>
        <v>7294087687</v>
      </c>
      <c r="I93" s="176">
        <f t="shared" si="53"/>
        <v>0.10162694072152346</v>
      </c>
      <c r="J93" s="60">
        <f t="shared" si="60"/>
        <v>2663524898</v>
      </c>
      <c r="K93" s="60">
        <f t="shared" si="60"/>
        <v>2106573092</v>
      </c>
      <c r="L93" s="60">
        <f t="shared" si="60"/>
        <v>556951806</v>
      </c>
      <c r="M93" s="176">
        <f t="shared" si="48"/>
        <v>0.36516217137711521</v>
      </c>
      <c r="N93" s="176">
        <f t="shared" si="49"/>
        <v>0.28880556176401229</v>
      </c>
      <c r="O93" s="177">
        <f t="shared" si="56"/>
        <v>0.79089671494409286</v>
      </c>
    </row>
    <row r="94" spans="1:15" ht="64.5" customHeight="1" x14ac:dyDescent="0.25">
      <c r="A94" s="199" t="s">
        <v>330</v>
      </c>
      <c r="B94" s="135" t="s">
        <v>37</v>
      </c>
      <c r="C94" s="32">
        <v>13</v>
      </c>
      <c r="D94" s="32" t="s">
        <v>38</v>
      </c>
      <c r="E94" s="72" t="s">
        <v>331</v>
      </c>
      <c r="F94" s="60">
        <f t="shared" si="60"/>
        <v>4260844770</v>
      </c>
      <c r="G94" s="60">
        <f t="shared" si="60"/>
        <v>0</v>
      </c>
      <c r="H94" s="60">
        <f t="shared" si="60"/>
        <v>4260844770</v>
      </c>
      <c r="I94" s="176">
        <f t="shared" si="53"/>
        <v>5.9365425457683189E-2</v>
      </c>
      <c r="J94" s="60">
        <f t="shared" si="60"/>
        <v>1748200000</v>
      </c>
      <c r="K94" s="60">
        <f t="shared" si="60"/>
        <v>0</v>
      </c>
      <c r="L94" s="60">
        <f t="shared" si="60"/>
        <v>1748200000</v>
      </c>
      <c r="M94" s="176">
        <f t="shared" si="48"/>
        <v>0.4102942243540123</v>
      </c>
      <c r="N94" s="176">
        <f t="shared" si="49"/>
        <v>0</v>
      </c>
      <c r="O94" s="177">
        <f t="shared" si="56"/>
        <v>0</v>
      </c>
    </row>
    <row r="95" spans="1:15" ht="64.5" customHeight="1" x14ac:dyDescent="0.25">
      <c r="A95" s="199" t="s">
        <v>330</v>
      </c>
      <c r="B95" s="135" t="s">
        <v>41</v>
      </c>
      <c r="C95" s="32">
        <v>20</v>
      </c>
      <c r="D95" s="32" t="s">
        <v>38</v>
      </c>
      <c r="E95" s="72" t="s">
        <v>331</v>
      </c>
      <c r="F95" s="60">
        <f t="shared" si="60"/>
        <v>12078141502</v>
      </c>
      <c r="G95" s="60">
        <f t="shared" si="60"/>
        <v>0</v>
      </c>
      <c r="H95" s="60">
        <f t="shared" si="60"/>
        <v>12078141502</v>
      </c>
      <c r="I95" s="176">
        <f t="shared" si="53"/>
        <v>0.16828212425216577</v>
      </c>
      <c r="J95" s="60">
        <f t="shared" si="60"/>
        <v>6012394879</v>
      </c>
      <c r="K95" s="60">
        <f t="shared" si="60"/>
        <v>2095151734</v>
      </c>
      <c r="L95" s="60">
        <f t="shared" si="60"/>
        <v>3917243145</v>
      </c>
      <c r="M95" s="176">
        <f t="shared" si="48"/>
        <v>0.49779139265791988</v>
      </c>
      <c r="N95" s="176">
        <f t="shared" si="49"/>
        <v>0.17346640074162628</v>
      </c>
      <c r="O95" s="177">
        <f t="shared" si="56"/>
        <v>0.34847207746083242</v>
      </c>
    </row>
    <row r="96" spans="1:15" ht="53.25" customHeight="1" x14ac:dyDescent="0.25">
      <c r="A96" s="199" t="s">
        <v>407</v>
      </c>
      <c r="B96" s="71" t="s">
        <v>37</v>
      </c>
      <c r="C96" s="32">
        <v>10</v>
      </c>
      <c r="D96" s="32" t="s">
        <v>38</v>
      </c>
      <c r="E96" s="72" t="s">
        <v>331</v>
      </c>
      <c r="F96" s="62">
        <f t="shared" ref="F96:L96" si="61">+F99+F101</f>
        <v>7294087687</v>
      </c>
      <c r="G96" s="62">
        <f t="shared" si="61"/>
        <v>0</v>
      </c>
      <c r="H96" s="62">
        <f t="shared" si="61"/>
        <v>7294087687</v>
      </c>
      <c r="I96" s="176">
        <f t="shared" si="53"/>
        <v>0.10162694072152346</v>
      </c>
      <c r="J96" s="62">
        <f t="shared" si="61"/>
        <v>2663524898</v>
      </c>
      <c r="K96" s="62">
        <f t="shared" si="61"/>
        <v>2106573092</v>
      </c>
      <c r="L96" s="62">
        <f t="shared" si="61"/>
        <v>556951806</v>
      </c>
      <c r="M96" s="176">
        <f t="shared" si="48"/>
        <v>0.36516217137711521</v>
      </c>
      <c r="N96" s="176">
        <f t="shared" si="49"/>
        <v>0.28880556176401229</v>
      </c>
      <c r="O96" s="177">
        <f t="shared" si="56"/>
        <v>0.79089671494409286</v>
      </c>
    </row>
    <row r="97" spans="1:15" ht="53.25" customHeight="1" x14ac:dyDescent="0.25">
      <c r="A97" s="199" t="s">
        <v>407</v>
      </c>
      <c r="B97" s="135" t="s">
        <v>37</v>
      </c>
      <c r="C97" s="32">
        <v>13</v>
      </c>
      <c r="D97" s="32" t="s">
        <v>38</v>
      </c>
      <c r="E97" s="72" t="s">
        <v>331</v>
      </c>
      <c r="F97" s="62">
        <f>+F103</f>
        <v>4260844770</v>
      </c>
      <c r="G97" s="62">
        <f t="shared" ref="G97:L97" si="62">+G103</f>
        <v>0</v>
      </c>
      <c r="H97" s="62">
        <f t="shared" si="62"/>
        <v>4260844770</v>
      </c>
      <c r="I97" s="176">
        <f t="shared" si="53"/>
        <v>5.9365425457683189E-2</v>
      </c>
      <c r="J97" s="62">
        <f t="shared" si="62"/>
        <v>1748200000</v>
      </c>
      <c r="K97" s="62">
        <f t="shared" si="62"/>
        <v>0</v>
      </c>
      <c r="L97" s="62">
        <f t="shared" si="62"/>
        <v>1748200000</v>
      </c>
      <c r="M97" s="176">
        <f t="shared" si="48"/>
        <v>0.4102942243540123</v>
      </c>
      <c r="N97" s="176">
        <f t="shared" si="49"/>
        <v>0</v>
      </c>
      <c r="O97" s="177">
        <f t="shared" si="56"/>
        <v>0</v>
      </c>
    </row>
    <row r="98" spans="1:15" ht="53.25" customHeight="1" x14ac:dyDescent="0.25">
      <c r="A98" s="199" t="s">
        <v>407</v>
      </c>
      <c r="B98" s="135" t="s">
        <v>41</v>
      </c>
      <c r="C98" s="32">
        <v>20</v>
      </c>
      <c r="D98" s="32" t="s">
        <v>38</v>
      </c>
      <c r="E98" s="72" t="s">
        <v>331</v>
      </c>
      <c r="F98" s="62">
        <f t="shared" ref="F98:L98" si="63">+F105+F107</f>
        <v>12078141502</v>
      </c>
      <c r="G98" s="62">
        <f t="shared" si="63"/>
        <v>0</v>
      </c>
      <c r="H98" s="62">
        <f t="shared" si="63"/>
        <v>12078141502</v>
      </c>
      <c r="I98" s="176">
        <f t="shared" si="53"/>
        <v>0.16828212425216577</v>
      </c>
      <c r="J98" s="62">
        <f t="shared" si="63"/>
        <v>6012394879</v>
      </c>
      <c r="K98" s="62">
        <f t="shared" si="63"/>
        <v>2095151734</v>
      </c>
      <c r="L98" s="62">
        <f t="shared" si="63"/>
        <v>3917243145</v>
      </c>
      <c r="M98" s="176">
        <f t="shared" si="48"/>
        <v>0.49779139265791988</v>
      </c>
      <c r="N98" s="176">
        <f t="shared" si="49"/>
        <v>0.17346640074162628</v>
      </c>
      <c r="O98" s="177">
        <f t="shared" si="56"/>
        <v>0.34847207746083242</v>
      </c>
    </row>
    <row r="99" spans="1:15" ht="34.5" customHeight="1" x14ac:dyDescent="0.25">
      <c r="A99" s="199" t="s">
        <v>408</v>
      </c>
      <c r="B99" s="71" t="s">
        <v>37</v>
      </c>
      <c r="C99" s="32">
        <v>10</v>
      </c>
      <c r="D99" s="32" t="s">
        <v>38</v>
      </c>
      <c r="E99" s="39" t="s">
        <v>266</v>
      </c>
      <c r="F99" s="62">
        <f t="shared" ref="F99:L99" si="64">+F100</f>
        <v>7274218087</v>
      </c>
      <c r="G99" s="62">
        <f t="shared" si="64"/>
        <v>0</v>
      </c>
      <c r="H99" s="62">
        <f t="shared" si="64"/>
        <v>7274218087</v>
      </c>
      <c r="I99" s="176">
        <f t="shared" si="53"/>
        <v>0.10135010189698351</v>
      </c>
      <c r="J99" s="62">
        <f t="shared" si="64"/>
        <v>2643655298</v>
      </c>
      <c r="K99" s="62">
        <f t="shared" si="64"/>
        <v>2106573092</v>
      </c>
      <c r="L99" s="62">
        <f t="shared" si="64"/>
        <v>537082206</v>
      </c>
      <c r="M99" s="176">
        <f t="shared" si="48"/>
        <v>0.36342810545157633</v>
      </c>
      <c r="N99" s="176">
        <f t="shared" si="49"/>
        <v>0.28959443706598892</v>
      </c>
      <c r="O99" s="177">
        <f t="shared" si="56"/>
        <v>0.7968410607818962</v>
      </c>
    </row>
    <row r="100" spans="1:15" ht="32.25" customHeight="1" x14ac:dyDescent="0.25">
      <c r="A100" s="202" t="s">
        <v>409</v>
      </c>
      <c r="B100" s="124" t="s">
        <v>37</v>
      </c>
      <c r="C100" s="43">
        <v>10</v>
      </c>
      <c r="D100" s="43" t="s">
        <v>38</v>
      </c>
      <c r="E100" s="77" t="s">
        <v>268</v>
      </c>
      <c r="F100" s="56">
        <v>7274218087</v>
      </c>
      <c r="G100" s="45">
        <v>0</v>
      </c>
      <c r="H100" s="45">
        <f>+F100-G100</f>
        <v>7274218087</v>
      </c>
      <c r="I100" s="54">
        <f t="shared" si="53"/>
        <v>0.10135010189698351</v>
      </c>
      <c r="J100" s="45">
        <v>2643655298</v>
      </c>
      <c r="K100" s="45">
        <v>2106573092</v>
      </c>
      <c r="L100" s="45">
        <f>+J100-K100</f>
        <v>537082206</v>
      </c>
      <c r="M100" s="54">
        <f t="shared" si="48"/>
        <v>0.36342810545157633</v>
      </c>
      <c r="N100" s="54">
        <f t="shared" si="49"/>
        <v>0.28959443706598892</v>
      </c>
      <c r="O100" s="178">
        <f t="shared" si="56"/>
        <v>0.7968410607818962</v>
      </c>
    </row>
    <row r="101" spans="1:15" ht="30.75" customHeight="1" x14ac:dyDescent="0.25">
      <c r="A101" s="199" t="s">
        <v>410</v>
      </c>
      <c r="B101" s="71" t="s">
        <v>37</v>
      </c>
      <c r="C101" s="32">
        <v>10</v>
      </c>
      <c r="D101" s="32" t="s">
        <v>38</v>
      </c>
      <c r="E101" s="39" t="s">
        <v>336</v>
      </c>
      <c r="F101" s="59">
        <f t="shared" ref="F101:L101" si="65">+F102</f>
        <v>19869600</v>
      </c>
      <c r="G101" s="59">
        <f t="shared" si="65"/>
        <v>0</v>
      </c>
      <c r="H101" s="59">
        <f t="shared" si="65"/>
        <v>19869600</v>
      </c>
      <c r="I101" s="176">
        <f t="shared" si="53"/>
        <v>2.7683882453994723E-4</v>
      </c>
      <c r="J101" s="59">
        <f t="shared" si="65"/>
        <v>19869600</v>
      </c>
      <c r="K101" s="59">
        <f t="shared" si="65"/>
        <v>0</v>
      </c>
      <c r="L101" s="59">
        <f t="shared" si="65"/>
        <v>19869600</v>
      </c>
      <c r="M101" s="176">
        <f t="shared" si="48"/>
        <v>1</v>
      </c>
      <c r="N101" s="176">
        <f t="shared" si="49"/>
        <v>0</v>
      </c>
      <c r="O101" s="177">
        <f t="shared" si="56"/>
        <v>0</v>
      </c>
    </row>
    <row r="102" spans="1:15" ht="48" customHeight="1" x14ac:dyDescent="0.25">
      <c r="A102" s="202" t="s">
        <v>411</v>
      </c>
      <c r="B102" s="148" t="s">
        <v>37</v>
      </c>
      <c r="C102" s="43">
        <v>10</v>
      </c>
      <c r="D102" s="43" t="s">
        <v>38</v>
      </c>
      <c r="E102" s="77" t="s">
        <v>268</v>
      </c>
      <c r="F102" s="56">
        <v>19869600</v>
      </c>
      <c r="G102" s="45">
        <v>0</v>
      </c>
      <c r="H102" s="45">
        <f>+F102-G102</f>
        <v>19869600</v>
      </c>
      <c r="I102" s="54">
        <f t="shared" si="53"/>
        <v>2.7683882453994723E-4</v>
      </c>
      <c r="J102" s="45">
        <v>19869600</v>
      </c>
      <c r="K102" s="203">
        <v>0</v>
      </c>
      <c r="L102" s="45">
        <f>+J102-K102</f>
        <v>19869600</v>
      </c>
      <c r="M102" s="54">
        <f t="shared" si="48"/>
        <v>1</v>
      </c>
      <c r="N102" s="54">
        <f t="shared" si="49"/>
        <v>0</v>
      </c>
      <c r="O102" s="178">
        <f t="shared" si="56"/>
        <v>0</v>
      </c>
    </row>
    <row r="103" spans="1:15" ht="30.75" customHeight="1" x14ac:dyDescent="0.25">
      <c r="A103" s="199" t="s">
        <v>410</v>
      </c>
      <c r="B103" s="71" t="s">
        <v>37</v>
      </c>
      <c r="C103" s="32">
        <v>13</v>
      </c>
      <c r="D103" s="32" t="s">
        <v>38</v>
      </c>
      <c r="E103" s="39" t="s">
        <v>336</v>
      </c>
      <c r="F103" s="59">
        <f t="shared" ref="F103:L103" si="66">+F104</f>
        <v>4260844770</v>
      </c>
      <c r="G103" s="59">
        <f t="shared" si="66"/>
        <v>0</v>
      </c>
      <c r="H103" s="59">
        <f t="shared" si="66"/>
        <v>4260844770</v>
      </c>
      <c r="I103" s="176">
        <f t="shared" si="53"/>
        <v>5.9365425457683189E-2</v>
      </c>
      <c r="J103" s="59">
        <f t="shared" si="66"/>
        <v>1748200000</v>
      </c>
      <c r="K103" s="59">
        <f t="shared" si="66"/>
        <v>0</v>
      </c>
      <c r="L103" s="59">
        <f t="shared" si="66"/>
        <v>1748200000</v>
      </c>
      <c r="M103" s="176">
        <f t="shared" si="48"/>
        <v>0.4102942243540123</v>
      </c>
      <c r="N103" s="176">
        <f t="shared" si="49"/>
        <v>0</v>
      </c>
      <c r="O103" s="177">
        <f t="shared" si="56"/>
        <v>0</v>
      </c>
    </row>
    <row r="104" spans="1:15" ht="48" customHeight="1" x14ac:dyDescent="0.25">
      <c r="A104" s="202" t="s">
        <v>411</v>
      </c>
      <c r="B104" s="148" t="s">
        <v>37</v>
      </c>
      <c r="C104" s="43">
        <v>13</v>
      </c>
      <c r="D104" s="43" t="s">
        <v>38</v>
      </c>
      <c r="E104" s="77" t="s">
        <v>268</v>
      </c>
      <c r="F104" s="56">
        <v>4260844770</v>
      </c>
      <c r="G104" s="45">
        <v>0</v>
      </c>
      <c r="H104" s="45">
        <f>+F104-G104</f>
        <v>4260844770</v>
      </c>
      <c r="I104" s="54">
        <f t="shared" si="53"/>
        <v>5.9365425457683189E-2</v>
      </c>
      <c r="J104" s="45">
        <v>1748200000</v>
      </c>
      <c r="K104" s="203">
        <v>0</v>
      </c>
      <c r="L104" s="45">
        <f>+J104-K104</f>
        <v>1748200000</v>
      </c>
      <c r="M104" s="54">
        <f t="shared" si="48"/>
        <v>0.4102942243540123</v>
      </c>
      <c r="N104" s="54">
        <f t="shared" si="49"/>
        <v>0</v>
      </c>
      <c r="O104" s="178">
        <f t="shared" si="56"/>
        <v>0</v>
      </c>
    </row>
    <row r="105" spans="1:15" ht="34.5" customHeight="1" x14ac:dyDescent="0.25">
      <c r="A105" s="199" t="s">
        <v>408</v>
      </c>
      <c r="B105" s="71" t="s">
        <v>41</v>
      </c>
      <c r="C105" s="32">
        <v>20</v>
      </c>
      <c r="D105" s="32" t="s">
        <v>38</v>
      </c>
      <c r="E105" s="39" t="s">
        <v>266</v>
      </c>
      <c r="F105" s="62">
        <f t="shared" ref="F105:L105" si="67">+F106</f>
        <v>285192467</v>
      </c>
      <c r="G105" s="62">
        <f t="shared" si="67"/>
        <v>0</v>
      </c>
      <c r="H105" s="62">
        <f t="shared" si="67"/>
        <v>285192467</v>
      </c>
      <c r="I105" s="176">
        <f t="shared" si="53"/>
        <v>3.9735247479530389E-3</v>
      </c>
      <c r="J105" s="62">
        <f t="shared" si="67"/>
        <v>274445844</v>
      </c>
      <c r="K105" s="62">
        <f t="shared" si="67"/>
        <v>1401734</v>
      </c>
      <c r="L105" s="62">
        <f t="shared" si="67"/>
        <v>273044110</v>
      </c>
      <c r="M105" s="176">
        <f t="shared" si="48"/>
        <v>0.96231799839229271</v>
      </c>
      <c r="N105" s="176">
        <f t="shared" si="49"/>
        <v>4.9150456698423247E-3</v>
      </c>
      <c r="O105" s="177">
        <f t="shared" si="56"/>
        <v>5.1075067473056726E-3</v>
      </c>
    </row>
    <row r="106" spans="1:15" ht="48" customHeight="1" x14ac:dyDescent="0.25">
      <c r="A106" s="202" t="s">
        <v>409</v>
      </c>
      <c r="B106" s="148" t="s">
        <v>41</v>
      </c>
      <c r="C106" s="43">
        <v>20</v>
      </c>
      <c r="D106" s="43" t="s">
        <v>38</v>
      </c>
      <c r="E106" s="77" t="s">
        <v>268</v>
      </c>
      <c r="F106" s="56">
        <v>285192467</v>
      </c>
      <c r="G106" s="45">
        <v>0</v>
      </c>
      <c r="H106" s="45">
        <f>+F106-G106</f>
        <v>285192467</v>
      </c>
      <c r="I106" s="54">
        <f t="shared" si="53"/>
        <v>3.9735247479530389E-3</v>
      </c>
      <c r="J106" s="45">
        <v>274445844</v>
      </c>
      <c r="K106" s="45">
        <v>1401734</v>
      </c>
      <c r="L106" s="45">
        <f>+J106-K106</f>
        <v>273044110</v>
      </c>
      <c r="M106" s="54">
        <f t="shared" si="48"/>
        <v>0.96231799839229271</v>
      </c>
      <c r="N106" s="54">
        <f t="shared" si="49"/>
        <v>4.9150456698423247E-3</v>
      </c>
      <c r="O106" s="178">
        <f t="shared" si="56"/>
        <v>5.1075067473056726E-3</v>
      </c>
    </row>
    <row r="107" spans="1:15" ht="30.75" customHeight="1" x14ac:dyDescent="0.25">
      <c r="A107" s="199" t="s">
        <v>410</v>
      </c>
      <c r="B107" s="135" t="s">
        <v>41</v>
      </c>
      <c r="C107" s="32">
        <v>20</v>
      </c>
      <c r="D107" s="32" t="s">
        <v>38</v>
      </c>
      <c r="E107" s="39" t="s">
        <v>336</v>
      </c>
      <c r="F107" s="59">
        <f t="shared" ref="F107:L107" si="68">+F108</f>
        <v>11792949035</v>
      </c>
      <c r="G107" s="59">
        <f t="shared" si="68"/>
        <v>0</v>
      </c>
      <c r="H107" s="59">
        <f t="shared" si="68"/>
        <v>11792949035</v>
      </c>
      <c r="I107" s="176">
        <f t="shared" si="53"/>
        <v>0.16430859950421273</v>
      </c>
      <c r="J107" s="59">
        <f t="shared" si="68"/>
        <v>5737949035</v>
      </c>
      <c r="K107" s="59">
        <f t="shared" si="68"/>
        <v>2093750000</v>
      </c>
      <c r="L107" s="59">
        <f t="shared" si="68"/>
        <v>3644199035</v>
      </c>
      <c r="M107" s="176">
        <f t="shared" si="48"/>
        <v>0.48655760471536713</v>
      </c>
      <c r="N107" s="176">
        <f t="shared" si="49"/>
        <v>0.17754252933562348</v>
      </c>
      <c r="O107" s="177">
        <f t="shared" si="56"/>
        <v>0.36489518941849575</v>
      </c>
    </row>
    <row r="108" spans="1:15" ht="48" customHeight="1" x14ac:dyDescent="0.25">
      <c r="A108" s="202" t="s">
        <v>411</v>
      </c>
      <c r="B108" s="148" t="s">
        <v>41</v>
      </c>
      <c r="C108" s="43">
        <v>20</v>
      </c>
      <c r="D108" s="43" t="s">
        <v>38</v>
      </c>
      <c r="E108" s="77" t="s">
        <v>268</v>
      </c>
      <c r="F108" s="56">
        <v>11792949035</v>
      </c>
      <c r="G108" s="45">
        <v>0</v>
      </c>
      <c r="H108" s="45">
        <f>+F108-G108</f>
        <v>11792949035</v>
      </c>
      <c r="I108" s="54">
        <f t="shared" si="53"/>
        <v>0.16430859950421273</v>
      </c>
      <c r="J108" s="45">
        <v>5737949035</v>
      </c>
      <c r="K108" s="200">
        <v>2093750000</v>
      </c>
      <c r="L108" s="45">
        <f>+J108-K108</f>
        <v>3644199035</v>
      </c>
      <c r="M108" s="54">
        <f t="shared" si="48"/>
        <v>0.48655760471536713</v>
      </c>
      <c r="N108" s="54">
        <f t="shared" si="49"/>
        <v>0.17754252933562348</v>
      </c>
      <c r="O108" s="178">
        <f t="shared" si="56"/>
        <v>0.36489518941849575</v>
      </c>
    </row>
    <row r="109" spans="1:15" ht="66" customHeight="1" x14ac:dyDescent="0.25">
      <c r="A109" s="199" t="s">
        <v>338</v>
      </c>
      <c r="B109" s="135" t="s">
        <v>37</v>
      </c>
      <c r="C109" s="32">
        <v>10</v>
      </c>
      <c r="D109" s="32" t="s">
        <v>38</v>
      </c>
      <c r="E109" s="72" t="s">
        <v>339</v>
      </c>
      <c r="F109" s="62">
        <f t="shared" ref="F109:L111" si="69">+F110</f>
        <v>23022086103.75</v>
      </c>
      <c r="G109" s="62">
        <f t="shared" si="69"/>
        <v>0</v>
      </c>
      <c r="H109" s="62">
        <f t="shared" si="69"/>
        <v>23022086103.75</v>
      </c>
      <c r="I109" s="176">
        <f t="shared" si="53"/>
        <v>0.32076172924566193</v>
      </c>
      <c r="J109" s="62">
        <f t="shared" si="69"/>
        <v>2608819</v>
      </c>
      <c r="K109" s="62">
        <f t="shared" si="69"/>
        <v>0</v>
      </c>
      <c r="L109" s="62">
        <f t="shared" si="69"/>
        <v>2608819</v>
      </c>
      <c r="M109" s="176">
        <f t="shared" si="48"/>
        <v>1.1331809759737876E-4</v>
      </c>
      <c r="N109" s="176">
        <f t="shared" si="49"/>
        <v>0</v>
      </c>
      <c r="O109" s="177">
        <f t="shared" si="56"/>
        <v>0</v>
      </c>
    </row>
    <row r="110" spans="1:15" ht="60.75" customHeight="1" x14ac:dyDescent="0.25">
      <c r="A110" s="199" t="s">
        <v>412</v>
      </c>
      <c r="B110" s="135" t="s">
        <v>37</v>
      </c>
      <c r="C110" s="32">
        <v>10</v>
      </c>
      <c r="D110" s="32" t="s">
        <v>38</v>
      </c>
      <c r="E110" s="72" t="s">
        <v>339</v>
      </c>
      <c r="F110" s="62">
        <f t="shared" si="69"/>
        <v>23022086103.75</v>
      </c>
      <c r="G110" s="62">
        <f t="shared" si="69"/>
        <v>0</v>
      </c>
      <c r="H110" s="62">
        <f t="shared" si="69"/>
        <v>23022086103.75</v>
      </c>
      <c r="I110" s="176">
        <f t="shared" si="53"/>
        <v>0.32076172924566193</v>
      </c>
      <c r="J110" s="62">
        <f t="shared" si="69"/>
        <v>2608819</v>
      </c>
      <c r="K110" s="62">
        <f t="shared" si="69"/>
        <v>0</v>
      </c>
      <c r="L110" s="62">
        <f t="shared" si="69"/>
        <v>2608819</v>
      </c>
      <c r="M110" s="176">
        <f t="shared" si="48"/>
        <v>1.1331809759737876E-4</v>
      </c>
      <c r="N110" s="176">
        <f t="shared" si="49"/>
        <v>0</v>
      </c>
      <c r="O110" s="177">
        <f t="shared" si="56"/>
        <v>0</v>
      </c>
    </row>
    <row r="111" spans="1:15" ht="35.25" customHeight="1" x14ac:dyDescent="0.25">
      <c r="A111" s="199" t="s">
        <v>413</v>
      </c>
      <c r="B111" s="135" t="s">
        <v>37</v>
      </c>
      <c r="C111" s="32">
        <v>10</v>
      </c>
      <c r="D111" s="32" t="s">
        <v>38</v>
      </c>
      <c r="E111" s="72" t="s">
        <v>342</v>
      </c>
      <c r="F111" s="62">
        <f t="shared" si="69"/>
        <v>23022086103.75</v>
      </c>
      <c r="G111" s="62">
        <f t="shared" si="69"/>
        <v>0</v>
      </c>
      <c r="H111" s="62">
        <f t="shared" si="69"/>
        <v>23022086103.75</v>
      </c>
      <c r="I111" s="176">
        <f t="shared" si="53"/>
        <v>0.32076172924566193</v>
      </c>
      <c r="J111" s="62">
        <f t="shared" si="69"/>
        <v>2608819</v>
      </c>
      <c r="K111" s="62">
        <f t="shared" si="69"/>
        <v>0</v>
      </c>
      <c r="L111" s="62">
        <f t="shared" si="69"/>
        <v>2608819</v>
      </c>
      <c r="M111" s="176">
        <f t="shared" si="48"/>
        <v>1.1331809759737876E-4</v>
      </c>
      <c r="N111" s="176">
        <f t="shared" si="49"/>
        <v>0</v>
      </c>
      <c r="O111" s="177">
        <f t="shared" si="56"/>
        <v>0</v>
      </c>
    </row>
    <row r="112" spans="1:15" ht="48.75" customHeight="1" x14ac:dyDescent="0.25">
      <c r="A112" s="114" t="s">
        <v>414</v>
      </c>
      <c r="B112" s="148" t="s">
        <v>37</v>
      </c>
      <c r="C112" s="43">
        <v>10</v>
      </c>
      <c r="D112" s="43" t="s">
        <v>38</v>
      </c>
      <c r="E112" s="77" t="s">
        <v>268</v>
      </c>
      <c r="F112" s="56">
        <v>23022086103.75</v>
      </c>
      <c r="G112" s="45">
        <v>0</v>
      </c>
      <c r="H112" s="45">
        <f>+F112-G112</f>
        <v>23022086103.75</v>
      </c>
      <c r="I112" s="54">
        <f t="shared" si="53"/>
        <v>0.32076172924566193</v>
      </c>
      <c r="J112" s="45">
        <v>2608819</v>
      </c>
      <c r="K112" s="200"/>
      <c r="L112" s="45">
        <f>+J112-K112</f>
        <v>2608819</v>
      </c>
      <c r="M112" s="54">
        <f t="shared" si="48"/>
        <v>1.1331809759737876E-4</v>
      </c>
      <c r="N112" s="54">
        <f t="shared" si="49"/>
        <v>0</v>
      </c>
      <c r="O112" s="178">
        <f t="shared" si="56"/>
        <v>0</v>
      </c>
    </row>
    <row r="113" spans="1:15" ht="72" customHeight="1" x14ac:dyDescent="0.25">
      <c r="A113" s="199" t="s">
        <v>344</v>
      </c>
      <c r="B113" s="135" t="s">
        <v>37</v>
      </c>
      <c r="C113" s="32">
        <v>10</v>
      </c>
      <c r="D113" s="32" t="s">
        <v>38</v>
      </c>
      <c r="E113" s="72" t="s">
        <v>345</v>
      </c>
      <c r="F113" s="62">
        <f t="shared" ref="F113:L115" si="70">+F114</f>
        <v>48271891</v>
      </c>
      <c r="G113" s="62">
        <f t="shared" si="70"/>
        <v>0</v>
      </c>
      <c r="H113" s="62">
        <f t="shared" si="70"/>
        <v>48271891</v>
      </c>
      <c r="I113" s="176">
        <f t="shared" si="53"/>
        <v>6.7256178094981568E-4</v>
      </c>
      <c r="J113" s="62">
        <f t="shared" si="70"/>
        <v>268669</v>
      </c>
      <c r="K113" s="62">
        <f t="shared" si="70"/>
        <v>0</v>
      </c>
      <c r="L113" s="62">
        <f t="shared" si="70"/>
        <v>268669</v>
      </c>
      <c r="M113" s="176">
        <f t="shared" si="48"/>
        <v>5.5657442547672308E-3</v>
      </c>
      <c r="N113" s="176">
        <f t="shared" si="49"/>
        <v>0</v>
      </c>
      <c r="O113" s="177">
        <f t="shared" si="56"/>
        <v>0</v>
      </c>
    </row>
    <row r="114" spans="1:15" ht="49.5" customHeight="1" x14ac:dyDescent="0.25">
      <c r="A114" s="199" t="s">
        <v>415</v>
      </c>
      <c r="B114" s="135" t="s">
        <v>37</v>
      </c>
      <c r="C114" s="32">
        <v>10</v>
      </c>
      <c r="D114" s="32" t="s">
        <v>38</v>
      </c>
      <c r="E114" s="72" t="s">
        <v>345</v>
      </c>
      <c r="F114" s="62">
        <f t="shared" si="70"/>
        <v>48271891</v>
      </c>
      <c r="G114" s="62">
        <f t="shared" si="70"/>
        <v>0</v>
      </c>
      <c r="H114" s="62">
        <f t="shared" si="70"/>
        <v>48271891</v>
      </c>
      <c r="I114" s="176">
        <f t="shared" si="53"/>
        <v>6.7256178094981568E-4</v>
      </c>
      <c r="J114" s="62">
        <f t="shared" si="70"/>
        <v>268669</v>
      </c>
      <c r="K114" s="62">
        <f t="shared" si="70"/>
        <v>0</v>
      </c>
      <c r="L114" s="62">
        <f t="shared" si="70"/>
        <v>268669</v>
      </c>
      <c r="M114" s="176">
        <f t="shared" si="48"/>
        <v>5.5657442547672308E-3</v>
      </c>
      <c r="N114" s="176">
        <f t="shared" si="49"/>
        <v>0</v>
      </c>
      <c r="O114" s="177">
        <f t="shared" si="56"/>
        <v>0</v>
      </c>
    </row>
    <row r="115" spans="1:15" ht="35.25" customHeight="1" x14ac:dyDescent="0.25">
      <c r="A115" s="199" t="s">
        <v>416</v>
      </c>
      <c r="B115" s="135" t="s">
        <v>37</v>
      </c>
      <c r="C115" s="32">
        <v>10</v>
      </c>
      <c r="D115" s="32" t="s">
        <v>38</v>
      </c>
      <c r="E115" s="72" t="s">
        <v>348</v>
      </c>
      <c r="F115" s="62">
        <f t="shared" si="70"/>
        <v>48271891</v>
      </c>
      <c r="G115" s="62">
        <f t="shared" si="70"/>
        <v>0</v>
      </c>
      <c r="H115" s="62">
        <f t="shared" si="70"/>
        <v>48271891</v>
      </c>
      <c r="I115" s="176">
        <f t="shared" si="53"/>
        <v>6.7256178094981568E-4</v>
      </c>
      <c r="J115" s="62">
        <f t="shared" si="70"/>
        <v>268669</v>
      </c>
      <c r="K115" s="62">
        <f t="shared" si="70"/>
        <v>0</v>
      </c>
      <c r="L115" s="62">
        <f t="shared" si="70"/>
        <v>268669</v>
      </c>
      <c r="M115" s="176">
        <f t="shared" si="48"/>
        <v>5.5657442547672308E-3</v>
      </c>
      <c r="N115" s="176">
        <f t="shared" si="49"/>
        <v>0</v>
      </c>
      <c r="O115" s="177">
        <f t="shared" si="56"/>
        <v>0</v>
      </c>
    </row>
    <row r="116" spans="1:15" ht="42.75" customHeight="1" thickBot="1" x14ac:dyDescent="0.3">
      <c r="A116" s="184" t="s">
        <v>417</v>
      </c>
      <c r="B116" s="204" t="s">
        <v>37</v>
      </c>
      <c r="C116" s="89">
        <v>10</v>
      </c>
      <c r="D116" s="89" t="s">
        <v>38</v>
      </c>
      <c r="E116" s="205" t="s">
        <v>268</v>
      </c>
      <c r="F116" s="107">
        <v>48271891</v>
      </c>
      <c r="G116" s="91">
        <v>0</v>
      </c>
      <c r="H116" s="91">
        <f>+F116-G116</f>
        <v>48271891</v>
      </c>
      <c r="I116" s="186">
        <f t="shared" si="53"/>
        <v>6.7256178094981568E-4</v>
      </c>
      <c r="J116" s="91">
        <v>268669</v>
      </c>
      <c r="K116" s="206">
        <v>0</v>
      </c>
      <c r="L116" s="91">
        <f>+J116-K116</f>
        <v>268669</v>
      </c>
      <c r="M116" s="186">
        <f t="shared" si="48"/>
        <v>5.5657442547672308E-3</v>
      </c>
      <c r="N116" s="186">
        <f t="shared" si="49"/>
        <v>0</v>
      </c>
      <c r="O116" s="178">
        <f t="shared" si="56"/>
        <v>0</v>
      </c>
    </row>
    <row r="117" spans="1:15" s="159" customFormat="1" ht="33" customHeight="1" thickBot="1" x14ac:dyDescent="0.3">
      <c r="A117" s="399" t="s">
        <v>350</v>
      </c>
      <c r="B117" s="400"/>
      <c r="C117" s="400"/>
      <c r="D117" s="400"/>
      <c r="E117" s="400"/>
      <c r="F117" s="207">
        <f>+F8+F46+F47+F48</f>
        <v>71773169941.100006</v>
      </c>
      <c r="G117" s="207">
        <f t="shared" ref="G117:L117" si="71">+G8+G46+G47+G48</f>
        <v>0</v>
      </c>
      <c r="H117" s="207">
        <f t="shared" si="71"/>
        <v>71773169941.100006</v>
      </c>
      <c r="I117" s="208">
        <f t="shared" si="71"/>
        <v>0.99999999999999989</v>
      </c>
      <c r="J117" s="207">
        <f t="shared" si="71"/>
        <v>13055588287.040001</v>
      </c>
      <c r="K117" s="207">
        <f t="shared" si="71"/>
        <v>4335756261.3999996</v>
      </c>
      <c r="L117" s="207">
        <f t="shared" si="71"/>
        <v>8719832025.6399994</v>
      </c>
      <c r="M117" s="209">
        <f t="shared" si="48"/>
        <v>0.18190067817478245</v>
      </c>
      <c r="N117" s="209">
        <f t="shared" si="49"/>
        <v>6.0409151009466325E-2</v>
      </c>
      <c r="O117" s="210">
        <f>+K117/J117</f>
        <v>0.33209964699208622</v>
      </c>
    </row>
    <row r="118" spans="1:15" x14ac:dyDescent="0.25">
      <c r="A118" s="160" t="s">
        <v>418</v>
      </c>
      <c r="B118" s="153"/>
      <c r="C118" s="153"/>
      <c r="D118" s="153"/>
      <c r="E118" s="154"/>
      <c r="F118" s="154"/>
      <c r="G118" s="154"/>
      <c r="H118" s="154"/>
      <c r="I118" s="154"/>
      <c r="J118" s="154"/>
    </row>
    <row r="119" spans="1:15" x14ac:dyDescent="0.25">
      <c r="A119" s="160" t="s">
        <v>419</v>
      </c>
      <c r="F119" s="3"/>
      <c r="G119" s="3"/>
      <c r="H119" s="3"/>
      <c r="I119" s="3"/>
      <c r="J119" s="3"/>
    </row>
  </sheetData>
  <mergeCells count="17">
    <mergeCell ref="L6:L7"/>
    <mergeCell ref="M6:O6"/>
    <mergeCell ref="A2:J2"/>
    <mergeCell ref="A3:J3"/>
    <mergeCell ref="A4:J4"/>
    <mergeCell ref="A6:A7"/>
    <mergeCell ref="B6:B7"/>
    <mergeCell ref="C6:C7"/>
    <mergeCell ref="D6:D7"/>
    <mergeCell ref="E6:E7"/>
    <mergeCell ref="F6:F7"/>
    <mergeCell ref="G6:G7"/>
    <mergeCell ref="A117:E117"/>
    <mergeCell ref="H6:H7"/>
    <mergeCell ref="I6:I7"/>
    <mergeCell ref="J6:J7"/>
    <mergeCell ref="K6:K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152A4-9FB6-4E5D-9810-FFE334649C71}">
  <sheetPr codeName="Hoja9">
    <tabColor theme="0"/>
  </sheetPr>
  <dimension ref="A1:O309"/>
  <sheetViews>
    <sheetView zoomScale="87" zoomScaleNormal="87" workbookViewId="0">
      <selection activeCell="A8" sqref="A8:D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9.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13" t="s">
        <v>0</v>
      </c>
      <c r="B2" s="413"/>
      <c r="C2" s="413"/>
      <c r="D2" s="413"/>
      <c r="E2" s="413"/>
      <c r="F2" s="413"/>
      <c r="G2" s="413"/>
      <c r="H2" s="413"/>
      <c r="I2" s="413"/>
      <c r="J2" s="413"/>
      <c r="K2" s="162"/>
      <c r="L2" s="162"/>
      <c r="M2" s="162"/>
      <c r="N2" s="162"/>
      <c r="O2" s="162"/>
    </row>
    <row r="3" spans="1:15" ht="24.95" customHeight="1" x14ac:dyDescent="0.25">
      <c r="A3" s="414" t="s">
        <v>355</v>
      </c>
      <c r="B3" s="414"/>
      <c r="C3" s="414"/>
      <c r="D3" s="414"/>
      <c r="E3" s="414"/>
      <c r="F3" s="414"/>
      <c r="G3" s="414"/>
      <c r="H3" s="414"/>
      <c r="I3" s="414"/>
      <c r="J3" s="414"/>
      <c r="K3" s="164"/>
      <c r="L3" s="162"/>
      <c r="M3" s="162"/>
      <c r="N3" s="162"/>
      <c r="O3" s="162"/>
    </row>
    <row r="4" spans="1:15" ht="24.95" customHeight="1" x14ac:dyDescent="0.25">
      <c r="A4" s="415" t="s">
        <v>436</v>
      </c>
      <c r="B4" s="415"/>
      <c r="C4" s="415"/>
      <c r="D4" s="415"/>
      <c r="E4" s="415"/>
      <c r="F4" s="415"/>
      <c r="G4" s="415"/>
      <c r="H4" s="415"/>
      <c r="I4" s="415"/>
      <c r="J4" s="415"/>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6" t="s">
        <v>6</v>
      </c>
      <c r="B6" s="418" t="s">
        <v>7</v>
      </c>
      <c r="C6" s="418" t="s">
        <v>8</v>
      </c>
      <c r="D6" s="418" t="s">
        <v>9</v>
      </c>
      <c r="E6" s="418" t="s">
        <v>10</v>
      </c>
      <c r="F6" s="407" t="s">
        <v>357</v>
      </c>
      <c r="G6" s="420" t="s">
        <v>358</v>
      </c>
      <c r="H6" s="407" t="s">
        <v>359</v>
      </c>
      <c r="I6" s="409" t="s">
        <v>14</v>
      </c>
      <c r="J6" s="407" t="s">
        <v>360</v>
      </c>
      <c r="K6" s="407" t="s">
        <v>361</v>
      </c>
      <c r="L6" s="407" t="s">
        <v>362</v>
      </c>
      <c r="M6" s="411" t="s">
        <v>363</v>
      </c>
      <c r="N6" s="411"/>
      <c r="O6" s="412"/>
    </row>
    <row r="7" spans="1:15" ht="84.75" customHeight="1" thickBot="1" x14ac:dyDescent="0.3">
      <c r="A7" s="417"/>
      <c r="B7" s="419"/>
      <c r="C7" s="419"/>
      <c r="D7" s="419"/>
      <c r="E7" s="419"/>
      <c r="F7" s="408"/>
      <c r="G7" s="421"/>
      <c r="H7" s="408"/>
      <c r="I7" s="410"/>
      <c r="J7" s="408"/>
      <c r="K7" s="408"/>
      <c r="L7" s="40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 t="shared" ref="G8:L8" si="0">+G9</f>
        <v>0</v>
      </c>
      <c r="H8" s="26">
        <f t="shared" si="0"/>
        <v>286813242.39999998</v>
      </c>
      <c r="I8" s="289">
        <f t="shared" ref="I8:I71" si="1">+H8/$H$117</f>
        <v>3.9962567341803061E-3</v>
      </c>
      <c r="J8" s="26">
        <f t="shared" si="0"/>
        <v>277141134.24000001</v>
      </c>
      <c r="K8" s="26">
        <f t="shared" si="0"/>
        <v>174165299.63</v>
      </c>
      <c r="L8" s="26">
        <f t="shared" si="0"/>
        <v>103343794.60999998</v>
      </c>
      <c r="M8" s="290">
        <f>+J8/H8</f>
        <v>0.9662773305755844</v>
      </c>
      <c r="N8" s="290">
        <f>+K8/H8</f>
        <v>0.60724288102117285</v>
      </c>
      <c r="O8" s="291">
        <f>+K8/J8</f>
        <v>0.62843540027939515</v>
      </c>
    </row>
    <row r="9" spans="1:15" ht="27.75" customHeight="1" x14ac:dyDescent="0.25">
      <c r="A9" s="110" t="s">
        <v>100</v>
      </c>
      <c r="B9" s="111" t="s">
        <v>41</v>
      </c>
      <c r="C9" s="111">
        <v>20</v>
      </c>
      <c r="D9" s="111" t="s">
        <v>38</v>
      </c>
      <c r="E9" s="231" t="s">
        <v>101</v>
      </c>
      <c r="F9" s="254">
        <f>+F10+F15</f>
        <v>286813242.39999998</v>
      </c>
      <c r="G9" s="254">
        <f t="shared" ref="G9:L9" si="2">+G10+G15</f>
        <v>0</v>
      </c>
      <c r="H9" s="254">
        <f t="shared" si="2"/>
        <v>286813242.39999998</v>
      </c>
      <c r="I9" s="292">
        <f t="shared" si="1"/>
        <v>3.9962567341803061E-3</v>
      </c>
      <c r="J9" s="254">
        <f t="shared" si="2"/>
        <v>277141134.24000001</v>
      </c>
      <c r="K9" s="254">
        <f t="shared" si="2"/>
        <v>174165299.63</v>
      </c>
      <c r="L9" s="254">
        <f t="shared" si="2"/>
        <v>103343794.60999998</v>
      </c>
      <c r="M9" s="292">
        <f>+J9/H9</f>
        <v>0.9662773305755844</v>
      </c>
      <c r="N9" s="292">
        <f>+K9/H9</f>
        <v>0.60724288102117285</v>
      </c>
      <c r="O9" s="293">
        <f>+K9/J9</f>
        <v>0.62843540027939515</v>
      </c>
    </row>
    <row r="10" spans="1:15" ht="27.75" customHeight="1" x14ac:dyDescent="0.25">
      <c r="A10" s="113" t="s">
        <v>102</v>
      </c>
      <c r="B10" s="32" t="s">
        <v>41</v>
      </c>
      <c r="C10" s="32">
        <v>20</v>
      </c>
      <c r="D10" s="32" t="s">
        <v>38</v>
      </c>
      <c r="E10" s="234" t="s">
        <v>103</v>
      </c>
      <c r="F10" s="243">
        <f t="shared" ref="F10:L11" si="3">+F11</f>
        <v>19853097.380000003</v>
      </c>
      <c r="G10" s="243">
        <f t="shared" si="3"/>
        <v>0</v>
      </c>
      <c r="H10" s="243">
        <f t="shared" si="3"/>
        <v>19853097.380000003</v>
      </c>
      <c r="I10" s="294">
        <f t="shared" si="1"/>
        <v>2.7661928520202251E-4</v>
      </c>
      <c r="J10" s="243">
        <f t="shared" si="3"/>
        <v>19853097.380000003</v>
      </c>
      <c r="K10" s="243">
        <f t="shared" si="3"/>
        <v>11424256.380000001</v>
      </c>
      <c r="L10" s="243">
        <f t="shared" si="3"/>
        <v>8428841</v>
      </c>
      <c r="M10" s="294">
        <f t="shared" ref="M10:M73" si="4">+J10/H10</f>
        <v>1</v>
      </c>
      <c r="N10" s="294">
        <f t="shared" ref="N10:N73" si="5">+K10/H10</f>
        <v>0.57543949749165035</v>
      </c>
      <c r="O10" s="295">
        <f t="shared" ref="O10:O36" si="6">+K10/J10</f>
        <v>0.57543949749165035</v>
      </c>
    </row>
    <row r="11" spans="1:15" ht="27.75" customHeight="1" x14ac:dyDescent="0.25">
      <c r="A11" s="113" t="s">
        <v>104</v>
      </c>
      <c r="B11" s="32" t="s">
        <v>41</v>
      </c>
      <c r="C11" s="32">
        <v>20</v>
      </c>
      <c r="D11" s="32" t="s">
        <v>38</v>
      </c>
      <c r="E11" s="234" t="s">
        <v>105</v>
      </c>
      <c r="F11" s="242">
        <f>+F12</f>
        <v>19853097.380000003</v>
      </c>
      <c r="G11" s="242">
        <f t="shared" si="3"/>
        <v>0</v>
      </c>
      <c r="H11" s="242">
        <f t="shared" si="3"/>
        <v>19853097.380000003</v>
      </c>
      <c r="I11" s="294">
        <f t="shared" si="1"/>
        <v>2.7661928520202251E-4</v>
      </c>
      <c r="J11" s="242">
        <f t="shared" si="3"/>
        <v>19853097.380000003</v>
      </c>
      <c r="K11" s="242">
        <f t="shared" si="3"/>
        <v>11424256.380000001</v>
      </c>
      <c r="L11" s="242">
        <f t="shared" si="3"/>
        <v>8428841</v>
      </c>
      <c r="M11" s="294">
        <f t="shared" si="4"/>
        <v>1</v>
      </c>
      <c r="N11" s="294">
        <f t="shared" si="5"/>
        <v>0.57543949749165035</v>
      </c>
      <c r="O11" s="295">
        <f t="shared" si="6"/>
        <v>0.57543949749165035</v>
      </c>
    </row>
    <row r="12" spans="1:15" ht="27.75" customHeight="1" x14ac:dyDescent="0.25">
      <c r="A12" s="113" t="s">
        <v>110</v>
      </c>
      <c r="B12" s="32" t="s">
        <v>41</v>
      </c>
      <c r="C12" s="32">
        <v>20</v>
      </c>
      <c r="D12" s="32" t="s">
        <v>38</v>
      </c>
      <c r="E12" s="234" t="s">
        <v>111</v>
      </c>
      <c r="F12" s="242">
        <f>+F14+F13</f>
        <v>19853097.380000003</v>
      </c>
      <c r="G12" s="242">
        <f t="shared" ref="G12:L12" si="7">+G14+G13</f>
        <v>0</v>
      </c>
      <c r="H12" s="242">
        <f t="shared" si="7"/>
        <v>19853097.380000003</v>
      </c>
      <c r="I12" s="294">
        <f t="shared" si="1"/>
        <v>2.7661928520202251E-4</v>
      </c>
      <c r="J12" s="242">
        <f t="shared" si="7"/>
        <v>19853097.380000003</v>
      </c>
      <c r="K12" s="242">
        <f t="shared" si="7"/>
        <v>11424256.380000001</v>
      </c>
      <c r="L12" s="242">
        <f t="shared" si="7"/>
        <v>8428841</v>
      </c>
      <c r="M12" s="294">
        <f t="shared" si="4"/>
        <v>1</v>
      </c>
      <c r="N12" s="294">
        <f t="shared" si="5"/>
        <v>0.57543949749165035</v>
      </c>
      <c r="O12" s="295">
        <f t="shared" si="6"/>
        <v>0.57543949749165035</v>
      </c>
    </row>
    <row r="13" spans="1:15" ht="27.75" customHeight="1" x14ac:dyDescent="0.25">
      <c r="A13" s="114" t="s">
        <v>367</v>
      </c>
      <c r="B13" s="43" t="s">
        <v>41</v>
      </c>
      <c r="C13" s="43">
        <v>20</v>
      </c>
      <c r="D13" s="43" t="s">
        <v>38</v>
      </c>
      <c r="E13" s="237" t="s">
        <v>368</v>
      </c>
      <c r="F13" s="244">
        <v>8428841</v>
      </c>
      <c r="G13" s="244">
        <v>0</v>
      </c>
      <c r="H13" s="296">
        <f>+F13-G13</f>
        <v>8428841</v>
      </c>
      <c r="I13" s="297">
        <f t="shared" si="1"/>
        <v>1.1744162272887116E-4</v>
      </c>
      <c r="J13" s="244">
        <v>8428841</v>
      </c>
      <c r="K13" s="244">
        <v>0</v>
      </c>
      <c r="L13" s="296">
        <f>+J13-K13</f>
        <v>8428841</v>
      </c>
      <c r="M13" s="297">
        <f t="shared" si="4"/>
        <v>1</v>
      </c>
      <c r="N13" s="297">
        <f t="shared" si="5"/>
        <v>0</v>
      </c>
      <c r="O13" s="298">
        <f>+K13/J13</f>
        <v>0</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1"/>
        <v>1.5917766247315133E-4</v>
      </c>
      <c r="J14" s="244">
        <v>11424256.380000001</v>
      </c>
      <c r="K14" s="244">
        <v>11424256.380000001</v>
      </c>
      <c r="L14" s="296">
        <f>+J14-K14</f>
        <v>0</v>
      </c>
      <c r="M14" s="297">
        <f t="shared" si="4"/>
        <v>1</v>
      </c>
      <c r="N14" s="297">
        <f t="shared" si="5"/>
        <v>1</v>
      </c>
      <c r="O14" s="298">
        <f t="shared" si="6"/>
        <v>1</v>
      </c>
    </row>
    <row r="15" spans="1:15" ht="30" customHeight="1" x14ac:dyDescent="0.25">
      <c r="A15" s="113" t="s">
        <v>114</v>
      </c>
      <c r="B15" s="32" t="s">
        <v>41</v>
      </c>
      <c r="C15" s="32">
        <v>20</v>
      </c>
      <c r="D15" s="32" t="s">
        <v>38</v>
      </c>
      <c r="E15" s="234" t="s">
        <v>115</v>
      </c>
      <c r="F15" s="243">
        <f>+F16+F33</f>
        <v>266960145.01999998</v>
      </c>
      <c r="G15" s="243">
        <f t="shared" ref="G15:L15" si="8">+G16+G33</f>
        <v>0</v>
      </c>
      <c r="H15" s="243">
        <f t="shared" si="8"/>
        <v>266960145.01999998</v>
      </c>
      <c r="I15" s="294">
        <f t="shared" si="1"/>
        <v>3.7196374489782843E-3</v>
      </c>
      <c r="J15" s="243">
        <f t="shared" si="8"/>
        <v>257288036.85999998</v>
      </c>
      <c r="K15" s="243">
        <f t="shared" si="8"/>
        <v>162741043.25</v>
      </c>
      <c r="L15" s="243">
        <f t="shared" si="8"/>
        <v>94914953.609999985</v>
      </c>
      <c r="M15" s="294">
        <f t="shared" si="4"/>
        <v>0.96376946768861183</v>
      </c>
      <c r="N15" s="294">
        <f t="shared" si="5"/>
        <v>0.60960801185438318</v>
      </c>
      <c r="O15" s="295">
        <f t="shared" si="6"/>
        <v>0.63252471912852082</v>
      </c>
    </row>
    <row r="16" spans="1:15" ht="24.75" customHeight="1" x14ac:dyDescent="0.25">
      <c r="A16" s="113" t="s">
        <v>116</v>
      </c>
      <c r="B16" s="32" t="s">
        <v>41</v>
      </c>
      <c r="C16" s="32">
        <v>20</v>
      </c>
      <c r="D16" s="32" t="s">
        <v>38</v>
      </c>
      <c r="E16" s="234" t="s">
        <v>117</v>
      </c>
      <c r="F16" s="242">
        <f>+F17+F20+F29</f>
        <v>178363939.63</v>
      </c>
      <c r="G16" s="242">
        <f t="shared" ref="G16:L16" si="9">+G17+G20+G29</f>
        <v>0</v>
      </c>
      <c r="H16" s="242">
        <f t="shared" si="9"/>
        <v>178363939.63</v>
      </c>
      <c r="I16" s="294">
        <f t="shared" si="1"/>
        <v>2.4851993893895506E-3</v>
      </c>
      <c r="J16" s="242">
        <f t="shared" si="9"/>
        <v>178315558.85999998</v>
      </c>
      <c r="K16" s="242">
        <f t="shared" si="9"/>
        <v>83952545.25</v>
      </c>
      <c r="L16" s="242">
        <f t="shared" si="9"/>
        <v>94363013.609999985</v>
      </c>
      <c r="M16" s="294">
        <f t="shared" si="4"/>
        <v>0.99972875251522042</v>
      </c>
      <c r="N16" s="294">
        <f t="shared" si="5"/>
        <v>0.47068115575464431</v>
      </c>
      <c r="O16" s="295">
        <f t="shared" si="6"/>
        <v>0.47080886147413109</v>
      </c>
    </row>
    <row r="17" spans="1:15" ht="54.75" customHeight="1" x14ac:dyDescent="0.25">
      <c r="A17" s="113" t="s">
        <v>118</v>
      </c>
      <c r="B17" s="32" t="s">
        <v>41</v>
      </c>
      <c r="C17" s="32">
        <v>20</v>
      </c>
      <c r="D17" s="32" t="s">
        <v>38</v>
      </c>
      <c r="E17" s="234" t="s">
        <v>119</v>
      </c>
      <c r="F17" s="242">
        <f>+F18+F19</f>
        <v>48200116</v>
      </c>
      <c r="G17" s="242">
        <f t="shared" ref="G17:L17" si="10">+G18+G19</f>
        <v>0</v>
      </c>
      <c r="H17" s="242">
        <f t="shared" si="10"/>
        <v>48200116</v>
      </c>
      <c r="I17" s="294">
        <f t="shared" si="1"/>
        <v>6.7158697604567772E-4</v>
      </c>
      <c r="J17" s="242">
        <f t="shared" si="10"/>
        <v>48200116</v>
      </c>
      <c r="K17" s="242">
        <f t="shared" si="10"/>
        <v>47901070</v>
      </c>
      <c r="L17" s="242">
        <f t="shared" si="10"/>
        <v>299046</v>
      </c>
      <c r="M17" s="294">
        <f t="shared" si="4"/>
        <v>1</v>
      </c>
      <c r="N17" s="294">
        <f t="shared" si="5"/>
        <v>0.99379574107249036</v>
      </c>
      <c r="O17" s="295">
        <f t="shared" si="6"/>
        <v>0.99379574107249036</v>
      </c>
    </row>
    <row r="18" spans="1:15" ht="36.75" customHeight="1" x14ac:dyDescent="0.25">
      <c r="A18" s="114" t="s">
        <v>122</v>
      </c>
      <c r="B18" s="43" t="s">
        <v>41</v>
      </c>
      <c r="C18" s="43">
        <v>20</v>
      </c>
      <c r="D18" s="43" t="s">
        <v>38</v>
      </c>
      <c r="E18" s="237" t="s">
        <v>123</v>
      </c>
      <c r="F18" s="244">
        <v>299046</v>
      </c>
      <c r="G18" s="244">
        <v>0</v>
      </c>
      <c r="H18" s="296">
        <f t="shared" ref="H18:H19" si="11">+F18-G18</f>
        <v>299046</v>
      </c>
      <c r="I18" s="299">
        <f t="shared" si="1"/>
        <v>4.1666994917305949E-6</v>
      </c>
      <c r="J18" s="244">
        <v>299046</v>
      </c>
      <c r="K18" s="244">
        <v>0</v>
      </c>
      <c r="L18" s="296">
        <f>+J18-K18</f>
        <v>299046</v>
      </c>
      <c r="M18" s="297">
        <f t="shared" si="4"/>
        <v>1</v>
      </c>
      <c r="N18" s="297">
        <f t="shared" si="5"/>
        <v>0</v>
      </c>
      <c r="O18" s="298">
        <f t="shared" si="6"/>
        <v>0</v>
      </c>
    </row>
    <row r="19" spans="1:15" ht="43.5" customHeight="1" x14ac:dyDescent="0.25">
      <c r="A19" s="114" t="s">
        <v>124</v>
      </c>
      <c r="B19" s="43" t="s">
        <v>41</v>
      </c>
      <c r="C19" s="43">
        <v>20</v>
      </c>
      <c r="D19" s="43" t="s">
        <v>38</v>
      </c>
      <c r="E19" s="237" t="s">
        <v>125</v>
      </c>
      <c r="F19" s="244">
        <v>47901070</v>
      </c>
      <c r="G19" s="244">
        <v>0</v>
      </c>
      <c r="H19" s="296">
        <f t="shared" si="11"/>
        <v>47901070</v>
      </c>
      <c r="I19" s="297">
        <f t="shared" si="1"/>
        <v>6.6742027655394712E-4</v>
      </c>
      <c r="J19" s="244">
        <v>47901070</v>
      </c>
      <c r="K19" s="244">
        <v>47901070</v>
      </c>
      <c r="L19" s="296">
        <f>+J19-K19</f>
        <v>0</v>
      </c>
      <c r="M19" s="297">
        <f t="shared" si="4"/>
        <v>1</v>
      </c>
      <c r="N19" s="297">
        <f t="shared" si="5"/>
        <v>1</v>
      </c>
      <c r="O19" s="298">
        <f t="shared" si="6"/>
        <v>1</v>
      </c>
    </row>
    <row r="20" spans="1:15" ht="51" customHeight="1" x14ac:dyDescent="0.25">
      <c r="A20" s="180" t="s">
        <v>126</v>
      </c>
      <c r="B20" s="32" t="s">
        <v>41</v>
      </c>
      <c r="C20" s="32">
        <v>20</v>
      </c>
      <c r="D20" s="32" t="s">
        <v>38</v>
      </c>
      <c r="E20" s="234" t="s">
        <v>127</v>
      </c>
      <c r="F20" s="242">
        <f t="shared" ref="F20:L20" si="12">+F21+F22+F23+F24+F25+F26+F27+F28</f>
        <v>116652094.84999999</v>
      </c>
      <c r="G20" s="242">
        <f t="shared" si="12"/>
        <v>0</v>
      </c>
      <c r="H20" s="242">
        <f t="shared" si="12"/>
        <v>116652094.84999999</v>
      </c>
      <c r="I20" s="294">
        <f t="shared" si="1"/>
        <v>1.6253493586966693E-3</v>
      </c>
      <c r="J20" s="242">
        <f t="shared" si="12"/>
        <v>116603726.25999999</v>
      </c>
      <c r="K20" s="242">
        <f t="shared" si="12"/>
        <v>23560821.469999999</v>
      </c>
      <c r="L20" s="242">
        <f t="shared" si="12"/>
        <v>93042904.789999992</v>
      </c>
      <c r="M20" s="294">
        <f t="shared" si="4"/>
        <v>0.99958536029668221</v>
      </c>
      <c r="N20" s="294">
        <f t="shared" si="5"/>
        <v>0.20197512526711389</v>
      </c>
      <c r="O20" s="295">
        <f t="shared" si="6"/>
        <v>0.20205890691232872</v>
      </c>
    </row>
    <row r="21" spans="1:15" ht="51" customHeight="1" x14ac:dyDescent="0.25">
      <c r="A21" s="181" t="s">
        <v>370</v>
      </c>
      <c r="B21" s="43" t="s">
        <v>41</v>
      </c>
      <c r="C21" s="43">
        <v>20</v>
      </c>
      <c r="D21" s="43" t="s">
        <v>38</v>
      </c>
      <c r="E21" s="237" t="s">
        <v>371</v>
      </c>
      <c r="F21" s="244">
        <v>723500</v>
      </c>
      <c r="G21" s="244">
        <v>0</v>
      </c>
      <c r="H21" s="296">
        <f t="shared" ref="H21:H28" si="13">+F21-G21</f>
        <v>723500</v>
      </c>
      <c r="I21" s="300">
        <f t="shared" si="1"/>
        <v>1.0080747049842117E-5</v>
      </c>
      <c r="J21" s="244">
        <v>723500</v>
      </c>
      <c r="K21" s="244">
        <v>723500</v>
      </c>
      <c r="L21" s="296">
        <f t="shared" ref="L21:L28" si="14">+J21-K21</f>
        <v>0</v>
      </c>
      <c r="M21" s="297">
        <f t="shared" si="4"/>
        <v>1</v>
      </c>
      <c r="N21" s="297">
        <f t="shared" si="5"/>
        <v>1</v>
      </c>
      <c r="O21" s="298">
        <f t="shared" si="6"/>
        <v>1</v>
      </c>
    </row>
    <row r="22" spans="1:15" ht="44.25" customHeight="1" x14ac:dyDescent="0.25">
      <c r="A22" s="181" t="s">
        <v>128</v>
      </c>
      <c r="B22" s="43" t="s">
        <v>41</v>
      </c>
      <c r="C22" s="43">
        <v>20</v>
      </c>
      <c r="D22" s="43" t="s">
        <v>38</v>
      </c>
      <c r="E22" s="237" t="s">
        <v>372</v>
      </c>
      <c r="F22" s="244">
        <v>84745994.700000003</v>
      </c>
      <c r="G22" s="244">
        <v>0</v>
      </c>
      <c r="H22" s="296">
        <f t="shared" si="13"/>
        <v>84745994.700000003</v>
      </c>
      <c r="I22" s="297">
        <f t="shared" si="1"/>
        <v>1.180791895035191E-3</v>
      </c>
      <c r="J22" s="244">
        <v>84745994.700000003</v>
      </c>
      <c r="K22" s="244">
        <v>281383.7</v>
      </c>
      <c r="L22" s="296">
        <f t="shared" si="14"/>
        <v>84464611</v>
      </c>
      <c r="M22" s="297">
        <f t="shared" si="4"/>
        <v>1</v>
      </c>
      <c r="N22" s="297">
        <f t="shared" si="5"/>
        <v>3.3203185707607252E-3</v>
      </c>
      <c r="O22" s="298">
        <f t="shared" si="6"/>
        <v>3.3203185707607252E-3</v>
      </c>
    </row>
    <row r="23" spans="1:15" ht="53.25" customHeight="1" x14ac:dyDescent="0.25">
      <c r="A23" s="181" t="s">
        <v>130</v>
      </c>
      <c r="B23" s="43" t="s">
        <v>41</v>
      </c>
      <c r="C23" s="43">
        <v>20</v>
      </c>
      <c r="D23" s="43" t="s">
        <v>38</v>
      </c>
      <c r="E23" s="237" t="s">
        <v>131</v>
      </c>
      <c r="F23" s="244">
        <v>517491.31</v>
      </c>
      <c r="G23" s="244">
        <v>0</v>
      </c>
      <c r="H23" s="296">
        <f t="shared" si="13"/>
        <v>517491.31</v>
      </c>
      <c r="I23" s="300">
        <f t="shared" si="1"/>
        <v>7.2103648881844263E-6</v>
      </c>
      <c r="J23" s="244">
        <v>469122.72</v>
      </c>
      <c r="K23" s="244">
        <v>469122.72</v>
      </c>
      <c r="L23" s="296">
        <f t="shared" si="14"/>
        <v>0</v>
      </c>
      <c r="M23" s="297">
        <f t="shared" si="4"/>
        <v>0.90653255607326044</v>
      </c>
      <c r="N23" s="297">
        <f t="shared" si="5"/>
        <v>0.90653255607326044</v>
      </c>
      <c r="O23" s="298">
        <f t="shared" si="6"/>
        <v>1</v>
      </c>
    </row>
    <row r="24" spans="1:15" ht="38.25" customHeight="1" x14ac:dyDescent="0.25">
      <c r="A24" s="181" t="s">
        <v>373</v>
      </c>
      <c r="B24" s="43" t="s">
        <v>41</v>
      </c>
      <c r="C24" s="43">
        <v>20</v>
      </c>
      <c r="D24" s="43" t="s">
        <v>38</v>
      </c>
      <c r="E24" s="237" t="s">
        <v>374</v>
      </c>
      <c r="F24" s="244">
        <v>392250</v>
      </c>
      <c r="G24" s="244">
        <v>0</v>
      </c>
      <c r="H24" s="296">
        <f t="shared" si="13"/>
        <v>392250</v>
      </c>
      <c r="I24" s="300">
        <f t="shared" si="1"/>
        <v>5.4653393646172364E-6</v>
      </c>
      <c r="J24" s="244">
        <v>392250</v>
      </c>
      <c r="K24" s="244">
        <v>392250</v>
      </c>
      <c r="L24" s="296">
        <f t="shared" si="14"/>
        <v>0</v>
      </c>
      <c r="M24" s="297">
        <f t="shared" si="4"/>
        <v>1</v>
      </c>
      <c r="N24" s="297">
        <f t="shared" si="5"/>
        <v>1</v>
      </c>
      <c r="O24" s="298">
        <f t="shared" si="6"/>
        <v>1</v>
      </c>
    </row>
    <row r="25" spans="1:15" ht="50.25" customHeight="1" x14ac:dyDescent="0.25">
      <c r="A25" s="181" t="s">
        <v>132</v>
      </c>
      <c r="B25" s="43" t="s">
        <v>41</v>
      </c>
      <c r="C25" s="43">
        <v>20</v>
      </c>
      <c r="D25" s="43" t="s">
        <v>38</v>
      </c>
      <c r="E25" s="237" t="s">
        <v>133</v>
      </c>
      <c r="F25" s="244">
        <v>673081</v>
      </c>
      <c r="G25" s="244">
        <v>0</v>
      </c>
      <c r="H25" s="296">
        <f t="shared" si="13"/>
        <v>673081</v>
      </c>
      <c r="I25" s="300">
        <f t="shared" si="1"/>
        <v>9.3782436835587855E-6</v>
      </c>
      <c r="J25" s="244">
        <v>673081</v>
      </c>
      <c r="K25" s="244">
        <v>0</v>
      </c>
      <c r="L25" s="296">
        <f t="shared" si="14"/>
        <v>673081</v>
      </c>
      <c r="M25" s="297">
        <f t="shared" si="4"/>
        <v>1</v>
      </c>
      <c r="N25" s="297">
        <f t="shared" si="5"/>
        <v>0</v>
      </c>
      <c r="O25" s="298">
        <f t="shared" si="6"/>
        <v>0</v>
      </c>
    </row>
    <row r="26" spans="1:15" ht="38.25" customHeight="1" x14ac:dyDescent="0.25">
      <c r="A26" s="181" t="s">
        <v>134</v>
      </c>
      <c r="B26" s="43" t="s">
        <v>41</v>
      </c>
      <c r="C26" s="43">
        <v>20</v>
      </c>
      <c r="D26" s="43" t="s">
        <v>38</v>
      </c>
      <c r="E26" s="237" t="s">
        <v>135</v>
      </c>
      <c r="F26" s="244">
        <v>1943643.64</v>
      </c>
      <c r="G26" s="244">
        <v>0</v>
      </c>
      <c r="H26" s="296">
        <f t="shared" si="13"/>
        <v>1943643.64</v>
      </c>
      <c r="I26" s="300">
        <f t="shared" si="1"/>
        <v>2.7081382017794599E-5</v>
      </c>
      <c r="J26" s="244">
        <v>1943643.64</v>
      </c>
      <c r="K26" s="244">
        <v>1324837.6399999999</v>
      </c>
      <c r="L26" s="296">
        <f t="shared" si="14"/>
        <v>618806</v>
      </c>
      <c r="M26" s="297">
        <f t="shared" si="4"/>
        <v>1</v>
      </c>
      <c r="N26" s="297">
        <f t="shared" si="5"/>
        <v>0.6816257943251367</v>
      </c>
      <c r="O26" s="298">
        <f t="shared" si="6"/>
        <v>0.6816257943251367</v>
      </c>
    </row>
    <row r="27" spans="1:15" ht="38.25" customHeight="1" x14ac:dyDescent="0.25">
      <c r="A27" s="181" t="s">
        <v>136</v>
      </c>
      <c r="B27" s="43" t="s">
        <v>41</v>
      </c>
      <c r="C27" s="43">
        <v>20</v>
      </c>
      <c r="D27" s="43" t="s">
        <v>38</v>
      </c>
      <c r="E27" s="237" t="s">
        <v>137</v>
      </c>
      <c r="F27" s="244">
        <v>8936575.4100000001</v>
      </c>
      <c r="G27" s="244">
        <v>0</v>
      </c>
      <c r="H27" s="296">
        <f t="shared" si="13"/>
        <v>8936575.4100000001</v>
      </c>
      <c r="I27" s="297">
        <f t="shared" si="1"/>
        <v>1.2451604174160209E-4</v>
      </c>
      <c r="J27" s="244">
        <v>8936575.4100000001</v>
      </c>
      <c r="K27" s="244">
        <v>8936575.4100000001</v>
      </c>
      <c r="L27" s="296">
        <f t="shared" si="14"/>
        <v>0</v>
      </c>
      <c r="M27" s="297">
        <f t="shared" si="4"/>
        <v>1</v>
      </c>
      <c r="N27" s="297">
        <f t="shared" si="5"/>
        <v>1</v>
      </c>
      <c r="O27" s="298">
        <f t="shared" si="6"/>
        <v>1</v>
      </c>
    </row>
    <row r="28" spans="1:15" ht="37.5" customHeight="1" x14ac:dyDescent="0.25">
      <c r="A28" s="181" t="s">
        <v>138</v>
      </c>
      <c r="B28" s="43" t="s">
        <v>41</v>
      </c>
      <c r="C28" s="43">
        <v>20</v>
      </c>
      <c r="D28" s="43" t="s">
        <v>38</v>
      </c>
      <c r="E28" s="237" t="s">
        <v>139</v>
      </c>
      <c r="F28" s="244">
        <v>18719558.789999999</v>
      </c>
      <c r="G28" s="244">
        <v>0</v>
      </c>
      <c r="H28" s="296">
        <f t="shared" si="13"/>
        <v>18719558.789999999</v>
      </c>
      <c r="I28" s="297">
        <f t="shared" si="1"/>
        <v>2.6082534491587913E-4</v>
      </c>
      <c r="J28" s="244">
        <v>18719558.789999999</v>
      </c>
      <c r="K28" s="244">
        <v>11433152</v>
      </c>
      <c r="L28" s="296">
        <f t="shared" si="14"/>
        <v>7286406.7899999991</v>
      </c>
      <c r="M28" s="297">
        <f t="shared" si="4"/>
        <v>1</v>
      </c>
      <c r="N28" s="297">
        <f t="shared" si="5"/>
        <v>0.61075969408571729</v>
      </c>
      <c r="O28" s="298">
        <f t="shared" si="6"/>
        <v>0.61075969408571729</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1"/>
        <v>1.8826305464720366E-4</v>
      </c>
      <c r="J29" s="242">
        <f>+J30+J31+J32</f>
        <v>13511716.6</v>
      </c>
      <c r="K29" s="242">
        <f>+K30+K31+K32</f>
        <v>12490653.780000001</v>
      </c>
      <c r="L29" s="242">
        <f>+L30+L31+L32</f>
        <v>1021062.8199999994</v>
      </c>
      <c r="M29" s="294">
        <f t="shared" si="4"/>
        <v>0.9999990985609466</v>
      </c>
      <c r="N29" s="294">
        <f t="shared" si="5"/>
        <v>0.92443046951094887</v>
      </c>
      <c r="O29" s="295">
        <f t="shared" si="6"/>
        <v>0.92443130282942743</v>
      </c>
    </row>
    <row r="30" spans="1:15" ht="49.5" customHeight="1" x14ac:dyDescent="0.25">
      <c r="A30" s="114" t="s">
        <v>375</v>
      </c>
      <c r="B30" s="43" t="s">
        <v>41</v>
      </c>
      <c r="C30" s="43">
        <v>20</v>
      </c>
      <c r="D30" s="43" t="s">
        <v>38</v>
      </c>
      <c r="E30" s="237" t="s">
        <v>376</v>
      </c>
      <c r="F30" s="244">
        <v>6728300</v>
      </c>
      <c r="G30" s="244">
        <v>0</v>
      </c>
      <c r="H30" s="296">
        <f t="shared" ref="H30:H32" si="15">+F30-G30</f>
        <v>6728300</v>
      </c>
      <c r="I30" s="297">
        <f t="shared" si="1"/>
        <v>9.3747464236976804E-5</v>
      </c>
      <c r="J30" s="296">
        <v>6728300</v>
      </c>
      <c r="K30" s="244">
        <v>6728300</v>
      </c>
      <c r="L30" s="296">
        <f t="shared" ref="L30:L32" si="16">+J30-K30</f>
        <v>0</v>
      </c>
      <c r="M30" s="297">
        <f t="shared" si="4"/>
        <v>1</v>
      </c>
      <c r="N30" s="297">
        <f t="shared" si="5"/>
        <v>1</v>
      </c>
      <c r="O30" s="298">
        <f t="shared" si="6"/>
        <v>1</v>
      </c>
    </row>
    <row r="31" spans="1:15" ht="49.5" customHeight="1" x14ac:dyDescent="0.25">
      <c r="A31" s="114" t="s">
        <v>377</v>
      </c>
      <c r="B31" s="43" t="s">
        <v>41</v>
      </c>
      <c r="C31" s="43">
        <v>20</v>
      </c>
      <c r="D31" s="43" t="s">
        <v>38</v>
      </c>
      <c r="E31" s="237" t="s">
        <v>378</v>
      </c>
      <c r="F31" s="244">
        <v>6018745.7800000003</v>
      </c>
      <c r="G31" s="244">
        <v>0</v>
      </c>
      <c r="H31" s="296">
        <f t="shared" si="15"/>
        <v>6018745.7800000003</v>
      </c>
      <c r="I31" s="297">
        <f t="shared" si="1"/>
        <v>8.3861028010345117E-5</v>
      </c>
      <c r="J31" s="296">
        <v>6018733.5999999996</v>
      </c>
      <c r="K31" s="244">
        <v>5762353.7800000003</v>
      </c>
      <c r="L31" s="296">
        <f t="shared" si="16"/>
        <v>256379.81999999937</v>
      </c>
      <c r="M31" s="297">
        <f t="shared" si="4"/>
        <v>0.99999797632256859</v>
      </c>
      <c r="N31" s="297">
        <f t="shared" si="5"/>
        <v>0.95740109162743203</v>
      </c>
      <c r="O31" s="298">
        <f t="shared" si="6"/>
        <v>0.95740302910233488</v>
      </c>
    </row>
    <row r="32" spans="1:15" ht="36.75" customHeight="1" x14ac:dyDescent="0.25">
      <c r="A32" s="114" t="s">
        <v>144</v>
      </c>
      <c r="B32" s="43" t="s">
        <v>41</v>
      </c>
      <c r="C32" s="43">
        <v>20</v>
      </c>
      <c r="D32" s="43" t="s">
        <v>38</v>
      </c>
      <c r="E32" s="237" t="s">
        <v>145</v>
      </c>
      <c r="F32" s="244">
        <v>764683</v>
      </c>
      <c r="G32" s="244">
        <v>0</v>
      </c>
      <c r="H32" s="296">
        <f t="shared" si="15"/>
        <v>764683</v>
      </c>
      <c r="I32" s="300">
        <f t="shared" si="1"/>
        <v>1.0654562399881714E-5</v>
      </c>
      <c r="J32" s="296">
        <v>764683</v>
      </c>
      <c r="K32" s="244">
        <v>0</v>
      </c>
      <c r="L32" s="296">
        <f t="shared" si="16"/>
        <v>764683</v>
      </c>
      <c r="M32" s="297">
        <f t="shared" si="4"/>
        <v>1</v>
      </c>
      <c r="N32" s="297">
        <f t="shared" si="5"/>
        <v>0</v>
      </c>
      <c r="O32" s="298">
        <f t="shared" si="6"/>
        <v>0</v>
      </c>
    </row>
    <row r="33" spans="1:15" ht="37.5" customHeight="1" x14ac:dyDescent="0.25">
      <c r="A33" s="113" t="s">
        <v>148</v>
      </c>
      <c r="B33" s="32" t="s">
        <v>41</v>
      </c>
      <c r="C33" s="32">
        <v>20</v>
      </c>
      <c r="D33" s="32" t="s">
        <v>38</v>
      </c>
      <c r="E33" s="234" t="s">
        <v>149</v>
      </c>
      <c r="F33" s="242">
        <f>+F34+F37+F39+F44</f>
        <v>88596205.390000001</v>
      </c>
      <c r="G33" s="242">
        <f t="shared" ref="G33:L33" si="17">+G34+G37+G39+G44</f>
        <v>0</v>
      </c>
      <c r="H33" s="242">
        <f t="shared" si="17"/>
        <v>88596205.390000001</v>
      </c>
      <c r="I33" s="294">
        <f t="shared" si="1"/>
        <v>1.2344380595887337E-3</v>
      </c>
      <c r="J33" s="242">
        <f t="shared" si="17"/>
        <v>78972478</v>
      </c>
      <c r="K33" s="242">
        <f t="shared" si="17"/>
        <v>78788498</v>
      </c>
      <c r="L33" s="242">
        <f t="shared" si="17"/>
        <v>551940</v>
      </c>
      <c r="M33" s="294">
        <f t="shared" si="4"/>
        <v>0.8913753997969055</v>
      </c>
      <c r="N33" s="294">
        <f t="shared" si="5"/>
        <v>0.88929878715655453</v>
      </c>
      <c r="O33" s="295">
        <f t="shared" si="6"/>
        <v>0.99767032762983576</v>
      </c>
    </row>
    <row r="34" spans="1:15" ht="108.75" customHeight="1" x14ac:dyDescent="0.25">
      <c r="A34" s="113" t="s">
        <v>154</v>
      </c>
      <c r="B34" s="32" t="s">
        <v>41</v>
      </c>
      <c r="C34" s="32">
        <v>20</v>
      </c>
      <c r="D34" s="32" t="s">
        <v>38</v>
      </c>
      <c r="E34" s="234" t="s">
        <v>155</v>
      </c>
      <c r="F34" s="242">
        <f>+F36+F35</f>
        <v>1081267</v>
      </c>
      <c r="G34" s="242">
        <f t="shared" ref="G34:L34" si="18">+G36+G35</f>
        <v>0</v>
      </c>
      <c r="H34" s="242">
        <f t="shared" si="18"/>
        <v>1081267</v>
      </c>
      <c r="I34" s="301">
        <f t="shared" si="1"/>
        <v>1.506562421609072E-5</v>
      </c>
      <c r="J34" s="242">
        <f t="shared" si="18"/>
        <v>1081267</v>
      </c>
      <c r="K34" s="242">
        <f t="shared" si="18"/>
        <v>1081267</v>
      </c>
      <c r="L34" s="242">
        <f t="shared" si="18"/>
        <v>0</v>
      </c>
      <c r="M34" s="294">
        <f t="shared" si="4"/>
        <v>1</v>
      </c>
      <c r="N34" s="294">
        <f t="shared" si="5"/>
        <v>1</v>
      </c>
      <c r="O34" s="295">
        <f t="shared" si="6"/>
        <v>1</v>
      </c>
    </row>
    <row r="35" spans="1:15" ht="42" customHeight="1" x14ac:dyDescent="0.25">
      <c r="A35" s="114" t="s">
        <v>160</v>
      </c>
      <c r="B35" s="43" t="s">
        <v>41</v>
      </c>
      <c r="C35" s="43">
        <v>20</v>
      </c>
      <c r="D35" s="43" t="s">
        <v>38</v>
      </c>
      <c r="E35" s="237" t="s">
        <v>161</v>
      </c>
      <c r="F35" s="244">
        <v>495608</v>
      </c>
      <c r="G35" s="244">
        <v>0</v>
      </c>
      <c r="H35" s="296">
        <f t="shared" ref="H35:H36" si="19">+F35-G35</f>
        <v>495608</v>
      </c>
      <c r="I35" s="300">
        <f t="shared" si="1"/>
        <v>6.905458028857155E-6</v>
      </c>
      <c r="J35" s="296">
        <v>495608</v>
      </c>
      <c r="K35" s="244">
        <v>495608</v>
      </c>
      <c r="L35" s="296">
        <f t="shared" ref="L35:L36" si="20">+J35-K35</f>
        <v>0</v>
      </c>
      <c r="M35" s="297">
        <f t="shared" si="4"/>
        <v>1</v>
      </c>
      <c r="N35" s="297">
        <f t="shared" si="5"/>
        <v>1</v>
      </c>
      <c r="O35" s="298">
        <f t="shared" si="6"/>
        <v>1</v>
      </c>
    </row>
    <row r="36" spans="1:15" ht="42" customHeight="1" x14ac:dyDescent="0.25">
      <c r="A36" s="114" t="s">
        <v>162</v>
      </c>
      <c r="B36" s="43" t="s">
        <v>41</v>
      </c>
      <c r="C36" s="43">
        <v>20</v>
      </c>
      <c r="D36" s="43" t="s">
        <v>38</v>
      </c>
      <c r="E36" s="237" t="s">
        <v>163</v>
      </c>
      <c r="F36" s="244">
        <v>585659</v>
      </c>
      <c r="G36" s="244">
        <v>0</v>
      </c>
      <c r="H36" s="296">
        <f t="shared" si="19"/>
        <v>585659</v>
      </c>
      <c r="I36" s="300">
        <f t="shared" si="1"/>
        <v>8.1601661872335656E-6</v>
      </c>
      <c r="J36" s="296">
        <v>585659</v>
      </c>
      <c r="K36" s="244">
        <v>585659</v>
      </c>
      <c r="L36" s="296">
        <f t="shared" si="20"/>
        <v>0</v>
      </c>
      <c r="M36" s="297">
        <f t="shared" si="4"/>
        <v>1</v>
      </c>
      <c r="N36" s="297">
        <f t="shared" si="5"/>
        <v>1</v>
      </c>
      <c r="O36" s="298">
        <f t="shared" si="6"/>
        <v>1</v>
      </c>
    </row>
    <row r="37" spans="1:15" ht="51.75" customHeight="1" x14ac:dyDescent="0.25">
      <c r="A37" s="113" t="s">
        <v>168</v>
      </c>
      <c r="B37" s="32" t="s">
        <v>41</v>
      </c>
      <c r="C37" s="32">
        <v>20</v>
      </c>
      <c r="D37" s="32" t="s">
        <v>38</v>
      </c>
      <c r="E37" s="234" t="s">
        <v>169</v>
      </c>
      <c r="F37" s="242">
        <f>+F38</f>
        <v>1446138.39</v>
      </c>
      <c r="G37" s="242">
        <f t="shared" ref="G37:K37" si="21">+G38</f>
        <v>0</v>
      </c>
      <c r="H37" s="242">
        <f t="shared" si="21"/>
        <v>1446138.39</v>
      </c>
      <c r="I37" s="301">
        <f t="shared" si="1"/>
        <v>2.014948902371241E-5</v>
      </c>
      <c r="J37" s="242">
        <f t="shared" si="21"/>
        <v>0</v>
      </c>
      <c r="K37" s="242">
        <f t="shared" si="21"/>
        <v>0</v>
      </c>
      <c r="L37" s="242">
        <f t="shared" ref="L37" si="22">SUM(L38:L41)</f>
        <v>367960</v>
      </c>
      <c r="M37" s="294">
        <f t="shared" si="4"/>
        <v>0</v>
      </c>
      <c r="N37" s="294">
        <f t="shared" si="5"/>
        <v>0</v>
      </c>
      <c r="O37" s="295" t="s">
        <v>40</v>
      </c>
    </row>
    <row r="38" spans="1:15" ht="42" customHeight="1" x14ac:dyDescent="0.25">
      <c r="A38" s="114" t="s">
        <v>174</v>
      </c>
      <c r="B38" s="43" t="s">
        <v>41</v>
      </c>
      <c r="C38" s="43">
        <v>20</v>
      </c>
      <c r="D38" s="43" t="s">
        <v>38</v>
      </c>
      <c r="E38" s="237" t="s">
        <v>175</v>
      </c>
      <c r="F38" s="244">
        <v>1446138.39</v>
      </c>
      <c r="G38" s="296">
        <v>0</v>
      </c>
      <c r="H38" s="296">
        <f>+F38-G38</f>
        <v>1446138.39</v>
      </c>
      <c r="I38" s="300">
        <f t="shared" si="1"/>
        <v>2.014948902371241E-5</v>
      </c>
      <c r="J38" s="296">
        <v>0</v>
      </c>
      <c r="K38" s="244">
        <v>0</v>
      </c>
      <c r="L38" s="296">
        <f t="shared" ref="L38" si="23">+J38-K38</f>
        <v>0</v>
      </c>
      <c r="M38" s="297">
        <f t="shared" si="4"/>
        <v>0</v>
      </c>
      <c r="N38" s="297">
        <f t="shared" si="5"/>
        <v>0</v>
      </c>
      <c r="O38" s="295" t="s">
        <v>40</v>
      </c>
    </row>
    <row r="39" spans="1:15" ht="49.5" customHeight="1" x14ac:dyDescent="0.25">
      <c r="A39" s="113" t="s">
        <v>176</v>
      </c>
      <c r="B39" s="32" t="s">
        <v>41</v>
      </c>
      <c r="C39" s="32">
        <v>20</v>
      </c>
      <c r="D39" s="32" t="s">
        <v>38</v>
      </c>
      <c r="E39" s="234" t="s">
        <v>177</v>
      </c>
      <c r="F39" s="242">
        <f>SUM(F40:F43)</f>
        <v>86068107</v>
      </c>
      <c r="G39" s="242">
        <f t="shared" ref="G39:L39" si="24">SUM(G40:G43)</f>
        <v>0</v>
      </c>
      <c r="H39" s="242">
        <f t="shared" si="24"/>
        <v>86068107</v>
      </c>
      <c r="I39" s="294">
        <f t="shared" si="1"/>
        <v>1.1992132905677202E-3</v>
      </c>
      <c r="J39" s="242">
        <f t="shared" si="24"/>
        <v>77891211</v>
      </c>
      <c r="K39" s="242">
        <f t="shared" si="24"/>
        <v>77707231</v>
      </c>
      <c r="L39" s="242">
        <f t="shared" si="24"/>
        <v>183980</v>
      </c>
      <c r="M39" s="294">
        <f t="shared" si="4"/>
        <v>0.90499505234848487</v>
      </c>
      <c r="N39" s="294">
        <f t="shared" si="5"/>
        <v>0.90285744288531866</v>
      </c>
      <c r="O39" s="295">
        <f t="shared" ref="O39:O43" si="25">+K39/J39</f>
        <v>0.9976379876800221</v>
      </c>
    </row>
    <row r="40" spans="1:15" ht="41.25" customHeight="1" x14ac:dyDescent="0.25">
      <c r="A40" s="114" t="s">
        <v>178</v>
      </c>
      <c r="B40" s="43" t="s">
        <v>41</v>
      </c>
      <c r="C40" s="43">
        <v>20</v>
      </c>
      <c r="D40" s="43" t="s">
        <v>38</v>
      </c>
      <c r="E40" s="237" t="s">
        <v>179</v>
      </c>
      <c r="F40" s="244">
        <v>714884</v>
      </c>
      <c r="G40" s="296">
        <v>0</v>
      </c>
      <c r="H40" s="296">
        <f t="shared" ref="H40:H43" si="26">+F40-G40</f>
        <v>714884</v>
      </c>
      <c r="I40" s="300">
        <f t="shared" si="1"/>
        <v>9.9606976834545013E-6</v>
      </c>
      <c r="J40" s="296">
        <v>714884</v>
      </c>
      <c r="K40" s="296">
        <v>714884</v>
      </c>
      <c r="L40" s="296">
        <f t="shared" ref="L40:L43" si="27">+J40-K40</f>
        <v>0</v>
      </c>
      <c r="M40" s="297">
        <f t="shared" si="4"/>
        <v>1</v>
      </c>
      <c r="N40" s="297">
        <f t="shared" si="5"/>
        <v>1</v>
      </c>
      <c r="O40" s="298">
        <f t="shared" si="25"/>
        <v>1</v>
      </c>
    </row>
    <row r="41" spans="1:15" ht="69" customHeight="1" x14ac:dyDescent="0.25">
      <c r="A41" s="114" t="s">
        <v>180</v>
      </c>
      <c r="B41" s="43" t="s">
        <v>41</v>
      </c>
      <c r="C41" s="43">
        <v>20</v>
      </c>
      <c r="D41" s="43" t="s">
        <v>38</v>
      </c>
      <c r="E41" s="237" t="s">
        <v>181</v>
      </c>
      <c r="F41" s="244">
        <v>82895769</v>
      </c>
      <c r="G41" s="296">
        <v>0</v>
      </c>
      <c r="H41" s="296">
        <f t="shared" si="26"/>
        <v>82895769</v>
      </c>
      <c r="I41" s="297">
        <f t="shared" si="1"/>
        <v>1.1550121337818157E-3</v>
      </c>
      <c r="J41" s="296">
        <v>74718873</v>
      </c>
      <c r="K41" s="296">
        <v>74534893</v>
      </c>
      <c r="L41" s="296">
        <f t="shared" si="27"/>
        <v>183980</v>
      </c>
      <c r="M41" s="297">
        <f t="shared" si="4"/>
        <v>0.90135930821752797</v>
      </c>
      <c r="N41" s="297">
        <f t="shared" si="5"/>
        <v>0.89913989458255705</v>
      </c>
      <c r="O41" s="298">
        <f t="shared" si="25"/>
        <v>0.99753770376060147</v>
      </c>
    </row>
    <row r="42" spans="1:15" ht="32.25" customHeight="1" x14ac:dyDescent="0.25">
      <c r="A42" s="114" t="s">
        <v>184</v>
      </c>
      <c r="B42" s="43" t="s">
        <v>41</v>
      </c>
      <c r="C42" s="43">
        <v>20</v>
      </c>
      <c r="D42" s="43" t="s">
        <v>38</v>
      </c>
      <c r="E42" s="237" t="s">
        <v>185</v>
      </c>
      <c r="F42" s="244">
        <v>2193554</v>
      </c>
      <c r="G42" s="296">
        <v>0</v>
      </c>
      <c r="H42" s="296">
        <f t="shared" si="26"/>
        <v>2193554</v>
      </c>
      <c r="I42" s="300">
        <f t="shared" si="1"/>
        <v>3.0563459591111782E-5</v>
      </c>
      <c r="J42" s="296">
        <v>2193554</v>
      </c>
      <c r="K42" s="296">
        <v>2193554</v>
      </c>
      <c r="L42" s="296">
        <f t="shared" si="27"/>
        <v>0</v>
      </c>
      <c r="M42" s="297">
        <f t="shared" si="4"/>
        <v>1</v>
      </c>
      <c r="N42" s="297">
        <f t="shared" si="5"/>
        <v>1</v>
      </c>
      <c r="O42" s="298">
        <f t="shared" si="25"/>
        <v>1</v>
      </c>
    </row>
    <row r="43" spans="1:15" ht="50.25" customHeight="1" x14ac:dyDescent="0.25">
      <c r="A43" s="114" t="s">
        <v>186</v>
      </c>
      <c r="B43" s="43" t="s">
        <v>41</v>
      </c>
      <c r="C43" s="43">
        <v>20</v>
      </c>
      <c r="D43" s="43" t="s">
        <v>38</v>
      </c>
      <c r="E43" s="237" t="s">
        <v>379</v>
      </c>
      <c r="F43" s="244">
        <v>263900</v>
      </c>
      <c r="G43" s="296">
        <v>0</v>
      </c>
      <c r="H43" s="296">
        <f t="shared" si="26"/>
        <v>263900</v>
      </c>
      <c r="I43" s="300">
        <f t="shared" si="1"/>
        <v>3.6769995113384029E-6</v>
      </c>
      <c r="J43" s="296">
        <v>263900</v>
      </c>
      <c r="K43" s="296">
        <v>263900</v>
      </c>
      <c r="L43" s="296">
        <f t="shared" si="27"/>
        <v>0</v>
      </c>
      <c r="M43" s="297">
        <f t="shared" si="4"/>
        <v>1</v>
      </c>
      <c r="N43" s="297">
        <f t="shared" si="5"/>
        <v>1</v>
      </c>
      <c r="O43" s="298">
        <f t="shared" si="25"/>
        <v>1</v>
      </c>
    </row>
    <row r="44" spans="1:15" ht="41.25" customHeight="1" x14ac:dyDescent="0.25">
      <c r="A44" s="113" t="s">
        <v>190</v>
      </c>
      <c r="B44" s="32" t="s">
        <v>41</v>
      </c>
      <c r="C44" s="32">
        <v>20</v>
      </c>
      <c r="D44" s="32" t="s">
        <v>38</v>
      </c>
      <c r="E44" s="234" t="s">
        <v>191</v>
      </c>
      <c r="F44" s="242">
        <f>+F45</f>
        <v>693</v>
      </c>
      <c r="G44" s="242">
        <f t="shared" ref="G44:L44" si="28">+G45</f>
        <v>0</v>
      </c>
      <c r="H44" s="242">
        <f t="shared" si="28"/>
        <v>693</v>
      </c>
      <c r="I44" s="301">
        <f t="shared" si="1"/>
        <v>9.6557812101459396E-9</v>
      </c>
      <c r="J44" s="242">
        <f t="shared" si="28"/>
        <v>0</v>
      </c>
      <c r="K44" s="242">
        <f t="shared" si="28"/>
        <v>0</v>
      </c>
      <c r="L44" s="242">
        <f t="shared" si="28"/>
        <v>0</v>
      </c>
      <c r="M44" s="294">
        <f t="shared" si="4"/>
        <v>0</v>
      </c>
      <c r="N44" s="294">
        <f t="shared" si="5"/>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1"/>
        <v>9.6557812101459396E-9</v>
      </c>
      <c r="J45" s="303">
        <v>0</v>
      </c>
      <c r="K45" s="303">
        <v>0</v>
      </c>
      <c r="L45" s="303">
        <f>+J45-K45</f>
        <v>0</v>
      </c>
      <c r="M45" s="297">
        <f t="shared" si="4"/>
        <v>0</v>
      </c>
      <c r="N45" s="297">
        <f t="shared" si="5"/>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 t="shared" ref="G46:L46" si="29">+G49+G55+G77+G87</f>
        <v>2695350</v>
      </c>
      <c r="H46" s="192">
        <f t="shared" si="29"/>
        <v>31610983276.549999</v>
      </c>
      <c r="I46" s="306">
        <f t="shared" si="1"/>
        <v>0.44044550989314429</v>
      </c>
      <c r="J46" s="192">
        <f>+J49+J55+J77+J87</f>
        <v>28736411660.830002</v>
      </c>
      <c r="K46" s="192">
        <f t="shared" si="29"/>
        <v>27817649808.830002</v>
      </c>
      <c r="L46" s="192">
        <f t="shared" si="29"/>
        <v>918761852</v>
      </c>
      <c r="M46" s="307">
        <f t="shared" si="4"/>
        <v>0.90906415056527379</v>
      </c>
      <c r="N46" s="307">
        <f t="shared" si="5"/>
        <v>0.87999951046970404</v>
      </c>
      <c r="O46" s="308">
        <f>+K46/J46</f>
        <v>0.96802795481760362</v>
      </c>
    </row>
    <row r="47" spans="1:15" s="226" customFormat="1" ht="28.5" customHeight="1" thickBot="1" x14ac:dyDescent="0.3">
      <c r="A47" s="23" t="s">
        <v>250</v>
      </c>
      <c r="B47" s="96" t="s">
        <v>37</v>
      </c>
      <c r="C47" s="97">
        <v>13</v>
      </c>
      <c r="D47" s="96" t="s">
        <v>38</v>
      </c>
      <c r="E47" s="223" t="s">
        <v>251</v>
      </c>
      <c r="F47" s="26">
        <f t="shared" ref="F47:L47" si="30">+F88</f>
        <v>4260844770</v>
      </c>
      <c r="G47" s="26">
        <f t="shared" si="30"/>
        <v>0</v>
      </c>
      <c r="H47" s="26">
        <f t="shared" si="30"/>
        <v>4260844770</v>
      </c>
      <c r="I47" s="289">
        <f t="shared" si="1"/>
        <v>5.9367654934364494E-2</v>
      </c>
      <c r="J47" s="26">
        <f t="shared" ref="J47" si="31">+J88</f>
        <v>1748200000</v>
      </c>
      <c r="K47" s="26">
        <f t="shared" si="30"/>
        <v>228200000</v>
      </c>
      <c r="L47" s="26">
        <f t="shared" si="30"/>
        <v>1520000000</v>
      </c>
      <c r="M47" s="290">
        <f t="shared" si="4"/>
        <v>0.4102942243540123</v>
      </c>
      <c r="N47" s="290">
        <f t="shared" si="5"/>
        <v>5.355745452327286E-2</v>
      </c>
      <c r="O47" s="308">
        <f t="shared" ref="O47:O78" si="32">+K47/J47</f>
        <v>0.13053426381420891</v>
      </c>
    </row>
    <row r="48" spans="1:15" s="226" customFormat="1" ht="28.5" customHeight="1" thickBot="1" x14ac:dyDescent="0.3">
      <c r="A48" s="99" t="s">
        <v>250</v>
      </c>
      <c r="B48" s="100" t="s">
        <v>41</v>
      </c>
      <c r="C48" s="101">
        <v>20</v>
      </c>
      <c r="D48" s="100" t="s">
        <v>38</v>
      </c>
      <c r="E48" s="228" t="s">
        <v>251</v>
      </c>
      <c r="F48" s="103">
        <f>+F65+F89</f>
        <v>35611833302.150002</v>
      </c>
      <c r="G48" s="103">
        <f t="shared" ref="G48:L48" si="33">+G65+G89</f>
        <v>0</v>
      </c>
      <c r="H48" s="103">
        <f t="shared" si="33"/>
        <v>35611833302.150002</v>
      </c>
      <c r="I48" s="309">
        <f t="shared" si="1"/>
        <v>0.49619057843831083</v>
      </c>
      <c r="J48" s="103">
        <f>+J65+J89</f>
        <v>9038380488.9099998</v>
      </c>
      <c r="K48" s="103">
        <f t="shared" si="33"/>
        <v>7491554594.9099998</v>
      </c>
      <c r="L48" s="103">
        <f t="shared" si="33"/>
        <v>1546825894</v>
      </c>
      <c r="M48" s="310">
        <f t="shared" si="4"/>
        <v>0.25380272934065218</v>
      </c>
      <c r="N48" s="310">
        <f t="shared" si="5"/>
        <v>0.21036700164654851</v>
      </c>
      <c r="O48" s="291">
        <f t="shared" si="32"/>
        <v>0.82886028134155898</v>
      </c>
    </row>
    <row r="49" spans="1:15" ht="24" customHeight="1" x14ac:dyDescent="0.25">
      <c r="A49" s="110" t="s">
        <v>252</v>
      </c>
      <c r="B49" s="111" t="s">
        <v>37</v>
      </c>
      <c r="C49" s="111">
        <v>10</v>
      </c>
      <c r="D49" s="111" t="s">
        <v>38</v>
      </c>
      <c r="E49" s="231" t="s">
        <v>253</v>
      </c>
      <c r="F49" s="254">
        <f t="shared" ref="F49:L50" si="34">+F50</f>
        <v>136260570.40000001</v>
      </c>
      <c r="G49" s="254">
        <f t="shared" si="34"/>
        <v>0</v>
      </c>
      <c r="H49" s="254">
        <f t="shared" si="34"/>
        <v>136260570.40000001</v>
      </c>
      <c r="I49" s="292">
        <f t="shared" si="1"/>
        <v>1.898560253033316E-3</v>
      </c>
      <c r="J49" s="254">
        <f t="shared" si="34"/>
        <v>136260570</v>
      </c>
      <c r="K49" s="254">
        <f t="shared" si="34"/>
        <v>74531031</v>
      </c>
      <c r="L49" s="254">
        <f t="shared" si="34"/>
        <v>61729539</v>
      </c>
      <c r="M49" s="292">
        <f t="shared" si="4"/>
        <v>0.99999999706444787</v>
      </c>
      <c r="N49" s="292">
        <f t="shared" si="5"/>
        <v>0.54697430651589285</v>
      </c>
      <c r="O49" s="293">
        <f t="shared" si="32"/>
        <v>0.54697430812156445</v>
      </c>
    </row>
    <row r="50" spans="1:15" ht="24" customHeight="1" x14ac:dyDescent="0.25">
      <c r="A50" s="113" t="s">
        <v>254</v>
      </c>
      <c r="B50" s="32" t="s">
        <v>37</v>
      </c>
      <c r="C50" s="32">
        <v>10</v>
      </c>
      <c r="D50" s="32" t="s">
        <v>38</v>
      </c>
      <c r="E50" s="234" t="s">
        <v>255</v>
      </c>
      <c r="F50" s="242">
        <f>+F51</f>
        <v>136260570.40000001</v>
      </c>
      <c r="G50" s="242">
        <f t="shared" si="34"/>
        <v>0</v>
      </c>
      <c r="H50" s="242">
        <f t="shared" si="34"/>
        <v>136260570.40000001</v>
      </c>
      <c r="I50" s="294">
        <f t="shared" si="1"/>
        <v>1.898560253033316E-3</v>
      </c>
      <c r="J50" s="242">
        <f>+J51</f>
        <v>136260570</v>
      </c>
      <c r="K50" s="242">
        <f t="shared" si="34"/>
        <v>74531031</v>
      </c>
      <c r="L50" s="242">
        <f t="shared" si="34"/>
        <v>61729539</v>
      </c>
      <c r="M50" s="294">
        <f t="shared" si="4"/>
        <v>0.99999999706444787</v>
      </c>
      <c r="N50" s="294">
        <f t="shared" si="5"/>
        <v>0.54697430651589285</v>
      </c>
      <c r="O50" s="295">
        <f t="shared" si="32"/>
        <v>0.54697430812156445</v>
      </c>
    </row>
    <row r="51" spans="1:15" ht="49.5" customHeight="1" x14ac:dyDescent="0.25">
      <c r="A51" s="199" t="s">
        <v>380</v>
      </c>
      <c r="B51" s="32" t="s">
        <v>37</v>
      </c>
      <c r="C51" s="32">
        <v>10</v>
      </c>
      <c r="D51" s="32" t="s">
        <v>38</v>
      </c>
      <c r="E51" s="234" t="s">
        <v>381</v>
      </c>
      <c r="F51" s="242">
        <f t="shared" ref="F51:L52" si="35">+F52</f>
        <v>136260570.40000001</v>
      </c>
      <c r="G51" s="242">
        <f t="shared" si="35"/>
        <v>0</v>
      </c>
      <c r="H51" s="242">
        <f t="shared" si="35"/>
        <v>136260570.40000001</v>
      </c>
      <c r="I51" s="294">
        <f t="shared" si="1"/>
        <v>1.898560253033316E-3</v>
      </c>
      <c r="J51" s="242">
        <f t="shared" si="35"/>
        <v>136260570</v>
      </c>
      <c r="K51" s="242">
        <f t="shared" si="35"/>
        <v>74531031</v>
      </c>
      <c r="L51" s="242">
        <f t="shared" si="35"/>
        <v>61729539</v>
      </c>
      <c r="M51" s="294">
        <f t="shared" si="4"/>
        <v>0.99999999706444787</v>
      </c>
      <c r="N51" s="294">
        <f t="shared" si="5"/>
        <v>0.54697430651589285</v>
      </c>
      <c r="O51" s="295">
        <f t="shared" si="32"/>
        <v>0.54697430812156445</v>
      </c>
    </row>
    <row r="52" spans="1:15" ht="49.5" customHeight="1" x14ac:dyDescent="0.25">
      <c r="A52" s="113" t="s">
        <v>382</v>
      </c>
      <c r="B52" s="32" t="s">
        <v>37</v>
      </c>
      <c r="C52" s="32">
        <v>10</v>
      </c>
      <c r="D52" s="32" t="s">
        <v>38</v>
      </c>
      <c r="E52" s="234" t="s">
        <v>381</v>
      </c>
      <c r="F52" s="242">
        <f t="shared" si="35"/>
        <v>136260570.40000001</v>
      </c>
      <c r="G52" s="242">
        <f t="shared" si="35"/>
        <v>0</v>
      </c>
      <c r="H52" s="242">
        <f t="shared" si="35"/>
        <v>136260570.40000001</v>
      </c>
      <c r="I52" s="294">
        <f t="shared" si="1"/>
        <v>1.898560253033316E-3</v>
      </c>
      <c r="J52" s="242">
        <f t="shared" si="35"/>
        <v>136260570</v>
      </c>
      <c r="K52" s="242">
        <f t="shared" si="35"/>
        <v>74531031</v>
      </c>
      <c r="L52" s="242">
        <f t="shared" si="35"/>
        <v>61729539</v>
      </c>
      <c r="M52" s="294">
        <f t="shared" si="4"/>
        <v>0.99999999706444787</v>
      </c>
      <c r="N52" s="294">
        <f t="shared" si="5"/>
        <v>0.54697430651589285</v>
      </c>
      <c r="O52" s="295">
        <f t="shared" si="32"/>
        <v>0.54697430812156445</v>
      </c>
    </row>
    <row r="53" spans="1:15" ht="49.5" customHeight="1" x14ac:dyDescent="0.25">
      <c r="A53" s="113" t="s">
        <v>383</v>
      </c>
      <c r="B53" s="32" t="s">
        <v>37</v>
      </c>
      <c r="C53" s="32">
        <v>10</v>
      </c>
      <c r="D53" s="32" t="s">
        <v>38</v>
      </c>
      <c r="E53" s="234" t="s">
        <v>384</v>
      </c>
      <c r="F53" s="242">
        <f t="shared" ref="F53:L53" si="36">SUM(F54:F54)</f>
        <v>136260570.40000001</v>
      </c>
      <c r="G53" s="242">
        <f t="shared" si="36"/>
        <v>0</v>
      </c>
      <c r="H53" s="242">
        <f t="shared" si="36"/>
        <v>136260570.40000001</v>
      </c>
      <c r="I53" s="294">
        <f t="shared" si="1"/>
        <v>1.898560253033316E-3</v>
      </c>
      <c r="J53" s="242">
        <f t="shared" si="36"/>
        <v>136260570</v>
      </c>
      <c r="K53" s="242">
        <f t="shared" si="36"/>
        <v>74531031</v>
      </c>
      <c r="L53" s="242">
        <f t="shared" si="36"/>
        <v>61729539</v>
      </c>
      <c r="M53" s="294">
        <f t="shared" si="4"/>
        <v>0.99999999706444787</v>
      </c>
      <c r="N53" s="294">
        <f t="shared" si="5"/>
        <v>0.54697430651589285</v>
      </c>
      <c r="O53" s="295">
        <f t="shared" si="32"/>
        <v>0.54697430812156445</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1"/>
        <v>1.898560253033316E-3</v>
      </c>
      <c r="J54" s="296">
        <v>136260570</v>
      </c>
      <c r="K54" s="296">
        <v>74531031</v>
      </c>
      <c r="L54" s="296">
        <f>+J54-K54</f>
        <v>61729539</v>
      </c>
      <c r="M54" s="297">
        <f t="shared" si="4"/>
        <v>0.99999999706444787</v>
      </c>
      <c r="N54" s="297">
        <f t="shared" si="5"/>
        <v>0.54697430651589285</v>
      </c>
      <c r="O54" s="298">
        <f t="shared" si="32"/>
        <v>0.54697430812156445</v>
      </c>
    </row>
    <row r="55" spans="1:15" ht="35.25" customHeight="1" x14ac:dyDescent="0.25">
      <c r="A55" s="113" t="s">
        <v>258</v>
      </c>
      <c r="B55" s="32" t="s">
        <v>37</v>
      </c>
      <c r="C55" s="32">
        <v>10</v>
      </c>
      <c r="D55" s="32" t="s">
        <v>38</v>
      </c>
      <c r="E55" s="256" t="s">
        <v>259</v>
      </c>
      <c r="F55" s="242">
        <f t="shared" ref="F55:L55" si="37">+F56</f>
        <v>431039532.39999998</v>
      </c>
      <c r="G55" s="242">
        <f t="shared" si="37"/>
        <v>0</v>
      </c>
      <c r="H55" s="242">
        <f t="shared" si="37"/>
        <v>431039532.39999998</v>
      </c>
      <c r="I55" s="294">
        <f t="shared" si="1"/>
        <v>6.0058057976594683E-3</v>
      </c>
      <c r="J55" s="242">
        <f t="shared" si="37"/>
        <v>90643740.400000006</v>
      </c>
      <c r="K55" s="242">
        <f t="shared" si="37"/>
        <v>81789482.400000006</v>
      </c>
      <c r="L55" s="242">
        <f t="shared" si="37"/>
        <v>8854258</v>
      </c>
      <c r="M55" s="294">
        <f t="shared" si="4"/>
        <v>0.21029101413344056</v>
      </c>
      <c r="N55" s="294">
        <f t="shared" si="5"/>
        <v>0.18974937622217969</v>
      </c>
      <c r="O55" s="295">
        <f t="shared" si="32"/>
        <v>0.90231804247124825</v>
      </c>
    </row>
    <row r="56" spans="1:15" ht="33" customHeight="1" x14ac:dyDescent="0.25">
      <c r="A56" s="113" t="s">
        <v>260</v>
      </c>
      <c r="B56" s="32" t="s">
        <v>37</v>
      </c>
      <c r="C56" s="32">
        <v>10</v>
      </c>
      <c r="D56" s="32" t="s">
        <v>38</v>
      </c>
      <c r="E56" s="234" t="s">
        <v>255</v>
      </c>
      <c r="F56" s="242">
        <f t="shared" ref="F56:L56" si="38">+F57+F61</f>
        <v>431039532.39999998</v>
      </c>
      <c r="G56" s="242">
        <f t="shared" si="38"/>
        <v>0</v>
      </c>
      <c r="H56" s="242">
        <f t="shared" si="38"/>
        <v>431039532.39999998</v>
      </c>
      <c r="I56" s="294">
        <f t="shared" si="1"/>
        <v>6.0058057976594683E-3</v>
      </c>
      <c r="J56" s="242">
        <f t="shared" si="38"/>
        <v>90643740.400000006</v>
      </c>
      <c r="K56" s="242">
        <f t="shared" si="38"/>
        <v>81789482.400000006</v>
      </c>
      <c r="L56" s="242">
        <f t="shared" si="38"/>
        <v>8854258</v>
      </c>
      <c r="M56" s="294">
        <f t="shared" si="4"/>
        <v>0.21029101413344056</v>
      </c>
      <c r="N56" s="294">
        <f t="shared" si="5"/>
        <v>0.18974937622217969</v>
      </c>
      <c r="O56" s="295">
        <f t="shared" si="32"/>
        <v>0.90231804247124825</v>
      </c>
    </row>
    <row r="57" spans="1:15" ht="51.75" customHeight="1" x14ac:dyDescent="0.25">
      <c r="A57" s="113" t="s">
        <v>261</v>
      </c>
      <c r="B57" s="32" t="s">
        <v>37</v>
      </c>
      <c r="C57" s="32">
        <v>10</v>
      </c>
      <c r="D57" s="32" t="s">
        <v>38</v>
      </c>
      <c r="E57" s="234" t="s">
        <v>262</v>
      </c>
      <c r="F57" s="242">
        <f t="shared" ref="F57:L59" si="39">+F58</f>
        <v>22421581</v>
      </c>
      <c r="G57" s="242">
        <f t="shared" si="39"/>
        <v>0</v>
      </c>
      <c r="H57" s="242">
        <f t="shared" si="39"/>
        <v>22421581</v>
      </c>
      <c r="I57" s="294">
        <f t="shared" si="1"/>
        <v>3.1240675399937259E-4</v>
      </c>
      <c r="J57" s="242">
        <f t="shared" si="39"/>
        <v>22330572</v>
      </c>
      <c r="K57" s="242">
        <f t="shared" si="39"/>
        <v>13476314</v>
      </c>
      <c r="L57" s="242">
        <f t="shared" si="39"/>
        <v>8854258</v>
      </c>
      <c r="M57" s="294">
        <f t="shared" si="4"/>
        <v>0.99594100879862124</v>
      </c>
      <c r="N57" s="294">
        <f t="shared" si="5"/>
        <v>0.60104209422163402</v>
      </c>
      <c r="O57" s="295">
        <f t="shared" si="32"/>
        <v>0.60349166156603606</v>
      </c>
    </row>
    <row r="58" spans="1:15" ht="51.75" customHeight="1" x14ac:dyDescent="0.25">
      <c r="A58" s="113" t="s">
        <v>386</v>
      </c>
      <c r="B58" s="32" t="s">
        <v>37</v>
      </c>
      <c r="C58" s="32">
        <v>10</v>
      </c>
      <c r="D58" s="32" t="s">
        <v>38</v>
      </c>
      <c r="E58" s="234" t="s">
        <v>262</v>
      </c>
      <c r="F58" s="242">
        <f t="shared" si="39"/>
        <v>22421581</v>
      </c>
      <c r="G58" s="242">
        <f t="shared" si="39"/>
        <v>0</v>
      </c>
      <c r="H58" s="242">
        <f t="shared" si="39"/>
        <v>22421581</v>
      </c>
      <c r="I58" s="294">
        <f t="shared" si="1"/>
        <v>3.1240675399937259E-4</v>
      </c>
      <c r="J58" s="242">
        <f t="shared" si="39"/>
        <v>22330572</v>
      </c>
      <c r="K58" s="242">
        <f t="shared" si="39"/>
        <v>13476314</v>
      </c>
      <c r="L58" s="242">
        <f t="shared" si="39"/>
        <v>8854258</v>
      </c>
      <c r="M58" s="294">
        <f t="shared" si="4"/>
        <v>0.99594100879862124</v>
      </c>
      <c r="N58" s="294">
        <f t="shared" si="5"/>
        <v>0.60104209422163402</v>
      </c>
      <c r="O58" s="295">
        <f t="shared" si="32"/>
        <v>0.60349166156603606</v>
      </c>
    </row>
    <row r="59" spans="1:15" ht="29.25" customHeight="1" x14ac:dyDescent="0.25">
      <c r="A59" s="113" t="s">
        <v>387</v>
      </c>
      <c r="B59" s="32" t="s">
        <v>37</v>
      </c>
      <c r="C59" s="32">
        <v>10</v>
      </c>
      <c r="D59" s="32" t="s">
        <v>38</v>
      </c>
      <c r="E59" s="256" t="s">
        <v>266</v>
      </c>
      <c r="F59" s="242">
        <f t="shared" si="39"/>
        <v>22421581</v>
      </c>
      <c r="G59" s="242">
        <f t="shared" si="39"/>
        <v>0</v>
      </c>
      <c r="H59" s="242">
        <f t="shared" si="39"/>
        <v>22421581</v>
      </c>
      <c r="I59" s="294">
        <f t="shared" si="1"/>
        <v>3.1240675399937259E-4</v>
      </c>
      <c r="J59" s="242">
        <f t="shared" si="39"/>
        <v>22330572</v>
      </c>
      <c r="K59" s="242">
        <f t="shared" si="39"/>
        <v>13476314</v>
      </c>
      <c r="L59" s="242">
        <f t="shared" si="39"/>
        <v>8854258</v>
      </c>
      <c r="M59" s="294">
        <f t="shared" si="4"/>
        <v>0.99594100879862124</v>
      </c>
      <c r="N59" s="294">
        <f t="shared" si="5"/>
        <v>0.60104209422163402</v>
      </c>
      <c r="O59" s="295">
        <f t="shared" si="32"/>
        <v>0.60349166156603606</v>
      </c>
    </row>
    <row r="60" spans="1:15" ht="30" customHeight="1" x14ac:dyDescent="0.25">
      <c r="A60" s="114" t="s">
        <v>388</v>
      </c>
      <c r="B60" s="43" t="s">
        <v>37</v>
      </c>
      <c r="C60" s="43">
        <v>10</v>
      </c>
      <c r="D60" s="43" t="s">
        <v>38</v>
      </c>
      <c r="E60" s="237" t="s">
        <v>268</v>
      </c>
      <c r="F60" s="244">
        <v>22421581</v>
      </c>
      <c r="G60" s="296">
        <v>0</v>
      </c>
      <c r="H60" s="296">
        <f>+F60-G60</f>
        <v>22421581</v>
      </c>
      <c r="I60" s="297">
        <f t="shared" si="1"/>
        <v>3.1240675399937259E-4</v>
      </c>
      <c r="J60" s="296">
        <v>22330572</v>
      </c>
      <c r="K60" s="296">
        <v>13476314</v>
      </c>
      <c r="L60" s="296">
        <f>+J60-K60</f>
        <v>8854258</v>
      </c>
      <c r="M60" s="297">
        <f t="shared" si="4"/>
        <v>0.99594100879862124</v>
      </c>
      <c r="N60" s="297">
        <f t="shared" si="5"/>
        <v>0.60104209422163402</v>
      </c>
      <c r="O60" s="298">
        <f t="shared" si="32"/>
        <v>0.60349166156603606</v>
      </c>
    </row>
    <row r="61" spans="1:15" ht="51.75" customHeight="1" x14ac:dyDescent="0.25">
      <c r="A61" s="113" t="s">
        <v>269</v>
      </c>
      <c r="B61" s="32" t="s">
        <v>37</v>
      </c>
      <c r="C61" s="32">
        <v>10</v>
      </c>
      <c r="D61" s="32" t="s">
        <v>38</v>
      </c>
      <c r="E61" s="234" t="s">
        <v>270</v>
      </c>
      <c r="F61" s="242">
        <f t="shared" ref="F61:L63" si="40">+F62</f>
        <v>408617951.39999998</v>
      </c>
      <c r="G61" s="242">
        <f t="shared" si="40"/>
        <v>0</v>
      </c>
      <c r="H61" s="242">
        <f t="shared" si="40"/>
        <v>408617951.39999998</v>
      </c>
      <c r="I61" s="294">
        <f t="shared" si="1"/>
        <v>5.6933990436600955E-3</v>
      </c>
      <c r="J61" s="242">
        <f t="shared" si="40"/>
        <v>68313168.400000006</v>
      </c>
      <c r="K61" s="242">
        <f t="shared" si="40"/>
        <v>68313168.400000006</v>
      </c>
      <c r="L61" s="242">
        <f t="shared" si="40"/>
        <v>0</v>
      </c>
      <c r="M61" s="294">
        <f t="shared" si="4"/>
        <v>0.16718102610506116</v>
      </c>
      <c r="N61" s="294">
        <f t="shared" si="5"/>
        <v>0.16718102610506116</v>
      </c>
      <c r="O61" s="295">
        <f t="shared" si="32"/>
        <v>1</v>
      </c>
    </row>
    <row r="62" spans="1:15" ht="51.75" customHeight="1" x14ac:dyDescent="0.25">
      <c r="A62" s="113" t="s">
        <v>389</v>
      </c>
      <c r="B62" s="32" t="s">
        <v>37</v>
      </c>
      <c r="C62" s="32">
        <v>10</v>
      </c>
      <c r="D62" s="32" t="s">
        <v>38</v>
      </c>
      <c r="E62" s="234" t="s">
        <v>390</v>
      </c>
      <c r="F62" s="242">
        <f t="shared" si="40"/>
        <v>408617951.39999998</v>
      </c>
      <c r="G62" s="242">
        <f t="shared" si="40"/>
        <v>0</v>
      </c>
      <c r="H62" s="242">
        <f t="shared" si="40"/>
        <v>408617951.39999998</v>
      </c>
      <c r="I62" s="294">
        <f t="shared" si="1"/>
        <v>5.6933990436600955E-3</v>
      </c>
      <c r="J62" s="242">
        <f t="shared" si="40"/>
        <v>68313168.400000006</v>
      </c>
      <c r="K62" s="242">
        <f t="shared" si="40"/>
        <v>68313168.400000006</v>
      </c>
      <c r="L62" s="242">
        <f t="shared" si="40"/>
        <v>0</v>
      </c>
      <c r="M62" s="294">
        <f t="shared" si="4"/>
        <v>0.16718102610506116</v>
      </c>
      <c r="N62" s="294">
        <f t="shared" si="5"/>
        <v>0.16718102610506116</v>
      </c>
      <c r="O62" s="295">
        <f t="shared" si="32"/>
        <v>1</v>
      </c>
    </row>
    <row r="63" spans="1:15" ht="29.25" customHeight="1" x14ac:dyDescent="0.25">
      <c r="A63" s="113" t="s">
        <v>391</v>
      </c>
      <c r="B63" s="32" t="s">
        <v>37</v>
      </c>
      <c r="C63" s="32">
        <v>10</v>
      </c>
      <c r="D63" s="32" t="s">
        <v>38</v>
      </c>
      <c r="E63" s="256" t="s">
        <v>266</v>
      </c>
      <c r="F63" s="242">
        <f t="shared" si="40"/>
        <v>408617951.39999998</v>
      </c>
      <c r="G63" s="242">
        <f t="shared" si="40"/>
        <v>0</v>
      </c>
      <c r="H63" s="242">
        <f t="shared" si="40"/>
        <v>408617951.39999998</v>
      </c>
      <c r="I63" s="294">
        <f t="shared" si="1"/>
        <v>5.6933990436600955E-3</v>
      </c>
      <c r="J63" s="242">
        <f t="shared" si="40"/>
        <v>68313168.400000006</v>
      </c>
      <c r="K63" s="242">
        <f t="shared" si="40"/>
        <v>68313168.400000006</v>
      </c>
      <c r="L63" s="242">
        <f t="shared" si="40"/>
        <v>0</v>
      </c>
      <c r="M63" s="294">
        <f t="shared" si="4"/>
        <v>0.16718102610506116</v>
      </c>
      <c r="N63" s="294">
        <f t="shared" si="5"/>
        <v>0.16718102610506116</v>
      </c>
      <c r="O63" s="295">
        <f t="shared" si="32"/>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1"/>
        <v>5.6933990436600955E-3</v>
      </c>
      <c r="J64" s="244">
        <v>68313168.400000006</v>
      </c>
      <c r="K64" s="244">
        <v>68313168.400000006</v>
      </c>
      <c r="L64" s="296">
        <f>+J64-K64</f>
        <v>0</v>
      </c>
      <c r="M64" s="297">
        <f t="shared" si="4"/>
        <v>0.16718102610506116</v>
      </c>
      <c r="N64" s="297">
        <f t="shared" si="5"/>
        <v>0.16718102610506116</v>
      </c>
      <c r="O64" s="298">
        <f t="shared" si="32"/>
        <v>1</v>
      </c>
    </row>
    <row r="65" spans="1:15" ht="29.25" customHeight="1" x14ac:dyDescent="0.25">
      <c r="A65" s="113" t="s">
        <v>274</v>
      </c>
      <c r="B65" s="32" t="s">
        <v>41</v>
      </c>
      <c r="C65" s="32">
        <v>20</v>
      </c>
      <c r="D65" s="32" t="s">
        <v>38</v>
      </c>
      <c r="E65" s="234" t="s">
        <v>275</v>
      </c>
      <c r="F65" s="242">
        <f>+F66</f>
        <v>23533691800.150002</v>
      </c>
      <c r="G65" s="242">
        <f t="shared" ref="G65:L65" si="41">+G66</f>
        <v>0</v>
      </c>
      <c r="H65" s="242">
        <f t="shared" si="41"/>
        <v>23533691800.150002</v>
      </c>
      <c r="I65" s="294">
        <f t="shared" si="1"/>
        <v>0.32790213432792775</v>
      </c>
      <c r="J65" s="242">
        <f t="shared" si="41"/>
        <v>3015238986.9099998</v>
      </c>
      <c r="K65" s="242">
        <f t="shared" si="41"/>
        <v>2724808118.9099998</v>
      </c>
      <c r="L65" s="242">
        <f t="shared" si="41"/>
        <v>290430868</v>
      </c>
      <c r="M65" s="294">
        <f t="shared" si="4"/>
        <v>0.12812435093123728</v>
      </c>
      <c r="N65" s="294">
        <f t="shared" si="5"/>
        <v>0.11578328389992054</v>
      </c>
      <c r="O65" s="295">
        <f t="shared" si="32"/>
        <v>0.90367898887589271</v>
      </c>
    </row>
    <row r="66" spans="1:15" ht="29.25" customHeight="1" x14ac:dyDescent="0.25">
      <c r="A66" s="113" t="s">
        <v>276</v>
      </c>
      <c r="B66" s="32" t="s">
        <v>41</v>
      </c>
      <c r="C66" s="32">
        <v>20</v>
      </c>
      <c r="D66" s="32" t="s">
        <v>38</v>
      </c>
      <c r="E66" s="234" t="s">
        <v>255</v>
      </c>
      <c r="F66" s="242">
        <f>+F67+F73</f>
        <v>23533691800.150002</v>
      </c>
      <c r="G66" s="242">
        <f t="shared" ref="G66:L66" si="42">+G67+G73</f>
        <v>0</v>
      </c>
      <c r="H66" s="242">
        <f t="shared" si="42"/>
        <v>23533691800.150002</v>
      </c>
      <c r="I66" s="294">
        <f t="shared" si="1"/>
        <v>0.32790213432792775</v>
      </c>
      <c r="J66" s="242">
        <f t="shared" si="42"/>
        <v>3015238986.9099998</v>
      </c>
      <c r="K66" s="242">
        <f t="shared" si="42"/>
        <v>2724808118.9099998</v>
      </c>
      <c r="L66" s="242">
        <f t="shared" si="42"/>
        <v>290430868</v>
      </c>
      <c r="M66" s="294">
        <f t="shared" si="4"/>
        <v>0.12812435093123728</v>
      </c>
      <c r="N66" s="294">
        <f t="shared" si="5"/>
        <v>0.11578328389992054</v>
      </c>
      <c r="O66" s="295">
        <f t="shared" si="32"/>
        <v>0.90367898887589271</v>
      </c>
    </row>
    <row r="67" spans="1:15" ht="49.5" customHeight="1" x14ac:dyDescent="0.25">
      <c r="A67" s="113" t="s">
        <v>277</v>
      </c>
      <c r="B67" s="32" t="s">
        <v>41</v>
      </c>
      <c r="C67" s="32">
        <v>20</v>
      </c>
      <c r="D67" s="32" t="s">
        <v>38</v>
      </c>
      <c r="E67" s="256" t="s">
        <v>278</v>
      </c>
      <c r="F67" s="242">
        <f>+F68</f>
        <v>23515648068.150002</v>
      </c>
      <c r="G67" s="242">
        <f t="shared" ref="G67:L67" si="43">+G68</f>
        <v>0</v>
      </c>
      <c r="H67" s="242">
        <f t="shared" si="43"/>
        <v>23515648068.150002</v>
      </c>
      <c r="I67" s="294">
        <f t="shared" si="1"/>
        <v>0.32765072548462831</v>
      </c>
      <c r="J67" s="242">
        <f t="shared" si="43"/>
        <v>2997195254.9099998</v>
      </c>
      <c r="K67" s="242">
        <f t="shared" si="43"/>
        <v>2713687259.9099998</v>
      </c>
      <c r="L67" s="242">
        <f t="shared" si="43"/>
        <v>283507995</v>
      </c>
      <c r="M67" s="294">
        <f t="shared" si="4"/>
        <v>0.12745535424853771</v>
      </c>
      <c r="N67" s="294">
        <f t="shared" si="5"/>
        <v>0.11539921213506613</v>
      </c>
      <c r="O67" s="295">
        <f t="shared" si="32"/>
        <v>0.9054089003592416</v>
      </c>
    </row>
    <row r="68" spans="1:15" ht="49.5" customHeight="1" x14ac:dyDescent="0.25">
      <c r="A68" s="113" t="s">
        <v>393</v>
      </c>
      <c r="B68" s="32" t="s">
        <v>41</v>
      </c>
      <c r="C68" s="32">
        <v>20</v>
      </c>
      <c r="D68" s="32" t="s">
        <v>38</v>
      </c>
      <c r="E68" s="234" t="s">
        <v>278</v>
      </c>
      <c r="F68" s="242">
        <f>+F69+F71</f>
        <v>23515648068.150002</v>
      </c>
      <c r="G68" s="242">
        <f t="shared" ref="G68:L68" si="44">+G69+G71</f>
        <v>0</v>
      </c>
      <c r="H68" s="242">
        <f t="shared" si="44"/>
        <v>23515648068.150002</v>
      </c>
      <c r="I68" s="294">
        <f t="shared" si="1"/>
        <v>0.32765072548462831</v>
      </c>
      <c r="J68" s="242">
        <f t="shared" si="44"/>
        <v>2997195254.9099998</v>
      </c>
      <c r="K68" s="242">
        <f t="shared" si="44"/>
        <v>2713687259.9099998</v>
      </c>
      <c r="L68" s="242">
        <f t="shared" si="44"/>
        <v>283507995</v>
      </c>
      <c r="M68" s="294">
        <f t="shared" si="4"/>
        <v>0.12745535424853771</v>
      </c>
      <c r="N68" s="294">
        <f t="shared" si="5"/>
        <v>0.11539921213506613</v>
      </c>
      <c r="O68" s="295">
        <f t="shared" si="32"/>
        <v>0.9054089003592416</v>
      </c>
    </row>
    <row r="69" spans="1:15" ht="36.75" customHeight="1" x14ac:dyDescent="0.25">
      <c r="A69" s="113" t="s">
        <v>394</v>
      </c>
      <c r="B69" s="32" t="s">
        <v>41</v>
      </c>
      <c r="C69" s="32">
        <v>20</v>
      </c>
      <c r="D69" s="32" t="s">
        <v>38</v>
      </c>
      <c r="E69" s="234" t="s">
        <v>282</v>
      </c>
      <c r="F69" s="242">
        <f t="shared" ref="F69:L69" si="45">+F70</f>
        <v>21234647769.150002</v>
      </c>
      <c r="G69" s="242">
        <f t="shared" si="45"/>
        <v>0</v>
      </c>
      <c r="H69" s="242">
        <f t="shared" si="45"/>
        <v>21234647769.150002</v>
      </c>
      <c r="I69" s="294">
        <f t="shared" si="1"/>
        <v>0.29586884983178352</v>
      </c>
      <c r="J69" s="242">
        <f t="shared" si="45"/>
        <v>2401207500.9099998</v>
      </c>
      <c r="K69" s="242">
        <f t="shared" si="45"/>
        <v>2401207500.9099998</v>
      </c>
      <c r="L69" s="242">
        <f t="shared" si="45"/>
        <v>0</v>
      </c>
      <c r="M69" s="294">
        <f t="shared" si="4"/>
        <v>0.11307969536459693</v>
      </c>
      <c r="N69" s="294">
        <f t="shared" si="5"/>
        <v>0.11307969536459693</v>
      </c>
      <c r="O69" s="295">
        <f t="shared" si="32"/>
        <v>1</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1"/>
        <v>0.29586884983178352</v>
      </c>
      <c r="J70" s="296">
        <v>2401207500.9099998</v>
      </c>
      <c r="K70" s="296">
        <v>2401207500.9099998</v>
      </c>
      <c r="L70" s="296">
        <f>+J70-K70</f>
        <v>0</v>
      </c>
      <c r="M70" s="297">
        <f t="shared" si="4"/>
        <v>0.11307969536459693</v>
      </c>
      <c r="N70" s="297">
        <f t="shared" si="5"/>
        <v>0.11307969536459693</v>
      </c>
      <c r="O70" s="298">
        <f t="shared" si="32"/>
        <v>1</v>
      </c>
    </row>
    <row r="71" spans="1:15" ht="36.75" customHeight="1" x14ac:dyDescent="0.25">
      <c r="A71" s="113" t="s">
        <v>396</v>
      </c>
      <c r="B71" s="32" t="s">
        <v>41</v>
      </c>
      <c r="C71" s="32">
        <v>20</v>
      </c>
      <c r="D71" s="32" t="s">
        <v>38</v>
      </c>
      <c r="E71" s="234" t="s">
        <v>285</v>
      </c>
      <c r="F71" s="242">
        <f t="shared" ref="F71:L71" si="46">+F72</f>
        <v>2281000299</v>
      </c>
      <c r="G71" s="242">
        <f t="shared" si="46"/>
        <v>0</v>
      </c>
      <c r="H71" s="242">
        <f t="shared" si="46"/>
        <v>2281000299</v>
      </c>
      <c r="I71" s="294">
        <f t="shared" si="1"/>
        <v>3.1781875652844835E-2</v>
      </c>
      <c r="J71" s="242">
        <f t="shared" si="46"/>
        <v>595987754</v>
      </c>
      <c r="K71" s="242">
        <f t="shared" si="46"/>
        <v>312479759</v>
      </c>
      <c r="L71" s="242">
        <f t="shared" si="46"/>
        <v>283507995</v>
      </c>
      <c r="M71" s="294">
        <f t="shared" si="4"/>
        <v>0.26128350542579215</v>
      </c>
      <c r="N71" s="294">
        <f t="shared" si="5"/>
        <v>0.1369924235156797</v>
      </c>
      <c r="O71" s="295">
        <f t="shared" si="32"/>
        <v>0.52430567054906296</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47">+H72/$H$117</f>
        <v>3.1781875652844835E-2</v>
      </c>
      <c r="J72" s="296">
        <v>595987754</v>
      </c>
      <c r="K72" s="296">
        <v>312479759</v>
      </c>
      <c r="L72" s="296">
        <f>+J72-K72</f>
        <v>283507995</v>
      </c>
      <c r="M72" s="297">
        <f t="shared" si="4"/>
        <v>0.26128350542579215</v>
      </c>
      <c r="N72" s="297">
        <f t="shared" si="5"/>
        <v>0.1369924235156797</v>
      </c>
      <c r="O72" s="298">
        <f t="shared" si="32"/>
        <v>0.52430567054906296</v>
      </c>
    </row>
    <row r="73" spans="1:15" ht="39" customHeight="1" x14ac:dyDescent="0.25">
      <c r="A73" s="113" t="s">
        <v>287</v>
      </c>
      <c r="B73" s="32" t="s">
        <v>41</v>
      </c>
      <c r="C73" s="32">
        <v>20</v>
      </c>
      <c r="D73" s="32" t="s">
        <v>38</v>
      </c>
      <c r="E73" s="234" t="s">
        <v>288</v>
      </c>
      <c r="F73" s="242">
        <f t="shared" ref="F73:L75" si="48">+F74</f>
        <v>18043732</v>
      </c>
      <c r="G73" s="242">
        <f t="shared" si="48"/>
        <v>0</v>
      </c>
      <c r="H73" s="242">
        <f t="shared" si="48"/>
        <v>18043732</v>
      </c>
      <c r="I73" s="294">
        <f t="shared" si="47"/>
        <v>2.5140884329943582E-4</v>
      </c>
      <c r="J73" s="242">
        <f t="shared" si="48"/>
        <v>18043732</v>
      </c>
      <c r="K73" s="242">
        <f t="shared" si="48"/>
        <v>11120859</v>
      </c>
      <c r="L73" s="242">
        <f t="shared" si="48"/>
        <v>6922873</v>
      </c>
      <c r="M73" s="294">
        <f t="shared" si="4"/>
        <v>1</v>
      </c>
      <c r="N73" s="294">
        <f t="shared" si="5"/>
        <v>0.61632809664874211</v>
      </c>
      <c r="O73" s="295">
        <f t="shared" si="32"/>
        <v>0.61632809664874211</v>
      </c>
    </row>
    <row r="74" spans="1:15" ht="39" customHeight="1" x14ac:dyDescent="0.25">
      <c r="A74" s="113" t="s">
        <v>398</v>
      </c>
      <c r="B74" s="32" t="s">
        <v>41</v>
      </c>
      <c r="C74" s="32">
        <v>20</v>
      </c>
      <c r="D74" s="32" t="s">
        <v>38</v>
      </c>
      <c r="E74" s="234" t="s">
        <v>288</v>
      </c>
      <c r="F74" s="242">
        <f t="shared" si="48"/>
        <v>18043732</v>
      </c>
      <c r="G74" s="242">
        <f t="shared" si="48"/>
        <v>0</v>
      </c>
      <c r="H74" s="242">
        <f t="shared" si="48"/>
        <v>18043732</v>
      </c>
      <c r="I74" s="294">
        <f t="shared" si="47"/>
        <v>2.5140884329943582E-4</v>
      </c>
      <c r="J74" s="242">
        <f t="shared" si="48"/>
        <v>18043732</v>
      </c>
      <c r="K74" s="242">
        <f t="shared" si="48"/>
        <v>11120859</v>
      </c>
      <c r="L74" s="242">
        <f t="shared" si="48"/>
        <v>6922873</v>
      </c>
      <c r="M74" s="294">
        <f t="shared" ref="M74:M117" si="49">+J74/H74</f>
        <v>1</v>
      </c>
      <c r="N74" s="294">
        <f t="shared" ref="N74:N117" si="50">+K74/H74</f>
        <v>0.61632809664874211</v>
      </c>
      <c r="O74" s="295">
        <f t="shared" si="32"/>
        <v>0.61632809664874211</v>
      </c>
    </row>
    <row r="75" spans="1:15" ht="39" customHeight="1" x14ac:dyDescent="0.25">
      <c r="A75" s="113" t="s">
        <v>399</v>
      </c>
      <c r="B75" s="32" t="s">
        <v>41</v>
      </c>
      <c r="C75" s="32">
        <v>20</v>
      </c>
      <c r="D75" s="32" t="s">
        <v>38</v>
      </c>
      <c r="E75" s="234" t="s">
        <v>266</v>
      </c>
      <c r="F75" s="235">
        <f t="shared" si="48"/>
        <v>18043732</v>
      </c>
      <c r="G75" s="235">
        <f t="shared" si="48"/>
        <v>0</v>
      </c>
      <c r="H75" s="235">
        <f t="shared" si="48"/>
        <v>18043732</v>
      </c>
      <c r="I75" s="294">
        <f t="shared" si="47"/>
        <v>2.5140884329943582E-4</v>
      </c>
      <c r="J75" s="235">
        <f t="shared" si="48"/>
        <v>18043732</v>
      </c>
      <c r="K75" s="235">
        <f t="shared" si="48"/>
        <v>11120859</v>
      </c>
      <c r="L75" s="235">
        <f t="shared" si="48"/>
        <v>6922873</v>
      </c>
      <c r="M75" s="294">
        <f t="shared" si="49"/>
        <v>1</v>
      </c>
      <c r="N75" s="294">
        <f t="shared" si="50"/>
        <v>0.61632809664874211</v>
      </c>
      <c r="O75" s="295">
        <f t="shared" si="32"/>
        <v>0.61632809664874211</v>
      </c>
    </row>
    <row r="76" spans="1:15" ht="30" customHeight="1" x14ac:dyDescent="0.25">
      <c r="A76" s="114" t="s">
        <v>400</v>
      </c>
      <c r="B76" s="43" t="s">
        <v>41</v>
      </c>
      <c r="C76" s="43">
        <v>20</v>
      </c>
      <c r="D76" s="43" t="s">
        <v>38</v>
      </c>
      <c r="E76" s="237" t="s">
        <v>268</v>
      </c>
      <c r="F76" s="244">
        <v>18043732</v>
      </c>
      <c r="G76" s="296">
        <v>0</v>
      </c>
      <c r="H76" s="296">
        <f>+F76-G76</f>
        <v>18043732</v>
      </c>
      <c r="I76" s="297">
        <f t="shared" si="47"/>
        <v>2.5140884329943582E-4</v>
      </c>
      <c r="J76" s="296">
        <v>18043732</v>
      </c>
      <c r="K76" s="296">
        <v>11120859</v>
      </c>
      <c r="L76" s="296">
        <f>+J76-K76</f>
        <v>6922873</v>
      </c>
      <c r="M76" s="297">
        <f t="shared" si="49"/>
        <v>1</v>
      </c>
      <c r="N76" s="297">
        <f t="shared" si="50"/>
        <v>0.61632809664874211</v>
      </c>
      <c r="O76" s="298">
        <f t="shared" si="32"/>
        <v>0.61632809664874211</v>
      </c>
    </row>
    <row r="77" spans="1:15" ht="34.5" customHeight="1" x14ac:dyDescent="0.25">
      <c r="A77" s="113" t="s">
        <v>291</v>
      </c>
      <c r="B77" s="32" t="s">
        <v>37</v>
      </c>
      <c r="C77" s="32">
        <v>10</v>
      </c>
      <c r="D77" s="32" t="s">
        <v>38</v>
      </c>
      <c r="E77" s="234" t="s">
        <v>292</v>
      </c>
      <c r="F77" s="257">
        <f>+F78</f>
        <v>681932842</v>
      </c>
      <c r="G77" s="257">
        <f t="shared" ref="G77:L77" si="51">+G78</f>
        <v>2695350</v>
      </c>
      <c r="H77" s="257">
        <f t="shared" si="51"/>
        <v>679237492</v>
      </c>
      <c r="I77" s="294">
        <f t="shared" si="47"/>
        <v>9.4640239718329772E-3</v>
      </c>
      <c r="J77" s="257">
        <f t="shared" si="51"/>
        <v>34240573</v>
      </c>
      <c r="K77" s="257">
        <f t="shared" si="51"/>
        <v>14352802</v>
      </c>
      <c r="L77" s="257">
        <f t="shared" si="51"/>
        <v>19887771</v>
      </c>
      <c r="M77" s="294">
        <f t="shared" si="49"/>
        <v>5.0410310684086912E-2</v>
      </c>
      <c r="N77" s="294">
        <f t="shared" si="50"/>
        <v>2.1130756427679642E-2</v>
      </c>
      <c r="O77" s="295">
        <f t="shared" si="32"/>
        <v>0.41917528658179876</v>
      </c>
    </row>
    <row r="78" spans="1:15" ht="34.5" customHeight="1" x14ac:dyDescent="0.25">
      <c r="A78" s="113" t="s">
        <v>293</v>
      </c>
      <c r="B78" s="32" t="s">
        <v>37</v>
      </c>
      <c r="C78" s="32">
        <v>10</v>
      </c>
      <c r="D78" s="32" t="s">
        <v>38</v>
      </c>
      <c r="E78" s="256" t="s">
        <v>255</v>
      </c>
      <c r="F78" s="257">
        <f>+F79+F83</f>
        <v>681932842</v>
      </c>
      <c r="G78" s="257">
        <f t="shared" ref="G78:L78" si="52">+G79+G83</f>
        <v>2695350</v>
      </c>
      <c r="H78" s="257">
        <f t="shared" si="52"/>
        <v>679237492</v>
      </c>
      <c r="I78" s="294">
        <f t="shared" si="47"/>
        <v>9.4640239718329772E-3</v>
      </c>
      <c r="J78" s="257">
        <f t="shared" si="52"/>
        <v>34240573</v>
      </c>
      <c r="K78" s="257">
        <f t="shared" si="52"/>
        <v>14352802</v>
      </c>
      <c r="L78" s="257">
        <f t="shared" si="52"/>
        <v>19887771</v>
      </c>
      <c r="M78" s="294">
        <f t="shared" si="49"/>
        <v>5.0410310684086912E-2</v>
      </c>
      <c r="N78" s="294">
        <f t="shared" si="50"/>
        <v>2.1130756427679642E-2</v>
      </c>
      <c r="O78" s="295">
        <f t="shared" si="32"/>
        <v>0.41917528658179876</v>
      </c>
    </row>
    <row r="79" spans="1:15" ht="34.5" customHeight="1" x14ac:dyDescent="0.25">
      <c r="A79" s="113" t="s">
        <v>294</v>
      </c>
      <c r="B79" s="32" t="s">
        <v>37</v>
      </c>
      <c r="C79" s="32">
        <v>10</v>
      </c>
      <c r="D79" s="32" t="s">
        <v>38</v>
      </c>
      <c r="E79" s="234" t="s">
        <v>295</v>
      </c>
      <c r="F79" s="257">
        <f t="shared" ref="F79:L79" si="53">F80</f>
        <v>647692269</v>
      </c>
      <c r="G79" s="257">
        <f t="shared" si="53"/>
        <v>2695350</v>
      </c>
      <c r="H79" s="257">
        <f t="shared" si="53"/>
        <v>644996919</v>
      </c>
      <c r="I79" s="294">
        <f t="shared" si="47"/>
        <v>8.9869395830912292E-3</v>
      </c>
      <c r="J79" s="257">
        <f t="shared" si="53"/>
        <v>0</v>
      </c>
      <c r="K79" s="257">
        <f t="shared" si="53"/>
        <v>0</v>
      </c>
      <c r="L79" s="257">
        <f t="shared" si="53"/>
        <v>0</v>
      </c>
      <c r="M79" s="294">
        <f t="shared" si="49"/>
        <v>0</v>
      </c>
      <c r="N79" s="294">
        <f t="shared" si="50"/>
        <v>0</v>
      </c>
      <c r="O79" s="295" t="s">
        <v>40</v>
      </c>
    </row>
    <row r="80" spans="1:15" ht="43.5" customHeight="1" x14ac:dyDescent="0.25">
      <c r="A80" s="113" t="s">
        <v>401</v>
      </c>
      <c r="B80" s="32" t="s">
        <v>37</v>
      </c>
      <c r="C80" s="32">
        <v>10</v>
      </c>
      <c r="D80" s="32" t="s">
        <v>38</v>
      </c>
      <c r="E80" s="234" t="s">
        <v>295</v>
      </c>
      <c r="F80" s="257">
        <f t="shared" ref="F80:L81" si="54">+F81</f>
        <v>647692269</v>
      </c>
      <c r="G80" s="257">
        <f t="shared" si="54"/>
        <v>2695350</v>
      </c>
      <c r="H80" s="257">
        <f t="shared" si="54"/>
        <v>644996919</v>
      </c>
      <c r="I80" s="294">
        <f t="shared" si="47"/>
        <v>8.9869395830912292E-3</v>
      </c>
      <c r="J80" s="257">
        <f t="shared" si="54"/>
        <v>0</v>
      </c>
      <c r="K80" s="257">
        <f t="shared" si="54"/>
        <v>0</v>
      </c>
      <c r="L80" s="257">
        <f t="shared" si="54"/>
        <v>0</v>
      </c>
      <c r="M80" s="294">
        <f t="shared" si="49"/>
        <v>0</v>
      </c>
      <c r="N80" s="294">
        <f t="shared" si="50"/>
        <v>0</v>
      </c>
      <c r="O80" s="295" t="s">
        <v>40</v>
      </c>
    </row>
    <row r="81" spans="1:15" ht="33.75" customHeight="1" x14ac:dyDescent="0.25">
      <c r="A81" s="113" t="s">
        <v>402</v>
      </c>
      <c r="B81" s="32" t="s">
        <v>37</v>
      </c>
      <c r="C81" s="32">
        <v>10</v>
      </c>
      <c r="D81" s="32" t="s">
        <v>38</v>
      </c>
      <c r="E81" s="234" t="s">
        <v>298</v>
      </c>
      <c r="F81" s="257">
        <f t="shared" si="54"/>
        <v>647692269</v>
      </c>
      <c r="G81" s="257">
        <f t="shared" si="54"/>
        <v>2695350</v>
      </c>
      <c r="H81" s="257">
        <f t="shared" si="54"/>
        <v>644996919</v>
      </c>
      <c r="I81" s="294">
        <f t="shared" si="47"/>
        <v>8.9869395830912292E-3</v>
      </c>
      <c r="J81" s="257">
        <f t="shared" si="54"/>
        <v>0</v>
      </c>
      <c r="K81" s="257">
        <f t="shared" si="54"/>
        <v>0</v>
      </c>
      <c r="L81" s="257">
        <f t="shared" si="54"/>
        <v>0</v>
      </c>
      <c r="M81" s="294">
        <f t="shared" si="49"/>
        <v>0</v>
      </c>
      <c r="N81" s="294">
        <f t="shared" si="50"/>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47"/>
        <v>8.9869395830912292E-3</v>
      </c>
      <c r="J82" s="296">
        <v>0</v>
      </c>
      <c r="K82" s="296">
        <v>0</v>
      </c>
      <c r="L82" s="296">
        <f>+J82-K82</f>
        <v>0</v>
      </c>
      <c r="M82" s="297">
        <f t="shared" si="49"/>
        <v>0</v>
      </c>
      <c r="N82" s="297">
        <f t="shared" si="50"/>
        <v>0</v>
      </c>
      <c r="O82" s="298" t="s">
        <v>40</v>
      </c>
    </row>
    <row r="83" spans="1:15" ht="49.5" customHeight="1" x14ac:dyDescent="0.25">
      <c r="A83" s="113" t="s">
        <v>300</v>
      </c>
      <c r="B83" s="32" t="s">
        <v>37</v>
      </c>
      <c r="C83" s="32">
        <v>10</v>
      </c>
      <c r="D83" s="32" t="s">
        <v>38</v>
      </c>
      <c r="E83" s="234" t="s">
        <v>301</v>
      </c>
      <c r="F83" s="242">
        <f t="shared" ref="F83:L85" si="55">+F84</f>
        <v>34240573</v>
      </c>
      <c r="G83" s="242">
        <f t="shared" si="55"/>
        <v>0</v>
      </c>
      <c r="H83" s="242">
        <f t="shared" si="55"/>
        <v>34240573</v>
      </c>
      <c r="I83" s="294">
        <f t="shared" si="47"/>
        <v>4.7708438874174654E-4</v>
      </c>
      <c r="J83" s="242">
        <f t="shared" si="55"/>
        <v>34240573</v>
      </c>
      <c r="K83" s="242">
        <f t="shared" si="55"/>
        <v>14352802</v>
      </c>
      <c r="L83" s="242">
        <f t="shared" si="55"/>
        <v>19887771</v>
      </c>
      <c r="M83" s="294">
        <f t="shared" si="49"/>
        <v>1</v>
      </c>
      <c r="N83" s="294">
        <f t="shared" si="50"/>
        <v>0.41917528658179876</v>
      </c>
      <c r="O83" s="295">
        <f t="shared" ref="O83:O116" si="56">+K83/J83</f>
        <v>0.41917528658179876</v>
      </c>
    </row>
    <row r="84" spans="1:15" ht="49.5" customHeight="1" x14ac:dyDescent="0.25">
      <c r="A84" s="113" t="s">
        <v>404</v>
      </c>
      <c r="B84" s="32" t="s">
        <v>37</v>
      </c>
      <c r="C84" s="32">
        <v>10</v>
      </c>
      <c r="D84" s="32" t="s">
        <v>38</v>
      </c>
      <c r="E84" s="234" t="s">
        <v>301</v>
      </c>
      <c r="F84" s="242">
        <f t="shared" si="55"/>
        <v>34240573</v>
      </c>
      <c r="G84" s="242">
        <f t="shared" si="55"/>
        <v>0</v>
      </c>
      <c r="H84" s="242">
        <f t="shared" si="55"/>
        <v>34240573</v>
      </c>
      <c r="I84" s="294">
        <f t="shared" si="47"/>
        <v>4.7708438874174654E-4</v>
      </c>
      <c r="J84" s="242">
        <f t="shared" si="55"/>
        <v>34240573</v>
      </c>
      <c r="K84" s="242">
        <f t="shared" si="55"/>
        <v>14352802</v>
      </c>
      <c r="L84" s="242">
        <f t="shared" si="55"/>
        <v>19887771</v>
      </c>
      <c r="M84" s="294">
        <f t="shared" si="49"/>
        <v>1</v>
      </c>
      <c r="N84" s="294">
        <f t="shared" si="50"/>
        <v>0.41917528658179876</v>
      </c>
      <c r="O84" s="295">
        <f t="shared" si="56"/>
        <v>0.41917528658179876</v>
      </c>
    </row>
    <row r="85" spans="1:15" ht="34.5" customHeight="1" x14ac:dyDescent="0.25">
      <c r="A85" s="113" t="s">
        <v>405</v>
      </c>
      <c r="B85" s="32" t="s">
        <v>37</v>
      </c>
      <c r="C85" s="32">
        <v>10</v>
      </c>
      <c r="D85" s="32" t="s">
        <v>38</v>
      </c>
      <c r="E85" s="234" t="s">
        <v>266</v>
      </c>
      <c r="F85" s="242">
        <f t="shared" si="55"/>
        <v>34240573</v>
      </c>
      <c r="G85" s="242">
        <f t="shared" si="55"/>
        <v>0</v>
      </c>
      <c r="H85" s="242">
        <f t="shared" si="55"/>
        <v>34240573</v>
      </c>
      <c r="I85" s="294">
        <f t="shared" si="47"/>
        <v>4.7708438874174654E-4</v>
      </c>
      <c r="J85" s="242">
        <f t="shared" si="55"/>
        <v>34240573</v>
      </c>
      <c r="K85" s="242">
        <f t="shared" si="55"/>
        <v>14352802</v>
      </c>
      <c r="L85" s="242">
        <f t="shared" si="55"/>
        <v>19887771</v>
      </c>
      <c r="M85" s="294">
        <f t="shared" si="49"/>
        <v>1</v>
      </c>
      <c r="N85" s="294">
        <f t="shared" si="50"/>
        <v>0.41917528658179876</v>
      </c>
      <c r="O85" s="295">
        <f t="shared" si="56"/>
        <v>0.41917528658179876</v>
      </c>
    </row>
    <row r="86" spans="1:15" ht="30" customHeight="1" x14ac:dyDescent="0.25">
      <c r="A86" s="114" t="s">
        <v>406</v>
      </c>
      <c r="B86" s="43" t="s">
        <v>37</v>
      </c>
      <c r="C86" s="43">
        <v>10</v>
      </c>
      <c r="D86" s="43" t="s">
        <v>38</v>
      </c>
      <c r="E86" s="237" t="s">
        <v>268</v>
      </c>
      <c r="F86" s="244">
        <v>34240573</v>
      </c>
      <c r="G86" s="296">
        <v>0</v>
      </c>
      <c r="H86" s="296">
        <f>+F86-G86</f>
        <v>34240573</v>
      </c>
      <c r="I86" s="297">
        <f t="shared" si="47"/>
        <v>4.7708438874174654E-4</v>
      </c>
      <c r="J86" s="296">
        <v>34240573</v>
      </c>
      <c r="K86" s="296">
        <v>14352802</v>
      </c>
      <c r="L86" s="296">
        <f>+J86-K86</f>
        <v>19887771</v>
      </c>
      <c r="M86" s="297">
        <f t="shared" si="49"/>
        <v>1</v>
      </c>
      <c r="N86" s="297">
        <f t="shared" si="50"/>
        <v>0.41917528658179876</v>
      </c>
      <c r="O86" s="298">
        <f t="shared" si="56"/>
        <v>0.41917528658179876</v>
      </c>
    </row>
    <row r="87" spans="1:15" ht="34.5" customHeight="1" x14ac:dyDescent="0.25">
      <c r="A87" s="201" t="s">
        <v>321</v>
      </c>
      <c r="B87" s="135" t="s">
        <v>37</v>
      </c>
      <c r="C87" s="32">
        <v>10</v>
      </c>
      <c r="D87" s="32" t="s">
        <v>38</v>
      </c>
      <c r="E87" s="256" t="s">
        <v>322</v>
      </c>
      <c r="F87" s="243">
        <f>+F90</f>
        <v>30364445681.75</v>
      </c>
      <c r="G87" s="243">
        <f t="shared" ref="G87:L87" si="57">+G90</f>
        <v>0</v>
      </c>
      <c r="H87" s="243">
        <f t="shared" si="57"/>
        <v>30364445681.75</v>
      </c>
      <c r="I87" s="294">
        <f t="shared" si="47"/>
        <v>0.42307711987061852</v>
      </c>
      <c r="J87" s="243">
        <f>+J90</f>
        <v>28475266777.43</v>
      </c>
      <c r="K87" s="243">
        <f t="shared" si="57"/>
        <v>27646976493.43</v>
      </c>
      <c r="L87" s="243">
        <f t="shared" si="57"/>
        <v>828290284</v>
      </c>
      <c r="M87" s="294">
        <f t="shared" si="49"/>
        <v>0.93778319142985522</v>
      </c>
      <c r="N87" s="294">
        <f t="shared" si="50"/>
        <v>0.91050489718133454</v>
      </c>
      <c r="O87" s="295">
        <f t="shared" si="56"/>
        <v>0.97091193945699861</v>
      </c>
    </row>
    <row r="88" spans="1:15" ht="34.5" customHeight="1" x14ac:dyDescent="0.25">
      <c r="A88" s="201" t="s">
        <v>321</v>
      </c>
      <c r="B88" s="135" t="s">
        <v>37</v>
      </c>
      <c r="C88" s="32">
        <v>13</v>
      </c>
      <c r="D88" s="32" t="s">
        <v>38</v>
      </c>
      <c r="E88" s="256" t="s">
        <v>322</v>
      </c>
      <c r="F88" s="243">
        <f t="shared" ref="F88:L89" si="58">+F91</f>
        <v>4260844770</v>
      </c>
      <c r="G88" s="243">
        <f t="shared" si="58"/>
        <v>0</v>
      </c>
      <c r="H88" s="243">
        <f t="shared" si="58"/>
        <v>4260844770</v>
      </c>
      <c r="I88" s="294">
        <f t="shared" si="47"/>
        <v>5.9367654934364494E-2</v>
      </c>
      <c r="J88" s="243">
        <f t="shared" si="58"/>
        <v>1748200000</v>
      </c>
      <c r="K88" s="243">
        <f t="shared" si="58"/>
        <v>228200000</v>
      </c>
      <c r="L88" s="243">
        <f t="shared" si="58"/>
        <v>1520000000</v>
      </c>
      <c r="M88" s="294">
        <f t="shared" si="49"/>
        <v>0.4102942243540123</v>
      </c>
      <c r="N88" s="294">
        <f t="shared" si="50"/>
        <v>5.355745452327286E-2</v>
      </c>
      <c r="O88" s="295">
        <f t="shared" si="56"/>
        <v>0.13053426381420891</v>
      </c>
    </row>
    <row r="89" spans="1:15" ht="34.5" customHeight="1" x14ac:dyDescent="0.25">
      <c r="A89" s="201" t="s">
        <v>321</v>
      </c>
      <c r="B89" s="135" t="s">
        <v>41</v>
      </c>
      <c r="C89" s="32">
        <v>20</v>
      </c>
      <c r="D89" s="32" t="s">
        <v>38</v>
      </c>
      <c r="E89" s="256" t="s">
        <v>322</v>
      </c>
      <c r="F89" s="257">
        <f t="shared" si="58"/>
        <v>12078141502</v>
      </c>
      <c r="G89" s="257">
        <f t="shared" si="58"/>
        <v>0</v>
      </c>
      <c r="H89" s="257">
        <f t="shared" si="58"/>
        <v>12078141502</v>
      </c>
      <c r="I89" s="294">
        <f t="shared" si="47"/>
        <v>0.16828844411038305</v>
      </c>
      <c r="J89" s="257">
        <f t="shared" si="58"/>
        <v>6023141502</v>
      </c>
      <c r="K89" s="257">
        <f t="shared" si="58"/>
        <v>4766746476</v>
      </c>
      <c r="L89" s="257">
        <f t="shared" si="58"/>
        <v>1256395026</v>
      </c>
      <c r="M89" s="294">
        <f t="shared" si="49"/>
        <v>0.49868115065572277</v>
      </c>
      <c r="N89" s="294">
        <f t="shared" si="50"/>
        <v>0.39465893616254472</v>
      </c>
      <c r="O89" s="295">
        <f t="shared" si="56"/>
        <v>0.79140536120846394</v>
      </c>
    </row>
    <row r="90" spans="1:15" ht="34.5" customHeight="1" x14ac:dyDescent="0.25">
      <c r="A90" s="201" t="s">
        <v>323</v>
      </c>
      <c r="B90" s="135" t="s">
        <v>37</v>
      </c>
      <c r="C90" s="32">
        <v>10</v>
      </c>
      <c r="D90" s="32" t="s">
        <v>38</v>
      </c>
      <c r="E90" s="256" t="s">
        <v>255</v>
      </c>
      <c r="F90" s="243">
        <f>+F93+F109+F113</f>
        <v>30364445681.75</v>
      </c>
      <c r="G90" s="243">
        <f t="shared" ref="G90:L90" si="59">+G93+G109+G113</f>
        <v>0</v>
      </c>
      <c r="H90" s="243">
        <f t="shared" si="59"/>
        <v>30364445681.75</v>
      </c>
      <c r="I90" s="294">
        <f t="shared" si="47"/>
        <v>0.42307711987061852</v>
      </c>
      <c r="J90" s="243">
        <f>+J93+J109+J113</f>
        <v>28475266777.43</v>
      </c>
      <c r="K90" s="243">
        <f t="shared" si="59"/>
        <v>27646976493.43</v>
      </c>
      <c r="L90" s="243">
        <f t="shared" si="59"/>
        <v>828290284</v>
      </c>
      <c r="M90" s="294">
        <f t="shared" si="49"/>
        <v>0.93778319142985522</v>
      </c>
      <c r="N90" s="294">
        <f t="shared" si="50"/>
        <v>0.91050489718133454</v>
      </c>
      <c r="O90" s="295">
        <f t="shared" si="56"/>
        <v>0.97091193945699861</v>
      </c>
    </row>
    <row r="91" spans="1:15" ht="34.5" customHeight="1" x14ac:dyDescent="0.25">
      <c r="A91" s="201" t="s">
        <v>323</v>
      </c>
      <c r="B91" s="135" t="s">
        <v>37</v>
      </c>
      <c r="C91" s="32">
        <v>13</v>
      </c>
      <c r="D91" s="32" t="s">
        <v>38</v>
      </c>
      <c r="E91" s="256" t="s">
        <v>255</v>
      </c>
      <c r="F91" s="243">
        <f t="shared" ref="F91:L95" si="60">+F94</f>
        <v>4260844770</v>
      </c>
      <c r="G91" s="243">
        <f t="shared" si="60"/>
        <v>0</v>
      </c>
      <c r="H91" s="243">
        <f t="shared" si="60"/>
        <v>4260844770</v>
      </c>
      <c r="I91" s="294">
        <f t="shared" si="47"/>
        <v>5.9367654934364494E-2</v>
      </c>
      <c r="J91" s="243">
        <f t="shared" si="60"/>
        <v>1748200000</v>
      </c>
      <c r="K91" s="243">
        <f t="shared" si="60"/>
        <v>228200000</v>
      </c>
      <c r="L91" s="243">
        <f t="shared" si="60"/>
        <v>1520000000</v>
      </c>
      <c r="M91" s="294">
        <f t="shared" si="49"/>
        <v>0.4102942243540123</v>
      </c>
      <c r="N91" s="294">
        <f t="shared" si="50"/>
        <v>5.355745452327286E-2</v>
      </c>
      <c r="O91" s="295">
        <f t="shared" si="56"/>
        <v>0.13053426381420891</v>
      </c>
    </row>
    <row r="92" spans="1:15" ht="34.5" customHeight="1" x14ac:dyDescent="0.25">
      <c r="A92" s="201" t="s">
        <v>323</v>
      </c>
      <c r="B92" s="135" t="s">
        <v>41</v>
      </c>
      <c r="C92" s="32">
        <v>20</v>
      </c>
      <c r="D92" s="32" t="s">
        <v>38</v>
      </c>
      <c r="E92" s="256" t="s">
        <v>255</v>
      </c>
      <c r="F92" s="243">
        <f t="shared" si="60"/>
        <v>12078141502</v>
      </c>
      <c r="G92" s="243">
        <f t="shared" si="60"/>
        <v>0</v>
      </c>
      <c r="H92" s="243">
        <f t="shared" si="60"/>
        <v>12078141502</v>
      </c>
      <c r="I92" s="294">
        <f t="shared" si="47"/>
        <v>0.16828844411038305</v>
      </c>
      <c r="J92" s="243">
        <f t="shared" si="60"/>
        <v>6023141502</v>
      </c>
      <c r="K92" s="243">
        <f t="shared" si="60"/>
        <v>4766746476</v>
      </c>
      <c r="L92" s="243">
        <f t="shared" si="60"/>
        <v>1256395026</v>
      </c>
      <c r="M92" s="294">
        <f t="shared" si="49"/>
        <v>0.49868115065572277</v>
      </c>
      <c r="N92" s="294">
        <f t="shared" si="50"/>
        <v>0.39465893616254472</v>
      </c>
      <c r="O92" s="295">
        <f t="shared" si="56"/>
        <v>0.79140536120846394</v>
      </c>
    </row>
    <row r="93" spans="1:15" ht="64.5" customHeight="1" x14ac:dyDescent="0.25">
      <c r="A93" s="199" t="s">
        <v>330</v>
      </c>
      <c r="B93" s="71" t="s">
        <v>37</v>
      </c>
      <c r="C93" s="32">
        <v>10</v>
      </c>
      <c r="D93" s="32" t="s">
        <v>38</v>
      </c>
      <c r="E93" s="256" t="s">
        <v>331</v>
      </c>
      <c r="F93" s="257">
        <f t="shared" si="60"/>
        <v>7294087687</v>
      </c>
      <c r="G93" s="257">
        <f t="shared" si="60"/>
        <v>0</v>
      </c>
      <c r="H93" s="257">
        <f t="shared" si="60"/>
        <v>7294087687</v>
      </c>
      <c r="I93" s="294">
        <f t="shared" si="47"/>
        <v>0.1016307573351969</v>
      </c>
      <c r="J93" s="257">
        <f>+J96</f>
        <v>5967284441</v>
      </c>
      <c r="K93" s="257">
        <f t="shared" si="60"/>
        <v>5536958846</v>
      </c>
      <c r="L93" s="257">
        <f t="shared" si="60"/>
        <v>430325595</v>
      </c>
      <c r="M93" s="294">
        <f t="shared" si="49"/>
        <v>0.81809880783792666</v>
      </c>
      <c r="N93" s="294">
        <f t="shared" si="50"/>
        <v>0.75910231458669331</v>
      </c>
      <c r="O93" s="295">
        <f t="shared" si="56"/>
        <v>0.92788585842442495</v>
      </c>
    </row>
    <row r="94" spans="1:15" ht="64.5" customHeight="1" x14ac:dyDescent="0.25">
      <c r="A94" s="199" t="s">
        <v>330</v>
      </c>
      <c r="B94" s="135" t="s">
        <v>37</v>
      </c>
      <c r="C94" s="32">
        <v>13</v>
      </c>
      <c r="D94" s="32" t="s">
        <v>38</v>
      </c>
      <c r="E94" s="256" t="s">
        <v>331</v>
      </c>
      <c r="F94" s="257">
        <f t="shared" si="60"/>
        <v>4260844770</v>
      </c>
      <c r="G94" s="257">
        <f t="shared" si="60"/>
        <v>0</v>
      </c>
      <c r="H94" s="257">
        <f t="shared" si="60"/>
        <v>4260844770</v>
      </c>
      <c r="I94" s="294">
        <f t="shared" si="47"/>
        <v>5.9367654934364494E-2</v>
      </c>
      <c r="J94" s="257">
        <f t="shared" si="60"/>
        <v>1748200000</v>
      </c>
      <c r="K94" s="257">
        <f t="shared" si="60"/>
        <v>228200000</v>
      </c>
      <c r="L94" s="257">
        <f t="shared" si="60"/>
        <v>1520000000</v>
      </c>
      <c r="M94" s="294">
        <f t="shared" si="49"/>
        <v>0.4102942243540123</v>
      </c>
      <c r="N94" s="294">
        <f t="shared" si="50"/>
        <v>5.355745452327286E-2</v>
      </c>
      <c r="O94" s="295">
        <f t="shared" si="56"/>
        <v>0.13053426381420891</v>
      </c>
    </row>
    <row r="95" spans="1:15" ht="64.5" customHeight="1" x14ac:dyDescent="0.25">
      <c r="A95" s="199" t="s">
        <v>330</v>
      </c>
      <c r="B95" s="135" t="s">
        <v>41</v>
      </c>
      <c r="C95" s="32">
        <v>20</v>
      </c>
      <c r="D95" s="32" t="s">
        <v>38</v>
      </c>
      <c r="E95" s="256" t="s">
        <v>331</v>
      </c>
      <c r="F95" s="257">
        <f t="shared" si="60"/>
        <v>12078141502</v>
      </c>
      <c r="G95" s="257">
        <f t="shared" si="60"/>
        <v>0</v>
      </c>
      <c r="H95" s="257">
        <f t="shared" si="60"/>
        <v>12078141502</v>
      </c>
      <c r="I95" s="294">
        <f t="shared" si="47"/>
        <v>0.16828844411038305</v>
      </c>
      <c r="J95" s="257">
        <f t="shared" si="60"/>
        <v>6023141502</v>
      </c>
      <c r="K95" s="257">
        <f t="shared" si="60"/>
        <v>4766746476</v>
      </c>
      <c r="L95" s="257">
        <f t="shared" si="60"/>
        <v>1256395026</v>
      </c>
      <c r="M95" s="294">
        <f t="shared" si="49"/>
        <v>0.49868115065572277</v>
      </c>
      <c r="N95" s="294">
        <f t="shared" si="50"/>
        <v>0.39465893616254472</v>
      </c>
      <c r="O95" s="295">
        <f t="shared" si="56"/>
        <v>0.79140536120846394</v>
      </c>
    </row>
    <row r="96" spans="1:15" ht="53.25" customHeight="1" x14ac:dyDescent="0.25">
      <c r="A96" s="199" t="s">
        <v>407</v>
      </c>
      <c r="B96" s="71" t="s">
        <v>37</v>
      </c>
      <c r="C96" s="32">
        <v>10</v>
      </c>
      <c r="D96" s="32" t="s">
        <v>38</v>
      </c>
      <c r="E96" s="256" t="s">
        <v>331</v>
      </c>
      <c r="F96" s="243">
        <f t="shared" ref="F96:L96" si="61">+F99+F101</f>
        <v>7294087687</v>
      </c>
      <c r="G96" s="243">
        <f t="shared" si="61"/>
        <v>0</v>
      </c>
      <c r="H96" s="243">
        <f t="shared" si="61"/>
        <v>7294087687</v>
      </c>
      <c r="I96" s="294">
        <f t="shared" si="47"/>
        <v>0.1016307573351969</v>
      </c>
      <c r="J96" s="243">
        <f>+J100+J101</f>
        <v>5967284441</v>
      </c>
      <c r="K96" s="243">
        <f t="shared" si="61"/>
        <v>5536958846</v>
      </c>
      <c r="L96" s="243">
        <f t="shared" si="61"/>
        <v>430325595</v>
      </c>
      <c r="M96" s="294">
        <f t="shared" si="49"/>
        <v>0.81809880783792666</v>
      </c>
      <c r="N96" s="294">
        <f t="shared" si="50"/>
        <v>0.75910231458669331</v>
      </c>
      <c r="O96" s="295">
        <f t="shared" si="56"/>
        <v>0.92788585842442495</v>
      </c>
    </row>
    <row r="97" spans="1:15" ht="53.25" customHeight="1" x14ac:dyDescent="0.25">
      <c r="A97" s="199" t="s">
        <v>407</v>
      </c>
      <c r="B97" s="135" t="s">
        <v>37</v>
      </c>
      <c r="C97" s="32">
        <v>13</v>
      </c>
      <c r="D97" s="32" t="s">
        <v>38</v>
      </c>
      <c r="E97" s="256" t="s">
        <v>331</v>
      </c>
      <c r="F97" s="243">
        <f>+F103</f>
        <v>4260844770</v>
      </c>
      <c r="G97" s="243">
        <f t="shared" ref="G97:L97" si="62">+G103</f>
        <v>0</v>
      </c>
      <c r="H97" s="243">
        <f t="shared" si="62"/>
        <v>4260844770</v>
      </c>
      <c r="I97" s="294">
        <f t="shared" si="47"/>
        <v>5.9367654934364494E-2</v>
      </c>
      <c r="J97" s="243">
        <f t="shared" si="62"/>
        <v>1748200000</v>
      </c>
      <c r="K97" s="243">
        <f t="shared" si="62"/>
        <v>228200000</v>
      </c>
      <c r="L97" s="243">
        <f t="shared" si="62"/>
        <v>1520000000</v>
      </c>
      <c r="M97" s="294">
        <f t="shared" si="49"/>
        <v>0.4102942243540123</v>
      </c>
      <c r="N97" s="294">
        <f t="shared" si="50"/>
        <v>5.355745452327286E-2</v>
      </c>
      <c r="O97" s="295">
        <f t="shared" si="56"/>
        <v>0.13053426381420891</v>
      </c>
    </row>
    <row r="98" spans="1:15" ht="53.25" customHeight="1" x14ac:dyDescent="0.25">
      <c r="A98" s="199" t="s">
        <v>407</v>
      </c>
      <c r="B98" s="135" t="s">
        <v>41</v>
      </c>
      <c r="C98" s="32">
        <v>20</v>
      </c>
      <c r="D98" s="32" t="s">
        <v>38</v>
      </c>
      <c r="E98" s="256" t="s">
        <v>331</v>
      </c>
      <c r="F98" s="243">
        <f t="shared" ref="F98:L98" si="63">+F105+F107</f>
        <v>12078141502</v>
      </c>
      <c r="G98" s="243">
        <f t="shared" si="63"/>
        <v>0</v>
      </c>
      <c r="H98" s="243">
        <f t="shared" si="63"/>
        <v>12078141502</v>
      </c>
      <c r="I98" s="294">
        <f t="shared" si="47"/>
        <v>0.16828844411038305</v>
      </c>
      <c r="J98" s="243">
        <f t="shared" si="63"/>
        <v>6023141502</v>
      </c>
      <c r="K98" s="243">
        <f t="shared" si="63"/>
        <v>4766746476</v>
      </c>
      <c r="L98" s="243">
        <f t="shared" si="63"/>
        <v>1256395026</v>
      </c>
      <c r="M98" s="294">
        <f t="shared" si="49"/>
        <v>0.49868115065572277</v>
      </c>
      <c r="N98" s="294">
        <f t="shared" si="50"/>
        <v>0.39465893616254472</v>
      </c>
      <c r="O98" s="295">
        <f t="shared" si="56"/>
        <v>0.79140536120846394</v>
      </c>
    </row>
    <row r="99" spans="1:15" ht="34.5" customHeight="1" x14ac:dyDescent="0.25">
      <c r="A99" s="199" t="s">
        <v>408</v>
      </c>
      <c r="B99" s="71" t="s">
        <v>37</v>
      </c>
      <c r="C99" s="32">
        <v>10</v>
      </c>
      <c r="D99" s="32" t="s">
        <v>38</v>
      </c>
      <c r="E99" s="234" t="s">
        <v>266</v>
      </c>
      <c r="F99" s="243">
        <f t="shared" ref="F99:L99" si="64">+F100</f>
        <v>7274218087</v>
      </c>
      <c r="G99" s="243">
        <f t="shared" si="64"/>
        <v>0</v>
      </c>
      <c r="H99" s="243">
        <f t="shared" si="64"/>
        <v>7274218087</v>
      </c>
      <c r="I99" s="294">
        <f t="shared" si="47"/>
        <v>0.10135390811393699</v>
      </c>
      <c r="J99" s="243">
        <f t="shared" si="64"/>
        <v>5947414841</v>
      </c>
      <c r="K99" s="243">
        <f t="shared" si="64"/>
        <v>5536958846</v>
      </c>
      <c r="L99" s="243">
        <f t="shared" si="64"/>
        <v>410455995</v>
      </c>
      <c r="M99" s="294">
        <f t="shared" si="49"/>
        <v>0.81760194289869115</v>
      </c>
      <c r="N99" s="294">
        <f t="shared" si="50"/>
        <v>0.76117581020773706</v>
      </c>
      <c r="O99" s="295">
        <f t="shared" si="56"/>
        <v>0.93098581384126455</v>
      </c>
    </row>
    <row r="100" spans="1:15" ht="32.25" customHeight="1" x14ac:dyDescent="0.25">
      <c r="A100" s="202" t="s">
        <v>409</v>
      </c>
      <c r="B100" s="124" t="s">
        <v>37</v>
      </c>
      <c r="C100" s="43">
        <v>10</v>
      </c>
      <c r="D100" s="43" t="s">
        <v>38</v>
      </c>
      <c r="E100" s="258" t="s">
        <v>268</v>
      </c>
      <c r="F100" s="244">
        <v>7274218087</v>
      </c>
      <c r="G100" s="296">
        <v>0</v>
      </c>
      <c r="H100" s="296">
        <f>+F100-G100</f>
        <v>7274218087</v>
      </c>
      <c r="I100" s="297">
        <f t="shared" si="47"/>
        <v>0.10135390811393699</v>
      </c>
      <c r="J100" s="296">
        <v>5947414841</v>
      </c>
      <c r="K100" s="296">
        <v>5536958846</v>
      </c>
      <c r="L100" s="296">
        <f>+J100-K100</f>
        <v>410455995</v>
      </c>
      <c r="M100" s="297">
        <f t="shared" si="49"/>
        <v>0.81760194289869115</v>
      </c>
      <c r="N100" s="297">
        <f t="shared" si="50"/>
        <v>0.76117581020773706</v>
      </c>
      <c r="O100" s="298">
        <f t="shared" si="56"/>
        <v>0.93098581384126455</v>
      </c>
    </row>
    <row r="101" spans="1:15" ht="30.75" customHeight="1" x14ac:dyDescent="0.25">
      <c r="A101" s="199" t="s">
        <v>410</v>
      </c>
      <c r="B101" s="71" t="s">
        <v>37</v>
      </c>
      <c r="C101" s="32">
        <v>10</v>
      </c>
      <c r="D101" s="32" t="s">
        <v>38</v>
      </c>
      <c r="E101" s="234" t="s">
        <v>336</v>
      </c>
      <c r="F101" s="242">
        <f t="shared" ref="F101:L101" si="65">+F102</f>
        <v>19869600</v>
      </c>
      <c r="G101" s="242">
        <f t="shared" si="65"/>
        <v>0</v>
      </c>
      <c r="H101" s="242">
        <f t="shared" si="65"/>
        <v>19869600</v>
      </c>
      <c r="I101" s="294">
        <f t="shared" si="47"/>
        <v>2.7684922125990728E-4</v>
      </c>
      <c r="J101" s="242">
        <f>+J102</f>
        <v>19869600</v>
      </c>
      <c r="K101" s="242">
        <f t="shared" si="65"/>
        <v>0</v>
      </c>
      <c r="L101" s="242">
        <f t="shared" si="65"/>
        <v>19869600</v>
      </c>
      <c r="M101" s="294">
        <f t="shared" si="49"/>
        <v>1</v>
      </c>
      <c r="N101" s="294">
        <f t="shared" si="50"/>
        <v>0</v>
      </c>
      <c r="O101" s="295">
        <f t="shared" si="56"/>
        <v>0</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47"/>
        <v>2.7684922125990728E-4</v>
      </c>
      <c r="J102" s="296">
        <v>19869600</v>
      </c>
      <c r="K102" s="239">
        <v>0</v>
      </c>
      <c r="L102" s="296">
        <f>+J102-K102</f>
        <v>19869600</v>
      </c>
      <c r="M102" s="297">
        <f t="shared" si="49"/>
        <v>1</v>
      </c>
      <c r="N102" s="297">
        <f t="shared" si="50"/>
        <v>0</v>
      </c>
      <c r="O102" s="298">
        <f t="shared" si="56"/>
        <v>0</v>
      </c>
    </row>
    <row r="103" spans="1:15" ht="30.75" customHeight="1" x14ac:dyDescent="0.25">
      <c r="A103" s="199" t="s">
        <v>410</v>
      </c>
      <c r="B103" s="71" t="s">
        <v>37</v>
      </c>
      <c r="C103" s="32">
        <v>13</v>
      </c>
      <c r="D103" s="32" t="s">
        <v>38</v>
      </c>
      <c r="E103" s="234" t="s">
        <v>336</v>
      </c>
      <c r="F103" s="242">
        <f t="shared" ref="F103:L103" si="66">+F104</f>
        <v>4260844770</v>
      </c>
      <c r="G103" s="242">
        <f t="shared" si="66"/>
        <v>0</v>
      </c>
      <c r="H103" s="242">
        <f t="shared" si="66"/>
        <v>4260844770</v>
      </c>
      <c r="I103" s="294">
        <f t="shared" si="47"/>
        <v>5.9367654934364494E-2</v>
      </c>
      <c r="J103" s="242">
        <f t="shared" si="66"/>
        <v>1748200000</v>
      </c>
      <c r="K103" s="242">
        <f t="shared" si="66"/>
        <v>228200000</v>
      </c>
      <c r="L103" s="242">
        <f t="shared" si="66"/>
        <v>1520000000</v>
      </c>
      <c r="M103" s="294">
        <f t="shared" si="49"/>
        <v>0.4102942243540123</v>
      </c>
      <c r="N103" s="294">
        <f t="shared" si="50"/>
        <v>5.355745452327286E-2</v>
      </c>
      <c r="O103" s="295">
        <f t="shared" si="56"/>
        <v>0.13053426381420891</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47"/>
        <v>5.9367654934364494E-2</v>
      </c>
      <c r="J104" s="296">
        <v>1748200000</v>
      </c>
      <c r="K104" s="239">
        <v>228200000</v>
      </c>
      <c r="L104" s="296">
        <f>+J104-K104</f>
        <v>1520000000</v>
      </c>
      <c r="M104" s="297">
        <f t="shared" si="49"/>
        <v>0.4102942243540123</v>
      </c>
      <c r="N104" s="297">
        <f t="shared" si="50"/>
        <v>5.355745452327286E-2</v>
      </c>
      <c r="O104" s="298">
        <f t="shared" si="56"/>
        <v>0.13053426381420891</v>
      </c>
    </row>
    <row r="105" spans="1:15" ht="34.5" customHeight="1" x14ac:dyDescent="0.25">
      <c r="A105" s="199" t="s">
        <v>408</v>
      </c>
      <c r="B105" s="71" t="s">
        <v>41</v>
      </c>
      <c r="C105" s="32">
        <v>20</v>
      </c>
      <c r="D105" s="32" t="s">
        <v>38</v>
      </c>
      <c r="E105" s="234" t="s">
        <v>266</v>
      </c>
      <c r="F105" s="243">
        <f t="shared" ref="F105:L105" si="67">+F106</f>
        <v>285192467</v>
      </c>
      <c r="G105" s="243">
        <f t="shared" si="67"/>
        <v>0</v>
      </c>
      <c r="H105" s="243">
        <f t="shared" si="67"/>
        <v>285192467</v>
      </c>
      <c r="I105" s="294">
        <f t="shared" si="47"/>
        <v>3.9736739742189985E-3</v>
      </c>
      <c r="J105" s="243">
        <f t="shared" si="67"/>
        <v>285192467</v>
      </c>
      <c r="K105" s="243">
        <f t="shared" si="67"/>
        <v>6996476</v>
      </c>
      <c r="L105" s="243">
        <f t="shared" si="67"/>
        <v>278195991</v>
      </c>
      <c r="M105" s="294">
        <f t="shared" si="49"/>
        <v>1</v>
      </c>
      <c r="N105" s="294">
        <f t="shared" si="50"/>
        <v>2.453247125913743E-2</v>
      </c>
      <c r="O105" s="295">
        <f t="shared" si="56"/>
        <v>2.453247125913743E-2</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47"/>
        <v>3.9736739742189985E-3</v>
      </c>
      <c r="J106" s="296">
        <v>285192467</v>
      </c>
      <c r="K106" s="296">
        <v>6996476</v>
      </c>
      <c r="L106" s="296">
        <f>+J106-K106</f>
        <v>278195991</v>
      </c>
      <c r="M106" s="297">
        <f t="shared" si="49"/>
        <v>1</v>
      </c>
      <c r="N106" s="297">
        <f t="shared" si="50"/>
        <v>2.453247125913743E-2</v>
      </c>
      <c r="O106" s="298">
        <f t="shared" si="56"/>
        <v>2.453247125913743E-2</v>
      </c>
    </row>
    <row r="107" spans="1:15" ht="30.75" customHeight="1" x14ac:dyDescent="0.25">
      <c r="A107" s="199" t="s">
        <v>410</v>
      </c>
      <c r="B107" s="135" t="s">
        <v>41</v>
      </c>
      <c r="C107" s="32">
        <v>20</v>
      </c>
      <c r="D107" s="32" t="s">
        <v>38</v>
      </c>
      <c r="E107" s="234" t="s">
        <v>336</v>
      </c>
      <c r="F107" s="242">
        <f t="shared" ref="F107:L107" si="68">+F108</f>
        <v>11792949035</v>
      </c>
      <c r="G107" s="242">
        <f t="shared" si="68"/>
        <v>0</v>
      </c>
      <c r="H107" s="242">
        <f t="shared" si="68"/>
        <v>11792949035</v>
      </c>
      <c r="I107" s="294">
        <f t="shared" si="47"/>
        <v>0.16431477013616405</v>
      </c>
      <c r="J107" s="242">
        <f t="shared" si="68"/>
        <v>5737949035</v>
      </c>
      <c r="K107" s="242">
        <f t="shared" si="68"/>
        <v>4759750000</v>
      </c>
      <c r="L107" s="242">
        <f t="shared" si="68"/>
        <v>978199035</v>
      </c>
      <c r="M107" s="294">
        <f t="shared" si="49"/>
        <v>0.48655760471536713</v>
      </c>
      <c r="N107" s="294">
        <f t="shared" si="50"/>
        <v>0.40360981683832065</v>
      </c>
      <c r="O107" s="295">
        <f t="shared" si="56"/>
        <v>0.82952113568223773</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47"/>
        <v>0.16431477013616405</v>
      </c>
      <c r="J108" s="296">
        <v>5737949035</v>
      </c>
      <c r="K108" s="296">
        <v>4759750000</v>
      </c>
      <c r="L108" s="296">
        <f>+J108-K108</f>
        <v>978199035</v>
      </c>
      <c r="M108" s="297">
        <f t="shared" si="49"/>
        <v>0.48655760471536713</v>
      </c>
      <c r="N108" s="297">
        <f t="shared" si="50"/>
        <v>0.40360981683832065</v>
      </c>
      <c r="O108" s="298">
        <f t="shared" si="56"/>
        <v>0.82952113568223773</v>
      </c>
    </row>
    <row r="109" spans="1:15" ht="66" customHeight="1" x14ac:dyDescent="0.25">
      <c r="A109" s="199" t="s">
        <v>338</v>
      </c>
      <c r="B109" s="135" t="s">
        <v>37</v>
      </c>
      <c r="C109" s="32">
        <v>10</v>
      </c>
      <c r="D109" s="32" t="s">
        <v>38</v>
      </c>
      <c r="E109" s="256" t="s">
        <v>339</v>
      </c>
      <c r="F109" s="243">
        <f t="shared" ref="F109:L111" si="69">+F110</f>
        <v>23022086103.75</v>
      </c>
      <c r="G109" s="243">
        <f t="shared" si="69"/>
        <v>0</v>
      </c>
      <c r="H109" s="243">
        <f t="shared" si="69"/>
        <v>23022086103.75</v>
      </c>
      <c r="I109" s="294">
        <f t="shared" si="47"/>
        <v>0.32077377549632208</v>
      </c>
      <c r="J109" s="243">
        <f t="shared" si="69"/>
        <v>22507713667.43</v>
      </c>
      <c r="K109" s="243">
        <f t="shared" si="69"/>
        <v>22109748978.43</v>
      </c>
      <c r="L109" s="243">
        <f t="shared" si="69"/>
        <v>397964689</v>
      </c>
      <c r="M109" s="294">
        <f t="shared" si="49"/>
        <v>0.97765743582045694</v>
      </c>
      <c r="N109" s="294">
        <f t="shared" si="50"/>
        <v>0.96037122260734697</v>
      </c>
      <c r="O109" s="295">
        <f t="shared" si="56"/>
        <v>0.98231874214856929</v>
      </c>
    </row>
    <row r="110" spans="1:15" ht="60.75" customHeight="1" x14ac:dyDescent="0.25">
      <c r="A110" s="199" t="s">
        <v>412</v>
      </c>
      <c r="B110" s="135" t="s">
        <v>37</v>
      </c>
      <c r="C110" s="32">
        <v>10</v>
      </c>
      <c r="D110" s="32" t="s">
        <v>38</v>
      </c>
      <c r="E110" s="256" t="s">
        <v>339</v>
      </c>
      <c r="F110" s="243">
        <f t="shared" si="69"/>
        <v>23022086103.75</v>
      </c>
      <c r="G110" s="243">
        <f t="shared" si="69"/>
        <v>0</v>
      </c>
      <c r="H110" s="243">
        <f t="shared" si="69"/>
        <v>23022086103.75</v>
      </c>
      <c r="I110" s="294">
        <f t="shared" si="47"/>
        <v>0.32077377549632208</v>
      </c>
      <c r="J110" s="243">
        <f t="shared" si="69"/>
        <v>22507713667.43</v>
      </c>
      <c r="K110" s="243">
        <f t="shared" si="69"/>
        <v>22109748978.43</v>
      </c>
      <c r="L110" s="243">
        <f t="shared" si="69"/>
        <v>397964689</v>
      </c>
      <c r="M110" s="294">
        <f t="shared" si="49"/>
        <v>0.97765743582045694</v>
      </c>
      <c r="N110" s="294">
        <f t="shared" si="50"/>
        <v>0.96037122260734697</v>
      </c>
      <c r="O110" s="295">
        <f t="shared" si="56"/>
        <v>0.98231874214856929</v>
      </c>
    </row>
    <row r="111" spans="1:15" ht="35.25" customHeight="1" x14ac:dyDescent="0.25">
      <c r="A111" s="199" t="s">
        <v>413</v>
      </c>
      <c r="B111" s="135" t="s">
        <v>37</v>
      </c>
      <c r="C111" s="32">
        <v>10</v>
      </c>
      <c r="D111" s="32" t="s">
        <v>38</v>
      </c>
      <c r="E111" s="256" t="s">
        <v>342</v>
      </c>
      <c r="F111" s="243">
        <f t="shared" si="69"/>
        <v>23022086103.75</v>
      </c>
      <c r="G111" s="243">
        <f t="shared" si="69"/>
        <v>0</v>
      </c>
      <c r="H111" s="243">
        <f t="shared" si="69"/>
        <v>23022086103.75</v>
      </c>
      <c r="I111" s="294">
        <f t="shared" si="47"/>
        <v>0.32077377549632208</v>
      </c>
      <c r="J111" s="243">
        <f t="shared" si="69"/>
        <v>22507713667.43</v>
      </c>
      <c r="K111" s="243">
        <f t="shared" si="69"/>
        <v>22109748978.43</v>
      </c>
      <c r="L111" s="243">
        <f t="shared" si="69"/>
        <v>397964689</v>
      </c>
      <c r="M111" s="294">
        <f t="shared" si="49"/>
        <v>0.97765743582045694</v>
      </c>
      <c r="N111" s="294">
        <f t="shared" si="50"/>
        <v>0.96037122260734697</v>
      </c>
      <c r="O111" s="295">
        <f t="shared" si="56"/>
        <v>0.98231874214856929</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47"/>
        <v>0.32077377549632208</v>
      </c>
      <c r="J112" s="296">
        <v>22507713667.43</v>
      </c>
      <c r="K112" s="296">
        <v>22109748978.43</v>
      </c>
      <c r="L112" s="296">
        <f>+J112-K112</f>
        <v>397964689</v>
      </c>
      <c r="M112" s="297">
        <f t="shared" si="49"/>
        <v>0.97765743582045694</v>
      </c>
      <c r="N112" s="297">
        <f t="shared" si="50"/>
        <v>0.96037122260734697</v>
      </c>
      <c r="O112" s="298">
        <f t="shared" si="56"/>
        <v>0.98231874214856929</v>
      </c>
    </row>
    <row r="113" spans="1:15" ht="72" customHeight="1" x14ac:dyDescent="0.25">
      <c r="A113" s="199" t="s">
        <v>344</v>
      </c>
      <c r="B113" s="135" t="s">
        <v>37</v>
      </c>
      <c r="C113" s="32">
        <v>10</v>
      </c>
      <c r="D113" s="32" t="s">
        <v>38</v>
      </c>
      <c r="E113" s="256" t="s">
        <v>345</v>
      </c>
      <c r="F113" s="243">
        <f t="shared" ref="F113:L115" si="70">+F114</f>
        <v>48271891</v>
      </c>
      <c r="G113" s="243">
        <f t="shared" si="70"/>
        <v>0</v>
      </c>
      <c r="H113" s="243">
        <f t="shared" si="70"/>
        <v>48271891</v>
      </c>
      <c r="I113" s="294">
        <f t="shared" si="47"/>
        <v>6.7258703909958565E-4</v>
      </c>
      <c r="J113" s="243">
        <f t="shared" si="70"/>
        <v>268669</v>
      </c>
      <c r="K113" s="243">
        <f t="shared" si="70"/>
        <v>268669</v>
      </c>
      <c r="L113" s="243">
        <f t="shared" si="70"/>
        <v>0</v>
      </c>
      <c r="M113" s="294">
        <f t="shared" si="49"/>
        <v>5.5657442547672308E-3</v>
      </c>
      <c r="N113" s="294">
        <f t="shared" si="50"/>
        <v>5.5657442547672308E-3</v>
      </c>
      <c r="O113" s="295">
        <f t="shared" si="56"/>
        <v>1</v>
      </c>
    </row>
    <row r="114" spans="1:15" ht="49.5" customHeight="1" x14ac:dyDescent="0.25">
      <c r="A114" s="199" t="s">
        <v>415</v>
      </c>
      <c r="B114" s="135" t="s">
        <v>37</v>
      </c>
      <c r="C114" s="32">
        <v>10</v>
      </c>
      <c r="D114" s="32" t="s">
        <v>38</v>
      </c>
      <c r="E114" s="256" t="s">
        <v>345</v>
      </c>
      <c r="F114" s="243">
        <f t="shared" si="70"/>
        <v>48271891</v>
      </c>
      <c r="G114" s="243">
        <f t="shared" si="70"/>
        <v>0</v>
      </c>
      <c r="H114" s="243">
        <f t="shared" si="70"/>
        <v>48271891</v>
      </c>
      <c r="I114" s="294">
        <f t="shared" si="47"/>
        <v>6.7258703909958565E-4</v>
      </c>
      <c r="J114" s="243">
        <f t="shared" si="70"/>
        <v>268669</v>
      </c>
      <c r="K114" s="243">
        <f t="shared" si="70"/>
        <v>268669</v>
      </c>
      <c r="L114" s="243">
        <f t="shared" si="70"/>
        <v>0</v>
      </c>
      <c r="M114" s="294">
        <f t="shared" si="49"/>
        <v>5.5657442547672308E-3</v>
      </c>
      <c r="N114" s="294">
        <f t="shared" si="50"/>
        <v>5.5657442547672308E-3</v>
      </c>
      <c r="O114" s="295">
        <f t="shared" si="56"/>
        <v>1</v>
      </c>
    </row>
    <row r="115" spans="1:15" ht="35.25" customHeight="1" x14ac:dyDescent="0.25">
      <c r="A115" s="199" t="s">
        <v>416</v>
      </c>
      <c r="B115" s="135" t="s">
        <v>37</v>
      </c>
      <c r="C115" s="32">
        <v>10</v>
      </c>
      <c r="D115" s="32" t="s">
        <v>38</v>
      </c>
      <c r="E115" s="256" t="s">
        <v>348</v>
      </c>
      <c r="F115" s="243">
        <f t="shared" si="70"/>
        <v>48271891</v>
      </c>
      <c r="G115" s="243">
        <f t="shared" si="70"/>
        <v>0</v>
      </c>
      <c r="H115" s="243">
        <f t="shared" si="70"/>
        <v>48271891</v>
      </c>
      <c r="I115" s="294">
        <f t="shared" si="47"/>
        <v>6.7258703909958565E-4</v>
      </c>
      <c r="J115" s="243">
        <f t="shared" si="70"/>
        <v>268669</v>
      </c>
      <c r="K115" s="243">
        <f t="shared" si="70"/>
        <v>268669</v>
      </c>
      <c r="L115" s="243">
        <f t="shared" si="70"/>
        <v>0</v>
      </c>
      <c r="M115" s="294">
        <f t="shared" si="49"/>
        <v>5.5657442547672308E-3</v>
      </c>
      <c r="N115" s="294">
        <f t="shared" si="50"/>
        <v>5.5657442547672308E-3</v>
      </c>
      <c r="O115" s="295">
        <f t="shared" si="56"/>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47"/>
        <v>6.7258703909958565E-4</v>
      </c>
      <c r="J116" s="303">
        <v>268669</v>
      </c>
      <c r="K116" s="251">
        <v>268669</v>
      </c>
      <c r="L116" s="303">
        <f>+J116-K116</f>
        <v>0</v>
      </c>
      <c r="M116" s="311">
        <f t="shared" si="49"/>
        <v>5.5657442547672308E-3</v>
      </c>
      <c r="N116" s="311">
        <f t="shared" si="50"/>
        <v>5.5657442547672308E-3</v>
      </c>
      <c r="O116" s="298">
        <f t="shared" si="56"/>
        <v>1</v>
      </c>
    </row>
    <row r="117" spans="1:15" s="264" customFormat="1" ht="33" customHeight="1" thickBot="1" x14ac:dyDescent="0.3">
      <c r="A117" s="422" t="s">
        <v>350</v>
      </c>
      <c r="B117" s="423"/>
      <c r="C117" s="423"/>
      <c r="D117" s="423"/>
      <c r="E117" s="423"/>
      <c r="F117" s="207">
        <f>+F8+F46+F47+F48</f>
        <v>71773169941.100006</v>
      </c>
      <c r="G117" s="207">
        <f t="shared" ref="G117:L117" si="71">+G8+G46+G47+G48</f>
        <v>2695350</v>
      </c>
      <c r="H117" s="207">
        <f t="shared" si="71"/>
        <v>71770474591.100006</v>
      </c>
      <c r="I117" s="208">
        <f t="shared" si="71"/>
        <v>0.99999999999999989</v>
      </c>
      <c r="J117" s="207">
        <f>+J8+J46+J47+J48</f>
        <v>39800133283.980003</v>
      </c>
      <c r="K117" s="207">
        <f t="shared" si="71"/>
        <v>35711569703.370003</v>
      </c>
      <c r="L117" s="207">
        <f t="shared" si="71"/>
        <v>4088931540.6100001</v>
      </c>
      <c r="M117" s="209">
        <f t="shared" si="49"/>
        <v>0.55454744462447059</v>
      </c>
      <c r="N117" s="209">
        <f t="shared" si="50"/>
        <v>0.49758023625774467</v>
      </c>
      <c r="O117" s="210">
        <f>+K117/J117</f>
        <v>0.89727261586192497</v>
      </c>
    </row>
    <row r="118" spans="1:15" x14ac:dyDescent="0.25">
      <c r="A118" s="265" t="s">
        <v>437</v>
      </c>
      <c r="B118" s="266"/>
      <c r="C118" s="266"/>
      <c r="D118" s="266"/>
      <c r="E118" s="267"/>
      <c r="F118" s="267"/>
      <c r="G118" s="267"/>
      <c r="H118" s="267"/>
      <c r="I118" s="267"/>
      <c r="J118" s="267"/>
    </row>
    <row r="119" spans="1:15" x14ac:dyDescent="0.25">
      <c r="A119" s="265" t="s">
        <v>419</v>
      </c>
      <c r="F119" s="269"/>
      <c r="G119" s="269"/>
      <c r="H119" s="269"/>
      <c r="I119" s="269"/>
      <c r="J119" s="269"/>
    </row>
    <row r="120" spans="1:15" x14ac:dyDescent="0.25">
      <c r="J120" s="269"/>
    </row>
    <row r="121" spans="1:15" x14ac:dyDescent="0.25">
      <c r="J121" s="269"/>
    </row>
    <row r="308" spans="1:14" ht="16.5" thickBot="1" x14ac:dyDescent="0.3"/>
    <row r="309" spans="1:14" ht="19.5" thickBot="1" x14ac:dyDescent="0.3">
      <c r="A309" s="382" t="s">
        <v>352</v>
      </c>
      <c r="B309" s="383"/>
      <c r="C309" s="383"/>
      <c r="D309" s="383"/>
      <c r="E309" s="383"/>
      <c r="F309" s="383"/>
      <c r="G309" s="383"/>
      <c r="H309" s="383"/>
      <c r="I309" s="383"/>
      <c r="J309" s="383"/>
      <c r="K309" s="383"/>
      <c r="L309" s="383"/>
      <c r="M309" s="383"/>
      <c r="N309" s="384"/>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3B2E4-F54C-4773-A4D4-24B718DDECC7}">
  <sheetPr codeName="Hoja10">
    <tabColor theme="0"/>
  </sheetPr>
  <dimension ref="A1:O309"/>
  <sheetViews>
    <sheetView zoomScale="77" zoomScaleNormal="77" workbookViewId="0">
      <selection activeCell="A8" sqref="A8:D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9.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13" t="s">
        <v>0</v>
      </c>
      <c r="B2" s="413"/>
      <c r="C2" s="413"/>
      <c r="D2" s="413"/>
      <c r="E2" s="413"/>
      <c r="F2" s="413"/>
      <c r="G2" s="413"/>
      <c r="H2" s="413"/>
      <c r="I2" s="413"/>
      <c r="J2" s="413"/>
      <c r="K2" s="162"/>
      <c r="L2" s="162"/>
      <c r="M2" s="162"/>
      <c r="N2" s="162"/>
      <c r="O2" s="162"/>
    </row>
    <row r="3" spans="1:15" ht="24.95" customHeight="1" x14ac:dyDescent="0.25">
      <c r="A3" s="414" t="s">
        <v>355</v>
      </c>
      <c r="B3" s="414"/>
      <c r="C3" s="414"/>
      <c r="D3" s="414"/>
      <c r="E3" s="414"/>
      <c r="F3" s="414"/>
      <c r="G3" s="414"/>
      <c r="H3" s="414"/>
      <c r="I3" s="414"/>
      <c r="J3" s="414"/>
      <c r="K3" s="164"/>
      <c r="L3" s="162"/>
      <c r="M3" s="162"/>
      <c r="N3" s="162"/>
      <c r="O3" s="162"/>
    </row>
    <row r="4" spans="1:15" ht="24.95" customHeight="1" x14ac:dyDescent="0.25">
      <c r="A4" s="415" t="s">
        <v>622</v>
      </c>
      <c r="B4" s="415"/>
      <c r="C4" s="415"/>
      <c r="D4" s="415"/>
      <c r="E4" s="415"/>
      <c r="F4" s="415"/>
      <c r="G4" s="415"/>
      <c r="H4" s="415"/>
      <c r="I4" s="415"/>
      <c r="J4" s="415"/>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6" t="s">
        <v>6</v>
      </c>
      <c r="B6" s="418" t="s">
        <v>7</v>
      </c>
      <c r="C6" s="418" t="s">
        <v>8</v>
      </c>
      <c r="D6" s="418" t="s">
        <v>9</v>
      </c>
      <c r="E6" s="418" t="s">
        <v>10</v>
      </c>
      <c r="F6" s="407" t="s">
        <v>357</v>
      </c>
      <c r="G6" s="420" t="s">
        <v>358</v>
      </c>
      <c r="H6" s="407" t="s">
        <v>359</v>
      </c>
      <c r="I6" s="409" t="s">
        <v>14</v>
      </c>
      <c r="J6" s="407" t="s">
        <v>360</v>
      </c>
      <c r="K6" s="407" t="s">
        <v>361</v>
      </c>
      <c r="L6" s="407" t="s">
        <v>362</v>
      </c>
      <c r="M6" s="411" t="s">
        <v>363</v>
      </c>
      <c r="N6" s="411"/>
      <c r="O6" s="412"/>
    </row>
    <row r="7" spans="1:15" ht="84.75" customHeight="1" thickBot="1" x14ac:dyDescent="0.3">
      <c r="A7" s="417"/>
      <c r="B7" s="419"/>
      <c r="C7" s="419"/>
      <c r="D7" s="419"/>
      <c r="E7" s="419"/>
      <c r="F7" s="408"/>
      <c r="G7" s="421"/>
      <c r="H7" s="408"/>
      <c r="I7" s="410"/>
      <c r="J7" s="408"/>
      <c r="K7" s="408"/>
      <c r="L7" s="40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 t="shared" ref="G8:L8" si="0">+G9</f>
        <v>0</v>
      </c>
      <c r="H8" s="26">
        <f t="shared" si="0"/>
        <v>286813242.39999998</v>
      </c>
      <c r="I8" s="289">
        <f t="shared" ref="I8:I71" si="1">+H8/$H$117</f>
        <v>3.9962567341803061E-3</v>
      </c>
      <c r="J8" s="26">
        <f t="shared" si="0"/>
        <v>277864203.44</v>
      </c>
      <c r="K8" s="26">
        <f t="shared" si="0"/>
        <v>277680223.44</v>
      </c>
      <c r="L8" s="26">
        <f t="shared" si="0"/>
        <v>183980</v>
      </c>
      <c r="M8" s="290">
        <f>+J8/H8</f>
        <v>0.96879837595671636</v>
      </c>
      <c r="N8" s="290">
        <f>+K8/H8</f>
        <v>0.96815691324578823</v>
      </c>
      <c r="O8" s="291">
        <f>+K8/J8</f>
        <v>0.99933787800759399</v>
      </c>
    </row>
    <row r="9" spans="1:15" ht="27.75" customHeight="1" x14ac:dyDescent="0.25">
      <c r="A9" s="110" t="s">
        <v>100</v>
      </c>
      <c r="B9" s="111" t="s">
        <v>41</v>
      </c>
      <c r="C9" s="111">
        <v>20</v>
      </c>
      <c r="D9" s="111" t="s">
        <v>38</v>
      </c>
      <c r="E9" s="231" t="s">
        <v>101</v>
      </c>
      <c r="F9" s="254">
        <f>+F10+F15</f>
        <v>286813242.39999998</v>
      </c>
      <c r="G9" s="254">
        <f t="shared" ref="G9:L9" si="2">+G10+G15</f>
        <v>0</v>
      </c>
      <c r="H9" s="254">
        <f t="shared" si="2"/>
        <v>286813242.39999998</v>
      </c>
      <c r="I9" s="292">
        <f t="shared" si="1"/>
        <v>3.9962567341803061E-3</v>
      </c>
      <c r="J9" s="254">
        <f t="shared" si="2"/>
        <v>277864203.44</v>
      </c>
      <c r="K9" s="254">
        <f t="shared" si="2"/>
        <v>277680223.44</v>
      </c>
      <c r="L9" s="254">
        <f t="shared" si="2"/>
        <v>183980</v>
      </c>
      <c r="M9" s="292">
        <f>+J9/H9</f>
        <v>0.96879837595671636</v>
      </c>
      <c r="N9" s="292">
        <f>+K9/H9</f>
        <v>0.96815691324578823</v>
      </c>
      <c r="O9" s="293">
        <f>+K9/J9</f>
        <v>0.99933787800759399</v>
      </c>
    </row>
    <row r="10" spans="1:15" ht="27.75" customHeight="1" x14ac:dyDescent="0.25">
      <c r="A10" s="113" t="s">
        <v>102</v>
      </c>
      <c r="B10" s="32" t="s">
        <v>41</v>
      </c>
      <c r="C10" s="32">
        <v>20</v>
      </c>
      <c r="D10" s="32" t="s">
        <v>38</v>
      </c>
      <c r="E10" s="234" t="s">
        <v>103</v>
      </c>
      <c r="F10" s="243">
        <f t="shared" ref="F10:L11" si="3">+F11</f>
        <v>19853097.380000003</v>
      </c>
      <c r="G10" s="243">
        <f t="shared" si="3"/>
        <v>0</v>
      </c>
      <c r="H10" s="243">
        <f t="shared" si="3"/>
        <v>19853097.380000003</v>
      </c>
      <c r="I10" s="294">
        <f t="shared" si="1"/>
        <v>2.7661928520202251E-4</v>
      </c>
      <c r="J10" s="243">
        <f t="shared" si="3"/>
        <v>19853097.380000003</v>
      </c>
      <c r="K10" s="243">
        <f t="shared" si="3"/>
        <v>19853097.380000003</v>
      </c>
      <c r="L10" s="243">
        <f t="shared" si="3"/>
        <v>0</v>
      </c>
      <c r="M10" s="294">
        <f t="shared" ref="M10:M73" si="4">+J10/H10</f>
        <v>1</v>
      </c>
      <c r="N10" s="294">
        <f t="shared" ref="N10:N73" si="5">+K10/H10</f>
        <v>1</v>
      </c>
      <c r="O10" s="295">
        <f t="shared" ref="O10:O43" si="6">+K10/J10</f>
        <v>1</v>
      </c>
    </row>
    <row r="11" spans="1:15" ht="27.75" customHeight="1" x14ac:dyDescent="0.25">
      <c r="A11" s="113" t="s">
        <v>104</v>
      </c>
      <c r="B11" s="32" t="s">
        <v>41</v>
      </c>
      <c r="C11" s="32">
        <v>20</v>
      </c>
      <c r="D11" s="32" t="s">
        <v>38</v>
      </c>
      <c r="E11" s="234" t="s">
        <v>105</v>
      </c>
      <c r="F11" s="242">
        <f>+F12</f>
        <v>19853097.380000003</v>
      </c>
      <c r="G11" s="242">
        <f t="shared" si="3"/>
        <v>0</v>
      </c>
      <c r="H11" s="242">
        <f t="shared" si="3"/>
        <v>19853097.380000003</v>
      </c>
      <c r="I11" s="294">
        <f t="shared" si="1"/>
        <v>2.7661928520202251E-4</v>
      </c>
      <c r="J11" s="242">
        <f t="shared" si="3"/>
        <v>19853097.380000003</v>
      </c>
      <c r="K11" s="242">
        <f t="shared" si="3"/>
        <v>19853097.380000003</v>
      </c>
      <c r="L11" s="242">
        <f t="shared" si="3"/>
        <v>0</v>
      </c>
      <c r="M11" s="294">
        <f t="shared" si="4"/>
        <v>1</v>
      </c>
      <c r="N11" s="294">
        <f t="shared" si="5"/>
        <v>1</v>
      </c>
      <c r="O11" s="295">
        <f t="shared" si="6"/>
        <v>1</v>
      </c>
    </row>
    <row r="12" spans="1:15" ht="27.75" customHeight="1" x14ac:dyDescent="0.25">
      <c r="A12" s="113" t="s">
        <v>110</v>
      </c>
      <c r="B12" s="32" t="s">
        <v>41</v>
      </c>
      <c r="C12" s="32">
        <v>20</v>
      </c>
      <c r="D12" s="32" t="s">
        <v>38</v>
      </c>
      <c r="E12" s="234" t="s">
        <v>111</v>
      </c>
      <c r="F12" s="242">
        <f>+F14+F13</f>
        <v>19853097.380000003</v>
      </c>
      <c r="G12" s="242">
        <f t="shared" ref="G12:L12" si="7">+G14+G13</f>
        <v>0</v>
      </c>
      <c r="H12" s="242">
        <f t="shared" si="7"/>
        <v>19853097.380000003</v>
      </c>
      <c r="I12" s="294">
        <f t="shared" si="1"/>
        <v>2.7661928520202251E-4</v>
      </c>
      <c r="J12" s="242">
        <f t="shared" si="7"/>
        <v>19853097.380000003</v>
      </c>
      <c r="K12" s="242">
        <f t="shared" si="7"/>
        <v>19853097.380000003</v>
      </c>
      <c r="L12" s="242">
        <f t="shared" si="7"/>
        <v>0</v>
      </c>
      <c r="M12" s="294">
        <f t="shared" si="4"/>
        <v>1</v>
      </c>
      <c r="N12" s="294">
        <f t="shared" si="5"/>
        <v>1</v>
      </c>
      <c r="O12" s="295">
        <f t="shared" si="6"/>
        <v>1</v>
      </c>
    </row>
    <row r="13" spans="1:15" ht="27.75" customHeight="1" x14ac:dyDescent="0.25">
      <c r="A13" s="114" t="s">
        <v>367</v>
      </c>
      <c r="B13" s="43" t="s">
        <v>41</v>
      </c>
      <c r="C13" s="43">
        <v>20</v>
      </c>
      <c r="D13" s="43" t="s">
        <v>38</v>
      </c>
      <c r="E13" s="237" t="s">
        <v>368</v>
      </c>
      <c r="F13" s="244">
        <v>8428841</v>
      </c>
      <c r="G13" s="244">
        <v>0</v>
      </c>
      <c r="H13" s="296">
        <f>+F13-G13</f>
        <v>8428841</v>
      </c>
      <c r="I13" s="297">
        <f t="shared" si="1"/>
        <v>1.1744162272887116E-4</v>
      </c>
      <c r="J13" s="244">
        <v>8428841</v>
      </c>
      <c r="K13" s="244">
        <v>8428841</v>
      </c>
      <c r="L13" s="296">
        <f>+J13-K13</f>
        <v>0</v>
      </c>
      <c r="M13" s="297">
        <f t="shared" si="4"/>
        <v>1</v>
      </c>
      <c r="N13" s="297">
        <f t="shared" si="5"/>
        <v>1</v>
      </c>
      <c r="O13" s="298">
        <f>+K13/J13</f>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1"/>
        <v>1.5917766247315133E-4</v>
      </c>
      <c r="J14" s="244">
        <v>11424256.380000001</v>
      </c>
      <c r="K14" s="244">
        <v>11424256.380000001</v>
      </c>
      <c r="L14" s="296">
        <f>+J14-K14</f>
        <v>0</v>
      </c>
      <c r="M14" s="297">
        <f t="shared" si="4"/>
        <v>1</v>
      </c>
      <c r="N14" s="297">
        <f t="shared" si="5"/>
        <v>1</v>
      </c>
      <c r="O14" s="298">
        <f t="shared" si="6"/>
        <v>1</v>
      </c>
    </row>
    <row r="15" spans="1:15" ht="30" customHeight="1" x14ac:dyDescent="0.25">
      <c r="A15" s="113" t="s">
        <v>114</v>
      </c>
      <c r="B15" s="32" t="s">
        <v>41</v>
      </c>
      <c r="C15" s="32">
        <v>20</v>
      </c>
      <c r="D15" s="32" t="s">
        <v>38</v>
      </c>
      <c r="E15" s="234" t="s">
        <v>115</v>
      </c>
      <c r="F15" s="243">
        <f>+F16+F33</f>
        <v>266960145.01999998</v>
      </c>
      <c r="G15" s="243">
        <f t="shared" ref="G15:L15" si="8">+G16+G33</f>
        <v>0</v>
      </c>
      <c r="H15" s="243">
        <f t="shared" si="8"/>
        <v>266960145.01999998</v>
      </c>
      <c r="I15" s="294">
        <f t="shared" si="1"/>
        <v>3.7196374489782843E-3</v>
      </c>
      <c r="J15" s="243">
        <f t="shared" si="8"/>
        <v>258011106.06</v>
      </c>
      <c r="K15" s="243">
        <f t="shared" si="8"/>
        <v>257827126.06</v>
      </c>
      <c r="L15" s="243">
        <f t="shared" si="8"/>
        <v>183980</v>
      </c>
      <c r="M15" s="294">
        <f t="shared" si="4"/>
        <v>0.96647799633413622</v>
      </c>
      <c r="N15" s="294">
        <f t="shared" si="5"/>
        <v>0.96578882979211833</v>
      </c>
      <c r="O15" s="295">
        <f t="shared" si="6"/>
        <v>0.99928692992015156</v>
      </c>
    </row>
    <row r="16" spans="1:15" ht="24.75" customHeight="1" x14ac:dyDescent="0.25">
      <c r="A16" s="113" t="s">
        <v>116</v>
      </c>
      <c r="B16" s="32" t="s">
        <v>41</v>
      </c>
      <c r="C16" s="32">
        <v>20</v>
      </c>
      <c r="D16" s="32" t="s">
        <v>38</v>
      </c>
      <c r="E16" s="234" t="s">
        <v>117</v>
      </c>
      <c r="F16" s="242">
        <f>+F17+F20+F29</f>
        <v>178363939.63</v>
      </c>
      <c r="G16" s="242">
        <f t="shared" ref="G16:L16" si="9">+G17+G20+G29</f>
        <v>0</v>
      </c>
      <c r="H16" s="242">
        <f t="shared" si="9"/>
        <v>178363939.63</v>
      </c>
      <c r="I16" s="294">
        <f t="shared" si="1"/>
        <v>2.4851993893895506E-3</v>
      </c>
      <c r="J16" s="242">
        <f t="shared" si="9"/>
        <v>178315558.85999998</v>
      </c>
      <c r="K16" s="242">
        <f t="shared" si="9"/>
        <v>178315558.85999998</v>
      </c>
      <c r="L16" s="242">
        <f t="shared" si="9"/>
        <v>0</v>
      </c>
      <c r="M16" s="294">
        <f t="shared" si="4"/>
        <v>0.99972875251522042</v>
      </c>
      <c r="N16" s="294">
        <f t="shared" si="5"/>
        <v>0.99972875251522042</v>
      </c>
      <c r="O16" s="295">
        <f t="shared" si="6"/>
        <v>1</v>
      </c>
    </row>
    <row r="17" spans="1:15" ht="54.75" customHeight="1" x14ac:dyDescent="0.25">
      <c r="A17" s="113" t="s">
        <v>118</v>
      </c>
      <c r="B17" s="32" t="s">
        <v>41</v>
      </c>
      <c r="C17" s="32">
        <v>20</v>
      </c>
      <c r="D17" s="32" t="s">
        <v>38</v>
      </c>
      <c r="E17" s="234" t="s">
        <v>119</v>
      </c>
      <c r="F17" s="242">
        <f>+F18+F19</f>
        <v>48200116</v>
      </c>
      <c r="G17" s="242">
        <f t="shared" ref="G17:L17" si="10">+G18+G19</f>
        <v>0</v>
      </c>
      <c r="H17" s="242">
        <f t="shared" si="10"/>
        <v>48200116</v>
      </c>
      <c r="I17" s="294">
        <f t="shared" si="1"/>
        <v>6.7158697604567772E-4</v>
      </c>
      <c r="J17" s="242">
        <f t="shared" si="10"/>
        <v>48200116</v>
      </c>
      <c r="K17" s="242">
        <f t="shared" si="10"/>
        <v>48200116</v>
      </c>
      <c r="L17" s="242">
        <f t="shared" si="10"/>
        <v>0</v>
      </c>
      <c r="M17" s="294">
        <f t="shared" si="4"/>
        <v>1</v>
      </c>
      <c r="N17" s="294">
        <f t="shared" si="5"/>
        <v>1</v>
      </c>
      <c r="O17" s="295">
        <f t="shared" si="6"/>
        <v>1</v>
      </c>
    </row>
    <row r="18" spans="1:15" ht="36.75" customHeight="1" x14ac:dyDescent="0.25">
      <c r="A18" s="114" t="s">
        <v>122</v>
      </c>
      <c r="B18" s="43" t="s">
        <v>41</v>
      </c>
      <c r="C18" s="43">
        <v>20</v>
      </c>
      <c r="D18" s="43" t="s">
        <v>38</v>
      </c>
      <c r="E18" s="237" t="s">
        <v>123</v>
      </c>
      <c r="F18" s="244">
        <v>299046</v>
      </c>
      <c r="G18" s="244">
        <v>0</v>
      </c>
      <c r="H18" s="296">
        <f t="shared" ref="H18:H19" si="11">+F18-G18</f>
        <v>299046</v>
      </c>
      <c r="I18" s="299">
        <f t="shared" si="1"/>
        <v>4.1666994917305949E-6</v>
      </c>
      <c r="J18" s="244">
        <v>299046</v>
      </c>
      <c r="K18" s="244">
        <v>299046</v>
      </c>
      <c r="L18" s="296">
        <f>+J18-K18</f>
        <v>0</v>
      </c>
      <c r="M18" s="297">
        <f t="shared" si="4"/>
        <v>1</v>
      </c>
      <c r="N18" s="297">
        <f t="shared" si="5"/>
        <v>1</v>
      </c>
      <c r="O18" s="298">
        <f t="shared" si="6"/>
        <v>1</v>
      </c>
    </row>
    <row r="19" spans="1:15" ht="43.5" customHeight="1" x14ac:dyDescent="0.25">
      <c r="A19" s="114" t="s">
        <v>124</v>
      </c>
      <c r="B19" s="43" t="s">
        <v>41</v>
      </c>
      <c r="C19" s="43">
        <v>20</v>
      </c>
      <c r="D19" s="43" t="s">
        <v>38</v>
      </c>
      <c r="E19" s="237" t="s">
        <v>125</v>
      </c>
      <c r="F19" s="244">
        <v>47901070</v>
      </c>
      <c r="G19" s="244">
        <v>0</v>
      </c>
      <c r="H19" s="296">
        <f t="shared" si="11"/>
        <v>47901070</v>
      </c>
      <c r="I19" s="297">
        <f t="shared" si="1"/>
        <v>6.6742027655394712E-4</v>
      </c>
      <c r="J19" s="244">
        <v>47901070</v>
      </c>
      <c r="K19" s="244">
        <v>47901070</v>
      </c>
      <c r="L19" s="296">
        <f>+J19-K19</f>
        <v>0</v>
      </c>
      <c r="M19" s="297">
        <f t="shared" si="4"/>
        <v>1</v>
      </c>
      <c r="N19" s="297">
        <f t="shared" si="5"/>
        <v>1</v>
      </c>
      <c r="O19" s="298">
        <f t="shared" si="6"/>
        <v>1</v>
      </c>
    </row>
    <row r="20" spans="1:15" ht="51" customHeight="1" x14ac:dyDescent="0.25">
      <c r="A20" s="180" t="s">
        <v>126</v>
      </c>
      <c r="B20" s="32" t="s">
        <v>41</v>
      </c>
      <c r="C20" s="32">
        <v>20</v>
      </c>
      <c r="D20" s="32" t="s">
        <v>38</v>
      </c>
      <c r="E20" s="234" t="s">
        <v>127</v>
      </c>
      <c r="F20" s="242">
        <f t="shared" ref="F20:L20" si="12">+F21+F22+F23+F24+F25+F26+F27+F28</f>
        <v>116652094.84999999</v>
      </c>
      <c r="G20" s="242">
        <f t="shared" si="12"/>
        <v>0</v>
      </c>
      <c r="H20" s="242">
        <f t="shared" si="12"/>
        <v>116652094.84999999</v>
      </c>
      <c r="I20" s="294">
        <f t="shared" si="1"/>
        <v>1.6253493586966693E-3</v>
      </c>
      <c r="J20" s="242">
        <f t="shared" si="12"/>
        <v>116603726.25999999</v>
      </c>
      <c r="K20" s="242">
        <f t="shared" si="12"/>
        <v>116603726.25999999</v>
      </c>
      <c r="L20" s="242">
        <f t="shared" si="12"/>
        <v>0</v>
      </c>
      <c r="M20" s="294">
        <f t="shared" si="4"/>
        <v>0.99958536029668221</v>
      </c>
      <c r="N20" s="294">
        <f t="shared" si="5"/>
        <v>0.99958536029668221</v>
      </c>
      <c r="O20" s="295">
        <f t="shared" si="6"/>
        <v>1</v>
      </c>
    </row>
    <row r="21" spans="1:15" ht="51" customHeight="1" x14ac:dyDescent="0.25">
      <c r="A21" s="181" t="s">
        <v>370</v>
      </c>
      <c r="B21" s="43" t="s">
        <v>41</v>
      </c>
      <c r="C21" s="43">
        <v>20</v>
      </c>
      <c r="D21" s="43" t="s">
        <v>38</v>
      </c>
      <c r="E21" s="237" t="s">
        <v>371</v>
      </c>
      <c r="F21" s="244">
        <v>723500</v>
      </c>
      <c r="G21" s="244">
        <v>0</v>
      </c>
      <c r="H21" s="296">
        <f t="shared" ref="H21:H28" si="13">+F21-G21</f>
        <v>723500</v>
      </c>
      <c r="I21" s="300">
        <f t="shared" si="1"/>
        <v>1.0080747049842117E-5</v>
      </c>
      <c r="J21" s="244">
        <v>723500</v>
      </c>
      <c r="K21" s="244">
        <v>723500</v>
      </c>
      <c r="L21" s="296">
        <f t="shared" ref="L21:L28" si="14">+J21-K21</f>
        <v>0</v>
      </c>
      <c r="M21" s="297">
        <f t="shared" si="4"/>
        <v>1</v>
      </c>
      <c r="N21" s="297">
        <f t="shared" si="5"/>
        <v>1</v>
      </c>
      <c r="O21" s="298">
        <f t="shared" si="6"/>
        <v>1</v>
      </c>
    </row>
    <row r="22" spans="1:15" ht="44.25" customHeight="1" x14ac:dyDescent="0.25">
      <c r="A22" s="181" t="s">
        <v>128</v>
      </c>
      <c r="B22" s="43" t="s">
        <v>41</v>
      </c>
      <c r="C22" s="43">
        <v>20</v>
      </c>
      <c r="D22" s="43" t="s">
        <v>38</v>
      </c>
      <c r="E22" s="237" t="s">
        <v>372</v>
      </c>
      <c r="F22" s="244">
        <v>84745994.700000003</v>
      </c>
      <c r="G22" s="244">
        <v>0</v>
      </c>
      <c r="H22" s="296">
        <f t="shared" si="13"/>
        <v>84745994.700000003</v>
      </c>
      <c r="I22" s="297">
        <f t="shared" si="1"/>
        <v>1.180791895035191E-3</v>
      </c>
      <c r="J22" s="244">
        <v>84745994.700000003</v>
      </c>
      <c r="K22" s="244">
        <v>84745994.700000003</v>
      </c>
      <c r="L22" s="296">
        <f t="shared" si="14"/>
        <v>0</v>
      </c>
      <c r="M22" s="297">
        <f t="shared" si="4"/>
        <v>1</v>
      </c>
      <c r="N22" s="297">
        <f t="shared" si="5"/>
        <v>1</v>
      </c>
      <c r="O22" s="298">
        <f t="shared" si="6"/>
        <v>1</v>
      </c>
    </row>
    <row r="23" spans="1:15" ht="53.25" customHeight="1" x14ac:dyDescent="0.25">
      <c r="A23" s="181" t="s">
        <v>130</v>
      </c>
      <c r="B23" s="43" t="s">
        <v>41</v>
      </c>
      <c r="C23" s="43">
        <v>20</v>
      </c>
      <c r="D23" s="43" t="s">
        <v>38</v>
      </c>
      <c r="E23" s="237" t="s">
        <v>131</v>
      </c>
      <c r="F23" s="244">
        <v>517491.31</v>
      </c>
      <c r="G23" s="244">
        <v>0</v>
      </c>
      <c r="H23" s="296">
        <f t="shared" si="13"/>
        <v>517491.31</v>
      </c>
      <c r="I23" s="300">
        <f t="shared" si="1"/>
        <v>7.2103648881844263E-6</v>
      </c>
      <c r="J23" s="244">
        <v>469122.72</v>
      </c>
      <c r="K23" s="244">
        <v>469122.72</v>
      </c>
      <c r="L23" s="296">
        <f t="shared" si="14"/>
        <v>0</v>
      </c>
      <c r="M23" s="297">
        <f t="shared" si="4"/>
        <v>0.90653255607326044</v>
      </c>
      <c r="N23" s="297">
        <f t="shared" si="5"/>
        <v>0.90653255607326044</v>
      </c>
      <c r="O23" s="298">
        <f t="shared" si="6"/>
        <v>1</v>
      </c>
    </row>
    <row r="24" spans="1:15" ht="38.25" customHeight="1" x14ac:dyDescent="0.25">
      <c r="A24" s="181" t="s">
        <v>373</v>
      </c>
      <c r="B24" s="43" t="s">
        <v>41</v>
      </c>
      <c r="C24" s="43">
        <v>20</v>
      </c>
      <c r="D24" s="43" t="s">
        <v>38</v>
      </c>
      <c r="E24" s="237" t="s">
        <v>374</v>
      </c>
      <c r="F24" s="244">
        <v>392250</v>
      </c>
      <c r="G24" s="244">
        <v>0</v>
      </c>
      <c r="H24" s="296">
        <f t="shared" si="13"/>
        <v>392250</v>
      </c>
      <c r="I24" s="300">
        <f t="shared" si="1"/>
        <v>5.4653393646172364E-6</v>
      </c>
      <c r="J24" s="244">
        <v>392250</v>
      </c>
      <c r="K24" s="244">
        <v>392250</v>
      </c>
      <c r="L24" s="296">
        <f t="shared" si="14"/>
        <v>0</v>
      </c>
      <c r="M24" s="297">
        <f t="shared" si="4"/>
        <v>1</v>
      </c>
      <c r="N24" s="297">
        <f t="shared" si="5"/>
        <v>1</v>
      </c>
      <c r="O24" s="298">
        <f t="shared" si="6"/>
        <v>1</v>
      </c>
    </row>
    <row r="25" spans="1:15" ht="50.25" customHeight="1" x14ac:dyDescent="0.25">
      <c r="A25" s="181" t="s">
        <v>132</v>
      </c>
      <c r="B25" s="43" t="s">
        <v>41</v>
      </c>
      <c r="C25" s="43">
        <v>20</v>
      </c>
      <c r="D25" s="43" t="s">
        <v>38</v>
      </c>
      <c r="E25" s="237" t="s">
        <v>133</v>
      </c>
      <c r="F25" s="244">
        <v>673081</v>
      </c>
      <c r="G25" s="244">
        <v>0</v>
      </c>
      <c r="H25" s="296">
        <f t="shared" si="13"/>
        <v>673081</v>
      </c>
      <c r="I25" s="300">
        <f t="shared" si="1"/>
        <v>9.3782436835587855E-6</v>
      </c>
      <c r="J25" s="244">
        <v>673081</v>
      </c>
      <c r="K25" s="244">
        <v>673081</v>
      </c>
      <c r="L25" s="296">
        <f t="shared" si="14"/>
        <v>0</v>
      </c>
      <c r="M25" s="297">
        <f t="shared" si="4"/>
        <v>1</v>
      </c>
      <c r="N25" s="297">
        <f t="shared" si="5"/>
        <v>1</v>
      </c>
      <c r="O25" s="298">
        <f t="shared" si="6"/>
        <v>1</v>
      </c>
    </row>
    <row r="26" spans="1:15" ht="38.25" customHeight="1" x14ac:dyDescent="0.25">
      <c r="A26" s="181" t="s">
        <v>134</v>
      </c>
      <c r="B26" s="43" t="s">
        <v>41</v>
      </c>
      <c r="C26" s="43">
        <v>20</v>
      </c>
      <c r="D26" s="43" t="s">
        <v>38</v>
      </c>
      <c r="E26" s="237" t="s">
        <v>135</v>
      </c>
      <c r="F26" s="244">
        <v>1943643.64</v>
      </c>
      <c r="G26" s="244">
        <v>0</v>
      </c>
      <c r="H26" s="296">
        <f t="shared" si="13"/>
        <v>1943643.64</v>
      </c>
      <c r="I26" s="300">
        <f t="shared" si="1"/>
        <v>2.7081382017794599E-5</v>
      </c>
      <c r="J26" s="244">
        <v>1943643.64</v>
      </c>
      <c r="K26" s="244">
        <v>1943643.64</v>
      </c>
      <c r="L26" s="296">
        <f t="shared" si="14"/>
        <v>0</v>
      </c>
      <c r="M26" s="297">
        <f t="shared" si="4"/>
        <v>1</v>
      </c>
      <c r="N26" s="297">
        <f t="shared" si="5"/>
        <v>1</v>
      </c>
      <c r="O26" s="298">
        <f t="shared" si="6"/>
        <v>1</v>
      </c>
    </row>
    <row r="27" spans="1:15" ht="38.25" customHeight="1" x14ac:dyDescent="0.25">
      <c r="A27" s="181" t="s">
        <v>136</v>
      </c>
      <c r="B27" s="43" t="s">
        <v>41</v>
      </c>
      <c r="C27" s="43">
        <v>20</v>
      </c>
      <c r="D27" s="43" t="s">
        <v>38</v>
      </c>
      <c r="E27" s="237" t="s">
        <v>137</v>
      </c>
      <c r="F27" s="244">
        <v>8936575.4100000001</v>
      </c>
      <c r="G27" s="244">
        <v>0</v>
      </c>
      <c r="H27" s="296">
        <f t="shared" si="13"/>
        <v>8936575.4100000001</v>
      </c>
      <c r="I27" s="297">
        <f t="shared" si="1"/>
        <v>1.2451604174160209E-4</v>
      </c>
      <c r="J27" s="244">
        <v>8936575.4100000001</v>
      </c>
      <c r="K27" s="244">
        <v>8936575.4100000001</v>
      </c>
      <c r="L27" s="296">
        <f t="shared" si="14"/>
        <v>0</v>
      </c>
      <c r="M27" s="297">
        <f t="shared" si="4"/>
        <v>1</v>
      </c>
      <c r="N27" s="297">
        <f t="shared" si="5"/>
        <v>1</v>
      </c>
      <c r="O27" s="298">
        <f t="shared" si="6"/>
        <v>1</v>
      </c>
    </row>
    <row r="28" spans="1:15" ht="37.5" customHeight="1" x14ac:dyDescent="0.25">
      <c r="A28" s="181" t="s">
        <v>138</v>
      </c>
      <c r="B28" s="43" t="s">
        <v>41</v>
      </c>
      <c r="C28" s="43">
        <v>20</v>
      </c>
      <c r="D28" s="43" t="s">
        <v>38</v>
      </c>
      <c r="E28" s="237" t="s">
        <v>139</v>
      </c>
      <c r="F28" s="244">
        <v>18719558.789999999</v>
      </c>
      <c r="G28" s="244">
        <v>0</v>
      </c>
      <c r="H28" s="296">
        <f t="shared" si="13"/>
        <v>18719558.789999999</v>
      </c>
      <c r="I28" s="297">
        <f t="shared" si="1"/>
        <v>2.6082534491587913E-4</v>
      </c>
      <c r="J28" s="244">
        <v>18719558.789999999</v>
      </c>
      <c r="K28" s="244">
        <v>18719558.789999999</v>
      </c>
      <c r="L28" s="296">
        <f t="shared" si="14"/>
        <v>0</v>
      </c>
      <c r="M28" s="297">
        <f t="shared" si="4"/>
        <v>1</v>
      </c>
      <c r="N28" s="297">
        <f t="shared" si="5"/>
        <v>1</v>
      </c>
      <c r="O28" s="298">
        <f t="shared" si="6"/>
        <v>1</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1"/>
        <v>1.8826305464720366E-4</v>
      </c>
      <c r="J29" s="242">
        <f>+J30+J31+J32</f>
        <v>13511716.6</v>
      </c>
      <c r="K29" s="242">
        <f>+K30+K31+K32</f>
        <v>13511716.6</v>
      </c>
      <c r="L29" s="242">
        <f>+L30+L31+L32</f>
        <v>0</v>
      </c>
      <c r="M29" s="294">
        <f t="shared" si="4"/>
        <v>0.9999990985609466</v>
      </c>
      <c r="N29" s="294">
        <f t="shared" si="5"/>
        <v>0.9999990985609466</v>
      </c>
      <c r="O29" s="295">
        <f t="shared" si="6"/>
        <v>1</v>
      </c>
    </row>
    <row r="30" spans="1:15" ht="49.5" customHeight="1" x14ac:dyDescent="0.25">
      <c r="A30" s="114" t="s">
        <v>375</v>
      </c>
      <c r="B30" s="43" t="s">
        <v>41</v>
      </c>
      <c r="C30" s="43">
        <v>20</v>
      </c>
      <c r="D30" s="43" t="s">
        <v>38</v>
      </c>
      <c r="E30" s="237" t="s">
        <v>376</v>
      </c>
      <c r="F30" s="244">
        <v>6728300</v>
      </c>
      <c r="G30" s="244">
        <v>0</v>
      </c>
      <c r="H30" s="296">
        <f t="shared" ref="H30:H32" si="15">+F30-G30</f>
        <v>6728300</v>
      </c>
      <c r="I30" s="297">
        <f t="shared" si="1"/>
        <v>9.3747464236976804E-5</v>
      </c>
      <c r="J30" s="296">
        <v>6728300</v>
      </c>
      <c r="K30" s="244">
        <v>6728300</v>
      </c>
      <c r="L30" s="296">
        <f t="shared" ref="L30:L32" si="16">+J30-K30</f>
        <v>0</v>
      </c>
      <c r="M30" s="297">
        <f t="shared" si="4"/>
        <v>1</v>
      </c>
      <c r="N30" s="297">
        <f t="shared" si="5"/>
        <v>1</v>
      </c>
      <c r="O30" s="298">
        <f t="shared" si="6"/>
        <v>1</v>
      </c>
    </row>
    <row r="31" spans="1:15" ht="49.5" customHeight="1" x14ac:dyDescent="0.25">
      <c r="A31" s="114" t="s">
        <v>377</v>
      </c>
      <c r="B31" s="43" t="s">
        <v>41</v>
      </c>
      <c r="C31" s="43">
        <v>20</v>
      </c>
      <c r="D31" s="43" t="s">
        <v>38</v>
      </c>
      <c r="E31" s="237" t="s">
        <v>378</v>
      </c>
      <c r="F31" s="244">
        <v>6018745.7800000003</v>
      </c>
      <c r="G31" s="244">
        <v>0</v>
      </c>
      <c r="H31" s="296">
        <f t="shared" si="15"/>
        <v>6018745.7800000003</v>
      </c>
      <c r="I31" s="297">
        <f t="shared" si="1"/>
        <v>8.3861028010345117E-5</v>
      </c>
      <c r="J31" s="296">
        <v>6018733.5999999996</v>
      </c>
      <c r="K31" s="244">
        <v>6018733.5999999996</v>
      </c>
      <c r="L31" s="296">
        <f t="shared" si="16"/>
        <v>0</v>
      </c>
      <c r="M31" s="297">
        <f t="shared" si="4"/>
        <v>0.99999797632256859</v>
      </c>
      <c r="N31" s="297">
        <f t="shared" si="5"/>
        <v>0.99999797632256859</v>
      </c>
      <c r="O31" s="298">
        <f t="shared" si="6"/>
        <v>1</v>
      </c>
    </row>
    <row r="32" spans="1:15" ht="36.75" customHeight="1" x14ac:dyDescent="0.25">
      <c r="A32" s="114" t="s">
        <v>144</v>
      </c>
      <c r="B32" s="43" t="s">
        <v>41</v>
      </c>
      <c r="C32" s="43">
        <v>20</v>
      </c>
      <c r="D32" s="43" t="s">
        <v>38</v>
      </c>
      <c r="E32" s="237" t="s">
        <v>145</v>
      </c>
      <c r="F32" s="244">
        <v>764683</v>
      </c>
      <c r="G32" s="244">
        <v>0</v>
      </c>
      <c r="H32" s="296">
        <f t="shared" si="15"/>
        <v>764683</v>
      </c>
      <c r="I32" s="300">
        <f t="shared" si="1"/>
        <v>1.0654562399881714E-5</v>
      </c>
      <c r="J32" s="296">
        <v>764683</v>
      </c>
      <c r="K32" s="244">
        <v>764683</v>
      </c>
      <c r="L32" s="296">
        <f t="shared" si="16"/>
        <v>0</v>
      </c>
      <c r="M32" s="297">
        <f t="shared" si="4"/>
        <v>1</v>
      </c>
      <c r="N32" s="297">
        <f t="shared" si="5"/>
        <v>1</v>
      </c>
      <c r="O32" s="298">
        <f t="shared" si="6"/>
        <v>1</v>
      </c>
    </row>
    <row r="33" spans="1:15" ht="37.5" customHeight="1" x14ac:dyDescent="0.25">
      <c r="A33" s="113" t="s">
        <v>148</v>
      </c>
      <c r="B33" s="32" t="s">
        <v>41</v>
      </c>
      <c r="C33" s="32">
        <v>20</v>
      </c>
      <c r="D33" s="32" t="s">
        <v>38</v>
      </c>
      <c r="E33" s="234" t="s">
        <v>149</v>
      </c>
      <c r="F33" s="242">
        <f>+F34+F37+F39+F44</f>
        <v>88596205.390000001</v>
      </c>
      <c r="G33" s="242">
        <f t="shared" ref="G33:L33" si="17">+G34+G37+G39+G44</f>
        <v>0</v>
      </c>
      <c r="H33" s="242">
        <f t="shared" si="17"/>
        <v>88596205.390000001</v>
      </c>
      <c r="I33" s="294">
        <f t="shared" si="1"/>
        <v>1.2344380595887337E-3</v>
      </c>
      <c r="J33" s="242">
        <f t="shared" si="17"/>
        <v>79695547.200000003</v>
      </c>
      <c r="K33" s="242">
        <f t="shared" si="17"/>
        <v>79511567.200000003</v>
      </c>
      <c r="L33" s="242">
        <f t="shared" si="17"/>
        <v>183980</v>
      </c>
      <c r="M33" s="294">
        <f t="shared" si="4"/>
        <v>0.89953680125667512</v>
      </c>
      <c r="N33" s="294">
        <f t="shared" si="5"/>
        <v>0.89746018861632426</v>
      </c>
      <c r="O33" s="295">
        <f t="shared" si="6"/>
        <v>0.99769146449878443</v>
      </c>
    </row>
    <row r="34" spans="1:15" ht="108.75" customHeight="1" x14ac:dyDescent="0.25">
      <c r="A34" s="113" t="s">
        <v>154</v>
      </c>
      <c r="B34" s="32" t="s">
        <v>41</v>
      </c>
      <c r="C34" s="32">
        <v>20</v>
      </c>
      <c r="D34" s="32" t="s">
        <v>38</v>
      </c>
      <c r="E34" s="234" t="s">
        <v>155</v>
      </c>
      <c r="F34" s="242">
        <f>+F36+F35</f>
        <v>1081267</v>
      </c>
      <c r="G34" s="242">
        <f t="shared" ref="G34:L34" si="18">+G36+G35</f>
        <v>0</v>
      </c>
      <c r="H34" s="242">
        <f t="shared" si="18"/>
        <v>1081267</v>
      </c>
      <c r="I34" s="301">
        <f t="shared" si="1"/>
        <v>1.506562421609072E-5</v>
      </c>
      <c r="J34" s="242">
        <f t="shared" si="18"/>
        <v>1081267</v>
      </c>
      <c r="K34" s="242">
        <f t="shared" si="18"/>
        <v>1081267</v>
      </c>
      <c r="L34" s="242">
        <f t="shared" si="18"/>
        <v>0</v>
      </c>
      <c r="M34" s="294">
        <f t="shared" si="4"/>
        <v>1</v>
      </c>
      <c r="N34" s="294">
        <f t="shared" si="5"/>
        <v>1</v>
      </c>
      <c r="O34" s="295">
        <f t="shared" si="6"/>
        <v>1</v>
      </c>
    </row>
    <row r="35" spans="1:15" ht="42" customHeight="1" x14ac:dyDescent="0.25">
      <c r="A35" s="114" t="s">
        <v>160</v>
      </c>
      <c r="B35" s="43" t="s">
        <v>41</v>
      </c>
      <c r="C35" s="43">
        <v>20</v>
      </c>
      <c r="D35" s="43" t="s">
        <v>38</v>
      </c>
      <c r="E35" s="237" t="s">
        <v>161</v>
      </c>
      <c r="F35" s="244">
        <v>495608</v>
      </c>
      <c r="G35" s="244">
        <v>0</v>
      </c>
      <c r="H35" s="296">
        <f t="shared" ref="H35:H36" si="19">+F35-G35</f>
        <v>495608</v>
      </c>
      <c r="I35" s="300">
        <f t="shared" si="1"/>
        <v>6.905458028857155E-6</v>
      </c>
      <c r="J35" s="296">
        <v>495608</v>
      </c>
      <c r="K35" s="244">
        <v>495608</v>
      </c>
      <c r="L35" s="296">
        <f t="shared" ref="L35:L36" si="20">+J35-K35</f>
        <v>0</v>
      </c>
      <c r="M35" s="297">
        <f t="shared" si="4"/>
        <v>1</v>
      </c>
      <c r="N35" s="297">
        <f t="shared" si="5"/>
        <v>1</v>
      </c>
      <c r="O35" s="298">
        <f t="shared" si="6"/>
        <v>1</v>
      </c>
    </row>
    <row r="36" spans="1:15" ht="42" customHeight="1" x14ac:dyDescent="0.25">
      <c r="A36" s="114" t="s">
        <v>162</v>
      </c>
      <c r="B36" s="43" t="s">
        <v>41</v>
      </c>
      <c r="C36" s="43">
        <v>20</v>
      </c>
      <c r="D36" s="43" t="s">
        <v>38</v>
      </c>
      <c r="E36" s="237" t="s">
        <v>163</v>
      </c>
      <c r="F36" s="244">
        <v>585659</v>
      </c>
      <c r="G36" s="244">
        <v>0</v>
      </c>
      <c r="H36" s="296">
        <f t="shared" si="19"/>
        <v>585659</v>
      </c>
      <c r="I36" s="300">
        <f t="shared" si="1"/>
        <v>8.1601661872335656E-6</v>
      </c>
      <c r="J36" s="296">
        <v>585659</v>
      </c>
      <c r="K36" s="244">
        <v>585659</v>
      </c>
      <c r="L36" s="296">
        <f t="shared" si="20"/>
        <v>0</v>
      </c>
      <c r="M36" s="297">
        <f t="shared" si="4"/>
        <v>1</v>
      </c>
      <c r="N36" s="297">
        <f t="shared" si="5"/>
        <v>1</v>
      </c>
      <c r="O36" s="298">
        <f t="shared" si="6"/>
        <v>1</v>
      </c>
    </row>
    <row r="37" spans="1:15" ht="51.75" customHeight="1" x14ac:dyDescent="0.25">
      <c r="A37" s="113" t="s">
        <v>168</v>
      </c>
      <c r="B37" s="32" t="s">
        <v>41</v>
      </c>
      <c r="C37" s="32">
        <v>20</v>
      </c>
      <c r="D37" s="32" t="s">
        <v>38</v>
      </c>
      <c r="E37" s="234" t="s">
        <v>169</v>
      </c>
      <c r="F37" s="242">
        <f>+F38</f>
        <v>1446138.39</v>
      </c>
      <c r="G37" s="242">
        <f t="shared" ref="G37:L37" si="21">+G38</f>
        <v>0</v>
      </c>
      <c r="H37" s="242">
        <f t="shared" si="21"/>
        <v>1446138.39</v>
      </c>
      <c r="I37" s="301">
        <f t="shared" si="1"/>
        <v>2.014948902371241E-5</v>
      </c>
      <c r="J37" s="242">
        <f t="shared" si="21"/>
        <v>723069.2</v>
      </c>
      <c r="K37" s="242">
        <f t="shared" si="21"/>
        <v>723069.2</v>
      </c>
      <c r="L37" s="242">
        <f t="shared" si="21"/>
        <v>0</v>
      </c>
      <c r="M37" s="294">
        <f t="shared" si="4"/>
        <v>0.50000000345748374</v>
      </c>
      <c r="N37" s="294">
        <f t="shared" si="5"/>
        <v>0.50000000345748374</v>
      </c>
      <c r="O37" s="295">
        <f t="shared" si="6"/>
        <v>1</v>
      </c>
    </row>
    <row r="38" spans="1:15" ht="42" customHeight="1" x14ac:dyDescent="0.25">
      <c r="A38" s="114" t="s">
        <v>174</v>
      </c>
      <c r="B38" s="43" t="s">
        <v>41</v>
      </c>
      <c r="C38" s="43">
        <v>20</v>
      </c>
      <c r="D38" s="43" t="s">
        <v>38</v>
      </c>
      <c r="E38" s="237" t="s">
        <v>175</v>
      </c>
      <c r="F38" s="244">
        <v>1446138.39</v>
      </c>
      <c r="G38" s="296">
        <v>0</v>
      </c>
      <c r="H38" s="296">
        <f>+F38-G38</f>
        <v>1446138.39</v>
      </c>
      <c r="I38" s="300">
        <f t="shared" si="1"/>
        <v>2.014948902371241E-5</v>
      </c>
      <c r="J38" s="296">
        <v>723069.2</v>
      </c>
      <c r="K38" s="244">
        <v>723069.2</v>
      </c>
      <c r="L38" s="296">
        <f t="shared" ref="L38" si="22">+J38-K38</f>
        <v>0</v>
      </c>
      <c r="M38" s="297">
        <f t="shared" si="4"/>
        <v>0.50000000345748374</v>
      </c>
      <c r="N38" s="297">
        <f t="shared" si="5"/>
        <v>0.50000000345748374</v>
      </c>
      <c r="O38" s="298">
        <f t="shared" si="6"/>
        <v>1</v>
      </c>
    </row>
    <row r="39" spans="1:15" ht="49.5" customHeight="1" x14ac:dyDescent="0.25">
      <c r="A39" s="113" t="s">
        <v>176</v>
      </c>
      <c r="B39" s="32" t="s">
        <v>41</v>
      </c>
      <c r="C39" s="32">
        <v>20</v>
      </c>
      <c r="D39" s="32" t="s">
        <v>38</v>
      </c>
      <c r="E39" s="234" t="s">
        <v>177</v>
      </c>
      <c r="F39" s="242">
        <f>SUM(F40:F43)</f>
        <v>86068107</v>
      </c>
      <c r="G39" s="242">
        <f t="shared" ref="G39:L39" si="23">SUM(G40:G43)</f>
        <v>0</v>
      </c>
      <c r="H39" s="242">
        <f t="shared" si="23"/>
        <v>86068107</v>
      </c>
      <c r="I39" s="294">
        <f t="shared" si="1"/>
        <v>1.1992132905677202E-3</v>
      </c>
      <c r="J39" s="242">
        <f t="shared" si="23"/>
        <v>77891211</v>
      </c>
      <c r="K39" s="242">
        <f t="shared" si="23"/>
        <v>77707231</v>
      </c>
      <c r="L39" s="242">
        <f t="shared" si="23"/>
        <v>183980</v>
      </c>
      <c r="M39" s="294">
        <f t="shared" si="4"/>
        <v>0.90499505234848487</v>
      </c>
      <c r="N39" s="294">
        <f t="shared" si="5"/>
        <v>0.90285744288531866</v>
      </c>
      <c r="O39" s="295">
        <f t="shared" si="6"/>
        <v>0.9976379876800221</v>
      </c>
    </row>
    <row r="40" spans="1:15" ht="41.25" customHeight="1" x14ac:dyDescent="0.25">
      <c r="A40" s="114" t="s">
        <v>178</v>
      </c>
      <c r="B40" s="43" t="s">
        <v>41</v>
      </c>
      <c r="C40" s="43">
        <v>20</v>
      </c>
      <c r="D40" s="43" t="s">
        <v>38</v>
      </c>
      <c r="E40" s="237" t="s">
        <v>179</v>
      </c>
      <c r="F40" s="244">
        <v>714884</v>
      </c>
      <c r="G40" s="296">
        <v>0</v>
      </c>
      <c r="H40" s="296">
        <f t="shared" ref="H40:H43" si="24">+F40-G40</f>
        <v>714884</v>
      </c>
      <c r="I40" s="300">
        <f t="shared" si="1"/>
        <v>9.9606976834545013E-6</v>
      </c>
      <c r="J40" s="296">
        <v>714884</v>
      </c>
      <c r="K40" s="296">
        <v>714884</v>
      </c>
      <c r="L40" s="296">
        <f t="shared" ref="L40:L43" si="25">+J40-K40</f>
        <v>0</v>
      </c>
      <c r="M40" s="297">
        <f t="shared" si="4"/>
        <v>1</v>
      </c>
      <c r="N40" s="297">
        <f t="shared" si="5"/>
        <v>1</v>
      </c>
      <c r="O40" s="298">
        <f t="shared" si="6"/>
        <v>1</v>
      </c>
    </row>
    <row r="41" spans="1:15" ht="69" customHeight="1" x14ac:dyDescent="0.25">
      <c r="A41" s="114" t="s">
        <v>180</v>
      </c>
      <c r="B41" s="43" t="s">
        <v>41</v>
      </c>
      <c r="C41" s="43">
        <v>20</v>
      </c>
      <c r="D41" s="43" t="s">
        <v>38</v>
      </c>
      <c r="E41" s="237" t="s">
        <v>181</v>
      </c>
      <c r="F41" s="244">
        <v>82895769</v>
      </c>
      <c r="G41" s="296">
        <v>0</v>
      </c>
      <c r="H41" s="296">
        <f t="shared" si="24"/>
        <v>82895769</v>
      </c>
      <c r="I41" s="297">
        <f t="shared" si="1"/>
        <v>1.1550121337818157E-3</v>
      </c>
      <c r="J41" s="296">
        <v>74718873</v>
      </c>
      <c r="K41" s="296">
        <v>74534893</v>
      </c>
      <c r="L41" s="296">
        <f t="shared" si="25"/>
        <v>183980</v>
      </c>
      <c r="M41" s="297">
        <f t="shared" si="4"/>
        <v>0.90135930821752797</v>
      </c>
      <c r="N41" s="297">
        <f t="shared" si="5"/>
        <v>0.89913989458255705</v>
      </c>
      <c r="O41" s="298">
        <f t="shared" si="6"/>
        <v>0.99753770376060147</v>
      </c>
    </row>
    <row r="42" spans="1:15" ht="32.25" customHeight="1" x14ac:dyDescent="0.25">
      <c r="A42" s="114" t="s">
        <v>184</v>
      </c>
      <c r="B42" s="43" t="s">
        <v>41</v>
      </c>
      <c r="C42" s="43">
        <v>20</v>
      </c>
      <c r="D42" s="43" t="s">
        <v>38</v>
      </c>
      <c r="E42" s="237" t="s">
        <v>185</v>
      </c>
      <c r="F42" s="244">
        <v>2193554</v>
      </c>
      <c r="G42" s="296">
        <v>0</v>
      </c>
      <c r="H42" s="296">
        <f t="shared" si="24"/>
        <v>2193554</v>
      </c>
      <c r="I42" s="300">
        <f t="shared" si="1"/>
        <v>3.0563459591111782E-5</v>
      </c>
      <c r="J42" s="296">
        <v>2193554</v>
      </c>
      <c r="K42" s="296">
        <v>2193554</v>
      </c>
      <c r="L42" s="296">
        <f t="shared" si="25"/>
        <v>0</v>
      </c>
      <c r="M42" s="297">
        <f t="shared" si="4"/>
        <v>1</v>
      </c>
      <c r="N42" s="297">
        <f t="shared" si="5"/>
        <v>1</v>
      </c>
      <c r="O42" s="298">
        <f t="shared" si="6"/>
        <v>1</v>
      </c>
    </row>
    <row r="43" spans="1:15" ht="50.25" customHeight="1" x14ac:dyDescent="0.25">
      <c r="A43" s="114" t="s">
        <v>186</v>
      </c>
      <c r="B43" s="43" t="s">
        <v>41</v>
      </c>
      <c r="C43" s="43">
        <v>20</v>
      </c>
      <c r="D43" s="43" t="s">
        <v>38</v>
      </c>
      <c r="E43" s="237" t="s">
        <v>379</v>
      </c>
      <c r="F43" s="244">
        <v>263900</v>
      </c>
      <c r="G43" s="296">
        <v>0</v>
      </c>
      <c r="H43" s="296">
        <f t="shared" si="24"/>
        <v>263900</v>
      </c>
      <c r="I43" s="300">
        <f t="shared" si="1"/>
        <v>3.6769995113384029E-6</v>
      </c>
      <c r="J43" s="296">
        <v>263900</v>
      </c>
      <c r="K43" s="296">
        <v>263900</v>
      </c>
      <c r="L43" s="296">
        <f t="shared" si="25"/>
        <v>0</v>
      </c>
      <c r="M43" s="297">
        <f t="shared" si="4"/>
        <v>1</v>
      </c>
      <c r="N43" s="297">
        <f t="shared" si="5"/>
        <v>1</v>
      </c>
      <c r="O43" s="298">
        <f t="shared" si="6"/>
        <v>1</v>
      </c>
    </row>
    <row r="44" spans="1:15" ht="41.25" customHeight="1" x14ac:dyDescent="0.25">
      <c r="A44" s="113" t="s">
        <v>190</v>
      </c>
      <c r="B44" s="32" t="s">
        <v>41</v>
      </c>
      <c r="C44" s="32">
        <v>20</v>
      </c>
      <c r="D44" s="32" t="s">
        <v>38</v>
      </c>
      <c r="E44" s="234" t="s">
        <v>191</v>
      </c>
      <c r="F44" s="242">
        <f>+F45</f>
        <v>693</v>
      </c>
      <c r="G44" s="242">
        <f t="shared" ref="G44:L44" si="26">+G45</f>
        <v>0</v>
      </c>
      <c r="H44" s="242">
        <f t="shared" si="26"/>
        <v>693</v>
      </c>
      <c r="I44" s="301">
        <f t="shared" si="1"/>
        <v>9.6557812101459396E-9</v>
      </c>
      <c r="J44" s="242">
        <f t="shared" si="26"/>
        <v>0</v>
      </c>
      <c r="K44" s="242">
        <f t="shared" si="26"/>
        <v>0</v>
      </c>
      <c r="L44" s="242">
        <f t="shared" si="26"/>
        <v>0</v>
      </c>
      <c r="M44" s="294">
        <f t="shared" si="4"/>
        <v>0</v>
      </c>
      <c r="N44" s="294">
        <f t="shared" si="5"/>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1"/>
        <v>9.6557812101459396E-9</v>
      </c>
      <c r="J45" s="303">
        <v>0</v>
      </c>
      <c r="K45" s="303">
        <v>0</v>
      </c>
      <c r="L45" s="303">
        <f>+J45-K45</f>
        <v>0</v>
      </c>
      <c r="M45" s="297">
        <f t="shared" si="4"/>
        <v>0</v>
      </c>
      <c r="N45" s="297">
        <f t="shared" si="5"/>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 t="shared" ref="G46:L46" si="27">+G49+G55+G77+G87</f>
        <v>2695350</v>
      </c>
      <c r="H46" s="192">
        <f t="shared" si="27"/>
        <v>31610983276.549999</v>
      </c>
      <c r="I46" s="306">
        <f t="shared" si="1"/>
        <v>0.44044550989314429</v>
      </c>
      <c r="J46" s="192">
        <f>+J49+J55+J77+J87</f>
        <v>29473301326.810001</v>
      </c>
      <c r="K46" s="192">
        <f t="shared" si="27"/>
        <v>28734057765.830002</v>
      </c>
      <c r="L46" s="192">
        <f t="shared" si="27"/>
        <v>739243560.97999954</v>
      </c>
      <c r="M46" s="307">
        <f t="shared" si="4"/>
        <v>0.9323753414742465</v>
      </c>
      <c r="N46" s="307">
        <f t="shared" si="5"/>
        <v>0.90898968609893926</v>
      </c>
      <c r="O46" s="308">
        <f>+K46/J46</f>
        <v>0.97491819620805231</v>
      </c>
    </row>
    <row r="47" spans="1:15" s="226" customFormat="1" ht="28.5" customHeight="1" thickBot="1" x14ac:dyDescent="0.3">
      <c r="A47" s="23" t="s">
        <v>250</v>
      </c>
      <c r="B47" s="96" t="s">
        <v>37</v>
      </c>
      <c r="C47" s="97">
        <v>13</v>
      </c>
      <c r="D47" s="96" t="s">
        <v>38</v>
      </c>
      <c r="E47" s="223" t="s">
        <v>251</v>
      </c>
      <c r="F47" s="26">
        <f t="shared" ref="F47:L47" si="28">+F88</f>
        <v>4260844770</v>
      </c>
      <c r="G47" s="26">
        <f t="shared" si="28"/>
        <v>0</v>
      </c>
      <c r="H47" s="26">
        <f t="shared" si="28"/>
        <v>4260844770</v>
      </c>
      <c r="I47" s="289">
        <f t="shared" si="1"/>
        <v>5.9367654934364494E-2</v>
      </c>
      <c r="J47" s="26">
        <f t="shared" ref="J47" si="29">+J88</f>
        <v>1748200000</v>
      </c>
      <c r="K47" s="26">
        <f t="shared" si="28"/>
        <v>1748200000</v>
      </c>
      <c r="L47" s="26">
        <f t="shared" si="28"/>
        <v>0</v>
      </c>
      <c r="M47" s="290">
        <f t="shared" si="4"/>
        <v>0.4102942243540123</v>
      </c>
      <c r="N47" s="290">
        <f t="shared" si="5"/>
        <v>0.4102942243540123</v>
      </c>
      <c r="O47" s="308">
        <f t="shared" ref="O47:O78" si="30">+K47/J47</f>
        <v>1</v>
      </c>
    </row>
    <row r="48" spans="1:15" s="226" customFormat="1" ht="28.5" customHeight="1" thickBot="1" x14ac:dyDescent="0.3">
      <c r="A48" s="99" t="s">
        <v>250</v>
      </c>
      <c r="B48" s="100" t="s">
        <v>41</v>
      </c>
      <c r="C48" s="101">
        <v>20</v>
      </c>
      <c r="D48" s="100" t="s">
        <v>38</v>
      </c>
      <c r="E48" s="228" t="s">
        <v>251</v>
      </c>
      <c r="F48" s="103">
        <f>+F65+F89</f>
        <v>35611833302.150002</v>
      </c>
      <c r="G48" s="103">
        <f t="shared" ref="G48:L48" si="31">+G65+G89</f>
        <v>0</v>
      </c>
      <c r="H48" s="103">
        <f t="shared" si="31"/>
        <v>35611833302.150002</v>
      </c>
      <c r="I48" s="309">
        <f t="shared" si="1"/>
        <v>0.49619057843831083</v>
      </c>
      <c r="J48" s="103">
        <f>+J65+J89</f>
        <v>21234595485.260002</v>
      </c>
      <c r="K48" s="103">
        <f t="shared" si="31"/>
        <v>21234595485.260002</v>
      </c>
      <c r="L48" s="103">
        <f t="shared" si="31"/>
        <v>0</v>
      </c>
      <c r="M48" s="310">
        <f t="shared" si="4"/>
        <v>0.59627920037405102</v>
      </c>
      <c r="N48" s="310">
        <f t="shared" si="5"/>
        <v>0.59627920037405102</v>
      </c>
      <c r="O48" s="291">
        <f t="shared" si="30"/>
        <v>1</v>
      </c>
    </row>
    <row r="49" spans="1:15" ht="24" customHeight="1" x14ac:dyDescent="0.25">
      <c r="A49" s="110" t="s">
        <v>252</v>
      </c>
      <c r="B49" s="111" t="s">
        <v>37</v>
      </c>
      <c r="C49" s="111">
        <v>10</v>
      </c>
      <c r="D49" s="111" t="s">
        <v>38</v>
      </c>
      <c r="E49" s="231" t="s">
        <v>253</v>
      </c>
      <c r="F49" s="254">
        <f t="shared" ref="F49:L50" si="32">+F50</f>
        <v>136260570.40000001</v>
      </c>
      <c r="G49" s="254">
        <f t="shared" si="32"/>
        <v>0</v>
      </c>
      <c r="H49" s="254">
        <f t="shared" si="32"/>
        <v>136260570.40000001</v>
      </c>
      <c r="I49" s="292">
        <f t="shared" si="1"/>
        <v>1.898560253033316E-3</v>
      </c>
      <c r="J49" s="254">
        <f t="shared" si="32"/>
        <v>136260570</v>
      </c>
      <c r="K49" s="254">
        <f t="shared" si="32"/>
        <v>136260570</v>
      </c>
      <c r="L49" s="254">
        <f t="shared" si="32"/>
        <v>0</v>
      </c>
      <c r="M49" s="292">
        <f t="shared" si="4"/>
        <v>0.99999999706444787</v>
      </c>
      <c r="N49" s="292">
        <f t="shared" si="5"/>
        <v>0.99999999706444787</v>
      </c>
      <c r="O49" s="293">
        <f t="shared" si="30"/>
        <v>1</v>
      </c>
    </row>
    <row r="50" spans="1:15" ht="24" customHeight="1" x14ac:dyDescent="0.25">
      <c r="A50" s="113" t="s">
        <v>254</v>
      </c>
      <c r="B50" s="32" t="s">
        <v>37</v>
      </c>
      <c r="C50" s="32">
        <v>10</v>
      </c>
      <c r="D50" s="32" t="s">
        <v>38</v>
      </c>
      <c r="E50" s="234" t="s">
        <v>255</v>
      </c>
      <c r="F50" s="242">
        <f>+F51</f>
        <v>136260570.40000001</v>
      </c>
      <c r="G50" s="242">
        <f t="shared" si="32"/>
        <v>0</v>
      </c>
      <c r="H50" s="242">
        <f t="shared" si="32"/>
        <v>136260570.40000001</v>
      </c>
      <c r="I50" s="294">
        <f t="shared" si="1"/>
        <v>1.898560253033316E-3</v>
      </c>
      <c r="J50" s="242">
        <f>+J51</f>
        <v>136260570</v>
      </c>
      <c r="K50" s="242">
        <f t="shared" si="32"/>
        <v>136260570</v>
      </c>
      <c r="L50" s="242">
        <f t="shared" si="32"/>
        <v>0</v>
      </c>
      <c r="M50" s="294">
        <f t="shared" si="4"/>
        <v>0.99999999706444787</v>
      </c>
      <c r="N50" s="294">
        <f t="shared" si="5"/>
        <v>0.99999999706444787</v>
      </c>
      <c r="O50" s="295">
        <f t="shared" si="30"/>
        <v>1</v>
      </c>
    </row>
    <row r="51" spans="1:15" ht="49.5" customHeight="1" x14ac:dyDescent="0.25">
      <c r="A51" s="199" t="s">
        <v>380</v>
      </c>
      <c r="B51" s="32" t="s">
        <v>37</v>
      </c>
      <c r="C51" s="32">
        <v>10</v>
      </c>
      <c r="D51" s="32" t="s">
        <v>38</v>
      </c>
      <c r="E51" s="234" t="s">
        <v>381</v>
      </c>
      <c r="F51" s="242">
        <f t="shared" ref="F51:L52" si="33">+F52</f>
        <v>136260570.40000001</v>
      </c>
      <c r="G51" s="242">
        <f t="shared" si="33"/>
        <v>0</v>
      </c>
      <c r="H51" s="242">
        <f t="shared" si="33"/>
        <v>136260570.40000001</v>
      </c>
      <c r="I51" s="294">
        <f t="shared" si="1"/>
        <v>1.898560253033316E-3</v>
      </c>
      <c r="J51" s="242">
        <f t="shared" si="33"/>
        <v>136260570</v>
      </c>
      <c r="K51" s="242">
        <f t="shared" si="33"/>
        <v>136260570</v>
      </c>
      <c r="L51" s="242">
        <f t="shared" si="33"/>
        <v>0</v>
      </c>
      <c r="M51" s="294">
        <f t="shared" si="4"/>
        <v>0.99999999706444787</v>
      </c>
      <c r="N51" s="294">
        <f t="shared" si="5"/>
        <v>0.99999999706444787</v>
      </c>
      <c r="O51" s="295">
        <f t="shared" si="30"/>
        <v>1</v>
      </c>
    </row>
    <row r="52" spans="1:15" ht="49.5" customHeight="1" x14ac:dyDescent="0.25">
      <c r="A52" s="113" t="s">
        <v>382</v>
      </c>
      <c r="B52" s="32" t="s">
        <v>37</v>
      </c>
      <c r="C52" s="32">
        <v>10</v>
      </c>
      <c r="D52" s="32" t="s">
        <v>38</v>
      </c>
      <c r="E52" s="234" t="s">
        <v>381</v>
      </c>
      <c r="F52" s="242">
        <f t="shared" si="33"/>
        <v>136260570.40000001</v>
      </c>
      <c r="G52" s="242">
        <f t="shared" si="33"/>
        <v>0</v>
      </c>
      <c r="H52" s="242">
        <f t="shared" si="33"/>
        <v>136260570.40000001</v>
      </c>
      <c r="I52" s="294">
        <f t="shared" si="1"/>
        <v>1.898560253033316E-3</v>
      </c>
      <c r="J52" s="242">
        <f t="shared" si="33"/>
        <v>136260570</v>
      </c>
      <c r="K52" s="242">
        <f t="shared" si="33"/>
        <v>136260570</v>
      </c>
      <c r="L52" s="242">
        <f t="shared" si="33"/>
        <v>0</v>
      </c>
      <c r="M52" s="294">
        <f t="shared" si="4"/>
        <v>0.99999999706444787</v>
      </c>
      <c r="N52" s="294">
        <f t="shared" si="5"/>
        <v>0.99999999706444787</v>
      </c>
      <c r="O52" s="295">
        <f t="shared" si="30"/>
        <v>1</v>
      </c>
    </row>
    <row r="53" spans="1:15" ht="49.5" customHeight="1" x14ac:dyDescent="0.25">
      <c r="A53" s="113" t="s">
        <v>383</v>
      </c>
      <c r="B53" s="32" t="s">
        <v>37</v>
      </c>
      <c r="C53" s="32">
        <v>10</v>
      </c>
      <c r="D53" s="32" t="s">
        <v>38</v>
      </c>
      <c r="E53" s="234" t="s">
        <v>384</v>
      </c>
      <c r="F53" s="242">
        <f t="shared" ref="F53:L53" si="34">SUM(F54:F54)</f>
        <v>136260570.40000001</v>
      </c>
      <c r="G53" s="242">
        <f t="shared" si="34"/>
        <v>0</v>
      </c>
      <c r="H53" s="242">
        <f t="shared" si="34"/>
        <v>136260570.40000001</v>
      </c>
      <c r="I53" s="294">
        <f t="shared" si="1"/>
        <v>1.898560253033316E-3</v>
      </c>
      <c r="J53" s="242">
        <f t="shared" si="34"/>
        <v>136260570</v>
      </c>
      <c r="K53" s="242">
        <f t="shared" si="34"/>
        <v>136260570</v>
      </c>
      <c r="L53" s="242">
        <f t="shared" si="34"/>
        <v>0</v>
      </c>
      <c r="M53" s="294">
        <f t="shared" si="4"/>
        <v>0.99999999706444787</v>
      </c>
      <c r="N53" s="294">
        <f t="shared" si="5"/>
        <v>0.99999999706444787</v>
      </c>
      <c r="O53" s="295">
        <f t="shared" si="30"/>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1"/>
        <v>1.898560253033316E-3</v>
      </c>
      <c r="J54" s="296">
        <v>136260570</v>
      </c>
      <c r="K54" s="296">
        <v>136260570</v>
      </c>
      <c r="L54" s="296">
        <f>+J54-K54</f>
        <v>0</v>
      </c>
      <c r="M54" s="297">
        <f t="shared" si="4"/>
        <v>0.99999999706444787</v>
      </c>
      <c r="N54" s="297">
        <f t="shared" si="5"/>
        <v>0.99999999706444787</v>
      </c>
      <c r="O54" s="298">
        <f t="shared" si="30"/>
        <v>1</v>
      </c>
    </row>
    <row r="55" spans="1:15" ht="35.25" customHeight="1" x14ac:dyDescent="0.25">
      <c r="A55" s="113" t="s">
        <v>258</v>
      </c>
      <c r="B55" s="32" t="s">
        <v>37</v>
      </c>
      <c r="C55" s="32">
        <v>10</v>
      </c>
      <c r="D55" s="32" t="s">
        <v>38</v>
      </c>
      <c r="E55" s="256" t="s">
        <v>259</v>
      </c>
      <c r="F55" s="242">
        <f t="shared" ref="F55:L55" si="35">+F56</f>
        <v>431039532.39999998</v>
      </c>
      <c r="G55" s="242">
        <f t="shared" si="35"/>
        <v>0</v>
      </c>
      <c r="H55" s="242">
        <f t="shared" si="35"/>
        <v>431039532.39999998</v>
      </c>
      <c r="I55" s="294">
        <f t="shared" si="1"/>
        <v>6.0058057976594683E-3</v>
      </c>
      <c r="J55" s="242">
        <f t="shared" si="35"/>
        <v>431039532.39999998</v>
      </c>
      <c r="K55" s="242">
        <f t="shared" si="35"/>
        <v>90734749.400000006</v>
      </c>
      <c r="L55" s="242">
        <f t="shared" si="35"/>
        <v>340304783</v>
      </c>
      <c r="M55" s="294">
        <f t="shared" si="4"/>
        <v>1</v>
      </c>
      <c r="N55" s="294">
        <f t="shared" si="5"/>
        <v>0.21050215253991866</v>
      </c>
      <c r="O55" s="295">
        <f t="shared" si="30"/>
        <v>0.21050215253991866</v>
      </c>
    </row>
    <row r="56" spans="1:15" ht="33" customHeight="1" x14ac:dyDescent="0.25">
      <c r="A56" s="113" t="s">
        <v>260</v>
      </c>
      <c r="B56" s="32" t="s">
        <v>37</v>
      </c>
      <c r="C56" s="32">
        <v>10</v>
      </c>
      <c r="D56" s="32" t="s">
        <v>38</v>
      </c>
      <c r="E56" s="234" t="s">
        <v>255</v>
      </c>
      <c r="F56" s="242">
        <f t="shared" ref="F56:L56" si="36">+F57+F61</f>
        <v>431039532.39999998</v>
      </c>
      <c r="G56" s="242">
        <f t="shared" si="36"/>
        <v>0</v>
      </c>
      <c r="H56" s="242">
        <f t="shared" si="36"/>
        <v>431039532.39999998</v>
      </c>
      <c r="I56" s="294">
        <f t="shared" si="1"/>
        <v>6.0058057976594683E-3</v>
      </c>
      <c r="J56" s="242">
        <f t="shared" si="36"/>
        <v>431039532.39999998</v>
      </c>
      <c r="K56" s="242">
        <f t="shared" si="36"/>
        <v>90734749.400000006</v>
      </c>
      <c r="L56" s="242">
        <f t="shared" si="36"/>
        <v>340304783</v>
      </c>
      <c r="M56" s="294">
        <f t="shared" si="4"/>
        <v>1</v>
      </c>
      <c r="N56" s="294">
        <f t="shared" si="5"/>
        <v>0.21050215253991866</v>
      </c>
      <c r="O56" s="295">
        <f t="shared" si="30"/>
        <v>0.21050215253991866</v>
      </c>
    </row>
    <row r="57" spans="1:15" ht="51.75" customHeight="1" x14ac:dyDescent="0.25">
      <c r="A57" s="113" t="s">
        <v>261</v>
      </c>
      <c r="B57" s="32" t="s">
        <v>37</v>
      </c>
      <c r="C57" s="32">
        <v>10</v>
      </c>
      <c r="D57" s="32" t="s">
        <v>38</v>
      </c>
      <c r="E57" s="234" t="s">
        <v>262</v>
      </c>
      <c r="F57" s="242">
        <f t="shared" ref="F57:L59" si="37">+F58</f>
        <v>22421581</v>
      </c>
      <c r="G57" s="242">
        <f t="shared" si="37"/>
        <v>0</v>
      </c>
      <c r="H57" s="242">
        <f t="shared" si="37"/>
        <v>22421581</v>
      </c>
      <c r="I57" s="294">
        <f t="shared" si="1"/>
        <v>3.1240675399937259E-4</v>
      </c>
      <c r="J57" s="242">
        <f t="shared" si="37"/>
        <v>22421581</v>
      </c>
      <c r="K57" s="242">
        <f t="shared" si="37"/>
        <v>22421581</v>
      </c>
      <c r="L57" s="242">
        <f t="shared" si="37"/>
        <v>0</v>
      </c>
      <c r="M57" s="294">
        <f t="shared" si="4"/>
        <v>1</v>
      </c>
      <c r="N57" s="294">
        <f t="shared" si="5"/>
        <v>1</v>
      </c>
      <c r="O57" s="295">
        <f t="shared" si="30"/>
        <v>1</v>
      </c>
    </row>
    <row r="58" spans="1:15" ht="51.75" customHeight="1" x14ac:dyDescent="0.25">
      <c r="A58" s="113" t="s">
        <v>386</v>
      </c>
      <c r="B58" s="32" t="s">
        <v>37</v>
      </c>
      <c r="C58" s="32">
        <v>10</v>
      </c>
      <c r="D58" s="32" t="s">
        <v>38</v>
      </c>
      <c r="E58" s="234" t="s">
        <v>262</v>
      </c>
      <c r="F58" s="242">
        <f t="shared" si="37"/>
        <v>22421581</v>
      </c>
      <c r="G58" s="242">
        <f t="shared" si="37"/>
        <v>0</v>
      </c>
      <c r="H58" s="242">
        <f t="shared" si="37"/>
        <v>22421581</v>
      </c>
      <c r="I58" s="294">
        <f t="shared" si="1"/>
        <v>3.1240675399937259E-4</v>
      </c>
      <c r="J58" s="242">
        <f t="shared" si="37"/>
        <v>22421581</v>
      </c>
      <c r="K58" s="242">
        <f t="shared" si="37"/>
        <v>22421581</v>
      </c>
      <c r="L58" s="242">
        <f t="shared" si="37"/>
        <v>0</v>
      </c>
      <c r="M58" s="294">
        <f t="shared" si="4"/>
        <v>1</v>
      </c>
      <c r="N58" s="294">
        <f t="shared" si="5"/>
        <v>1</v>
      </c>
      <c r="O58" s="295">
        <f t="shared" si="30"/>
        <v>1</v>
      </c>
    </row>
    <row r="59" spans="1:15" ht="29.25" customHeight="1" x14ac:dyDescent="0.25">
      <c r="A59" s="113" t="s">
        <v>387</v>
      </c>
      <c r="B59" s="32" t="s">
        <v>37</v>
      </c>
      <c r="C59" s="32">
        <v>10</v>
      </c>
      <c r="D59" s="32" t="s">
        <v>38</v>
      </c>
      <c r="E59" s="256" t="s">
        <v>266</v>
      </c>
      <c r="F59" s="242">
        <f t="shared" si="37"/>
        <v>22421581</v>
      </c>
      <c r="G59" s="242">
        <f t="shared" si="37"/>
        <v>0</v>
      </c>
      <c r="H59" s="242">
        <f t="shared" si="37"/>
        <v>22421581</v>
      </c>
      <c r="I59" s="294">
        <f t="shared" si="1"/>
        <v>3.1240675399937259E-4</v>
      </c>
      <c r="J59" s="242">
        <f t="shared" si="37"/>
        <v>22421581</v>
      </c>
      <c r="K59" s="242">
        <f t="shared" si="37"/>
        <v>22421581</v>
      </c>
      <c r="L59" s="242">
        <f t="shared" si="37"/>
        <v>0</v>
      </c>
      <c r="M59" s="294">
        <f t="shared" si="4"/>
        <v>1</v>
      </c>
      <c r="N59" s="294">
        <f t="shared" si="5"/>
        <v>1</v>
      </c>
      <c r="O59" s="295">
        <f t="shared" si="30"/>
        <v>1</v>
      </c>
    </row>
    <row r="60" spans="1:15" ht="30" customHeight="1" x14ac:dyDescent="0.25">
      <c r="A60" s="114" t="s">
        <v>388</v>
      </c>
      <c r="B60" s="43" t="s">
        <v>37</v>
      </c>
      <c r="C60" s="43">
        <v>10</v>
      </c>
      <c r="D60" s="43" t="s">
        <v>38</v>
      </c>
      <c r="E60" s="237" t="s">
        <v>268</v>
      </c>
      <c r="F60" s="244">
        <v>22421581</v>
      </c>
      <c r="G60" s="296">
        <v>0</v>
      </c>
      <c r="H60" s="296">
        <f>+F60-G60</f>
        <v>22421581</v>
      </c>
      <c r="I60" s="297">
        <f t="shared" si="1"/>
        <v>3.1240675399937259E-4</v>
      </c>
      <c r="J60" s="296">
        <v>22421581</v>
      </c>
      <c r="K60" s="296">
        <v>22421581</v>
      </c>
      <c r="L60" s="296">
        <f>+J60-K60</f>
        <v>0</v>
      </c>
      <c r="M60" s="297">
        <f t="shared" si="4"/>
        <v>1</v>
      </c>
      <c r="N60" s="297">
        <f t="shared" si="5"/>
        <v>1</v>
      </c>
      <c r="O60" s="298">
        <f t="shared" si="30"/>
        <v>1</v>
      </c>
    </row>
    <row r="61" spans="1:15" ht="51.75" customHeight="1" x14ac:dyDescent="0.25">
      <c r="A61" s="113" t="s">
        <v>269</v>
      </c>
      <c r="B61" s="32" t="s">
        <v>37</v>
      </c>
      <c r="C61" s="32">
        <v>10</v>
      </c>
      <c r="D61" s="32" t="s">
        <v>38</v>
      </c>
      <c r="E61" s="234" t="s">
        <v>270</v>
      </c>
      <c r="F61" s="242">
        <f t="shared" ref="F61:L63" si="38">+F62</f>
        <v>408617951.39999998</v>
      </c>
      <c r="G61" s="242">
        <f t="shared" si="38"/>
        <v>0</v>
      </c>
      <c r="H61" s="242">
        <f t="shared" si="38"/>
        <v>408617951.39999998</v>
      </c>
      <c r="I61" s="294">
        <f t="shared" si="1"/>
        <v>5.6933990436600955E-3</v>
      </c>
      <c r="J61" s="242">
        <f t="shared" si="38"/>
        <v>408617951.39999998</v>
      </c>
      <c r="K61" s="242">
        <f t="shared" si="38"/>
        <v>68313168.400000006</v>
      </c>
      <c r="L61" s="242">
        <f t="shared" si="38"/>
        <v>340304783</v>
      </c>
      <c r="M61" s="294">
        <f t="shared" si="4"/>
        <v>1</v>
      </c>
      <c r="N61" s="294">
        <f t="shared" si="5"/>
        <v>0.16718102610506116</v>
      </c>
      <c r="O61" s="295">
        <f t="shared" si="30"/>
        <v>0.16718102610506116</v>
      </c>
    </row>
    <row r="62" spans="1:15" ht="51.75" customHeight="1" x14ac:dyDescent="0.25">
      <c r="A62" s="113" t="s">
        <v>389</v>
      </c>
      <c r="B62" s="32" t="s">
        <v>37</v>
      </c>
      <c r="C62" s="32">
        <v>10</v>
      </c>
      <c r="D62" s="32" t="s">
        <v>38</v>
      </c>
      <c r="E62" s="234" t="s">
        <v>390</v>
      </c>
      <c r="F62" s="242">
        <f t="shared" si="38"/>
        <v>408617951.39999998</v>
      </c>
      <c r="G62" s="242">
        <f t="shared" si="38"/>
        <v>0</v>
      </c>
      <c r="H62" s="242">
        <f t="shared" si="38"/>
        <v>408617951.39999998</v>
      </c>
      <c r="I62" s="294">
        <f t="shared" si="1"/>
        <v>5.6933990436600955E-3</v>
      </c>
      <c r="J62" s="242">
        <f t="shared" si="38"/>
        <v>408617951.39999998</v>
      </c>
      <c r="K62" s="242">
        <f t="shared" si="38"/>
        <v>68313168.400000006</v>
      </c>
      <c r="L62" s="242">
        <f t="shared" si="38"/>
        <v>340304783</v>
      </c>
      <c r="M62" s="294">
        <f t="shared" si="4"/>
        <v>1</v>
      </c>
      <c r="N62" s="294">
        <f t="shared" si="5"/>
        <v>0.16718102610506116</v>
      </c>
      <c r="O62" s="295">
        <f t="shared" si="30"/>
        <v>0.16718102610506116</v>
      </c>
    </row>
    <row r="63" spans="1:15" ht="29.25" customHeight="1" x14ac:dyDescent="0.25">
      <c r="A63" s="113" t="s">
        <v>391</v>
      </c>
      <c r="B63" s="32" t="s">
        <v>37</v>
      </c>
      <c r="C63" s="32">
        <v>10</v>
      </c>
      <c r="D63" s="32" t="s">
        <v>38</v>
      </c>
      <c r="E63" s="256" t="s">
        <v>266</v>
      </c>
      <c r="F63" s="242">
        <f t="shared" si="38"/>
        <v>408617951.39999998</v>
      </c>
      <c r="G63" s="242">
        <f t="shared" si="38"/>
        <v>0</v>
      </c>
      <c r="H63" s="242">
        <f t="shared" si="38"/>
        <v>408617951.39999998</v>
      </c>
      <c r="I63" s="294">
        <f t="shared" si="1"/>
        <v>5.6933990436600955E-3</v>
      </c>
      <c r="J63" s="242">
        <f t="shared" si="38"/>
        <v>408617951.39999998</v>
      </c>
      <c r="K63" s="242">
        <f t="shared" si="38"/>
        <v>68313168.400000006</v>
      </c>
      <c r="L63" s="242">
        <f t="shared" si="38"/>
        <v>340304783</v>
      </c>
      <c r="M63" s="294">
        <f t="shared" si="4"/>
        <v>1</v>
      </c>
      <c r="N63" s="294">
        <f t="shared" si="5"/>
        <v>0.16718102610506116</v>
      </c>
      <c r="O63" s="295">
        <f t="shared" si="30"/>
        <v>0.16718102610506116</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1"/>
        <v>5.6933990436600955E-3</v>
      </c>
      <c r="J64" s="244">
        <v>408617951.39999998</v>
      </c>
      <c r="K64" s="244">
        <v>68313168.400000006</v>
      </c>
      <c r="L64" s="296">
        <f>+J64-K64</f>
        <v>340304783</v>
      </c>
      <c r="M64" s="297">
        <f t="shared" si="4"/>
        <v>1</v>
      </c>
      <c r="N64" s="297">
        <f t="shared" si="5"/>
        <v>0.16718102610506116</v>
      </c>
      <c r="O64" s="298">
        <f t="shared" si="30"/>
        <v>0.16718102610506116</v>
      </c>
    </row>
    <row r="65" spans="1:15" ht="29.25" customHeight="1" x14ac:dyDescent="0.25">
      <c r="A65" s="113" t="s">
        <v>274</v>
      </c>
      <c r="B65" s="32" t="s">
        <v>41</v>
      </c>
      <c r="C65" s="32">
        <v>20</v>
      </c>
      <c r="D65" s="32" t="s">
        <v>38</v>
      </c>
      <c r="E65" s="234" t="s">
        <v>275</v>
      </c>
      <c r="F65" s="242">
        <f>+F66</f>
        <v>23533691800.150002</v>
      </c>
      <c r="G65" s="242">
        <f t="shared" ref="G65:L65" si="39">+G66</f>
        <v>0</v>
      </c>
      <c r="H65" s="242">
        <f t="shared" si="39"/>
        <v>23533691800.150002</v>
      </c>
      <c r="I65" s="294">
        <f t="shared" si="1"/>
        <v>0.32790213432792775</v>
      </c>
      <c r="J65" s="242">
        <f t="shared" si="39"/>
        <v>15211453983.26</v>
      </c>
      <c r="K65" s="242">
        <f t="shared" si="39"/>
        <v>15211453983.26</v>
      </c>
      <c r="L65" s="242">
        <f t="shared" si="39"/>
        <v>0</v>
      </c>
      <c r="M65" s="294">
        <f t="shared" si="4"/>
        <v>0.64636921875398423</v>
      </c>
      <c r="N65" s="294">
        <f t="shared" si="5"/>
        <v>0.64636921875398423</v>
      </c>
      <c r="O65" s="295">
        <f t="shared" si="30"/>
        <v>1</v>
      </c>
    </row>
    <row r="66" spans="1:15" ht="29.25" customHeight="1" x14ac:dyDescent="0.25">
      <c r="A66" s="113" t="s">
        <v>276</v>
      </c>
      <c r="B66" s="32" t="s">
        <v>41</v>
      </c>
      <c r="C66" s="32">
        <v>20</v>
      </c>
      <c r="D66" s="32" t="s">
        <v>38</v>
      </c>
      <c r="E66" s="234" t="s">
        <v>255</v>
      </c>
      <c r="F66" s="242">
        <f>+F67+F73</f>
        <v>23533691800.150002</v>
      </c>
      <c r="G66" s="242">
        <f t="shared" ref="G66:L66" si="40">+G67+G73</f>
        <v>0</v>
      </c>
      <c r="H66" s="242">
        <f t="shared" si="40"/>
        <v>23533691800.150002</v>
      </c>
      <c r="I66" s="294">
        <f t="shared" si="1"/>
        <v>0.32790213432792775</v>
      </c>
      <c r="J66" s="242">
        <f t="shared" si="40"/>
        <v>15211453983.26</v>
      </c>
      <c r="K66" s="242">
        <f t="shared" si="40"/>
        <v>15211453983.26</v>
      </c>
      <c r="L66" s="242">
        <f t="shared" si="40"/>
        <v>0</v>
      </c>
      <c r="M66" s="294">
        <f t="shared" si="4"/>
        <v>0.64636921875398423</v>
      </c>
      <c r="N66" s="294">
        <f t="shared" si="5"/>
        <v>0.64636921875398423</v>
      </c>
      <c r="O66" s="295">
        <f t="shared" si="30"/>
        <v>1</v>
      </c>
    </row>
    <row r="67" spans="1:15" ht="49.5" customHeight="1" x14ac:dyDescent="0.25">
      <c r="A67" s="113" t="s">
        <v>277</v>
      </c>
      <c r="B67" s="32" t="s">
        <v>41</v>
      </c>
      <c r="C67" s="32">
        <v>20</v>
      </c>
      <c r="D67" s="32" t="s">
        <v>38</v>
      </c>
      <c r="E67" s="256" t="s">
        <v>278</v>
      </c>
      <c r="F67" s="242">
        <f>+F68</f>
        <v>23515648068.150002</v>
      </c>
      <c r="G67" s="242">
        <f t="shared" ref="G67:L67" si="41">+G68</f>
        <v>0</v>
      </c>
      <c r="H67" s="242">
        <f t="shared" si="41"/>
        <v>23515648068.150002</v>
      </c>
      <c r="I67" s="294">
        <f t="shared" si="1"/>
        <v>0.32765072548462831</v>
      </c>
      <c r="J67" s="242">
        <f t="shared" si="41"/>
        <v>15193410251.26</v>
      </c>
      <c r="K67" s="242">
        <f t="shared" si="41"/>
        <v>15193410251.26</v>
      </c>
      <c r="L67" s="242">
        <f t="shared" si="41"/>
        <v>0</v>
      </c>
      <c r="M67" s="294">
        <f t="shared" si="4"/>
        <v>0.64609787522029705</v>
      </c>
      <c r="N67" s="294">
        <f t="shared" si="5"/>
        <v>0.64609787522029705</v>
      </c>
      <c r="O67" s="295">
        <f t="shared" si="30"/>
        <v>1</v>
      </c>
    </row>
    <row r="68" spans="1:15" ht="49.5" customHeight="1" x14ac:dyDescent="0.25">
      <c r="A68" s="113" t="s">
        <v>393</v>
      </c>
      <c r="B68" s="32" t="s">
        <v>41</v>
      </c>
      <c r="C68" s="32">
        <v>20</v>
      </c>
      <c r="D68" s="32" t="s">
        <v>38</v>
      </c>
      <c r="E68" s="234" t="s">
        <v>278</v>
      </c>
      <c r="F68" s="242">
        <f>+F69+F71</f>
        <v>23515648068.150002</v>
      </c>
      <c r="G68" s="242">
        <f t="shared" ref="G68:L68" si="42">+G69+G71</f>
        <v>0</v>
      </c>
      <c r="H68" s="242">
        <f t="shared" si="42"/>
        <v>23515648068.150002</v>
      </c>
      <c r="I68" s="294">
        <f t="shared" si="1"/>
        <v>0.32765072548462831</v>
      </c>
      <c r="J68" s="242">
        <f t="shared" si="42"/>
        <v>15193410251.26</v>
      </c>
      <c r="K68" s="242">
        <f t="shared" si="42"/>
        <v>15193410251.26</v>
      </c>
      <c r="L68" s="242">
        <f t="shared" si="42"/>
        <v>0</v>
      </c>
      <c r="M68" s="294">
        <f t="shared" si="4"/>
        <v>0.64609787522029705</v>
      </c>
      <c r="N68" s="294">
        <f t="shared" si="5"/>
        <v>0.64609787522029705</v>
      </c>
      <c r="O68" s="295">
        <f t="shared" si="30"/>
        <v>1</v>
      </c>
    </row>
    <row r="69" spans="1:15" ht="36.75" customHeight="1" x14ac:dyDescent="0.25">
      <c r="A69" s="113" t="s">
        <v>394</v>
      </c>
      <c r="B69" s="32" t="s">
        <v>41</v>
      </c>
      <c r="C69" s="32">
        <v>20</v>
      </c>
      <c r="D69" s="32" t="s">
        <v>38</v>
      </c>
      <c r="E69" s="234" t="s">
        <v>282</v>
      </c>
      <c r="F69" s="242">
        <f t="shared" ref="F69:L69" si="43">+F70</f>
        <v>21234647769.150002</v>
      </c>
      <c r="G69" s="242">
        <f t="shared" si="43"/>
        <v>0</v>
      </c>
      <c r="H69" s="242">
        <f t="shared" si="43"/>
        <v>21234647769.150002</v>
      </c>
      <c r="I69" s="294">
        <f t="shared" si="1"/>
        <v>0.29586884983178352</v>
      </c>
      <c r="J69" s="242">
        <f t="shared" si="43"/>
        <v>14597422497.26</v>
      </c>
      <c r="K69" s="242">
        <f t="shared" si="43"/>
        <v>14597422497.26</v>
      </c>
      <c r="L69" s="242">
        <f t="shared" si="43"/>
        <v>0</v>
      </c>
      <c r="M69" s="294">
        <f t="shared" si="4"/>
        <v>0.68743417154615316</v>
      </c>
      <c r="N69" s="294">
        <f t="shared" si="5"/>
        <v>0.68743417154615316</v>
      </c>
      <c r="O69" s="295">
        <f t="shared" si="30"/>
        <v>1</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1"/>
        <v>0.29586884983178352</v>
      </c>
      <c r="J70" s="296">
        <v>14597422497.26</v>
      </c>
      <c r="K70" s="296">
        <v>14597422497.26</v>
      </c>
      <c r="L70" s="296">
        <f>+J70-K70</f>
        <v>0</v>
      </c>
      <c r="M70" s="297">
        <f t="shared" si="4"/>
        <v>0.68743417154615316</v>
      </c>
      <c r="N70" s="297">
        <f t="shared" si="5"/>
        <v>0.68743417154615316</v>
      </c>
      <c r="O70" s="298">
        <f t="shared" si="30"/>
        <v>1</v>
      </c>
    </row>
    <row r="71" spans="1:15" ht="36.75" customHeight="1" x14ac:dyDescent="0.25">
      <c r="A71" s="113" t="s">
        <v>396</v>
      </c>
      <c r="B71" s="32" t="s">
        <v>41</v>
      </c>
      <c r="C71" s="32">
        <v>20</v>
      </c>
      <c r="D71" s="32" t="s">
        <v>38</v>
      </c>
      <c r="E71" s="234" t="s">
        <v>285</v>
      </c>
      <c r="F71" s="242">
        <f t="shared" ref="F71:L71" si="44">+F72</f>
        <v>2281000299</v>
      </c>
      <c r="G71" s="242">
        <f t="shared" si="44"/>
        <v>0</v>
      </c>
      <c r="H71" s="242">
        <f t="shared" si="44"/>
        <v>2281000299</v>
      </c>
      <c r="I71" s="294">
        <f t="shared" si="1"/>
        <v>3.1781875652844835E-2</v>
      </c>
      <c r="J71" s="242">
        <f t="shared" si="44"/>
        <v>595987754</v>
      </c>
      <c r="K71" s="242">
        <f t="shared" si="44"/>
        <v>595987754</v>
      </c>
      <c r="L71" s="242">
        <f t="shared" si="44"/>
        <v>0</v>
      </c>
      <c r="M71" s="294">
        <f t="shared" si="4"/>
        <v>0.26128350542579215</v>
      </c>
      <c r="N71" s="294">
        <f t="shared" si="5"/>
        <v>0.26128350542579215</v>
      </c>
      <c r="O71" s="295">
        <f t="shared" si="30"/>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45">+H72/$H$117</f>
        <v>3.1781875652844835E-2</v>
      </c>
      <c r="J72" s="296">
        <v>595987754</v>
      </c>
      <c r="K72" s="296">
        <v>595987754</v>
      </c>
      <c r="L72" s="296">
        <f>+J72-K72</f>
        <v>0</v>
      </c>
      <c r="M72" s="297">
        <f t="shared" si="4"/>
        <v>0.26128350542579215</v>
      </c>
      <c r="N72" s="297">
        <f t="shared" si="5"/>
        <v>0.26128350542579215</v>
      </c>
      <c r="O72" s="298">
        <f t="shared" si="30"/>
        <v>1</v>
      </c>
    </row>
    <row r="73" spans="1:15" ht="39" customHeight="1" x14ac:dyDescent="0.25">
      <c r="A73" s="113" t="s">
        <v>287</v>
      </c>
      <c r="B73" s="32" t="s">
        <v>41</v>
      </c>
      <c r="C73" s="32">
        <v>20</v>
      </c>
      <c r="D73" s="32" t="s">
        <v>38</v>
      </c>
      <c r="E73" s="234" t="s">
        <v>288</v>
      </c>
      <c r="F73" s="242">
        <f t="shared" ref="F73:L75" si="46">+F74</f>
        <v>18043732</v>
      </c>
      <c r="G73" s="242">
        <f t="shared" si="46"/>
        <v>0</v>
      </c>
      <c r="H73" s="242">
        <f t="shared" si="46"/>
        <v>18043732</v>
      </c>
      <c r="I73" s="294">
        <f t="shared" si="45"/>
        <v>2.5140884329943582E-4</v>
      </c>
      <c r="J73" s="242">
        <f t="shared" si="46"/>
        <v>18043732</v>
      </c>
      <c r="K73" s="242">
        <f t="shared" si="46"/>
        <v>18043732</v>
      </c>
      <c r="L73" s="242">
        <f t="shared" si="46"/>
        <v>0</v>
      </c>
      <c r="M73" s="294">
        <f t="shared" si="4"/>
        <v>1</v>
      </c>
      <c r="N73" s="294">
        <f t="shared" si="5"/>
        <v>1</v>
      </c>
      <c r="O73" s="295">
        <f t="shared" si="30"/>
        <v>1</v>
      </c>
    </row>
    <row r="74" spans="1:15" ht="39" customHeight="1" x14ac:dyDescent="0.25">
      <c r="A74" s="113" t="s">
        <v>398</v>
      </c>
      <c r="B74" s="32" t="s">
        <v>41</v>
      </c>
      <c r="C74" s="32">
        <v>20</v>
      </c>
      <c r="D74" s="32" t="s">
        <v>38</v>
      </c>
      <c r="E74" s="234" t="s">
        <v>288</v>
      </c>
      <c r="F74" s="242">
        <f t="shared" si="46"/>
        <v>18043732</v>
      </c>
      <c r="G74" s="242">
        <f t="shared" si="46"/>
        <v>0</v>
      </c>
      <c r="H74" s="242">
        <f t="shared" si="46"/>
        <v>18043732</v>
      </c>
      <c r="I74" s="294">
        <f t="shared" si="45"/>
        <v>2.5140884329943582E-4</v>
      </c>
      <c r="J74" s="242">
        <f t="shared" si="46"/>
        <v>18043732</v>
      </c>
      <c r="K74" s="242">
        <f t="shared" si="46"/>
        <v>18043732</v>
      </c>
      <c r="L74" s="242">
        <f t="shared" si="46"/>
        <v>0</v>
      </c>
      <c r="M74" s="294">
        <f t="shared" ref="M74:M117" si="47">+J74/H74</f>
        <v>1</v>
      </c>
      <c r="N74" s="294">
        <f t="shared" ref="N74:N117" si="48">+K74/H74</f>
        <v>1</v>
      </c>
      <c r="O74" s="295">
        <f t="shared" si="30"/>
        <v>1</v>
      </c>
    </row>
    <row r="75" spans="1:15" ht="39" customHeight="1" x14ac:dyDescent="0.25">
      <c r="A75" s="113" t="s">
        <v>399</v>
      </c>
      <c r="B75" s="32" t="s">
        <v>41</v>
      </c>
      <c r="C75" s="32">
        <v>20</v>
      </c>
      <c r="D75" s="32" t="s">
        <v>38</v>
      </c>
      <c r="E75" s="234" t="s">
        <v>266</v>
      </c>
      <c r="F75" s="235">
        <f t="shared" si="46"/>
        <v>18043732</v>
      </c>
      <c r="G75" s="235">
        <f t="shared" si="46"/>
        <v>0</v>
      </c>
      <c r="H75" s="235">
        <f t="shared" si="46"/>
        <v>18043732</v>
      </c>
      <c r="I75" s="294">
        <f t="shared" si="45"/>
        <v>2.5140884329943582E-4</v>
      </c>
      <c r="J75" s="235">
        <f t="shared" si="46"/>
        <v>18043732</v>
      </c>
      <c r="K75" s="235">
        <f t="shared" si="46"/>
        <v>18043732</v>
      </c>
      <c r="L75" s="235">
        <f t="shared" si="46"/>
        <v>0</v>
      </c>
      <c r="M75" s="294">
        <f t="shared" si="47"/>
        <v>1</v>
      </c>
      <c r="N75" s="294">
        <f t="shared" si="48"/>
        <v>1</v>
      </c>
      <c r="O75" s="295">
        <f t="shared" si="30"/>
        <v>1</v>
      </c>
    </row>
    <row r="76" spans="1:15" ht="30" customHeight="1" x14ac:dyDescent="0.25">
      <c r="A76" s="114" t="s">
        <v>400</v>
      </c>
      <c r="B76" s="43" t="s">
        <v>41</v>
      </c>
      <c r="C76" s="43">
        <v>20</v>
      </c>
      <c r="D76" s="43" t="s">
        <v>38</v>
      </c>
      <c r="E76" s="237" t="s">
        <v>268</v>
      </c>
      <c r="F76" s="244">
        <v>18043732</v>
      </c>
      <c r="G76" s="296">
        <v>0</v>
      </c>
      <c r="H76" s="296">
        <f>+F76-G76</f>
        <v>18043732</v>
      </c>
      <c r="I76" s="297">
        <f t="shared" si="45"/>
        <v>2.5140884329943582E-4</v>
      </c>
      <c r="J76" s="296">
        <v>18043732</v>
      </c>
      <c r="K76" s="296">
        <v>18043732</v>
      </c>
      <c r="L76" s="296">
        <f>+J76-K76</f>
        <v>0</v>
      </c>
      <c r="M76" s="297">
        <f t="shared" si="47"/>
        <v>1</v>
      </c>
      <c r="N76" s="297">
        <f t="shared" si="48"/>
        <v>1</v>
      </c>
      <c r="O76" s="298">
        <f t="shared" si="30"/>
        <v>1</v>
      </c>
    </row>
    <row r="77" spans="1:15" ht="34.5" customHeight="1" x14ac:dyDescent="0.25">
      <c r="A77" s="113" t="s">
        <v>291</v>
      </c>
      <c r="B77" s="32" t="s">
        <v>37</v>
      </c>
      <c r="C77" s="32">
        <v>10</v>
      </c>
      <c r="D77" s="32" t="s">
        <v>38</v>
      </c>
      <c r="E77" s="234" t="s">
        <v>292</v>
      </c>
      <c r="F77" s="257">
        <f>+F78</f>
        <v>681932842</v>
      </c>
      <c r="G77" s="257">
        <f t="shared" ref="G77:L77" si="49">+G78</f>
        <v>2695350</v>
      </c>
      <c r="H77" s="257">
        <f t="shared" si="49"/>
        <v>679237492</v>
      </c>
      <c r="I77" s="294">
        <f t="shared" si="45"/>
        <v>9.4640239718329772E-3</v>
      </c>
      <c r="J77" s="257">
        <f t="shared" si="49"/>
        <v>34240573</v>
      </c>
      <c r="K77" s="257">
        <f t="shared" si="49"/>
        <v>33512975</v>
      </c>
      <c r="L77" s="257">
        <f t="shared" si="49"/>
        <v>727598</v>
      </c>
      <c r="M77" s="294">
        <f t="shared" si="47"/>
        <v>5.0410310684086912E-2</v>
      </c>
      <c r="N77" s="294">
        <f t="shared" si="48"/>
        <v>4.9339112452879738E-2</v>
      </c>
      <c r="O77" s="295">
        <f t="shared" si="30"/>
        <v>0.97875041401906449</v>
      </c>
    </row>
    <row r="78" spans="1:15" ht="34.5" customHeight="1" x14ac:dyDescent="0.25">
      <c r="A78" s="113" t="s">
        <v>293</v>
      </c>
      <c r="B78" s="32" t="s">
        <v>37</v>
      </c>
      <c r="C78" s="32">
        <v>10</v>
      </c>
      <c r="D78" s="32" t="s">
        <v>38</v>
      </c>
      <c r="E78" s="256" t="s">
        <v>255</v>
      </c>
      <c r="F78" s="257">
        <f>+F79+F83</f>
        <v>681932842</v>
      </c>
      <c r="G78" s="257">
        <f t="shared" ref="G78:L78" si="50">+G79+G83</f>
        <v>2695350</v>
      </c>
      <c r="H78" s="257">
        <f t="shared" si="50"/>
        <v>679237492</v>
      </c>
      <c r="I78" s="294">
        <f t="shared" si="45"/>
        <v>9.4640239718329772E-3</v>
      </c>
      <c r="J78" s="257">
        <f t="shared" si="50"/>
        <v>34240573</v>
      </c>
      <c r="K78" s="257">
        <f t="shared" si="50"/>
        <v>33512975</v>
      </c>
      <c r="L78" s="257">
        <f t="shared" si="50"/>
        <v>727598</v>
      </c>
      <c r="M78" s="294">
        <f t="shared" si="47"/>
        <v>5.0410310684086912E-2</v>
      </c>
      <c r="N78" s="294">
        <f t="shared" si="48"/>
        <v>4.9339112452879738E-2</v>
      </c>
      <c r="O78" s="295">
        <f t="shared" si="30"/>
        <v>0.97875041401906449</v>
      </c>
    </row>
    <row r="79" spans="1:15" ht="34.5" customHeight="1" x14ac:dyDescent="0.25">
      <c r="A79" s="113" t="s">
        <v>294</v>
      </c>
      <c r="B79" s="32" t="s">
        <v>37</v>
      </c>
      <c r="C79" s="32">
        <v>10</v>
      </c>
      <c r="D79" s="32" t="s">
        <v>38</v>
      </c>
      <c r="E79" s="234" t="s">
        <v>295</v>
      </c>
      <c r="F79" s="257">
        <f t="shared" ref="F79:L79" si="51">F80</f>
        <v>647692269</v>
      </c>
      <c r="G79" s="257">
        <f t="shared" si="51"/>
        <v>2695350</v>
      </c>
      <c r="H79" s="257">
        <f t="shared" si="51"/>
        <v>644996919</v>
      </c>
      <c r="I79" s="294">
        <f t="shared" si="45"/>
        <v>8.9869395830912292E-3</v>
      </c>
      <c r="J79" s="257">
        <f t="shared" si="51"/>
        <v>0</v>
      </c>
      <c r="K79" s="257">
        <f t="shared" si="51"/>
        <v>0</v>
      </c>
      <c r="L79" s="257">
        <f t="shared" si="51"/>
        <v>0</v>
      </c>
      <c r="M79" s="294">
        <f t="shared" si="47"/>
        <v>0</v>
      </c>
      <c r="N79" s="294">
        <f t="shared" si="48"/>
        <v>0</v>
      </c>
      <c r="O79" s="295" t="s">
        <v>40</v>
      </c>
    </row>
    <row r="80" spans="1:15" ht="43.5" customHeight="1" x14ac:dyDescent="0.25">
      <c r="A80" s="113" t="s">
        <v>401</v>
      </c>
      <c r="B80" s="32" t="s">
        <v>37</v>
      </c>
      <c r="C80" s="32">
        <v>10</v>
      </c>
      <c r="D80" s="32" t="s">
        <v>38</v>
      </c>
      <c r="E80" s="234" t="s">
        <v>295</v>
      </c>
      <c r="F80" s="257">
        <f t="shared" ref="F80:L81" si="52">+F81</f>
        <v>647692269</v>
      </c>
      <c r="G80" s="257">
        <f t="shared" si="52"/>
        <v>2695350</v>
      </c>
      <c r="H80" s="257">
        <f t="shared" si="52"/>
        <v>644996919</v>
      </c>
      <c r="I80" s="294">
        <f t="shared" si="45"/>
        <v>8.9869395830912292E-3</v>
      </c>
      <c r="J80" s="257">
        <f t="shared" si="52"/>
        <v>0</v>
      </c>
      <c r="K80" s="257">
        <f t="shared" si="52"/>
        <v>0</v>
      </c>
      <c r="L80" s="257">
        <f t="shared" si="52"/>
        <v>0</v>
      </c>
      <c r="M80" s="294">
        <f t="shared" si="47"/>
        <v>0</v>
      </c>
      <c r="N80" s="294">
        <f t="shared" si="48"/>
        <v>0</v>
      </c>
      <c r="O80" s="295" t="s">
        <v>40</v>
      </c>
    </row>
    <row r="81" spans="1:15" ht="33.75" customHeight="1" x14ac:dyDescent="0.25">
      <c r="A81" s="113" t="s">
        <v>402</v>
      </c>
      <c r="B81" s="32" t="s">
        <v>37</v>
      </c>
      <c r="C81" s="32">
        <v>10</v>
      </c>
      <c r="D81" s="32" t="s">
        <v>38</v>
      </c>
      <c r="E81" s="234" t="s">
        <v>298</v>
      </c>
      <c r="F81" s="257">
        <f t="shared" si="52"/>
        <v>647692269</v>
      </c>
      <c r="G81" s="257">
        <f t="shared" si="52"/>
        <v>2695350</v>
      </c>
      <c r="H81" s="257">
        <f t="shared" si="52"/>
        <v>644996919</v>
      </c>
      <c r="I81" s="294">
        <f t="shared" si="45"/>
        <v>8.9869395830912292E-3</v>
      </c>
      <c r="J81" s="257">
        <f t="shared" si="52"/>
        <v>0</v>
      </c>
      <c r="K81" s="257">
        <f t="shared" si="52"/>
        <v>0</v>
      </c>
      <c r="L81" s="257">
        <f t="shared" si="52"/>
        <v>0</v>
      </c>
      <c r="M81" s="294">
        <f t="shared" si="47"/>
        <v>0</v>
      </c>
      <c r="N81" s="294">
        <f t="shared" si="48"/>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45"/>
        <v>8.9869395830912292E-3</v>
      </c>
      <c r="J82" s="296">
        <v>0</v>
      </c>
      <c r="K82" s="296">
        <v>0</v>
      </c>
      <c r="L82" s="296">
        <f>+J82-K82</f>
        <v>0</v>
      </c>
      <c r="M82" s="297">
        <f t="shared" si="47"/>
        <v>0</v>
      </c>
      <c r="N82" s="297">
        <f t="shared" si="48"/>
        <v>0</v>
      </c>
      <c r="O82" s="298" t="s">
        <v>40</v>
      </c>
    </row>
    <row r="83" spans="1:15" ht="49.5" customHeight="1" x14ac:dyDescent="0.25">
      <c r="A83" s="113" t="s">
        <v>300</v>
      </c>
      <c r="B83" s="32" t="s">
        <v>37</v>
      </c>
      <c r="C83" s="32">
        <v>10</v>
      </c>
      <c r="D83" s="32" t="s">
        <v>38</v>
      </c>
      <c r="E83" s="234" t="s">
        <v>301</v>
      </c>
      <c r="F83" s="242">
        <f t="shared" ref="F83:L85" si="53">+F84</f>
        <v>34240573</v>
      </c>
      <c r="G83" s="242">
        <f t="shared" si="53"/>
        <v>0</v>
      </c>
      <c r="H83" s="242">
        <f t="shared" si="53"/>
        <v>34240573</v>
      </c>
      <c r="I83" s="294">
        <f t="shared" si="45"/>
        <v>4.7708438874174654E-4</v>
      </c>
      <c r="J83" s="242">
        <f t="shared" si="53"/>
        <v>34240573</v>
      </c>
      <c r="K83" s="242">
        <f t="shared" si="53"/>
        <v>33512975</v>
      </c>
      <c r="L83" s="242">
        <f t="shared" si="53"/>
        <v>727598</v>
      </c>
      <c r="M83" s="294">
        <f t="shared" si="47"/>
        <v>1</v>
      </c>
      <c r="N83" s="294">
        <f t="shared" si="48"/>
        <v>0.97875041401906449</v>
      </c>
      <c r="O83" s="295">
        <f t="shared" ref="O83:O116" si="54">+K83/J83</f>
        <v>0.97875041401906449</v>
      </c>
    </row>
    <row r="84" spans="1:15" ht="49.5" customHeight="1" x14ac:dyDescent="0.25">
      <c r="A84" s="113" t="s">
        <v>404</v>
      </c>
      <c r="B84" s="32" t="s">
        <v>37</v>
      </c>
      <c r="C84" s="32">
        <v>10</v>
      </c>
      <c r="D84" s="32" t="s">
        <v>38</v>
      </c>
      <c r="E84" s="234" t="s">
        <v>301</v>
      </c>
      <c r="F84" s="242">
        <f t="shared" si="53"/>
        <v>34240573</v>
      </c>
      <c r="G84" s="242">
        <f t="shared" si="53"/>
        <v>0</v>
      </c>
      <c r="H84" s="242">
        <f t="shared" si="53"/>
        <v>34240573</v>
      </c>
      <c r="I84" s="294">
        <f t="shared" si="45"/>
        <v>4.7708438874174654E-4</v>
      </c>
      <c r="J84" s="242">
        <f t="shared" si="53"/>
        <v>34240573</v>
      </c>
      <c r="K84" s="242">
        <f t="shared" si="53"/>
        <v>33512975</v>
      </c>
      <c r="L84" s="242">
        <f t="shared" si="53"/>
        <v>727598</v>
      </c>
      <c r="M84" s="294">
        <f t="shared" si="47"/>
        <v>1</v>
      </c>
      <c r="N84" s="294">
        <f t="shared" si="48"/>
        <v>0.97875041401906449</v>
      </c>
      <c r="O84" s="295">
        <f t="shared" si="54"/>
        <v>0.97875041401906449</v>
      </c>
    </row>
    <row r="85" spans="1:15" ht="34.5" customHeight="1" x14ac:dyDescent="0.25">
      <c r="A85" s="113" t="s">
        <v>405</v>
      </c>
      <c r="B85" s="32" t="s">
        <v>37</v>
      </c>
      <c r="C85" s="32">
        <v>10</v>
      </c>
      <c r="D85" s="32" t="s">
        <v>38</v>
      </c>
      <c r="E85" s="234" t="s">
        <v>266</v>
      </c>
      <c r="F85" s="242">
        <f t="shared" si="53"/>
        <v>34240573</v>
      </c>
      <c r="G85" s="242">
        <f t="shared" si="53"/>
        <v>0</v>
      </c>
      <c r="H85" s="242">
        <f t="shared" si="53"/>
        <v>34240573</v>
      </c>
      <c r="I85" s="294">
        <f t="shared" si="45"/>
        <v>4.7708438874174654E-4</v>
      </c>
      <c r="J85" s="242">
        <f t="shared" si="53"/>
        <v>34240573</v>
      </c>
      <c r="K85" s="242">
        <f t="shared" si="53"/>
        <v>33512975</v>
      </c>
      <c r="L85" s="242">
        <f t="shared" si="53"/>
        <v>727598</v>
      </c>
      <c r="M85" s="294">
        <f t="shared" si="47"/>
        <v>1</v>
      </c>
      <c r="N85" s="294">
        <f t="shared" si="48"/>
        <v>0.97875041401906449</v>
      </c>
      <c r="O85" s="295">
        <f t="shared" si="54"/>
        <v>0.97875041401906449</v>
      </c>
    </row>
    <row r="86" spans="1:15" ht="30" customHeight="1" x14ac:dyDescent="0.25">
      <c r="A86" s="114" t="s">
        <v>406</v>
      </c>
      <c r="B86" s="43" t="s">
        <v>37</v>
      </c>
      <c r="C86" s="43">
        <v>10</v>
      </c>
      <c r="D86" s="43" t="s">
        <v>38</v>
      </c>
      <c r="E86" s="237" t="s">
        <v>268</v>
      </c>
      <c r="F86" s="244">
        <v>34240573</v>
      </c>
      <c r="G86" s="296">
        <v>0</v>
      </c>
      <c r="H86" s="296">
        <f>+F86-G86</f>
        <v>34240573</v>
      </c>
      <c r="I86" s="297">
        <f t="shared" si="45"/>
        <v>4.7708438874174654E-4</v>
      </c>
      <c r="J86" s="296">
        <v>34240573</v>
      </c>
      <c r="K86" s="296">
        <v>33512975</v>
      </c>
      <c r="L86" s="296">
        <f>+J86-K86</f>
        <v>727598</v>
      </c>
      <c r="M86" s="297">
        <f t="shared" si="47"/>
        <v>1</v>
      </c>
      <c r="N86" s="297">
        <f t="shared" si="48"/>
        <v>0.97875041401906449</v>
      </c>
      <c r="O86" s="298">
        <f t="shared" si="54"/>
        <v>0.97875041401906449</v>
      </c>
    </row>
    <row r="87" spans="1:15" ht="34.5" customHeight="1" x14ac:dyDescent="0.25">
      <c r="A87" s="201" t="s">
        <v>321</v>
      </c>
      <c r="B87" s="135" t="s">
        <v>37</v>
      </c>
      <c r="C87" s="32">
        <v>10</v>
      </c>
      <c r="D87" s="32" t="s">
        <v>38</v>
      </c>
      <c r="E87" s="256" t="s">
        <v>322</v>
      </c>
      <c r="F87" s="243">
        <f>+F90</f>
        <v>30364445681.75</v>
      </c>
      <c r="G87" s="243">
        <f t="shared" ref="G87:L87" si="55">+G90</f>
        <v>0</v>
      </c>
      <c r="H87" s="243">
        <f t="shared" si="55"/>
        <v>30364445681.75</v>
      </c>
      <c r="I87" s="294">
        <f t="shared" si="45"/>
        <v>0.42307711987061852</v>
      </c>
      <c r="J87" s="243">
        <f>+J90</f>
        <v>28871760651.41</v>
      </c>
      <c r="K87" s="243">
        <f t="shared" si="55"/>
        <v>28473549471.43</v>
      </c>
      <c r="L87" s="243">
        <f t="shared" si="55"/>
        <v>398211179.97999954</v>
      </c>
      <c r="M87" s="294">
        <f t="shared" si="47"/>
        <v>0.95084102486227329</v>
      </c>
      <c r="N87" s="294">
        <f t="shared" si="48"/>
        <v>0.9377266349552863</v>
      </c>
      <c r="O87" s="295">
        <f t="shared" si="54"/>
        <v>0.98620758931926955</v>
      </c>
    </row>
    <row r="88" spans="1:15" ht="34.5" customHeight="1" x14ac:dyDescent="0.25">
      <c r="A88" s="201" t="s">
        <v>321</v>
      </c>
      <c r="B88" s="135" t="s">
        <v>37</v>
      </c>
      <c r="C88" s="32">
        <v>13</v>
      </c>
      <c r="D88" s="32" t="s">
        <v>38</v>
      </c>
      <c r="E88" s="256" t="s">
        <v>322</v>
      </c>
      <c r="F88" s="243">
        <f t="shared" ref="F88:L89" si="56">+F91</f>
        <v>4260844770</v>
      </c>
      <c r="G88" s="243">
        <f t="shared" si="56"/>
        <v>0</v>
      </c>
      <c r="H88" s="243">
        <f t="shared" si="56"/>
        <v>4260844770</v>
      </c>
      <c r="I88" s="294">
        <f t="shared" si="45"/>
        <v>5.9367654934364494E-2</v>
      </c>
      <c r="J88" s="243">
        <f t="shared" si="56"/>
        <v>1748200000</v>
      </c>
      <c r="K88" s="243">
        <f t="shared" si="56"/>
        <v>1748200000</v>
      </c>
      <c r="L88" s="243">
        <f t="shared" si="56"/>
        <v>0</v>
      </c>
      <c r="M88" s="294">
        <f t="shared" si="47"/>
        <v>0.4102942243540123</v>
      </c>
      <c r="N88" s="294">
        <f t="shared" si="48"/>
        <v>0.4102942243540123</v>
      </c>
      <c r="O88" s="295">
        <f t="shared" si="54"/>
        <v>1</v>
      </c>
    </row>
    <row r="89" spans="1:15" ht="34.5" customHeight="1" x14ac:dyDescent="0.25">
      <c r="A89" s="201" t="s">
        <v>321</v>
      </c>
      <c r="B89" s="135" t="s">
        <v>41</v>
      </c>
      <c r="C89" s="32">
        <v>20</v>
      </c>
      <c r="D89" s="32" t="s">
        <v>38</v>
      </c>
      <c r="E89" s="256" t="s">
        <v>322</v>
      </c>
      <c r="F89" s="257">
        <f t="shared" si="56"/>
        <v>12078141502</v>
      </c>
      <c r="G89" s="257">
        <f t="shared" si="56"/>
        <v>0</v>
      </c>
      <c r="H89" s="257">
        <f t="shared" si="56"/>
        <v>12078141502</v>
      </c>
      <c r="I89" s="294">
        <f t="shared" si="45"/>
        <v>0.16828844411038305</v>
      </c>
      <c r="J89" s="257">
        <f t="shared" si="56"/>
        <v>6023141502</v>
      </c>
      <c r="K89" s="257">
        <f t="shared" si="56"/>
        <v>6023141502</v>
      </c>
      <c r="L89" s="257">
        <f t="shared" si="56"/>
        <v>0</v>
      </c>
      <c r="M89" s="294">
        <f t="shared" si="47"/>
        <v>0.49868115065572277</v>
      </c>
      <c r="N89" s="294">
        <f t="shared" si="48"/>
        <v>0.49868115065572277</v>
      </c>
      <c r="O89" s="295">
        <f t="shared" si="54"/>
        <v>1</v>
      </c>
    </row>
    <row r="90" spans="1:15" ht="34.5" customHeight="1" x14ac:dyDescent="0.25">
      <c r="A90" s="201" t="s">
        <v>323</v>
      </c>
      <c r="B90" s="135" t="s">
        <v>37</v>
      </c>
      <c r="C90" s="32">
        <v>10</v>
      </c>
      <c r="D90" s="32" t="s">
        <v>38</v>
      </c>
      <c r="E90" s="256" t="s">
        <v>255</v>
      </c>
      <c r="F90" s="243">
        <f>+F93+F109+F113</f>
        <v>30364445681.75</v>
      </c>
      <c r="G90" s="243">
        <f t="shared" ref="G90:L90" si="57">+G93+G109+G113</f>
        <v>0</v>
      </c>
      <c r="H90" s="243">
        <f t="shared" si="57"/>
        <v>30364445681.75</v>
      </c>
      <c r="I90" s="294">
        <f t="shared" si="45"/>
        <v>0.42307711987061852</v>
      </c>
      <c r="J90" s="243">
        <f>+J93+J109+J113</f>
        <v>28871760651.41</v>
      </c>
      <c r="K90" s="243">
        <f t="shared" si="57"/>
        <v>28473549471.43</v>
      </c>
      <c r="L90" s="243">
        <f t="shared" si="57"/>
        <v>398211179.97999954</v>
      </c>
      <c r="M90" s="294">
        <f t="shared" si="47"/>
        <v>0.95084102486227329</v>
      </c>
      <c r="N90" s="294">
        <f t="shared" si="48"/>
        <v>0.9377266349552863</v>
      </c>
      <c r="O90" s="295">
        <f t="shared" si="54"/>
        <v>0.98620758931926955</v>
      </c>
    </row>
    <row r="91" spans="1:15" ht="34.5" customHeight="1" x14ac:dyDescent="0.25">
      <c r="A91" s="201" t="s">
        <v>323</v>
      </c>
      <c r="B91" s="135" t="s">
        <v>37</v>
      </c>
      <c r="C91" s="32">
        <v>13</v>
      </c>
      <c r="D91" s="32" t="s">
        <v>38</v>
      </c>
      <c r="E91" s="256" t="s">
        <v>255</v>
      </c>
      <c r="F91" s="243">
        <f t="shared" ref="F91:L95" si="58">+F94</f>
        <v>4260844770</v>
      </c>
      <c r="G91" s="243">
        <f t="shared" si="58"/>
        <v>0</v>
      </c>
      <c r="H91" s="243">
        <f t="shared" si="58"/>
        <v>4260844770</v>
      </c>
      <c r="I91" s="294">
        <f t="shared" si="45"/>
        <v>5.9367654934364494E-2</v>
      </c>
      <c r="J91" s="243">
        <f t="shared" si="58"/>
        <v>1748200000</v>
      </c>
      <c r="K91" s="243">
        <f t="shared" si="58"/>
        <v>1748200000</v>
      </c>
      <c r="L91" s="243">
        <f t="shared" si="58"/>
        <v>0</v>
      </c>
      <c r="M91" s="294">
        <f t="shared" si="47"/>
        <v>0.4102942243540123</v>
      </c>
      <c r="N91" s="294">
        <f t="shared" si="48"/>
        <v>0.4102942243540123</v>
      </c>
      <c r="O91" s="295">
        <f t="shared" si="54"/>
        <v>1</v>
      </c>
    </row>
    <row r="92" spans="1:15" ht="34.5" customHeight="1" x14ac:dyDescent="0.25">
      <c r="A92" s="201" t="s">
        <v>323</v>
      </c>
      <c r="B92" s="135" t="s">
        <v>41</v>
      </c>
      <c r="C92" s="32">
        <v>20</v>
      </c>
      <c r="D92" s="32" t="s">
        <v>38</v>
      </c>
      <c r="E92" s="256" t="s">
        <v>255</v>
      </c>
      <c r="F92" s="243">
        <f t="shared" si="58"/>
        <v>12078141502</v>
      </c>
      <c r="G92" s="243">
        <f t="shared" si="58"/>
        <v>0</v>
      </c>
      <c r="H92" s="243">
        <f t="shared" si="58"/>
        <v>12078141502</v>
      </c>
      <c r="I92" s="294">
        <f t="shared" si="45"/>
        <v>0.16828844411038305</v>
      </c>
      <c r="J92" s="243">
        <f t="shared" si="58"/>
        <v>6023141502</v>
      </c>
      <c r="K92" s="243">
        <f t="shared" si="58"/>
        <v>6023141502</v>
      </c>
      <c r="L92" s="243">
        <f t="shared" si="58"/>
        <v>0</v>
      </c>
      <c r="M92" s="294">
        <f t="shared" si="47"/>
        <v>0.49868115065572277</v>
      </c>
      <c r="N92" s="294">
        <f t="shared" si="48"/>
        <v>0.49868115065572277</v>
      </c>
      <c r="O92" s="295">
        <f t="shared" si="54"/>
        <v>1</v>
      </c>
    </row>
    <row r="93" spans="1:15" ht="64.5" customHeight="1" x14ac:dyDescent="0.25">
      <c r="A93" s="199" t="s">
        <v>330</v>
      </c>
      <c r="B93" s="71" t="s">
        <v>37</v>
      </c>
      <c r="C93" s="32">
        <v>10</v>
      </c>
      <c r="D93" s="32" t="s">
        <v>38</v>
      </c>
      <c r="E93" s="256" t="s">
        <v>331</v>
      </c>
      <c r="F93" s="257">
        <f t="shared" si="58"/>
        <v>7294087687</v>
      </c>
      <c r="G93" s="257">
        <f t="shared" si="58"/>
        <v>0</v>
      </c>
      <c r="H93" s="257">
        <f t="shared" si="58"/>
        <v>7294087687</v>
      </c>
      <c r="I93" s="294">
        <f t="shared" si="45"/>
        <v>0.1016307573351969</v>
      </c>
      <c r="J93" s="257">
        <f>+J96</f>
        <v>6129860441</v>
      </c>
      <c r="K93" s="257">
        <f t="shared" si="58"/>
        <v>5965567135</v>
      </c>
      <c r="L93" s="257">
        <f t="shared" si="58"/>
        <v>164293306</v>
      </c>
      <c r="M93" s="294">
        <f t="shared" si="47"/>
        <v>0.84038754454858533</v>
      </c>
      <c r="N93" s="294">
        <f t="shared" si="48"/>
        <v>0.81786336975797858</v>
      </c>
      <c r="O93" s="295">
        <f t="shared" si="54"/>
        <v>0.97319787170012673</v>
      </c>
    </row>
    <row r="94" spans="1:15" ht="64.5" customHeight="1" x14ac:dyDescent="0.25">
      <c r="A94" s="199" t="s">
        <v>330</v>
      </c>
      <c r="B94" s="135" t="s">
        <v>37</v>
      </c>
      <c r="C94" s="32">
        <v>13</v>
      </c>
      <c r="D94" s="32" t="s">
        <v>38</v>
      </c>
      <c r="E94" s="256" t="s">
        <v>331</v>
      </c>
      <c r="F94" s="257">
        <f t="shared" si="58"/>
        <v>4260844770</v>
      </c>
      <c r="G94" s="257">
        <f t="shared" si="58"/>
        <v>0</v>
      </c>
      <c r="H94" s="257">
        <f t="shared" si="58"/>
        <v>4260844770</v>
      </c>
      <c r="I94" s="294">
        <f t="shared" si="45"/>
        <v>5.9367654934364494E-2</v>
      </c>
      <c r="J94" s="257">
        <f t="shared" si="58"/>
        <v>1748200000</v>
      </c>
      <c r="K94" s="257">
        <f t="shared" si="58"/>
        <v>1748200000</v>
      </c>
      <c r="L94" s="257">
        <f t="shared" si="58"/>
        <v>0</v>
      </c>
      <c r="M94" s="294">
        <f t="shared" si="47"/>
        <v>0.4102942243540123</v>
      </c>
      <c r="N94" s="294">
        <f t="shared" si="48"/>
        <v>0.4102942243540123</v>
      </c>
      <c r="O94" s="295">
        <f t="shared" si="54"/>
        <v>1</v>
      </c>
    </row>
    <row r="95" spans="1:15" ht="64.5" customHeight="1" x14ac:dyDescent="0.25">
      <c r="A95" s="199" t="s">
        <v>330</v>
      </c>
      <c r="B95" s="135" t="s">
        <v>41</v>
      </c>
      <c r="C95" s="32">
        <v>20</v>
      </c>
      <c r="D95" s="32" t="s">
        <v>38</v>
      </c>
      <c r="E95" s="256" t="s">
        <v>331</v>
      </c>
      <c r="F95" s="257">
        <f t="shared" si="58"/>
        <v>12078141502</v>
      </c>
      <c r="G95" s="257">
        <f t="shared" si="58"/>
        <v>0</v>
      </c>
      <c r="H95" s="257">
        <f t="shared" si="58"/>
        <v>12078141502</v>
      </c>
      <c r="I95" s="294">
        <f t="shared" si="45"/>
        <v>0.16828844411038305</v>
      </c>
      <c r="J95" s="257">
        <f t="shared" si="58"/>
        <v>6023141502</v>
      </c>
      <c r="K95" s="257">
        <f t="shared" si="58"/>
        <v>6023141502</v>
      </c>
      <c r="L95" s="257">
        <f t="shared" si="58"/>
        <v>0</v>
      </c>
      <c r="M95" s="294">
        <f t="shared" si="47"/>
        <v>0.49868115065572277</v>
      </c>
      <c r="N95" s="294">
        <f t="shared" si="48"/>
        <v>0.49868115065572277</v>
      </c>
      <c r="O95" s="295">
        <f t="shared" si="54"/>
        <v>1</v>
      </c>
    </row>
    <row r="96" spans="1:15" ht="53.25" customHeight="1" x14ac:dyDescent="0.25">
      <c r="A96" s="199" t="s">
        <v>407</v>
      </c>
      <c r="B96" s="71" t="s">
        <v>37</v>
      </c>
      <c r="C96" s="32">
        <v>10</v>
      </c>
      <c r="D96" s="32" t="s">
        <v>38</v>
      </c>
      <c r="E96" s="256" t="s">
        <v>331</v>
      </c>
      <c r="F96" s="243">
        <f t="shared" ref="F96:L96" si="59">+F99+F101</f>
        <v>7294087687</v>
      </c>
      <c r="G96" s="243">
        <f t="shared" si="59"/>
        <v>0</v>
      </c>
      <c r="H96" s="243">
        <f t="shared" si="59"/>
        <v>7294087687</v>
      </c>
      <c r="I96" s="294">
        <f t="shared" si="45"/>
        <v>0.1016307573351969</v>
      </c>
      <c r="J96" s="243">
        <f>+J100+J101</f>
        <v>6129860441</v>
      </c>
      <c r="K96" s="243">
        <f t="shared" si="59"/>
        <v>5965567135</v>
      </c>
      <c r="L96" s="243">
        <f t="shared" si="59"/>
        <v>164293306</v>
      </c>
      <c r="M96" s="294">
        <f t="shared" si="47"/>
        <v>0.84038754454858533</v>
      </c>
      <c r="N96" s="294">
        <f t="shared" si="48"/>
        <v>0.81786336975797858</v>
      </c>
      <c r="O96" s="295">
        <f t="shared" si="54"/>
        <v>0.97319787170012673</v>
      </c>
    </row>
    <row r="97" spans="1:15" ht="53.25" customHeight="1" x14ac:dyDescent="0.25">
      <c r="A97" s="199" t="s">
        <v>407</v>
      </c>
      <c r="B97" s="135" t="s">
        <v>37</v>
      </c>
      <c r="C97" s="32">
        <v>13</v>
      </c>
      <c r="D97" s="32" t="s">
        <v>38</v>
      </c>
      <c r="E97" s="256" t="s">
        <v>331</v>
      </c>
      <c r="F97" s="243">
        <f>+F103</f>
        <v>4260844770</v>
      </c>
      <c r="G97" s="243">
        <f t="shared" ref="G97:L97" si="60">+G103</f>
        <v>0</v>
      </c>
      <c r="H97" s="243">
        <f t="shared" si="60"/>
        <v>4260844770</v>
      </c>
      <c r="I97" s="294">
        <f t="shared" si="45"/>
        <v>5.9367654934364494E-2</v>
      </c>
      <c r="J97" s="243">
        <f t="shared" si="60"/>
        <v>1748200000</v>
      </c>
      <c r="K97" s="243">
        <f t="shared" si="60"/>
        <v>1748200000</v>
      </c>
      <c r="L97" s="243">
        <f t="shared" si="60"/>
        <v>0</v>
      </c>
      <c r="M97" s="294">
        <f t="shared" si="47"/>
        <v>0.4102942243540123</v>
      </c>
      <c r="N97" s="294">
        <f t="shared" si="48"/>
        <v>0.4102942243540123</v>
      </c>
      <c r="O97" s="295">
        <f t="shared" si="54"/>
        <v>1</v>
      </c>
    </row>
    <row r="98" spans="1:15" ht="53.25" customHeight="1" x14ac:dyDescent="0.25">
      <c r="A98" s="199" t="s">
        <v>407</v>
      </c>
      <c r="B98" s="135" t="s">
        <v>41</v>
      </c>
      <c r="C98" s="32">
        <v>20</v>
      </c>
      <c r="D98" s="32" t="s">
        <v>38</v>
      </c>
      <c r="E98" s="256" t="s">
        <v>331</v>
      </c>
      <c r="F98" s="243">
        <f t="shared" ref="F98:L98" si="61">+F105+F107</f>
        <v>12078141502</v>
      </c>
      <c r="G98" s="243">
        <f t="shared" si="61"/>
        <v>0</v>
      </c>
      <c r="H98" s="243">
        <f t="shared" si="61"/>
        <v>12078141502</v>
      </c>
      <c r="I98" s="294">
        <f t="shared" si="45"/>
        <v>0.16828844411038305</v>
      </c>
      <c r="J98" s="243">
        <f t="shared" si="61"/>
        <v>6023141502</v>
      </c>
      <c r="K98" s="243">
        <f t="shared" si="61"/>
        <v>6023141502</v>
      </c>
      <c r="L98" s="243">
        <f t="shared" si="61"/>
        <v>0</v>
      </c>
      <c r="M98" s="294">
        <f t="shared" si="47"/>
        <v>0.49868115065572277</v>
      </c>
      <c r="N98" s="294">
        <f t="shared" si="48"/>
        <v>0.49868115065572277</v>
      </c>
      <c r="O98" s="295">
        <f t="shared" si="54"/>
        <v>1</v>
      </c>
    </row>
    <row r="99" spans="1:15" ht="34.5" customHeight="1" x14ac:dyDescent="0.25">
      <c r="A99" s="199" t="s">
        <v>408</v>
      </c>
      <c r="B99" s="71" t="s">
        <v>37</v>
      </c>
      <c r="C99" s="32">
        <v>10</v>
      </c>
      <c r="D99" s="32" t="s">
        <v>38</v>
      </c>
      <c r="E99" s="234" t="s">
        <v>266</v>
      </c>
      <c r="F99" s="243">
        <f t="shared" ref="F99:L99" si="62">+F100</f>
        <v>7274218087</v>
      </c>
      <c r="G99" s="243">
        <f t="shared" si="62"/>
        <v>0</v>
      </c>
      <c r="H99" s="243">
        <f t="shared" si="62"/>
        <v>7274218087</v>
      </c>
      <c r="I99" s="294">
        <f t="shared" si="45"/>
        <v>0.10135390811393699</v>
      </c>
      <c r="J99" s="243">
        <f t="shared" si="62"/>
        <v>6109990841</v>
      </c>
      <c r="K99" s="243">
        <f t="shared" si="62"/>
        <v>5945697535</v>
      </c>
      <c r="L99" s="243">
        <f t="shared" si="62"/>
        <v>164293306</v>
      </c>
      <c r="M99" s="294">
        <f t="shared" si="47"/>
        <v>0.83995156151825723</v>
      </c>
      <c r="N99" s="294">
        <f t="shared" si="48"/>
        <v>0.81736586171725534</v>
      </c>
      <c r="O99" s="295">
        <f t="shared" si="54"/>
        <v>0.97311071157463291</v>
      </c>
    </row>
    <row r="100" spans="1:15" ht="32.25" customHeight="1" x14ac:dyDescent="0.25">
      <c r="A100" s="202" t="s">
        <v>409</v>
      </c>
      <c r="B100" s="124" t="s">
        <v>37</v>
      </c>
      <c r="C100" s="43">
        <v>10</v>
      </c>
      <c r="D100" s="43" t="s">
        <v>38</v>
      </c>
      <c r="E100" s="258" t="s">
        <v>268</v>
      </c>
      <c r="F100" s="244">
        <v>7274218087</v>
      </c>
      <c r="G100" s="296">
        <v>0</v>
      </c>
      <c r="H100" s="296">
        <f>+F100-G100</f>
        <v>7274218087</v>
      </c>
      <c r="I100" s="297">
        <f t="shared" si="45"/>
        <v>0.10135390811393699</v>
      </c>
      <c r="J100" s="296">
        <v>6109990841</v>
      </c>
      <c r="K100" s="296">
        <v>5945697535</v>
      </c>
      <c r="L100" s="296">
        <f>+J100-K100</f>
        <v>164293306</v>
      </c>
      <c r="M100" s="297">
        <f t="shared" si="47"/>
        <v>0.83995156151825723</v>
      </c>
      <c r="N100" s="297">
        <f t="shared" si="48"/>
        <v>0.81736586171725534</v>
      </c>
      <c r="O100" s="298">
        <f t="shared" si="54"/>
        <v>0.97311071157463291</v>
      </c>
    </row>
    <row r="101" spans="1:15" ht="30.75" customHeight="1" x14ac:dyDescent="0.25">
      <c r="A101" s="199" t="s">
        <v>410</v>
      </c>
      <c r="B101" s="71" t="s">
        <v>37</v>
      </c>
      <c r="C101" s="32">
        <v>10</v>
      </c>
      <c r="D101" s="32" t="s">
        <v>38</v>
      </c>
      <c r="E101" s="234" t="s">
        <v>336</v>
      </c>
      <c r="F101" s="242">
        <f t="shared" ref="F101:L101" si="63">+F102</f>
        <v>19869600</v>
      </c>
      <c r="G101" s="242">
        <f t="shared" si="63"/>
        <v>0</v>
      </c>
      <c r="H101" s="242">
        <f t="shared" si="63"/>
        <v>19869600</v>
      </c>
      <c r="I101" s="294">
        <f t="shared" si="45"/>
        <v>2.7684922125990728E-4</v>
      </c>
      <c r="J101" s="242">
        <f>+J102</f>
        <v>19869600</v>
      </c>
      <c r="K101" s="242">
        <f t="shared" si="63"/>
        <v>19869600</v>
      </c>
      <c r="L101" s="242">
        <f t="shared" si="63"/>
        <v>0</v>
      </c>
      <c r="M101" s="294">
        <f t="shared" si="47"/>
        <v>1</v>
      </c>
      <c r="N101" s="294">
        <f t="shared" si="48"/>
        <v>1</v>
      </c>
      <c r="O101" s="295">
        <f t="shared" si="5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45"/>
        <v>2.7684922125990728E-4</v>
      </c>
      <c r="J102" s="296">
        <v>19869600</v>
      </c>
      <c r="K102" s="239">
        <v>19869600</v>
      </c>
      <c r="L102" s="296">
        <f>+J102-K102</f>
        <v>0</v>
      </c>
      <c r="M102" s="297">
        <f t="shared" si="47"/>
        <v>1</v>
      </c>
      <c r="N102" s="297">
        <f t="shared" si="48"/>
        <v>1</v>
      </c>
      <c r="O102" s="298">
        <f t="shared" si="54"/>
        <v>1</v>
      </c>
    </row>
    <row r="103" spans="1:15" ht="30.75" customHeight="1" x14ac:dyDescent="0.25">
      <c r="A103" s="199" t="s">
        <v>410</v>
      </c>
      <c r="B103" s="71" t="s">
        <v>37</v>
      </c>
      <c r="C103" s="32">
        <v>13</v>
      </c>
      <c r="D103" s="32" t="s">
        <v>38</v>
      </c>
      <c r="E103" s="234" t="s">
        <v>336</v>
      </c>
      <c r="F103" s="242">
        <f t="shared" ref="F103:L103" si="64">+F104</f>
        <v>4260844770</v>
      </c>
      <c r="G103" s="242">
        <f t="shared" si="64"/>
        <v>0</v>
      </c>
      <c r="H103" s="242">
        <f t="shared" si="64"/>
        <v>4260844770</v>
      </c>
      <c r="I103" s="294">
        <f t="shared" si="45"/>
        <v>5.9367654934364494E-2</v>
      </c>
      <c r="J103" s="242">
        <f t="shared" si="64"/>
        <v>1748200000</v>
      </c>
      <c r="K103" s="242">
        <f t="shared" si="64"/>
        <v>1748200000</v>
      </c>
      <c r="L103" s="242">
        <f t="shared" si="64"/>
        <v>0</v>
      </c>
      <c r="M103" s="294">
        <f t="shared" si="47"/>
        <v>0.4102942243540123</v>
      </c>
      <c r="N103" s="294">
        <f t="shared" si="48"/>
        <v>0.4102942243540123</v>
      </c>
      <c r="O103" s="295">
        <f t="shared" si="54"/>
        <v>1</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45"/>
        <v>5.9367654934364494E-2</v>
      </c>
      <c r="J104" s="296">
        <v>1748200000</v>
      </c>
      <c r="K104" s="239">
        <v>1748200000</v>
      </c>
      <c r="L104" s="296">
        <f>+J104-K104</f>
        <v>0</v>
      </c>
      <c r="M104" s="297">
        <f t="shared" si="47"/>
        <v>0.4102942243540123</v>
      </c>
      <c r="N104" s="297">
        <f t="shared" si="48"/>
        <v>0.4102942243540123</v>
      </c>
      <c r="O104" s="298">
        <f t="shared" si="54"/>
        <v>1</v>
      </c>
    </row>
    <row r="105" spans="1:15" ht="34.5" customHeight="1" x14ac:dyDescent="0.25">
      <c r="A105" s="199" t="s">
        <v>408</v>
      </c>
      <c r="B105" s="71" t="s">
        <v>41</v>
      </c>
      <c r="C105" s="32">
        <v>20</v>
      </c>
      <c r="D105" s="32" t="s">
        <v>38</v>
      </c>
      <c r="E105" s="234" t="s">
        <v>266</v>
      </c>
      <c r="F105" s="243">
        <f t="shared" ref="F105:L105" si="65">+F106</f>
        <v>285192467</v>
      </c>
      <c r="G105" s="243">
        <f t="shared" si="65"/>
        <v>0</v>
      </c>
      <c r="H105" s="243">
        <f t="shared" si="65"/>
        <v>285192467</v>
      </c>
      <c r="I105" s="294">
        <f t="shared" si="45"/>
        <v>3.9736739742189985E-3</v>
      </c>
      <c r="J105" s="243">
        <f t="shared" si="65"/>
        <v>285192467</v>
      </c>
      <c r="K105" s="243">
        <f t="shared" si="65"/>
        <v>285192467</v>
      </c>
      <c r="L105" s="243">
        <f t="shared" si="65"/>
        <v>0</v>
      </c>
      <c r="M105" s="294">
        <f t="shared" si="47"/>
        <v>1</v>
      </c>
      <c r="N105" s="294">
        <f t="shared" si="48"/>
        <v>1</v>
      </c>
      <c r="O105" s="295">
        <f t="shared" si="5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45"/>
        <v>3.9736739742189985E-3</v>
      </c>
      <c r="J106" s="296">
        <v>285192467</v>
      </c>
      <c r="K106" s="296">
        <v>285192467</v>
      </c>
      <c r="L106" s="296">
        <f>+J106-K106</f>
        <v>0</v>
      </c>
      <c r="M106" s="297">
        <f t="shared" si="47"/>
        <v>1</v>
      </c>
      <c r="N106" s="297">
        <f t="shared" si="48"/>
        <v>1</v>
      </c>
      <c r="O106" s="298">
        <f t="shared" si="54"/>
        <v>1</v>
      </c>
    </row>
    <row r="107" spans="1:15" ht="30.75" customHeight="1" x14ac:dyDescent="0.25">
      <c r="A107" s="199" t="s">
        <v>410</v>
      </c>
      <c r="B107" s="135" t="s">
        <v>41</v>
      </c>
      <c r="C107" s="32">
        <v>20</v>
      </c>
      <c r="D107" s="32" t="s">
        <v>38</v>
      </c>
      <c r="E107" s="234" t="s">
        <v>336</v>
      </c>
      <c r="F107" s="242">
        <f t="shared" ref="F107:L107" si="66">+F108</f>
        <v>11792949035</v>
      </c>
      <c r="G107" s="242">
        <f t="shared" si="66"/>
        <v>0</v>
      </c>
      <c r="H107" s="242">
        <f t="shared" si="66"/>
        <v>11792949035</v>
      </c>
      <c r="I107" s="294">
        <f t="shared" si="45"/>
        <v>0.16431477013616405</v>
      </c>
      <c r="J107" s="242">
        <f t="shared" si="66"/>
        <v>5737949035</v>
      </c>
      <c r="K107" s="242">
        <f t="shared" si="66"/>
        <v>5737949035</v>
      </c>
      <c r="L107" s="242">
        <f t="shared" si="66"/>
        <v>0</v>
      </c>
      <c r="M107" s="294">
        <f t="shared" si="47"/>
        <v>0.48655760471536713</v>
      </c>
      <c r="N107" s="294">
        <f t="shared" si="48"/>
        <v>0.48655760471536713</v>
      </c>
      <c r="O107" s="295">
        <f t="shared" si="5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45"/>
        <v>0.16431477013616405</v>
      </c>
      <c r="J108" s="296">
        <v>5737949035</v>
      </c>
      <c r="K108" s="296">
        <v>5737949035</v>
      </c>
      <c r="L108" s="296">
        <f>+J108-K108</f>
        <v>0</v>
      </c>
      <c r="M108" s="297">
        <f t="shared" si="47"/>
        <v>0.48655760471536713</v>
      </c>
      <c r="N108" s="297">
        <f t="shared" si="48"/>
        <v>0.48655760471536713</v>
      </c>
      <c r="O108" s="298">
        <f t="shared" si="54"/>
        <v>1</v>
      </c>
    </row>
    <row r="109" spans="1:15" ht="66" customHeight="1" x14ac:dyDescent="0.25">
      <c r="A109" s="199" t="s">
        <v>338</v>
      </c>
      <c r="B109" s="135" t="s">
        <v>37</v>
      </c>
      <c r="C109" s="32">
        <v>10</v>
      </c>
      <c r="D109" s="32" t="s">
        <v>38</v>
      </c>
      <c r="E109" s="256" t="s">
        <v>339</v>
      </c>
      <c r="F109" s="243">
        <f t="shared" ref="F109:L111" si="67">+F110</f>
        <v>23022086103.75</v>
      </c>
      <c r="G109" s="243">
        <f t="shared" si="67"/>
        <v>0</v>
      </c>
      <c r="H109" s="243">
        <f t="shared" si="67"/>
        <v>23022086103.75</v>
      </c>
      <c r="I109" s="294">
        <f t="shared" si="45"/>
        <v>0.32077377549632208</v>
      </c>
      <c r="J109" s="243">
        <f t="shared" si="67"/>
        <v>22741631541.41</v>
      </c>
      <c r="K109" s="243">
        <f t="shared" si="67"/>
        <v>22507713667.43</v>
      </c>
      <c r="L109" s="243">
        <f t="shared" si="67"/>
        <v>233917873.97999954</v>
      </c>
      <c r="M109" s="294">
        <f t="shared" si="47"/>
        <v>0.98781802130892393</v>
      </c>
      <c r="N109" s="294">
        <f t="shared" si="48"/>
        <v>0.97765743582045694</v>
      </c>
      <c r="O109" s="295">
        <f t="shared" si="54"/>
        <v>0.98971411204362969</v>
      </c>
    </row>
    <row r="110" spans="1:15" ht="60.75" customHeight="1" x14ac:dyDescent="0.25">
      <c r="A110" s="199" t="s">
        <v>412</v>
      </c>
      <c r="B110" s="135" t="s">
        <v>37</v>
      </c>
      <c r="C110" s="32">
        <v>10</v>
      </c>
      <c r="D110" s="32" t="s">
        <v>38</v>
      </c>
      <c r="E110" s="256" t="s">
        <v>339</v>
      </c>
      <c r="F110" s="243">
        <f t="shared" si="67"/>
        <v>23022086103.75</v>
      </c>
      <c r="G110" s="243">
        <f t="shared" si="67"/>
        <v>0</v>
      </c>
      <c r="H110" s="243">
        <f t="shared" si="67"/>
        <v>23022086103.75</v>
      </c>
      <c r="I110" s="294">
        <f t="shared" si="45"/>
        <v>0.32077377549632208</v>
      </c>
      <c r="J110" s="243">
        <f t="shared" si="67"/>
        <v>22741631541.41</v>
      </c>
      <c r="K110" s="243">
        <f t="shared" si="67"/>
        <v>22507713667.43</v>
      </c>
      <c r="L110" s="243">
        <f t="shared" si="67"/>
        <v>233917873.97999954</v>
      </c>
      <c r="M110" s="294">
        <f t="shared" si="47"/>
        <v>0.98781802130892393</v>
      </c>
      <c r="N110" s="294">
        <f t="shared" si="48"/>
        <v>0.97765743582045694</v>
      </c>
      <c r="O110" s="295">
        <f t="shared" si="54"/>
        <v>0.98971411204362969</v>
      </c>
    </row>
    <row r="111" spans="1:15" ht="35.25" customHeight="1" x14ac:dyDescent="0.25">
      <c r="A111" s="199" t="s">
        <v>413</v>
      </c>
      <c r="B111" s="135" t="s">
        <v>37</v>
      </c>
      <c r="C111" s="32">
        <v>10</v>
      </c>
      <c r="D111" s="32" t="s">
        <v>38</v>
      </c>
      <c r="E111" s="256" t="s">
        <v>342</v>
      </c>
      <c r="F111" s="243">
        <f t="shared" si="67"/>
        <v>23022086103.75</v>
      </c>
      <c r="G111" s="243">
        <f t="shared" si="67"/>
        <v>0</v>
      </c>
      <c r="H111" s="243">
        <f t="shared" si="67"/>
        <v>23022086103.75</v>
      </c>
      <c r="I111" s="294">
        <f t="shared" si="45"/>
        <v>0.32077377549632208</v>
      </c>
      <c r="J111" s="243">
        <f t="shared" si="67"/>
        <v>22741631541.41</v>
      </c>
      <c r="K111" s="243">
        <f t="shared" si="67"/>
        <v>22507713667.43</v>
      </c>
      <c r="L111" s="243">
        <f t="shared" si="67"/>
        <v>233917873.97999954</v>
      </c>
      <c r="M111" s="294">
        <f t="shared" si="47"/>
        <v>0.98781802130892393</v>
      </c>
      <c r="N111" s="294">
        <f t="shared" si="48"/>
        <v>0.97765743582045694</v>
      </c>
      <c r="O111" s="295">
        <f t="shared" si="54"/>
        <v>0.98971411204362969</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45"/>
        <v>0.32077377549632208</v>
      </c>
      <c r="J112" s="296">
        <v>22741631541.41</v>
      </c>
      <c r="K112" s="296">
        <v>22507713667.43</v>
      </c>
      <c r="L112" s="296">
        <f>+J112-K112</f>
        <v>233917873.97999954</v>
      </c>
      <c r="M112" s="297">
        <f t="shared" si="47"/>
        <v>0.98781802130892393</v>
      </c>
      <c r="N112" s="297">
        <f t="shared" si="48"/>
        <v>0.97765743582045694</v>
      </c>
      <c r="O112" s="298">
        <f t="shared" si="54"/>
        <v>0.98971411204362969</v>
      </c>
    </row>
    <row r="113" spans="1:15" ht="72" customHeight="1" x14ac:dyDescent="0.25">
      <c r="A113" s="199" t="s">
        <v>344</v>
      </c>
      <c r="B113" s="135" t="s">
        <v>37</v>
      </c>
      <c r="C113" s="32">
        <v>10</v>
      </c>
      <c r="D113" s="32" t="s">
        <v>38</v>
      </c>
      <c r="E113" s="256" t="s">
        <v>345</v>
      </c>
      <c r="F113" s="243">
        <f t="shared" ref="F113:L115" si="68">+F114</f>
        <v>48271891</v>
      </c>
      <c r="G113" s="243">
        <f t="shared" si="68"/>
        <v>0</v>
      </c>
      <c r="H113" s="243">
        <f t="shared" si="68"/>
        <v>48271891</v>
      </c>
      <c r="I113" s="294">
        <f t="shared" si="45"/>
        <v>6.7258703909958565E-4</v>
      </c>
      <c r="J113" s="243">
        <f t="shared" si="68"/>
        <v>268669</v>
      </c>
      <c r="K113" s="243">
        <f t="shared" si="68"/>
        <v>268669</v>
      </c>
      <c r="L113" s="243">
        <f t="shared" si="68"/>
        <v>0</v>
      </c>
      <c r="M113" s="294">
        <f t="shared" si="47"/>
        <v>5.5657442547672308E-3</v>
      </c>
      <c r="N113" s="294">
        <f t="shared" si="48"/>
        <v>5.5657442547672308E-3</v>
      </c>
      <c r="O113" s="295">
        <f t="shared" si="54"/>
        <v>1</v>
      </c>
    </row>
    <row r="114" spans="1:15" ht="49.5" customHeight="1" x14ac:dyDescent="0.25">
      <c r="A114" s="199" t="s">
        <v>415</v>
      </c>
      <c r="B114" s="135" t="s">
        <v>37</v>
      </c>
      <c r="C114" s="32">
        <v>10</v>
      </c>
      <c r="D114" s="32" t="s">
        <v>38</v>
      </c>
      <c r="E114" s="256" t="s">
        <v>345</v>
      </c>
      <c r="F114" s="243">
        <f t="shared" si="68"/>
        <v>48271891</v>
      </c>
      <c r="G114" s="243">
        <f t="shared" si="68"/>
        <v>0</v>
      </c>
      <c r="H114" s="243">
        <f t="shared" si="68"/>
        <v>48271891</v>
      </c>
      <c r="I114" s="294">
        <f t="shared" si="45"/>
        <v>6.7258703909958565E-4</v>
      </c>
      <c r="J114" s="243">
        <f t="shared" si="68"/>
        <v>268669</v>
      </c>
      <c r="K114" s="243">
        <f t="shared" si="68"/>
        <v>268669</v>
      </c>
      <c r="L114" s="243">
        <f t="shared" si="68"/>
        <v>0</v>
      </c>
      <c r="M114" s="294">
        <f t="shared" si="47"/>
        <v>5.5657442547672308E-3</v>
      </c>
      <c r="N114" s="294">
        <f t="shared" si="48"/>
        <v>5.5657442547672308E-3</v>
      </c>
      <c r="O114" s="295">
        <f t="shared" si="54"/>
        <v>1</v>
      </c>
    </row>
    <row r="115" spans="1:15" ht="35.25" customHeight="1" x14ac:dyDescent="0.25">
      <c r="A115" s="199" t="s">
        <v>416</v>
      </c>
      <c r="B115" s="135" t="s">
        <v>37</v>
      </c>
      <c r="C115" s="32">
        <v>10</v>
      </c>
      <c r="D115" s="32" t="s">
        <v>38</v>
      </c>
      <c r="E115" s="256" t="s">
        <v>348</v>
      </c>
      <c r="F115" s="243">
        <f t="shared" si="68"/>
        <v>48271891</v>
      </c>
      <c r="G115" s="243">
        <f t="shared" si="68"/>
        <v>0</v>
      </c>
      <c r="H115" s="243">
        <f t="shared" si="68"/>
        <v>48271891</v>
      </c>
      <c r="I115" s="294">
        <f t="shared" si="45"/>
        <v>6.7258703909958565E-4</v>
      </c>
      <c r="J115" s="243">
        <f t="shared" si="68"/>
        <v>268669</v>
      </c>
      <c r="K115" s="243">
        <f t="shared" si="68"/>
        <v>268669</v>
      </c>
      <c r="L115" s="243">
        <f t="shared" si="68"/>
        <v>0</v>
      </c>
      <c r="M115" s="294">
        <f t="shared" si="47"/>
        <v>5.5657442547672308E-3</v>
      </c>
      <c r="N115" s="294">
        <f t="shared" si="48"/>
        <v>5.5657442547672308E-3</v>
      </c>
      <c r="O115" s="295">
        <f t="shared" si="5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45"/>
        <v>6.7258703909958565E-4</v>
      </c>
      <c r="J116" s="303">
        <v>268669</v>
      </c>
      <c r="K116" s="251">
        <v>268669</v>
      </c>
      <c r="L116" s="303">
        <f>+J116-K116</f>
        <v>0</v>
      </c>
      <c r="M116" s="311">
        <f t="shared" si="47"/>
        <v>5.5657442547672308E-3</v>
      </c>
      <c r="N116" s="311">
        <f t="shared" si="48"/>
        <v>5.5657442547672308E-3</v>
      </c>
      <c r="O116" s="298">
        <f t="shared" si="54"/>
        <v>1</v>
      </c>
    </row>
    <row r="117" spans="1:15" s="264" customFormat="1" ht="33" customHeight="1" thickBot="1" x14ac:dyDescent="0.3">
      <c r="A117" s="422" t="s">
        <v>350</v>
      </c>
      <c r="B117" s="423"/>
      <c r="C117" s="423"/>
      <c r="D117" s="423"/>
      <c r="E117" s="423"/>
      <c r="F117" s="207">
        <f>+F8+F46+F47+F48</f>
        <v>71773169941.100006</v>
      </c>
      <c r="G117" s="207">
        <f t="shared" ref="G117:L117" si="69">+G8+G46+G47+G48</f>
        <v>2695350</v>
      </c>
      <c r="H117" s="207">
        <f t="shared" si="69"/>
        <v>71770474591.100006</v>
      </c>
      <c r="I117" s="208">
        <f t="shared" si="69"/>
        <v>0.99999999999999989</v>
      </c>
      <c r="J117" s="207">
        <f>+J8+J46+J47+J48</f>
        <v>52733961015.510002</v>
      </c>
      <c r="K117" s="207">
        <f t="shared" si="69"/>
        <v>51994533474.529999</v>
      </c>
      <c r="L117" s="207">
        <f t="shared" si="69"/>
        <v>739427540.97999954</v>
      </c>
      <c r="M117" s="209">
        <f t="shared" si="47"/>
        <v>0.7347584269987445</v>
      </c>
      <c r="N117" s="209">
        <f t="shared" si="48"/>
        <v>0.72445575664310369</v>
      </c>
      <c r="O117" s="210">
        <f>+K117/J117</f>
        <v>0.98597815284987744</v>
      </c>
    </row>
    <row r="118" spans="1:15" x14ac:dyDescent="0.25">
      <c r="A118" s="265" t="s">
        <v>623</v>
      </c>
      <c r="B118" s="266"/>
      <c r="C118" s="266"/>
      <c r="D118" s="266"/>
      <c r="E118" s="267"/>
      <c r="F118" s="267"/>
      <c r="G118" s="267"/>
      <c r="H118" s="267"/>
      <c r="I118" s="267"/>
      <c r="J118" s="267"/>
    </row>
    <row r="119" spans="1:15" x14ac:dyDescent="0.25">
      <c r="A119" s="265" t="s">
        <v>419</v>
      </c>
      <c r="F119" s="269"/>
      <c r="G119" s="269"/>
      <c r="H119" s="269"/>
      <c r="I119" s="269"/>
      <c r="J119" s="269"/>
    </row>
    <row r="120" spans="1:15" x14ac:dyDescent="0.25">
      <c r="J120" s="269"/>
    </row>
    <row r="121" spans="1:15" x14ac:dyDescent="0.25">
      <c r="J121" s="269"/>
    </row>
    <row r="308" spans="1:14" ht="16.5" thickBot="1" x14ac:dyDescent="0.3"/>
    <row r="309" spans="1:14" ht="19.5" thickBot="1" x14ac:dyDescent="0.3">
      <c r="A309" s="382" t="s">
        <v>352</v>
      </c>
      <c r="B309" s="383"/>
      <c r="C309" s="383"/>
      <c r="D309" s="383"/>
      <c r="E309" s="383"/>
      <c r="F309" s="383"/>
      <c r="G309" s="383"/>
      <c r="H309" s="383"/>
      <c r="I309" s="383"/>
      <c r="J309" s="383"/>
      <c r="K309" s="383"/>
      <c r="L309" s="383"/>
      <c r="M309" s="383"/>
      <c r="N309" s="384"/>
    </row>
  </sheetData>
  <mergeCells count="18">
    <mergeCell ref="A2:J2"/>
    <mergeCell ref="A3:J3"/>
    <mergeCell ref="A4:J4"/>
    <mergeCell ref="A6:A7"/>
    <mergeCell ref="B6:B7"/>
    <mergeCell ref="C6:C7"/>
    <mergeCell ref="D6:D7"/>
    <mergeCell ref="E6:E7"/>
    <mergeCell ref="F6:F7"/>
    <mergeCell ref="G6:G7"/>
    <mergeCell ref="A117:E117"/>
    <mergeCell ref="A309:N309"/>
    <mergeCell ref="H6:H7"/>
    <mergeCell ref="I6:I7"/>
    <mergeCell ref="J6:J7"/>
    <mergeCell ref="K6:K7"/>
    <mergeCell ref="L6:L7"/>
    <mergeCell ref="M6:O6"/>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ACC9-5A82-479A-841C-71A6C0A291E3}">
  <sheetPr codeName="Hoja11">
    <tabColor theme="0"/>
  </sheetPr>
  <dimension ref="A1:O309"/>
  <sheetViews>
    <sheetView zoomScale="75" zoomScaleNormal="75" workbookViewId="0">
      <selection activeCell="A8" sqref="A8:D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2.85546875" style="5" customWidth="1"/>
    <col min="9" max="9" width="29.42578125" style="5" customWidth="1"/>
    <col min="10" max="10" width="22.5703125" style="5" customWidth="1"/>
    <col min="11" max="11" width="22"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13" t="s">
        <v>0</v>
      </c>
      <c r="B2" s="413"/>
      <c r="C2" s="413"/>
      <c r="D2" s="413"/>
      <c r="E2" s="413"/>
      <c r="F2" s="413"/>
      <c r="G2" s="413"/>
      <c r="H2" s="413"/>
      <c r="I2" s="413"/>
      <c r="J2" s="413"/>
      <c r="K2" s="162"/>
      <c r="L2" s="162"/>
      <c r="M2" s="162"/>
      <c r="N2" s="162"/>
      <c r="O2" s="162"/>
    </row>
    <row r="3" spans="1:15" ht="24.95" customHeight="1" x14ac:dyDescent="0.25">
      <c r="A3" s="414" t="s">
        <v>355</v>
      </c>
      <c r="B3" s="414"/>
      <c r="C3" s="414"/>
      <c r="D3" s="414"/>
      <c r="E3" s="414"/>
      <c r="F3" s="414"/>
      <c r="G3" s="414"/>
      <c r="H3" s="414"/>
      <c r="I3" s="414"/>
      <c r="J3" s="414"/>
      <c r="K3" s="164"/>
      <c r="L3" s="162"/>
      <c r="M3" s="162"/>
      <c r="N3" s="162"/>
      <c r="O3" s="162"/>
    </row>
    <row r="4" spans="1:15" ht="24.95" customHeight="1" x14ac:dyDescent="0.25">
      <c r="A4" s="415" t="s">
        <v>625</v>
      </c>
      <c r="B4" s="415"/>
      <c r="C4" s="415"/>
      <c r="D4" s="415"/>
      <c r="E4" s="415"/>
      <c r="F4" s="415"/>
      <c r="G4" s="415"/>
      <c r="H4" s="415"/>
      <c r="I4" s="415"/>
      <c r="J4" s="415"/>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6" t="s">
        <v>6</v>
      </c>
      <c r="B6" s="418" t="s">
        <v>7</v>
      </c>
      <c r="C6" s="418" t="s">
        <v>8</v>
      </c>
      <c r="D6" s="418" t="s">
        <v>9</v>
      </c>
      <c r="E6" s="418" t="s">
        <v>10</v>
      </c>
      <c r="F6" s="407" t="s">
        <v>357</v>
      </c>
      <c r="G6" s="420" t="s">
        <v>358</v>
      </c>
      <c r="H6" s="407" t="s">
        <v>359</v>
      </c>
      <c r="I6" s="409" t="s">
        <v>14</v>
      </c>
      <c r="J6" s="407" t="s">
        <v>360</v>
      </c>
      <c r="K6" s="407" t="s">
        <v>361</v>
      </c>
      <c r="L6" s="407" t="s">
        <v>362</v>
      </c>
      <c r="M6" s="411" t="s">
        <v>363</v>
      </c>
      <c r="N6" s="411"/>
      <c r="O6" s="412"/>
    </row>
    <row r="7" spans="1:15" ht="84.75" customHeight="1" thickBot="1" x14ac:dyDescent="0.3">
      <c r="A7" s="417"/>
      <c r="B7" s="419"/>
      <c r="C7" s="419"/>
      <c r="D7" s="419"/>
      <c r="E7" s="419"/>
      <c r="F7" s="408"/>
      <c r="G7" s="421"/>
      <c r="H7" s="408"/>
      <c r="I7" s="410"/>
      <c r="J7" s="408"/>
      <c r="K7" s="408"/>
      <c r="L7" s="40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 t="shared" ref="G8:L8" si="0">+G9</f>
        <v>0</v>
      </c>
      <c r="H8" s="26">
        <f t="shared" si="0"/>
        <v>286813242.39999998</v>
      </c>
      <c r="I8" s="289">
        <f t="shared" ref="I8:I71" si="1">+H8/$H$117</f>
        <v>3.9962567341803061E-3</v>
      </c>
      <c r="J8" s="26">
        <f t="shared" si="0"/>
        <v>278587272.63</v>
      </c>
      <c r="K8" s="26">
        <f t="shared" si="0"/>
        <v>278587272.63</v>
      </c>
      <c r="L8" s="26">
        <f t="shared" si="0"/>
        <v>0</v>
      </c>
      <c r="M8" s="290">
        <f>+J8/H8</f>
        <v>0.97131942130298243</v>
      </c>
      <c r="N8" s="290">
        <f>+K8/H8</f>
        <v>0.97131942130298243</v>
      </c>
      <c r="O8" s="291">
        <f>+K8/J8</f>
        <v>1</v>
      </c>
    </row>
    <row r="9" spans="1:15" ht="27.75" customHeight="1" x14ac:dyDescent="0.25">
      <c r="A9" s="110" t="s">
        <v>100</v>
      </c>
      <c r="B9" s="111" t="s">
        <v>41</v>
      </c>
      <c r="C9" s="111">
        <v>20</v>
      </c>
      <c r="D9" s="111" t="s">
        <v>38</v>
      </c>
      <c r="E9" s="231" t="s">
        <v>101</v>
      </c>
      <c r="F9" s="254">
        <f>+F10+F15</f>
        <v>286813242.39999998</v>
      </c>
      <c r="G9" s="254">
        <f t="shared" ref="G9:L9" si="2">+G10+G15</f>
        <v>0</v>
      </c>
      <c r="H9" s="254">
        <f t="shared" si="2"/>
        <v>286813242.39999998</v>
      </c>
      <c r="I9" s="292">
        <f t="shared" si="1"/>
        <v>3.9962567341803061E-3</v>
      </c>
      <c r="J9" s="254">
        <f t="shared" si="2"/>
        <v>278587272.63</v>
      </c>
      <c r="K9" s="254">
        <f t="shared" si="2"/>
        <v>278587272.63</v>
      </c>
      <c r="L9" s="254">
        <f t="shared" si="2"/>
        <v>0</v>
      </c>
      <c r="M9" s="292">
        <f>+J9/H9</f>
        <v>0.97131942130298243</v>
      </c>
      <c r="N9" s="292">
        <f>+K9/H9</f>
        <v>0.97131942130298243</v>
      </c>
      <c r="O9" s="293">
        <f>+K9/J9</f>
        <v>1</v>
      </c>
    </row>
    <row r="10" spans="1:15" ht="27.75" customHeight="1" x14ac:dyDescent="0.25">
      <c r="A10" s="113" t="s">
        <v>102</v>
      </c>
      <c r="B10" s="32" t="s">
        <v>41</v>
      </c>
      <c r="C10" s="32">
        <v>20</v>
      </c>
      <c r="D10" s="32" t="s">
        <v>38</v>
      </c>
      <c r="E10" s="234" t="s">
        <v>103</v>
      </c>
      <c r="F10" s="243">
        <f t="shared" ref="F10:L11" si="3">+F11</f>
        <v>19853097.380000003</v>
      </c>
      <c r="G10" s="243">
        <f t="shared" si="3"/>
        <v>0</v>
      </c>
      <c r="H10" s="243">
        <f t="shared" si="3"/>
        <v>19853097.380000003</v>
      </c>
      <c r="I10" s="294">
        <f t="shared" si="1"/>
        <v>2.7661928520202251E-4</v>
      </c>
      <c r="J10" s="243">
        <f t="shared" si="3"/>
        <v>19853097.380000003</v>
      </c>
      <c r="K10" s="243">
        <f t="shared" si="3"/>
        <v>19853097.380000003</v>
      </c>
      <c r="L10" s="243">
        <f t="shared" si="3"/>
        <v>0</v>
      </c>
      <c r="M10" s="294">
        <f t="shared" ref="M10:M73" si="4">+J10/H10</f>
        <v>1</v>
      </c>
      <c r="N10" s="294">
        <f t="shared" ref="N10:N73" si="5">+K10/H10</f>
        <v>1</v>
      </c>
      <c r="O10" s="295">
        <f t="shared" ref="O10:O43" si="6">+K10/J10</f>
        <v>1</v>
      </c>
    </row>
    <row r="11" spans="1:15" ht="27.75" customHeight="1" x14ac:dyDescent="0.25">
      <c r="A11" s="113" t="s">
        <v>104</v>
      </c>
      <c r="B11" s="32" t="s">
        <v>41</v>
      </c>
      <c r="C11" s="32">
        <v>20</v>
      </c>
      <c r="D11" s="32" t="s">
        <v>38</v>
      </c>
      <c r="E11" s="234" t="s">
        <v>105</v>
      </c>
      <c r="F11" s="242">
        <f>+F12</f>
        <v>19853097.380000003</v>
      </c>
      <c r="G11" s="242">
        <f t="shared" si="3"/>
        <v>0</v>
      </c>
      <c r="H11" s="242">
        <f t="shared" si="3"/>
        <v>19853097.380000003</v>
      </c>
      <c r="I11" s="294">
        <f t="shared" si="1"/>
        <v>2.7661928520202251E-4</v>
      </c>
      <c r="J11" s="242">
        <f t="shared" si="3"/>
        <v>19853097.380000003</v>
      </c>
      <c r="K11" s="242">
        <f t="shared" si="3"/>
        <v>19853097.380000003</v>
      </c>
      <c r="L11" s="242">
        <f t="shared" si="3"/>
        <v>0</v>
      </c>
      <c r="M11" s="294">
        <f t="shared" si="4"/>
        <v>1</v>
      </c>
      <c r="N11" s="294">
        <f t="shared" si="5"/>
        <v>1</v>
      </c>
      <c r="O11" s="295">
        <f t="shared" si="6"/>
        <v>1</v>
      </c>
    </row>
    <row r="12" spans="1:15" ht="27.75" customHeight="1" x14ac:dyDescent="0.25">
      <c r="A12" s="113" t="s">
        <v>110</v>
      </c>
      <c r="B12" s="32" t="s">
        <v>41</v>
      </c>
      <c r="C12" s="32">
        <v>20</v>
      </c>
      <c r="D12" s="32" t="s">
        <v>38</v>
      </c>
      <c r="E12" s="234" t="s">
        <v>111</v>
      </c>
      <c r="F12" s="242">
        <f>+F14+F13</f>
        <v>19853097.380000003</v>
      </c>
      <c r="G12" s="242">
        <f t="shared" ref="G12:L12" si="7">+G14+G13</f>
        <v>0</v>
      </c>
      <c r="H12" s="242">
        <f t="shared" si="7"/>
        <v>19853097.380000003</v>
      </c>
      <c r="I12" s="294">
        <f t="shared" si="1"/>
        <v>2.7661928520202251E-4</v>
      </c>
      <c r="J12" s="242">
        <f t="shared" si="7"/>
        <v>19853097.380000003</v>
      </c>
      <c r="K12" s="242">
        <f t="shared" si="7"/>
        <v>19853097.380000003</v>
      </c>
      <c r="L12" s="242">
        <f t="shared" si="7"/>
        <v>0</v>
      </c>
      <c r="M12" s="294">
        <f t="shared" si="4"/>
        <v>1</v>
      </c>
      <c r="N12" s="294">
        <f t="shared" si="5"/>
        <v>1</v>
      </c>
      <c r="O12" s="295">
        <f t="shared" si="6"/>
        <v>1</v>
      </c>
    </row>
    <row r="13" spans="1:15" ht="27.75" customHeight="1" x14ac:dyDescent="0.25">
      <c r="A13" s="114" t="s">
        <v>367</v>
      </c>
      <c r="B13" s="43" t="s">
        <v>41</v>
      </c>
      <c r="C13" s="43">
        <v>20</v>
      </c>
      <c r="D13" s="43" t="s">
        <v>38</v>
      </c>
      <c r="E13" s="237" t="s">
        <v>368</v>
      </c>
      <c r="F13" s="244">
        <v>8428841</v>
      </c>
      <c r="G13" s="244">
        <v>0</v>
      </c>
      <c r="H13" s="296">
        <f>+F13-G13</f>
        <v>8428841</v>
      </c>
      <c r="I13" s="297">
        <f t="shared" si="1"/>
        <v>1.1744162272887116E-4</v>
      </c>
      <c r="J13" s="244">
        <v>8428841</v>
      </c>
      <c r="K13" s="244">
        <v>8428841</v>
      </c>
      <c r="L13" s="296">
        <f>+J13-K13</f>
        <v>0</v>
      </c>
      <c r="M13" s="297">
        <f t="shared" si="4"/>
        <v>1</v>
      </c>
      <c r="N13" s="297">
        <f t="shared" si="5"/>
        <v>1</v>
      </c>
      <c r="O13" s="298">
        <f>+K13/J13</f>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1"/>
        <v>1.5917766247315133E-4</v>
      </c>
      <c r="J14" s="244">
        <v>11424256.380000001</v>
      </c>
      <c r="K14" s="244">
        <v>11424256.380000001</v>
      </c>
      <c r="L14" s="296">
        <f>+J14-K14</f>
        <v>0</v>
      </c>
      <c r="M14" s="297">
        <f t="shared" si="4"/>
        <v>1</v>
      </c>
      <c r="N14" s="297">
        <f t="shared" si="5"/>
        <v>1</v>
      </c>
      <c r="O14" s="298">
        <f t="shared" si="6"/>
        <v>1</v>
      </c>
    </row>
    <row r="15" spans="1:15" ht="30" customHeight="1" x14ac:dyDescent="0.25">
      <c r="A15" s="113" t="s">
        <v>114</v>
      </c>
      <c r="B15" s="32" t="s">
        <v>41</v>
      </c>
      <c r="C15" s="32">
        <v>20</v>
      </c>
      <c r="D15" s="32" t="s">
        <v>38</v>
      </c>
      <c r="E15" s="234" t="s">
        <v>115</v>
      </c>
      <c r="F15" s="243">
        <f>+F16+F33</f>
        <v>266960145.01999998</v>
      </c>
      <c r="G15" s="243">
        <f t="shared" ref="G15:L15" si="8">+G16+G33</f>
        <v>0</v>
      </c>
      <c r="H15" s="243">
        <f t="shared" si="8"/>
        <v>266960145.01999998</v>
      </c>
      <c r="I15" s="294">
        <f t="shared" si="1"/>
        <v>3.7196374489782843E-3</v>
      </c>
      <c r="J15" s="243">
        <f t="shared" si="8"/>
        <v>258734175.25</v>
      </c>
      <c r="K15" s="243">
        <f t="shared" si="8"/>
        <v>258734175.25</v>
      </c>
      <c r="L15" s="243">
        <f t="shared" si="8"/>
        <v>0</v>
      </c>
      <c r="M15" s="294">
        <f t="shared" si="4"/>
        <v>0.9691865249422017</v>
      </c>
      <c r="N15" s="294">
        <f t="shared" si="5"/>
        <v>0.9691865249422017</v>
      </c>
      <c r="O15" s="295">
        <f t="shared" si="6"/>
        <v>1</v>
      </c>
    </row>
    <row r="16" spans="1:15" ht="24.75" customHeight="1" x14ac:dyDescent="0.25">
      <c r="A16" s="113" t="s">
        <v>116</v>
      </c>
      <c r="B16" s="32" t="s">
        <v>41</v>
      </c>
      <c r="C16" s="32">
        <v>20</v>
      </c>
      <c r="D16" s="32" t="s">
        <v>38</v>
      </c>
      <c r="E16" s="234" t="s">
        <v>117</v>
      </c>
      <c r="F16" s="242">
        <f>+F17+F20+F29</f>
        <v>178363939.63</v>
      </c>
      <c r="G16" s="242">
        <f t="shared" ref="G16:L16" si="9">+G17+G20+G29</f>
        <v>0</v>
      </c>
      <c r="H16" s="242">
        <f t="shared" si="9"/>
        <v>178363939.63</v>
      </c>
      <c r="I16" s="294">
        <f t="shared" si="1"/>
        <v>2.4851993893895506E-3</v>
      </c>
      <c r="J16" s="242">
        <f t="shared" si="9"/>
        <v>178315558.85999998</v>
      </c>
      <c r="K16" s="242">
        <f t="shared" si="9"/>
        <v>178315558.85999998</v>
      </c>
      <c r="L16" s="242">
        <f t="shared" si="9"/>
        <v>0</v>
      </c>
      <c r="M16" s="294">
        <f t="shared" si="4"/>
        <v>0.99972875251522042</v>
      </c>
      <c r="N16" s="294">
        <f t="shared" si="5"/>
        <v>0.99972875251522042</v>
      </c>
      <c r="O16" s="295">
        <f t="shared" si="6"/>
        <v>1</v>
      </c>
    </row>
    <row r="17" spans="1:15" ht="54.75" customHeight="1" x14ac:dyDescent="0.25">
      <c r="A17" s="113" t="s">
        <v>118</v>
      </c>
      <c r="B17" s="32" t="s">
        <v>41</v>
      </c>
      <c r="C17" s="32">
        <v>20</v>
      </c>
      <c r="D17" s="32" t="s">
        <v>38</v>
      </c>
      <c r="E17" s="234" t="s">
        <v>119</v>
      </c>
      <c r="F17" s="242">
        <f>+F18+F19</f>
        <v>48200116</v>
      </c>
      <c r="G17" s="242">
        <f t="shared" ref="G17:L17" si="10">+G18+G19</f>
        <v>0</v>
      </c>
      <c r="H17" s="242">
        <f t="shared" si="10"/>
        <v>48200116</v>
      </c>
      <c r="I17" s="294">
        <f t="shared" si="1"/>
        <v>6.7158697604567772E-4</v>
      </c>
      <c r="J17" s="242">
        <f t="shared" si="10"/>
        <v>48200116</v>
      </c>
      <c r="K17" s="242">
        <f t="shared" si="10"/>
        <v>48200116</v>
      </c>
      <c r="L17" s="242">
        <f t="shared" si="10"/>
        <v>0</v>
      </c>
      <c r="M17" s="294">
        <f t="shared" si="4"/>
        <v>1</v>
      </c>
      <c r="N17" s="294">
        <f t="shared" si="5"/>
        <v>1</v>
      </c>
      <c r="O17" s="295">
        <f t="shared" si="6"/>
        <v>1</v>
      </c>
    </row>
    <row r="18" spans="1:15" ht="36.75" customHeight="1" x14ac:dyDescent="0.25">
      <c r="A18" s="114" t="s">
        <v>122</v>
      </c>
      <c r="B18" s="43" t="s">
        <v>41</v>
      </c>
      <c r="C18" s="43">
        <v>20</v>
      </c>
      <c r="D18" s="43" t="s">
        <v>38</v>
      </c>
      <c r="E18" s="237" t="s">
        <v>123</v>
      </c>
      <c r="F18" s="244">
        <v>299046</v>
      </c>
      <c r="G18" s="244">
        <v>0</v>
      </c>
      <c r="H18" s="296">
        <f t="shared" ref="H18:H19" si="11">+F18-G18</f>
        <v>299046</v>
      </c>
      <c r="I18" s="299">
        <f t="shared" si="1"/>
        <v>4.1666994917305949E-6</v>
      </c>
      <c r="J18" s="244">
        <v>299046</v>
      </c>
      <c r="K18" s="244">
        <v>299046</v>
      </c>
      <c r="L18" s="296">
        <f>+J18-K18</f>
        <v>0</v>
      </c>
      <c r="M18" s="297">
        <f t="shared" si="4"/>
        <v>1</v>
      </c>
      <c r="N18" s="297">
        <f t="shared" si="5"/>
        <v>1</v>
      </c>
      <c r="O18" s="298">
        <f t="shared" si="6"/>
        <v>1</v>
      </c>
    </row>
    <row r="19" spans="1:15" ht="43.5" customHeight="1" x14ac:dyDescent="0.25">
      <c r="A19" s="114" t="s">
        <v>124</v>
      </c>
      <c r="B19" s="43" t="s">
        <v>41</v>
      </c>
      <c r="C19" s="43">
        <v>20</v>
      </c>
      <c r="D19" s="43" t="s">
        <v>38</v>
      </c>
      <c r="E19" s="237" t="s">
        <v>125</v>
      </c>
      <c r="F19" s="244">
        <v>47901070</v>
      </c>
      <c r="G19" s="244">
        <v>0</v>
      </c>
      <c r="H19" s="296">
        <f t="shared" si="11"/>
        <v>47901070</v>
      </c>
      <c r="I19" s="297">
        <f t="shared" si="1"/>
        <v>6.6742027655394712E-4</v>
      </c>
      <c r="J19" s="244">
        <v>47901070</v>
      </c>
      <c r="K19" s="244">
        <v>47901070</v>
      </c>
      <c r="L19" s="296">
        <f>+J19-K19</f>
        <v>0</v>
      </c>
      <c r="M19" s="297">
        <f t="shared" si="4"/>
        <v>1</v>
      </c>
      <c r="N19" s="297">
        <f t="shared" si="5"/>
        <v>1</v>
      </c>
      <c r="O19" s="298">
        <f t="shared" si="6"/>
        <v>1</v>
      </c>
    </row>
    <row r="20" spans="1:15" ht="51" customHeight="1" x14ac:dyDescent="0.25">
      <c r="A20" s="180" t="s">
        <v>126</v>
      </c>
      <c r="B20" s="32" t="s">
        <v>41</v>
      </c>
      <c r="C20" s="32">
        <v>20</v>
      </c>
      <c r="D20" s="32" t="s">
        <v>38</v>
      </c>
      <c r="E20" s="234" t="s">
        <v>127</v>
      </c>
      <c r="F20" s="242">
        <f t="shared" ref="F20:L20" si="12">+F21+F22+F23+F24+F25+F26+F27+F28</f>
        <v>116652094.84999999</v>
      </c>
      <c r="G20" s="242">
        <f t="shared" si="12"/>
        <v>0</v>
      </c>
      <c r="H20" s="242">
        <f t="shared" si="12"/>
        <v>116652094.84999999</v>
      </c>
      <c r="I20" s="294">
        <f t="shared" si="1"/>
        <v>1.6253493586966693E-3</v>
      </c>
      <c r="J20" s="242">
        <f t="shared" si="12"/>
        <v>116603726.25999999</v>
      </c>
      <c r="K20" s="242">
        <f t="shared" si="12"/>
        <v>116603726.25999999</v>
      </c>
      <c r="L20" s="242">
        <f t="shared" si="12"/>
        <v>0</v>
      </c>
      <c r="M20" s="294">
        <f t="shared" si="4"/>
        <v>0.99958536029668221</v>
      </c>
      <c r="N20" s="294">
        <f t="shared" si="5"/>
        <v>0.99958536029668221</v>
      </c>
      <c r="O20" s="295">
        <f t="shared" si="6"/>
        <v>1</v>
      </c>
    </row>
    <row r="21" spans="1:15" ht="51" customHeight="1" x14ac:dyDescent="0.25">
      <c r="A21" s="181" t="s">
        <v>370</v>
      </c>
      <c r="B21" s="43" t="s">
        <v>41</v>
      </c>
      <c r="C21" s="43">
        <v>20</v>
      </c>
      <c r="D21" s="43" t="s">
        <v>38</v>
      </c>
      <c r="E21" s="237" t="s">
        <v>371</v>
      </c>
      <c r="F21" s="244">
        <v>723500</v>
      </c>
      <c r="G21" s="244">
        <v>0</v>
      </c>
      <c r="H21" s="296">
        <f t="shared" ref="H21:H28" si="13">+F21-G21</f>
        <v>723500</v>
      </c>
      <c r="I21" s="300">
        <f t="shared" si="1"/>
        <v>1.0080747049842117E-5</v>
      </c>
      <c r="J21" s="244">
        <v>723500</v>
      </c>
      <c r="K21" s="244">
        <v>723500</v>
      </c>
      <c r="L21" s="296">
        <f t="shared" ref="L21:L28" si="14">+J21-K21</f>
        <v>0</v>
      </c>
      <c r="M21" s="297">
        <f t="shared" si="4"/>
        <v>1</v>
      </c>
      <c r="N21" s="297">
        <f t="shared" si="5"/>
        <v>1</v>
      </c>
      <c r="O21" s="298">
        <f t="shared" si="6"/>
        <v>1</v>
      </c>
    </row>
    <row r="22" spans="1:15" ht="44.25" customHeight="1" x14ac:dyDescent="0.25">
      <c r="A22" s="181" t="s">
        <v>128</v>
      </c>
      <c r="B22" s="43" t="s">
        <v>41</v>
      </c>
      <c r="C22" s="43">
        <v>20</v>
      </c>
      <c r="D22" s="43" t="s">
        <v>38</v>
      </c>
      <c r="E22" s="237" t="s">
        <v>372</v>
      </c>
      <c r="F22" s="244">
        <v>84745994.700000003</v>
      </c>
      <c r="G22" s="244">
        <v>0</v>
      </c>
      <c r="H22" s="296">
        <f t="shared" si="13"/>
        <v>84745994.700000003</v>
      </c>
      <c r="I22" s="297">
        <f t="shared" si="1"/>
        <v>1.180791895035191E-3</v>
      </c>
      <c r="J22" s="244">
        <v>84745994.700000003</v>
      </c>
      <c r="K22" s="244">
        <v>84745994.700000003</v>
      </c>
      <c r="L22" s="296">
        <f t="shared" si="14"/>
        <v>0</v>
      </c>
      <c r="M22" s="297">
        <f t="shared" si="4"/>
        <v>1</v>
      </c>
      <c r="N22" s="297">
        <f t="shared" si="5"/>
        <v>1</v>
      </c>
      <c r="O22" s="298">
        <f t="shared" si="6"/>
        <v>1</v>
      </c>
    </row>
    <row r="23" spans="1:15" ht="53.25" customHeight="1" x14ac:dyDescent="0.25">
      <c r="A23" s="181" t="s">
        <v>130</v>
      </c>
      <c r="B23" s="43" t="s">
        <v>41</v>
      </c>
      <c r="C23" s="43">
        <v>20</v>
      </c>
      <c r="D23" s="43" t="s">
        <v>38</v>
      </c>
      <c r="E23" s="237" t="s">
        <v>131</v>
      </c>
      <c r="F23" s="244">
        <v>517491.31</v>
      </c>
      <c r="G23" s="244">
        <v>0</v>
      </c>
      <c r="H23" s="296">
        <f t="shared" si="13"/>
        <v>517491.31</v>
      </c>
      <c r="I23" s="300">
        <f t="shared" si="1"/>
        <v>7.2103648881844263E-6</v>
      </c>
      <c r="J23" s="244">
        <v>469122.72</v>
      </c>
      <c r="K23" s="244">
        <v>469122.72</v>
      </c>
      <c r="L23" s="296">
        <f t="shared" si="14"/>
        <v>0</v>
      </c>
      <c r="M23" s="297">
        <f t="shared" si="4"/>
        <v>0.90653255607326044</v>
      </c>
      <c r="N23" s="297">
        <f t="shared" si="5"/>
        <v>0.90653255607326044</v>
      </c>
      <c r="O23" s="298">
        <f t="shared" si="6"/>
        <v>1</v>
      </c>
    </row>
    <row r="24" spans="1:15" ht="38.25" customHeight="1" x14ac:dyDescent="0.25">
      <c r="A24" s="181" t="s">
        <v>373</v>
      </c>
      <c r="B24" s="43" t="s">
        <v>41</v>
      </c>
      <c r="C24" s="43">
        <v>20</v>
      </c>
      <c r="D24" s="43" t="s">
        <v>38</v>
      </c>
      <c r="E24" s="237" t="s">
        <v>374</v>
      </c>
      <c r="F24" s="244">
        <v>392250</v>
      </c>
      <c r="G24" s="244">
        <v>0</v>
      </c>
      <c r="H24" s="296">
        <f t="shared" si="13"/>
        <v>392250</v>
      </c>
      <c r="I24" s="300">
        <f t="shared" si="1"/>
        <v>5.4653393646172364E-6</v>
      </c>
      <c r="J24" s="244">
        <v>392250</v>
      </c>
      <c r="K24" s="244">
        <v>392250</v>
      </c>
      <c r="L24" s="296">
        <f t="shared" si="14"/>
        <v>0</v>
      </c>
      <c r="M24" s="297">
        <f t="shared" si="4"/>
        <v>1</v>
      </c>
      <c r="N24" s="297">
        <f t="shared" si="5"/>
        <v>1</v>
      </c>
      <c r="O24" s="298">
        <f t="shared" si="6"/>
        <v>1</v>
      </c>
    </row>
    <row r="25" spans="1:15" ht="50.25" customHeight="1" x14ac:dyDescent="0.25">
      <c r="A25" s="181" t="s">
        <v>132</v>
      </c>
      <c r="B25" s="43" t="s">
        <v>41</v>
      </c>
      <c r="C25" s="43">
        <v>20</v>
      </c>
      <c r="D25" s="43" t="s">
        <v>38</v>
      </c>
      <c r="E25" s="237" t="s">
        <v>133</v>
      </c>
      <c r="F25" s="244">
        <v>673081</v>
      </c>
      <c r="G25" s="244">
        <v>0</v>
      </c>
      <c r="H25" s="296">
        <f t="shared" si="13"/>
        <v>673081</v>
      </c>
      <c r="I25" s="300">
        <f t="shared" si="1"/>
        <v>9.3782436835587855E-6</v>
      </c>
      <c r="J25" s="244">
        <v>673081</v>
      </c>
      <c r="K25" s="244">
        <v>673081</v>
      </c>
      <c r="L25" s="296">
        <f t="shared" si="14"/>
        <v>0</v>
      </c>
      <c r="M25" s="297">
        <f t="shared" si="4"/>
        <v>1</v>
      </c>
      <c r="N25" s="297">
        <f t="shared" si="5"/>
        <v>1</v>
      </c>
      <c r="O25" s="298">
        <f t="shared" si="6"/>
        <v>1</v>
      </c>
    </row>
    <row r="26" spans="1:15" ht="38.25" customHeight="1" x14ac:dyDescent="0.25">
      <c r="A26" s="181" t="s">
        <v>134</v>
      </c>
      <c r="B26" s="43" t="s">
        <v>41</v>
      </c>
      <c r="C26" s="43">
        <v>20</v>
      </c>
      <c r="D26" s="43" t="s">
        <v>38</v>
      </c>
      <c r="E26" s="237" t="s">
        <v>135</v>
      </c>
      <c r="F26" s="244">
        <v>1943643.64</v>
      </c>
      <c r="G26" s="244">
        <v>0</v>
      </c>
      <c r="H26" s="296">
        <f t="shared" si="13"/>
        <v>1943643.64</v>
      </c>
      <c r="I26" s="300">
        <f t="shared" si="1"/>
        <v>2.7081382017794599E-5</v>
      </c>
      <c r="J26" s="244">
        <v>1943643.64</v>
      </c>
      <c r="K26" s="244">
        <v>1943643.64</v>
      </c>
      <c r="L26" s="296">
        <f t="shared" si="14"/>
        <v>0</v>
      </c>
      <c r="M26" s="297">
        <f t="shared" si="4"/>
        <v>1</v>
      </c>
      <c r="N26" s="297">
        <f t="shared" si="5"/>
        <v>1</v>
      </c>
      <c r="O26" s="298">
        <f t="shared" si="6"/>
        <v>1</v>
      </c>
    </row>
    <row r="27" spans="1:15" ht="38.25" customHeight="1" x14ac:dyDescent="0.25">
      <c r="A27" s="181" t="s">
        <v>136</v>
      </c>
      <c r="B27" s="43" t="s">
        <v>41</v>
      </c>
      <c r="C27" s="43">
        <v>20</v>
      </c>
      <c r="D27" s="43" t="s">
        <v>38</v>
      </c>
      <c r="E27" s="237" t="s">
        <v>137</v>
      </c>
      <c r="F27" s="244">
        <v>8936575.4100000001</v>
      </c>
      <c r="G27" s="244">
        <v>0</v>
      </c>
      <c r="H27" s="296">
        <f t="shared" si="13"/>
        <v>8936575.4100000001</v>
      </c>
      <c r="I27" s="297">
        <f t="shared" si="1"/>
        <v>1.2451604174160209E-4</v>
      </c>
      <c r="J27" s="244">
        <v>8936575.4100000001</v>
      </c>
      <c r="K27" s="244">
        <v>8936575.4100000001</v>
      </c>
      <c r="L27" s="296">
        <f t="shared" si="14"/>
        <v>0</v>
      </c>
      <c r="M27" s="297">
        <f t="shared" si="4"/>
        <v>1</v>
      </c>
      <c r="N27" s="297">
        <f t="shared" si="5"/>
        <v>1</v>
      </c>
      <c r="O27" s="298">
        <f t="shared" si="6"/>
        <v>1</v>
      </c>
    </row>
    <row r="28" spans="1:15" ht="37.5" customHeight="1" x14ac:dyDescent="0.25">
      <c r="A28" s="181" t="s">
        <v>138</v>
      </c>
      <c r="B28" s="43" t="s">
        <v>41</v>
      </c>
      <c r="C28" s="43">
        <v>20</v>
      </c>
      <c r="D28" s="43" t="s">
        <v>38</v>
      </c>
      <c r="E28" s="237" t="s">
        <v>139</v>
      </c>
      <c r="F28" s="244">
        <v>18719558.789999999</v>
      </c>
      <c r="G28" s="244">
        <v>0</v>
      </c>
      <c r="H28" s="296">
        <f t="shared" si="13"/>
        <v>18719558.789999999</v>
      </c>
      <c r="I28" s="297">
        <f t="shared" si="1"/>
        <v>2.6082534491587913E-4</v>
      </c>
      <c r="J28" s="244">
        <v>18719558.789999999</v>
      </c>
      <c r="K28" s="244">
        <v>18719558.789999999</v>
      </c>
      <c r="L28" s="296">
        <f t="shared" si="14"/>
        <v>0</v>
      </c>
      <c r="M28" s="297">
        <f t="shared" si="4"/>
        <v>1</v>
      </c>
      <c r="N28" s="297">
        <f t="shared" si="5"/>
        <v>1</v>
      </c>
      <c r="O28" s="298">
        <f t="shared" si="6"/>
        <v>1</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1"/>
        <v>1.8826305464720366E-4</v>
      </c>
      <c r="J29" s="242">
        <f>+J30+J31+J32</f>
        <v>13511716.6</v>
      </c>
      <c r="K29" s="242">
        <f>+K30+K31+K32</f>
        <v>13511716.6</v>
      </c>
      <c r="L29" s="242">
        <f>+L30+L31+L32</f>
        <v>0</v>
      </c>
      <c r="M29" s="294">
        <f t="shared" si="4"/>
        <v>0.9999990985609466</v>
      </c>
      <c r="N29" s="294">
        <f t="shared" si="5"/>
        <v>0.9999990985609466</v>
      </c>
      <c r="O29" s="295">
        <f t="shared" si="6"/>
        <v>1</v>
      </c>
    </row>
    <row r="30" spans="1:15" ht="49.5" customHeight="1" x14ac:dyDescent="0.25">
      <c r="A30" s="114" t="s">
        <v>375</v>
      </c>
      <c r="B30" s="43" t="s">
        <v>41</v>
      </c>
      <c r="C30" s="43">
        <v>20</v>
      </c>
      <c r="D30" s="43" t="s">
        <v>38</v>
      </c>
      <c r="E30" s="237" t="s">
        <v>376</v>
      </c>
      <c r="F30" s="244">
        <v>6728300</v>
      </c>
      <c r="G30" s="244">
        <v>0</v>
      </c>
      <c r="H30" s="296">
        <f t="shared" ref="H30:H32" si="15">+F30-G30</f>
        <v>6728300</v>
      </c>
      <c r="I30" s="297">
        <f t="shared" si="1"/>
        <v>9.3747464236976804E-5</v>
      </c>
      <c r="J30" s="296">
        <v>6728300</v>
      </c>
      <c r="K30" s="244">
        <v>6728300</v>
      </c>
      <c r="L30" s="296">
        <f t="shared" ref="L30:L32" si="16">+J30-K30</f>
        <v>0</v>
      </c>
      <c r="M30" s="297">
        <f t="shared" si="4"/>
        <v>1</v>
      </c>
      <c r="N30" s="297">
        <f t="shared" si="5"/>
        <v>1</v>
      </c>
      <c r="O30" s="298">
        <f t="shared" si="6"/>
        <v>1</v>
      </c>
    </row>
    <row r="31" spans="1:15" ht="49.5" customHeight="1" x14ac:dyDescent="0.25">
      <c r="A31" s="114" t="s">
        <v>377</v>
      </c>
      <c r="B31" s="43" t="s">
        <v>41</v>
      </c>
      <c r="C31" s="43">
        <v>20</v>
      </c>
      <c r="D31" s="43" t="s">
        <v>38</v>
      </c>
      <c r="E31" s="237" t="s">
        <v>378</v>
      </c>
      <c r="F31" s="244">
        <v>6018745.7800000003</v>
      </c>
      <c r="G31" s="244">
        <v>0</v>
      </c>
      <c r="H31" s="296">
        <f t="shared" si="15"/>
        <v>6018745.7800000003</v>
      </c>
      <c r="I31" s="297">
        <f t="shared" si="1"/>
        <v>8.3861028010345117E-5</v>
      </c>
      <c r="J31" s="296">
        <v>6018733.5999999996</v>
      </c>
      <c r="K31" s="244">
        <v>6018733.5999999996</v>
      </c>
      <c r="L31" s="296">
        <f t="shared" si="16"/>
        <v>0</v>
      </c>
      <c r="M31" s="297">
        <f t="shared" si="4"/>
        <v>0.99999797632256859</v>
      </c>
      <c r="N31" s="297">
        <f t="shared" si="5"/>
        <v>0.99999797632256859</v>
      </c>
      <c r="O31" s="298">
        <f t="shared" si="6"/>
        <v>1</v>
      </c>
    </row>
    <row r="32" spans="1:15" ht="36.75" customHeight="1" x14ac:dyDescent="0.25">
      <c r="A32" s="114" t="s">
        <v>144</v>
      </c>
      <c r="B32" s="43" t="s">
        <v>41</v>
      </c>
      <c r="C32" s="43">
        <v>20</v>
      </c>
      <c r="D32" s="43" t="s">
        <v>38</v>
      </c>
      <c r="E32" s="237" t="s">
        <v>145</v>
      </c>
      <c r="F32" s="244">
        <v>764683</v>
      </c>
      <c r="G32" s="244">
        <v>0</v>
      </c>
      <c r="H32" s="296">
        <f t="shared" si="15"/>
        <v>764683</v>
      </c>
      <c r="I32" s="300">
        <f t="shared" si="1"/>
        <v>1.0654562399881714E-5</v>
      </c>
      <c r="J32" s="296">
        <v>764683</v>
      </c>
      <c r="K32" s="244">
        <v>764683</v>
      </c>
      <c r="L32" s="296">
        <f t="shared" si="16"/>
        <v>0</v>
      </c>
      <c r="M32" s="297">
        <f t="shared" si="4"/>
        <v>1</v>
      </c>
      <c r="N32" s="297">
        <f t="shared" si="5"/>
        <v>1</v>
      </c>
      <c r="O32" s="298">
        <f t="shared" si="6"/>
        <v>1</v>
      </c>
    </row>
    <row r="33" spans="1:15" ht="37.5" customHeight="1" x14ac:dyDescent="0.25">
      <c r="A33" s="113" t="s">
        <v>148</v>
      </c>
      <c r="B33" s="32" t="s">
        <v>41</v>
      </c>
      <c r="C33" s="32">
        <v>20</v>
      </c>
      <c r="D33" s="32" t="s">
        <v>38</v>
      </c>
      <c r="E33" s="234" t="s">
        <v>149</v>
      </c>
      <c r="F33" s="242">
        <f>+F34+F37+F39+F44</f>
        <v>88596205.390000001</v>
      </c>
      <c r="G33" s="242">
        <f t="shared" ref="G33:L33" si="17">+G34+G37+G39+G44</f>
        <v>0</v>
      </c>
      <c r="H33" s="242">
        <f t="shared" si="17"/>
        <v>88596205.390000001</v>
      </c>
      <c r="I33" s="294">
        <f t="shared" si="1"/>
        <v>1.2344380595887337E-3</v>
      </c>
      <c r="J33" s="242">
        <f t="shared" si="17"/>
        <v>80418616.390000001</v>
      </c>
      <c r="K33" s="242">
        <f t="shared" si="17"/>
        <v>80418616.390000001</v>
      </c>
      <c r="L33" s="242">
        <f t="shared" si="17"/>
        <v>0</v>
      </c>
      <c r="M33" s="294">
        <f t="shared" si="4"/>
        <v>0.90769820260357315</v>
      </c>
      <c r="N33" s="294">
        <f t="shared" si="5"/>
        <v>0.90769820260357315</v>
      </c>
      <c r="O33" s="295">
        <f t="shared" si="6"/>
        <v>1</v>
      </c>
    </row>
    <row r="34" spans="1:15" ht="108.75" customHeight="1" x14ac:dyDescent="0.25">
      <c r="A34" s="113" t="s">
        <v>154</v>
      </c>
      <c r="B34" s="32" t="s">
        <v>41</v>
      </c>
      <c r="C34" s="32">
        <v>20</v>
      </c>
      <c r="D34" s="32" t="s">
        <v>38</v>
      </c>
      <c r="E34" s="234" t="s">
        <v>155</v>
      </c>
      <c r="F34" s="242">
        <f>+F36+F35</f>
        <v>1081267</v>
      </c>
      <c r="G34" s="242">
        <f t="shared" ref="G34:L34" si="18">+G36+G35</f>
        <v>0</v>
      </c>
      <c r="H34" s="242">
        <f t="shared" si="18"/>
        <v>1081267</v>
      </c>
      <c r="I34" s="301">
        <f t="shared" si="1"/>
        <v>1.506562421609072E-5</v>
      </c>
      <c r="J34" s="242">
        <f t="shared" si="18"/>
        <v>1081267</v>
      </c>
      <c r="K34" s="242">
        <f t="shared" si="18"/>
        <v>1081267</v>
      </c>
      <c r="L34" s="242">
        <f t="shared" si="18"/>
        <v>0</v>
      </c>
      <c r="M34" s="294">
        <f t="shared" si="4"/>
        <v>1</v>
      </c>
      <c r="N34" s="294">
        <f t="shared" si="5"/>
        <v>1</v>
      </c>
      <c r="O34" s="295">
        <f t="shared" si="6"/>
        <v>1</v>
      </c>
    </row>
    <row r="35" spans="1:15" ht="42" customHeight="1" x14ac:dyDescent="0.25">
      <c r="A35" s="114" t="s">
        <v>160</v>
      </c>
      <c r="B35" s="43" t="s">
        <v>41</v>
      </c>
      <c r="C35" s="43">
        <v>20</v>
      </c>
      <c r="D35" s="43" t="s">
        <v>38</v>
      </c>
      <c r="E35" s="237" t="s">
        <v>161</v>
      </c>
      <c r="F35" s="244">
        <v>495608</v>
      </c>
      <c r="G35" s="244">
        <v>0</v>
      </c>
      <c r="H35" s="296">
        <f t="shared" ref="H35:H36" si="19">+F35-G35</f>
        <v>495608</v>
      </c>
      <c r="I35" s="300">
        <f t="shared" si="1"/>
        <v>6.905458028857155E-6</v>
      </c>
      <c r="J35" s="296">
        <v>495608</v>
      </c>
      <c r="K35" s="244">
        <v>495608</v>
      </c>
      <c r="L35" s="296">
        <f t="shared" ref="L35:L36" si="20">+J35-K35</f>
        <v>0</v>
      </c>
      <c r="M35" s="297">
        <f t="shared" si="4"/>
        <v>1</v>
      </c>
      <c r="N35" s="297">
        <f t="shared" si="5"/>
        <v>1</v>
      </c>
      <c r="O35" s="298">
        <f t="shared" si="6"/>
        <v>1</v>
      </c>
    </row>
    <row r="36" spans="1:15" ht="42" customHeight="1" x14ac:dyDescent="0.25">
      <c r="A36" s="114" t="s">
        <v>162</v>
      </c>
      <c r="B36" s="43" t="s">
        <v>41</v>
      </c>
      <c r="C36" s="43">
        <v>20</v>
      </c>
      <c r="D36" s="43" t="s">
        <v>38</v>
      </c>
      <c r="E36" s="237" t="s">
        <v>163</v>
      </c>
      <c r="F36" s="244">
        <v>585659</v>
      </c>
      <c r="G36" s="244">
        <v>0</v>
      </c>
      <c r="H36" s="296">
        <f t="shared" si="19"/>
        <v>585659</v>
      </c>
      <c r="I36" s="300">
        <f t="shared" si="1"/>
        <v>8.1601661872335656E-6</v>
      </c>
      <c r="J36" s="296">
        <v>585659</v>
      </c>
      <c r="K36" s="244">
        <v>585659</v>
      </c>
      <c r="L36" s="296">
        <f t="shared" si="20"/>
        <v>0</v>
      </c>
      <c r="M36" s="297">
        <f t="shared" si="4"/>
        <v>1</v>
      </c>
      <c r="N36" s="297">
        <f t="shared" si="5"/>
        <v>1</v>
      </c>
      <c r="O36" s="298">
        <f t="shared" si="6"/>
        <v>1</v>
      </c>
    </row>
    <row r="37" spans="1:15" ht="51.75" customHeight="1" x14ac:dyDescent="0.25">
      <c r="A37" s="113" t="s">
        <v>168</v>
      </c>
      <c r="B37" s="32" t="s">
        <v>41</v>
      </c>
      <c r="C37" s="32">
        <v>20</v>
      </c>
      <c r="D37" s="32" t="s">
        <v>38</v>
      </c>
      <c r="E37" s="234" t="s">
        <v>169</v>
      </c>
      <c r="F37" s="242">
        <f>+F38</f>
        <v>1446138.39</v>
      </c>
      <c r="G37" s="242">
        <f t="shared" ref="G37:L37" si="21">+G38</f>
        <v>0</v>
      </c>
      <c r="H37" s="242">
        <f t="shared" si="21"/>
        <v>1446138.39</v>
      </c>
      <c r="I37" s="301">
        <f t="shared" si="1"/>
        <v>2.014948902371241E-5</v>
      </c>
      <c r="J37" s="242">
        <f t="shared" si="21"/>
        <v>1446138.39</v>
      </c>
      <c r="K37" s="242">
        <f t="shared" si="21"/>
        <v>1446138.39</v>
      </c>
      <c r="L37" s="242">
        <f t="shared" si="21"/>
        <v>0</v>
      </c>
      <c r="M37" s="294">
        <f t="shared" si="4"/>
        <v>1</v>
      </c>
      <c r="N37" s="294">
        <f t="shared" si="5"/>
        <v>1</v>
      </c>
      <c r="O37" s="295">
        <f t="shared" si="6"/>
        <v>1</v>
      </c>
    </row>
    <row r="38" spans="1:15" ht="42" customHeight="1" x14ac:dyDescent="0.25">
      <c r="A38" s="114" t="s">
        <v>174</v>
      </c>
      <c r="B38" s="43" t="s">
        <v>41</v>
      </c>
      <c r="C38" s="43">
        <v>20</v>
      </c>
      <c r="D38" s="43" t="s">
        <v>38</v>
      </c>
      <c r="E38" s="237" t="s">
        <v>175</v>
      </c>
      <c r="F38" s="244">
        <v>1446138.39</v>
      </c>
      <c r="G38" s="296">
        <v>0</v>
      </c>
      <c r="H38" s="296">
        <f>+F38-G38</f>
        <v>1446138.39</v>
      </c>
      <c r="I38" s="300">
        <f t="shared" si="1"/>
        <v>2.014948902371241E-5</v>
      </c>
      <c r="J38" s="296">
        <v>1446138.39</v>
      </c>
      <c r="K38" s="244">
        <v>1446138.39</v>
      </c>
      <c r="L38" s="296">
        <f t="shared" ref="L38" si="22">+J38-K38</f>
        <v>0</v>
      </c>
      <c r="M38" s="297">
        <f t="shared" si="4"/>
        <v>1</v>
      </c>
      <c r="N38" s="297">
        <f t="shared" si="5"/>
        <v>1</v>
      </c>
      <c r="O38" s="298">
        <f t="shared" si="6"/>
        <v>1</v>
      </c>
    </row>
    <row r="39" spans="1:15" ht="49.5" customHeight="1" x14ac:dyDescent="0.25">
      <c r="A39" s="113" t="s">
        <v>176</v>
      </c>
      <c r="B39" s="32" t="s">
        <v>41</v>
      </c>
      <c r="C39" s="32">
        <v>20</v>
      </c>
      <c r="D39" s="32" t="s">
        <v>38</v>
      </c>
      <c r="E39" s="234" t="s">
        <v>177</v>
      </c>
      <c r="F39" s="242">
        <f>SUM(F40:F43)</f>
        <v>86068107</v>
      </c>
      <c r="G39" s="242">
        <f t="shared" ref="G39:L39" si="23">SUM(G40:G43)</f>
        <v>0</v>
      </c>
      <c r="H39" s="242">
        <f t="shared" si="23"/>
        <v>86068107</v>
      </c>
      <c r="I39" s="294">
        <f t="shared" si="1"/>
        <v>1.1992132905677202E-3</v>
      </c>
      <c r="J39" s="242">
        <f t="shared" si="23"/>
        <v>77891211</v>
      </c>
      <c r="K39" s="242">
        <f t="shared" si="23"/>
        <v>77891211</v>
      </c>
      <c r="L39" s="242">
        <f t="shared" si="23"/>
        <v>0</v>
      </c>
      <c r="M39" s="294">
        <f t="shared" si="4"/>
        <v>0.90499505234848487</v>
      </c>
      <c r="N39" s="294">
        <f t="shared" si="5"/>
        <v>0.90499505234848487</v>
      </c>
      <c r="O39" s="295">
        <f t="shared" si="6"/>
        <v>1</v>
      </c>
    </row>
    <row r="40" spans="1:15" ht="41.25" customHeight="1" x14ac:dyDescent="0.25">
      <c r="A40" s="114" t="s">
        <v>178</v>
      </c>
      <c r="B40" s="43" t="s">
        <v>41</v>
      </c>
      <c r="C40" s="43">
        <v>20</v>
      </c>
      <c r="D40" s="43" t="s">
        <v>38</v>
      </c>
      <c r="E40" s="237" t="s">
        <v>179</v>
      </c>
      <c r="F40" s="244">
        <v>714884</v>
      </c>
      <c r="G40" s="296">
        <v>0</v>
      </c>
      <c r="H40" s="296">
        <f t="shared" ref="H40:H43" si="24">+F40-G40</f>
        <v>714884</v>
      </c>
      <c r="I40" s="300">
        <f t="shared" si="1"/>
        <v>9.9606976834545013E-6</v>
      </c>
      <c r="J40" s="296">
        <v>714884</v>
      </c>
      <c r="K40" s="296">
        <v>714884</v>
      </c>
      <c r="L40" s="296">
        <f t="shared" ref="L40:L43" si="25">+J40-K40</f>
        <v>0</v>
      </c>
      <c r="M40" s="297">
        <f t="shared" si="4"/>
        <v>1</v>
      </c>
      <c r="N40" s="297">
        <f t="shared" si="5"/>
        <v>1</v>
      </c>
      <c r="O40" s="298">
        <f t="shared" si="6"/>
        <v>1</v>
      </c>
    </row>
    <row r="41" spans="1:15" ht="69" customHeight="1" x14ac:dyDescent="0.25">
      <c r="A41" s="114" t="s">
        <v>180</v>
      </c>
      <c r="B41" s="43" t="s">
        <v>41</v>
      </c>
      <c r="C41" s="43">
        <v>20</v>
      </c>
      <c r="D41" s="43" t="s">
        <v>38</v>
      </c>
      <c r="E41" s="237" t="s">
        <v>181</v>
      </c>
      <c r="F41" s="244">
        <v>82895769</v>
      </c>
      <c r="G41" s="296">
        <v>0</v>
      </c>
      <c r="H41" s="296">
        <f t="shared" si="24"/>
        <v>82895769</v>
      </c>
      <c r="I41" s="297">
        <f t="shared" si="1"/>
        <v>1.1550121337818157E-3</v>
      </c>
      <c r="J41" s="296">
        <v>74718873</v>
      </c>
      <c r="K41" s="296">
        <v>74718873</v>
      </c>
      <c r="L41" s="296">
        <f t="shared" si="25"/>
        <v>0</v>
      </c>
      <c r="M41" s="297">
        <f t="shared" si="4"/>
        <v>0.90135930821752797</v>
      </c>
      <c r="N41" s="297">
        <f t="shared" si="5"/>
        <v>0.90135930821752797</v>
      </c>
      <c r="O41" s="298">
        <f t="shared" si="6"/>
        <v>1</v>
      </c>
    </row>
    <row r="42" spans="1:15" ht="32.25" customHeight="1" x14ac:dyDescent="0.25">
      <c r="A42" s="114" t="s">
        <v>184</v>
      </c>
      <c r="B42" s="43" t="s">
        <v>41</v>
      </c>
      <c r="C42" s="43">
        <v>20</v>
      </c>
      <c r="D42" s="43" t="s">
        <v>38</v>
      </c>
      <c r="E42" s="237" t="s">
        <v>185</v>
      </c>
      <c r="F42" s="244">
        <v>2193554</v>
      </c>
      <c r="G42" s="296">
        <v>0</v>
      </c>
      <c r="H42" s="296">
        <f t="shared" si="24"/>
        <v>2193554</v>
      </c>
      <c r="I42" s="300">
        <f t="shared" si="1"/>
        <v>3.0563459591111782E-5</v>
      </c>
      <c r="J42" s="296">
        <v>2193554</v>
      </c>
      <c r="K42" s="296">
        <v>2193554</v>
      </c>
      <c r="L42" s="296">
        <f t="shared" si="25"/>
        <v>0</v>
      </c>
      <c r="M42" s="297">
        <f t="shared" si="4"/>
        <v>1</v>
      </c>
      <c r="N42" s="297">
        <f t="shared" si="5"/>
        <v>1</v>
      </c>
      <c r="O42" s="298">
        <f t="shared" si="6"/>
        <v>1</v>
      </c>
    </row>
    <row r="43" spans="1:15" ht="50.25" customHeight="1" x14ac:dyDescent="0.25">
      <c r="A43" s="114" t="s">
        <v>186</v>
      </c>
      <c r="B43" s="43" t="s">
        <v>41</v>
      </c>
      <c r="C43" s="43">
        <v>20</v>
      </c>
      <c r="D43" s="43" t="s">
        <v>38</v>
      </c>
      <c r="E43" s="237" t="s">
        <v>379</v>
      </c>
      <c r="F43" s="244">
        <v>263900</v>
      </c>
      <c r="G43" s="296">
        <v>0</v>
      </c>
      <c r="H43" s="296">
        <f t="shared" si="24"/>
        <v>263900</v>
      </c>
      <c r="I43" s="300">
        <f t="shared" si="1"/>
        <v>3.6769995113384029E-6</v>
      </c>
      <c r="J43" s="296">
        <v>263900</v>
      </c>
      <c r="K43" s="296">
        <v>263900</v>
      </c>
      <c r="L43" s="296">
        <f t="shared" si="25"/>
        <v>0</v>
      </c>
      <c r="M43" s="297">
        <f t="shared" si="4"/>
        <v>1</v>
      </c>
      <c r="N43" s="297">
        <f t="shared" si="5"/>
        <v>1</v>
      </c>
      <c r="O43" s="298">
        <f t="shared" si="6"/>
        <v>1</v>
      </c>
    </row>
    <row r="44" spans="1:15" ht="41.25" customHeight="1" x14ac:dyDescent="0.25">
      <c r="A44" s="113" t="s">
        <v>190</v>
      </c>
      <c r="B44" s="32" t="s">
        <v>41</v>
      </c>
      <c r="C44" s="32">
        <v>20</v>
      </c>
      <c r="D44" s="32" t="s">
        <v>38</v>
      </c>
      <c r="E44" s="234" t="s">
        <v>191</v>
      </c>
      <c r="F44" s="242">
        <f>+F45</f>
        <v>693</v>
      </c>
      <c r="G44" s="242">
        <f t="shared" ref="G44:L44" si="26">+G45</f>
        <v>0</v>
      </c>
      <c r="H44" s="242">
        <f t="shared" si="26"/>
        <v>693</v>
      </c>
      <c r="I44" s="301">
        <f t="shared" si="1"/>
        <v>9.6557812101459396E-9</v>
      </c>
      <c r="J44" s="242">
        <f t="shared" si="26"/>
        <v>0</v>
      </c>
      <c r="K44" s="242">
        <f t="shared" si="26"/>
        <v>0</v>
      </c>
      <c r="L44" s="242">
        <f t="shared" si="26"/>
        <v>0</v>
      </c>
      <c r="M44" s="294">
        <f t="shared" si="4"/>
        <v>0</v>
      </c>
      <c r="N44" s="294">
        <f t="shared" si="5"/>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1"/>
        <v>9.6557812101459396E-9</v>
      </c>
      <c r="J45" s="303">
        <v>0</v>
      </c>
      <c r="K45" s="303">
        <v>0</v>
      </c>
      <c r="L45" s="303">
        <f>+J45-K45</f>
        <v>0</v>
      </c>
      <c r="M45" s="297">
        <f t="shared" si="4"/>
        <v>0</v>
      </c>
      <c r="N45" s="297">
        <f t="shared" si="5"/>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 t="shared" ref="G46:L46" si="27">+G49+G55+G77+G87</f>
        <v>2695350</v>
      </c>
      <c r="H46" s="192">
        <f t="shared" si="27"/>
        <v>31610983276.549999</v>
      </c>
      <c r="I46" s="306">
        <f t="shared" si="1"/>
        <v>0.44044550989314429</v>
      </c>
      <c r="J46" s="192">
        <f>+J49+J55+J77+J87</f>
        <v>30252508600.790001</v>
      </c>
      <c r="K46" s="192">
        <f t="shared" si="27"/>
        <v>29575641326.810001</v>
      </c>
      <c r="L46" s="192">
        <f t="shared" si="27"/>
        <v>676867273.97999954</v>
      </c>
      <c r="M46" s="307">
        <f t="shared" si="4"/>
        <v>0.95702523189882049</v>
      </c>
      <c r="N46" s="307">
        <f t="shared" si="5"/>
        <v>0.93561282381083422</v>
      </c>
      <c r="O46" s="308">
        <f>+K46/J46</f>
        <v>0.97762607779368338</v>
      </c>
    </row>
    <row r="47" spans="1:15" s="226" customFormat="1" ht="28.5" customHeight="1" thickBot="1" x14ac:dyDescent="0.3">
      <c r="A47" s="23" t="s">
        <v>250</v>
      </c>
      <c r="B47" s="96" t="s">
        <v>37</v>
      </c>
      <c r="C47" s="97">
        <v>13</v>
      </c>
      <c r="D47" s="96" t="s">
        <v>38</v>
      </c>
      <c r="E47" s="223" t="s">
        <v>251</v>
      </c>
      <c r="F47" s="26">
        <f t="shared" ref="F47:L47" si="28">+F88</f>
        <v>4260844770</v>
      </c>
      <c r="G47" s="26">
        <f t="shared" si="28"/>
        <v>0</v>
      </c>
      <c r="H47" s="26">
        <f t="shared" si="28"/>
        <v>4260844770</v>
      </c>
      <c r="I47" s="289">
        <f t="shared" si="1"/>
        <v>5.9367654934364494E-2</v>
      </c>
      <c r="J47" s="26">
        <f t="shared" ref="J47" si="29">+J88</f>
        <v>1748200000</v>
      </c>
      <c r="K47" s="26">
        <f t="shared" si="28"/>
        <v>1748200000</v>
      </c>
      <c r="L47" s="26">
        <f t="shared" si="28"/>
        <v>0</v>
      </c>
      <c r="M47" s="290">
        <f t="shared" si="4"/>
        <v>0.4102942243540123</v>
      </c>
      <c r="N47" s="290">
        <f t="shared" si="5"/>
        <v>0.4102942243540123</v>
      </c>
      <c r="O47" s="308">
        <f t="shared" ref="O47:O78" si="30">+K47/J47</f>
        <v>1</v>
      </c>
    </row>
    <row r="48" spans="1:15" s="226" customFormat="1" ht="28.5" customHeight="1" thickBot="1" x14ac:dyDescent="0.3">
      <c r="A48" s="99" t="s">
        <v>250</v>
      </c>
      <c r="B48" s="100" t="s">
        <v>41</v>
      </c>
      <c r="C48" s="101">
        <v>20</v>
      </c>
      <c r="D48" s="100" t="s">
        <v>38</v>
      </c>
      <c r="E48" s="228" t="s">
        <v>251</v>
      </c>
      <c r="F48" s="103">
        <f>+F65+F89</f>
        <v>35611833302.150002</v>
      </c>
      <c r="G48" s="103">
        <f t="shared" ref="G48:L48" si="31">+G65+G89</f>
        <v>0</v>
      </c>
      <c r="H48" s="103">
        <f t="shared" si="31"/>
        <v>35611833302.150002</v>
      </c>
      <c r="I48" s="309">
        <f t="shared" si="1"/>
        <v>0.49619057843831083</v>
      </c>
      <c r="J48" s="103">
        <f>+J65+J89</f>
        <v>21642275205.260002</v>
      </c>
      <c r="K48" s="103">
        <f t="shared" si="31"/>
        <v>21234595485.260002</v>
      </c>
      <c r="L48" s="103">
        <f t="shared" si="31"/>
        <v>407679720</v>
      </c>
      <c r="M48" s="310">
        <f t="shared" si="4"/>
        <v>0.60772707267371684</v>
      </c>
      <c r="N48" s="310">
        <f t="shared" si="5"/>
        <v>0.59627920037405102</v>
      </c>
      <c r="O48" s="291">
        <f t="shared" si="30"/>
        <v>0.98116280676899825</v>
      </c>
    </row>
    <row r="49" spans="1:15" ht="24" customHeight="1" x14ac:dyDescent="0.25">
      <c r="A49" s="110" t="s">
        <v>252</v>
      </c>
      <c r="B49" s="111" t="s">
        <v>37</v>
      </c>
      <c r="C49" s="111">
        <v>10</v>
      </c>
      <c r="D49" s="111" t="s">
        <v>38</v>
      </c>
      <c r="E49" s="231" t="s">
        <v>253</v>
      </c>
      <c r="F49" s="254">
        <f t="shared" ref="F49:L50" si="32">+F50</f>
        <v>136260570.40000001</v>
      </c>
      <c r="G49" s="254">
        <f t="shared" si="32"/>
        <v>0</v>
      </c>
      <c r="H49" s="254">
        <f t="shared" si="32"/>
        <v>136260570.40000001</v>
      </c>
      <c r="I49" s="292">
        <f t="shared" si="1"/>
        <v>1.898560253033316E-3</v>
      </c>
      <c r="J49" s="254">
        <f t="shared" si="32"/>
        <v>136260570</v>
      </c>
      <c r="K49" s="254">
        <f t="shared" si="32"/>
        <v>136260570</v>
      </c>
      <c r="L49" s="254">
        <f t="shared" si="32"/>
        <v>0</v>
      </c>
      <c r="M49" s="292">
        <f t="shared" si="4"/>
        <v>0.99999999706444787</v>
      </c>
      <c r="N49" s="292">
        <f t="shared" si="5"/>
        <v>0.99999999706444787</v>
      </c>
      <c r="O49" s="293">
        <f t="shared" si="30"/>
        <v>1</v>
      </c>
    </row>
    <row r="50" spans="1:15" ht="24" customHeight="1" x14ac:dyDescent="0.25">
      <c r="A50" s="113" t="s">
        <v>254</v>
      </c>
      <c r="B50" s="32" t="s">
        <v>37</v>
      </c>
      <c r="C50" s="32">
        <v>10</v>
      </c>
      <c r="D50" s="32" t="s">
        <v>38</v>
      </c>
      <c r="E50" s="234" t="s">
        <v>255</v>
      </c>
      <c r="F50" s="242">
        <f>+F51</f>
        <v>136260570.40000001</v>
      </c>
      <c r="G50" s="242">
        <f t="shared" si="32"/>
        <v>0</v>
      </c>
      <c r="H50" s="242">
        <f t="shared" si="32"/>
        <v>136260570.40000001</v>
      </c>
      <c r="I50" s="294">
        <f t="shared" si="1"/>
        <v>1.898560253033316E-3</v>
      </c>
      <c r="J50" s="242">
        <f>+J51</f>
        <v>136260570</v>
      </c>
      <c r="K50" s="242">
        <f t="shared" si="32"/>
        <v>136260570</v>
      </c>
      <c r="L50" s="242">
        <f t="shared" si="32"/>
        <v>0</v>
      </c>
      <c r="M50" s="294">
        <f t="shared" si="4"/>
        <v>0.99999999706444787</v>
      </c>
      <c r="N50" s="294">
        <f t="shared" si="5"/>
        <v>0.99999999706444787</v>
      </c>
      <c r="O50" s="295">
        <f t="shared" si="30"/>
        <v>1</v>
      </c>
    </row>
    <row r="51" spans="1:15" ht="49.5" customHeight="1" x14ac:dyDescent="0.25">
      <c r="A51" s="199" t="s">
        <v>380</v>
      </c>
      <c r="B51" s="32" t="s">
        <v>37</v>
      </c>
      <c r="C51" s="32">
        <v>10</v>
      </c>
      <c r="D51" s="32" t="s">
        <v>38</v>
      </c>
      <c r="E51" s="234" t="s">
        <v>381</v>
      </c>
      <c r="F51" s="242">
        <f t="shared" ref="F51:L52" si="33">+F52</f>
        <v>136260570.40000001</v>
      </c>
      <c r="G51" s="242">
        <f t="shared" si="33"/>
        <v>0</v>
      </c>
      <c r="H51" s="242">
        <f t="shared" si="33"/>
        <v>136260570.40000001</v>
      </c>
      <c r="I51" s="294">
        <f t="shared" si="1"/>
        <v>1.898560253033316E-3</v>
      </c>
      <c r="J51" s="242">
        <f t="shared" si="33"/>
        <v>136260570</v>
      </c>
      <c r="K51" s="242">
        <f t="shared" si="33"/>
        <v>136260570</v>
      </c>
      <c r="L51" s="242">
        <f t="shared" si="33"/>
        <v>0</v>
      </c>
      <c r="M51" s="294">
        <f t="shared" si="4"/>
        <v>0.99999999706444787</v>
      </c>
      <c r="N51" s="294">
        <f t="shared" si="5"/>
        <v>0.99999999706444787</v>
      </c>
      <c r="O51" s="295">
        <f t="shared" si="30"/>
        <v>1</v>
      </c>
    </row>
    <row r="52" spans="1:15" ht="49.5" customHeight="1" x14ac:dyDescent="0.25">
      <c r="A52" s="113" t="s">
        <v>382</v>
      </c>
      <c r="B52" s="32" t="s">
        <v>37</v>
      </c>
      <c r="C52" s="32">
        <v>10</v>
      </c>
      <c r="D52" s="32" t="s">
        <v>38</v>
      </c>
      <c r="E52" s="234" t="s">
        <v>381</v>
      </c>
      <c r="F52" s="242">
        <f t="shared" si="33"/>
        <v>136260570.40000001</v>
      </c>
      <c r="G52" s="242">
        <f t="shared" si="33"/>
        <v>0</v>
      </c>
      <c r="H52" s="242">
        <f t="shared" si="33"/>
        <v>136260570.40000001</v>
      </c>
      <c r="I52" s="294">
        <f t="shared" si="1"/>
        <v>1.898560253033316E-3</v>
      </c>
      <c r="J52" s="242">
        <f t="shared" si="33"/>
        <v>136260570</v>
      </c>
      <c r="K52" s="242">
        <f t="shared" si="33"/>
        <v>136260570</v>
      </c>
      <c r="L52" s="242">
        <f t="shared" si="33"/>
        <v>0</v>
      </c>
      <c r="M52" s="294">
        <f t="shared" si="4"/>
        <v>0.99999999706444787</v>
      </c>
      <c r="N52" s="294">
        <f t="shared" si="5"/>
        <v>0.99999999706444787</v>
      </c>
      <c r="O52" s="295">
        <f t="shared" si="30"/>
        <v>1</v>
      </c>
    </row>
    <row r="53" spans="1:15" ht="49.5" customHeight="1" x14ac:dyDescent="0.25">
      <c r="A53" s="113" t="s">
        <v>383</v>
      </c>
      <c r="B53" s="32" t="s">
        <v>37</v>
      </c>
      <c r="C53" s="32">
        <v>10</v>
      </c>
      <c r="D53" s="32" t="s">
        <v>38</v>
      </c>
      <c r="E53" s="234" t="s">
        <v>384</v>
      </c>
      <c r="F53" s="242">
        <f t="shared" ref="F53:L53" si="34">SUM(F54:F54)</f>
        <v>136260570.40000001</v>
      </c>
      <c r="G53" s="242">
        <f t="shared" si="34"/>
        <v>0</v>
      </c>
      <c r="H53" s="242">
        <f t="shared" si="34"/>
        <v>136260570.40000001</v>
      </c>
      <c r="I53" s="294">
        <f t="shared" si="1"/>
        <v>1.898560253033316E-3</v>
      </c>
      <c r="J53" s="242">
        <f t="shared" si="34"/>
        <v>136260570</v>
      </c>
      <c r="K53" s="242">
        <f t="shared" si="34"/>
        <v>136260570</v>
      </c>
      <c r="L53" s="242">
        <f t="shared" si="34"/>
        <v>0</v>
      </c>
      <c r="M53" s="294">
        <f t="shared" si="4"/>
        <v>0.99999999706444787</v>
      </c>
      <c r="N53" s="294">
        <f t="shared" si="5"/>
        <v>0.99999999706444787</v>
      </c>
      <c r="O53" s="295">
        <f t="shared" si="30"/>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1"/>
        <v>1.898560253033316E-3</v>
      </c>
      <c r="J54" s="296">
        <v>136260570</v>
      </c>
      <c r="K54" s="296">
        <v>136260570</v>
      </c>
      <c r="L54" s="296">
        <f>+J54-K54</f>
        <v>0</v>
      </c>
      <c r="M54" s="297">
        <f t="shared" si="4"/>
        <v>0.99999999706444787</v>
      </c>
      <c r="N54" s="297">
        <f t="shared" si="5"/>
        <v>0.99999999706444787</v>
      </c>
      <c r="O54" s="298">
        <f t="shared" si="30"/>
        <v>1</v>
      </c>
    </row>
    <row r="55" spans="1:15" ht="35.25" customHeight="1" x14ac:dyDescent="0.25">
      <c r="A55" s="113" t="s">
        <v>258</v>
      </c>
      <c r="B55" s="32" t="s">
        <v>37</v>
      </c>
      <c r="C55" s="32">
        <v>10</v>
      </c>
      <c r="D55" s="32" t="s">
        <v>38</v>
      </c>
      <c r="E55" s="256" t="s">
        <v>259</v>
      </c>
      <c r="F55" s="242">
        <f t="shared" ref="F55:L55" si="35">+F56</f>
        <v>431039532.39999998</v>
      </c>
      <c r="G55" s="242">
        <f t="shared" si="35"/>
        <v>0</v>
      </c>
      <c r="H55" s="242">
        <f t="shared" si="35"/>
        <v>431039532.39999998</v>
      </c>
      <c r="I55" s="294">
        <f t="shared" si="1"/>
        <v>6.0058057976594683E-3</v>
      </c>
      <c r="J55" s="242">
        <f t="shared" si="35"/>
        <v>431039532.39999998</v>
      </c>
      <c r="K55" s="242">
        <f t="shared" si="35"/>
        <v>431039532.39999998</v>
      </c>
      <c r="L55" s="242">
        <f t="shared" si="35"/>
        <v>0</v>
      </c>
      <c r="M55" s="294">
        <f t="shared" si="4"/>
        <v>1</v>
      </c>
      <c r="N55" s="294">
        <f t="shared" si="5"/>
        <v>1</v>
      </c>
      <c r="O55" s="295">
        <f t="shared" si="30"/>
        <v>1</v>
      </c>
    </row>
    <row r="56" spans="1:15" ht="33" customHeight="1" x14ac:dyDescent="0.25">
      <c r="A56" s="113" t="s">
        <v>260</v>
      </c>
      <c r="B56" s="32" t="s">
        <v>37</v>
      </c>
      <c r="C56" s="32">
        <v>10</v>
      </c>
      <c r="D56" s="32" t="s">
        <v>38</v>
      </c>
      <c r="E56" s="234" t="s">
        <v>255</v>
      </c>
      <c r="F56" s="242">
        <f t="shared" ref="F56:L56" si="36">+F57+F61</f>
        <v>431039532.39999998</v>
      </c>
      <c r="G56" s="242">
        <f t="shared" si="36"/>
        <v>0</v>
      </c>
      <c r="H56" s="242">
        <f t="shared" si="36"/>
        <v>431039532.39999998</v>
      </c>
      <c r="I56" s="294">
        <f t="shared" si="1"/>
        <v>6.0058057976594683E-3</v>
      </c>
      <c r="J56" s="242">
        <f t="shared" si="36"/>
        <v>431039532.39999998</v>
      </c>
      <c r="K56" s="242">
        <f t="shared" si="36"/>
        <v>431039532.39999998</v>
      </c>
      <c r="L56" s="242">
        <f t="shared" si="36"/>
        <v>0</v>
      </c>
      <c r="M56" s="294">
        <f t="shared" si="4"/>
        <v>1</v>
      </c>
      <c r="N56" s="294">
        <f t="shared" si="5"/>
        <v>1</v>
      </c>
      <c r="O56" s="295">
        <f t="shared" si="30"/>
        <v>1</v>
      </c>
    </row>
    <row r="57" spans="1:15" ht="51.75" customHeight="1" x14ac:dyDescent="0.25">
      <c r="A57" s="113" t="s">
        <v>261</v>
      </c>
      <c r="B57" s="32" t="s">
        <v>37</v>
      </c>
      <c r="C57" s="32">
        <v>10</v>
      </c>
      <c r="D57" s="32" t="s">
        <v>38</v>
      </c>
      <c r="E57" s="234" t="s">
        <v>262</v>
      </c>
      <c r="F57" s="242">
        <f t="shared" ref="F57:L59" si="37">+F58</f>
        <v>22421581</v>
      </c>
      <c r="G57" s="242">
        <f t="shared" si="37"/>
        <v>0</v>
      </c>
      <c r="H57" s="242">
        <f t="shared" si="37"/>
        <v>22421581</v>
      </c>
      <c r="I57" s="294">
        <f t="shared" si="1"/>
        <v>3.1240675399937259E-4</v>
      </c>
      <c r="J57" s="242">
        <f t="shared" si="37"/>
        <v>22421581</v>
      </c>
      <c r="K57" s="242">
        <f t="shared" si="37"/>
        <v>22421581</v>
      </c>
      <c r="L57" s="242">
        <f t="shared" si="37"/>
        <v>0</v>
      </c>
      <c r="M57" s="294">
        <f t="shared" si="4"/>
        <v>1</v>
      </c>
      <c r="N57" s="294">
        <f t="shared" si="5"/>
        <v>1</v>
      </c>
      <c r="O57" s="295">
        <f t="shared" si="30"/>
        <v>1</v>
      </c>
    </row>
    <row r="58" spans="1:15" ht="51.75" customHeight="1" x14ac:dyDescent="0.25">
      <c r="A58" s="113" t="s">
        <v>386</v>
      </c>
      <c r="B58" s="32" t="s">
        <v>37</v>
      </c>
      <c r="C58" s="32">
        <v>10</v>
      </c>
      <c r="D58" s="32" t="s">
        <v>38</v>
      </c>
      <c r="E58" s="234" t="s">
        <v>262</v>
      </c>
      <c r="F58" s="242">
        <f t="shared" si="37"/>
        <v>22421581</v>
      </c>
      <c r="G58" s="242">
        <f t="shared" si="37"/>
        <v>0</v>
      </c>
      <c r="H58" s="242">
        <f t="shared" si="37"/>
        <v>22421581</v>
      </c>
      <c r="I58" s="294">
        <f t="shared" si="1"/>
        <v>3.1240675399937259E-4</v>
      </c>
      <c r="J58" s="242">
        <f t="shared" si="37"/>
        <v>22421581</v>
      </c>
      <c r="K58" s="242">
        <f t="shared" si="37"/>
        <v>22421581</v>
      </c>
      <c r="L58" s="242">
        <f t="shared" si="37"/>
        <v>0</v>
      </c>
      <c r="M58" s="294">
        <f t="shared" si="4"/>
        <v>1</v>
      </c>
      <c r="N58" s="294">
        <f t="shared" si="5"/>
        <v>1</v>
      </c>
      <c r="O58" s="295">
        <f t="shared" si="30"/>
        <v>1</v>
      </c>
    </row>
    <row r="59" spans="1:15" ht="29.25" customHeight="1" x14ac:dyDescent="0.25">
      <c r="A59" s="113" t="s">
        <v>387</v>
      </c>
      <c r="B59" s="32" t="s">
        <v>37</v>
      </c>
      <c r="C59" s="32">
        <v>10</v>
      </c>
      <c r="D59" s="32" t="s">
        <v>38</v>
      </c>
      <c r="E59" s="256" t="s">
        <v>266</v>
      </c>
      <c r="F59" s="242">
        <f t="shared" si="37"/>
        <v>22421581</v>
      </c>
      <c r="G59" s="242">
        <f t="shared" si="37"/>
        <v>0</v>
      </c>
      <c r="H59" s="242">
        <f t="shared" si="37"/>
        <v>22421581</v>
      </c>
      <c r="I59" s="294">
        <f t="shared" si="1"/>
        <v>3.1240675399937259E-4</v>
      </c>
      <c r="J59" s="242">
        <f t="shared" si="37"/>
        <v>22421581</v>
      </c>
      <c r="K59" s="242">
        <f t="shared" si="37"/>
        <v>22421581</v>
      </c>
      <c r="L59" s="242">
        <f t="shared" si="37"/>
        <v>0</v>
      </c>
      <c r="M59" s="294">
        <f t="shared" si="4"/>
        <v>1</v>
      </c>
      <c r="N59" s="294">
        <f t="shared" si="5"/>
        <v>1</v>
      </c>
      <c r="O59" s="295">
        <f t="shared" si="30"/>
        <v>1</v>
      </c>
    </row>
    <row r="60" spans="1:15" ht="30" customHeight="1" x14ac:dyDescent="0.25">
      <c r="A60" s="114" t="s">
        <v>388</v>
      </c>
      <c r="B60" s="43" t="s">
        <v>37</v>
      </c>
      <c r="C60" s="43">
        <v>10</v>
      </c>
      <c r="D60" s="43" t="s">
        <v>38</v>
      </c>
      <c r="E60" s="237" t="s">
        <v>268</v>
      </c>
      <c r="F60" s="244">
        <v>22421581</v>
      </c>
      <c r="G60" s="296">
        <v>0</v>
      </c>
      <c r="H60" s="296">
        <f>+F60-G60</f>
        <v>22421581</v>
      </c>
      <c r="I60" s="297">
        <f t="shared" si="1"/>
        <v>3.1240675399937259E-4</v>
      </c>
      <c r="J60" s="296">
        <v>22421581</v>
      </c>
      <c r="K60" s="296">
        <v>22421581</v>
      </c>
      <c r="L60" s="296">
        <f>+J60-K60</f>
        <v>0</v>
      </c>
      <c r="M60" s="297">
        <f t="shared" si="4"/>
        <v>1</v>
      </c>
      <c r="N60" s="297">
        <f t="shared" si="5"/>
        <v>1</v>
      </c>
      <c r="O60" s="298">
        <f t="shared" si="30"/>
        <v>1</v>
      </c>
    </row>
    <row r="61" spans="1:15" ht="51.75" customHeight="1" x14ac:dyDescent="0.25">
      <c r="A61" s="113" t="s">
        <v>269</v>
      </c>
      <c r="B61" s="32" t="s">
        <v>37</v>
      </c>
      <c r="C61" s="32">
        <v>10</v>
      </c>
      <c r="D61" s="32" t="s">
        <v>38</v>
      </c>
      <c r="E61" s="234" t="s">
        <v>270</v>
      </c>
      <c r="F61" s="242">
        <f t="shared" ref="F61:L63" si="38">+F62</f>
        <v>408617951.39999998</v>
      </c>
      <c r="G61" s="242">
        <f t="shared" si="38"/>
        <v>0</v>
      </c>
      <c r="H61" s="242">
        <f t="shared" si="38"/>
        <v>408617951.39999998</v>
      </c>
      <c r="I61" s="294">
        <f t="shared" si="1"/>
        <v>5.6933990436600955E-3</v>
      </c>
      <c r="J61" s="242">
        <f t="shared" si="38"/>
        <v>408617951.39999998</v>
      </c>
      <c r="K61" s="242">
        <f t="shared" si="38"/>
        <v>408617951.39999998</v>
      </c>
      <c r="L61" s="242">
        <f t="shared" si="38"/>
        <v>0</v>
      </c>
      <c r="M61" s="294">
        <f t="shared" si="4"/>
        <v>1</v>
      </c>
      <c r="N61" s="294">
        <f t="shared" si="5"/>
        <v>1</v>
      </c>
      <c r="O61" s="295">
        <f t="shared" si="30"/>
        <v>1</v>
      </c>
    </row>
    <row r="62" spans="1:15" ht="51.75" customHeight="1" x14ac:dyDescent="0.25">
      <c r="A62" s="113" t="s">
        <v>389</v>
      </c>
      <c r="B62" s="32" t="s">
        <v>37</v>
      </c>
      <c r="C62" s="32">
        <v>10</v>
      </c>
      <c r="D62" s="32" t="s">
        <v>38</v>
      </c>
      <c r="E62" s="234" t="s">
        <v>390</v>
      </c>
      <c r="F62" s="242">
        <f t="shared" si="38"/>
        <v>408617951.39999998</v>
      </c>
      <c r="G62" s="242">
        <f t="shared" si="38"/>
        <v>0</v>
      </c>
      <c r="H62" s="242">
        <f t="shared" si="38"/>
        <v>408617951.39999998</v>
      </c>
      <c r="I62" s="294">
        <f t="shared" si="1"/>
        <v>5.6933990436600955E-3</v>
      </c>
      <c r="J62" s="242">
        <f t="shared" si="38"/>
        <v>408617951.39999998</v>
      </c>
      <c r="K62" s="242">
        <f t="shared" si="38"/>
        <v>408617951.39999998</v>
      </c>
      <c r="L62" s="242">
        <f t="shared" si="38"/>
        <v>0</v>
      </c>
      <c r="M62" s="294">
        <f t="shared" si="4"/>
        <v>1</v>
      </c>
      <c r="N62" s="294">
        <f t="shared" si="5"/>
        <v>1</v>
      </c>
      <c r="O62" s="295">
        <f t="shared" si="30"/>
        <v>1</v>
      </c>
    </row>
    <row r="63" spans="1:15" ht="29.25" customHeight="1" x14ac:dyDescent="0.25">
      <c r="A63" s="113" t="s">
        <v>391</v>
      </c>
      <c r="B63" s="32" t="s">
        <v>37</v>
      </c>
      <c r="C63" s="32">
        <v>10</v>
      </c>
      <c r="D63" s="32" t="s">
        <v>38</v>
      </c>
      <c r="E63" s="256" t="s">
        <v>266</v>
      </c>
      <c r="F63" s="242">
        <f t="shared" si="38"/>
        <v>408617951.39999998</v>
      </c>
      <c r="G63" s="242">
        <f t="shared" si="38"/>
        <v>0</v>
      </c>
      <c r="H63" s="242">
        <f t="shared" si="38"/>
        <v>408617951.39999998</v>
      </c>
      <c r="I63" s="294">
        <f t="shared" si="1"/>
        <v>5.6933990436600955E-3</v>
      </c>
      <c r="J63" s="242">
        <f t="shared" si="38"/>
        <v>408617951.39999998</v>
      </c>
      <c r="K63" s="242">
        <f t="shared" si="38"/>
        <v>408617951.39999998</v>
      </c>
      <c r="L63" s="242">
        <f t="shared" si="38"/>
        <v>0</v>
      </c>
      <c r="M63" s="294">
        <f t="shared" si="4"/>
        <v>1</v>
      </c>
      <c r="N63" s="294">
        <f t="shared" si="5"/>
        <v>1</v>
      </c>
      <c r="O63" s="295">
        <f t="shared" si="30"/>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1"/>
        <v>5.6933990436600955E-3</v>
      </c>
      <c r="J64" s="244">
        <v>408617951.39999998</v>
      </c>
      <c r="K64" s="244">
        <v>408617951.39999998</v>
      </c>
      <c r="L64" s="296">
        <f>+J64-K64</f>
        <v>0</v>
      </c>
      <c r="M64" s="297">
        <f t="shared" si="4"/>
        <v>1</v>
      </c>
      <c r="N64" s="297">
        <f t="shared" si="5"/>
        <v>1</v>
      </c>
      <c r="O64" s="298">
        <f t="shared" si="30"/>
        <v>1</v>
      </c>
    </row>
    <row r="65" spans="1:15" ht="29.25" customHeight="1" x14ac:dyDescent="0.25">
      <c r="A65" s="113" t="s">
        <v>274</v>
      </c>
      <c r="B65" s="32" t="s">
        <v>41</v>
      </c>
      <c r="C65" s="32">
        <v>20</v>
      </c>
      <c r="D65" s="32" t="s">
        <v>38</v>
      </c>
      <c r="E65" s="234" t="s">
        <v>275</v>
      </c>
      <c r="F65" s="242">
        <f>+F66</f>
        <v>23533691800.150002</v>
      </c>
      <c r="G65" s="242">
        <f t="shared" ref="G65:L65" si="39">+G66</f>
        <v>0</v>
      </c>
      <c r="H65" s="242">
        <f t="shared" si="39"/>
        <v>23533691800.150002</v>
      </c>
      <c r="I65" s="294">
        <f t="shared" si="1"/>
        <v>0.32790213432792775</v>
      </c>
      <c r="J65" s="242">
        <f t="shared" si="39"/>
        <v>15619133703.26</v>
      </c>
      <c r="K65" s="242">
        <f t="shared" si="39"/>
        <v>15211453983.26</v>
      </c>
      <c r="L65" s="242">
        <f t="shared" si="39"/>
        <v>407679720</v>
      </c>
      <c r="M65" s="294">
        <f t="shared" si="4"/>
        <v>0.66369245573108271</v>
      </c>
      <c r="N65" s="294">
        <f t="shared" si="5"/>
        <v>0.64636921875398423</v>
      </c>
      <c r="O65" s="295">
        <f t="shared" si="30"/>
        <v>0.97389869836923737</v>
      </c>
    </row>
    <row r="66" spans="1:15" ht="29.25" customHeight="1" x14ac:dyDescent="0.25">
      <c r="A66" s="113" t="s">
        <v>276</v>
      </c>
      <c r="B66" s="32" t="s">
        <v>41</v>
      </c>
      <c r="C66" s="32">
        <v>20</v>
      </c>
      <c r="D66" s="32" t="s">
        <v>38</v>
      </c>
      <c r="E66" s="234" t="s">
        <v>255</v>
      </c>
      <c r="F66" s="242">
        <f>+F67+F73</f>
        <v>23533691800.150002</v>
      </c>
      <c r="G66" s="242">
        <f t="shared" ref="G66:L66" si="40">+G67+G73</f>
        <v>0</v>
      </c>
      <c r="H66" s="242">
        <f t="shared" si="40"/>
        <v>23533691800.150002</v>
      </c>
      <c r="I66" s="294">
        <f t="shared" si="1"/>
        <v>0.32790213432792775</v>
      </c>
      <c r="J66" s="242">
        <f t="shared" si="40"/>
        <v>15619133703.26</v>
      </c>
      <c r="K66" s="242">
        <f t="shared" si="40"/>
        <v>15211453983.26</v>
      </c>
      <c r="L66" s="242">
        <f t="shared" si="40"/>
        <v>407679720</v>
      </c>
      <c r="M66" s="294">
        <f t="shared" si="4"/>
        <v>0.66369245573108271</v>
      </c>
      <c r="N66" s="294">
        <f t="shared" si="5"/>
        <v>0.64636921875398423</v>
      </c>
      <c r="O66" s="295">
        <f t="shared" si="30"/>
        <v>0.97389869836923737</v>
      </c>
    </row>
    <row r="67" spans="1:15" ht="49.5" customHeight="1" x14ac:dyDescent="0.25">
      <c r="A67" s="113" t="s">
        <v>277</v>
      </c>
      <c r="B67" s="32" t="s">
        <v>41</v>
      </c>
      <c r="C67" s="32">
        <v>20</v>
      </c>
      <c r="D67" s="32" t="s">
        <v>38</v>
      </c>
      <c r="E67" s="256" t="s">
        <v>278</v>
      </c>
      <c r="F67" s="242">
        <f>+F68</f>
        <v>23515648068.150002</v>
      </c>
      <c r="G67" s="242">
        <f t="shared" ref="G67:L67" si="41">+G68</f>
        <v>0</v>
      </c>
      <c r="H67" s="242">
        <f t="shared" si="41"/>
        <v>23515648068.150002</v>
      </c>
      <c r="I67" s="294">
        <f t="shared" si="1"/>
        <v>0.32765072548462831</v>
      </c>
      <c r="J67" s="242">
        <f t="shared" si="41"/>
        <v>15601089971.26</v>
      </c>
      <c r="K67" s="242">
        <f t="shared" si="41"/>
        <v>15193410251.26</v>
      </c>
      <c r="L67" s="242">
        <f t="shared" si="41"/>
        <v>407679720</v>
      </c>
      <c r="M67" s="294">
        <f t="shared" si="4"/>
        <v>0.66343440444622004</v>
      </c>
      <c r="N67" s="294">
        <f t="shared" si="5"/>
        <v>0.64609787522029705</v>
      </c>
      <c r="O67" s="295">
        <f t="shared" si="30"/>
        <v>0.97386851042132194</v>
      </c>
    </row>
    <row r="68" spans="1:15" ht="49.5" customHeight="1" x14ac:dyDescent="0.25">
      <c r="A68" s="113" t="s">
        <v>393</v>
      </c>
      <c r="B68" s="32" t="s">
        <v>41</v>
      </c>
      <c r="C68" s="32">
        <v>20</v>
      </c>
      <c r="D68" s="32" t="s">
        <v>38</v>
      </c>
      <c r="E68" s="234" t="s">
        <v>278</v>
      </c>
      <c r="F68" s="242">
        <f>+F69+F71</f>
        <v>23515648068.150002</v>
      </c>
      <c r="G68" s="242">
        <f t="shared" ref="G68:L68" si="42">+G69+G71</f>
        <v>0</v>
      </c>
      <c r="H68" s="242">
        <f t="shared" si="42"/>
        <v>23515648068.150002</v>
      </c>
      <c r="I68" s="294">
        <f t="shared" si="1"/>
        <v>0.32765072548462831</v>
      </c>
      <c r="J68" s="242">
        <f t="shared" si="42"/>
        <v>15601089971.26</v>
      </c>
      <c r="K68" s="242">
        <f t="shared" si="42"/>
        <v>15193410251.26</v>
      </c>
      <c r="L68" s="242">
        <f t="shared" si="42"/>
        <v>407679720</v>
      </c>
      <c r="M68" s="294">
        <f t="shared" si="4"/>
        <v>0.66343440444622004</v>
      </c>
      <c r="N68" s="294">
        <f t="shared" si="5"/>
        <v>0.64609787522029705</v>
      </c>
      <c r="O68" s="295">
        <f t="shared" si="30"/>
        <v>0.97386851042132194</v>
      </c>
    </row>
    <row r="69" spans="1:15" ht="36.75" customHeight="1" x14ac:dyDescent="0.25">
      <c r="A69" s="113" t="s">
        <v>394</v>
      </c>
      <c r="B69" s="32" t="s">
        <v>41</v>
      </c>
      <c r="C69" s="32">
        <v>20</v>
      </c>
      <c r="D69" s="32" t="s">
        <v>38</v>
      </c>
      <c r="E69" s="234" t="s">
        <v>282</v>
      </c>
      <c r="F69" s="242">
        <f t="shared" ref="F69:L69" si="43">+F70</f>
        <v>21234647769.150002</v>
      </c>
      <c r="G69" s="242">
        <f t="shared" si="43"/>
        <v>0</v>
      </c>
      <c r="H69" s="242">
        <f t="shared" si="43"/>
        <v>21234647769.150002</v>
      </c>
      <c r="I69" s="294">
        <f t="shared" si="1"/>
        <v>0.29586884983178352</v>
      </c>
      <c r="J69" s="242">
        <f t="shared" si="43"/>
        <v>15005102217.26</v>
      </c>
      <c r="K69" s="242">
        <f t="shared" si="43"/>
        <v>14597422497.26</v>
      </c>
      <c r="L69" s="242">
        <f t="shared" si="43"/>
        <v>407679720</v>
      </c>
      <c r="M69" s="294">
        <f t="shared" si="4"/>
        <v>0.70663296987010193</v>
      </c>
      <c r="N69" s="294">
        <f t="shared" si="5"/>
        <v>0.68743417154615316</v>
      </c>
      <c r="O69" s="295">
        <f t="shared" si="30"/>
        <v>0.97283059361428037</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1"/>
        <v>0.29586884983178352</v>
      </c>
      <c r="J70" s="296">
        <v>15005102217.26</v>
      </c>
      <c r="K70" s="296">
        <v>14597422497.26</v>
      </c>
      <c r="L70" s="296">
        <f>+J70-K70</f>
        <v>407679720</v>
      </c>
      <c r="M70" s="297">
        <f t="shared" si="4"/>
        <v>0.70663296987010193</v>
      </c>
      <c r="N70" s="297">
        <f t="shared" si="5"/>
        <v>0.68743417154615316</v>
      </c>
      <c r="O70" s="298">
        <f t="shared" si="30"/>
        <v>0.97283059361428037</v>
      </c>
    </row>
    <row r="71" spans="1:15" ht="36.75" customHeight="1" x14ac:dyDescent="0.25">
      <c r="A71" s="113" t="s">
        <v>396</v>
      </c>
      <c r="B71" s="32" t="s">
        <v>41</v>
      </c>
      <c r="C71" s="32">
        <v>20</v>
      </c>
      <c r="D71" s="32" t="s">
        <v>38</v>
      </c>
      <c r="E71" s="234" t="s">
        <v>285</v>
      </c>
      <c r="F71" s="242">
        <f t="shared" ref="F71:L71" si="44">+F72</f>
        <v>2281000299</v>
      </c>
      <c r="G71" s="242">
        <f t="shared" si="44"/>
        <v>0</v>
      </c>
      <c r="H71" s="242">
        <f t="shared" si="44"/>
        <v>2281000299</v>
      </c>
      <c r="I71" s="294">
        <f t="shared" si="1"/>
        <v>3.1781875652844835E-2</v>
      </c>
      <c r="J71" s="242">
        <f t="shared" si="44"/>
        <v>595987754</v>
      </c>
      <c r="K71" s="242">
        <f t="shared" si="44"/>
        <v>595987754</v>
      </c>
      <c r="L71" s="242">
        <f t="shared" si="44"/>
        <v>0</v>
      </c>
      <c r="M71" s="294">
        <f t="shared" si="4"/>
        <v>0.26128350542579215</v>
      </c>
      <c r="N71" s="294">
        <f t="shared" si="5"/>
        <v>0.26128350542579215</v>
      </c>
      <c r="O71" s="295">
        <f t="shared" si="30"/>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45">+H72/$H$117</f>
        <v>3.1781875652844835E-2</v>
      </c>
      <c r="J72" s="296">
        <v>595987754</v>
      </c>
      <c r="K72" s="296">
        <v>595987754</v>
      </c>
      <c r="L72" s="296">
        <f>+J72-K72</f>
        <v>0</v>
      </c>
      <c r="M72" s="297">
        <f t="shared" si="4"/>
        <v>0.26128350542579215</v>
      </c>
      <c r="N72" s="297">
        <f t="shared" si="5"/>
        <v>0.26128350542579215</v>
      </c>
      <c r="O72" s="298">
        <f t="shared" si="30"/>
        <v>1</v>
      </c>
    </row>
    <row r="73" spans="1:15" ht="39" customHeight="1" x14ac:dyDescent="0.25">
      <c r="A73" s="113" t="s">
        <v>287</v>
      </c>
      <c r="B73" s="32" t="s">
        <v>41</v>
      </c>
      <c r="C73" s="32">
        <v>20</v>
      </c>
      <c r="D73" s="32" t="s">
        <v>38</v>
      </c>
      <c r="E73" s="234" t="s">
        <v>288</v>
      </c>
      <c r="F73" s="242">
        <f t="shared" ref="F73:L75" si="46">+F74</f>
        <v>18043732</v>
      </c>
      <c r="G73" s="242">
        <f t="shared" si="46"/>
        <v>0</v>
      </c>
      <c r="H73" s="242">
        <f t="shared" si="46"/>
        <v>18043732</v>
      </c>
      <c r="I73" s="294">
        <f t="shared" si="45"/>
        <v>2.5140884329943582E-4</v>
      </c>
      <c r="J73" s="242">
        <f t="shared" si="46"/>
        <v>18043732</v>
      </c>
      <c r="K73" s="242">
        <f t="shared" si="46"/>
        <v>18043732</v>
      </c>
      <c r="L73" s="242">
        <f t="shared" si="46"/>
        <v>0</v>
      </c>
      <c r="M73" s="294">
        <f t="shared" si="4"/>
        <v>1</v>
      </c>
      <c r="N73" s="294">
        <f t="shared" si="5"/>
        <v>1</v>
      </c>
      <c r="O73" s="295">
        <f t="shared" si="30"/>
        <v>1</v>
      </c>
    </row>
    <row r="74" spans="1:15" ht="39" customHeight="1" x14ac:dyDescent="0.25">
      <c r="A74" s="113" t="s">
        <v>398</v>
      </c>
      <c r="B74" s="32" t="s">
        <v>41</v>
      </c>
      <c r="C74" s="32">
        <v>20</v>
      </c>
      <c r="D74" s="32" t="s">
        <v>38</v>
      </c>
      <c r="E74" s="234" t="s">
        <v>288</v>
      </c>
      <c r="F74" s="242">
        <f t="shared" si="46"/>
        <v>18043732</v>
      </c>
      <c r="G74" s="242">
        <f t="shared" si="46"/>
        <v>0</v>
      </c>
      <c r="H74" s="242">
        <f t="shared" si="46"/>
        <v>18043732</v>
      </c>
      <c r="I74" s="294">
        <f t="shared" si="45"/>
        <v>2.5140884329943582E-4</v>
      </c>
      <c r="J74" s="242">
        <f t="shared" si="46"/>
        <v>18043732</v>
      </c>
      <c r="K74" s="242">
        <f t="shared" si="46"/>
        <v>18043732</v>
      </c>
      <c r="L74" s="242">
        <f t="shared" si="46"/>
        <v>0</v>
      </c>
      <c r="M74" s="294">
        <f t="shared" ref="M74:M117" si="47">+J74/H74</f>
        <v>1</v>
      </c>
      <c r="N74" s="294">
        <f t="shared" ref="N74:N117" si="48">+K74/H74</f>
        <v>1</v>
      </c>
      <c r="O74" s="295">
        <f t="shared" si="30"/>
        <v>1</v>
      </c>
    </row>
    <row r="75" spans="1:15" ht="39" customHeight="1" x14ac:dyDescent="0.25">
      <c r="A75" s="113" t="s">
        <v>399</v>
      </c>
      <c r="B75" s="32" t="s">
        <v>41</v>
      </c>
      <c r="C75" s="32">
        <v>20</v>
      </c>
      <c r="D75" s="32" t="s">
        <v>38</v>
      </c>
      <c r="E75" s="234" t="s">
        <v>266</v>
      </c>
      <c r="F75" s="235">
        <f t="shared" si="46"/>
        <v>18043732</v>
      </c>
      <c r="G75" s="235">
        <f t="shared" si="46"/>
        <v>0</v>
      </c>
      <c r="H75" s="235">
        <f t="shared" si="46"/>
        <v>18043732</v>
      </c>
      <c r="I75" s="294">
        <f t="shared" si="45"/>
        <v>2.5140884329943582E-4</v>
      </c>
      <c r="J75" s="235">
        <f t="shared" si="46"/>
        <v>18043732</v>
      </c>
      <c r="K75" s="235">
        <f t="shared" si="46"/>
        <v>18043732</v>
      </c>
      <c r="L75" s="235">
        <f t="shared" si="46"/>
        <v>0</v>
      </c>
      <c r="M75" s="294">
        <f t="shared" si="47"/>
        <v>1</v>
      </c>
      <c r="N75" s="294">
        <f t="shared" si="48"/>
        <v>1</v>
      </c>
      <c r="O75" s="295">
        <f t="shared" si="30"/>
        <v>1</v>
      </c>
    </row>
    <row r="76" spans="1:15" ht="30" customHeight="1" x14ac:dyDescent="0.25">
      <c r="A76" s="114" t="s">
        <v>400</v>
      </c>
      <c r="B76" s="43" t="s">
        <v>41</v>
      </c>
      <c r="C76" s="43">
        <v>20</v>
      </c>
      <c r="D76" s="43" t="s">
        <v>38</v>
      </c>
      <c r="E76" s="237" t="s">
        <v>268</v>
      </c>
      <c r="F76" s="244">
        <v>18043732</v>
      </c>
      <c r="G76" s="296">
        <v>0</v>
      </c>
      <c r="H76" s="296">
        <f>+F76-G76</f>
        <v>18043732</v>
      </c>
      <c r="I76" s="297">
        <f t="shared" si="45"/>
        <v>2.5140884329943582E-4</v>
      </c>
      <c r="J76" s="296">
        <v>18043732</v>
      </c>
      <c r="K76" s="296">
        <v>18043732</v>
      </c>
      <c r="L76" s="296">
        <f>+J76-K76</f>
        <v>0</v>
      </c>
      <c r="M76" s="297">
        <f t="shared" si="47"/>
        <v>1</v>
      </c>
      <c r="N76" s="297">
        <f t="shared" si="48"/>
        <v>1</v>
      </c>
      <c r="O76" s="298">
        <f t="shared" si="30"/>
        <v>1</v>
      </c>
    </row>
    <row r="77" spans="1:15" ht="34.5" customHeight="1" x14ac:dyDescent="0.25">
      <c r="A77" s="113" t="s">
        <v>291</v>
      </c>
      <c r="B77" s="32" t="s">
        <v>37</v>
      </c>
      <c r="C77" s="32">
        <v>10</v>
      </c>
      <c r="D77" s="32" t="s">
        <v>38</v>
      </c>
      <c r="E77" s="234" t="s">
        <v>292</v>
      </c>
      <c r="F77" s="257">
        <f>+F78</f>
        <v>681932842</v>
      </c>
      <c r="G77" s="257">
        <f t="shared" ref="G77:L77" si="49">+G78</f>
        <v>2695350</v>
      </c>
      <c r="H77" s="257">
        <f t="shared" si="49"/>
        <v>679237492</v>
      </c>
      <c r="I77" s="294">
        <f t="shared" si="45"/>
        <v>9.4640239718329772E-3</v>
      </c>
      <c r="J77" s="257">
        <f t="shared" si="49"/>
        <v>34240573</v>
      </c>
      <c r="K77" s="257">
        <f t="shared" si="49"/>
        <v>34240573</v>
      </c>
      <c r="L77" s="257">
        <f t="shared" si="49"/>
        <v>0</v>
      </c>
      <c r="M77" s="294">
        <f t="shared" si="47"/>
        <v>5.0410310684086912E-2</v>
      </c>
      <c r="N77" s="294">
        <f t="shared" si="48"/>
        <v>5.0410310684086912E-2</v>
      </c>
      <c r="O77" s="295">
        <f t="shared" si="30"/>
        <v>1</v>
      </c>
    </row>
    <row r="78" spans="1:15" ht="34.5" customHeight="1" x14ac:dyDescent="0.25">
      <c r="A78" s="113" t="s">
        <v>293</v>
      </c>
      <c r="B78" s="32" t="s">
        <v>37</v>
      </c>
      <c r="C78" s="32">
        <v>10</v>
      </c>
      <c r="D78" s="32" t="s">
        <v>38</v>
      </c>
      <c r="E78" s="256" t="s">
        <v>255</v>
      </c>
      <c r="F78" s="257">
        <f>+F79+F83</f>
        <v>681932842</v>
      </c>
      <c r="G78" s="257">
        <f t="shared" ref="G78:L78" si="50">+G79+G83</f>
        <v>2695350</v>
      </c>
      <c r="H78" s="257">
        <f t="shared" si="50"/>
        <v>679237492</v>
      </c>
      <c r="I78" s="294">
        <f t="shared" si="45"/>
        <v>9.4640239718329772E-3</v>
      </c>
      <c r="J78" s="257">
        <f t="shared" si="50"/>
        <v>34240573</v>
      </c>
      <c r="K78" s="257">
        <f t="shared" si="50"/>
        <v>34240573</v>
      </c>
      <c r="L78" s="257">
        <f t="shared" si="50"/>
        <v>0</v>
      </c>
      <c r="M78" s="294">
        <f t="shared" si="47"/>
        <v>5.0410310684086912E-2</v>
      </c>
      <c r="N78" s="294">
        <f t="shared" si="48"/>
        <v>5.0410310684086912E-2</v>
      </c>
      <c r="O78" s="295">
        <f t="shared" si="30"/>
        <v>1</v>
      </c>
    </row>
    <row r="79" spans="1:15" ht="34.5" customHeight="1" x14ac:dyDescent="0.25">
      <c r="A79" s="113" t="s">
        <v>294</v>
      </c>
      <c r="B79" s="32" t="s">
        <v>37</v>
      </c>
      <c r="C79" s="32">
        <v>10</v>
      </c>
      <c r="D79" s="32" t="s">
        <v>38</v>
      </c>
      <c r="E79" s="234" t="s">
        <v>295</v>
      </c>
      <c r="F79" s="257">
        <f t="shared" ref="F79:L79" si="51">F80</f>
        <v>647692269</v>
      </c>
      <c r="G79" s="257">
        <f t="shared" si="51"/>
        <v>2695350</v>
      </c>
      <c r="H79" s="257">
        <f t="shared" si="51"/>
        <v>644996919</v>
      </c>
      <c r="I79" s="294">
        <f t="shared" si="45"/>
        <v>8.9869395830912292E-3</v>
      </c>
      <c r="J79" s="257">
        <f t="shared" si="51"/>
        <v>0</v>
      </c>
      <c r="K79" s="257">
        <f t="shared" si="51"/>
        <v>0</v>
      </c>
      <c r="L79" s="257">
        <f t="shared" si="51"/>
        <v>0</v>
      </c>
      <c r="M79" s="294">
        <f t="shared" ref="M79:M81" si="52">+J79/H79</f>
        <v>0</v>
      </c>
      <c r="N79" s="294">
        <f t="shared" ref="N79:N81" si="53">+K79/H79</f>
        <v>0</v>
      </c>
      <c r="O79" s="295" t="s">
        <v>40</v>
      </c>
    </row>
    <row r="80" spans="1:15" ht="43.5" customHeight="1" x14ac:dyDescent="0.25">
      <c r="A80" s="113" t="s">
        <v>401</v>
      </c>
      <c r="B80" s="32" t="s">
        <v>37</v>
      </c>
      <c r="C80" s="32">
        <v>10</v>
      </c>
      <c r="D80" s="32" t="s">
        <v>38</v>
      </c>
      <c r="E80" s="234" t="s">
        <v>295</v>
      </c>
      <c r="F80" s="257">
        <f t="shared" ref="F80:L81" si="54">+F81</f>
        <v>647692269</v>
      </c>
      <c r="G80" s="257">
        <f t="shared" si="54"/>
        <v>2695350</v>
      </c>
      <c r="H80" s="257">
        <f t="shared" si="54"/>
        <v>644996919</v>
      </c>
      <c r="I80" s="294">
        <f t="shared" si="45"/>
        <v>8.9869395830912292E-3</v>
      </c>
      <c r="J80" s="257">
        <f t="shared" si="54"/>
        <v>0</v>
      </c>
      <c r="K80" s="257">
        <f t="shared" si="54"/>
        <v>0</v>
      </c>
      <c r="L80" s="257">
        <f t="shared" si="54"/>
        <v>0</v>
      </c>
      <c r="M80" s="294">
        <f t="shared" si="52"/>
        <v>0</v>
      </c>
      <c r="N80" s="294">
        <f t="shared" si="53"/>
        <v>0</v>
      </c>
      <c r="O80" s="295" t="s">
        <v>40</v>
      </c>
    </row>
    <row r="81" spans="1:15" ht="33.75" customHeight="1" x14ac:dyDescent="0.25">
      <c r="A81" s="113" t="s">
        <v>402</v>
      </c>
      <c r="B81" s="32" t="s">
        <v>37</v>
      </c>
      <c r="C81" s="32">
        <v>10</v>
      </c>
      <c r="D81" s="32" t="s">
        <v>38</v>
      </c>
      <c r="E81" s="234" t="s">
        <v>298</v>
      </c>
      <c r="F81" s="257">
        <f t="shared" si="54"/>
        <v>647692269</v>
      </c>
      <c r="G81" s="257">
        <f t="shared" si="54"/>
        <v>2695350</v>
      </c>
      <c r="H81" s="257">
        <f t="shared" si="54"/>
        <v>644996919</v>
      </c>
      <c r="I81" s="294">
        <f t="shared" si="45"/>
        <v>8.9869395830912292E-3</v>
      </c>
      <c r="J81" s="257">
        <f t="shared" si="54"/>
        <v>0</v>
      </c>
      <c r="K81" s="257">
        <f t="shared" si="54"/>
        <v>0</v>
      </c>
      <c r="L81" s="257">
        <f t="shared" si="54"/>
        <v>0</v>
      </c>
      <c r="M81" s="294">
        <f t="shared" si="52"/>
        <v>0</v>
      </c>
      <c r="N81" s="294">
        <f t="shared" si="53"/>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45"/>
        <v>8.9869395830912292E-3</v>
      </c>
      <c r="J82" s="296">
        <v>0</v>
      </c>
      <c r="K82" s="296">
        <v>0</v>
      </c>
      <c r="L82" s="296">
        <f>+J82-K82</f>
        <v>0</v>
      </c>
      <c r="M82" s="297">
        <f t="shared" si="47"/>
        <v>0</v>
      </c>
      <c r="N82" s="297">
        <f t="shared" ref="N82" si="55">+K82/H82</f>
        <v>0</v>
      </c>
      <c r="O82" s="298" t="s">
        <v>40</v>
      </c>
    </row>
    <row r="83" spans="1:15" ht="49.5" customHeight="1" x14ac:dyDescent="0.25">
      <c r="A83" s="113" t="s">
        <v>300</v>
      </c>
      <c r="B83" s="32" t="s">
        <v>37</v>
      </c>
      <c r="C83" s="32">
        <v>10</v>
      </c>
      <c r="D83" s="32" t="s">
        <v>38</v>
      </c>
      <c r="E83" s="234" t="s">
        <v>301</v>
      </c>
      <c r="F83" s="242">
        <f t="shared" ref="F83:L85" si="56">+F84</f>
        <v>34240573</v>
      </c>
      <c r="G83" s="242">
        <f t="shared" si="56"/>
        <v>0</v>
      </c>
      <c r="H83" s="242">
        <f t="shared" si="56"/>
        <v>34240573</v>
      </c>
      <c r="I83" s="294">
        <f t="shared" si="45"/>
        <v>4.7708438874174654E-4</v>
      </c>
      <c r="J83" s="242">
        <f t="shared" si="56"/>
        <v>34240573</v>
      </c>
      <c r="K83" s="242">
        <f t="shared" si="56"/>
        <v>34240573</v>
      </c>
      <c r="L83" s="242">
        <f t="shared" si="56"/>
        <v>0</v>
      </c>
      <c r="M83" s="294">
        <f t="shared" si="47"/>
        <v>1</v>
      </c>
      <c r="N83" s="294">
        <f t="shared" si="48"/>
        <v>1</v>
      </c>
      <c r="O83" s="295">
        <f t="shared" ref="O83:O116" si="57">+K83/J83</f>
        <v>1</v>
      </c>
    </row>
    <row r="84" spans="1:15" ht="49.5" customHeight="1" x14ac:dyDescent="0.25">
      <c r="A84" s="113" t="s">
        <v>404</v>
      </c>
      <c r="B84" s="32" t="s">
        <v>37</v>
      </c>
      <c r="C84" s="32">
        <v>10</v>
      </c>
      <c r="D84" s="32" t="s">
        <v>38</v>
      </c>
      <c r="E84" s="234" t="s">
        <v>301</v>
      </c>
      <c r="F84" s="242">
        <f t="shared" si="56"/>
        <v>34240573</v>
      </c>
      <c r="G84" s="242">
        <f t="shared" si="56"/>
        <v>0</v>
      </c>
      <c r="H84" s="242">
        <f t="shared" si="56"/>
        <v>34240573</v>
      </c>
      <c r="I84" s="294">
        <f t="shared" si="45"/>
        <v>4.7708438874174654E-4</v>
      </c>
      <c r="J84" s="242">
        <f t="shared" si="56"/>
        <v>34240573</v>
      </c>
      <c r="K84" s="242">
        <f t="shared" si="56"/>
        <v>34240573</v>
      </c>
      <c r="L84" s="242">
        <f t="shared" si="56"/>
        <v>0</v>
      </c>
      <c r="M84" s="294">
        <f t="shared" si="47"/>
        <v>1</v>
      </c>
      <c r="N84" s="294">
        <f t="shared" si="48"/>
        <v>1</v>
      </c>
      <c r="O84" s="295">
        <f t="shared" si="57"/>
        <v>1</v>
      </c>
    </row>
    <row r="85" spans="1:15" ht="34.5" customHeight="1" x14ac:dyDescent="0.25">
      <c r="A85" s="113" t="s">
        <v>405</v>
      </c>
      <c r="B85" s="32" t="s">
        <v>37</v>
      </c>
      <c r="C85" s="32">
        <v>10</v>
      </c>
      <c r="D85" s="32" t="s">
        <v>38</v>
      </c>
      <c r="E85" s="234" t="s">
        <v>266</v>
      </c>
      <c r="F85" s="242">
        <f t="shared" si="56"/>
        <v>34240573</v>
      </c>
      <c r="G85" s="242">
        <f t="shared" si="56"/>
        <v>0</v>
      </c>
      <c r="H85" s="242">
        <f t="shared" si="56"/>
        <v>34240573</v>
      </c>
      <c r="I85" s="294">
        <f t="shared" si="45"/>
        <v>4.7708438874174654E-4</v>
      </c>
      <c r="J85" s="242">
        <f t="shared" si="56"/>
        <v>34240573</v>
      </c>
      <c r="K85" s="242">
        <f t="shared" si="56"/>
        <v>34240573</v>
      </c>
      <c r="L85" s="242">
        <f t="shared" si="56"/>
        <v>0</v>
      </c>
      <c r="M85" s="294">
        <f t="shared" si="47"/>
        <v>1</v>
      </c>
      <c r="N85" s="294">
        <f t="shared" si="48"/>
        <v>1</v>
      </c>
      <c r="O85" s="295">
        <f t="shared" si="57"/>
        <v>1</v>
      </c>
    </row>
    <row r="86" spans="1:15" ht="30" customHeight="1" x14ac:dyDescent="0.25">
      <c r="A86" s="114" t="s">
        <v>406</v>
      </c>
      <c r="B86" s="43" t="s">
        <v>37</v>
      </c>
      <c r="C86" s="43">
        <v>10</v>
      </c>
      <c r="D86" s="43" t="s">
        <v>38</v>
      </c>
      <c r="E86" s="237" t="s">
        <v>268</v>
      </c>
      <c r="F86" s="244">
        <v>34240573</v>
      </c>
      <c r="G86" s="296">
        <v>0</v>
      </c>
      <c r="H86" s="296">
        <f>+F86-G86</f>
        <v>34240573</v>
      </c>
      <c r="I86" s="297">
        <f t="shared" si="45"/>
        <v>4.7708438874174654E-4</v>
      </c>
      <c r="J86" s="296">
        <v>34240573</v>
      </c>
      <c r="K86" s="296">
        <v>34240573</v>
      </c>
      <c r="L86" s="296">
        <f>+J86-K86</f>
        <v>0</v>
      </c>
      <c r="M86" s="297">
        <f t="shared" si="47"/>
        <v>1</v>
      </c>
      <c r="N86" s="297">
        <f t="shared" si="48"/>
        <v>1</v>
      </c>
      <c r="O86" s="298">
        <f t="shared" si="57"/>
        <v>1</v>
      </c>
    </row>
    <row r="87" spans="1:15" ht="34.5" customHeight="1" x14ac:dyDescent="0.25">
      <c r="A87" s="201" t="s">
        <v>321</v>
      </c>
      <c r="B87" s="135" t="s">
        <v>37</v>
      </c>
      <c r="C87" s="32">
        <v>10</v>
      </c>
      <c r="D87" s="32" t="s">
        <v>38</v>
      </c>
      <c r="E87" s="256" t="s">
        <v>322</v>
      </c>
      <c r="F87" s="243">
        <f>+F90</f>
        <v>30364445681.75</v>
      </c>
      <c r="G87" s="243">
        <f t="shared" ref="G87:L87" si="58">+G90</f>
        <v>0</v>
      </c>
      <c r="H87" s="243">
        <f>+H90</f>
        <v>30364445681.75</v>
      </c>
      <c r="I87" s="294">
        <f t="shared" si="45"/>
        <v>0.42307711987061852</v>
      </c>
      <c r="J87" s="243">
        <f>+J90</f>
        <v>29650967925.389999</v>
      </c>
      <c r="K87" s="243">
        <f>+K90</f>
        <v>28974100651.41</v>
      </c>
      <c r="L87" s="243">
        <f t="shared" si="58"/>
        <v>676867273.97999954</v>
      </c>
      <c r="M87" s="294">
        <f t="shared" si="47"/>
        <v>0.97650285587828711</v>
      </c>
      <c r="N87" s="294">
        <f t="shared" si="48"/>
        <v>0.95421141406919729</v>
      </c>
      <c r="O87" s="295">
        <f t="shared" si="57"/>
        <v>0.97717216936448137</v>
      </c>
    </row>
    <row r="88" spans="1:15" ht="34.5" customHeight="1" x14ac:dyDescent="0.25">
      <c r="A88" s="201" t="s">
        <v>321</v>
      </c>
      <c r="B88" s="135" t="s">
        <v>37</v>
      </c>
      <c r="C88" s="32">
        <v>13</v>
      </c>
      <c r="D88" s="32" t="s">
        <v>38</v>
      </c>
      <c r="E88" s="256" t="s">
        <v>322</v>
      </c>
      <c r="F88" s="243">
        <f t="shared" ref="F88:L89" si="59">+F91</f>
        <v>4260844770</v>
      </c>
      <c r="G88" s="243">
        <f t="shared" si="59"/>
        <v>0</v>
      </c>
      <c r="H88" s="243">
        <f t="shared" si="59"/>
        <v>4260844770</v>
      </c>
      <c r="I88" s="294">
        <f t="shared" si="45"/>
        <v>5.9367654934364494E-2</v>
      </c>
      <c r="J88" s="243">
        <f t="shared" ref="J88:K89" si="60">+J91</f>
        <v>1748200000</v>
      </c>
      <c r="K88" s="243">
        <f t="shared" si="60"/>
        <v>1748200000</v>
      </c>
      <c r="L88" s="243">
        <f t="shared" si="59"/>
        <v>0</v>
      </c>
      <c r="M88" s="294">
        <f t="shared" si="47"/>
        <v>0.4102942243540123</v>
      </c>
      <c r="N88" s="294">
        <f t="shared" si="48"/>
        <v>0.4102942243540123</v>
      </c>
      <c r="O88" s="295">
        <f t="shared" si="57"/>
        <v>1</v>
      </c>
    </row>
    <row r="89" spans="1:15" ht="34.5" customHeight="1" x14ac:dyDescent="0.25">
      <c r="A89" s="201" t="s">
        <v>321</v>
      </c>
      <c r="B89" s="135" t="s">
        <v>41</v>
      </c>
      <c r="C89" s="32">
        <v>20</v>
      </c>
      <c r="D89" s="32" t="s">
        <v>38</v>
      </c>
      <c r="E89" s="256" t="s">
        <v>322</v>
      </c>
      <c r="F89" s="257">
        <f t="shared" si="59"/>
        <v>12078141502</v>
      </c>
      <c r="G89" s="257">
        <f t="shared" si="59"/>
        <v>0</v>
      </c>
      <c r="H89" s="257">
        <f t="shared" si="59"/>
        <v>12078141502</v>
      </c>
      <c r="I89" s="294">
        <f t="shared" si="45"/>
        <v>0.16828844411038305</v>
      </c>
      <c r="J89" s="257">
        <f t="shared" si="60"/>
        <v>6023141502</v>
      </c>
      <c r="K89" s="257">
        <f t="shared" si="60"/>
        <v>6023141502</v>
      </c>
      <c r="L89" s="257">
        <f t="shared" si="59"/>
        <v>0</v>
      </c>
      <c r="M89" s="294">
        <f t="shared" si="47"/>
        <v>0.49868115065572277</v>
      </c>
      <c r="N89" s="294">
        <f t="shared" si="48"/>
        <v>0.49868115065572277</v>
      </c>
      <c r="O89" s="295">
        <f t="shared" si="57"/>
        <v>1</v>
      </c>
    </row>
    <row r="90" spans="1:15" ht="34.5" customHeight="1" x14ac:dyDescent="0.25">
      <c r="A90" s="201" t="s">
        <v>323</v>
      </c>
      <c r="B90" s="135" t="s">
        <v>37</v>
      </c>
      <c r="C90" s="32">
        <v>10</v>
      </c>
      <c r="D90" s="32" t="s">
        <v>38</v>
      </c>
      <c r="E90" s="256" t="s">
        <v>255</v>
      </c>
      <c r="F90" s="243">
        <f>+F93+F109+F113</f>
        <v>30364445681.75</v>
      </c>
      <c r="G90" s="243">
        <f t="shared" ref="G90:L90" si="61">+G93+G109+G113</f>
        <v>0</v>
      </c>
      <c r="H90" s="243">
        <f>+H93+H109+H113</f>
        <v>30364445681.75</v>
      </c>
      <c r="I90" s="294">
        <f t="shared" si="45"/>
        <v>0.42307711987061852</v>
      </c>
      <c r="J90" s="243">
        <f>+J93+J109+J113</f>
        <v>29650967925.389999</v>
      </c>
      <c r="K90" s="243">
        <f>+K93+K109+K113</f>
        <v>28974100651.41</v>
      </c>
      <c r="L90" s="243">
        <f t="shared" si="61"/>
        <v>676867273.97999954</v>
      </c>
      <c r="M90" s="294">
        <f t="shared" si="47"/>
        <v>0.97650285587828711</v>
      </c>
      <c r="N90" s="294">
        <f t="shared" si="48"/>
        <v>0.95421141406919729</v>
      </c>
      <c r="O90" s="295">
        <f t="shared" si="57"/>
        <v>0.97717216936448137</v>
      </c>
    </row>
    <row r="91" spans="1:15" ht="34.5" customHeight="1" x14ac:dyDescent="0.25">
      <c r="A91" s="201" t="s">
        <v>323</v>
      </c>
      <c r="B91" s="135" t="s">
        <v>37</v>
      </c>
      <c r="C91" s="32">
        <v>13</v>
      </c>
      <c r="D91" s="32" t="s">
        <v>38</v>
      </c>
      <c r="E91" s="256" t="s">
        <v>255</v>
      </c>
      <c r="F91" s="243">
        <f t="shared" ref="F91:L95" si="62">+F94</f>
        <v>4260844770</v>
      </c>
      <c r="G91" s="243">
        <f t="shared" si="62"/>
        <v>0</v>
      </c>
      <c r="H91" s="243">
        <f t="shared" si="62"/>
        <v>4260844770</v>
      </c>
      <c r="I91" s="294">
        <f t="shared" si="45"/>
        <v>5.9367654934364494E-2</v>
      </c>
      <c r="J91" s="243">
        <f t="shared" ref="J91:K95" si="63">+J94</f>
        <v>1748200000</v>
      </c>
      <c r="K91" s="243">
        <f t="shared" si="63"/>
        <v>1748200000</v>
      </c>
      <c r="L91" s="243">
        <f t="shared" si="62"/>
        <v>0</v>
      </c>
      <c r="M91" s="294">
        <f t="shared" si="47"/>
        <v>0.4102942243540123</v>
      </c>
      <c r="N91" s="294">
        <f t="shared" si="48"/>
        <v>0.4102942243540123</v>
      </c>
      <c r="O91" s="295">
        <f t="shared" si="57"/>
        <v>1</v>
      </c>
    </row>
    <row r="92" spans="1:15" ht="34.5" customHeight="1" x14ac:dyDescent="0.25">
      <c r="A92" s="201" t="s">
        <v>323</v>
      </c>
      <c r="B92" s="135" t="s">
        <v>41</v>
      </c>
      <c r="C92" s="32">
        <v>20</v>
      </c>
      <c r="D92" s="32" t="s">
        <v>38</v>
      </c>
      <c r="E92" s="256" t="s">
        <v>255</v>
      </c>
      <c r="F92" s="243">
        <f t="shared" si="62"/>
        <v>12078141502</v>
      </c>
      <c r="G92" s="243">
        <f t="shared" si="62"/>
        <v>0</v>
      </c>
      <c r="H92" s="243">
        <f t="shared" si="62"/>
        <v>12078141502</v>
      </c>
      <c r="I92" s="294">
        <f t="shared" si="45"/>
        <v>0.16828844411038305</v>
      </c>
      <c r="J92" s="243">
        <f t="shared" si="63"/>
        <v>6023141502</v>
      </c>
      <c r="K92" s="243">
        <f t="shared" si="63"/>
        <v>6023141502</v>
      </c>
      <c r="L92" s="243">
        <f t="shared" si="62"/>
        <v>0</v>
      </c>
      <c r="M92" s="294">
        <f t="shared" si="47"/>
        <v>0.49868115065572277</v>
      </c>
      <c r="N92" s="294">
        <f t="shared" si="48"/>
        <v>0.49868115065572277</v>
      </c>
      <c r="O92" s="295">
        <f t="shared" si="57"/>
        <v>1</v>
      </c>
    </row>
    <row r="93" spans="1:15" ht="64.5" customHeight="1" x14ac:dyDescent="0.25">
      <c r="A93" s="199" t="s">
        <v>330</v>
      </c>
      <c r="B93" s="71" t="s">
        <v>37</v>
      </c>
      <c r="C93" s="32">
        <v>10</v>
      </c>
      <c r="D93" s="32" t="s">
        <v>38</v>
      </c>
      <c r="E93" s="256" t="s">
        <v>331</v>
      </c>
      <c r="F93" s="257">
        <f>+F96</f>
        <v>7294087687</v>
      </c>
      <c r="G93" s="257">
        <f t="shared" si="62"/>
        <v>0</v>
      </c>
      <c r="H93" s="257">
        <f t="shared" si="62"/>
        <v>7294087687</v>
      </c>
      <c r="I93" s="294">
        <f t="shared" si="45"/>
        <v>0.1016307573351969</v>
      </c>
      <c r="J93" s="257">
        <f t="shared" si="63"/>
        <v>6627146619</v>
      </c>
      <c r="K93" s="257">
        <f t="shared" si="63"/>
        <v>6232200441</v>
      </c>
      <c r="L93" s="257">
        <f t="shared" si="62"/>
        <v>394946178</v>
      </c>
      <c r="M93" s="294">
        <f t="shared" si="47"/>
        <v>0.9085641554339049</v>
      </c>
      <c r="N93" s="294">
        <f t="shared" si="48"/>
        <v>0.85441808604898395</v>
      </c>
      <c r="O93" s="295">
        <f t="shared" si="57"/>
        <v>0.94040479248373787</v>
      </c>
    </row>
    <row r="94" spans="1:15" ht="64.5" customHeight="1" x14ac:dyDescent="0.25">
      <c r="A94" s="199" t="s">
        <v>330</v>
      </c>
      <c r="B94" s="135" t="s">
        <v>37</v>
      </c>
      <c r="C94" s="32">
        <v>13</v>
      </c>
      <c r="D94" s="32" t="s">
        <v>38</v>
      </c>
      <c r="E94" s="256" t="s">
        <v>331</v>
      </c>
      <c r="F94" s="257">
        <f t="shared" si="62"/>
        <v>4260844770</v>
      </c>
      <c r="G94" s="257">
        <f t="shared" si="62"/>
        <v>0</v>
      </c>
      <c r="H94" s="257">
        <f t="shared" si="62"/>
        <v>4260844770</v>
      </c>
      <c r="I94" s="294">
        <f t="shared" si="45"/>
        <v>5.9367654934364494E-2</v>
      </c>
      <c r="J94" s="257">
        <f t="shared" si="63"/>
        <v>1748200000</v>
      </c>
      <c r="K94" s="257">
        <f t="shared" si="63"/>
        <v>1748200000</v>
      </c>
      <c r="L94" s="257">
        <f t="shared" si="62"/>
        <v>0</v>
      </c>
      <c r="M94" s="294">
        <f t="shared" si="47"/>
        <v>0.4102942243540123</v>
      </c>
      <c r="N94" s="294">
        <f t="shared" si="48"/>
        <v>0.4102942243540123</v>
      </c>
      <c r="O94" s="295">
        <f t="shared" si="57"/>
        <v>1</v>
      </c>
    </row>
    <row r="95" spans="1:15" ht="64.5" customHeight="1" x14ac:dyDescent="0.25">
      <c r="A95" s="199" t="s">
        <v>330</v>
      </c>
      <c r="B95" s="135" t="s">
        <v>41</v>
      </c>
      <c r="C95" s="32">
        <v>20</v>
      </c>
      <c r="D95" s="32" t="s">
        <v>38</v>
      </c>
      <c r="E95" s="256" t="s">
        <v>331</v>
      </c>
      <c r="F95" s="257">
        <f t="shared" si="62"/>
        <v>12078141502</v>
      </c>
      <c r="G95" s="257">
        <f t="shared" si="62"/>
        <v>0</v>
      </c>
      <c r="H95" s="257">
        <f t="shared" si="62"/>
        <v>12078141502</v>
      </c>
      <c r="I95" s="294">
        <f t="shared" si="45"/>
        <v>0.16828844411038305</v>
      </c>
      <c r="J95" s="257">
        <f t="shared" si="63"/>
        <v>6023141502</v>
      </c>
      <c r="K95" s="257">
        <f t="shared" si="63"/>
        <v>6023141502</v>
      </c>
      <c r="L95" s="257">
        <f t="shared" si="62"/>
        <v>0</v>
      </c>
      <c r="M95" s="294">
        <f t="shared" si="47"/>
        <v>0.49868115065572277</v>
      </c>
      <c r="N95" s="294">
        <f t="shared" si="48"/>
        <v>0.49868115065572277</v>
      </c>
      <c r="O95" s="295">
        <f t="shared" si="57"/>
        <v>1</v>
      </c>
    </row>
    <row r="96" spans="1:15" ht="53.25" customHeight="1" x14ac:dyDescent="0.25">
      <c r="A96" s="199" t="s">
        <v>407</v>
      </c>
      <c r="B96" s="71" t="s">
        <v>37</v>
      </c>
      <c r="C96" s="32">
        <v>10</v>
      </c>
      <c r="D96" s="32" t="s">
        <v>38</v>
      </c>
      <c r="E96" s="256" t="s">
        <v>331</v>
      </c>
      <c r="F96" s="243">
        <f>+F99+F101</f>
        <v>7294087687</v>
      </c>
      <c r="G96" s="243">
        <f t="shared" ref="G96:L96" si="64">+G99+G101</f>
        <v>0</v>
      </c>
      <c r="H96" s="243">
        <f t="shared" si="64"/>
        <v>7294087687</v>
      </c>
      <c r="I96" s="294">
        <f t="shared" si="45"/>
        <v>0.1016307573351969</v>
      </c>
      <c r="J96" s="243">
        <f t="shared" ref="J96:K96" si="65">+J99+J101</f>
        <v>6627146619</v>
      </c>
      <c r="K96" s="243">
        <f t="shared" si="65"/>
        <v>6232200441</v>
      </c>
      <c r="L96" s="243">
        <f t="shared" si="64"/>
        <v>394946178</v>
      </c>
      <c r="M96" s="294">
        <f t="shared" si="47"/>
        <v>0.9085641554339049</v>
      </c>
      <c r="N96" s="294">
        <f t="shared" si="48"/>
        <v>0.85441808604898395</v>
      </c>
      <c r="O96" s="295">
        <f t="shared" si="57"/>
        <v>0.94040479248373787</v>
      </c>
    </row>
    <row r="97" spans="1:15" ht="53.25" customHeight="1" x14ac:dyDescent="0.25">
      <c r="A97" s="199" t="s">
        <v>407</v>
      </c>
      <c r="B97" s="135" t="s">
        <v>37</v>
      </c>
      <c r="C97" s="32">
        <v>13</v>
      </c>
      <c r="D97" s="32" t="s">
        <v>38</v>
      </c>
      <c r="E97" s="256" t="s">
        <v>331</v>
      </c>
      <c r="F97" s="243">
        <f>+F103</f>
        <v>4260844770</v>
      </c>
      <c r="G97" s="243">
        <f t="shared" ref="G97:L97" si="66">+G103</f>
        <v>0</v>
      </c>
      <c r="H97" s="243">
        <f>+H103</f>
        <v>4260844770</v>
      </c>
      <c r="I97" s="294">
        <f t="shared" si="45"/>
        <v>5.9367654934364494E-2</v>
      </c>
      <c r="J97" s="243">
        <f>+J103</f>
        <v>1748200000</v>
      </c>
      <c r="K97" s="243">
        <f>+K103</f>
        <v>1748200000</v>
      </c>
      <c r="L97" s="243">
        <f t="shared" si="66"/>
        <v>0</v>
      </c>
      <c r="M97" s="294">
        <f t="shared" si="47"/>
        <v>0.4102942243540123</v>
      </c>
      <c r="N97" s="294">
        <f t="shared" si="48"/>
        <v>0.4102942243540123</v>
      </c>
      <c r="O97" s="295">
        <f t="shared" si="57"/>
        <v>1</v>
      </c>
    </row>
    <row r="98" spans="1:15" ht="53.25" customHeight="1" x14ac:dyDescent="0.25">
      <c r="A98" s="199" t="s">
        <v>407</v>
      </c>
      <c r="B98" s="135" t="s">
        <v>41</v>
      </c>
      <c r="C98" s="32">
        <v>20</v>
      </c>
      <c r="D98" s="32" t="s">
        <v>38</v>
      </c>
      <c r="E98" s="256" t="s">
        <v>331</v>
      </c>
      <c r="F98" s="243">
        <f t="shared" ref="F98:L98" si="67">+F105+F107</f>
        <v>12078141502</v>
      </c>
      <c r="G98" s="243">
        <f t="shared" si="67"/>
        <v>0</v>
      </c>
      <c r="H98" s="243">
        <f t="shared" si="67"/>
        <v>12078141502</v>
      </c>
      <c r="I98" s="294">
        <f t="shared" si="45"/>
        <v>0.16828844411038305</v>
      </c>
      <c r="J98" s="243">
        <f t="shared" ref="J98:K98" si="68">+J105+J107</f>
        <v>6023141502</v>
      </c>
      <c r="K98" s="243">
        <f t="shared" si="68"/>
        <v>6023141502</v>
      </c>
      <c r="L98" s="243">
        <f t="shared" si="67"/>
        <v>0</v>
      </c>
      <c r="M98" s="294">
        <f t="shared" si="47"/>
        <v>0.49868115065572277</v>
      </c>
      <c r="N98" s="294">
        <f t="shared" si="48"/>
        <v>0.49868115065572277</v>
      </c>
      <c r="O98" s="295">
        <f t="shared" si="57"/>
        <v>1</v>
      </c>
    </row>
    <row r="99" spans="1:15" ht="34.5" customHeight="1" x14ac:dyDescent="0.25">
      <c r="A99" s="199" t="s">
        <v>408</v>
      </c>
      <c r="B99" s="71" t="s">
        <v>37</v>
      </c>
      <c r="C99" s="32">
        <v>10</v>
      </c>
      <c r="D99" s="32" t="s">
        <v>38</v>
      </c>
      <c r="E99" s="234" t="s">
        <v>266</v>
      </c>
      <c r="F99" s="243">
        <f t="shared" ref="F99:L99" si="69">+F100</f>
        <v>7274218087</v>
      </c>
      <c r="G99" s="243">
        <f t="shared" si="69"/>
        <v>0</v>
      </c>
      <c r="H99" s="243">
        <f t="shared" si="69"/>
        <v>7274218087</v>
      </c>
      <c r="I99" s="294">
        <f t="shared" si="45"/>
        <v>0.10135390811393699</v>
      </c>
      <c r="J99" s="243">
        <f t="shared" si="69"/>
        <v>6607277019</v>
      </c>
      <c r="K99" s="243">
        <f t="shared" si="69"/>
        <v>6212330841</v>
      </c>
      <c r="L99" s="243">
        <f t="shared" si="69"/>
        <v>394946178</v>
      </c>
      <c r="M99" s="294">
        <f t="shared" si="47"/>
        <v>0.90831439750316079</v>
      </c>
      <c r="N99" s="294">
        <f t="shared" si="48"/>
        <v>0.85402042758413654</v>
      </c>
      <c r="O99" s="295">
        <f t="shared" si="57"/>
        <v>0.94022557600290013</v>
      </c>
    </row>
    <row r="100" spans="1:15" ht="32.25" customHeight="1" x14ac:dyDescent="0.25">
      <c r="A100" s="202" t="s">
        <v>409</v>
      </c>
      <c r="B100" s="124" t="s">
        <v>37</v>
      </c>
      <c r="C100" s="43">
        <v>10</v>
      </c>
      <c r="D100" s="43" t="s">
        <v>38</v>
      </c>
      <c r="E100" s="258" t="s">
        <v>268</v>
      </c>
      <c r="F100" s="244">
        <v>7274218087</v>
      </c>
      <c r="G100" s="296">
        <v>0</v>
      </c>
      <c r="H100" s="296">
        <f>+F100-G100</f>
        <v>7274218087</v>
      </c>
      <c r="I100" s="297">
        <f t="shared" si="45"/>
        <v>0.10135390811393699</v>
      </c>
      <c r="J100" s="296">
        <v>6607277019</v>
      </c>
      <c r="K100" s="296">
        <v>6212330841</v>
      </c>
      <c r="L100" s="296">
        <f>+J100-K100</f>
        <v>394946178</v>
      </c>
      <c r="M100" s="297">
        <f t="shared" si="47"/>
        <v>0.90831439750316079</v>
      </c>
      <c r="N100" s="297">
        <f t="shared" si="48"/>
        <v>0.85402042758413654</v>
      </c>
      <c r="O100" s="298">
        <f t="shared" si="57"/>
        <v>0.94022557600290013</v>
      </c>
    </row>
    <row r="101" spans="1:15" ht="30.75" customHeight="1" x14ac:dyDescent="0.25">
      <c r="A101" s="199" t="s">
        <v>410</v>
      </c>
      <c r="B101" s="71" t="s">
        <v>37</v>
      </c>
      <c r="C101" s="32">
        <v>10</v>
      </c>
      <c r="D101" s="32" t="s">
        <v>38</v>
      </c>
      <c r="E101" s="234" t="s">
        <v>336</v>
      </c>
      <c r="F101" s="242">
        <f t="shared" ref="F101:L101" si="70">+F102</f>
        <v>19869600</v>
      </c>
      <c r="G101" s="242">
        <f t="shared" si="70"/>
        <v>0</v>
      </c>
      <c r="H101" s="242">
        <f t="shared" si="70"/>
        <v>19869600</v>
      </c>
      <c r="I101" s="294">
        <f t="shared" si="45"/>
        <v>2.7684922125990728E-4</v>
      </c>
      <c r="J101" s="242">
        <f>+J102</f>
        <v>19869600</v>
      </c>
      <c r="K101" s="242">
        <f t="shared" si="70"/>
        <v>19869600</v>
      </c>
      <c r="L101" s="242">
        <f t="shared" si="70"/>
        <v>0</v>
      </c>
      <c r="M101" s="294">
        <f t="shared" si="47"/>
        <v>1</v>
      </c>
      <c r="N101" s="294">
        <f t="shared" si="48"/>
        <v>1</v>
      </c>
      <c r="O101" s="295">
        <f t="shared" si="57"/>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45"/>
        <v>2.7684922125990728E-4</v>
      </c>
      <c r="J102" s="296">
        <v>19869600</v>
      </c>
      <c r="K102" s="239">
        <v>19869600</v>
      </c>
      <c r="L102" s="296">
        <f>+J102-K102</f>
        <v>0</v>
      </c>
      <c r="M102" s="297">
        <f t="shared" si="47"/>
        <v>1</v>
      </c>
      <c r="N102" s="297">
        <f t="shared" si="48"/>
        <v>1</v>
      </c>
      <c r="O102" s="298">
        <f t="shared" si="57"/>
        <v>1</v>
      </c>
    </row>
    <row r="103" spans="1:15" ht="30.75" customHeight="1" x14ac:dyDescent="0.25">
      <c r="A103" s="199" t="s">
        <v>410</v>
      </c>
      <c r="B103" s="71" t="s">
        <v>37</v>
      </c>
      <c r="C103" s="32">
        <v>13</v>
      </c>
      <c r="D103" s="32" t="s">
        <v>38</v>
      </c>
      <c r="E103" s="234" t="s">
        <v>336</v>
      </c>
      <c r="F103" s="242">
        <f t="shared" ref="F103:L103" si="71">+F104</f>
        <v>4260844770</v>
      </c>
      <c r="G103" s="242">
        <f t="shared" si="71"/>
        <v>0</v>
      </c>
      <c r="H103" s="242">
        <f t="shared" si="71"/>
        <v>4260844770</v>
      </c>
      <c r="I103" s="294">
        <f t="shared" si="45"/>
        <v>5.9367654934364494E-2</v>
      </c>
      <c r="J103" s="242">
        <f t="shared" si="71"/>
        <v>1748200000</v>
      </c>
      <c r="K103" s="242">
        <f t="shared" si="71"/>
        <v>1748200000</v>
      </c>
      <c r="L103" s="242">
        <f t="shared" si="71"/>
        <v>0</v>
      </c>
      <c r="M103" s="294">
        <f t="shared" si="47"/>
        <v>0.4102942243540123</v>
      </c>
      <c r="N103" s="294">
        <f t="shared" si="48"/>
        <v>0.4102942243540123</v>
      </c>
      <c r="O103" s="295">
        <f t="shared" si="57"/>
        <v>1</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45"/>
        <v>5.9367654934364494E-2</v>
      </c>
      <c r="J104" s="296">
        <v>1748200000</v>
      </c>
      <c r="K104" s="239">
        <v>1748200000</v>
      </c>
      <c r="L104" s="296">
        <f>+J104-K104</f>
        <v>0</v>
      </c>
      <c r="M104" s="297">
        <f t="shared" si="47"/>
        <v>0.4102942243540123</v>
      </c>
      <c r="N104" s="297">
        <f t="shared" si="48"/>
        <v>0.4102942243540123</v>
      </c>
      <c r="O104" s="298">
        <f t="shared" si="57"/>
        <v>1</v>
      </c>
    </row>
    <row r="105" spans="1:15" ht="34.5" customHeight="1" x14ac:dyDescent="0.25">
      <c r="A105" s="199" t="s">
        <v>408</v>
      </c>
      <c r="B105" s="71" t="s">
        <v>41</v>
      </c>
      <c r="C105" s="32">
        <v>20</v>
      </c>
      <c r="D105" s="32" t="s">
        <v>38</v>
      </c>
      <c r="E105" s="234" t="s">
        <v>266</v>
      </c>
      <c r="F105" s="243">
        <f t="shared" ref="F105:L105" si="72">+F106</f>
        <v>285192467</v>
      </c>
      <c r="G105" s="243">
        <f t="shared" si="72"/>
        <v>0</v>
      </c>
      <c r="H105" s="243">
        <f t="shared" si="72"/>
        <v>285192467</v>
      </c>
      <c r="I105" s="294">
        <f t="shared" si="45"/>
        <v>3.9736739742189985E-3</v>
      </c>
      <c r="J105" s="243">
        <f t="shared" si="72"/>
        <v>285192467</v>
      </c>
      <c r="K105" s="243">
        <f t="shared" si="72"/>
        <v>285192467</v>
      </c>
      <c r="L105" s="243">
        <f t="shared" si="72"/>
        <v>0</v>
      </c>
      <c r="M105" s="294">
        <f t="shared" si="47"/>
        <v>1</v>
      </c>
      <c r="N105" s="294">
        <f t="shared" si="48"/>
        <v>1</v>
      </c>
      <c r="O105" s="295">
        <f t="shared" si="57"/>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45"/>
        <v>3.9736739742189985E-3</v>
      </c>
      <c r="J106" s="296">
        <v>285192467</v>
      </c>
      <c r="K106" s="296">
        <v>285192467</v>
      </c>
      <c r="L106" s="296">
        <f>+J106-K106</f>
        <v>0</v>
      </c>
      <c r="M106" s="297">
        <f t="shared" si="47"/>
        <v>1</v>
      </c>
      <c r="N106" s="297">
        <f t="shared" si="48"/>
        <v>1</v>
      </c>
      <c r="O106" s="298">
        <f t="shared" si="57"/>
        <v>1</v>
      </c>
    </row>
    <row r="107" spans="1:15" ht="30.75" customHeight="1" x14ac:dyDescent="0.25">
      <c r="A107" s="199" t="s">
        <v>410</v>
      </c>
      <c r="B107" s="135" t="s">
        <v>41</v>
      </c>
      <c r="C107" s="32">
        <v>20</v>
      </c>
      <c r="D107" s="32" t="s">
        <v>38</v>
      </c>
      <c r="E107" s="234" t="s">
        <v>336</v>
      </c>
      <c r="F107" s="242">
        <f t="shared" ref="F107:L107" si="73">+F108</f>
        <v>11792949035</v>
      </c>
      <c r="G107" s="242">
        <f t="shared" si="73"/>
        <v>0</v>
      </c>
      <c r="H107" s="242">
        <f t="shared" si="73"/>
        <v>11792949035</v>
      </c>
      <c r="I107" s="294">
        <f t="shared" si="45"/>
        <v>0.16431477013616405</v>
      </c>
      <c r="J107" s="242">
        <f t="shared" si="73"/>
        <v>5737949035</v>
      </c>
      <c r="K107" s="242">
        <f t="shared" si="73"/>
        <v>5737949035</v>
      </c>
      <c r="L107" s="242">
        <f t="shared" si="73"/>
        <v>0</v>
      </c>
      <c r="M107" s="294">
        <f t="shared" si="47"/>
        <v>0.48655760471536713</v>
      </c>
      <c r="N107" s="294">
        <f t="shared" si="48"/>
        <v>0.48655760471536713</v>
      </c>
      <c r="O107" s="295">
        <f t="shared" si="57"/>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45"/>
        <v>0.16431477013616405</v>
      </c>
      <c r="J108" s="296">
        <v>5737949035</v>
      </c>
      <c r="K108" s="296">
        <v>5737949035</v>
      </c>
      <c r="L108" s="296">
        <f>+J108-K108</f>
        <v>0</v>
      </c>
      <c r="M108" s="297">
        <f t="shared" si="47"/>
        <v>0.48655760471536713</v>
      </c>
      <c r="N108" s="297">
        <f t="shared" si="48"/>
        <v>0.48655760471536713</v>
      </c>
      <c r="O108" s="298">
        <f t="shared" si="57"/>
        <v>1</v>
      </c>
    </row>
    <row r="109" spans="1:15" ht="66" customHeight="1" x14ac:dyDescent="0.25">
      <c r="A109" s="199" t="s">
        <v>338</v>
      </c>
      <c r="B109" s="135" t="s">
        <v>37</v>
      </c>
      <c r="C109" s="32">
        <v>10</v>
      </c>
      <c r="D109" s="32" t="s">
        <v>38</v>
      </c>
      <c r="E109" s="256" t="s">
        <v>339</v>
      </c>
      <c r="F109" s="243">
        <f t="shared" ref="F109:L111" si="74">+F110</f>
        <v>23022086103.75</v>
      </c>
      <c r="G109" s="243">
        <f t="shared" si="74"/>
        <v>0</v>
      </c>
      <c r="H109" s="243">
        <f t="shared" si="74"/>
        <v>23022086103.75</v>
      </c>
      <c r="I109" s="294">
        <f t="shared" si="45"/>
        <v>0.32077377549632208</v>
      </c>
      <c r="J109" s="243">
        <f t="shared" si="74"/>
        <v>22975549415.389999</v>
      </c>
      <c r="K109" s="243">
        <f t="shared" si="74"/>
        <v>22741631541.41</v>
      </c>
      <c r="L109" s="243">
        <f t="shared" si="74"/>
        <v>233917873.97999954</v>
      </c>
      <c r="M109" s="294">
        <f t="shared" si="47"/>
        <v>0.99797860679739092</v>
      </c>
      <c r="N109" s="294">
        <f t="shared" si="48"/>
        <v>0.98781802130892393</v>
      </c>
      <c r="O109" s="295">
        <f t="shared" si="57"/>
        <v>0.98981883437253904</v>
      </c>
    </row>
    <row r="110" spans="1:15" ht="60.75" customHeight="1" x14ac:dyDescent="0.25">
      <c r="A110" s="199" t="s">
        <v>412</v>
      </c>
      <c r="B110" s="135" t="s">
        <v>37</v>
      </c>
      <c r="C110" s="32">
        <v>10</v>
      </c>
      <c r="D110" s="32" t="s">
        <v>38</v>
      </c>
      <c r="E110" s="256" t="s">
        <v>339</v>
      </c>
      <c r="F110" s="243">
        <f t="shared" si="74"/>
        <v>23022086103.75</v>
      </c>
      <c r="G110" s="243">
        <f t="shared" si="74"/>
        <v>0</v>
      </c>
      <c r="H110" s="243">
        <f t="shared" si="74"/>
        <v>23022086103.75</v>
      </c>
      <c r="I110" s="294">
        <f t="shared" si="45"/>
        <v>0.32077377549632208</v>
      </c>
      <c r="J110" s="243">
        <f t="shared" si="74"/>
        <v>22975549415.389999</v>
      </c>
      <c r="K110" s="243">
        <f t="shared" si="74"/>
        <v>22741631541.41</v>
      </c>
      <c r="L110" s="243">
        <f t="shared" si="74"/>
        <v>233917873.97999954</v>
      </c>
      <c r="M110" s="294">
        <f t="shared" si="47"/>
        <v>0.99797860679739092</v>
      </c>
      <c r="N110" s="294">
        <f t="shared" si="48"/>
        <v>0.98781802130892393</v>
      </c>
      <c r="O110" s="295">
        <f t="shared" si="57"/>
        <v>0.98981883437253904</v>
      </c>
    </row>
    <row r="111" spans="1:15" ht="35.25" customHeight="1" x14ac:dyDescent="0.25">
      <c r="A111" s="199" t="s">
        <v>413</v>
      </c>
      <c r="B111" s="135" t="s">
        <v>37</v>
      </c>
      <c r="C111" s="32">
        <v>10</v>
      </c>
      <c r="D111" s="32" t="s">
        <v>38</v>
      </c>
      <c r="E111" s="256" t="s">
        <v>342</v>
      </c>
      <c r="F111" s="243">
        <f t="shared" si="74"/>
        <v>23022086103.75</v>
      </c>
      <c r="G111" s="243">
        <f t="shared" si="74"/>
        <v>0</v>
      </c>
      <c r="H111" s="243">
        <f t="shared" si="74"/>
        <v>23022086103.75</v>
      </c>
      <c r="I111" s="294">
        <f t="shared" si="45"/>
        <v>0.32077377549632208</v>
      </c>
      <c r="J111" s="243">
        <f t="shared" si="74"/>
        <v>22975549415.389999</v>
      </c>
      <c r="K111" s="243">
        <f t="shared" si="74"/>
        <v>22741631541.41</v>
      </c>
      <c r="L111" s="243">
        <f t="shared" si="74"/>
        <v>233917873.97999954</v>
      </c>
      <c r="M111" s="294">
        <f t="shared" si="47"/>
        <v>0.99797860679739092</v>
      </c>
      <c r="N111" s="294">
        <f t="shared" si="48"/>
        <v>0.98781802130892393</v>
      </c>
      <c r="O111" s="295">
        <f t="shared" si="57"/>
        <v>0.98981883437253904</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45"/>
        <v>0.32077377549632208</v>
      </c>
      <c r="J112" s="296">
        <v>22975549415.389999</v>
      </c>
      <c r="K112" s="296">
        <v>22741631541.41</v>
      </c>
      <c r="L112" s="296">
        <f>+J112-K112</f>
        <v>233917873.97999954</v>
      </c>
      <c r="M112" s="297">
        <f t="shared" si="47"/>
        <v>0.99797860679739092</v>
      </c>
      <c r="N112" s="297">
        <f t="shared" si="48"/>
        <v>0.98781802130892393</v>
      </c>
      <c r="O112" s="298">
        <f t="shared" si="57"/>
        <v>0.98981883437253904</v>
      </c>
    </row>
    <row r="113" spans="1:15" ht="72" customHeight="1" x14ac:dyDescent="0.25">
      <c r="A113" s="199" t="s">
        <v>344</v>
      </c>
      <c r="B113" s="135" t="s">
        <v>37</v>
      </c>
      <c r="C113" s="32">
        <v>10</v>
      </c>
      <c r="D113" s="32" t="s">
        <v>38</v>
      </c>
      <c r="E113" s="256" t="s">
        <v>345</v>
      </c>
      <c r="F113" s="243">
        <f t="shared" ref="F113:L115" si="75">+F114</f>
        <v>48271891</v>
      </c>
      <c r="G113" s="243">
        <f t="shared" si="75"/>
        <v>0</v>
      </c>
      <c r="H113" s="243">
        <f t="shared" si="75"/>
        <v>48271891</v>
      </c>
      <c r="I113" s="294">
        <f t="shared" si="45"/>
        <v>6.7258703909958565E-4</v>
      </c>
      <c r="J113" s="243">
        <f t="shared" si="75"/>
        <v>48271891</v>
      </c>
      <c r="K113" s="243">
        <f t="shared" si="75"/>
        <v>268669</v>
      </c>
      <c r="L113" s="243">
        <f t="shared" si="75"/>
        <v>48003222</v>
      </c>
      <c r="M113" s="294">
        <f t="shared" si="47"/>
        <v>1</v>
      </c>
      <c r="N113" s="294">
        <f t="shared" si="48"/>
        <v>5.5657442547672308E-3</v>
      </c>
      <c r="O113" s="295">
        <f t="shared" si="57"/>
        <v>5.5657442547672308E-3</v>
      </c>
    </row>
    <row r="114" spans="1:15" ht="49.5" customHeight="1" x14ac:dyDescent="0.25">
      <c r="A114" s="199" t="s">
        <v>415</v>
      </c>
      <c r="B114" s="135" t="s">
        <v>37</v>
      </c>
      <c r="C114" s="32">
        <v>10</v>
      </c>
      <c r="D114" s="32" t="s">
        <v>38</v>
      </c>
      <c r="E114" s="256" t="s">
        <v>345</v>
      </c>
      <c r="F114" s="243">
        <f t="shared" si="75"/>
        <v>48271891</v>
      </c>
      <c r="G114" s="243">
        <f t="shared" si="75"/>
        <v>0</v>
      </c>
      <c r="H114" s="243">
        <f t="shared" si="75"/>
        <v>48271891</v>
      </c>
      <c r="I114" s="294">
        <f t="shared" si="45"/>
        <v>6.7258703909958565E-4</v>
      </c>
      <c r="J114" s="243">
        <f t="shared" si="75"/>
        <v>48271891</v>
      </c>
      <c r="K114" s="243">
        <f t="shared" si="75"/>
        <v>268669</v>
      </c>
      <c r="L114" s="243">
        <f t="shared" si="75"/>
        <v>48003222</v>
      </c>
      <c r="M114" s="294">
        <f t="shared" si="47"/>
        <v>1</v>
      </c>
      <c r="N114" s="294">
        <f t="shared" si="48"/>
        <v>5.5657442547672308E-3</v>
      </c>
      <c r="O114" s="295">
        <f t="shared" si="57"/>
        <v>5.5657442547672308E-3</v>
      </c>
    </row>
    <row r="115" spans="1:15" ht="35.25" customHeight="1" x14ac:dyDescent="0.25">
      <c r="A115" s="199" t="s">
        <v>416</v>
      </c>
      <c r="B115" s="135" t="s">
        <v>37</v>
      </c>
      <c r="C115" s="32">
        <v>10</v>
      </c>
      <c r="D115" s="32" t="s">
        <v>38</v>
      </c>
      <c r="E115" s="256" t="s">
        <v>348</v>
      </c>
      <c r="F115" s="243">
        <f t="shared" si="75"/>
        <v>48271891</v>
      </c>
      <c r="G115" s="243">
        <f t="shared" si="75"/>
        <v>0</v>
      </c>
      <c r="H115" s="243">
        <f t="shared" si="75"/>
        <v>48271891</v>
      </c>
      <c r="I115" s="294">
        <f t="shared" si="45"/>
        <v>6.7258703909958565E-4</v>
      </c>
      <c r="J115" s="243">
        <f t="shared" si="75"/>
        <v>48271891</v>
      </c>
      <c r="K115" s="243">
        <f t="shared" si="75"/>
        <v>268669</v>
      </c>
      <c r="L115" s="243">
        <f t="shared" si="75"/>
        <v>48003222</v>
      </c>
      <c r="M115" s="294">
        <f t="shared" si="47"/>
        <v>1</v>
      </c>
      <c r="N115" s="294">
        <f t="shared" si="48"/>
        <v>5.5657442547672308E-3</v>
      </c>
      <c r="O115" s="295">
        <f t="shared" si="57"/>
        <v>5.5657442547672308E-3</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45"/>
        <v>6.7258703909958565E-4</v>
      </c>
      <c r="J116" s="303">
        <v>48271891</v>
      </c>
      <c r="K116" s="251">
        <v>268669</v>
      </c>
      <c r="L116" s="303">
        <f>+J116-K116</f>
        <v>48003222</v>
      </c>
      <c r="M116" s="311">
        <f t="shared" si="47"/>
        <v>1</v>
      </c>
      <c r="N116" s="311">
        <f t="shared" si="48"/>
        <v>5.5657442547672308E-3</v>
      </c>
      <c r="O116" s="298">
        <f t="shared" si="57"/>
        <v>5.5657442547672308E-3</v>
      </c>
    </row>
    <row r="117" spans="1:15" s="264" customFormat="1" ht="33" customHeight="1" thickBot="1" x14ac:dyDescent="0.3">
      <c r="A117" s="422" t="s">
        <v>350</v>
      </c>
      <c r="B117" s="423"/>
      <c r="C117" s="423"/>
      <c r="D117" s="423"/>
      <c r="E117" s="423"/>
      <c r="F117" s="207">
        <f>+F8+F46+F47+F48</f>
        <v>71773169941.100006</v>
      </c>
      <c r="G117" s="207">
        <f t="shared" ref="G117:L117" si="76">+G8+G46+G47+G48</f>
        <v>2695350</v>
      </c>
      <c r="H117" s="207">
        <f t="shared" si="76"/>
        <v>71770474591.100006</v>
      </c>
      <c r="I117" s="208">
        <f t="shared" si="76"/>
        <v>0.99999999999999989</v>
      </c>
      <c r="J117" s="207">
        <f>+J8+J46+J47+J48</f>
        <v>53921571078.680008</v>
      </c>
      <c r="K117" s="207">
        <f t="shared" si="76"/>
        <v>52837024084.700005</v>
      </c>
      <c r="L117" s="207">
        <f t="shared" si="76"/>
        <v>1084546993.9799995</v>
      </c>
      <c r="M117" s="209">
        <f t="shared" si="47"/>
        <v>0.75130576167830754</v>
      </c>
      <c r="N117" s="209">
        <f t="shared" si="48"/>
        <v>0.73619443630169512</v>
      </c>
      <c r="O117" s="210">
        <f>+K117/J117</f>
        <v>0.97988658393507344</v>
      </c>
    </row>
    <row r="118" spans="1:15" x14ac:dyDescent="0.25">
      <c r="A118" s="265" t="s">
        <v>627</v>
      </c>
      <c r="B118" s="266"/>
      <c r="C118" s="266"/>
      <c r="D118" s="266"/>
      <c r="E118" s="267"/>
      <c r="F118" s="267"/>
      <c r="G118" s="267"/>
      <c r="H118" s="267"/>
      <c r="I118" s="267"/>
      <c r="J118" s="267"/>
    </row>
    <row r="119" spans="1:15" x14ac:dyDescent="0.25">
      <c r="A119" s="265" t="s">
        <v>419</v>
      </c>
      <c r="F119" s="269"/>
      <c r="G119" s="269"/>
      <c r="H119" s="269"/>
      <c r="I119" s="269"/>
      <c r="J119" s="269"/>
    </row>
    <row r="120" spans="1:15" x14ac:dyDescent="0.25">
      <c r="J120" s="269"/>
    </row>
    <row r="121" spans="1:15" x14ac:dyDescent="0.25">
      <c r="J121" s="269"/>
    </row>
    <row r="308" spans="1:14" ht="16.5" thickBot="1" x14ac:dyDescent="0.3"/>
    <row r="309" spans="1:14" ht="19.5" thickBot="1" x14ac:dyDescent="0.3">
      <c r="A309" s="382" t="s">
        <v>352</v>
      </c>
      <c r="B309" s="383"/>
      <c r="C309" s="383"/>
      <c r="D309" s="383"/>
      <c r="E309" s="383"/>
      <c r="F309" s="383"/>
      <c r="G309" s="383"/>
      <c r="H309" s="383"/>
      <c r="I309" s="383"/>
      <c r="J309" s="383"/>
      <c r="K309" s="383"/>
      <c r="L309" s="383"/>
      <c r="M309" s="383"/>
      <c r="N309" s="384"/>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7180A-94A5-4B08-83FB-45C71C1745BB}">
  <sheetPr codeName="Hoja12">
    <tabColor theme="0"/>
  </sheetPr>
  <dimension ref="A1:O309"/>
  <sheetViews>
    <sheetView zoomScale="78" zoomScaleNormal="78" workbookViewId="0">
      <selection activeCell="A8" sqref="A8:D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13" t="s">
        <v>0</v>
      </c>
      <c r="B2" s="413"/>
      <c r="C2" s="413"/>
      <c r="D2" s="413"/>
      <c r="E2" s="413"/>
      <c r="F2" s="413"/>
      <c r="G2" s="413"/>
      <c r="H2" s="413"/>
      <c r="I2" s="413"/>
      <c r="J2" s="413"/>
      <c r="K2" s="162"/>
      <c r="L2" s="162"/>
      <c r="M2" s="162"/>
      <c r="N2" s="162"/>
      <c r="O2" s="162"/>
    </row>
    <row r="3" spans="1:15" ht="24.95" customHeight="1" x14ac:dyDescent="0.25">
      <c r="A3" s="414" t="s">
        <v>355</v>
      </c>
      <c r="B3" s="414"/>
      <c r="C3" s="414"/>
      <c r="D3" s="414"/>
      <c r="E3" s="414"/>
      <c r="F3" s="414"/>
      <c r="G3" s="414"/>
      <c r="H3" s="414"/>
      <c r="I3" s="414"/>
      <c r="J3" s="414"/>
      <c r="K3" s="164"/>
      <c r="L3" s="162"/>
      <c r="M3" s="162"/>
      <c r="N3" s="162"/>
      <c r="O3" s="162"/>
    </row>
    <row r="4" spans="1:15" ht="24.95" customHeight="1" x14ac:dyDescent="0.25">
      <c r="A4" s="415" t="s">
        <v>630</v>
      </c>
      <c r="B4" s="415"/>
      <c r="C4" s="415"/>
      <c r="D4" s="415"/>
      <c r="E4" s="415"/>
      <c r="F4" s="415"/>
      <c r="G4" s="415"/>
      <c r="H4" s="415"/>
      <c r="I4" s="415"/>
      <c r="J4" s="415"/>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6" t="s">
        <v>6</v>
      </c>
      <c r="B6" s="418" t="s">
        <v>7</v>
      </c>
      <c r="C6" s="418" t="s">
        <v>8</v>
      </c>
      <c r="D6" s="418" t="s">
        <v>9</v>
      </c>
      <c r="E6" s="418" t="s">
        <v>10</v>
      </c>
      <c r="F6" s="407" t="s">
        <v>357</v>
      </c>
      <c r="G6" s="420" t="s">
        <v>358</v>
      </c>
      <c r="H6" s="407" t="s">
        <v>359</v>
      </c>
      <c r="I6" s="409" t="s">
        <v>14</v>
      </c>
      <c r="J6" s="407" t="s">
        <v>360</v>
      </c>
      <c r="K6" s="407" t="s">
        <v>361</v>
      </c>
      <c r="L6" s="407" t="s">
        <v>362</v>
      </c>
      <c r="M6" s="411" t="s">
        <v>363</v>
      </c>
      <c r="N6" s="411"/>
      <c r="O6" s="412"/>
    </row>
    <row r="7" spans="1:15" ht="84.75" customHeight="1" thickBot="1" x14ac:dyDescent="0.3">
      <c r="A7" s="417"/>
      <c r="B7" s="419"/>
      <c r="C7" s="419"/>
      <c r="D7" s="419"/>
      <c r="E7" s="419"/>
      <c r="F7" s="408"/>
      <c r="G7" s="421"/>
      <c r="H7" s="408"/>
      <c r="I7" s="410"/>
      <c r="J7" s="408"/>
      <c r="K7" s="408"/>
      <c r="L7" s="40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 t="shared" ref="G8:L8" si="0">+G9</f>
        <v>0</v>
      </c>
      <c r="H8" s="26">
        <f t="shared" si="0"/>
        <v>286813242.39999998</v>
      </c>
      <c r="I8" s="289">
        <f t="shared" ref="I8:I71" si="1">+H8/$H$117</f>
        <v>3.9962567341803061E-3</v>
      </c>
      <c r="J8" s="26">
        <f t="shared" si="0"/>
        <v>278587272.63</v>
      </c>
      <c r="K8" s="26">
        <f t="shared" si="0"/>
        <v>278587272.63</v>
      </c>
      <c r="L8" s="26">
        <f t="shared" si="0"/>
        <v>0</v>
      </c>
      <c r="M8" s="290">
        <f>+J8/H8</f>
        <v>0.97131942130298243</v>
      </c>
      <c r="N8" s="290">
        <f>+K8/H8</f>
        <v>0.97131942130298243</v>
      </c>
      <c r="O8" s="291">
        <f>+K8/J8</f>
        <v>1</v>
      </c>
    </row>
    <row r="9" spans="1:15" ht="27.75" customHeight="1" x14ac:dyDescent="0.25">
      <c r="A9" s="110" t="s">
        <v>100</v>
      </c>
      <c r="B9" s="111" t="s">
        <v>41</v>
      </c>
      <c r="C9" s="111">
        <v>20</v>
      </c>
      <c r="D9" s="111" t="s">
        <v>38</v>
      </c>
      <c r="E9" s="231" t="s">
        <v>101</v>
      </c>
      <c r="F9" s="254">
        <f>+F10+F15</f>
        <v>286813242.39999998</v>
      </c>
      <c r="G9" s="254">
        <f t="shared" ref="G9:L9" si="2">+G10+G15</f>
        <v>0</v>
      </c>
      <c r="H9" s="254">
        <f t="shared" si="2"/>
        <v>286813242.39999998</v>
      </c>
      <c r="I9" s="292">
        <f t="shared" si="1"/>
        <v>3.9962567341803061E-3</v>
      </c>
      <c r="J9" s="254">
        <f t="shared" si="2"/>
        <v>278587272.63</v>
      </c>
      <c r="K9" s="254">
        <f t="shared" si="2"/>
        <v>278587272.63</v>
      </c>
      <c r="L9" s="254">
        <f t="shared" si="2"/>
        <v>0</v>
      </c>
      <c r="M9" s="292">
        <f>+J9/H9</f>
        <v>0.97131942130298243</v>
      </c>
      <c r="N9" s="292">
        <f>+K9/H9</f>
        <v>0.97131942130298243</v>
      </c>
      <c r="O9" s="293">
        <f>+K9/J9</f>
        <v>1</v>
      </c>
    </row>
    <row r="10" spans="1:15" ht="27.75" customHeight="1" x14ac:dyDescent="0.25">
      <c r="A10" s="113" t="s">
        <v>102</v>
      </c>
      <c r="B10" s="32" t="s">
        <v>41</v>
      </c>
      <c r="C10" s="32">
        <v>20</v>
      </c>
      <c r="D10" s="32" t="s">
        <v>38</v>
      </c>
      <c r="E10" s="234" t="s">
        <v>103</v>
      </c>
      <c r="F10" s="243">
        <f t="shared" ref="F10:L11" si="3">+F11</f>
        <v>19853097.380000003</v>
      </c>
      <c r="G10" s="243">
        <f t="shared" si="3"/>
        <v>0</v>
      </c>
      <c r="H10" s="243">
        <f t="shared" si="3"/>
        <v>19853097.380000003</v>
      </c>
      <c r="I10" s="294">
        <f t="shared" si="1"/>
        <v>2.7661928520202251E-4</v>
      </c>
      <c r="J10" s="243">
        <f t="shared" si="3"/>
        <v>19853097.380000003</v>
      </c>
      <c r="K10" s="243">
        <f t="shared" si="3"/>
        <v>19853097.380000003</v>
      </c>
      <c r="L10" s="243">
        <f t="shared" si="3"/>
        <v>0</v>
      </c>
      <c r="M10" s="294">
        <f t="shared" ref="M10:M73" si="4">+J10/H10</f>
        <v>1</v>
      </c>
      <c r="N10" s="294">
        <f t="shared" ref="N10:N73" si="5">+K10/H10</f>
        <v>1</v>
      </c>
      <c r="O10" s="295">
        <f t="shared" ref="O10:O43" si="6">+K10/J10</f>
        <v>1</v>
      </c>
    </row>
    <row r="11" spans="1:15" ht="27.75" customHeight="1" x14ac:dyDescent="0.25">
      <c r="A11" s="113" t="s">
        <v>104</v>
      </c>
      <c r="B11" s="32" t="s">
        <v>41</v>
      </c>
      <c r="C11" s="32">
        <v>20</v>
      </c>
      <c r="D11" s="32" t="s">
        <v>38</v>
      </c>
      <c r="E11" s="234" t="s">
        <v>105</v>
      </c>
      <c r="F11" s="242">
        <f>+F12</f>
        <v>19853097.380000003</v>
      </c>
      <c r="G11" s="242">
        <f t="shared" si="3"/>
        <v>0</v>
      </c>
      <c r="H11" s="242">
        <f t="shared" si="3"/>
        <v>19853097.380000003</v>
      </c>
      <c r="I11" s="294">
        <f t="shared" si="1"/>
        <v>2.7661928520202251E-4</v>
      </c>
      <c r="J11" s="242">
        <f t="shared" si="3"/>
        <v>19853097.380000003</v>
      </c>
      <c r="K11" s="242">
        <f t="shared" si="3"/>
        <v>19853097.380000003</v>
      </c>
      <c r="L11" s="242">
        <f t="shared" si="3"/>
        <v>0</v>
      </c>
      <c r="M11" s="294">
        <f t="shared" si="4"/>
        <v>1</v>
      </c>
      <c r="N11" s="294">
        <f t="shared" si="5"/>
        <v>1</v>
      </c>
      <c r="O11" s="295">
        <f t="shared" si="6"/>
        <v>1</v>
      </c>
    </row>
    <row r="12" spans="1:15" ht="27.75" customHeight="1" x14ac:dyDescent="0.25">
      <c r="A12" s="113" t="s">
        <v>110</v>
      </c>
      <c r="B12" s="32" t="s">
        <v>41</v>
      </c>
      <c r="C12" s="32">
        <v>20</v>
      </c>
      <c r="D12" s="32" t="s">
        <v>38</v>
      </c>
      <c r="E12" s="234" t="s">
        <v>111</v>
      </c>
      <c r="F12" s="242">
        <f>+F14+F13</f>
        <v>19853097.380000003</v>
      </c>
      <c r="G12" s="242">
        <f t="shared" ref="G12:L12" si="7">+G14+G13</f>
        <v>0</v>
      </c>
      <c r="H12" s="242">
        <f t="shared" si="7"/>
        <v>19853097.380000003</v>
      </c>
      <c r="I12" s="294">
        <f t="shared" si="1"/>
        <v>2.7661928520202251E-4</v>
      </c>
      <c r="J12" s="242">
        <f t="shared" si="7"/>
        <v>19853097.380000003</v>
      </c>
      <c r="K12" s="242">
        <f t="shared" si="7"/>
        <v>19853097.380000003</v>
      </c>
      <c r="L12" s="242">
        <f t="shared" si="7"/>
        <v>0</v>
      </c>
      <c r="M12" s="294">
        <f t="shared" si="4"/>
        <v>1</v>
      </c>
      <c r="N12" s="294">
        <f t="shared" si="5"/>
        <v>1</v>
      </c>
      <c r="O12" s="295">
        <f t="shared" si="6"/>
        <v>1</v>
      </c>
    </row>
    <row r="13" spans="1:15" ht="27.75" customHeight="1" x14ac:dyDescent="0.25">
      <c r="A13" s="114" t="s">
        <v>367</v>
      </c>
      <c r="B13" s="43" t="s">
        <v>41</v>
      </c>
      <c r="C13" s="43">
        <v>20</v>
      </c>
      <c r="D13" s="43" t="s">
        <v>38</v>
      </c>
      <c r="E13" s="237" t="s">
        <v>368</v>
      </c>
      <c r="F13" s="244">
        <v>8428841</v>
      </c>
      <c r="G13" s="244">
        <v>0</v>
      </c>
      <c r="H13" s="296">
        <f>+F13-G13</f>
        <v>8428841</v>
      </c>
      <c r="I13" s="297">
        <f t="shared" si="1"/>
        <v>1.1744162272887116E-4</v>
      </c>
      <c r="J13" s="244">
        <v>8428841</v>
      </c>
      <c r="K13" s="244">
        <v>8428841</v>
      </c>
      <c r="L13" s="296">
        <f>+J13-K13</f>
        <v>0</v>
      </c>
      <c r="M13" s="297">
        <f t="shared" si="4"/>
        <v>1</v>
      </c>
      <c r="N13" s="297">
        <f t="shared" si="5"/>
        <v>1</v>
      </c>
      <c r="O13" s="298">
        <f>+K13/J13</f>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1"/>
        <v>1.5917766247315133E-4</v>
      </c>
      <c r="J14" s="244">
        <v>11424256.380000001</v>
      </c>
      <c r="K14" s="244">
        <v>11424256.380000001</v>
      </c>
      <c r="L14" s="296">
        <f>+J14-K14</f>
        <v>0</v>
      </c>
      <c r="M14" s="297">
        <f t="shared" si="4"/>
        <v>1</v>
      </c>
      <c r="N14" s="297">
        <f t="shared" si="5"/>
        <v>1</v>
      </c>
      <c r="O14" s="298">
        <f t="shared" si="6"/>
        <v>1</v>
      </c>
    </row>
    <row r="15" spans="1:15" ht="30" customHeight="1" x14ac:dyDescent="0.25">
      <c r="A15" s="113" t="s">
        <v>114</v>
      </c>
      <c r="B15" s="32" t="s">
        <v>41</v>
      </c>
      <c r="C15" s="32">
        <v>20</v>
      </c>
      <c r="D15" s="32" t="s">
        <v>38</v>
      </c>
      <c r="E15" s="234" t="s">
        <v>115</v>
      </c>
      <c r="F15" s="243">
        <f>+F16+F33</f>
        <v>266960145.01999998</v>
      </c>
      <c r="G15" s="243">
        <f t="shared" ref="G15:L15" si="8">+G16+G33</f>
        <v>0</v>
      </c>
      <c r="H15" s="243">
        <f t="shared" si="8"/>
        <v>266960145.01999998</v>
      </c>
      <c r="I15" s="294">
        <f t="shared" si="1"/>
        <v>3.7196374489782843E-3</v>
      </c>
      <c r="J15" s="243">
        <f t="shared" si="8"/>
        <v>258734175.25</v>
      </c>
      <c r="K15" s="243">
        <f t="shared" si="8"/>
        <v>258734175.25</v>
      </c>
      <c r="L15" s="243">
        <f t="shared" si="8"/>
        <v>0</v>
      </c>
      <c r="M15" s="294">
        <f t="shared" si="4"/>
        <v>0.9691865249422017</v>
      </c>
      <c r="N15" s="294">
        <f t="shared" si="5"/>
        <v>0.9691865249422017</v>
      </c>
      <c r="O15" s="295">
        <f t="shared" si="6"/>
        <v>1</v>
      </c>
    </row>
    <row r="16" spans="1:15" ht="24.75" customHeight="1" x14ac:dyDescent="0.25">
      <c r="A16" s="113" t="s">
        <v>116</v>
      </c>
      <c r="B16" s="32" t="s">
        <v>41</v>
      </c>
      <c r="C16" s="32">
        <v>20</v>
      </c>
      <c r="D16" s="32" t="s">
        <v>38</v>
      </c>
      <c r="E16" s="234" t="s">
        <v>117</v>
      </c>
      <c r="F16" s="242">
        <f>+F17+F20+F29</f>
        <v>178363939.63</v>
      </c>
      <c r="G16" s="242">
        <f t="shared" ref="G16:L16" si="9">+G17+G20+G29</f>
        <v>0</v>
      </c>
      <c r="H16" s="242">
        <f t="shared" si="9"/>
        <v>178363939.63</v>
      </c>
      <c r="I16" s="294">
        <f t="shared" si="1"/>
        <v>2.4851993893895506E-3</v>
      </c>
      <c r="J16" s="242">
        <f t="shared" si="9"/>
        <v>178315558.85999998</v>
      </c>
      <c r="K16" s="242">
        <f t="shared" si="9"/>
        <v>178315558.85999998</v>
      </c>
      <c r="L16" s="242">
        <f t="shared" si="9"/>
        <v>0</v>
      </c>
      <c r="M16" s="294">
        <f t="shared" si="4"/>
        <v>0.99972875251522042</v>
      </c>
      <c r="N16" s="294">
        <f t="shared" si="5"/>
        <v>0.99972875251522042</v>
      </c>
      <c r="O16" s="295">
        <f t="shared" si="6"/>
        <v>1</v>
      </c>
    </row>
    <row r="17" spans="1:15" ht="54.75" customHeight="1" x14ac:dyDescent="0.25">
      <c r="A17" s="113" t="s">
        <v>118</v>
      </c>
      <c r="B17" s="32" t="s">
        <v>41</v>
      </c>
      <c r="C17" s="32">
        <v>20</v>
      </c>
      <c r="D17" s="32" t="s">
        <v>38</v>
      </c>
      <c r="E17" s="234" t="s">
        <v>119</v>
      </c>
      <c r="F17" s="242">
        <f>+F18+F19</f>
        <v>48200116</v>
      </c>
      <c r="G17" s="242">
        <f t="shared" ref="G17:L17" si="10">+G18+G19</f>
        <v>0</v>
      </c>
      <c r="H17" s="242">
        <f t="shared" si="10"/>
        <v>48200116</v>
      </c>
      <c r="I17" s="294">
        <f t="shared" si="1"/>
        <v>6.7158697604567772E-4</v>
      </c>
      <c r="J17" s="242">
        <f t="shared" si="10"/>
        <v>48200116</v>
      </c>
      <c r="K17" s="242">
        <f t="shared" si="10"/>
        <v>48200116</v>
      </c>
      <c r="L17" s="242">
        <f t="shared" si="10"/>
        <v>0</v>
      </c>
      <c r="M17" s="294">
        <f t="shared" si="4"/>
        <v>1</v>
      </c>
      <c r="N17" s="294">
        <f t="shared" si="5"/>
        <v>1</v>
      </c>
      <c r="O17" s="295">
        <f t="shared" si="6"/>
        <v>1</v>
      </c>
    </row>
    <row r="18" spans="1:15" ht="36.75" customHeight="1" x14ac:dyDescent="0.25">
      <c r="A18" s="114" t="s">
        <v>122</v>
      </c>
      <c r="B18" s="43" t="s">
        <v>41</v>
      </c>
      <c r="C18" s="43">
        <v>20</v>
      </c>
      <c r="D18" s="43" t="s">
        <v>38</v>
      </c>
      <c r="E18" s="237" t="s">
        <v>123</v>
      </c>
      <c r="F18" s="244">
        <v>299046</v>
      </c>
      <c r="G18" s="244">
        <v>0</v>
      </c>
      <c r="H18" s="296">
        <f t="shared" ref="H18:H19" si="11">+F18-G18</f>
        <v>299046</v>
      </c>
      <c r="I18" s="299">
        <f t="shared" si="1"/>
        <v>4.1666994917305949E-6</v>
      </c>
      <c r="J18" s="244">
        <v>299046</v>
      </c>
      <c r="K18" s="244">
        <v>299046</v>
      </c>
      <c r="L18" s="296">
        <f>+J18-K18</f>
        <v>0</v>
      </c>
      <c r="M18" s="297">
        <f t="shared" si="4"/>
        <v>1</v>
      </c>
      <c r="N18" s="297">
        <f t="shared" si="5"/>
        <v>1</v>
      </c>
      <c r="O18" s="298">
        <f t="shared" si="6"/>
        <v>1</v>
      </c>
    </row>
    <row r="19" spans="1:15" ht="43.5" customHeight="1" x14ac:dyDescent="0.25">
      <c r="A19" s="114" t="s">
        <v>124</v>
      </c>
      <c r="B19" s="43" t="s">
        <v>41</v>
      </c>
      <c r="C19" s="43">
        <v>20</v>
      </c>
      <c r="D19" s="43" t="s">
        <v>38</v>
      </c>
      <c r="E19" s="237" t="s">
        <v>125</v>
      </c>
      <c r="F19" s="244">
        <v>47901070</v>
      </c>
      <c r="G19" s="244">
        <v>0</v>
      </c>
      <c r="H19" s="296">
        <f t="shared" si="11"/>
        <v>47901070</v>
      </c>
      <c r="I19" s="297">
        <f t="shared" si="1"/>
        <v>6.6742027655394712E-4</v>
      </c>
      <c r="J19" s="244">
        <v>47901070</v>
      </c>
      <c r="K19" s="244">
        <v>47901070</v>
      </c>
      <c r="L19" s="296">
        <f>+J19-K19</f>
        <v>0</v>
      </c>
      <c r="M19" s="297">
        <f t="shared" si="4"/>
        <v>1</v>
      </c>
      <c r="N19" s="297">
        <f t="shared" si="5"/>
        <v>1</v>
      </c>
      <c r="O19" s="298">
        <f t="shared" si="6"/>
        <v>1</v>
      </c>
    </row>
    <row r="20" spans="1:15" ht="51" customHeight="1" x14ac:dyDescent="0.25">
      <c r="A20" s="180" t="s">
        <v>126</v>
      </c>
      <c r="B20" s="32" t="s">
        <v>41</v>
      </c>
      <c r="C20" s="32">
        <v>20</v>
      </c>
      <c r="D20" s="32" t="s">
        <v>38</v>
      </c>
      <c r="E20" s="234" t="s">
        <v>127</v>
      </c>
      <c r="F20" s="242">
        <f t="shared" ref="F20:L20" si="12">+F21+F22+F23+F24+F25+F26+F27+F28</f>
        <v>116652094.84999999</v>
      </c>
      <c r="G20" s="242">
        <f t="shared" si="12"/>
        <v>0</v>
      </c>
      <c r="H20" s="242">
        <f t="shared" si="12"/>
        <v>116652094.84999999</v>
      </c>
      <c r="I20" s="294">
        <f t="shared" si="1"/>
        <v>1.6253493586966693E-3</v>
      </c>
      <c r="J20" s="242">
        <f t="shared" si="12"/>
        <v>116603726.25999999</v>
      </c>
      <c r="K20" s="242">
        <f t="shared" si="12"/>
        <v>116603726.25999999</v>
      </c>
      <c r="L20" s="242">
        <f t="shared" si="12"/>
        <v>0</v>
      </c>
      <c r="M20" s="294">
        <f t="shared" si="4"/>
        <v>0.99958536029668221</v>
      </c>
      <c r="N20" s="294">
        <f t="shared" si="5"/>
        <v>0.99958536029668221</v>
      </c>
      <c r="O20" s="295">
        <f t="shared" si="6"/>
        <v>1</v>
      </c>
    </row>
    <row r="21" spans="1:15" ht="51" customHeight="1" x14ac:dyDescent="0.25">
      <c r="A21" s="181" t="s">
        <v>370</v>
      </c>
      <c r="B21" s="43" t="s">
        <v>41</v>
      </c>
      <c r="C21" s="43">
        <v>20</v>
      </c>
      <c r="D21" s="43" t="s">
        <v>38</v>
      </c>
      <c r="E21" s="237" t="s">
        <v>371</v>
      </c>
      <c r="F21" s="244">
        <v>723500</v>
      </c>
      <c r="G21" s="244">
        <v>0</v>
      </c>
      <c r="H21" s="296">
        <f t="shared" ref="H21:H28" si="13">+F21-G21</f>
        <v>723500</v>
      </c>
      <c r="I21" s="300">
        <f t="shared" si="1"/>
        <v>1.0080747049842117E-5</v>
      </c>
      <c r="J21" s="244">
        <v>723500</v>
      </c>
      <c r="K21" s="244">
        <v>723500</v>
      </c>
      <c r="L21" s="296">
        <f t="shared" ref="L21:L28" si="14">+J21-K21</f>
        <v>0</v>
      </c>
      <c r="M21" s="297">
        <f t="shared" si="4"/>
        <v>1</v>
      </c>
      <c r="N21" s="297">
        <f t="shared" si="5"/>
        <v>1</v>
      </c>
      <c r="O21" s="298">
        <f t="shared" si="6"/>
        <v>1</v>
      </c>
    </row>
    <row r="22" spans="1:15" ht="44.25" customHeight="1" x14ac:dyDescent="0.25">
      <c r="A22" s="181" t="s">
        <v>128</v>
      </c>
      <c r="B22" s="43" t="s">
        <v>41</v>
      </c>
      <c r="C22" s="43">
        <v>20</v>
      </c>
      <c r="D22" s="43" t="s">
        <v>38</v>
      </c>
      <c r="E22" s="237" t="s">
        <v>372</v>
      </c>
      <c r="F22" s="244">
        <v>84745994.700000003</v>
      </c>
      <c r="G22" s="244">
        <v>0</v>
      </c>
      <c r="H22" s="296">
        <f t="shared" si="13"/>
        <v>84745994.700000003</v>
      </c>
      <c r="I22" s="297">
        <f t="shared" si="1"/>
        <v>1.180791895035191E-3</v>
      </c>
      <c r="J22" s="244">
        <v>84745994.700000003</v>
      </c>
      <c r="K22" s="244">
        <v>84745994.700000003</v>
      </c>
      <c r="L22" s="296">
        <f t="shared" si="14"/>
        <v>0</v>
      </c>
      <c r="M22" s="297">
        <f t="shared" si="4"/>
        <v>1</v>
      </c>
      <c r="N22" s="297">
        <f t="shared" si="5"/>
        <v>1</v>
      </c>
      <c r="O22" s="298">
        <f t="shared" si="6"/>
        <v>1</v>
      </c>
    </row>
    <row r="23" spans="1:15" ht="53.25" customHeight="1" x14ac:dyDescent="0.25">
      <c r="A23" s="181" t="s">
        <v>130</v>
      </c>
      <c r="B23" s="43" t="s">
        <v>41</v>
      </c>
      <c r="C23" s="43">
        <v>20</v>
      </c>
      <c r="D23" s="43" t="s">
        <v>38</v>
      </c>
      <c r="E23" s="237" t="s">
        <v>131</v>
      </c>
      <c r="F23" s="244">
        <v>517491.31</v>
      </c>
      <c r="G23" s="244">
        <v>0</v>
      </c>
      <c r="H23" s="296">
        <f t="shared" si="13"/>
        <v>517491.31</v>
      </c>
      <c r="I23" s="300">
        <f t="shared" si="1"/>
        <v>7.2103648881844263E-6</v>
      </c>
      <c r="J23" s="244">
        <v>469122.72</v>
      </c>
      <c r="K23" s="244">
        <v>469122.72</v>
      </c>
      <c r="L23" s="296">
        <f t="shared" si="14"/>
        <v>0</v>
      </c>
      <c r="M23" s="297">
        <f t="shared" si="4"/>
        <v>0.90653255607326044</v>
      </c>
      <c r="N23" s="297">
        <f t="shared" si="5"/>
        <v>0.90653255607326044</v>
      </c>
      <c r="O23" s="298">
        <f t="shared" si="6"/>
        <v>1</v>
      </c>
    </row>
    <row r="24" spans="1:15" ht="38.25" customHeight="1" x14ac:dyDescent="0.25">
      <c r="A24" s="181" t="s">
        <v>373</v>
      </c>
      <c r="B24" s="43" t="s">
        <v>41</v>
      </c>
      <c r="C24" s="43">
        <v>20</v>
      </c>
      <c r="D24" s="43" t="s">
        <v>38</v>
      </c>
      <c r="E24" s="237" t="s">
        <v>374</v>
      </c>
      <c r="F24" s="244">
        <v>392250</v>
      </c>
      <c r="G24" s="244">
        <v>0</v>
      </c>
      <c r="H24" s="296">
        <f t="shared" si="13"/>
        <v>392250</v>
      </c>
      <c r="I24" s="300">
        <f t="shared" si="1"/>
        <v>5.4653393646172364E-6</v>
      </c>
      <c r="J24" s="244">
        <v>392250</v>
      </c>
      <c r="K24" s="244">
        <v>392250</v>
      </c>
      <c r="L24" s="296">
        <f t="shared" si="14"/>
        <v>0</v>
      </c>
      <c r="M24" s="297">
        <f t="shared" si="4"/>
        <v>1</v>
      </c>
      <c r="N24" s="297">
        <f t="shared" si="5"/>
        <v>1</v>
      </c>
      <c r="O24" s="298">
        <f t="shared" si="6"/>
        <v>1</v>
      </c>
    </row>
    <row r="25" spans="1:15" ht="50.25" customHeight="1" x14ac:dyDescent="0.25">
      <c r="A25" s="181" t="s">
        <v>132</v>
      </c>
      <c r="B25" s="43" t="s">
        <v>41</v>
      </c>
      <c r="C25" s="43">
        <v>20</v>
      </c>
      <c r="D25" s="43" t="s">
        <v>38</v>
      </c>
      <c r="E25" s="237" t="s">
        <v>133</v>
      </c>
      <c r="F25" s="244">
        <v>673081</v>
      </c>
      <c r="G25" s="244">
        <v>0</v>
      </c>
      <c r="H25" s="296">
        <f t="shared" si="13"/>
        <v>673081</v>
      </c>
      <c r="I25" s="300">
        <f t="shared" si="1"/>
        <v>9.3782436835587855E-6</v>
      </c>
      <c r="J25" s="244">
        <v>673081</v>
      </c>
      <c r="K25" s="244">
        <v>673081</v>
      </c>
      <c r="L25" s="296">
        <f t="shared" si="14"/>
        <v>0</v>
      </c>
      <c r="M25" s="297">
        <f t="shared" si="4"/>
        <v>1</v>
      </c>
      <c r="N25" s="297">
        <f t="shared" si="5"/>
        <v>1</v>
      </c>
      <c r="O25" s="298">
        <f t="shared" si="6"/>
        <v>1</v>
      </c>
    </row>
    <row r="26" spans="1:15" ht="38.25" customHeight="1" x14ac:dyDescent="0.25">
      <c r="A26" s="181" t="s">
        <v>134</v>
      </c>
      <c r="B26" s="43" t="s">
        <v>41</v>
      </c>
      <c r="C26" s="43">
        <v>20</v>
      </c>
      <c r="D26" s="43" t="s">
        <v>38</v>
      </c>
      <c r="E26" s="237" t="s">
        <v>135</v>
      </c>
      <c r="F26" s="244">
        <v>1943643.64</v>
      </c>
      <c r="G26" s="244">
        <v>0</v>
      </c>
      <c r="H26" s="296">
        <f t="shared" si="13"/>
        <v>1943643.64</v>
      </c>
      <c r="I26" s="300">
        <f t="shared" si="1"/>
        <v>2.7081382017794599E-5</v>
      </c>
      <c r="J26" s="244">
        <v>1943643.64</v>
      </c>
      <c r="K26" s="244">
        <v>1943643.64</v>
      </c>
      <c r="L26" s="296">
        <f t="shared" si="14"/>
        <v>0</v>
      </c>
      <c r="M26" s="297">
        <f t="shared" si="4"/>
        <v>1</v>
      </c>
      <c r="N26" s="297">
        <f t="shared" si="5"/>
        <v>1</v>
      </c>
      <c r="O26" s="298">
        <f t="shared" si="6"/>
        <v>1</v>
      </c>
    </row>
    <row r="27" spans="1:15" ht="38.25" customHeight="1" x14ac:dyDescent="0.25">
      <c r="A27" s="181" t="s">
        <v>136</v>
      </c>
      <c r="B27" s="43" t="s">
        <v>41</v>
      </c>
      <c r="C27" s="43">
        <v>20</v>
      </c>
      <c r="D27" s="43" t="s">
        <v>38</v>
      </c>
      <c r="E27" s="237" t="s">
        <v>137</v>
      </c>
      <c r="F27" s="244">
        <v>8936575.4100000001</v>
      </c>
      <c r="G27" s="244">
        <v>0</v>
      </c>
      <c r="H27" s="296">
        <f t="shared" si="13"/>
        <v>8936575.4100000001</v>
      </c>
      <c r="I27" s="297">
        <f t="shared" si="1"/>
        <v>1.2451604174160209E-4</v>
      </c>
      <c r="J27" s="244">
        <v>8936575.4100000001</v>
      </c>
      <c r="K27" s="244">
        <v>8936575.4100000001</v>
      </c>
      <c r="L27" s="296">
        <f t="shared" si="14"/>
        <v>0</v>
      </c>
      <c r="M27" s="297">
        <f t="shared" si="4"/>
        <v>1</v>
      </c>
      <c r="N27" s="297">
        <f t="shared" si="5"/>
        <v>1</v>
      </c>
      <c r="O27" s="298">
        <f t="shared" si="6"/>
        <v>1</v>
      </c>
    </row>
    <row r="28" spans="1:15" ht="37.5" customHeight="1" x14ac:dyDescent="0.25">
      <c r="A28" s="181" t="s">
        <v>138</v>
      </c>
      <c r="B28" s="43" t="s">
        <v>41</v>
      </c>
      <c r="C28" s="43">
        <v>20</v>
      </c>
      <c r="D28" s="43" t="s">
        <v>38</v>
      </c>
      <c r="E28" s="237" t="s">
        <v>139</v>
      </c>
      <c r="F28" s="244">
        <v>18719558.789999999</v>
      </c>
      <c r="G28" s="244">
        <v>0</v>
      </c>
      <c r="H28" s="296">
        <f t="shared" si="13"/>
        <v>18719558.789999999</v>
      </c>
      <c r="I28" s="297">
        <f t="shared" si="1"/>
        <v>2.6082534491587913E-4</v>
      </c>
      <c r="J28" s="244">
        <v>18719558.789999999</v>
      </c>
      <c r="K28" s="244">
        <v>18719558.789999999</v>
      </c>
      <c r="L28" s="296">
        <f t="shared" si="14"/>
        <v>0</v>
      </c>
      <c r="M28" s="297">
        <f t="shared" si="4"/>
        <v>1</v>
      </c>
      <c r="N28" s="297">
        <f t="shared" si="5"/>
        <v>1</v>
      </c>
      <c r="O28" s="298">
        <f t="shared" si="6"/>
        <v>1</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1"/>
        <v>1.8826305464720366E-4</v>
      </c>
      <c r="J29" s="242">
        <f>+J30+J31+J32</f>
        <v>13511716.6</v>
      </c>
      <c r="K29" s="242">
        <f>+K30+K31+K32</f>
        <v>13511716.6</v>
      </c>
      <c r="L29" s="242">
        <f>+L30+L31+L32</f>
        <v>0</v>
      </c>
      <c r="M29" s="294">
        <f t="shared" si="4"/>
        <v>0.9999990985609466</v>
      </c>
      <c r="N29" s="294">
        <f t="shared" si="5"/>
        <v>0.9999990985609466</v>
      </c>
      <c r="O29" s="295">
        <f t="shared" si="6"/>
        <v>1</v>
      </c>
    </row>
    <row r="30" spans="1:15" ht="49.5" customHeight="1" x14ac:dyDescent="0.25">
      <c r="A30" s="114" t="s">
        <v>375</v>
      </c>
      <c r="B30" s="43" t="s">
        <v>41</v>
      </c>
      <c r="C30" s="43">
        <v>20</v>
      </c>
      <c r="D30" s="43" t="s">
        <v>38</v>
      </c>
      <c r="E30" s="237" t="s">
        <v>376</v>
      </c>
      <c r="F30" s="244">
        <v>6728300</v>
      </c>
      <c r="G30" s="244">
        <v>0</v>
      </c>
      <c r="H30" s="296">
        <f t="shared" ref="H30:H32" si="15">+F30-G30</f>
        <v>6728300</v>
      </c>
      <c r="I30" s="297">
        <f t="shared" si="1"/>
        <v>9.3747464236976804E-5</v>
      </c>
      <c r="J30" s="296">
        <v>6728300</v>
      </c>
      <c r="K30" s="244">
        <v>6728300</v>
      </c>
      <c r="L30" s="296">
        <f t="shared" ref="L30:L32" si="16">+J30-K30</f>
        <v>0</v>
      </c>
      <c r="M30" s="297">
        <f t="shared" si="4"/>
        <v>1</v>
      </c>
      <c r="N30" s="297">
        <f t="shared" si="5"/>
        <v>1</v>
      </c>
      <c r="O30" s="298">
        <f t="shared" si="6"/>
        <v>1</v>
      </c>
    </row>
    <row r="31" spans="1:15" ht="49.5" customHeight="1" x14ac:dyDescent="0.25">
      <c r="A31" s="114" t="s">
        <v>377</v>
      </c>
      <c r="B31" s="43" t="s">
        <v>41</v>
      </c>
      <c r="C31" s="43">
        <v>20</v>
      </c>
      <c r="D31" s="43" t="s">
        <v>38</v>
      </c>
      <c r="E31" s="237" t="s">
        <v>378</v>
      </c>
      <c r="F31" s="244">
        <v>6018745.7800000003</v>
      </c>
      <c r="G31" s="244">
        <v>0</v>
      </c>
      <c r="H31" s="296">
        <f t="shared" si="15"/>
        <v>6018745.7800000003</v>
      </c>
      <c r="I31" s="297">
        <f t="shared" si="1"/>
        <v>8.3861028010345117E-5</v>
      </c>
      <c r="J31" s="296">
        <v>6018733.5999999996</v>
      </c>
      <c r="K31" s="244">
        <v>6018733.5999999996</v>
      </c>
      <c r="L31" s="296">
        <f t="shared" si="16"/>
        <v>0</v>
      </c>
      <c r="M31" s="297">
        <f t="shared" si="4"/>
        <v>0.99999797632256859</v>
      </c>
      <c r="N31" s="297">
        <f t="shared" si="5"/>
        <v>0.99999797632256859</v>
      </c>
      <c r="O31" s="298">
        <f t="shared" si="6"/>
        <v>1</v>
      </c>
    </row>
    <row r="32" spans="1:15" ht="36.75" customHeight="1" x14ac:dyDescent="0.25">
      <c r="A32" s="114" t="s">
        <v>144</v>
      </c>
      <c r="B32" s="43" t="s">
        <v>41</v>
      </c>
      <c r="C32" s="43">
        <v>20</v>
      </c>
      <c r="D32" s="43" t="s">
        <v>38</v>
      </c>
      <c r="E32" s="237" t="s">
        <v>145</v>
      </c>
      <c r="F32" s="244">
        <v>764683</v>
      </c>
      <c r="G32" s="244">
        <v>0</v>
      </c>
      <c r="H32" s="296">
        <f t="shared" si="15"/>
        <v>764683</v>
      </c>
      <c r="I32" s="300">
        <f t="shared" si="1"/>
        <v>1.0654562399881714E-5</v>
      </c>
      <c r="J32" s="296">
        <v>764683</v>
      </c>
      <c r="K32" s="244">
        <v>764683</v>
      </c>
      <c r="L32" s="296">
        <f t="shared" si="16"/>
        <v>0</v>
      </c>
      <c r="M32" s="297">
        <f t="shared" si="4"/>
        <v>1</v>
      </c>
      <c r="N32" s="297">
        <f t="shared" si="5"/>
        <v>1</v>
      </c>
      <c r="O32" s="298">
        <f t="shared" si="6"/>
        <v>1</v>
      </c>
    </row>
    <row r="33" spans="1:15" ht="37.5" customHeight="1" x14ac:dyDescent="0.25">
      <c r="A33" s="113" t="s">
        <v>148</v>
      </c>
      <c r="B33" s="32" t="s">
        <v>41</v>
      </c>
      <c r="C33" s="32">
        <v>20</v>
      </c>
      <c r="D33" s="32" t="s">
        <v>38</v>
      </c>
      <c r="E33" s="234" t="s">
        <v>149</v>
      </c>
      <c r="F33" s="242">
        <f>+F34+F37+F39+F44</f>
        <v>88596205.390000001</v>
      </c>
      <c r="G33" s="242">
        <f t="shared" ref="G33:L33" si="17">+G34+G37+G39+G44</f>
        <v>0</v>
      </c>
      <c r="H33" s="242">
        <f t="shared" si="17"/>
        <v>88596205.390000001</v>
      </c>
      <c r="I33" s="294">
        <f t="shared" si="1"/>
        <v>1.2344380595887337E-3</v>
      </c>
      <c r="J33" s="242">
        <f t="shared" si="17"/>
        <v>80418616.390000001</v>
      </c>
      <c r="K33" s="242">
        <f t="shared" si="17"/>
        <v>80418616.390000001</v>
      </c>
      <c r="L33" s="242">
        <f t="shared" si="17"/>
        <v>0</v>
      </c>
      <c r="M33" s="294">
        <f t="shared" si="4"/>
        <v>0.90769820260357315</v>
      </c>
      <c r="N33" s="294">
        <f t="shared" si="5"/>
        <v>0.90769820260357315</v>
      </c>
      <c r="O33" s="295">
        <f t="shared" si="6"/>
        <v>1</v>
      </c>
    </row>
    <row r="34" spans="1:15" ht="108.75" customHeight="1" x14ac:dyDescent="0.25">
      <c r="A34" s="113" t="s">
        <v>154</v>
      </c>
      <c r="B34" s="32" t="s">
        <v>41</v>
      </c>
      <c r="C34" s="32">
        <v>20</v>
      </c>
      <c r="D34" s="32" t="s">
        <v>38</v>
      </c>
      <c r="E34" s="234" t="s">
        <v>155</v>
      </c>
      <c r="F34" s="242">
        <f>+F36+F35</f>
        <v>1081267</v>
      </c>
      <c r="G34" s="242">
        <f t="shared" ref="G34:L34" si="18">+G36+G35</f>
        <v>0</v>
      </c>
      <c r="H34" s="242">
        <f t="shared" si="18"/>
        <v>1081267</v>
      </c>
      <c r="I34" s="301">
        <f t="shared" si="1"/>
        <v>1.506562421609072E-5</v>
      </c>
      <c r="J34" s="242">
        <f t="shared" si="18"/>
        <v>1081267</v>
      </c>
      <c r="K34" s="242">
        <f t="shared" si="18"/>
        <v>1081267</v>
      </c>
      <c r="L34" s="242">
        <f t="shared" si="18"/>
        <v>0</v>
      </c>
      <c r="M34" s="294">
        <f t="shared" si="4"/>
        <v>1</v>
      </c>
      <c r="N34" s="294">
        <f t="shared" si="5"/>
        <v>1</v>
      </c>
      <c r="O34" s="295">
        <f t="shared" si="6"/>
        <v>1</v>
      </c>
    </row>
    <row r="35" spans="1:15" ht="42" customHeight="1" x14ac:dyDescent="0.25">
      <c r="A35" s="114" t="s">
        <v>160</v>
      </c>
      <c r="B35" s="43" t="s">
        <v>41</v>
      </c>
      <c r="C35" s="43">
        <v>20</v>
      </c>
      <c r="D35" s="43" t="s">
        <v>38</v>
      </c>
      <c r="E35" s="237" t="s">
        <v>161</v>
      </c>
      <c r="F35" s="244">
        <v>495608</v>
      </c>
      <c r="G35" s="244">
        <v>0</v>
      </c>
      <c r="H35" s="296">
        <f t="shared" ref="H35:H36" si="19">+F35-G35</f>
        <v>495608</v>
      </c>
      <c r="I35" s="300">
        <f t="shared" si="1"/>
        <v>6.905458028857155E-6</v>
      </c>
      <c r="J35" s="296">
        <v>495608</v>
      </c>
      <c r="K35" s="244">
        <v>495608</v>
      </c>
      <c r="L35" s="296">
        <f t="shared" ref="L35:L36" si="20">+J35-K35</f>
        <v>0</v>
      </c>
      <c r="M35" s="297">
        <f t="shared" si="4"/>
        <v>1</v>
      </c>
      <c r="N35" s="297">
        <f t="shared" si="5"/>
        <v>1</v>
      </c>
      <c r="O35" s="298">
        <f t="shared" si="6"/>
        <v>1</v>
      </c>
    </row>
    <row r="36" spans="1:15" ht="42" customHeight="1" x14ac:dyDescent="0.25">
      <c r="A36" s="114" t="s">
        <v>162</v>
      </c>
      <c r="B36" s="43" t="s">
        <v>41</v>
      </c>
      <c r="C36" s="43">
        <v>20</v>
      </c>
      <c r="D36" s="43" t="s">
        <v>38</v>
      </c>
      <c r="E36" s="237" t="s">
        <v>163</v>
      </c>
      <c r="F36" s="244">
        <v>585659</v>
      </c>
      <c r="G36" s="244">
        <v>0</v>
      </c>
      <c r="H36" s="296">
        <f t="shared" si="19"/>
        <v>585659</v>
      </c>
      <c r="I36" s="300">
        <f t="shared" si="1"/>
        <v>8.1601661872335656E-6</v>
      </c>
      <c r="J36" s="296">
        <v>585659</v>
      </c>
      <c r="K36" s="244">
        <v>585659</v>
      </c>
      <c r="L36" s="296">
        <f t="shared" si="20"/>
        <v>0</v>
      </c>
      <c r="M36" s="297">
        <f t="shared" si="4"/>
        <v>1</v>
      </c>
      <c r="N36" s="297">
        <f t="shared" si="5"/>
        <v>1</v>
      </c>
      <c r="O36" s="298">
        <f t="shared" si="6"/>
        <v>1</v>
      </c>
    </row>
    <row r="37" spans="1:15" ht="51.75" customHeight="1" x14ac:dyDescent="0.25">
      <c r="A37" s="113" t="s">
        <v>168</v>
      </c>
      <c r="B37" s="32" t="s">
        <v>41</v>
      </c>
      <c r="C37" s="32">
        <v>20</v>
      </c>
      <c r="D37" s="32" t="s">
        <v>38</v>
      </c>
      <c r="E37" s="234" t="s">
        <v>169</v>
      </c>
      <c r="F37" s="242">
        <f>+F38</f>
        <v>1446138.39</v>
      </c>
      <c r="G37" s="242">
        <f t="shared" ref="G37:L37" si="21">+G38</f>
        <v>0</v>
      </c>
      <c r="H37" s="242">
        <f t="shared" si="21"/>
        <v>1446138.39</v>
      </c>
      <c r="I37" s="301">
        <f t="shared" si="1"/>
        <v>2.014948902371241E-5</v>
      </c>
      <c r="J37" s="242">
        <f t="shared" si="21"/>
        <v>1446138.39</v>
      </c>
      <c r="K37" s="242">
        <f t="shared" si="21"/>
        <v>1446138.39</v>
      </c>
      <c r="L37" s="242">
        <f t="shared" si="21"/>
        <v>0</v>
      </c>
      <c r="M37" s="294">
        <f t="shared" si="4"/>
        <v>1</v>
      </c>
      <c r="N37" s="294">
        <f t="shared" si="5"/>
        <v>1</v>
      </c>
      <c r="O37" s="295">
        <f t="shared" si="6"/>
        <v>1</v>
      </c>
    </row>
    <row r="38" spans="1:15" ht="42" customHeight="1" x14ac:dyDescent="0.25">
      <c r="A38" s="114" t="s">
        <v>174</v>
      </c>
      <c r="B38" s="43" t="s">
        <v>41</v>
      </c>
      <c r="C38" s="43">
        <v>20</v>
      </c>
      <c r="D38" s="43" t="s">
        <v>38</v>
      </c>
      <c r="E38" s="237" t="s">
        <v>175</v>
      </c>
      <c r="F38" s="244">
        <v>1446138.39</v>
      </c>
      <c r="G38" s="296">
        <v>0</v>
      </c>
      <c r="H38" s="296">
        <f>+F38-G38</f>
        <v>1446138.39</v>
      </c>
      <c r="I38" s="300">
        <f t="shared" si="1"/>
        <v>2.014948902371241E-5</v>
      </c>
      <c r="J38" s="296">
        <v>1446138.39</v>
      </c>
      <c r="K38" s="244">
        <v>1446138.39</v>
      </c>
      <c r="L38" s="296">
        <f t="shared" ref="L38" si="22">+J38-K38</f>
        <v>0</v>
      </c>
      <c r="M38" s="297">
        <f t="shared" si="4"/>
        <v>1</v>
      </c>
      <c r="N38" s="297">
        <f t="shared" si="5"/>
        <v>1</v>
      </c>
      <c r="O38" s="298">
        <f t="shared" si="6"/>
        <v>1</v>
      </c>
    </row>
    <row r="39" spans="1:15" ht="49.5" customHeight="1" x14ac:dyDescent="0.25">
      <c r="A39" s="113" t="s">
        <v>176</v>
      </c>
      <c r="B39" s="32" t="s">
        <v>41</v>
      </c>
      <c r="C39" s="32">
        <v>20</v>
      </c>
      <c r="D39" s="32" t="s">
        <v>38</v>
      </c>
      <c r="E39" s="234" t="s">
        <v>177</v>
      </c>
      <c r="F39" s="242">
        <f>SUM(F40:F43)</f>
        <v>86068107</v>
      </c>
      <c r="G39" s="242">
        <f t="shared" ref="G39:L39" si="23">SUM(G40:G43)</f>
        <v>0</v>
      </c>
      <c r="H39" s="242">
        <f t="shared" si="23"/>
        <v>86068107</v>
      </c>
      <c r="I39" s="294">
        <f t="shared" si="1"/>
        <v>1.1992132905677202E-3</v>
      </c>
      <c r="J39" s="242">
        <f t="shared" si="23"/>
        <v>77891211</v>
      </c>
      <c r="K39" s="242">
        <f t="shared" si="23"/>
        <v>77891211</v>
      </c>
      <c r="L39" s="242">
        <f t="shared" si="23"/>
        <v>0</v>
      </c>
      <c r="M39" s="294">
        <f t="shared" si="4"/>
        <v>0.90499505234848487</v>
      </c>
      <c r="N39" s="294">
        <f t="shared" si="5"/>
        <v>0.90499505234848487</v>
      </c>
      <c r="O39" s="295">
        <f t="shared" si="6"/>
        <v>1</v>
      </c>
    </row>
    <row r="40" spans="1:15" ht="41.25" customHeight="1" x14ac:dyDescent="0.25">
      <c r="A40" s="114" t="s">
        <v>178</v>
      </c>
      <c r="B40" s="43" t="s">
        <v>41</v>
      </c>
      <c r="C40" s="43">
        <v>20</v>
      </c>
      <c r="D40" s="43" t="s">
        <v>38</v>
      </c>
      <c r="E40" s="237" t="s">
        <v>179</v>
      </c>
      <c r="F40" s="244">
        <v>714884</v>
      </c>
      <c r="G40" s="296">
        <v>0</v>
      </c>
      <c r="H40" s="296">
        <f t="shared" ref="H40:H43" si="24">+F40-G40</f>
        <v>714884</v>
      </c>
      <c r="I40" s="300">
        <f t="shared" si="1"/>
        <v>9.9606976834545013E-6</v>
      </c>
      <c r="J40" s="296">
        <v>714884</v>
      </c>
      <c r="K40" s="296">
        <v>714884</v>
      </c>
      <c r="L40" s="296">
        <f t="shared" ref="L40:L43" si="25">+J40-K40</f>
        <v>0</v>
      </c>
      <c r="M40" s="297">
        <f t="shared" si="4"/>
        <v>1</v>
      </c>
      <c r="N40" s="297">
        <f t="shared" si="5"/>
        <v>1</v>
      </c>
      <c r="O40" s="298">
        <f t="shared" si="6"/>
        <v>1</v>
      </c>
    </row>
    <row r="41" spans="1:15" ht="69" customHeight="1" x14ac:dyDescent="0.25">
      <c r="A41" s="114" t="s">
        <v>180</v>
      </c>
      <c r="B41" s="43" t="s">
        <v>41</v>
      </c>
      <c r="C41" s="43">
        <v>20</v>
      </c>
      <c r="D41" s="43" t="s">
        <v>38</v>
      </c>
      <c r="E41" s="237" t="s">
        <v>181</v>
      </c>
      <c r="F41" s="244">
        <v>82895769</v>
      </c>
      <c r="G41" s="296">
        <v>0</v>
      </c>
      <c r="H41" s="296">
        <f t="shared" si="24"/>
        <v>82895769</v>
      </c>
      <c r="I41" s="297">
        <f t="shared" si="1"/>
        <v>1.1550121337818157E-3</v>
      </c>
      <c r="J41" s="296">
        <v>74718873</v>
      </c>
      <c r="K41" s="296">
        <v>74718873</v>
      </c>
      <c r="L41" s="296">
        <f t="shared" si="25"/>
        <v>0</v>
      </c>
      <c r="M41" s="297">
        <f t="shared" si="4"/>
        <v>0.90135930821752797</v>
      </c>
      <c r="N41" s="297">
        <f t="shared" si="5"/>
        <v>0.90135930821752797</v>
      </c>
      <c r="O41" s="298">
        <f t="shared" si="6"/>
        <v>1</v>
      </c>
    </row>
    <row r="42" spans="1:15" ht="32.25" customHeight="1" x14ac:dyDescent="0.25">
      <c r="A42" s="114" t="s">
        <v>184</v>
      </c>
      <c r="B42" s="43" t="s">
        <v>41</v>
      </c>
      <c r="C42" s="43">
        <v>20</v>
      </c>
      <c r="D42" s="43" t="s">
        <v>38</v>
      </c>
      <c r="E42" s="237" t="s">
        <v>185</v>
      </c>
      <c r="F42" s="244">
        <v>2193554</v>
      </c>
      <c r="G42" s="296">
        <v>0</v>
      </c>
      <c r="H42" s="296">
        <f t="shared" si="24"/>
        <v>2193554</v>
      </c>
      <c r="I42" s="300">
        <f t="shared" si="1"/>
        <v>3.0563459591111782E-5</v>
      </c>
      <c r="J42" s="296">
        <v>2193554</v>
      </c>
      <c r="K42" s="296">
        <v>2193554</v>
      </c>
      <c r="L42" s="296">
        <f t="shared" si="25"/>
        <v>0</v>
      </c>
      <c r="M42" s="297">
        <f t="shared" si="4"/>
        <v>1</v>
      </c>
      <c r="N42" s="297">
        <f t="shared" si="5"/>
        <v>1</v>
      </c>
      <c r="O42" s="298">
        <f t="shared" si="6"/>
        <v>1</v>
      </c>
    </row>
    <row r="43" spans="1:15" ht="50.25" customHeight="1" x14ac:dyDescent="0.25">
      <c r="A43" s="114" t="s">
        <v>186</v>
      </c>
      <c r="B43" s="43" t="s">
        <v>41</v>
      </c>
      <c r="C43" s="43">
        <v>20</v>
      </c>
      <c r="D43" s="43" t="s">
        <v>38</v>
      </c>
      <c r="E43" s="237" t="s">
        <v>379</v>
      </c>
      <c r="F43" s="244">
        <v>263900</v>
      </c>
      <c r="G43" s="296">
        <v>0</v>
      </c>
      <c r="H43" s="296">
        <f t="shared" si="24"/>
        <v>263900</v>
      </c>
      <c r="I43" s="300">
        <f t="shared" si="1"/>
        <v>3.6769995113384029E-6</v>
      </c>
      <c r="J43" s="296">
        <v>263900</v>
      </c>
      <c r="K43" s="296">
        <v>263900</v>
      </c>
      <c r="L43" s="296">
        <f t="shared" si="25"/>
        <v>0</v>
      </c>
      <c r="M43" s="297">
        <f t="shared" si="4"/>
        <v>1</v>
      </c>
      <c r="N43" s="297">
        <f t="shared" si="5"/>
        <v>1</v>
      </c>
      <c r="O43" s="298">
        <f t="shared" si="6"/>
        <v>1</v>
      </c>
    </row>
    <row r="44" spans="1:15" ht="41.25" customHeight="1" x14ac:dyDescent="0.25">
      <c r="A44" s="113" t="s">
        <v>190</v>
      </c>
      <c r="B44" s="32" t="s">
        <v>41</v>
      </c>
      <c r="C44" s="32">
        <v>20</v>
      </c>
      <c r="D44" s="32" t="s">
        <v>38</v>
      </c>
      <c r="E44" s="234" t="s">
        <v>191</v>
      </c>
      <c r="F44" s="242">
        <f>+F45</f>
        <v>693</v>
      </c>
      <c r="G44" s="242">
        <f t="shared" ref="G44:L44" si="26">+G45</f>
        <v>0</v>
      </c>
      <c r="H44" s="242">
        <f t="shared" si="26"/>
        <v>693</v>
      </c>
      <c r="I44" s="301">
        <f t="shared" si="1"/>
        <v>9.6557812101459396E-9</v>
      </c>
      <c r="J44" s="242">
        <f t="shared" si="26"/>
        <v>0</v>
      </c>
      <c r="K44" s="242">
        <f t="shared" si="26"/>
        <v>0</v>
      </c>
      <c r="L44" s="242">
        <f t="shared" si="26"/>
        <v>0</v>
      </c>
      <c r="M44" s="294">
        <f t="shared" si="4"/>
        <v>0</v>
      </c>
      <c r="N44" s="294">
        <f t="shared" si="5"/>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1"/>
        <v>9.6557812101459396E-9</v>
      </c>
      <c r="J45" s="303">
        <v>0</v>
      </c>
      <c r="K45" s="303">
        <v>0</v>
      </c>
      <c r="L45" s="303">
        <f>+J45-K45</f>
        <v>0</v>
      </c>
      <c r="M45" s="297">
        <f t="shared" si="4"/>
        <v>0</v>
      </c>
      <c r="N45" s="297">
        <f t="shared" si="5"/>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 t="shared" ref="G46:L46" si="27">+G49+G55+G77+G87</f>
        <v>2695350</v>
      </c>
      <c r="H46" s="192">
        <f t="shared" si="27"/>
        <v>31610983276.549999</v>
      </c>
      <c r="I46" s="306">
        <f t="shared" si="1"/>
        <v>0.44044550989314429</v>
      </c>
      <c r="J46" s="192">
        <f>+J49+J55+J77+J87</f>
        <v>30252508600.790001</v>
      </c>
      <c r="K46" s="192">
        <f t="shared" si="27"/>
        <v>30252508600.790001</v>
      </c>
      <c r="L46" s="192">
        <f t="shared" si="27"/>
        <v>0</v>
      </c>
      <c r="M46" s="307">
        <f t="shared" si="4"/>
        <v>0.95702523189882049</v>
      </c>
      <c r="N46" s="307">
        <f t="shared" si="5"/>
        <v>0.95702523189882049</v>
      </c>
      <c r="O46" s="308">
        <f>+K46/J46</f>
        <v>1</v>
      </c>
    </row>
    <row r="47" spans="1:15" s="226" customFormat="1" ht="28.5" customHeight="1" thickBot="1" x14ac:dyDescent="0.3">
      <c r="A47" s="23" t="s">
        <v>250</v>
      </c>
      <c r="B47" s="96" t="s">
        <v>37</v>
      </c>
      <c r="C47" s="97">
        <v>13</v>
      </c>
      <c r="D47" s="96" t="s">
        <v>38</v>
      </c>
      <c r="E47" s="223" t="s">
        <v>251</v>
      </c>
      <c r="F47" s="26">
        <f t="shared" ref="F47:L47" si="28">+F88</f>
        <v>4260844770</v>
      </c>
      <c r="G47" s="26">
        <f t="shared" si="28"/>
        <v>0</v>
      </c>
      <c r="H47" s="26">
        <f t="shared" si="28"/>
        <v>4260844770</v>
      </c>
      <c r="I47" s="289">
        <f t="shared" si="1"/>
        <v>5.9367654934364494E-2</v>
      </c>
      <c r="J47" s="26">
        <f t="shared" ref="J47" si="29">+J88</f>
        <v>1767887000</v>
      </c>
      <c r="K47" s="26">
        <f t="shared" si="28"/>
        <v>1748200000</v>
      </c>
      <c r="L47" s="26">
        <f t="shared" si="28"/>
        <v>19687000</v>
      </c>
      <c r="M47" s="290">
        <f t="shared" si="4"/>
        <v>0.41491466960905032</v>
      </c>
      <c r="N47" s="290">
        <f t="shared" si="5"/>
        <v>0.4102942243540123</v>
      </c>
      <c r="O47" s="308">
        <f t="shared" ref="O47:O78" si="30">+K47/J47</f>
        <v>0.98886410726477425</v>
      </c>
    </row>
    <row r="48" spans="1:15" s="226" customFormat="1" ht="28.5" customHeight="1" thickBot="1" x14ac:dyDescent="0.3">
      <c r="A48" s="99" t="s">
        <v>250</v>
      </c>
      <c r="B48" s="100" t="s">
        <v>41</v>
      </c>
      <c r="C48" s="101">
        <v>20</v>
      </c>
      <c r="D48" s="100" t="s">
        <v>38</v>
      </c>
      <c r="E48" s="228" t="s">
        <v>251</v>
      </c>
      <c r="F48" s="103">
        <f>+F65+F89</f>
        <v>35611833302.150002</v>
      </c>
      <c r="G48" s="103">
        <f t="shared" ref="G48:L48" si="31">+G65+G89</f>
        <v>0</v>
      </c>
      <c r="H48" s="103">
        <f t="shared" si="31"/>
        <v>35611833302.150002</v>
      </c>
      <c r="I48" s="309">
        <f t="shared" si="1"/>
        <v>0.49619057843831083</v>
      </c>
      <c r="J48" s="103">
        <f>+J65+J89</f>
        <v>25424179939.360001</v>
      </c>
      <c r="K48" s="103">
        <f t="shared" si="31"/>
        <v>25424179939.360001</v>
      </c>
      <c r="L48" s="103">
        <f t="shared" si="31"/>
        <v>0</v>
      </c>
      <c r="M48" s="310">
        <f t="shared" si="4"/>
        <v>0.71392505192438549</v>
      </c>
      <c r="N48" s="310">
        <f t="shared" si="5"/>
        <v>0.71392505192438549</v>
      </c>
      <c r="O48" s="291">
        <f t="shared" si="30"/>
        <v>1</v>
      </c>
    </row>
    <row r="49" spans="1:15" ht="24" customHeight="1" x14ac:dyDescent="0.25">
      <c r="A49" s="110" t="s">
        <v>252</v>
      </c>
      <c r="B49" s="111" t="s">
        <v>37</v>
      </c>
      <c r="C49" s="111">
        <v>10</v>
      </c>
      <c r="D49" s="111" t="s">
        <v>38</v>
      </c>
      <c r="E49" s="231" t="s">
        <v>253</v>
      </c>
      <c r="F49" s="254">
        <f t="shared" ref="F49:L50" si="32">+F50</f>
        <v>136260570.40000001</v>
      </c>
      <c r="G49" s="254">
        <f t="shared" si="32"/>
        <v>0</v>
      </c>
      <c r="H49" s="254">
        <f t="shared" si="32"/>
        <v>136260570.40000001</v>
      </c>
      <c r="I49" s="292">
        <f t="shared" si="1"/>
        <v>1.898560253033316E-3</v>
      </c>
      <c r="J49" s="254">
        <f t="shared" si="32"/>
        <v>136260570</v>
      </c>
      <c r="K49" s="254">
        <f t="shared" si="32"/>
        <v>136260570</v>
      </c>
      <c r="L49" s="254">
        <f t="shared" si="32"/>
        <v>0</v>
      </c>
      <c r="M49" s="292">
        <f t="shared" si="4"/>
        <v>0.99999999706444787</v>
      </c>
      <c r="N49" s="292">
        <f t="shared" si="5"/>
        <v>0.99999999706444787</v>
      </c>
      <c r="O49" s="293">
        <f t="shared" si="30"/>
        <v>1</v>
      </c>
    </row>
    <row r="50" spans="1:15" ht="24" customHeight="1" x14ac:dyDescent="0.25">
      <c r="A50" s="113" t="s">
        <v>254</v>
      </c>
      <c r="B50" s="32" t="s">
        <v>37</v>
      </c>
      <c r="C50" s="32">
        <v>10</v>
      </c>
      <c r="D50" s="32" t="s">
        <v>38</v>
      </c>
      <c r="E50" s="234" t="s">
        <v>255</v>
      </c>
      <c r="F50" s="242">
        <f>+F51</f>
        <v>136260570.40000001</v>
      </c>
      <c r="G50" s="242">
        <f t="shared" si="32"/>
        <v>0</v>
      </c>
      <c r="H50" s="242">
        <f t="shared" si="32"/>
        <v>136260570.40000001</v>
      </c>
      <c r="I50" s="294">
        <f t="shared" si="1"/>
        <v>1.898560253033316E-3</v>
      </c>
      <c r="J50" s="242">
        <f>+J51</f>
        <v>136260570</v>
      </c>
      <c r="K50" s="242">
        <f t="shared" si="32"/>
        <v>136260570</v>
      </c>
      <c r="L50" s="242">
        <f t="shared" si="32"/>
        <v>0</v>
      </c>
      <c r="M50" s="294">
        <f t="shared" si="4"/>
        <v>0.99999999706444787</v>
      </c>
      <c r="N50" s="294">
        <f t="shared" si="5"/>
        <v>0.99999999706444787</v>
      </c>
      <c r="O50" s="295">
        <f t="shared" si="30"/>
        <v>1</v>
      </c>
    </row>
    <row r="51" spans="1:15" ht="49.5" customHeight="1" x14ac:dyDescent="0.25">
      <c r="A51" s="199" t="s">
        <v>380</v>
      </c>
      <c r="B51" s="32" t="s">
        <v>37</v>
      </c>
      <c r="C51" s="32">
        <v>10</v>
      </c>
      <c r="D51" s="32" t="s">
        <v>38</v>
      </c>
      <c r="E51" s="234" t="s">
        <v>381</v>
      </c>
      <c r="F51" s="242">
        <f t="shared" ref="F51:L52" si="33">+F52</f>
        <v>136260570.40000001</v>
      </c>
      <c r="G51" s="242">
        <f t="shared" si="33"/>
        <v>0</v>
      </c>
      <c r="H51" s="242">
        <f t="shared" si="33"/>
        <v>136260570.40000001</v>
      </c>
      <c r="I51" s="294">
        <f t="shared" si="1"/>
        <v>1.898560253033316E-3</v>
      </c>
      <c r="J51" s="242">
        <f t="shared" si="33"/>
        <v>136260570</v>
      </c>
      <c r="K51" s="242">
        <f t="shared" si="33"/>
        <v>136260570</v>
      </c>
      <c r="L51" s="242">
        <f t="shared" si="33"/>
        <v>0</v>
      </c>
      <c r="M51" s="294">
        <f t="shared" si="4"/>
        <v>0.99999999706444787</v>
      </c>
      <c r="N51" s="294">
        <f t="shared" si="5"/>
        <v>0.99999999706444787</v>
      </c>
      <c r="O51" s="295">
        <f t="shared" si="30"/>
        <v>1</v>
      </c>
    </row>
    <row r="52" spans="1:15" ht="49.5" customHeight="1" x14ac:dyDescent="0.25">
      <c r="A52" s="113" t="s">
        <v>382</v>
      </c>
      <c r="B52" s="32" t="s">
        <v>37</v>
      </c>
      <c r="C52" s="32">
        <v>10</v>
      </c>
      <c r="D52" s="32" t="s">
        <v>38</v>
      </c>
      <c r="E52" s="234" t="s">
        <v>381</v>
      </c>
      <c r="F52" s="242">
        <f t="shared" si="33"/>
        <v>136260570.40000001</v>
      </c>
      <c r="G52" s="242">
        <f t="shared" si="33"/>
        <v>0</v>
      </c>
      <c r="H52" s="242">
        <f t="shared" si="33"/>
        <v>136260570.40000001</v>
      </c>
      <c r="I52" s="294">
        <f t="shared" si="1"/>
        <v>1.898560253033316E-3</v>
      </c>
      <c r="J52" s="242">
        <f t="shared" si="33"/>
        <v>136260570</v>
      </c>
      <c r="K52" s="242">
        <f t="shared" si="33"/>
        <v>136260570</v>
      </c>
      <c r="L52" s="242">
        <f t="shared" si="33"/>
        <v>0</v>
      </c>
      <c r="M52" s="294">
        <f t="shared" si="4"/>
        <v>0.99999999706444787</v>
      </c>
      <c r="N52" s="294">
        <f t="shared" si="5"/>
        <v>0.99999999706444787</v>
      </c>
      <c r="O52" s="295">
        <f t="shared" si="30"/>
        <v>1</v>
      </c>
    </row>
    <row r="53" spans="1:15" ht="49.5" customHeight="1" x14ac:dyDescent="0.25">
      <c r="A53" s="113" t="s">
        <v>383</v>
      </c>
      <c r="B53" s="32" t="s">
        <v>37</v>
      </c>
      <c r="C53" s="32">
        <v>10</v>
      </c>
      <c r="D53" s="32" t="s">
        <v>38</v>
      </c>
      <c r="E53" s="234" t="s">
        <v>384</v>
      </c>
      <c r="F53" s="242">
        <f t="shared" ref="F53:L53" si="34">SUM(F54:F54)</f>
        <v>136260570.40000001</v>
      </c>
      <c r="G53" s="242">
        <f t="shared" si="34"/>
        <v>0</v>
      </c>
      <c r="H53" s="242">
        <f t="shared" si="34"/>
        <v>136260570.40000001</v>
      </c>
      <c r="I53" s="294">
        <f t="shared" si="1"/>
        <v>1.898560253033316E-3</v>
      </c>
      <c r="J53" s="242">
        <f t="shared" si="34"/>
        <v>136260570</v>
      </c>
      <c r="K53" s="242">
        <f t="shared" si="34"/>
        <v>136260570</v>
      </c>
      <c r="L53" s="242">
        <f t="shared" si="34"/>
        <v>0</v>
      </c>
      <c r="M53" s="294">
        <f t="shared" si="4"/>
        <v>0.99999999706444787</v>
      </c>
      <c r="N53" s="294">
        <f t="shared" si="5"/>
        <v>0.99999999706444787</v>
      </c>
      <c r="O53" s="295">
        <f t="shared" si="30"/>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1"/>
        <v>1.898560253033316E-3</v>
      </c>
      <c r="J54" s="296">
        <v>136260570</v>
      </c>
      <c r="K54" s="296">
        <v>136260570</v>
      </c>
      <c r="L54" s="296">
        <f>+J54-K54</f>
        <v>0</v>
      </c>
      <c r="M54" s="297">
        <f t="shared" si="4"/>
        <v>0.99999999706444787</v>
      </c>
      <c r="N54" s="297">
        <f t="shared" si="5"/>
        <v>0.99999999706444787</v>
      </c>
      <c r="O54" s="298">
        <f t="shared" si="30"/>
        <v>1</v>
      </c>
    </row>
    <row r="55" spans="1:15" ht="35.25" customHeight="1" x14ac:dyDescent="0.25">
      <c r="A55" s="113" t="s">
        <v>258</v>
      </c>
      <c r="B55" s="32" t="s">
        <v>37</v>
      </c>
      <c r="C55" s="32">
        <v>10</v>
      </c>
      <c r="D55" s="32" t="s">
        <v>38</v>
      </c>
      <c r="E55" s="256" t="s">
        <v>259</v>
      </c>
      <c r="F55" s="242">
        <f t="shared" ref="F55:L55" si="35">+F56</f>
        <v>431039532.39999998</v>
      </c>
      <c r="G55" s="242">
        <f t="shared" si="35"/>
        <v>0</v>
      </c>
      <c r="H55" s="242">
        <f t="shared" si="35"/>
        <v>431039532.39999998</v>
      </c>
      <c r="I55" s="294">
        <f t="shared" si="1"/>
        <v>6.0058057976594683E-3</v>
      </c>
      <c r="J55" s="242">
        <f t="shared" si="35"/>
        <v>431039532.39999998</v>
      </c>
      <c r="K55" s="242">
        <f t="shared" si="35"/>
        <v>431039532.39999998</v>
      </c>
      <c r="L55" s="242">
        <f t="shared" si="35"/>
        <v>0</v>
      </c>
      <c r="M55" s="294">
        <f t="shared" si="4"/>
        <v>1</v>
      </c>
      <c r="N55" s="294">
        <f t="shared" si="5"/>
        <v>1</v>
      </c>
      <c r="O55" s="295">
        <f t="shared" si="30"/>
        <v>1</v>
      </c>
    </row>
    <row r="56" spans="1:15" ht="33" customHeight="1" x14ac:dyDescent="0.25">
      <c r="A56" s="113" t="s">
        <v>260</v>
      </c>
      <c r="B56" s="32" t="s">
        <v>37</v>
      </c>
      <c r="C56" s="32">
        <v>10</v>
      </c>
      <c r="D56" s="32" t="s">
        <v>38</v>
      </c>
      <c r="E56" s="234" t="s">
        <v>255</v>
      </c>
      <c r="F56" s="242">
        <f t="shared" ref="F56:L56" si="36">+F57+F61</f>
        <v>431039532.39999998</v>
      </c>
      <c r="G56" s="242">
        <f t="shared" si="36"/>
        <v>0</v>
      </c>
      <c r="H56" s="242">
        <f t="shared" si="36"/>
        <v>431039532.39999998</v>
      </c>
      <c r="I56" s="294">
        <f t="shared" si="1"/>
        <v>6.0058057976594683E-3</v>
      </c>
      <c r="J56" s="242">
        <f t="shared" si="36"/>
        <v>431039532.39999998</v>
      </c>
      <c r="K56" s="242">
        <f t="shared" si="36"/>
        <v>431039532.39999998</v>
      </c>
      <c r="L56" s="242">
        <f t="shared" si="36"/>
        <v>0</v>
      </c>
      <c r="M56" s="294">
        <f t="shared" si="4"/>
        <v>1</v>
      </c>
      <c r="N56" s="294">
        <f t="shared" si="5"/>
        <v>1</v>
      </c>
      <c r="O56" s="295">
        <f t="shared" si="30"/>
        <v>1</v>
      </c>
    </row>
    <row r="57" spans="1:15" ht="51.75" customHeight="1" x14ac:dyDescent="0.25">
      <c r="A57" s="113" t="s">
        <v>261</v>
      </c>
      <c r="B57" s="32" t="s">
        <v>37</v>
      </c>
      <c r="C57" s="32">
        <v>10</v>
      </c>
      <c r="D57" s="32" t="s">
        <v>38</v>
      </c>
      <c r="E57" s="234" t="s">
        <v>262</v>
      </c>
      <c r="F57" s="242">
        <f t="shared" ref="F57:L59" si="37">+F58</f>
        <v>22421581</v>
      </c>
      <c r="G57" s="242">
        <f t="shared" si="37"/>
        <v>0</v>
      </c>
      <c r="H57" s="242">
        <f t="shared" si="37"/>
        <v>22421581</v>
      </c>
      <c r="I57" s="294">
        <f t="shared" si="1"/>
        <v>3.1240675399937259E-4</v>
      </c>
      <c r="J57" s="242">
        <f t="shared" si="37"/>
        <v>22421581</v>
      </c>
      <c r="K57" s="242">
        <f t="shared" si="37"/>
        <v>22421581</v>
      </c>
      <c r="L57" s="242">
        <f t="shared" si="37"/>
        <v>0</v>
      </c>
      <c r="M57" s="294">
        <f t="shared" si="4"/>
        <v>1</v>
      </c>
      <c r="N57" s="294">
        <f t="shared" si="5"/>
        <v>1</v>
      </c>
      <c r="O57" s="295">
        <f t="shared" si="30"/>
        <v>1</v>
      </c>
    </row>
    <row r="58" spans="1:15" ht="51.75" customHeight="1" x14ac:dyDescent="0.25">
      <c r="A58" s="113" t="s">
        <v>386</v>
      </c>
      <c r="B58" s="32" t="s">
        <v>37</v>
      </c>
      <c r="C58" s="32">
        <v>10</v>
      </c>
      <c r="D58" s="32" t="s">
        <v>38</v>
      </c>
      <c r="E58" s="234" t="s">
        <v>262</v>
      </c>
      <c r="F58" s="242">
        <f t="shared" si="37"/>
        <v>22421581</v>
      </c>
      <c r="G58" s="242">
        <f t="shared" si="37"/>
        <v>0</v>
      </c>
      <c r="H58" s="242">
        <f t="shared" si="37"/>
        <v>22421581</v>
      </c>
      <c r="I58" s="294">
        <f t="shared" si="1"/>
        <v>3.1240675399937259E-4</v>
      </c>
      <c r="J58" s="242">
        <f t="shared" si="37"/>
        <v>22421581</v>
      </c>
      <c r="K58" s="242">
        <f t="shared" si="37"/>
        <v>22421581</v>
      </c>
      <c r="L58" s="242">
        <f t="shared" si="37"/>
        <v>0</v>
      </c>
      <c r="M58" s="294">
        <f t="shared" si="4"/>
        <v>1</v>
      </c>
      <c r="N58" s="294">
        <f t="shared" si="5"/>
        <v>1</v>
      </c>
      <c r="O58" s="295">
        <f t="shared" si="30"/>
        <v>1</v>
      </c>
    </row>
    <row r="59" spans="1:15" ht="29.25" customHeight="1" x14ac:dyDescent="0.25">
      <c r="A59" s="113" t="s">
        <v>387</v>
      </c>
      <c r="B59" s="32" t="s">
        <v>37</v>
      </c>
      <c r="C59" s="32">
        <v>10</v>
      </c>
      <c r="D59" s="32" t="s">
        <v>38</v>
      </c>
      <c r="E59" s="256" t="s">
        <v>266</v>
      </c>
      <c r="F59" s="242">
        <f t="shared" si="37"/>
        <v>22421581</v>
      </c>
      <c r="G59" s="242">
        <f t="shared" si="37"/>
        <v>0</v>
      </c>
      <c r="H59" s="242">
        <f t="shared" si="37"/>
        <v>22421581</v>
      </c>
      <c r="I59" s="294">
        <f t="shared" si="1"/>
        <v>3.1240675399937259E-4</v>
      </c>
      <c r="J59" s="242">
        <f t="shared" si="37"/>
        <v>22421581</v>
      </c>
      <c r="K59" s="242">
        <f t="shared" si="37"/>
        <v>22421581</v>
      </c>
      <c r="L59" s="242">
        <f t="shared" si="37"/>
        <v>0</v>
      </c>
      <c r="M59" s="294">
        <f t="shared" si="4"/>
        <v>1</v>
      </c>
      <c r="N59" s="294">
        <f t="shared" si="5"/>
        <v>1</v>
      </c>
      <c r="O59" s="295">
        <f t="shared" si="30"/>
        <v>1</v>
      </c>
    </row>
    <row r="60" spans="1:15" ht="30" customHeight="1" x14ac:dyDescent="0.25">
      <c r="A60" s="114" t="s">
        <v>388</v>
      </c>
      <c r="B60" s="43" t="s">
        <v>37</v>
      </c>
      <c r="C60" s="43">
        <v>10</v>
      </c>
      <c r="D60" s="43" t="s">
        <v>38</v>
      </c>
      <c r="E60" s="237" t="s">
        <v>268</v>
      </c>
      <c r="F60" s="244">
        <v>22421581</v>
      </c>
      <c r="G60" s="296">
        <v>0</v>
      </c>
      <c r="H60" s="296">
        <f>+F60-G60</f>
        <v>22421581</v>
      </c>
      <c r="I60" s="297">
        <f t="shared" si="1"/>
        <v>3.1240675399937259E-4</v>
      </c>
      <c r="J60" s="296">
        <v>22421581</v>
      </c>
      <c r="K60" s="296">
        <v>22421581</v>
      </c>
      <c r="L60" s="296">
        <f>+J60-K60</f>
        <v>0</v>
      </c>
      <c r="M60" s="297">
        <f t="shared" si="4"/>
        <v>1</v>
      </c>
      <c r="N60" s="297">
        <f t="shared" si="5"/>
        <v>1</v>
      </c>
      <c r="O60" s="298">
        <f t="shared" si="30"/>
        <v>1</v>
      </c>
    </row>
    <row r="61" spans="1:15" ht="51.75" customHeight="1" x14ac:dyDescent="0.25">
      <c r="A61" s="113" t="s">
        <v>269</v>
      </c>
      <c r="B61" s="32" t="s">
        <v>37</v>
      </c>
      <c r="C61" s="32">
        <v>10</v>
      </c>
      <c r="D61" s="32" t="s">
        <v>38</v>
      </c>
      <c r="E61" s="234" t="s">
        <v>270</v>
      </c>
      <c r="F61" s="242">
        <f t="shared" ref="F61:L63" si="38">+F62</f>
        <v>408617951.39999998</v>
      </c>
      <c r="G61" s="242">
        <f t="shared" si="38"/>
        <v>0</v>
      </c>
      <c r="H61" s="242">
        <f t="shared" si="38"/>
        <v>408617951.39999998</v>
      </c>
      <c r="I61" s="294">
        <f t="shared" si="1"/>
        <v>5.6933990436600955E-3</v>
      </c>
      <c r="J61" s="242">
        <f t="shared" si="38"/>
        <v>408617951.39999998</v>
      </c>
      <c r="K61" s="242">
        <f t="shared" si="38"/>
        <v>408617951.39999998</v>
      </c>
      <c r="L61" s="242">
        <f t="shared" si="38"/>
        <v>0</v>
      </c>
      <c r="M61" s="294">
        <f t="shared" si="4"/>
        <v>1</v>
      </c>
      <c r="N61" s="294">
        <f t="shared" si="5"/>
        <v>1</v>
      </c>
      <c r="O61" s="295">
        <f t="shared" si="30"/>
        <v>1</v>
      </c>
    </row>
    <row r="62" spans="1:15" ht="51.75" customHeight="1" x14ac:dyDescent="0.25">
      <c r="A62" s="113" t="s">
        <v>389</v>
      </c>
      <c r="B62" s="32" t="s">
        <v>37</v>
      </c>
      <c r="C62" s="32">
        <v>10</v>
      </c>
      <c r="D62" s="32" t="s">
        <v>38</v>
      </c>
      <c r="E62" s="234" t="s">
        <v>390</v>
      </c>
      <c r="F62" s="242">
        <f t="shared" si="38"/>
        <v>408617951.39999998</v>
      </c>
      <c r="G62" s="242">
        <f t="shared" si="38"/>
        <v>0</v>
      </c>
      <c r="H62" s="242">
        <f t="shared" si="38"/>
        <v>408617951.39999998</v>
      </c>
      <c r="I62" s="294">
        <f t="shared" si="1"/>
        <v>5.6933990436600955E-3</v>
      </c>
      <c r="J62" s="242">
        <f t="shared" si="38"/>
        <v>408617951.39999998</v>
      </c>
      <c r="K62" s="242">
        <f t="shared" si="38"/>
        <v>408617951.39999998</v>
      </c>
      <c r="L62" s="242">
        <f t="shared" si="38"/>
        <v>0</v>
      </c>
      <c r="M62" s="294">
        <f t="shared" si="4"/>
        <v>1</v>
      </c>
      <c r="N62" s="294">
        <f t="shared" si="5"/>
        <v>1</v>
      </c>
      <c r="O62" s="295">
        <f t="shared" si="30"/>
        <v>1</v>
      </c>
    </row>
    <row r="63" spans="1:15" ht="29.25" customHeight="1" x14ac:dyDescent="0.25">
      <c r="A63" s="113" t="s">
        <v>391</v>
      </c>
      <c r="B63" s="32" t="s">
        <v>37</v>
      </c>
      <c r="C63" s="32">
        <v>10</v>
      </c>
      <c r="D63" s="32" t="s">
        <v>38</v>
      </c>
      <c r="E63" s="256" t="s">
        <v>266</v>
      </c>
      <c r="F63" s="242">
        <f t="shared" si="38"/>
        <v>408617951.39999998</v>
      </c>
      <c r="G63" s="242">
        <f t="shared" si="38"/>
        <v>0</v>
      </c>
      <c r="H63" s="242">
        <f t="shared" si="38"/>
        <v>408617951.39999998</v>
      </c>
      <c r="I63" s="294">
        <f t="shared" si="1"/>
        <v>5.6933990436600955E-3</v>
      </c>
      <c r="J63" s="242">
        <f t="shared" si="38"/>
        <v>408617951.39999998</v>
      </c>
      <c r="K63" s="242">
        <f t="shared" si="38"/>
        <v>408617951.39999998</v>
      </c>
      <c r="L63" s="242">
        <f t="shared" si="38"/>
        <v>0</v>
      </c>
      <c r="M63" s="294">
        <f t="shared" si="4"/>
        <v>1</v>
      </c>
      <c r="N63" s="294">
        <f t="shared" si="5"/>
        <v>1</v>
      </c>
      <c r="O63" s="295">
        <f t="shared" si="30"/>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1"/>
        <v>5.6933990436600955E-3</v>
      </c>
      <c r="J64" s="244">
        <v>408617951.39999998</v>
      </c>
      <c r="K64" s="244">
        <v>408617951.39999998</v>
      </c>
      <c r="L64" s="296">
        <f>+J64-K64</f>
        <v>0</v>
      </c>
      <c r="M64" s="297">
        <f t="shared" si="4"/>
        <v>1</v>
      </c>
      <c r="N64" s="297">
        <f t="shared" si="5"/>
        <v>1</v>
      </c>
      <c r="O64" s="298">
        <f t="shared" si="30"/>
        <v>1</v>
      </c>
    </row>
    <row r="65" spans="1:15" ht="29.25" customHeight="1" x14ac:dyDescent="0.25">
      <c r="A65" s="113" t="s">
        <v>274</v>
      </c>
      <c r="B65" s="32" t="s">
        <v>41</v>
      </c>
      <c r="C65" s="32">
        <v>20</v>
      </c>
      <c r="D65" s="32" t="s">
        <v>38</v>
      </c>
      <c r="E65" s="234" t="s">
        <v>275</v>
      </c>
      <c r="F65" s="242">
        <f>+F66</f>
        <v>23533691800.150002</v>
      </c>
      <c r="G65" s="242">
        <f t="shared" ref="G65:L65" si="39">+G66</f>
        <v>0</v>
      </c>
      <c r="H65" s="242">
        <f t="shared" si="39"/>
        <v>23533691800.150002</v>
      </c>
      <c r="I65" s="294">
        <f t="shared" si="1"/>
        <v>0.32790213432792775</v>
      </c>
      <c r="J65" s="242">
        <f t="shared" si="39"/>
        <v>19401038437.360001</v>
      </c>
      <c r="K65" s="242">
        <f t="shared" si="39"/>
        <v>19401038437.360001</v>
      </c>
      <c r="L65" s="242">
        <f t="shared" si="39"/>
        <v>0</v>
      </c>
      <c r="M65" s="294">
        <f t="shared" si="4"/>
        <v>0.82439417504551238</v>
      </c>
      <c r="N65" s="294">
        <f t="shared" si="5"/>
        <v>0.82439417504551238</v>
      </c>
      <c r="O65" s="295">
        <f t="shared" si="30"/>
        <v>1</v>
      </c>
    </row>
    <row r="66" spans="1:15" ht="29.25" customHeight="1" x14ac:dyDescent="0.25">
      <c r="A66" s="113" t="s">
        <v>276</v>
      </c>
      <c r="B66" s="32" t="s">
        <v>41</v>
      </c>
      <c r="C66" s="32">
        <v>20</v>
      </c>
      <c r="D66" s="32" t="s">
        <v>38</v>
      </c>
      <c r="E66" s="234" t="s">
        <v>255</v>
      </c>
      <c r="F66" s="242">
        <f>+F67+F73</f>
        <v>23533691800.150002</v>
      </c>
      <c r="G66" s="242">
        <f t="shared" ref="G66:L66" si="40">+G67+G73</f>
        <v>0</v>
      </c>
      <c r="H66" s="242">
        <f t="shared" si="40"/>
        <v>23533691800.150002</v>
      </c>
      <c r="I66" s="294">
        <f t="shared" si="1"/>
        <v>0.32790213432792775</v>
      </c>
      <c r="J66" s="242">
        <f t="shared" si="40"/>
        <v>19401038437.360001</v>
      </c>
      <c r="K66" s="242">
        <f t="shared" si="40"/>
        <v>19401038437.360001</v>
      </c>
      <c r="L66" s="242">
        <f t="shared" si="40"/>
        <v>0</v>
      </c>
      <c r="M66" s="294">
        <f t="shared" si="4"/>
        <v>0.82439417504551238</v>
      </c>
      <c r="N66" s="294">
        <f t="shared" si="5"/>
        <v>0.82439417504551238</v>
      </c>
      <c r="O66" s="295">
        <f t="shared" si="30"/>
        <v>1</v>
      </c>
    </row>
    <row r="67" spans="1:15" ht="49.5" customHeight="1" x14ac:dyDescent="0.25">
      <c r="A67" s="113" t="s">
        <v>277</v>
      </c>
      <c r="B67" s="32" t="s">
        <v>41</v>
      </c>
      <c r="C67" s="32">
        <v>20</v>
      </c>
      <c r="D67" s="32" t="s">
        <v>38</v>
      </c>
      <c r="E67" s="256" t="s">
        <v>278</v>
      </c>
      <c r="F67" s="242">
        <f>+F68</f>
        <v>23515648068.150002</v>
      </c>
      <c r="G67" s="242">
        <f t="shared" ref="G67:L67" si="41">+G68</f>
        <v>0</v>
      </c>
      <c r="H67" s="242">
        <f t="shared" si="41"/>
        <v>23515648068.150002</v>
      </c>
      <c r="I67" s="294">
        <f t="shared" si="1"/>
        <v>0.32765072548462831</v>
      </c>
      <c r="J67" s="242">
        <f t="shared" si="41"/>
        <v>19382994705.360001</v>
      </c>
      <c r="K67" s="242">
        <f t="shared" si="41"/>
        <v>19382994705.360001</v>
      </c>
      <c r="L67" s="242">
        <f t="shared" si="41"/>
        <v>0</v>
      </c>
      <c r="M67" s="294">
        <f t="shared" si="4"/>
        <v>0.82425943138741997</v>
      </c>
      <c r="N67" s="294">
        <f t="shared" si="5"/>
        <v>0.82425943138741997</v>
      </c>
      <c r="O67" s="295">
        <f t="shared" si="30"/>
        <v>1</v>
      </c>
    </row>
    <row r="68" spans="1:15" ht="49.5" customHeight="1" x14ac:dyDescent="0.25">
      <c r="A68" s="113" t="s">
        <v>393</v>
      </c>
      <c r="B68" s="32" t="s">
        <v>41</v>
      </c>
      <c r="C68" s="32">
        <v>20</v>
      </c>
      <c r="D68" s="32" t="s">
        <v>38</v>
      </c>
      <c r="E68" s="234" t="s">
        <v>278</v>
      </c>
      <c r="F68" s="242">
        <f>+F69+F71</f>
        <v>23515648068.150002</v>
      </c>
      <c r="G68" s="242">
        <f t="shared" ref="G68:L68" si="42">+G69+G71</f>
        <v>0</v>
      </c>
      <c r="H68" s="242">
        <f t="shared" si="42"/>
        <v>23515648068.150002</v>
      </c>
      <c r="I68" s="294">
        <f t="shared" si="1"/>
        <v>0.32765072548462831</v>
      </c>
      <c r="J68" s="242">
        <f t="shared" si="42"/>
        <v>19382994705.360001</v>
      </c>
      <c r="K68" s="242">
        <f t="shared" si="42"/>
        <v>19382994705.360001</v>
      </c>
      <c r="L68" s="242">
        <f t="shared" si="42"/>
        <v>0</v>
      </c>
      <c r="M68" s="294">
        <f t="shared" si="4"/>
        <v>0.82425943138741997</v>
      </c>
      <c r="N68" s="294">
        <f t="shared" si="5"/>
        <v>0.82425943138741997</v>
      </c>
      <c r="O68" s="295">
        <f t="shared" si="30"/>
        <v>1</v>
      </c>
    </row>
    <row r="69" spans="1:15" ht="36.75" customHeight="1" x14ac:dyDescent="0.25">
      <c r="A69" s="113" t="s">
        <v>394</v>
      </c>
      <c r="B69" s="32" t="s">
        <v>41</v>
      </c>
      <c r="C69" s="32">
        <v>20</v>
      </c>
      <c r="D69" s="32" t="s">
        <v>38</v>
      </c>
      <c r="E69" s="234" t="s">
        <v>282</v>
      </c>
      <c r="F69" s="242">
        <f t="shared" ref="F69:L69" si="43">+F70</f>
        <v>21234647769.150002</v>
      </c>
      <c r="G69" s="242">
        <f t="shared" si="43"/>
        <v>0</v>
      </c>
      <c r="H69" s="242">
        <f t="shared" si="43"/>
        <v>21234647769.150002</v>
      </c>
      <c r="I69" s="294">
        <f t="shared" si="1"/>
        <v>0.29586884983178352</v>
      </c>
      <c r="J69" s="242">
        <f t="shared" si="43"/>
        <v>17972074581.360001</v>
      </c>
      <c r="K69" s="242">
        <f t="shared" si="43"/>
        <v>17972074581.360001</v>
      </c>
      <c r="L69" s="242">
        <f t="shared" si="43"/>
        <v>0</v>
      </c>
      <c r="M69" s="294">
        <f t="shared" si="4"/>
        <v>0.8463561428822044</v>
      </c>
      <c r="N69" s="294">
        <f t="shared" si="5"/>
        <v>0.8463561428822044</v>
      </c>
      <c r="O69" s="295">
        <f t="shared" si="30"/>
        <v>1</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1"/>
        <v>0.29586884983178352</v>
      </c>
      <c r="J70" s="296">
        <v>17972074581.360001</v>
      </c>
      <c r="K70" s="296">
        <v>17972074581.360001</v>
      </c>
      <c r="L70" s="296">
        <f>+J70-K70</f>
        <v>0</v>
      </c>
      <c r="M70" s="297">
        <f t="shared" si="4"/>
        <v>0.8463561428822044</v>
      </c>
      <c r="N70" s="297">
        <f t="shared" si="5"/>
        <v>0.8463561428822044</v>
      </c>
      <c r="O70" s="298">
        <f t="shared" si="30"/>
        <v>1</v>
      </c>
    </row>
    <row r="71" spans="1:15" ht="36.75" customHeight="1" x14ac:dyDescent="0.25">
      <c r="A71" s="113" t="s">
        <v>396</v>
      </c>
      <c r="B71" s="32" t="s">
        <v>41</v>
      </c>
      <c r="C71" s="32">
        <v>20</v>
      </c>
      <c r="D71" s="32" t="s">
        <v>38</v>
      </c>
      <c r="E71" s="234" t="s">
        <v>285</v>
      </c>
      <c r="F71" s="242">
        <f t="shared" ref="F71:L71" si="44">+F72</f>
        <v>2281000299</v>
      </c>
      <c r="G71" s="242">
        <f t="shared" si="44"/>
        <v>0</v>
      </c>
      <c r="H71" s="242">
        <f t="shared" si="44"/>
        <v>2281000299</v>
      </c>
      <c r="I71" s="294">
        <f t="shared" si="1"/>
        <v>3.1781875652844835E-2</v>
      </c>
      <c r="J71" s="242">
        <f t="shared" si="44"/>
        <v>1410920124</v>
      </c>
      <c r="K71" s="242">
        <f t="shared" si="44"/>
        <v>1410920124</v>
      </c>
      <c r="L71" s="242">
        <f t="shared" si="44"/>
        <v>0</v>
      </c>
      <c r="M71" s="294">
        <f t="shared" si="4"/>
        <v>0.61855323939174989</v>
      </c>
      <c r="N71" s="294">
        <f t="shared" si="5"/>
        <v>0.61855323939174989</v>
      </c>
      <c r="O71" s="295">
        <f t="shared" si="30"/>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45">+H72/$H$117</f>
        <v>3.1781875652844835E-2</v>
      </c>
      <c r="J72" s="296">
        <v>1410920124</v>
      </c>
      <c r="K72" s="296">
        <v>1410920124</v>
      </c>
      <c r="L72" s="296">
        <f>+J72-K72</f>
        <v>0</v>
      </c>
      <c r="M72" s="297">
        <f t="shared" si="4"/>
        <v>0.61855323939174989</v>
      </c>
      <c r="N72" s="297">
        <f t="shared" si="5"/>
        <v>0.61855323939174989</v>
      </c>
      <c r="O72" s="298">
        <f t="shared" si="30"/>
        <v>1</v>
      </c>
    </row>
    <row r="73" spans="1:15" ht="39" customHeight="1" x14ac:dyDescent="0.25">
      <c r="A73" s="113" t="s">
        <v>287</v>
      </c>
      <c r="B73" s="32" t="s">
        <v>41</v>
      </c>
      <c r="C73" s="32">
        <v>20</v>
      </c>
      <c r="D73" s="32" t="s">
        <v>38</v>
      </c>
      <c r="E73" s="234" t="s">
        <v>288</v>
      </c>
      <c r="F73" s="242">
        <f t="shared" ref="F73:L75" si="46">+F74</f>
        <v>18043732</v>
      </c>
      <c r="G73" s="242">
        <f t="shared" si="46"/>
        <v>0</v>
      </c>
      <c r="H73" s="242">
        <f t="shared" si="46"/>
        <v>18043732</v>
      </c>
      <c r="I73" s="294">
        <f t="shared" si="45"/>
        <v>2.5140884329943582E-4</v>
      </c>
      <c r="J73" s="242">
        <f t="shared" si="46"/>
        <v>18043732</v>
      </c>
      <c r="K73" s="242">
        <f t="shared" si="46"/>
        <v>18043732</v>
      </c>
      <c r="L73" s="242">
        <f t="shared" si="46"/>
        <v>0</v>
      </c>
      <c r="M73" s="294">
        <f t="shared" si="4"/>
        <v>1</v>
      </c>
      <c r="N73" s="294">
        <f t="shared" si="5"/>
        <v>1</v>
      </c>
      <c r="O73" s="295">
        <f t="shared" si="30"/>
        <v>1</v>
      </c>
    </row>
    <row r="74" spans="1:15" ht="39" customHeight="1" x14ac:dyDescent="0.25">
      <c r="A74" s="113" t="s">
        <v>398</v>
      </c>
      <c r="B74" s="32" t="s">
        <v>41</v>
      </c>
      <c r="C74" s="32">
        <v>20</v>
      </c>
      <c r="D74" s="32" t="s">
        <v>38</v>
      </c>
      <c r="E74" s="234" t="s">
        <v>288</v>
      </c>
      <c r="F74" s="242">
        <f t="shared" si="46"/>
        <v>18043732</v>
      </c>
      <c r="G74" s="242">
        <f t="shared" si="46"/>
        <v>0</v>
      </c>
      <c r="H74" s="242">
        <f t="shared" si="46"/>
        <v>18043732</v>
      </c>
      <c r="I74" s="294">
        <f t="shared" si="45"/>
        <v>2.5140884329943582E-4</v>
      </c>
      <c r="J74" s="242">
        <f t="shared" si="46"/>
        <v>18043732</v>
      </c>
      <c r="K74" s="242">
        <f t="shared" si="46"/>
        <v>18043732</v>
      </c>
      <c r="L74" s="242">
        <f t="shared" si="46"/>
        <v>0</v>
      </c>
      <c r="M74" s="294">
        <f t="shared" ref="M74:M117" si="47">+J74/H74</f>
        <v>1</v>
      </c>
      <c r="N74" s="294">
        <f t="shared" ref="N74:N117" si="48">+K74/H74</f>
        <v>1</v>
      </c>
      <c r="O74" s="295">
        <f t="shared" si="30"/>
        <v>1</v>
      </c>
    </row>
    <row r="75" spans="1:15" ht="39" customHeight="1" x14ac:dyDescent="0.25">
      <c r="A75" s="113" t="s">
        <v>399</v>
      </c>
      <c r="B75" s="32" t="s">
        <v>41</v>
      </c>
      <c r="C75" s="32">
        <v>20</v>
      </c>
      <c r="D75" s="32" t="s">
        <v>38</v>
      </c>
      <c r="E75" s="234" t="s">
        <v>266</v>
      </c>
      <c r="F75" s="235">
        <f t="shared" si="46"/>
        <v>18043732</v>
      </c>
      <c r="G75" s="235">
        <f t="shared" si="46"/>
        <v>0</v>
      </c>
      <c r="H75" s="235">
        <f t="shared" si="46"/>
        <v>18043732</v>
      </c>
      <c r="I75" s="294">
        <f t="shared" si="45"/>
        <v>2.5140884329943582E-4</v>
      </c>
      <c r="J75" s="235">
        <f t="shared" si="46"/>
        <v>18043732</v>
      </c>
      <c r="K75" s="235">
        <f t="shared" si="46"/>
        <v>18043732</v>
      </c>
      <c r="L75" s="235">
        <f t="shared" si="46"/>
        <v>0</v>
      </c>
      <c r="M75" s="294">
        <f t="shared" si="47"/>
        <v>1</v>
      </c>
      <c r="N75" s="294">
        <f t="shared" si="48"/>
        <v>1</v>
      </c>
      <c r="O75" s="295">
        <f t="shared" si="30"/>
        <v>1</v>
      </c>
    </row>
    <row r="76" spans="1:15" ht="30" customHeight="1" x14ac:dyDescent="0.25">
      <c r="A76" s="114" t="s">
        <v>400</v>
      </c>
      <c r="B76" s="43" t="s">
        <v>41</v>
      </c>
      <c r="C76" s="43">
        <v>20</v>
      </c>
      <c r="D76" s="43" t="s">
        <v>38</v>
      </c>
      <c r="E76" s="237" t="s">
        <v>268</v>
      </c>
      <c r="F76" s="244">
        <v>18043732</v>
      </c>
      <c r="G76" s="296">
        <v>0</v>
      </c>
      <c r="H76" s="296">
        <f>+F76-G76</f>
        <v>18043732</v>
      </c>
      <c r="I76" s="297">
        <f t="shared" si="45"/>
        <v>2.5140884329943582E-4</v>
      </c>
      <c r="J76" s="296">
        <v>18043732</v>
      </c>
      <c r="K76" s="296">
        <v>18043732</v>
      </c>
      <c r="L76" s="296">
        <f>+J76-K76</f>
        <v>0</v>
      </c>
      <c r="M76" s="297">
        <f t="shared" si="47"/>
        <v>1</v>
      </c>
      <c r="N76" s="297">
        <f t="shared" si="48"/>
        <v>1</v>
      </c>
      <c r="O76" s="298">
        <f t="shared" si="30"/>
        <v>1</v>
      </c>
    </row>
    <row r="77" spans="1:15" ht="34.5" customHeight="1" x14ac:dyDescent="0.25">
      <c r="A77" s="113" t="s">
        <v>291</v>
      </c>
      <c r="B77" s="32" t="s">
        <v>37</v>
      </c>
      <c r="C77" s="32">
        <v>10</v>
      </c>
      <c r="D77" s="32" t="s">
        <v>38</v>
      </c>
      <c r="E77" s="234" t="s">
        <v>292</v>
      </c>
      <c r="F77" s="257">
        <f>+F78</f>
        <v>681932842</v>
      </c>
      <c r="G77" s="257">
        <f t="shared" ref="G77:L77" si="49">+G78</f>
        <v>2695350</v>
      </c>
      <c r="H77" s="257">
        <f t="shared" si="49"/>
        <v>679237492</v>
      </c>
      <c r="I77" s="294">
        <f t="shared" si="45"/>
        <v>9.4640239718329772E-3</v>
      </c>
      <c r="J77" s="257">
        <f t="shared" si="49"/>
        <v>34240573</v>
      </c>
      <c r="K77" s="257">
        <f t="shared" si="49"/>
        <v>34240573</v>
      </c>
      <c r="L77" s="257">
        <f t="shared" si="49"/>
        <v>0</v>
      </c>
      <c r="M77" s="294">
        <f t="shared" si="47"/>
        <v>5.0410310684086912E-2</v>
      </c>
      <c r="N77" s="294">
        <f t="shared" si="48"/>
        <v>5.0410310684086912E-2</v>
      </c>
      <c r="O77" s="295">
        <f t="shared" si="30"/>
        <v>1</v>
      </c>
    </row>
    <row r="78" spans="1:15" ht="34.5" customHeight="1" x14ac:dyDescent="0.25">
      <c r="A78" s="113" t="s">
        <v>293</v>
      </c>
      <c r="B78" s="32" t="s">
        <v>37</v>
      </c>
      <c r="C78" s="32">
        <v>10</v>
      </c>
      <c r="D78" s="32" t="s">
        <v>38</v>
      </c>
      <c r="E78" s="256" t="s">
        <v>255</v>
      </c>
      <c r="F78" s="257">
        <f>+F79+F83</f>
        <v>681932842</v>
      </c>
      <c r="G78" s="257">
        <f t="shared" ref="G78:L78" si="50">+G79+G83</f>
        <v>2695350</v>
      </c>
      <c r="H78" s="257">
        <f t="shared" si="50"/>
        <v>679237492</v>
      </c>
      <c r="I78" s="294">
        <f t="shared" si="45"/>
        <v>9.4640239718329772E-3</v>
      </c>
      <c r="J78" s="257">
        <f t="shared" si="50"/>
        <v>34240573</v>
      </c>
      <c r="K78" s="257">
        <f t="shared" si="50"/>
        <v>34240573</v>
      </c>
      <c r="L78" s="257">
        <f t="shared" si="50"/>
        <v>0</v>
      </c>
      <c r="M78" s="294">
        <f t="shared" si="47"/>
        <v>5.0410310684086912E-2</v>
      </c>
      <c r="N78" s="294">
        <f t="shared" si="48"/>
        <v>5.0410310684086912E-2</v>
      </c>
      <c r="O78" s="295">
        <f t="shared" si="30"/>
        <v>1</v>
      </c>
    </row>
    <row r="79" spans="1:15" ht="34.5" customHeight="1" x14ac:dyDescent="0.25">
      <c r="A79" s="113" t="s">
        <v>294</v>
      </c>
      <c r="B79" s="32" t="s">
        <v>37</v>
      </c>
      <c r="C79" s="32">
        <v>10</v>
      </c>
      <c r="D79" s="32" t="s">
        <v>38</v>
      </c>
      <c r="E79" s="234" t="s">
        <v>295</v>
      </c>
      <c r="F79" s="257">
        <f t="shared" ref="F79:L79" si="51">F80</f>
        <v>647692269</v>
      </c>
      <c r="G79" s="257">
        <f t="shared" si="51"/>
        <v>2695350</v>
      </c>
      <c r="H79" s="257">
        <f t="shared" si="51"/>
        <v>644996919</v>
      </c>
      <c r="I79" s="294">
        <f t="shared" si="45"/>
        <v>8.9869395830912292E-3</v>
      </c>
      <c r="J79" s="257">
        <f t="shared" si="51"/>
        <v>0</v>
      </c>
      <c r="K79" s="257">
        <f t="shared" si="51"/>
        <v>0</v>
      </c>
      <c r="L79" s="257">
        <f t="shared" si="51"/>
        <v>0</v>
      </c>
      <c r="M79" s="294">
        <f t="shared" si="47"/>
        <v>0</v>
      </c>
      <c r="N79" s="294">
        <f t="shared" si="48"/>
        <v>0</v>
      </c>
      <c r="O79" s="295" t="s">
        <v>40</v>
      </c>
    </row>
    <row r="80" spans="1:15" ht="43.5" customHeight="1" x14ac:dyDescent="0.25">
      <c r="A80" s="113" t="s">
        <v>401</v>
      </c>
      <c r="B80" s="32" t="s">
        <v>37</v>
      </c>
      <c r="C80" s="32">
        <v>10</v>
      </c>
      <c r="D80" s="32" t="s">
        <v>38</v>
      </c>
      <c r="E80" s="234" t="s">
        <v>295</v>
      </c>
      <c r="F80" s="257">
        <f t="shared" ref="F80:L81" si="52">+F81</f>
        <v>647692269</v>
      </c>
      <c r="G80" s="257">
        <f t="shared" si="52"/>
        <v>2695350</v>
      </c>
      <c r="H80" s="257">
        <f t="shared" si="52"/>
        <v>644996919</v>
      </c>
      <c r="I80" s="294">
        <f t="shared" si="45"/>
        <v>8.9869395830912292E-3</v>
      </c>
      <c r="J80" s="257">
        <f t="shared" si="52"/>
        <v>0</v>
      </c>
      <c r="K80" s="257">
        <f t="shared" si="52"/>
        <v>0</v>
      </c>
      <c r="L80" s="257">
        <f t="shared" si="52"/>
        <v>0</v>
      </c>
      <c r="M80" s="294">
        <f t="shared" si="47"/>
        <v>0</v>
      </c>
      <c r="N80" s="294">
        <f t="shared" si="48"/>
        <v>0</v>
      </c>
      <c r="O80" s="295" t="s">
        <v>40</v>
      </c>
    </row>
    <row r="81" spans="1:15" ht="33.75" customHeight="1" x14ac:dyDescent="0.25">
      <c r="A81" s="113" t="s">
        <v>402</v>
      </c>
      <c r="B81" s="32" t="s">
        <v>37</v>
      </c>
      <c r="C81" s="32">
        <v>10</v>
      </c>
      <c r="D81" s="32" t="s">
        <v>38</v>
      </c>
      <c r="E81" s="234" t="s">
        <v>298</v>
      </c>
      <c r="F81" s="257">
        <f t="shared" si="52"/>
        <v>647692269</v>
      </c>
      <c r="G81" s="257">
        <f t="shared" si="52"/>
        <v>2695350</v>
      </c>
      <c r="H81" s="257">
        <f t="shared" si="52"/>
        <v>644996919</v>
      </c>
      <c r="I81" s="294">
        <f t="shared" si="45"/>
        <v>8.9869395830912292E-3</v>
      </c>
      <c r="J81" s="257">
        <f t="shared" si="52"/>
        <v>0</v>
      </c>
      <c r="K81" s="257">
        <f t="shared" si="52"/>
        <v>0</v>
      </c>
      <c r="L81" s="257">
        <f t="shared" si="52"/>
        <v>0</v>
      </c>
      <c r="M81" s="294">
        <f t="shared" si="47"/>
        <v>0</v>
      </c>
      <c r="N81" s="294">
        <f t="shared" si="48"/>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45"/>
        <v>8.9869395830912292E-3</v>
      </c>
      <c r="J82" s="296">
        <v>0</v>
      </c>
      <c r="K82" s="296">
        <v>0</v>
      </c>
      <c r="L82" s="296">
        <f>+J82-K82</f>
        <v>0</v>
      </c>
      <c r="M82" s="297">
        <f t="shared" si="47"/>
        <v>0</v>
      </c>
      <c r="N82" s="297">
        <f t="shared" si="48"/>
        <v>0</v>
      </c>
      <c r="O82" s="298" t="s">
        <v>40</v>
      </c>
    </row>
    <row r="83" spans="1:15" ht="49.5" customHeight="1" x14ac:dyDescent="0.25">
      <c r="A83" s="113" t="s">
        <v>300</v>
      </c>
      <c r="B83" s="32" t="s">
        <v>37</v>
      </c>
      <c r="C83" s="32">
        <v>10</v>
      </c>
      <c r="D83" s="32" t="s">
        <v>38</v>
      </c>
      <c r="E83" s="234" t="s">
        <v>301</v>
      </c>
      <c r="F83" s="242">
        <f t="shared" ref="F83:L85" si="53">+F84</f>
        <v>34240573</v>
      </c>
      <c r="G83" s="242">
        <f t="shared" si="53"/>
        <v>0</v>
      </c>
      <c r="H83" s="242">
        <f t="shared" si="53"/>
        <v>34240573</v>
      </c>
      <c r="I83" s="294">
        <f t="shared" si="45"/>
        <v>4.7708438874174654E-4</v>
      </c>
      <c r="J83" s="242">
        <f t="shared" si="53"/>
        <v>34240573</v>
      </c>
      <c r="K83" s="242">
        <f t="shared" si="53"/>
        <v>34240573</v>
      </c>
      <c r="L83" s="242">
        <f t="shared" si="53"/>
        <v>0</v>
      </c>
      <c r="M83" s="294">
        <f t="shared" si="47"/>
        <v>1</v>
      </c>
      <c r="N83" s="294">
        <f t="shared" si="48"/>
        <v>1</v>
      </c>
      <c r="O83" s="295">
        <f t="shared" ref="O83:O116" si="54">+K83/J83</f>
        <v>1</v>
      </c>
    </row>
    <row r="84" spans="1:15" ht="49.5" customHeight="1" x14ac:dyDescent="0.25">
      <c r="A84" s="113" t="s">
        <v>404</v>
      </c>
      <c r="B84" s="32" t="s">
        <v>37</v>
      </c>
      <c r="C84" s="32">
        <v>10</v>
      </c>
      <c r="D84" s="32" t="s">
        <v>38</v>
      </c>
      <c r="E84" s="234" t="s">
        <v>301</v>
      </c>
      <c r="F84" s="242">
        <f t="shared" si="53"/>
        <v>34240573</v>
      </c>
      <c r="G84" s="242">
        <f t="shared" si="53"/>
        <v>0</v>
      </c>
      <c r="H84" s="242">
        <f t="shared" si="53"/>
        <v>34240573</v>
      </c>
      <c r="I84" s="294">
        <f t="shared" si="45"/>
        <v>4.7708438874174654E-4</v>
      </c>
      <c r="J84" s="242">
        <f t="shared" si="53"/>
        <v>34240573</v>
      </c>
      <c r="K84" s="242">
        <f t="shared" si="53"/>
        <v>34240573</v>
      </c>
      <c r="L84" s="242">
        <f t="shared" si="53"/>
        <v>0</v>
      </c>
      <c r="M84" s="294">
        <f t="shared" si="47"/>
        <v>1</v>
      </c>
      <c r="N84" s="294">
        <f t="shared" si="48"/>
        <v>1</v>
      </c>
      <c r="O84" s="295">
        <f t="shared" si="54"/>
        <v>1</v>
      </c>
    </row>
    <row r="85" spans="1:15" ht="34.5" customHeight="1" x14ac:dyDescent="0.25">
      <c r="A85" s="113" t="s">
        <v>405</v>
      </c>
      <c r="B85" s="32" t="s">
        <v>37</v>
      </c>
      <c r="C85" s="32">
        <v>10</v>
      </c>
      <c r="D85" s="32" t="s">
        <v>38</v>
      </c>
      <c r="E85" s="234" t="s">
        <v>266</v>
      </c>
      <c r="F85" s="242">
        <f t="shared" si="53"/>
        <v>34240573</v>
      </c>
      <c r="G85" s="242">
        <f t="shared" si="53"/>
        <v>0</v>
      </c>
      <c r="H85" s="242">
        <f t="shared" si="53"/>
        <v>34240573</v>
      </c>
      <c r="I85" s="294">
        <f t="shared" si="45"/>
        <v>4.7708438874174654E-4</v>
      </c>
      <c r="J85" s="242">
        <f t="shared" si="53"/>
        <v>34240573</v>
      </c>
      <c r="K85" s="242">
        <f t="shared" si="53"/>
        <v>34240573</v>
      </c>
      <c r="L85" s="242">
        <f t="shared" si="53"/>
        <v>0</v>
      </c>
      <c r="M85" s="294">
        <f t="shared" si="47"/>
        <v>1</v>
      </c>
      <c r="N85" s="294">
        <f t="shared" si="48"/>
        <v>1</v>
      </c>
      <c r="O85" s="295">
        <f t="shared" si="54"/>
        <v>1</v>
      </c>
    </row>
    <row r="86" spans="1:15" ht="30" customHeight="1" x14ac:dyDescent="0.25">
      <c r="A86" s="114" t="s">
        <v>406</v>
      </c>
      <c r="B86" s="43" t="s">
        <v>37</v>
      </c>
      <c r="C86" s="43">
        <v>10</v>
      </c>
      <c r="D86" s="43" t="s">
        <v>38</v>
      </c>
      <c r="E86" s="237" t="s">
        <v>268</v>
      </c>
      <c r="F86" s="244">
        <v>34240573</v>
      </c>
      <c r="G86" s="296">
        <v>0</v>
      </c>
      <c r="H86" s="296">
        <f>+F86-G86</f>
        <v>34240573</v>
      </c>
      <c r="I86" s="297">
        <f t="shared" si="45"/>
        <v>4.7708438874174654E-4</v>
      </c>
      <c r="J86" s="296">
        <v>34240573</v>
      </c>
      <c r="K86" s="296">
        <v>34240573</v>
      </c>
      <c r="L86" s="296">
        <f>+J86-K86</f>
        <v>0</v>
      </c>
      <c r="M86" s="297">
        <f t="shared" si="47"/>
        <v>1</v>
      </c>
      <c r="N86" s="297">
        <f t="shared" si="48"/>
        <v>1</v>
      </c>
      <c r="O86" s="298">
        <f t="shared" si="54"/>
        <v>1</v>
      </c>
    </row>
    <row r="87" spans="1:15" ht="34.5" customHeight="1" x14ac:dyDescent="0.25">
      <c r="A87" s="201" t="s">
        <v>321</v>
      </c>
      <c r="B87" s="135" t="s">
        <v>37</v>
      </c>
      <c r="C87" s="32">
        <v>10</v>
      </c>
      <c r="D87" s="32" t="s">
        <v>38</v>
      </c>
      <c r="E87" s="256" t="s">
        <v>322</v>
      </c>
      <c r="F87" s="243">
        <f>+F90</f>
        <v>30364445681.75</v>
      </c>
      <c r="G87" s="243">
        <f t="shared" ref="G87:L87" si="55">+G90</f>
        <v>0</v>
      </c>
      <c r="H87" s="243">
        <f>+H90</f>
        <v>30364445681.75</v>
      </c>
      <c r="I87" s="294">
        <f t="shared" si="45"/>
        <v>0.42307711987061852</v>
      </c>
      <c r="J87" s="243">
        <f>+J90</f>
        <v>29650967925.389999</v>
      </c>
      <c r="K87" s="243">
        <f>+K90</f>
        <v>29650967925.389999</v>
      </c>
      <c r="L87" s="243">
        <f t="shared" si="55"/>
        <v>0</v>
      </c>
      <c r="M87" s="294">
        <f t="shared" si="47"/>
        <v>0.97650285587828711</v>
      </c>
      <c r="N87" s="294">
        <f t="shared" si="48"/>
        <v>0.97650285587828711</v>
      </c>
      <c r="O87" s="295">
        <f t="shared" si="54"/>
        <v>1</v>
      </c>
    </row>
    <row r="88" spans="1:15" ht="34.5" customHeight="1" x14ac:dyDescent="0.25">
      <c r="A88" s="201" t="s">
        <v>321</v>
      </c>
      <c r="B88" s="135" t="s">
        <v>37</v>
      </c>
      <c r="C88" s="32">
        <v>13</v>
      </c>
      <c r="D88" s="32" t="s">
        <v>38</v>
      </c>
      <c r="E88" s="256" t="s">
        <v>322</v>
      </c>
      <c r="F88" s="243">
        <f t="shared" ref="F88:L89" si="56">+F91</f>
        <v>4260844770</v>
      </c>
      <c r="G88" s="243">
        <f t="shared" si="56"/>
        <v>0</v>
      </c>
      <c r="H88" s="243">
        <f t="shared" si="56"/>
        <v>4260844770</v>
      </c>
      <c r="I88" s="294">
        <f t="shared" si="45"/>
        <v>5.9367654934364494E-2</v>
      </c>
      <c r="J88" s="243">
        <f t="shared" ref="J88:K89" si="57">+J91</f>
        <v>1767887000</v>
      </c>
      <c r="K88" s="243">
        <f t="shared" si="57"/>
        <v>1748200000</v>
      </c>
      <c r="L88" s="243">
        <f t="shared" si="56"/>
        <v>19687000</v>
      </c>
      <c r="M88" s="294">
        <f t="shared" si="47"/>
        <v>0.41491466960905032</v>
      </c>
      <c r="N88" s="294">
        <f t="shared" si="48"/>
        <v>0.4102942243540123</v>
      </c>
      <c r="O88" s="295">
        <f t="shared" si="54"/>
        <v>0.98886410726477425</v>
      </c>
    </row>
    <row r="89" spans="1:15" ht="34.5" customHeight="1" x14ac:dyDescent="0.25">
      <c r="A89" s="201" t="s">
        <v>321</v>
      </c>
      <c r="B89" s="135" t="s">
        <v>41</v>
      </c>
      <c r="C89" s="32">
        <v>20</v>
      </c>
      <c r="D89" s="32" t="s">
        <v>38</v>
      </c>
      <c r="E89" s="256" t="s">
        <v>322</v>
      </c>
      <c r="F89" s="257">
        <f t="shared" si="56"/>
        <v>12078141502</v>
      </c>
      <c r="G89" s="257">
        <f t="shared" si="56"/>
        <v>0</v>
      </c>
      <c r="H89" s="257">
        <f t="shared" si="56"/>
        <v>12078141502</v>
      </c>
      <c r="I89" s="294">
        <f t="shared" si="45"/>
        <v>0.16828844411038305</v>
      </c>
      <c r="J89" s="257">
        <f t="shared" si="57"/>
        <v>6023141502</v>
      </c>
      <c r="K89" s="257">
        <f t="shared" si="57"/>
        <v>6023141502</v>
      </c>
      <c r="L89" s="257">
        <f t="shared" si="56"/>
        <v>0</v>
      </c>
      <c r="M89" s="294">
        <f t="shared" si="47"/>
        <v>0.49868115065572277</v>
      </c>
      <c r="N89" s="294">
        <f t="shared" si="48"/>
        <v>0.49868115065572277</v>
      </c>
      <c r="O89" s="295">
        <f t="shared" si="54"/>
        <v>1</v>
      </c>
    </row>
    <row r="90" spans="1:15" ht="34.5" customHeight="1" x14ac:dyDescent="0.25">
      <c r="A90" s="201" t="s">
        <v>323</v>
      </c>
      <c r="B90" s="135" t="s">
        <v>37</v>
      </c>
      <c r="C90" s="32">
        <v>10</v>
      </c>
      <c r="D90" s="32" t="s">
        <v>38</v>
      </c>
      <c r="E90" s="256" t="s">
        <v>255</v>
      </c>
      <c r="F90" s="243">
        <f>+F93+F109+F113</f>
        <v>30364445681.75</v>
      </c>
      <c r="G90" s="243">
        <f t="shared" ref="G90:L90" si="58">+G93+G109+G113</f>
        <v>0</v>
      </c>
      <c r="H90" s="243">
        <f>+H93+H109+H113</f>
        <v>30364445681.75</v>
      </c>
      <c r="I90" s="294">
        <f t="shared" si="45"/>
        <v>0.42307711987061852</v>
      </c>
      <c r="J90" s="243">
        <f>+J93+J109+J113</f>
        <v>29650967925.389999</v>
      </c>
      <c r="K90" s="243">
        <f>+K93+K109+K113</f>
        <v>29650967925.389999</v>
      </c>
      <c r="L90" s="243">
        <f t="shared" si="58"/>
        <v>0</v>
      </c>
      <c r="M90" s="294">
        <f t="shared" si="47"/>
        <v>0.97650285587828711</v>
      </c>
      <c r="N90" s="294">
        <f t="shared" si="48"/>
        <v>0.97650285587828711</v>
      </c>
      <c r="O90" s="295">
        <f t="shared" si="54"/>
        <v>1</v>
      </c>
    </row>
    <row r="91" spans="1:15" ht="34.5" customHeight="1" x14ac:dyDescent="0.25">
      <c r="A91" s="201" t="s">
        <v>323</v>
      </c>
      <c r="B91" s="135" t="s">
        <v>37</v>
      </c>
      <c r="C91" s="32">
        <v>13</v>
      </c>
      <c r="D91" s="32" t="s">
        <v>38</v>
      </c>
      <c r="E91" s="256" t="s">
        <v>255</v>
      </c>
      <c r="F91" s="243">
        <f t="shared" ref="F91:L95" si="59">+F94</f>
        <v>4260844770</v>
      </c>
      <c r="G91" s="243">
        <f t="shared" si="59"/>
        <v>0</v>
      </c>
      <c r="H91" s="243">
        <f t="shared" si="59"/>
        <v>4260844770</v>
      </c>
      <c r="I91" s="294">
        <f t="shared" si="45"/>
        <v>5.9367654934364494E-2</v>
      </c>
      <c r="J91" s="243">
        <f t="shared" ref="J91:K95" si="60">+J94</f>
        <v>1767887000</v>
      </c>
      <c r="K91" s="243">
        <f t="shared" si="60"/>
        <v>1748200000</v>
      </c>
      <c r="L91" s="243">
        <f t="shared" si="59"/>
        <v>19687000</v>
      </c>
      <c r="M91" s="294">
        <f t="shared" si="47"/>
        <v>0.41491466960905032</v>
      </c>
      <c r="N91" s="294">
        <f t="shared" si="48"/>
        <v>0.4102942243540123</v>
      </c>
      <c r="O91" s="295">
        <f t="shared" si="54"/>
        <v>0.98886410726477425</v>
      </c>
    </row>
    <row r="92" spans="1:15" ht="34.5" customHeight="1" x14ac:dyDescent="0.25">
      <c r="A92" s="201" t="s">
        <v>323</v>
      </c>
      <c r="B92" s="135" t="s">
        <v>41</v>
      </c>
      <c r="C92" s="32">
        <v>20</v>
      </c>
      <c r="D92" s="32" t="s">
        <v>38</v>
      </c>
      <c r="E92" s="256" t="s">
        <v>255</v>
      </c>
      <c r="F92" s="243">
        <f t="shared" si="59"/>
        <v>12078141502</v>
      </c>
      <c r="G92" s="243">
        <f t="shared" si="59"/>
        <v>0</v>
      </c>
      <c r="H92" s="243">
        <f t="shared" si="59"/>
        <v>12078141502</v>
      </c>
      <c r="I92" s="294">
        <f t="shared" si="45"/>
        <v>0.16828844411038305</v>
      </c>
      <c r="J92" s="243">
        <f t="shared" si="60"/>
        <v>6023141502</v>
      </c>
      <c r="K92" s="243">
        <f t="shared" si="60"/>
        <v>6023141502</v>
      </c>
      <c r="L92" s="243">
        <f t="shared" si="59"/>
        <v>0</v>
      </c>
      <c r="M92" s="294">
        <f t="shared" si="47"/>
        <v>0.49868115065572277</v>
      </c>
      <c r="N92" s="294">
        <f t="shared" si="48"/>
        <v>0.49868115065572277</v>
      </c>
      <c r="O92" s="295">
        <f t="shared" si="54"/>
        <v>1</v>
      </c>
    </row>
    <row r="93" spans="1:15" ht="64.5" customHeight="1" x14ac:dyDescent="0.25">
      <c r="A93" s="199" t="s">
        <v>330</v>
      </c>
      <c r="B93" s="71" t="s">
        <v>37</v>
      </c>
      <c r="C93" s="32">
        <v>10</v>
      </c>
      <c r="D93" s="32" t="s">
        <v>38</v>
      </c>
      <c r="E93" s="256" t="s">
        <v>331</v>
      </c>
      <c r="F93" s="257">
        <f>+F96</f>
        <v>7294087687</v>
      </c>
      <c r="G93" s="257">
        <f t="shared" si="59"/>
        <v>0</v>
      </c>
      <c r="H93" s="257">
        <f t="shared" si="59"/>
        <v>7294087687</v>
      </c>
      <c r="I93" s="294">
        <f t="shared" si="45"/>
        <v>0.1016307573351969</v>
      </c>
      <c r="J93" s="257">
        <f t="shared" si="60"/>
        <v>6627146619</v>
      </c>
      <c r="K93" s="257">
        <f t="shared" si="60"/>
        <v>6627146619</v>
      </c>
      <c r="L93" s="257">
        <f t="shared" si="59"/>
        <v>0</v>
      </c>
      <c r="M93" s="294">
        <f t="shared" si="47"/>
        <v>0.9085641554339049</v>
      </c>
      <c r="N93" s="294">
        <f t="shared" si="48"/>
        <v>0.9085641554339049</v>
      </c>
      <c r="O93" s="295">
        <f t="shared" si="54"/>
        <v>1</v>
      </c>
    </row>
    <row r="94" spans="1:15" ht="64.5" customHeight="1" x14ac:dyDescent="0.25">
      <c r="A94" s="199" t="s">
        <v>330</v>
      </c>
      <c r="B94" s="135" t="s">
        <v>37</v>
      </c>
      <c r="C94" s="32">
        <v>13</v>
      </c>
      <c r="D94" s="32" t="s">
        <v>38</v>
      </c>
      <c r="E94" s="256" t="s">
        <v>331</v>
      </c>
      <c r="F94" s="257">
        <f t="shared" si="59"/>
        <v>4260844770</v>
      </c>
      <c r="G94" s="257">
        <f t="shared" si="59"/>
        <v>0</v>
      </c>
      <c r="H94" s="257">
        <f t="shared" si="59"/>
        <v>4260844770</v>
      </c>
      <c r="I94" s="294">
        <f t="shared" si="45"/>
        <v>5.9367654934364494E-2</v>
      </c>
      <c r="J94" s="257">
        <f t="shared" si="60"/>
        <v>1767887000</v>
      </c>
      <c r="K94" s="257">
        <f t="shared" si="60"/>
        <v>1748200000</v>
      </c>
      <c r="L94" s="257">
        <f t="shared" si="59"/>
        <v>19687000</v>
      </c>
      <c r="M94" s="294">
        <f t="shared" si="47"/>
        <v>0.41491466960905032</v>
      </c>
      <c r="N94" s="294">
        <f t="shared" si="48"/>
        <v>0.4102942243540123</v>
      </c>
      <c r="O94" s="295">
        <f t="shared" si="54"/>
        <v>0.98886410726477425</v>
      </c>
    </row>
    <row r="95" spans="1:15" ht="64.5" customHeight="1" x14ac:dyDescent="0.25">
      <c r="A95" s="199" t="s">
        <v>330</v>
      </c>
      <c r="B95" s="135" t="s">
        <v>41</v>
      </c>
      <c r="C95" s="32">
        <v>20</v>
      </c>
      <c r="D95" s="32" t="s">
        <v>38</v>
      </c>
      <c r="E95" s="256" t="s">
        <v>331</v>
      </c>
      <c r="F95" s="257">
        <f t="shared" si="59"/>
        <v>12078141502</v>
      </c>
      <c r="G95" s="257">
        <f t="shared" si="59"/>
        <v>0</v>
      </c>
      <c r="H95" s="257">
        <f t="shared" si="59"/>
        <v>12078141502</v>
      </c>
      <c r="I95" s="294">
        <f t="shared" si="45"/>
        <v>0.16828844411038305</v>
      </c>
      <c r="J95" s="257">
        <f t="shared" si="60"/>
        <v>6023141502</v>
      </c>
      <c r="K95" s="257">
        <f t="shared" si="60"/>
        <v>6023141502</v>
      </c>
      <c r="L95" s="257">
        <f t="shared" si="59"/>
        <v>0</v>
      </c>
      <c r="M95" s="294">
        <f t="shared" si="47"/>
        <v>0.49868115065572277</v>
      </c>
      <c r="N95" s="294">
        <f t="shared" si="48"/>
        <v>0.49868115065572277</v>
      </c>
      <c r="O95" s="295">
        <f t="shared" si="54"/>
        <v>1</v>
      </c>
    </row>
    <row r="96" spans="1:15" ht="53.25" customHeight="1" x14ac:dyDescent="0.25">
      <c r="A96" s="199" t="s">
        <v>407</v>
      </c>
      <c r="B96" s="71" t="s">
        <v>37</v>
      </c>
      <c r="C96" s="32">
        <v>10</v>
      </c>
      <c r="D96" s="32" t="s">
        <v>38</v>
      </c>
      <c r="E96" s="256" t="s">
        <v>331</v>
      </c>
      <c r="F96" s="243">
        <f>+F99+F101</f>
        <v>7294087687</v>
      </c>
      <c r="G96" s="243">
        <f t="shared" ref="G96:L96" si="61">+G99+G101</f>
        <v>0</v>
      </c>
      <c r="H96" s="243">
        <f t="shared" si="61"/>
        <v>7294087687</v>
      </c>
      <c r="I96" s="294">
        <f t="shared" si="45"/>
        <v>0.1016307573351969</v>
      </c>
      <c r="J96" s="243">
        <f t="shared" ref="J96:K96" si="62">+J99+J101</f>
        <v>6627146619</v>
      </c>
      <c r="K96" s="243">
        <f t="shared" si="62"/>
        <v>6627146619</v>
      </c>
      <c r="L96" s="243">
        <f t="shared" si="61"/>
        <v>0</v>
      </c>
      <c r="M96" s="294">
        <f t="shared" si="47"/>
        <v>0.9085641554339049</v>
      </c>
      <c r="N96" s="294">
        <f t="shared" si="48"/>
        <v>0.9085641554339049</v>
      </c>
      <c r="O96" s="295">
        <f t="shared" si="54"/>
        <v>1</v>
      </c>
    </row>
    <row r="97" spans="1:15" ht="53.25" customHeight="1" x14ac:dyDescent="0.25">
      <c r="A97" s="199" t="s">
        <v>407</v>
      </c>
      <c r="B97" s="135" t="s">
        <v>37</v>
      </c>
      <c r="C97" s="32">
        <v>13</v>
      </c>
      <c r="D97" s="32" t="s">
        <v>38</v>
      </c>
      <c r="E97" s="256" t="s">
        <v>331</v>
      </c>
      <c r="F97" s="243">
        <f>+F103</f>
        <v>4260844770</v>
      </c>
      <c r="G97" s="243">
        <f t="shared" ref="G97:L97" si="63">+G103</f>
        <v>0</v>
      </c>
      <c r="H97" s="243">
        <f>+H103</f>
        <v>4260844770</v>
      </c>
      <c r="I97" s="294">
        <f t="shared" si="45"/>
        <v>5.9367654934364494E-2</v>
      </c>
      <c r="J97" s="243">
        <f>+J103</f>
        <v>1767887000</v>
      </c>
      <c r="K97" s="243">
        <f>+K103</f>
        <v>1748200000</v>
      </c>
      <c r="L97" s="243">
        <f t="shared" si="63"/>
        <v>19687000</v>
      </c>
      <c r="M97" s="294">
        <f t="shared" si="47"/>
        <v>0.41491466960905032</v>
      </c>
      <c r="N97" s="294">
        <f t="shared" si="48"/>
        <v>0.4102942243540123</v>
      </c>
      <c r="O97" s="295">
        <f t="shared" si="54"/>
        <v>0.98886410726477425</v>
      </c>
    </row>
    <row r="98" spans="1:15" ht="53.25" customHeight="1" x14ac:dyDescent="0.25">
      <c r="A98" s="199" t="s">
        <v>407</v>
      </c>
      <c r="B98" s="135" t="s">
        <v>41</v>
      </c>
      <c r="C98" s="32">
        <v>20</v>
      </c>
      <c r="D98" s="32" t="s">
        <v>38</v>
      </c>
      <c r="E98" s="256" t="s">
        <v>331</v>
      </c>
      <c r="F98" s="243">
        <f t="shared" ref="F98:L98" si="64">+F105+F107</f>
        <v>12078141502</v>
      </c>
      <c r="G98" s="243">
        <f t="shared" si="64"/>
        <v>0</v>
      </c>
      <c r="H98" s="243">
        <f t="shared" si="64"/>
        <v>12078141502</v>
      </c>
      <c r="I98" s="294">
        <f t="shared" si="45"/>
        <v>0.16828844411038305</v>
      </c>
      <c r="J98" s="243">
        <f t="shared" ref="J98:K98" si="65">+J105+J107</f>
        <v>6023141502</v>
      </c>
      <c r="K98" s="243">
        <f t="shared" si="65"/>
        <v>6023141502</v>
      </c>
      <c r="L98" s="243">
        <f t="shared" si="64"/>
        <v>0</v>
      </c>
      <c r="M98" s="294">
        <f t="shared" si="47"/>
        <v>0.49868115065572277</v>
      </c>
      <c r="N98" s="294">
        <f t="shared" si="48"/>
        <v>0.49868115065572277</v>
      </c>
      <c r="O98" s="295">
        <f t="shared" si="54"/>
        <v>1</v>
      </c>
    </row>
    <row r="99" spans="1:15" ht="34.5" customHeight="1" x14ac:dyDescent="0.25">
      <c r="A99" s="199" t="s">
        <v>408</v>
      </c>
      <c r="B99" s="71" t="s">
        <v>37</v>
      </c>
      <c r="C99" s="32">
        <v>10</v>
      </c>
      <c r="D99" s="32" t="s">
        <v>38</v>
      </c>
      <c r="E99" s="234" t="s">
        <v>266</v>
      </c>
      <c r="F99" s="243">
        <f t="shared" ref="F99:L99" si="66">+F100</f>
        <v>7274218087</v>
      </c>
      <c r="G99" s="243">
        <f t="shared" si="66"/>
        <v>0</v>
      </c>
      <c r="H99" s="243">
        <f t="shared" si="66"/>
        <v>7274218087</v>
      </c>
      <c r="I99" s="294">
        <f t="shared" si="45"/>
        <v>0.10135390811393699</v>
      </c>
      <c r="J99" s="243">
        <f t="shared" si="66"/>
        <v>6607277019</v>
      </c>
      <c r="K99" s="243">
        <f t="shared" si="66"/>
        <v>6607277019</v>
      </c>
      <c r="L99" s="243">
        <f t="shared" si="66"/>
        <v>0</v>
      </c>
      <c r="M99" s="294">
        <f t="shared" si="47"/>
        <v>0.90831439750316079</v>
      </c>
      <c r="N99" s="294">
        <f t="shared" si="48"/>
        <v>0.90831439750316079</v>
      </c>
      <c r="O99" s="295">
        <f t="shared" si="54"/>
        <v>1</v>
      </c>
    </row>
    <row r="100" spans="1:15" ht="32.25" customHeight="1" x14ac:dyDescent="0.25">
      <c r="A100" s="202" t="s">
        <v>409</v>
      </c>
      <c r="B100" s="124" t="s">
        <v>37</v>
      </c>
      <c r="C100" s="43">
        <v>10</v>
      </c>
      <c r="D100" s="43" t="s">
        <v>38</v>
      </c>
      <c r="E100" s="258" t="s">
        <v>268</v>
      </c>
      <c r="F100" s="244">
        <v>7274218087</v>
      </c>
      <c r="G100" s="296">
        <v>0</v>
      </c>
      <c r="H100" s="296">
        <f>+F100-G100</f>
        <v>7274218087</v>
      </c>
      <c r="I100" s="297">
        <f t="shared" si="45"/>
        <v>0.10135390811393699</v>
      </c>
      <c r="J100" s="296">
        <v>6607277019</v>
      </c>
      <c r="K100" s="296">
        <v>6607277019</v>
      </c>
      <c r="L100" s="296">
        <f>+J100-K100</f>
        <v>0</v>
      </c>
      <c r="M100" s="297">
        <f t="shared" si="47"/>
        <v>0.90831439750316079</v>
      </c>
      <c r="N100" s="297">
        <f t="shared" si="48"/>
        <v>0.90831439750316079</v>
      </c>
      <c r="O100" s="298">
        <f t="shared" si="54"/>
        <v>1</v>
      </c>
    </row>
    <row r="101" spans="1:15" ht="30.75" customHeight="1" x14ac:dyDescent="0.25">
      <c r="A101" s="199" t="s">
        <v>410</v>
      </c>
      <c r="B101" s="71" t="s">
        <v>37</v>
      </c>
      <c r="C101" s="32">
        <v>10</v>
      </c>
      <c r="D101" s="32" t="s">
        <v>38</v>
      </c>
      <c r="E101" s="234" t="s">
        <v>336</v>
      </c>
      <c r="F101" s="242">
        <f t="shared" ref="F101:L101" si="67">+F102</f>
        <v>19869600</v>
      </c>
      <c r="G101" s="242">
        <f t="shared" si="67"/>
        <v>0</v>
      </c>
      <c r="H101" s="242">
        <f t="shared" si="67"/>
        <v>19869600</v>
      </c>
      <c r="I101" s="294">
        <f t="shared" si="45"/>
        <v>2.7684922125990728E-4</v>
      </c>
      <c r="J101" s="242">
        <f>+J102</f>
        <v>19869600</v>
      </c>
      <c r="K101" s="242">
        <f t="shared" si="67"/>
        <v>19869600</v>
      </c>
      <c r="L101" s="242">
        <f t="shared" si="67"/>
        <v>0</v>
      </c>
      <c r="M101" s="294">
        <f t="shared" si="47"/>
        <v>1</v>
      </c>
      <c r="N101" s="294">
        <f t="shared" si="48"/>
        <v>1</v>
      </c>
      <c r="O101" s="295">
        <f t="shared" si="5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45"/>
        <v>2.7684922125990728E-4</v>
      </c>
      <c r="J102" s="296">
        <v>19869600</v>
      </c>
      <c r="K102" s="239">
        <v>19869600</v>
      </c>
      <c r="L102" s="296">
        <f>+J102-K102</f>
        <v>0</v>
      </c>
      <c r="M102" s="297">
        <f t="shared" si="47"/>
        <v>1</v>
      </c>
      <c r="N102" s="297">
        <f t="shared" si="48"/>
        <v>1</v>
      </c>
      <c r="O102" s="298">
        <f t="shared" si="54"/>
        <v>1</v>
      </c>
    </row>
    <row r="103" spans="1:15" ht="30.75" customHeight="1" x14ac:dyDescent="0.25">
      <c r="A103" s="199" t="s">
        <v>410</v>
      </c>
      <c r="B103" s="71" t="s">
        <v>37</v>
      </c>
      <c r="C103" s="32">
        <v>13</v>
      </c>
      <c r="D103" s="32" t="s">
        <v>38</v>
      </c>
      <c r="E103" s="234" t="s">
        <v>336</v>
      </c>
      <c r="F103" s="242">
        <f t="shared" ref="F103:L103" si="68">+F104</f>
        <v>4260844770</v>
      </c>
      <c r="G103" s="242">
        <f t="shared" si="68"/>
        <v>0</v>
      </c>
      <c r="H103" s="242">
        <f t="shared" si="68"/>
        <v>4260844770</v>
      </c>
      <c r="I103" s="294">
        <f t="shared" si="45"/>
        <v>5.9367654934364494E-2</v>
      </c>
      <c r="J103" s="242">
        <f t="shared" si="68"/>
        <v>1767887000</v>
      </c>
      <c r="K103" s="242">
        <f t="shared" si="68"/>
        <v>1748200000</v>
      </c>
      <c r="L103" s="242">
        <f t="shared" si="68"/>
        <v>19687000</v>
      </c>
      <c r="M103" s="294">
        <f t="shared" si="47"/>
        <v>0.41491466960905032</v>
      </c>
      <c r="N103" s="294">
        <f t="shared" si="48"/>
        <v>0.4102942243540123</v>
      </c>
      <c r="O103" s="295">
        <f t="shared" si="54"/>
        <v>0.98886410726477425</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45"/>
        <v>5.9367654934364494E-2</v>
      </c>
      <c r="J104" s="296">
        <v>1767887000</v>
      </c>
      <c r="K104" s="239">
        <v>1748200000</v>
      </c>
      <c r="L104" s="296">
        <f>+J104-K104</f>
        <v>19687000</v>
      </c>
      <c r="M104" s="297">
        <f t="shared" si="47"/>
        <v>0.41491466960905032</v>
      </c>
      <c r="N104" s="297">
        <f t="shared" si="48"/>
        <v>0.4102942243540123</v>
      </c>
      <c r="O104" s="298">
        <f t="shared" si="54"/>
        <v>0.98886410726477425</v>
      </c>
    </row>
    <row r="105" spans="1:15" ht="34.5" customHeight="1" x14ac:dyDescent="0.25">
      <c r="A105" s="199" t="s">
        <v>408</v>
      </c>
      <c r="B105" s="71" t="s">
        <v>41</v>
      </c>
      <c r="C105" s="32">
        <v>20</v>
      </c>
      <c r="D105" s="32" t="s">
        <v>38</v>
      </c>
      <c r="E105" s="234" t="s">
        <v>266</v>
      </c>
      <c r="F105" s="243">
        <f t="shared" ref="F105:L105" si="69">+F106</f>
        <v>285192467</v>
      </c>
      <c r="G105" s="243">
        <f t="shared" si="69"/>
        <v>0</v>
      </c>
      <c r="H105" s="243">
        <f t="shared" si="69"/>
        <v>285192467</v>
      </c>
      <c r="I105" s="294">
        <f t="shared" si="45"/>
        <v>3.9736739742189985E-3</v>
      </c>
      <c r="J105" s="243">
        <f t="shared" si="69"/>
        <v>285192467</v>
      </c>
      <c r="K105" s="243">
        <f t="shared" si="69"/>
        <v>285192467</v>
      </c>
      <c r="L105" s="243">
        <f t="shared" si="69"/>
        <v>0</v>
      </c>
      <c r="M105" s="294">
        <f t="shared" si="47"/>
        <v>1</v>
      </c>
      <c r="N105" s="294">
        <f t="shared" si="48"/>
        <v>1</v>
      </c>
      <c r="O105" s="295">
        <f t="shared" si="5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45"/>
        <v>3.9736739742189985E-3</v>
      </c>
      <c r="J106" s="296">
        <v>285192467</v>
      </c>
      <c r="K106" s="296">
        <v>285192467</v>
      </c>
      <c r="L106" s="296">
        <f>+J106-K106</f>
        <v>0</v>
      </c>
      <c r="M106" s="297">
        <f t="shared" si="47"/>
        <v>1</v>
      </c>
      <c r="N106" s="297">
        <f t="shared" si="48"/>
        <v>1</v>
      </c>
      <c r="O106" s="298">
        <f t="shared" si="54"/>
        <v>1</v>
      </c>
    </row>
    <row r="107" spans="1:15" ht="30.75" customHeight="1" x14ac:dyDescent="0.25">
      <c r="A107" s="199" t="s">
        <v>410</v>
      </c>
      <c r="B107" s="135" t="s">
        <v>41</v>
      </c>
      <c r="C107" s="32">
        <v>20</v>
      </c>
      <c r="D107" s="32" t="s">
        <v>38</v>
      </c>
      <c r="E107" s="234" t="s">
        <v>336</v>
      </c>
      <c r="F107" s="242">
        <f t="shared" ref="F107:L107" si="70">+F108</f>
        <v>11792949035</v>
      </c>
      <c r="G107" s="242">
        <f t="shared" si="70"/>
        <v>0</v>
      </c>
      <c r="H107" s="242">
        <f t="shared" si="70"/>
        <v>11792949035</v>
      </c>
      <c r="I107" s="294">
        <f t="shared" si="45"/>
        <v>0.16431477013616405</v>
      </c>
      <c r="J107" s="242">
        <f t="shared" si="70"/>
        <v>5737949035</v>
      </c>
      <c r="K107" s="242">
        <f t="shared" si="70"/>
        <v>5737949035</v>
      </c>
      <c r="L107" s="242">
        <f t="shared" si="70"/>
        <v>0</v>
      </c>
      <c r="M107" s="294">
        <f t="shared" si="47"/>
        <v>0.48655760471536713</v>
      </c>
      <c r="N107" s="294">
        <f t="shared" si="48"/>
        <v>0.48655760471536713</v>
      </c>
      <c r="O107" s="295">
        <f t="shared" si="5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45"/>
        <v>0.16431477013616405</v>
      </c>
      <c r="J108" s="296">
        <v>5737949035</v>
      </c>
      <c r="K108" s="296">
        <v>5737949035</v>
      </c>
      <c r="L108" s="296">
        <f>+J108-K108</f>
        <v>0</v>
      </c>
      <c r="M108" s="297">
        <f t="shared" si="47"/>
        <v>0.48655760471536713</v>
      </c>
      <c r="N108" s="297">
        <f t="shared" si="48"/>
        <v>0.48655760471536713</v>
      </c>
      <c r="O108" s="298">
        <f t="shared" si="54"/>
        <v>1</v>
      </c>
    </row>
    <row r="109" spans="1:15" ht="66" customHeight="1" x14ac:dyDescent="0.25">
      <c r="A109" s="199" t="s">
        <v>338</v>
      </c>
      <c r="B109" s="135" t="s">
        <v>37</v>
      </c>
      <c r="C109" s="32">
        <v>10</v>
      </c>
      <c r="D109" s="32" t="s">
        <v>38</v>
      </c>
      <c r="E109" s="256" t="s">
        <v>339</v>
      </c>
      <c r="F109" s="243">
        <f t="shared" ref="F109:L111" si="71">+F110</f>
        <v>23022086103.75</v>
      </c>
      <c r="G109" s="243">
        <f t="shared" si="71"/>
        <v>0</v>
      </c>
      <c r="H109" s="243">
        <f t="shared" si="71"/>
        <v>23022086103.75</v>
      </c>
      <c r="I109" s="294">
        <f t="shared" si="45"/>
        <v>0.32077377549632208</v>
      </c>
      <c r="J109" s="243">
        <f t="shared" si="71"/>
        <v>22975549415.389999</v>
      </c>
      <c r="K109" s="243">
        <f t="shared" si="71"/>
        <v>22975549415.389999</v>
      </c>
      <c r="L109" s="243">
        <f t="shared" si="71"/>
        <v>0</v>
      </c>
      <c r="M109" s="294">
        <f t="shared" si="47"/>
        <v>0.99797860679739092</v>
      </c>
      <c r="N109" s="294">
        <f t="shared" si="48"/>
        <v>0.99797860679739092</v>
      </c>
      <c r="O109" s="295">
        <f t="shared" si="54"/>
        <v>1</v>
      </c>
    </row>
    <row r="110" spans="1:15" ht="60.75" customHeight="1" x14ac:dyDescent="0.25">
      <c r="A110" s="199" t="s">
        <v>412</v>
      </c>
      <c r="B110" s="135" t="s">
        <v>37</v>
      </c>
      <c r="C110" s="32">
        <v>10</v>
      </c>
      <c r="D110" s="32" t="s">
        <v>38</v>
      </c>
      <c r="E110" s="256" t="s">
        <v>339</v>
      </c>
      <c r="F110" s="243">
        <f t="shared" si="71"/>
        <v>23022086103.75</v>
      </c>
      <c r="G110" s="243">
        <f t="shared" si="71"/>
        <v>0</v>
      </c>
      <c r="H110" s="243">
        <f t="shared" si="71"/>
        <v>23022086103.75</v>
      </c>
      <c r="I110" s="294">
        <f t="shared" si="45"/>
        <v>0.32077377549632208</v>
      </c>
      <c r="J110" s="243">
        <f t="shared" si="71"/>
        <v>22975549415.389999</v>
      </c>
      <c r="K110" s="243">
        <f t="shared" si="71"/>
        <v>22975549415.389999</v>
      </c>
      <c r="L110" s="243">
        <f t="shared" si="71"/>
        <v>0</v>
      </c>
      <c r="M110" s="294">
        <f t="shared" si="47"/>
        <v>0.99797860679739092</v>
      </c>
      <c r="N110" s="294">
        <f t="shared" si="48"/>
        <v>0.99797860679739092</v>
      </c>
      <c r="O110" s="295">
        <f t="shared" si="54"/>
        <v>1</v>
      </c>
    </row>
    <row r="111" spans="1:15" ht="35.25" customHeight="1" x14ac:dyDescent="0.25">
      <c r="A111" s="199" t="s">
        <v>413</v>
      </c>
      <c r="B111" s="135" t="s">
        <v>37</v>
      </c>
      <c r="C111" s="32">
        <v>10</v>
      </c>
      <c r="D111" s="32" t="s">
        <v>38</v>
      </c>
      <c r="E111" s="256" t="s">
        <v>342</v>
      </c>
      <c r="F111" s="243">
        <f t="shared" si="71"/>
        <v>23022086103.75</v>
      </c>
      <c r="G111" s="243">
        <f t="shared" si="71"/>
        <v>0</v>
      </c>
      <c r="H111" s="243">
        <f t="shared" si="71"/>
        <v>23022086103.75</v>
      </c>
      <c r="I111" s="294">
        <f t="shared" si="45"/>
        <v>0.32077377549632208</v>
      </c>
      <c r="J111" s="243">
        <f t="shared" si="71"/>
        <v>22975549415.389999</v>
      </c>
      <c r="K111" s="243">
        <f t="shared" si="71"/>
        <v>22975549415.389999</v>
      </c>
      <c r="L111" s="243">
        <f t="shared" si="71"/>
        <v>0</v>
      </c>
      <c r="M111" s="294">
        <f t="shared" si="47"/>
        <v>0.99797860679739092</v>
      </c>
      <c r="N111" s="294">
        <f t="shared" si="48"/>
        <v>0.99797860679739092</v>
      </c>
      <c r="O111" s="295">
        <f t="shared" si="54"/>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45"/>
        <v>0.32077377549632208</v>
      </c>
      <c r="J112" s="296">
        <v>22975549415.389999</v>
      </c>
      <c r="K112" s="296">
        <v>22975549415.389999</v>
      </c>
      <c r="L112" s="296">
        <f>+J112-K112</f>
        <v>0</v>
      </c>
      <c r="M112" s="297">
        <f t="shared" si="47"/>
        <v>0.99797860679739092</v>
      </c>
      <c r="N112" s="297">
        <f t="shared" si="48"/>
        <v>0.99797860679739092</v>
      </c>
      <c r="O112" s="298">
        <f t="shared" si="54"/>
        <v>1</v>
      </c>
    </row>
    <row r="113" spans="1:15" ht="72" customHeight="1" x14ac:dyDescent="0.25">
      <c r="A113" s="199" t="s">
        <v>344</v>
      </c>
      <c r="B113" s="135" t="s">
        <v>37</v>
      </c>
      <c r="C113" s="32">
        <v>10</v>
      </c>
      <c r="D113" s="32" t="s">
        <v>38</v>
      </c>
      <c r="E113" s="256" t="s">
        <v>345</v>
      </c>
      <c r="F113" s="243">
        <f t="shared" ref="F113:L115" si="72">+F114</f>
        <v>48271891</v>
      </c>
      <c r="G113" s="243">
        <f t="shared" si="72"/>
        <v>0</v>
      </c>
      <c r="H113" s="243">
        <f t="shared" si="72"/>
        <v>48271891</v>
      </c>
      <c r="I113" s="294">
        <f t="shared" si="45"/>
        <v>6.7258703909958565E-4</v>
      </c>
      <c r="J113" s="243">
        <f t="shared" si="72"/>
        <v>48271891</v>
      </c>
      <c r="K113" s="243">
        <f t="shared" si="72"/>
        <v>48271891</v>
      </c>
      <c r="L113" s="243">
        <f t="shared" si="72"/>
        <v>0</v>
      </c>
      <c r="M113" s="294">
        <f t="shared" si="47"/>
        <v>1</v>
      </c>
      <c r="N113" s="294">
        <f t="shared" si="48"/>
        <v>1</v>
      </c>
      <c r="O113" s="295">
        <f t="shared" si="54"/>
        <v>1</v>
      </c>
    </row>
    <row r="114" spans="1:15" ht="49.5" customHeight="1" x14ac:dyDescent="0.25">
      <c r="A114" s="199" t="s">
        <v>415</v>
      </c>
      <c r="B114" s="135" t="s">
        <v>37</v>
      </c>
      <c r="C114" s="32">
        <v>10</v>
      </c>
      <c r="D114" s="32" t="s">
        <v>38</v>
      </c>
      <c r="E114" s="256" t="s">
        <v>345</v>
      </c>
      <c r="F114" s="243">
        <f t="shared" si="72"/>
        <v>48271891</v>
      </c>
      <c r="G114" s="243">
        <f t="shared" si="72"/>
        <v>0</v>
      </c>
      <c r="H114" s="243">
        <f t="shared" si="72"/>
        <v>48271891</v>
      </c>
      <c r="I114" s="294">
        <f t="shared" si="45"/>
        <v>6.7258703909958565E-4</v>
      </c>
      <c r="J114" s="243">
        <f t="shared" si="72"/>
        <v>48271891</v>
      </c>
      <c r="K114" s="243">
        <f t="shared" si="72"/>
        <v>48271891</v>
      </c>
      <c r="L114" s="243">
        <f t="shared" si="72"/>
        <v>0</v>
      </c>
      <c r="M114" s="294">
        <f t="shared" si="47"/>
        <v>1</v>
      </c>
      <c r="N114" s="294">
        <f t="shared" si="48"/>
        <v>1</v>
      </c>
      <c r="O114" s="295">
        <f t="shared" si="54"/>
        <v>1</v>
      </c>
    </row>
    <row r="115" spans="1:15" ht="35.25" customHeight="1" x14ac:dyDescent="0.25">
      <c r="A115" s="199" t="s">
        <v>416</v>
      </c>
      <c r="B115" s="135" t="s">
        <v>37</v>
      </c>
      <c r="C115" s="32">
        <v>10</v>
      </c>
      <c r="D115" s="32" t="s">
        <v>38</v>
      </c>
      <c r="E115" s="256" t="s">
        <v>348</v>
      </c>
      <c r="F115" s="243">
        <f t="shared" si="72"/>
        <v>48271891</v>
      </c>
      <c r="G115" s="243">
        <f t="shared" si="72"/>
        <v>0</v>
      </c>
      <c r="H115" s="243">
        <f t="shared" si="72"/>
        <v>48271891</v>
      </c>
      <c r="I115" s="294">
        <f t="shared" si="45"/>
        <v>6.7258703909958565E-4</v>
      </c>
      <c r="J115" s="243">
        <f t="shared" si="72"/>
        <v>48271891</v>
      </c>
      <c r="K115" s="243">
        <f t="shared" si="72"/>
        <v>48271891</v>
      </c>
      <c r="L115" s="243">
        <f t="shared" si="72"/>
        <v>0</v>
      </c>
      <c r="M115" s="294">
        <f t="shared" si="47"/>
        <v>1</v>
      </c>
      <c r="N115" s="294">
        <f t="shared" si="48"/>
        <v>1</v>
      </c>
      <c r="O115" s="295">
        <f t="shared" si="5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45"/>
        <v>6.7258703909958565E-4</v>
      </c>
      <c r="J116" s="303">
        <v>48271891</v>
      </c>
      <c r="K116" s="303">
        <v>48271891</v>
      </c>
      <c r="L116" s="303">
        <f>+J116-K116</f>
        <v>0</v>
      </c>
      <c r="M116" s="311">
        <f t="shared" si="47"/>
        <v>1</v>
      </c>
      <c r="N116" s="311">
        <f t="shared" si="48"/>
        <v>1</v>
      </c>
      <c r="O116" s="298">
        <f t="shared" si="54"/>
        <v>1</v>
      </c>
    </row>
    <row r="117" spans="1:15" s="264" customFormat="1" ht="33" customHeight="1" thickBot="1" x14ac:dyDescent="0.3">
      <c r="A117" s="422" t="s">
        <v>350</v>
      </c>
      <c r="B117" s="423"/>
      <c r="C117" s="423"/>
      <c r="D117" s="423"/>
      <c r="E117" s="423"/>
      <c r="F117" s="207">
        <f>+F8+F46+F47+F48</f>
        <v>71773169941.100006</v>
      </c>
      <c r="G117" s="207">
        <f t="shared" ref="G117:L117" si="73">+G8+G46+G47+G48</f>
        <v>2695350</v>
      </c>
      <c r="H117" s="207">
        <f t="shared" si="73"/>
        <v>71770474591.100006</v>
      </c>
      <c r="I117" s="208">
        <f t="shared" si="73"/>
        <v>0.99999999999999989</v>
      </c>
      <c r="J117" s="207">
        <f>+J8+J46+J47+J48</f>
        <v>57723162812.779999</v>
      </c>
      <c r="K117" s="207">
        <f t="shared" si="73"/>
        <v>57703475812.779999</v>
      </c>
      <c r="L117" s="207">
        <f t="shared" si="73"/>
        <v>19687000</v>
      </c>
      <c r="M117" s="209">
        <f t="shared" si="47"/>
        <v>0.80427450343122064</v>
      </c>
      <c r="N117" s="209">
        <f t="shared" si="48"/>
        <v>0.80400019843167647</v>
      </c>
      <c r="O117" s="210">
        <f>+K117/J117</f>
        <v>0.99965894107251441</v>
      </c>
    </row>
    <row r="118" spans="1:15" x14ac:dyDescent="0.25">
      <c r="A118" s="265" t="s">
        <v>636</v>
      </c>
      <c r="B118" s="266"/>
      <c r="C118" s="266"/>
      <c r="D118" s="266"/>
      <c r="E118" s="267"/>
      <c r="F118" s="267"/>
      <c r="G118" s="267"/>
      <c r="H118" s="267"/>
      <c r="I118" s="267"/>
      <c r="J118" s="267"/>
    </row>
    <row r="119" spans="1:15" x14ac:dyDescent="0.25">
      <c r="A119" s="265" t="s">
        <v>419</v>
      </c>
      <c r="F119" s="269"/>
      <c r="G119" s="269"/>
      <c r="H119" s="269"/>
      <c r="I119" s="269"/>
      <c r="J119" s="269"/>
    </row>
    <row r="120" spans="1:15" x14ac:dyDescent="0.25">
      <c r="J120" s="269"/>
    </row>
    <row r="121" spans="1:15" x14ac:dyDescent="0.25">
      <c r="J121" s="269"/>
    </row>
    <row r="308" spans="1:14" ht="16.5" thickBot="1" x14ac:dyDescent="0.3"/>
    <row r="309" spans="1:14" ht="19.5" thickBot="1" x14ac:dyDescent="0.3">
      <c r="A309" s="382" t="s">
        <v>352</v>
      </c>
      <c r="B309" s="383"/>
      <c r="C309" s="383"/>
      <c r="D309" s="383"/>
      <c r="E309" s="383"/>
      <c r="F309" s="383"/>
      <c r="G309" s="383"/>
      <c r="H309" s="383"/>
      <c r="I309" s="383"/>
      <c r="J309" s="383"/>
      <c r="K309" s="383"/>
      <c r="L309" s="383"/>
      <c r="M309" s="383"/>
      <c r="N309" s="384"/>
    </row>
  </sheetData>
  <mergeCells count="18">
    <mergeCell ref="A2:J2"/>
    <mergeCell ref="A3:J3"/>
    <mergeCell ref="A4:J4"/>
    <mergeCell ref="A6:A7"/>
    <mergeCell ref="B6:B7"/>
    <mergeCell ref="C6:C7"/>
    <mergeCell ref="D6:D7"/>
    <mergeCell ref="E6:E7"/>
    <mergeCell ref="F6:F7"/>
    <mergeCell ref="G6:G7"/>
    <mergeCell ref="A117:E117"/>
    <mergeCell ref="A309:N309"/>
    <mergeCell ref="H6:H7"/>
    <mergeCell ref="I6:I7"/>
    <mergeCell ref="J6:J7"/>
    <mergeCell ref="K6:K7"/>
    <mergeCell ref="L6:L7"/>
    <mergeCell ref="M6:O6"/>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002F1-6E07-4C59-8E48-9703A90AF286}">
  <sheetPr codeName="Hoja13">
    <tabColor theme="0"/>
  </sheetPr>
  <dimension ref="A1:O309"/>
  <sheetViews>
    <sheetView topLeftCell="E109" zoomScale="78" zoomScaleNormal="78" workbookViewId="0">
      <selection activeCell="B8" sqref="B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13" t="s">
        <v>0</v>
      </c>
      <c r="B2" s="413"/>
      <c r="C2" s="413"/>
      <c r="D2" s="413"/>
      <c r="E2" s="413"/>
      <c r="F2" s="413"/>
      <c r="G2" s="413"/>
      <c r="H2" s="413"/>
      <c r="I2" s="413"/>
      <c r="J2" s="413"/>
      <c r="K2" s="162"/>
      <c r="L2" s="162"/>
      <c r="M2" s="162"/>
      <c r="N2" s="162"/>
      <c r="O2" s="162"/>
    </row>
    <row r="3" spans="1:15" ht="24.95" customHeight="1" x14ac:dyDescent="0.25">
      <c r="A3" s="414" t="s">
        <v>355</v>
      </c>
      <c r="B3" s="414"/>
      <c r="C3" s="414"/>
      <c r="D3" s="414"/>
      <c r="E3" s="414"/>
      <c r="F3" s="414"/>
      <c r="G3" s="414"/>
      <c r="H3" s="414"/>
      <c r="I3" s="414"/>
      <c r="J3" s="414"/>
      <c r="K3" s="164"/>
      <c r="L3" s="162"/>
      <c r="M3" s="162"/>
      <c r="N3" s="162"/>
      <c r="O3" s="162"/>
    </row>
    <row r="4" spans="1:15" ht="24.95" customHeight="1" x14ac:dyDescent="0.25">
      <c r="A4" s="415" t="s">
        <v>640</v>
      </c>
      <c r="B4" s="415"/>
      <c r="C4" s="415"/>
      <c r="D4" s="415"/>
      <c r="E4" s="415"/>
      <c r="F4" s="415"/>
      <c r="G4" s="415"/>
      <c r="H4" s="415"/>
      <c r="I4" s="415"/>
      <c r="J4" s="415"/>
      <c r="K4" s="162"/>
      <c r="L4" s="162"/>
      <c r="M4" s="162"/>
      <c r="N4" s="162"/>
      <c r="O4" s="162"/>
    </row>
    <row r="5" spans="1:15" ht="3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6" t="s">
        <v>6</v>
      </c>
      <c r="B6" s="418" t="s">
        <v>7</v>
      </c>
      <c r="C6" s="418" t="s">
        <v>8</v>
      </c>
      <c r="D6" s="418" t="s">
        <v>9</v>
      </c>
      <c r="E6" s="418" t="s">
        <v>10</v>
      </c>
      <c r="F6" s="407" t="s">
        <v>357</v>
      </c>
      <c r="G6" s="420" t="s">
        <v>358</v>
      </c>
      <c r="H6" s="407" t="s">
        <v>359</v>
      </c>
      <c r="I6" s="409" t="s">
        <v>14</v>
      </c>
      <c r="J6" s="407" t="s">
        <v>360</v>
      </c>
      <c r="K6" s="407" t="s">
        <v>361</v>
      </c>
      <c r="L6" s="407" t="s">
        <v>362</v>
      </c>
      <c r="M6" s="411" t="s">
        <v>363</v>
      </c>
      <c r="N6" s="411"/>
      <c r="O6" s="412"/>
    </row>
    <row r="7" spans="1:15" ht="84.75" customHeight="1" thickBot="1" x14ac:dyDescent="0.3">
      <c r="A7" s="417"/>
      <c r="B7" s="419"/>
      <c r="C7" s="419"/>
      <c r="D7" s="419"/>
      <c r="E7" s="419"/>
      <c r="F7" s="408"/>
      <c r="G7" s="421"/>
      <c r="H7" s="408"/>
      <c r="I7" s="410"/>
      <c r="J7" s="408"/>
      <c r="K7" s="408"/>
      <c r="L7" s="40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0</v>
      </c>
      <c r="H8" s="26">
        <f>+H9</f>
        <v>286813242.39999998</v>
      </c>
      <c r="I8" s="289">
        <f t="shared" ref="I8:I39" si="0">+H8/$H$117</f>
        <v>3.9962567342359872E-3</v>
      </c>
      <c r="J8" s="26">
        <f>+J9</f>
        <v>278587272.63</v>
      </c>
      <c r="K8" s="26">
        <f>+K9</f>
        <v>278587272.63</v>
      </c>
      <c r="L8" s="26">
        <f>+L9</f>
        <v>0</v>
      </c>
      <c r="M8" s="290">
        <f t="shared" ref="M8:M39" si="1">+J8/H8</f>
        <v>0.97131942130298243</v>
      </c>
      <c r="N8" s="290">
        <f t="shared" ref="N8:N39" si="2">+K8/H8</f>
        <v>0.97131942130298243</v>
      </c>
      <c r="O8" s="291">
        <f t="shared" ref="O8:O43" si="3">+K8/J8</f>
        <v>1</v>
      </c>
    </row>
    <row r="9" spans="1:15" ht="27.75" customHeight="1" x14ac:dyDescent="0.25">
      <c r="A9" s="110" t="s">
        <v>100</v>
      </c>
      <c r="B9" s="111" t="s">
        <v>41</v>
      </c>
      <c r="C9" s="111">
        <v>20</v>
      </c>
      <c r="D9" s="111" t="s">
        <v>38</v>
      </c>
      <c r="E9" s="231" t="s">
        <v>101</v>
      </c>
      <c r="F9" s="254">
        <f>+F10+F15</f>
        <v>286813242.39999998</v>
      </c>
      <c r="G9" s="254">
        <f>+G10+G15</f>
        <v>0</v>
      </c>
      <c r="H9" s="254">
        <f>+H10+H15</f>
        <v>286813242.39999998</v>
      </c>
      <c r="I9" s="292">
        <f t="shared" si="0"/>
        <v>3.9962567342359872E-3</v>
      </c>
      <c r="J9" s="254">
        <f>+J10+J15</f>
        <v>278587272.63</v>
      </c>
      <c r="K9" s="254">
        <f>+K10+K15</f>
        <v>278587272.63</v>
      </c>
      <c r="L9" s="254">
        <f>+L10+L15</f>
        <v>0</v>
      </c>
      <c r="M9" s="292">
        <f t="shared" si="1"/>
        <v>0.97131942130298243</v>
      </c>
      <c r="N9" s="292">
        <f t="shared" si="2"/>
        <v>0.97131942130298243</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2.7661928520587674E-4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2.7661928520587674E-4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2.7661928520587674E-4</v>
      </c>
      <c r="J12" s="242">
        <f>+J14+J13</f>
        <v>19853097.380000003</v>
      </c>
      <c r="K12" s="242">
        <f>+K14+K13</f>
        <v>19853097.380000003</v>
      </c>
      <c r="L12" s="242">
        <f>+L14+L13</f>
        <v>0</v>
      </c>
      <c r="M12" s="294">
        <f t="shared" si="1"/>
        <v>1</v>
      </c>
      <c r="N12" s="294">
        <f t="shared" si="2"/>
        <v>1</v>
      </c>
      <c r="O12" s="295">
        <f t="shared" si="3"/>
        <v>1</v>
      </c>
    </row>
    <row r="13" spans="1:15" ht="27.75" customHeight="1" x14ac:dyDescent="0.25">
      <c r="A13" s="114" t="s">
        <v>367</v>
      </c>
      <c r="B13" s="43" t="s">
        <v>41</v>
      </c>
      <c r="C13" s="43">
        <v>20</v>
      </c>
      <c r="D13" s="43" t="s">
        <v>38</v>
      </c>
      <c r="E13" s="237" t="s">
        <v>368</v>
      </c>
      <c r="F13" s="244">
        <v>8428841</v>
      </c>
      <c r="G13" s="244">
        <v>0</v>
      </c>
      <c r="H13" s="296">
        <f>+F13-G13</f>
        <v>8428841</v>
      </c>
      <c r="I13" s="297">
        <f t="shared" si="0"/>
        <v>1.174416227305075E-4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1.591776624753692E-4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0</v>
      </c>
      <c r="H15" s="243">
        <f>+H16+H33</f>
        <v>266960145.01999998</v>
      </c>
      <c r="I15" s="294">
        <f t="shared" si="0"/>
        <v>3.7196374490301109E-3</v>
      </c>
      <c r="J15" s="243">
        <f>+J16+J33</f>
        <v>258734175.25</v>
      </c>
      <c r="K15" s="243">
        <f>+K16+K33</f>
        <v>258734175.25</v>
      </c>
      <c r="L15" s="243">
        <f>+L16+L33</f>
        <v>0</v>
      </c>
      <c r="M15" s="294">
        <f t="shared" si="1"/>
        <v>0.9691865249422017</v>
      </c>
      <c r="N15" s="294">
        <f t="shared" si="2"/>
        <v>0.9691865249422017</v>
      </c>
      <c r="O15" s="295">
        <f t="shared" si="3"/>
        <v>1</v>
      </c>
    </row>
    <row r="16" spans="1:15" ht="24.75" customHeight="1" x14ac:dyDescent="0.25">
      <c r="A16" s="113" t="s">
        <v>116</v>
      </c>
      <c r="B16" s="32" t="s">
        <v>41</v>
      </c>
      <c r="C16" s="32">
        <v>20</v>
      </c>
      <c r="D16" s="32" t="s">
        <v>38</v>
      </c>
      <c r="E16" s="234" t="s">
        <v>117</v>
      </c>
      <c r="F16" s="242">
        <f>+F17+F20+F29</f>
        <v>178363939.63</v>
      </c>
      <c r="G16" s="242">
        <f>+G17+G20+G29</f>
        <v>0</v>
      </c>
      <c r="H16" s="242">
        <f>+H17+H20+H29</f>
        <v>178363939.63</v>
      </c>
      <c r="I16" s="294">
        <f t="shared" si="0"/>
        <v>2.4851993894241778E-3</v>
      </c>
      <c r="J16" s="242">
        <f>+J17+J20+J29</f>
        <v>178315558.85999998</v>
      </c>
      <c r="K16" s="242">
        <f>+K17+K20+K29</f>
        <v>178315558.85999998</v>
      </c>
      <c r="L16" s="242">
        <f>+L17+L20+L29</f>
        <v>0</v>
      </c>
      <c r="M16" s="294">
        <f t="shared" si="1"/>
        <v>0.99972875251522042</v>
      </c>
      <c r="N16" s="294">
        <f t="shared" si="2"/>
        <v>0.99972875251522042</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6.7158697605503514E-4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4.1666994917886514E-6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6.6742027656324643E-4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0</v>
      </c>
      <c r="H20" s="242">
        <f>+H21+H22+H23+H24+H25+H26+H27+H28</f>
        <v>116652094.84999999</v>
      </c>
      <c r="I20" s="294">
        <f t="shared" si="0"/>
        <v>1.6253493587193159E-3</v>
      </c>
      <c r="J20" s="242">
        <f>+J21+J22+J23+J24+J25+J26+J27+J28</f>
        <v>116603726.25999999</v>
      </c>
      <c r="K20" s="242">
        <f>+K21+K22+K23+K24+K25+K26+K27+K28</f>
        <v>116603726.25999999</v>
      </c>
      <c r="L20" s="242">
        <f>+L21+L22+L23+L24+L25+L26+L27+L28</f>
        <v>0</v>
      </c>
      <c r="M20" s="294">
        <f t="shared" si="1"/>
        <v>0.99958536029668221</v>
      </c>
      <c r="N20" s="294">
        <f t="shared" si="2"/>
        <v>0.99958536029668221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1.0080747049982576E-5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1.1807918950516433E-3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0</v>
      </c>
      <c r="H23" s="296">
        <f t="shared" si="6"/>
        <v>517491.31</v>
      </c>
      <c r="I23" s="300">
        <f t="shared" si="0"/>
        <v>7.2103648882848904E-6</v>
      </c>
      <c r="J23" s="244">
        <v>469122.72</v>
      </c>
      <c r="K23" s="244">
        <v>469122.72</v>
      </c>
      <c r="L23" s="296">
        <f t="shared" si="7"/>
        <v>0</v>
      </c>
      <c r="M23" s="297">
        <f t="shared" si="1"/>
        <v>0.90653255607326044</v>
      </c>
      <c r="N23" s="297">
        <f t="shared" si="2"/>
        <v>0.90653255607326044</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5.4653393646933863E-6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9.3782436836894556E-6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2.7081382018171932E-5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1.24516041743337E-4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2.6082534491951332E-4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0"/>
        <v>1.8826305464982677E-4</v>
      </c>
      <c r="J29" s="242">
        <f>+J30+J31+J32</f>
        <v>13511716.6</v>
      </c>
      <c r="K29" s="242">
        <f>+K30+K31+K32</f>
        <v>13511716.6</v>
      </c>
      <c r="L29" s="242">
        <f>+L30+L31+L32</f>
        <v>0</v>
      </c>
      <c r="M29" s="294">
        <f t="shared" si="1"/>
        <v>0.9999990985609466</v>
      </c>
      <c r="N29" s="294">
        <f t="shared" si="2"/>
        <v>0.9999990985609466</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9.3747464238283011E-5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0</v>
      </c>
      <c r="H31" s="296">
        <f>+F31-G31</f>
        <v>6018745.7800000003</v>
      </c>
      <c r="I31" s="297">
        <f t="shared" si="0"/>
        <v>8.3861028011513575E-5</v>
      </c>
      <c r="J31" s="296">
        <v>6018733.5999999996</v>
      </c>
      <c r="K31" s="244">
        <v>6018733.5999999996</v>
      </c>
      <c r="L31" s="296">
        <f>+J31-K31</f>
        <v>0</v>
      </c>
      <c r="M31" s="297">
        <f t="shared" si="1"/>
        <v>0.99999797632256859</v>
      </c>
      <c r="N31" s="297">
        <f t="shared" si="2"/>
        <v>0.99999797632256859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1.0654562400030167E-5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0</v>
      </c>
      <c r="H33" s="242">
        <f>+H34+H37+H39+H44</f>
        <v>88596205.390000001</v>
      </c>
      <c r="I33" s="294">
        <f t="shared" si="0"/>
        <v>1.2344380596059335E-3</v>
      </c>
      <c r="J33" s="242">
        <f>+J34+J37+J39+J44</f>
        <v>80418616.390000001</v>
      </c>
      <c r="K33" s="242">
        <f>+K34+K37+K39+K44</f>
        <v>80418616.390000001</v>
      </c>
      <c r="L33" s="242">
        <f>+L34+L37+L39+L44</f>
        <v>0</v>
      </c>
      <c r="M33" s="294">
        <f t="shared" si="1"/>
        <v>0.90769820260357315</v>
      </c>
      <c r="N33" s="294">
        <f t="shared" si="2"/>
        <v>0.90769820260357315</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1.5065624216300635E-5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6.9054580289533712E-6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8.1601661873472628E-6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2.0149489023993158E-5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2.0149489023993158E-5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1.1992132905844293E-3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ref="I40:I71" si="8">+H40/$H$117</f>
        <v>9.9606976835932877E-6</v>
      </c>
      <c r="J40" s="296">
        <v>714884</v>
      </c>
      <c r="K40" s="296">
        <v>714884</v>
      </c>
      <c r="L40" s="296">
        <f>+J40-K40</f>
        <v>0</v>
      </c>
      <c r="M40" s="297">
        <f t="shared" ref="M40:M71" si="9">+J40/H40</f>
        <v>1</v>
      </c>
      <c r="N40" s="297">
        <f t="shared" ref="N40:N71" si="10">+K40/H40</f>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8"/>
        <v>1.1550121337979087E-3</v>
      </c>
      <c r="J41" s="296">
        <v>74718873</v>
      </c>
      <c r="K41" s="296">
        <v>74718873</v>
      </c>
      <c r="L41" s="296">
        <f>+J41-K41</f>
        <v>0</v>
      </c>
      <c r="M41" s="297">
        <f t="shared" si="9"/>
        <v>0.90135930821752797</v>
      </c>
      <c r="N41" s="297">
        <f t="shared" si="10"/>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8"/>
        <v>3.056345959153763E-5</v>
      </c>
      <c r="J42" s="296">
        <v>2193554</v>
      </c>
      <c r="K42" s="296">
        <v>2193554</v>
      </c>
      <c r="L42" s="296">
        <f>+J42-K42</f>
        <v>0</v>
      </c>
      <c r="M42" s="297">
        <f t="shared" si="9"/>
        <v>1</v>
      </c>
      <c r="N42" s="297">
        <f t="shared" si="10"/>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8"/>
        <v>3.6769995113896357E-6</v>
      </c>
      <c r="J43" s="296">
        <v>263900</v>
      </c>
      <c r="K43" s="296">
        <v>263900</v>
      </c>
      <c r="L43" s="296">
        <f>+J43-K43</f>
        <v>0</v>
      </c>
      <c r="M43" s="297">
        <f t="shared" si="9"/>
        <v>1</v>
      </c>
      <c r="N43" s="297">
        <f t="shared" si="10"/>
        <v>1</v>
      </c>
      <c r="O43" s="298">
        <f t="shared" si="3"/>
        <v>1</v>
      </c>
    </row>
    <row r="44" spans="1:15" ht="41.25" customHeight="1" x14ac:dyDescent="0.25">
      <c r="A44" s="113" t="s">
        <v>190</v>
      </c>
      <c r="B44" s="32" t="s">
        <v>41</v>
      </c>
      <c r="C44" s="32">
        <v>20</v>
      </c>
      <c r="D44" s="32" t="s">
        <v>38</v>
      </c>
      <c r="E44" s="234" t="s">
        <v>191</v>
      </c>
      <c r="F44" s="242">
        <f>+F45</f>
        <v>693</v>
      </c>
      <c r="G44" s="242">
        <f>+G45</f>
        <v>0</v>
      </c>
      <c r="H44" s="242">
        <f>+H45</f>
        <v>693</v>
      </c>
      <c r="I44" s="301">
        <f t="shared" si="8"/>
        <v>9.6557812102804756E-9</v>
      </c>
      <c r="J44" s="242">
        <f>+J45</f>
        <v>0</v>
      </c>
      <c r="K44" s="242">
        <f>+K45</f>
        <v>0</v>
      </c>
      <c r="L44" s="242">
        <f>+L45</f>
        <v>0</v>
      </c>
      <c r="M44" s="294">
        <f t="shared" si="9"/>
        <v>0</v>
      </c>
      <c r="N44" s="294">
        <f t="shared" si="10"/>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8"/>
        <v>9.6557812102804756E-9</v>
      </c>
      <c r="J45" s="303">
        <v>0</v>
      </c>
      <c r="K45" s="303">
        <v>0</v>
      </c>
      <c r="L45" s="303">
        <f>+J45-K45</f>
        <v>0</v>
      </c>
      <c r="M45" s="297">
        <f t="shared" si="9"/>
        <v>0</v>
      </c>
      <c r="N45" s="297">
        <f t="shared" si="10"/>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8"/>
        <v>0.44044550988534786</v>
      </c>
      <c r="J46" s="192">
        <f>+J49+J55+J77+J87</f>
        <v>30400443695.790001</v>
      </c>
      <c r="K46" s="192">
        <f>+K49+K55+K77+K87</f>
        <v>30355236495.790001</v>
      </c>
      <c r="L46" s="192">
        <f>+L49+L55+L77+L87</f>
        <v>45207200</v>
      </c>
      <c r="M46" s="307">
        <f t="shared" si="9"/>
        <v>0.96170509568753881</v>
      </c>
      <c r="N46" s="307">
        <f t="shared" si="10"/>
        <v>0.96027498515899457</v>
      </c>
      <c r="O46" s="308">
        <f t="shared" ref="O46:O78" si="11">+K46/J46</f>
        <v>0.99851294275661306</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8"/>
        <v>5.9367654935191687E-2</v>
      </c>
      <c r="J47" s="26">
        <f>+J88</f>
        <v>1831997000</v>
      </c>
      <c r="K47" s="26">
        <f>+K88</f>
        <v>1767887000</v>
      </c>
      <c r="L47" s="26">
        <f>+L88</f>
        <v>64110000</v>
      </c>
      <c r="M47" s="290">
        <f t="shared" si="9"/>
        <v>0.42996098165763502</v>
      </c>
      <c r="N47" s="290">
        <f t="shared" si="10"/>
        <v>0.41491466960905032</v>
      </c>
      <c r="O47" s="308">
        <f t="shared" si="11"/>
        <v>0.96500540120971812</v>
      </c>
    </row>
    <row r="48" spans="1:15" s="226" customFormat="1" ht="28.5" customHeight="1" thickBot="1" x14ac:dyDescent="0.3">
      <c r="A48" s="99" t="s">
        <v>250</v>
      </c>
      <c r="B48" s="100" t="s">
        <v>41</v>
      </c>
      <c r="C48" s="101">
        <v>20</v>
      </c>
      <c r="D48" s="100" t="s">
        <v>38</v>
      </c>
      <c r="E48" s="228" t="s">
        <v>251</v>
      </c>
      <c r="F48" s="103">
        <f>+F65+F89</f>
        <v>35611833302.150002</v>
      </c>
      <c r="G48" s="103">
        <f>+G65+G89</f>
        <v>0</v>
      </c>
      <c r="H48" s="103">
        <f>+H65+H89</f>
        <v>35611833302.150002</v>
      </c>
      <c r="I48" s="309">
        <f t="shared" si="8"/>
        <v>0.49619057844522441</v>
      </c>
      <c r="J48" s="103">
        <f>+J65+J89</f>
        <v>27980964371.48</v>
      </c>
      <c r="K48" s="103">
        <f>+K65+K89</f>
        <v>27980964371.48</v>
      </c>
      <c r="L48" s="103">
        <f>+L65+L89</f>
        <v>0</v>
      </c>
      <c r="M48" s="310">
        <f t="shared" si="9"/>
        <v>0.78572097465677793</v>
      </c>
      <c r="N48" s="310">
        <f t="shared" si="10"/>
        <v>0.78572097465677793</v>
      </c>
      <c r="O48" s="291">
        <f t="shared" si="11"/>
        <v>1</v>
      </c>
    </row>
    <row r="49" spans="1:15" ht="24" customHeight="1" x14ac:dyDescent="0.25">
      <c r="A49" s="110" t="s">
        <v>252</v>
      </c>
      <c r="B49" s="111" t="s">
        <v>37</v>
      </c>
      <c r="C49" s="111">
        <v>10</v>
      </c>
      <c r="D49" s="111" t="s">
        <v>38</v>
      </c>
      <c r="E49" s="231" t="s">
        <v>253</v>
      </c>
      <c r="F49" s="254">
        <f t="shared" ref="F49:H52" si="12">+F50</f>
        <v>136260570.40000001</v>
      </c>
      <c r="G49" s="254">
        <f t="shared" si="12"/>
        <v>0</v>
      </c>
      <c r="H49" s="254">
        <f t="shared" si="12"/>
        <v>136260570.40000001</v>
      </c>
      <c r="I49" s="292">
        <f t="shared" si="8"/>
        <v>1.8985602530597692E-3</v>
      </c>
      <c r="J49" s="254">
        <f t="shared" ref="J49:L52" si="13">+J50</f>
        <v>136260570</v>
      </c>
      <c r="K49" s="254">
        <f t="shared" si="13"/>
        <v>136260570</v>
      </c>
      <c r="L49" s="254">
        <f t="shared" si="13"/>
        <v>0</v>
      </c>
      <c r="M49" s="292">
        <f t="shared" si="9"/>
        <v>0.99999999706444787</v>
      </c>
      <c r="N49" s="292">
        <f t="shared" si="10"/>
        <v>0.99999999706444787</v>
      </c>
      <c r="O49" s="293">
        <f t="shared" si="11"/>
        <v>1</v>
      </c>
    </row>
    <row r="50" spans="1:15" ht="24" customHeight="1" x14ac:dyDescent="0.25">
      <c r="A50" s="113" t="s">
        <v>254</v>
      </c>
      <c r="B50" s="32" t="s">
        <v>37</v>
      </c>
      <c r="C50" s="32">
        <v>10</v>
      </c>
      <c r="D50" s="32" t="s">
        <v>38</v>
      </c>
      <c r="E50" s="234" t="s">
        <v>255</v>
      </c>
      <c r="F50" s="242">
        <f t="shared" si="12"/>
        <v>136260570.40000001</v>
      </c>
      <c r="G50" s="242">
        <f t="shared" si="12"/>
        <v>0</v>
      </c>
      <c r="H50" s="242">
        <f t="shared" si="12"/>
        <v>136260570.40000001</v>
      </c>
      <c r="I50" s="294">
        <f t="shared" si="8"/>
        <v>1.8985602530597692E-3</v>
      </c>
      <c r="J50" s="242">
        <f t="shared" si="13"/>
        <v>136260570</v>
      </c>
      <c r="K50" s="242">
        <f t="shared" si="13"/>
        <v>136260570</v>
      </c>
      <c r="L50" s="242">
        <f t="shared" si="13"/>
        <v>0</v>
      </c>
      <c r="M50" s="294">
        <f t="shared" si="9"/>
        <v>0.99999999706444787</v>
      </c>
      <c r="N50" s="294">
        <f t="shared" si="10"/>
        <v>0.99999999706444787</v>
      </c>
      <c r="O50" s="295">
        <f t="shared" si="11"/>
        <v>1</v>
      </c>
    </row>
    <row r="51" spans="1:15" ht="49.5" customHeight="1" x14ac:dyDescent="0.25">
      <c r="A51" s="199" t="s">
        <v>380</v>
      </c>
      <c r="B51" s="32" t="s">
        <v>37</v>
      </c>
      <c r="C51" s="32">
        <v>10</v>
      </c>
      <c r="D51" s="32" t="s">
        <v>38</v>
      </c>
      <c r="E51" s="234" t="s">
        <v>381</v>
      </c>
      <c r="F51" s="242">
        <f t="shared" si="12"/>
        <v>136260570.40000001</v>
      </c>
      <c r="G51" s="242">
        <f t="shared" si="12"/>
        <v>0</v>
      </c>
      <c r="H51" s="242">
        <f t="shared" si="12"/>
        <v>136260570.40000001</v>
      </c>
      <c r="I51" s="294">
        <f t="shared" si="8"/>
        <v>1.8985602530597692E-3</v>
      </c>
      <c r="J51" s="242">
        <f t="shared" si="13"/>
        <v>136260570</v>
      </c>
      <c r="K51" s="242">
        <f t="shared" si="13"/>
        <v>136260570</v>
      </c>
      <c r="L51" s="242">
        <f t="shared" si="13"/>
        <v>0</v>
      </c>
      <c r="M51" s="294">
        <f t="shared" si="9"/>
        <v>0.99999999706444787</v>
      </c>
      <c r="N51" s="294">
        <f t="shared" si="10"/>
        <v>0.99999999706444787</v>
      </c>
      <c r="O51" s="295">
        <f t="shared" si="11"/>
        <v>1</v>
      </c>
    </row>
    <row r="52" spans="1:15" ht="49.5" customHeight="1" x14ac:dyDescent="0.25">
      <c r="A52" s="113" t="s">
        <v>382</v>
      </c>
      <c r="B52" s="32" t="s">
        <v>37</v>
      </c>
      <c r="C52" s="32">
        <v>10</v>
      </c>
      <c r="D52" s="32" t="s">
        <v>38</v>
      </c>
      <c r="E52" s="234" t="s">
        <v>381</v>
      </c>
      <c r="F52" s="242">
        <f t="shared" si="12"/>
        <v>136260570.40000001</v>
      </c>
      <c r="G52" s="242">
        <f t="shared" si="12"/>
        <v>0</v>
      </c>
      <c r="H52" s="242">
        <f t="shared" si="12"/>
        <v>136260570.40000001</v>
      </c>
      <c r="I52" s="294">
        <f t="shared" si="8"/>
        <v>1.8985602530597692E-3</v>
      </c>
      <c r="J52" s="242">
        <f t="shared" si="13"/>
        <v>136260570</v>
      </c>
      <c r="K52" s="242">
        <f t="shared" si="13"/>
        <v>136260570</v>
      </c>
      <c r="L52" s="242">
        <f t="shared" si="13"/>
        <v>0</v>
      </c>
      <c r="M52" s="294">
        <f t="shared" si="9"/>
        <v>0.99999999706444787</v>
      </c>
      <c r="N52" s="294">
        <f t="shared" si="10"/>
        <v>0.99999999706444787</v>
      </c>
      <c r="O52" s="295">
        <f t="shared" si="11"/>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8"/>
        <v>1.8985602530597692E-3</v>
      </c>
      <c r="J53" s="242">
        <f>SUM(J54:J54)</f>
        <v>136260570</v>
      </c>
      <c r="K53" s="242">
        <f>SUM(K54:K54)</f>
        <v>136260570</v>
      </c>
      <c r="L53" s="242">
        <f>SUM(L54:L54)</f>
        <v>0</v>
      </c>
      <c r="M53" s="294">
        <f t="shared" si="9"/>
        <v>0.99999999706444787</v>
      </c>
      <c r="N53" s="294">
        <f t="shared" si="10"/>
        <v>0.99999999706444787</v>
      </c>
      <c r="O53" s="295">
        <f t="shared" si="11"/>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8"/>
        <v>1.8985602530597692E-3</v>
      </c>
      <c r="J54" s="296">
        <v>136260570</v>
      </c>
      <c r="K54" s="296">
        <v>136260570</v>
      </c>
      <c r="L54" s="296">
        <f>+J54-K54</f>
        <v>0</v>
      </c>
      <c r="M54" s="297">
        <f t="shared" si="9"/>
        <v>0.99999999706444787</v>
      </c>
      <c r="N54" s="297">
        <f t="shared" si="10"/>
        <v>0.99999999706444787</v>
      </c>
      <c r="O54" s="298">
        <f t="shared" si="11"/>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8"/>
        <v>6.0058057977431488E-3</v>
      </c>
      <c r="J55" s="242">
        <f>+J56</f>
        <v>431039532.39999998</v>
      </c>
      <c r="K55" s="242">
        <f>+K56</f>
        <v>431039532.39999998</v>
      </c>
      <c r="L55" s="242">
        <f>+L56</f>
        <v>0</v>
      </c>
      <c r="M55" s="294">
        <f t="shared" si="9"/>
        <v>1</v>
      </c>
      <c r="N55" s="294">
        <f t="shared" si="10"/>
        <v>1</v>
      </c>
      <c r="O55" s="295">
        <f t="shared" si="11"/>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8"/>
        <v>6.0058057977431488E-3</v>
      </c>
      <c r="J56" s="242">
        <f>+J57+J61</f>
        <v>431039532.39999998</v>
      </c>
      <c r="K56" s="242">
        <f>+K57+K61</f>
        <v>431039532.39999998</v>
      </c>
      <c r="L56" s="242">
        <f>+L57+L61</f>
        <v>0</v>
      </c>
      <c r="M56" s="294">
        <f t="shared" si="9"/>
        <v>1</v>
      </c>
      <c r="N56" s="294">
        <f t="shared" si="10"/>
        <v>1</v>
      </c>
      <c r="O56" s="295">
        <f t="shared" si="11"/>
        <v>1</v>
      </c>
    </row>
    <row r="57" spans="1:15" ht="51.75" customHeight="1" x14ac:dyDescent="0.25">
      <c r="A57" s="113" t="s">
        <v>261</v>
      </c>
      <c r="B57" s="32" t="s">
        <v>37</v>
      </c>
      <c r="C57" s="32">
        <v>10</v>
      </c>
      <c r="D57" s="32" t="s">
        <v>38</v>
      </c>
      <c r="E57" s="234" t="s">
        <v>262</v>
      </c>
      <c r="F57" s="242">
        <f t="shared" ref="F57:H59" si="14">+F58</f>
        <v>22421581</v>
      </c>
      <c r="G57" s="242">
        <f t="shared" si="14"/>
        <v>0</v>
      </c>
      <c r="H57" s="242">
        <f t="shared" si="14"/>
        <v>22421581</v>
      </c>
      <c r="I57" s="294">
        <f t="shared" si="8"/>
        <v>3.1240675400372544E-4</v>
      </c>
      <c r="J57" s="242">
        <f t="shared" ref="J57:L59" si="15">+J58</f>
        <v>22421581</v>
      </c>
      <c r="K57" s="242">
        <f t="shared" si="15"/>
        <v>22421581</v>
      </c>
      <c r="L57" s="242">
        <f t="shared" si="15"/>
        <v>0</v>
      </c>
      <c r="M57" s="294">
        <f t="shared" si="9"/>
        <v>1</v>
      </c>
      <c r="N57" s="294">
        <f t="shared" si="10"/>
        <v>1</v>
      </c>
      <c r="O57" s="295">
        <f t="shared" si="11"/>
        <v>1</v>
      </c>
    </row>
    <row r="58" spans="1:15" ht="51.75" customHeight="1" x14ac:dyDescent="0.25">
      <c r="A58" s="113" t="s">
        <v>386</v>
      </c>
      <c r="B58" s="32" t="s">
        <v>37</v>
      </c>
      <c r="C58" s="32">
        <v>10</v>
      </c>
      <c r="D58" s="32" t="s">
        <v>38</v>
      </c>
      <c r="E58" s="234" t="s">
        <v>262</v>
      </c>
      <c r="F58" s="242">
        <f t="shared" si="14"/>
        <v>22421581</v>
      </c>
      <c r="G58" s="242">
        <f t="shared" si="14"/>
        <v>0</v>
      </c>
      <c r="H58" s="242">
        <f t="shared" si="14"/>
        <v>22421581</v>
      </c>
      <c r="I58" s="294">
        <f t="shared" si="8"/>
        <v>3.1240675400372544E-4</v>
      </c>
      <c r="J58" s="242">
        <f t="shared" si="15"/>
        <v>22421581</v>
      </c>
      <c r="K58" s="242">
        <f t="shared" si="15"/>
        <v>22421581</v>
      </c>
      <c r="L58" s="242">
        <f t="shared" si="15"/>
        <v>0</v>
      </c>
      <c r="M58" s="294">
        <f t="shared" si="9"/>
        <v>1</v>
      </c>
      <c r="N58" s="294">
        <f t="shared" si="10"/>
        <v>1</v>
      </c>
      <c r="O58" s="295">
        <f t="shared" si="11"/>
        <v>1</v>
      </c>
    </row>
    <row r="59" spans="1:15" ht="29.25" customHeight="1" x14ac:dyDescent="0.25">
      <c r="A59" s="113" t="s">
        <v>387</v>
      </c>
      <c r="B59" s="32" t="s">
        <v>37</v>
      </c>
      <c r="C59" s="32">
        <v>10</v>
      </c>
      <c r="D59" s="32" t="s">
        <v>38</v>
      </c>
      <c r="E59" s="256" t="s">
        <v>266</v>
      </c>
      <c r="F59" s="242">
        <f t="shared" si="14"/>
        <v>22421581</v>
      </c>
      <c r="G59" s="242">
        <f t="shared" si="14"/>
        <v>0</v>
      </c>
      <c r="H59" s="242">
        <f t="shared" si="14"/>
        <v>22421581</v>
      </c>
      <c r="I59" s="294">
        <f t="shared" si="8"/>
        <v>3.1240675400372544E-4</v>
      </c>
      <c r="J59" s="242">
        <f t="shared" si="15"/>
        <v>22421581</v>
      </c>
      <c r="K59" s="242">
        <f t="shared" si="15"/>
        <v>22421581</v>
      </c>
      <c r="L59" s="242">
        <f t="shared" si="15"/>
        <v>0</v>
      </c>
      <c r="M59" s="294">
        <f t="shared" si="9"/>
        <v>1</v>
      </c>
      <c r="N59" s="294">
        <f t="shared" si="10"/>
        <v>1</v>
      </c>
      <c r="O59" s="295">
        <f t="shared" si="11"/>
        <v>1</v>
      </c>
    </row>
    <row r="60" spans="1:15" ht="30" customHeight="1" x14ac:dyDescent="0.25">
      <c r="A60" s="114" t="s">
        <v>388</v>
      </c>
      <c r="B60" s="43" t="s">
        <v>37</v>
      </c>
      <c r="C60" s="43">
        <v>10</v>
      </c>
      <c r="D60" s="43" t="s">
        <v>38</v>
      </c>
      <c r="E60" s="237" t="s">
        <v>268</v>
      </c>
      <c r="F60" s="244">
        <v>22421581</v>
      </c>
      <c r="G60" s="296">
        <v>0</v>
      </c>
      <c r="H60" s="296">
        <f>+F60-G60</f>
        <v>22421581</v>
      </c>
      <c r="I60" s="297">
        <f t="shared" si="8"/>
        <v>3.1240675400372544E-4</v>
      </c>
      <c r="J60" s="296">
        <v>22421581</v>
      </c>
      <c r="K60" s="296">
        <v>22421581</v>
      </c>
      <c r="L60" s="296">
        <f>+J60-K60</f>
        <v>0</v>
      </c>
      <c r="M60" s="297">
        <f t="shared" si="9"/>
        <v>1</v>
      </c>
      <c r="N60" s="297">
        <f t="shared" si="10"/>
        <v>1</v>
      </c>
      <c r="O60" s="298">
        <f t="shared" si="11"/>
        <v>1</v>
      </c>
    </row>
    <row r="61" spans="1:15" ht="51.75" customHeight="1" x14ac:dyDescent="0.25">
      <c r="A61" s="113" t="s">
        <v>269</v>
      </c>
      <c r="B61" s="32" t="s">
        <v>37</v>
      </c>
      <c r="C61" s="32">
        <v>10</v>
      </c>
      <c r="D61" s="32" t="s">
        <v>38</v>
      </c>
      <c r="E61" s="234" t="s">
        <v>270</v>
      </c>
      <c r="F61" s="242">
        <f t="shared" ref="F61:H63" si="16">+F62</f>
        <v>408617951.39999998</v>
      </c>
      <c r="G61" s="242">
        <f t="shared" si="16"/>
        <v>0</v>
      </c>
      <c r="H61" s="242">
        <f t="shared" si="16"/>
        <v>408617951.39999998</v>
      </c>
      <c r="I61" s="294">
        <f t="shared" si="8"/>
        <v>5.6933990437394236E-3</v>
      </c>
      <c r="J61" s="242">
        <f t="shared" ref="J61:L63" si="17">+J62</f>
        <v>408617951.39999998</v>
      </c>
      <c r="K61" s="242">
        <f t="shared" si="17"/>
        <v>408617951.39999998</v>
      </c>
      <c r="L61" s="242">
        <f t="shared" si="17"/>
        <v>0</v>
      </c>
      <c r="M61" s="294">
        <f t="shared" si="9"/>
        <v>1</v>
      </c>
      <c r="N61" s="294">
        <f t="shared" si="10"/>
        <v>1</v>
      </c>
      <c r="O61" s="295">
        <f t="shared" si="11"/>
        <v>1</v>
      </c>
    </row>
    <row r="62" spans="1:15" ht="51.75" customHeight="1" x14ac:dyDescent="0.25">
      <c r="A62" s="113" t="s">
        <v>389</v>
      </c>
      <c r="B62" s="32" t="s">
        <v>37</v>
      </c>
      <c r="C62" s="32">
        <v>10</v>
      </c>
      <c r="D62" s="32" t="s">
        <v>38</v>
      </c>
      <c r="E62" s="234" t="s">
        <v>390</v>
      </c>
      <c r="F62" s="242">
        <f t="shared" si="16"/>
        <v>408617951.39999998</v>
      </c>
      <c r="G62" s="242">
        <f t="shared" si="16"/>
        <v>0</v>
      </c>
      <c r="H62" s="242">
        <f t="shared" si="16"/>
        <v>408617951.39999998</v>
      </c>
      <c r="I62" s="294">
        <f t="shared" si="8"/>
        <v>5.6933990437394236E-3</v>
      </c>
      <c r="J62" s="242">
        <f t="shared" si="17"/>
        <v>408617951.39999998</v>
      </c>
      <c r="K62" s="242">
        <f t="shared" si="17"/>
        <v>408617951.39999998</v>
      </c>
      <c r="L62" s="242">
        <f t="shared" si="17"/>
        <v>0</v>
      </c>
      <c r="M62" s="294">
        <f t="shared" si="9"/>
        <v>1</v>
      </c>
      <c r="N62" s="294">
        <f t="shared" si="10"/>
        <v>1</v>
      </c>
      <c r="O62" s="295">
        <f t="shared" si="11"/>
        <v>1</v>
      </c>
    </row>
    <row r="63" spans="1:15" ht="29.25" customHeight="1" x14ac:dyDescent="0.25">
      <c r="A63" s="113" t="s">
        <v>391</v>
      </c>
      <c r="B63" s="32" t="s">
        <v>37</v>
      </c>
      <c r="C63" s="32">
        <v>10</v>
      </c>
      <c r="D63" s="32" t="s">
        <v>38</v>
      </c>
      <c r="E63" s="256" t="s">
        <v>266</v>
      </c>
      <c r="F63" s="242">
        <f t="shared" si="16"/>
        <v>408617951.39999998</v>
      </c>
      <c r="G63" s="242">
        <f t="shared" si="16"/>
        <v>0</v>
      </c>
      <c r="H63" s="242">
        <f t="shared" si="16"/>
        <v>408617951.39999998</v>
      </c>
      <c r="I63" s="294">
        <f t="shared" si="8"/>
        <v>5.6933990437394236E-3</v>
      </c>
      <c r="J63" s="242">
        <f t="shared" si="17"/>
        <v>408617951.39999998</v>
      </c>
      <c r="K63" s="242">
        <f t="shared" si="17"/>
        <v>408617951.39999998</v>
      </c>
      <c r="L63" s="242">
        <f t="shared" si="17"/>
        <v>0</v>
      </c>
      <c r="M63" s="294">
        <f t="shared" si="9"/>
        <v>1</v>
      </c>
      <c r="N63" s="294">
        <f t="shared" si="10"/>
        <v>1</v>
      </c>
      <c r="O63" s="295">
        <f t="shared" si="11"/>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8"/>
        <v>5.6933990437394236E-3</v>
      </c>
      <c r="J64" s="244">
        <v>408617951.39999998</v>
      </c>
      <c r="K64" s="244">
        <v>408617951.39999998</v>
      </c>
      <c r="L64" s="296">
        <f>+J64-K64</f>
        <v>0</v>
      </c>
      <c r="M64" s="297">
        <f t="shared" si="9"/>
        <v>1</v>
      </c>
      <c r="N64" s="297">
        <f t="shared" si="10"/>
        <v>1</v>
      </c>
      <c r="O64" s="298">
        <f t="shared" si="11"/>
        <v>1</v>
      </c>
    </row>
    <row r="65" spans="1:15" ht="29.25" customHeight="1" x14ac:dyDescent="0.25">
      <c r="A65" s="113" t="s">
        <v>274</v>
      </c>
      <c r="B65" s="32" t="s">
        <v>41</v>
      </c>
      <c r="C65" s="32">
        <v>20</v>
      </c>
      <c r="D65" s="32" t="s">
        <v>38</v>
      </c>
      <c r="E65" s="234" t="s">
        <v>275</v>
      </c>
      <c r="F65" s="242">
        <f>+F66</f>
        <v>23533691800.150002</v>
      </c>
      <c r="G65" s="242">
        <f>+G66</f>
        <v>0</v>
      </c>
      <c r="H65" s="242">
        <f>+H66</f>
        <v>23533691800.150002</v>
      </c>
      <c r="I65" s="294">
        <f t="shared" si="8"/>
        <v>0.32790213433249654</v>
      </c>
      <c r="J65" s="242">
        <f>+J66</f>
        <v>21957822869.48</v>
      </c>
      <c r="K65" s="242">
        <f>+K66</f>
        <v>21957822869.48</v>
      </c>
      <c r="L65" s="242">
        <f>+L66</f>
        <v>0</v>
      </c>
      <c r="M65" s="294">
        <f t="shared" si="9"/>
        <v>0.9330377509804918</v>
      </c>
      <c r="N65" s="294">
        <f t="shared" si="10"/>
        <v>0.9330377509804918</v>
      </c>
      <c r="O65" s="295">
        <f t="shared" si="11"/>
        <v>1</v>
      </c>
    </row>
    <row r="66" spans="1:15" ht="29.25" customHeight="1" x14ac:dyDescent="0.25">
      <c r="A66" s="113" t="s">
        <v>276</v>
      </c>
      <c r="B66" s="32" t="s">
        <v>41</v>
      </c>
      <c r="C66" s="32">
        <v>20</v>
      </c>
      <c r="D66" s="32" t="s">
        <v>38</v>
      </c>
      <c r="E66" s="234" t="s">
        <v>255</v>
      </c>
      <c r="F66" s="242">
        <f>+F67+F73</f>
        <v>23533691800.150002</v>
      </c>
      <c r="G66" s="242">
        <f>+G67+G73</f>
        <v>0</v>
      </c>
      <c r="H66" s="242">
        <f>+H67+H73</f>
        <v>23533691800.150002</v>
      </c>
      <c r="I66" s="294">
        <f t="shared" si="8"/>
        <v>0.32790213433249654</v>
      </c>
      <c r="J66" s="242">
        <f>+J67+J73</f>
        <v>21957822869.48</v>
      </c>
      <c r="K66" s="242">
        <f>+K67+K73</f>
        <v>21957822869.48</v>
      </c>
      <c r="L66" s="242">
        <f>+L67+L73</f>
        <v>0</v>
      </c>
      <c r="M66" s="294">
        <f t="shared" si="9"/>
        <v>0.9330377509804918</v>
      </c>
      <c r="N66" s="294">
        <f t="shared" si="10"/>
        <v>0.9330377509804918</v>
      </c>
      <c r="O66" s="295">
        <f t="shared" si="11"/>
        <v>1</v>
      </c>
    </row>
    <row r="67" spans="1:15" ht="49.5" customHeight="1" x14ac:dyDescent="0.25">
      <c r="A67" s="113" t="s">
        <v>277</v>
      </c>
      <c r="B67" s="32" t="s">
        <v>41</v>
      </c>
      <c r="C67" s="32">
        <v>20</v>
      </c>
      <c r="D67" s="32" t="s">
        <v>38</v>
      </c>
      <c r="E67" s="256" t="s">
        <v>278</v>
      </c>
      <c r="F67" s="242">
        <f>+F68</f>
        <v>23515648068.150002</v>
      </c>
      <c r="G67" s="242">
        <f>+G68</f>
        <v>0</v>
      </c>
      <c r="H67" s="242">
        <f>+H68</f>
        <v>23515648068.150002</v>
      </c>
      <c r="I67" s="294">
        <f t="shared" si="8"/>
        <v>0.32765072548919361</v>
      </c>
      <c r="J67" s="242">
        <f>+J68</f>
        <v>21939779137.48</v>
      </c>
      <c r="K67" s="242">
        <f>+K68</f>
        <v>21939779137.48</v>
      </c>
      <c r="L67" s="242">
        <f>+L68</f>
        <v>0</v>
      </c>
      <c r="M67" s="294">
        <f t="shared" si="9"/>
        <v>0.93298637034782017</v>
      </c>
      <c r="N67" s="294">
        <f t="shared" si="10"/>
        <v>0.93298637034782017</v>
      </c>
      <c r="O67" s="295">
        <f t="shared" si="11"/>
        <v>1</v>
      </c>
    </row>
    <row r="68" spans="1:15" ht="49.5" customHeight="1" x14ac:dyDescent="0.25">
      <c r="A68" s="113" t="s">
        <v>393</v>
      </c>
      <c r="B68" s="32" t="s">
        <v>41</v>
      </c>
      <c r="C68" s="32">
        <v>20</v>
      </c>
      <c r="D68" s="32" t="s">
        <v>38</v>
      </c>
      <c r="E68" s="234" t="s">
        <v>278</v>
      </c>
      <c r="F68" s="242">
        <f>+F69+F71</f>
        <v>23515648068.150002</v>
      </c>
      <c r="G68" s="242">
        <f>+G69+G71</f>
        <v>0</v>
      </c>
      <c r="H68" s="242">
        <f>+H69+H71</f>
        <v>23515648068.150002</v>
      </c>
      <c r="I68" s="294">
        <f t="shared" si="8"/>
        <v>0.32765072548919361</v>
      </c>
      <c r="J68" s="242">
        <f>+J69+J71</f>
        <v>21939779137.48</v>
      </c>
      <c r="K68" s="242">
        <f>+K69+K71</f>
        <v>21939779137.48</v>
      </c>
      <c r="L68" s="242">
        <f>+L69+L71</f>
        <v>0</v>
      </c>
      <c r="M68" s="294">
        <f t="shared" si="9"/>
        <v>0.93298637034782017</v>
      </c>
      <c r="N68" s="294">
        <f t="shared" si="10"/>
        <v>0.93298637034782017</v>
      </c>
      <c r="O68" s="295">
        <f t="shared" si="11"/>
        <v>1</v>
      </c>
    </row>
    <row r="69" spans="1:15" ht="36.75" customHeight="1" x14ac:dyDescent="0.25">
      <c r="A69" s="113" t="s">
        <v>394</v>
      </c>
      <c r="B69" s="32" t="s">
        <v>41</v>
      </c>
      <c r="C69" s="32">
        <v>20</v>
      </c>
      <c r="D69" s="32" t="s">
        <v>38</v>
      </c>
      <c r="E69" s="234" t="s">
        <v>282</v>
      </c>
      <c r="F69" s="242">
        <f>+F70</f>
        <v>21234647769.150002</v>
      </c>
      <c r="G69" s="242">
        <f>+G70</f>
        <v>0</v>
      </c>
      <c r="H69" s="242">
        <f>+H70</f>
        <v>21234647769.150002</v>
      </c>
      <c r="I69" s="294">
        <f t="shared" si="8"/>
        <v>0.29586884983590594</v>
      </c>
      <c r="J69" s="242">
        <f>+J70</f>
        <v>20182669020.48</v>
      </c>
      <c r="K69" s="242">
        <f>+K70</f>
        <v>20182669020.48</v>
      </c>
      <c r="L69" s="242">
        <f>+L70</f>
        <v>0</v>
      </c>
      <c r="M69" s="294">
        <f t="shared" si="9"/>
        <v>0.95045932665771216</v>
      </c>
      <c r="N69" s="294">
        <f t="shared" si="10"/>
        <v>0.95045932665771216</v>
      </c>
      <c r="O69" s="295">
        <f t="shared" si="11"/>
        <v>1</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8"/>
        <v>0.29586884983590594</v>
      </c>
      <c r="J70" s="296">
        <v>20182669020.48</v>
      </c>
      <c r="K70" s="296">
        <v>20182669020.48</v>
      </c>
      <c r="L70" s="296">
        <f>+J70-K70</f>
        <v>0</v>
      </c>
      <c r="M70" s="297">
        <f t="shared" si="9"/>
        <v>0.95045932665771216</v>
      </c>
      <c r="N70" s="297">
        <f t="shared" si="10"/>
        <v>0.95045932665771216</v>
      </c>
      <c r="O70" s="298">
        <f t="shared" si="11"/>
        <v>1</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8"/>
        <v>3.1781875653287661E-2</v>
      </c>
      <c r="J71" s="242">
        <f>+J72</f>
        <v>1757110117</v>
      </c>
      <c r="K71" s="242">
        <f>+K72</f>
        <v>1757110117</v>
      </c>
      <c r="L71" s="242">
        <f>+L72</f>
        <v>0</v>
      </c>
      <c r="M71" s="294">
        <f t="shared" si="9"/>
        <v>0.77032436943139571</v>
      </c>
      <c r="N71" s="294">
        <f t="shared" si="10"/>
        <v>0.77032436943139571</v>
      </c>
      <c r="O71" s="295">
        <f t="shared" si="11"/>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03" si="18">+H72/$H$117</f>
        <v>3.1781875653287661E-2</v>
      </c>
      <c r="J72" s="296">
        <v>1757110117</v>
      </c>
      <c r="K72" s="296">
        <v>1757110117</v>
      </c>
      <c r="L72" s="296">
        <f>+J72-K72</f>
        <v>0</v>
      </c>
      <c r="M72" s="297">
        <f t="shared" ref="M72:M103" si="19">+J72/H72</f>
        <v>0.77032436943139571</v>
      </c>
      <c r="N72" s="297">
        <f t="shared" ref="N72:N103" si="20">+K72/H72</f>
        <v>0.77032436943139571</v>
      </c>
      <c r="O72" s="298">
        <f t="shared" si="11"/>
        <v>1</v>
      </c>
    </row>
    <row r="73" spans="1:15" ht="39" customHeight="1" x14ac:dyDescent="0.25">
      <c r="A73" s="113" t="s">
        <v>287</v>
      </c>
      <c r="B73" s="32" t="s">
        <v>41</v>
      </c>
      <c r="C73" s="32">
        <v>20</v>
      </c>
      <c r="D73" s="32" t="s">
        <v>38</v>
      </c>
      <c r="E73" s="234" t="s">
        <v>288</v>
      </c>
      <c r="F73" s="242">
        <f t="shared" ref="F73:H75" si="21">+F74</f>
        <v>18043732</v>
      </c>
      <c r="G73" s="242">
        <f t="shared" si="21"/>
        <v>0</v>
      </c>
      <c r="H73" s="242">
        <f t="shared" si="21"/>
        <v>18043732</v>
      </c>
      <c r="I73" s="294">
        <f t="shared" si="18"/>
        <v>2.5140884330293877E-4</v>
      </c>
      <c r="J73" s="242">
        <f t="shared" ref="J73:L75" si="22">+J74</f>
        <v>18043732</v>
      </c>
      <c r="K73" s="242">
        <f t="shared" si="22"/>
        <v>18043732</v>
      </c>
      <c r="L73" s="242">
        <f t="shared" si="22"/>
        <v>0</v>
      </c>
      <c r="M73" s="294">
        <f t="shared" si="19"/>
        <v>1</v>
      </c>
      <c r="N73" s="294">
        <f t="shared" si="20"/>
        <v>1</v>
      </c>
      <c r="O73" s="295">
        <f t="shared" si="11"/>
        <v>1</v>
      </c>
    </row>
    <row r="74" spans="1:15" ht="39" customHeight="1" x14ac:dyDescent="0.25">
      <c r="A74" s="113" t="s">
        <v>398</v>
      </c>
      <c r="B74" s="32" t="s">
        <v>41</v>
      </c>
      <c r="C74" s="32">
        <v>20</v>
      </c>
      <c r="D74" s="32" t="s">
        <v>38</v>
      </c>
      <c r="E74" s="234" t="s">
        <v>288</v>
      </c>
      <c r="F74" s="242">
        <f t="shared" si="21"/>
        <v>18043732</v>
      </c>
      <c r="G74" s="242">
        <f t="shared" si="21"/>
        <v>0</v>
      </c>
      <c r="H74" s="242">
        <f t="shared" si="21"/>
        <v>18043732</v>
      </c>
      <c r="I74" s="294">
        <f t="shared" si="18"/>
        <v>2.5140884330293877E-4</v>
      </c>
      <c r="J74" s="242">
        <f t="shared" si="22"/>
        <v>18043732</v>
      </c>
      <c r="K74" s="242">
        <f t="shared" si="22"/>
        <v>18043732</v>
      </c>
      <c r="L74" s="242">
        <f t="shared" si="22"/>
        <v>0</v>
      </c>
      <c r="M74" s="294">
        <f t="shared" si="19"/>
        <v>1</v>
      </c>
      <c r="N74" s="294">
        <f t="shared" si="20"/>
        <v>1</v>
      </c>
      <c r="O74" s="295">
        <f t="shared" si="11"/>
        <v>1</v>
      </c>
    </row>
    <row r="75" spans="1:15" ht="39" customHeight="1" x14ac:dyDescent="0.25">
      <c r="A75" s="113" t="s">
        <v>399</v>
      </c>
      <c r="B75" s="32" t="s">
        <v>41</v>
      </c>
      <c r="C75" s="32">
        <v>20</v>
      </c>
      <c r="D75" s="32" t="s">
        <v>38</v>
      </c>
      <c r="E75" s="234" t="s">
        <v>266</v>
      </c>
      <c r="F75" s="235">
        <f t="shared" si="21"/>
        <v>18043732</v>
      </c>
      <c r="G75" s="235">
        <f t="shared" si="21"/>
        <v>0</v>
      </c>
      <c r="H75" s="235">
        <f t="shared" si="21"/>
        <v>18043732</v>
      </c>
      <c r="I75" s="294">
        <f t="shared" si="18"/>
        <v>2.5140884330293877E-4</v>
      </c>
      <c r="J75" s="235">
        <f t="shared" si="22"/>
        <v>18043732</v>
      </c>
      <c r="K75" s="235">
        <f t="shared" si="22"/>
        <v>18043732</v>
      </c>
      <c r="L75" s="235">
        <f t="shared" si="22"/>
        <v>0</v>
      </c>
      <c r="M75" s="294">
        <f t="shared" si="19"/>
        <v>1</v>
      </c>
      <c r="N75" s="294">
        <f t="shared" si="20"/>
        <v>1</v>
      </c>
      <c r="O75" s="295">
        <f t="shared" si="11"/>
        <v>1</v>
      </c>
    </row>
    <row r="76" spans="1:15" ht="30" customHeight="1" x14ac:dyDescent="0.25">
      <c r="A76" s="114" t="s">
        <v>400</v>
      </c>
      <c r="B76" s="43" t="s">
        <v>41</v>
      </c>
      <c r="C76" s="43">
        <v>20</v>
      </c>
      <c r="D76" s="43" t="s">
        <v>38</v>
      </c>
      <c r="E76" s="237" t="s">
        <v>268</v>
      </c>
      <c r="F76" s="244">
        <v>18043732</v>
      </c>
      <c r="G76" s="296">
        <v>0</v>
      </c>
      <c r="H76" s="296">
        <f>+F76-G76</f>
        <v>18043732</v>
      </c>
      <c r="I76" s="297">
        <f t="shared" si="18"/>
        <v>2.5140884330293877E-4</v>
      </c>
      <c r="J76" s="296">
        <v>18043732</v>
      </c>
      <c r="K76" s="296">
        <v>18043732</v>
      </c>
      <c r="L76" s="296">
        <f>+J76-K76</f>
        <v>0</v>
      </c>
      <c r="M76" s="297">
        <f t="shared" si="19"/>
        <v>1</v>
      </c>
      <c r="N76" s="297">
        <f t="shared" si="20"/>
        <v>1</v>
      </c>
      <c r="O76" s="298">
        <f t="shared" si="11"/>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8"/>
        <v>9.4640239719648422E-3</v>
      </c>
      <c r="J77" s="257">
        <f>+J78</f>
        <v>34240573</v>
      </c>
      <c r="K77" s="257">
        <f>+K78</f>
        <v>34240573</v>
      </c>
      <c r="L77" s="257">
        <f>+L78</f>
        <v>0</v>
      </c>
      <c r="M77" s="294">
        <f t="shared" si="19"/>
        <v>5.0410310684086912E-2</v>
      </c>
      <c r="N77" s="294">
        <f t="shared" si="20"/>
        <v>5.0410310684086912E-2</v>
      </c>
      <c r="O77" s="295">
        <f t="shared" si="11"/>
        <v>1</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8"/>
        <v>9.4640239719648422E-3</v>
      </c>
      <c r="J78" s="257">
        <f>+J79+J83</f>
        <v>34240573</v>
      </c>
      <c r="K78" s="257">
        <f>+K79+K83</f>
        <v>34240573</v>
      </c>
      <c r="L78" s="257">
        <f>+L79+L83</f>
        <v>0</v>
      </c>
      <c r="M78" s="294">
        <f t="shared" si="19"/>
        <v>5.0410310684086912E-2</v>
      </c>
      <c r="N78" s="294">
        <f t="shared" si="20"/>
        <v>5.0410310684086912E-2</v>
      </c>
      <c r="O78" s="295">
        <f t="shared" si="11"/>
        <v>1</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8"/>
        <v>8.9869395832164484E-3</v>
      </c>
      <c r="J79" s="257">
        <f>J80</f>
        <v>0</v>
      </c>
      <c r="K79" s="257">
        <f>K80</f>
        <v>0</v>
      </c>
      <c r="L79" s="257">
        <f>L80</f>
        <v>0</v>
      </c>
      <c r="M79" s="294">
        <f t="shared" si="19"/>
        <v>0</v>
      </c>
      <c r="N79" s="294">
        <f t="shared" si="20"/>
        <v>0</v>
      </c>
      <c r="O79" s="295" t="s">
        <v>40</v>
      </c>
    </row>
    <row r="80" spans="1:15" ht="43.5" customHeight="1" x14ac:dyDescent="0.25">
      <c r="A80" s="113" t="s">
        <v>401</v>
      </c>
      <c r="B80" s="32" t="s">
        <v>37</v>
      </c>
      <c r="C80" s="32">
        <v>10</v>
      </c>
      <c r="D80" s="32" t="s">
        <v>38</v>
      </c>
      <c r="E80" s="234" t="s">
        <v>295</v>
      </c>
      <c r="F80" s="257">
        <f t="shared" ref="F80:H81" si="23">+F81</f>
        <v>647692269</v>
      </c>
      <c r="G80" s="257">
        <f t="shared" si="23"/>
        <v>2695350</v>
      </c>
      <c r="H80" s="257">
        <f t="shared" si="23"/>
        <v>644996919</v>
      </c>
      <c r="I80" s="294">
        <f t="shared" si="18"/>
        <v>8.9869395832164484E-3</v>
      </c>
      <c r="J80" s="257">
        <f t="shared" ref="J80:L81" si="24">+J81</f>
        <v>0</v>
      </c>
      <c r="K80" s="257">
        <f t="shared" si="24"/>
        <v>0</v>
      </c>
      <c r="L80" s="257">
        <f t="shared" si="24"/>
        <v>0</v>
      </c>
      <c r="M80" s="294">
        <f t="shared" si="19"/>
        <v>0</v>
      </c>
      <c r="N80" s="294">
        <f t="shared" si="20"/>
        <v>0</v>
      </c>
      <c r="O80" s="295" t="s">
        <v>40</v>
      </c>
    </row>
    <row r="81" spans="1:15" ht="33.75" customHeight="1" x14ac:dyDescent="0.25">
      <c r="A81" s="113" t="s">
        <v>402</v>
      </c>
      <c r="B81" s="32" t="s">
        <v>37</v>
      </c>
      <c r="C81" s="32">
        <v>10</v>
      </c>
      <c r="D81" s="32" t="s">
        <v>38</v>
      </c>
      <c r="E81" s="234" t="s">
        <v>298</v>
      </c>
      <c r="F81" s="257">
        <f t="shared" si="23"/>
        <v>647692269</v>
      </c>
      <c r="G81" s="257">
        <f t="shared" si="23"/>
        <v>2695350</v>
      </c>
      <c r="H81" s="257">
        <f t="shared" si="23"/>
        <v>644996919</v>
      </c>
      <c r="I81" s="294">
        <f t="shared" si="18"/>
        <v>8.9869395832164484E-3</v>
      </c>
      <c r="J81" s="257">
        <f t="shared" si="24"/>
        <v>0</v>
      </c>
      <c r="K81" s="257">
        <f t="shared" si="24"/>
        <v>0</v>
      </c>
      <c r="L81" s="257">
        <f t="shared" si="24"/>
        <v>0</v>
      </c>
      <c r="M81" s="294">
        <f t="shared" si="19"/>
        <v>0</v>
      </c>
      <c r="N81" s="294">
        <f t="shared" si="20"/>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8"/>
        <v>8.9869395832164484E-3</v>
      </c>
      <c r="J82" s="296">
        <v>0</v>
      </c>
      <c r="K82" s="296">
        <v>0</v>
      </c>
      <c r="L82" s="296">
        <f>+J82-K82</f>
        <v>0</v>
      </c>
      <c r="M82" s="297">
        <f t="shared" si="19"/>
        <v>0</v>
      </c>
      <c r="N82" s="297">
        <f t="shared" si="20"/>
        <v>0</v>
      </c>
      <c r="O82" s="298" t="s">
        <v>40</v>
      </c>
    </row>
    <row r="83" spans="1:15" ht="49.5" customHeight="1" x14ac:dyDescent="0.25">
      <c r="A83" s="113" t="s">
        <v>300</v>
      </c>
      <c r="B83" s="32" t="s">
        <v>37</v>
      </c>
      <c r="C83" s="32">
        <v>10</v>
      </c>
      <c r="D83" s="32" t="s">
        <v>38</v>
      </c>
      <c r="E83" s="234" t="s">
        <v>301</v>
      </c>
      <c r="F83" s="242">
        <f t="shared" ref="F83:H85" si="25">+F84</f>
        <v>34240573</v>
      </c>
      <c r="G83" s="242">
        <f t="shared" si="25"/>
        <v>0</v>
      </c>
      <c r="H83" s="242">
        <f t="shared" si="25"/>
        <v>34240573</v>
      </c>
      <c r="I83" s="294">
        <f t="shared" si="18"/>
        <v>4.7708438874839395E-4</v>
      </c>
      <c r="J83" s="242">
        <f t="shared" ref="J83:L85" si="26">+J84</f>
        <v>34240573</v>
      </c>
      <c r="K83" s="242">
        <f t="shared" si="26"/>
        <v>34240573</v>
      </c>
      <c r="L83" s="242">
        <f t="shared" si="26"/>
        <v>0</v>
      </c>
      <c r="M83" s="294">
        <f t="shared" si="19"/>
        <v>1</v>
      </c>
      <c r="N83" s="294">
        <f t="shared" si="20"/>
        <v>1</v>
      </c>
      <c r="O83" s="295">
        <f t="shared" ref="O83:O117" si="27">+K83/J83</f>
        <v>1</v>
      </c>
    </row>
    <row r="84" spans="1:15" ht="49.5" customHeight="1" x14ac:dyDescent="0.25">
      <c r="A84" s="113" t="s">
        <v>404</v>
      </c>
      <c r="B84" s="32" t="s">
        <v>37</v>
      </c>
      <c r="C84" s="32">
        <v>10</v>
      </c>
      <c r="D84" s="32" t="s">
        <v>38</v>
      </c>
      <c r="E84" s="234" t="s">
        <v>301</v>
      </c>
      <c r="F84" s="242">
        <f t="shared" si="25"/>
        <v>34240573</v>
      </c>
      <c r="G84" s="242">
        <f t="shared" si="25"/>
        <v>0</v>
      </c>
      <c r="H84" s="242">
        <f t="shared" si="25"/>
        <v>34240573</v>
      </c>
      <c r="I84" s="294">
        <f t="shared" si="18"/>
        <v>4.7708438874839395E-4</v>
      </c>
      <c r="J84" s="242">
        <f t="shared" si="26"/>
        <v>34240573</v>
      </c>
      <c r="K84" s="242">
        <f t="shared" si="26"/>
        <v>34240573</v>
      </c>
      <c r="L84" s="242">
        <f t="shared" si="26"/>
        <v>0</v>
      </c>
      <c r="M84" s="294">
        <f t="shared" si="19"/>
        <v>1</v>
      </c>
      <c r="N84" s="294">
        <f t="shared" si="20"/>
        <v>1</v>
      </c>
      <c r="O84" s="295">
        <f t="shared" si="27"/>
        <v>1</v>
      </c>
    </row>
    <row r="85" spans="1:15" ht="34.5" customHeight="1" x14ac:dyDescent="0.25">
      <c r="A85" s="113" t="s">
        <v>405</v>
      </c>
      <c r="B85" s="32" t="s">
        <v>37</v>
      </c>
      <c r="C85" s="32">
        <v>10</v>
      </c>
      <c r="D85" s="32" t="s">
        <v>38</v>
      </c>
      <c r="E85" s="234" t="s">
        <v>266</v>
      </c>
      <c r="F85" s="242">
        <f t="shared" si="25"/>
        <v>34240573</v>
      </c>
      <c r="G85" s="242">
        <f t="shared" si="25"/>
        <v>0</v>
      </c>
      <c r="H85" s="242">
        <f t="shared" si="25"/>
        <v>34240573</v>
      </c>
      <c r="I85" s="294">
        <f t="shared" si="18"/>
        <v>4.7708438874839395E-4</v>
      </c>
      <c r="J85" s="242">
        <f t="shared" si="26"/>
        <v>34240573</v>
      </c>
      <c r="K85" s="242">
        <f t="shared" si="26"/>
        <v>34240573</v>
      </c>
      <c r="L85" s="242">
        <f t="shared" si="26"/>
        <v>0</v>
      </c>
      <c r="M85" s="294">
        <f t="shared" si="19"/>
        <v>1</v>
      </c>
      <c r="N85" s="294">
        <f t="shared" si="20"/>
        <v>1</v>
      </c>
      <c r="O85" s="295">
        <f t="shared" si="27"/>
        <v>1</v>
      </c>
    </row>
    <row r="86" spans="1:15" ht="30" customHeight="1" x14ac:dyDescent="0.25">
      <c r="A86" s="114" t="s">
        <v>406</v>
      </c>
      <c r="B86" s="43" t="s">
        <v>37</v>
      </c>
      <c r="C86" s="43">
        <v>10</v>
      </c>
      <c r="D86" s="43" t="s">
        <v>38</v>
      </c>
      <c r="E86" s="237" t="s">
        <v>268</v>
      </c>
      <c r="F86" s="244">
        <v>34240573</v>
      </c>
      <c r="G86" s="296">
        <v>0</v>
      </c>
      <c r="H86" s="296">
        <f>+F86-G86</f>
        <v>34240573</v>
      </c>
      <c r="I86" s="297">
        <f t="shared" si="18"/>
        <v>4.7708438874839395E-4</v>
      </c>
      <c r="J86" s="296">
        <v>34240573</v>
      </c>
      <c r="K86" s="296">
        <v>34240573</v>
      </c>
      <c r="L86" s="296">
        <f>+J86-K86</f>
        <v>0</v>
      </c>
      <c r="M86" s="297">
        <f t="shared" si="19"/>
        <v>1</v>
      </c>
      <c r="N86" s="297">
        <f t="shared" si="20"/>
        <v>1</v>
      </c>
      <c r="O86" s="298">
        <f t="shared" si="27"/>
        <v>1</v>
      </c>
    </row>
    <row r="87" spans="1:15" ht="34.5" customHeight="1" x14ac:dyDescent="0.25">
      <c r="A87" s="201" t="s">
        <v>321</v>
      </c>
      <c r="B87" s="135" t="s">
        <v>37</v>
      </c>
      <c r="C87" s="32">
        <v>10</v>
      </c>
      <c r="D87" s="32" t="s">
        <v>38</v>
      </c>
      <c r="E87" s="256" t="s">
        <v>322</v>
      </c>
      <c r="F87" s="243">
        <f t="shared" ref="F87:H89" si="28">+F90</f>
        <v>30364445681.75</v>
      </c>
      <c r="G87" s="243">
        <f t="shared" si="28"/>
        <v>1</v>
      </c>
      <c r="H87" s="243">
        <f t="shared" si="28"/>
        <v>30364445680.75</v>
      </c>
      <c r="I87" s="294">
        <f t="shared" si="18"/>
        <v>0.42307711986258012</v>
      </c>
      <c r="J87" s="243">
        <f t="shared" ref="J87:L89" si="29">+J90</f>
        <v>29798903020.389999</v>
      </c>
      <c r="K87" s="243">
        <f t="shared" si="29"/>
        <v>29753695820.389999</v>
      </c>
      <c r="L87" s="243">
        <f t="shared" si="29"/>
        <v>45207200</v>
      </c>
      <c r="M87" s="294">
        <f t="shared" si="19"/>
        <v>0.98137483995900721</v>
      </c>
      <c r="N87" s="294">
        <f t="shared" si="20"/>
        <v>0.97988601976201417</v>
      </c>
      <c r="O87" s="295">
        <f t="shared" si="27"/>
        <v>0.99848292402008665</v>
      </c>
    </row>
    <row r="88" spans="1:15" ht="34.5" customHeight="1" x14ac:dyDescent="0.25">
      <c r="A88" s="201" t="s">
        <v>321</v>
      </c>
      <c r="B88" s="135" t="s">
        <v>37</v>
      </c>
      <c r="C88" s="32">
        <v>13</v>
      </c>
      <c r="D88" s="32" t="s">
        <v>38</v>
      </c>
      <c r="E88" s="256" t="s">
        <v>322</v>
      </c>
      <c r="F88" s="243">
        <f t="shared" si="28"/>
        <v>4260844770</v>
      </c>
      <c r="G88" s="243">
        <f t="shared" si="28"/>
        <v>0</v>
      </c>
      <c r="H88" s="243">
        <f t="shared" si="28"/>
        <v>4260844770</v>
      </c>
      <c r="I88" s="294">
        <f t="shared" si="18"/>
        <v>5.9367654935191687E-2</v>
      </c>
      <c r="J88" s="243">
        <f t="shared" si="29"/>
        <v>1831997000</v>
      </c>
      <c r="K88" s="243">
        <f t="shared" si="29"/>
        <v>1767887000</v>
      </c>
      <c r="L88" s="243">
        <f t="shared" si="29"/>
        <v>64110000</v>
      </c>
      <c r="M88" s="294">
        <f t="shared" si="19"/>
        <v>0.42996098165763502</v>
      </c>
      <c r="N88" s="294">
        <f t="shared" si="20"/>
        <v>0.41491466960905032</v>
      </c>
      <c r="O88" s="295">
        <f t="shared" si="27"/>
        <v>0.96500540120971812</v>
      </c>
    </row>
    <row r="89" spans="1:15" ht="34.5" customHeight="1" x14ac:dyDescent="0.25">
      <c r="A89" s="201" t="s">
        <v>321</v>
      </c>
      <c r="B89" s="135" t="s">
        <v>41</v>
      </c>
      <c r="C89" s="32">
        <v>20</v>
      </c>
      <c r="D89" s="32" t="s">
        <v>38</v>
      </c>
      <c r="E89" s="256" t="s">
        <v>322</v>
      </c>
      <c r="F89" s="257">
        <f t="shared" si="28"/>
        <v>12078141502</v>
      </c>
      <c r="G89" s="257">
        <f t="shared" si="28"/>
        <v>0</v>
      </c>
      <c r="H89" s="257">
        <f t="shared" si="28"/>
        <v>12078141502</v>
      </c>
      <c r="I89" s="294">
        <f t="shared" si="18"/>
        <v>0.16828844411272786</v>
      </c>
      <c r="J89" s="257">
        <f t="shared" si="29"/>
        <v>6023141502</v>
      </c>
      <c r="K89" s="257">
        <f t="shared" si="29"/>
        <v>6023141502</v>
      </c>
      <c r="L89" s="257">
        <f t="shared" si="29"/>
        <v>0</v>
      </c>
      <c r="M89" s="294">
        <f t="shared" si="19"/>
        <v>0.49868115065572277</v>
      </c>
      <c r="N89" s="294">
        <f t="shared" si="20"/>
        <v>0.49868115065572277</v>
      </c>
      <c r="O89" s="295">
        <f t="shared" si="27"/>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8"/>
        <v>0.42307711986258012</v>
      </c>
      <c r="J90" s="243">
        <f>+J93+J109+J113</f>
        <v>29798903020.389999</v>
      </c>
      <c r="K90" s="243">
        <f>+K93+K109+K113</f>
        <v>29753695820.389999</v>
      </c>
      <c r="L90" s="243">
        <f>+L93+L109+L113</f>
        <v>45207200</v>
      </c>
      <c r="M90" s="294">
        <f t="shared" si="19"/>
        <v>0.98137483995900721</v>
      </c>
      <c r="N90" s="294">
        <f t="shared" si="20"/>
        <v>0.97988601976201417</v>
      </c>
      <c r="O90" s="295">
        <f t="shared" si="27"/>
        <v>0.99848292402008665</v>
      </c>
    </row>
    <row r="91" spans="1:15" ht="34.5" customHeight="1" x14ac:dyDescent="0.25">
      <c r="A91" s="201" t="s">
        <v>323</v>
      </c>
      <c r="B91" s="135" t="s">
        <v>37</v>
      </c>
      <c r="C91" s="32">
        <v>13</v>
      </c>
      <c r="D91" s="32" t="s">
        <v>38</v>
      </c>
      <c r="E91" s="256" t="s">
        <v>255</v>
      </c>
      <c r="F91" s="243">
        <f t="shared" ref="F91:H95" si="30">+F94</f>
        <v>4260844770</v>
      </c>
      <c r="G91" s="243">
        <f t="shared" si="30"/>
        <v>0</v>
      </c>
      <c r="H91" s="243">
        <f t="shared" si="30"/>
        <v>4260844770</v>
      </c>
      <c r="I91" s="294">
        <f t="shared" si="18"/>
        <v>5.9367654935191687E-2</v>
      </c>
      <c r="J91" s="243">
        <f t="shared" ref="J91:L95" si="31">+J94</f>
        <v>1831997000</v>
      </c>
      <c r="K91" s="243">
        <f t="shared" si="31"/>
        <v>1767887000</v>
      </c>
      <c r="L91" s="243">
        <f t="shared" si="31"/>
        <v>64110000</v>
      </c>
      <c r="M91" s="294">
        <f t="shared" si="19"/>
        <v>0.42996098165763502</v>
      </c>
      <c r="N91" s="294">
        <f t="shared" si="20"/>
        <v>0.41491466960905032</v>
      </c>
      <c r="O91" s="295">
        <f t="shared" si="27"/>
        <v>0.96500540120971812</v>
      </c>
    </row>
    <row r="92" spans="1:15" ht="34.5" customHeight="1" x14ac:dyDescent="0.25">
      <c r="A92" s="201" t="s">
        <v>323</v>
      </c>
      <c r="B92" s="135" t="s">
        <v>41</v>
      </c>
      <c r="C92" s="32">
        <v>20</v>
      </c>
      <c r="D92" s="32" t="s">
        <v>38</v>
      </c>
      <c r="E92" s="256" t="s">
        <v>255</v>
      </c>
      <c r="F92" s="243">
        <f t="shared" si="30"/>
        <v>12078141502</v>
      </c>
      <c r="G92" s="243">
        <f t="shared" si="30"/>
        <v>0</v>
      </c>
      <c r="H92" s="243">
        <f t="shared" si="30"/>
        <v>12078141502</v>
      </c>
      <c r="I92" s="294">
        <f t="shared" si="18"/>
        <v>0.16828844411272786</v>
      </c>
      <c r="J92" s="243">
        <f t="shared" si="31"/>
        <v>6023141502</v>
      </c>
      <c r="K92" s="243">
        <f t="shared" si="31"/>
        <v>6023141502</v>
      </c>
      <c r="L92" s="243">
        <f t="shared" si="31"/>
        <v>0</v>
      </c>
      <c r="M92" s="294">
        <f t="shared" si="19"/>
        <v>0.49868115065572277</v>
      </c>
      <c r="N92" s="294">
        <f t="shared" si="20"/>
        <v>0.49868115065572277</v>
      </c>
      <c r="O92" s="295">
        <f t="shared" si="27"/>
        <v>1</v>
      </c>
    </row>
    <row r="93" spans="1:15" ht="64.5" customHeight="1" x14ac:dyDescent="0.25">
      <c r="A93" s="199" t="s">
        <v>330</v>
      </c>
      <c r="B93" s="71" t="s">
        <v>37</v>
      </c>
      <c r="C93" s="32">
        <v>10</v>
      </c>
      <c r="D93" s="32" t="s">
        <v>38</v>
      </c>
      <c r="E93" s="256" t="s">
        <v>331</v>
      </c>
      <c r="F93" s="257">
        <f t="shared" si="30"/>
        <v>7294087687</v>
      </c>
      <c r="G93" s="257">
        <f t="shared" si="30"/>
        <v>1</v>
      </c>
      <c r="H93" s="257">
        <f t="shared" si="30"/>
        <v>7294087686</v>
      </c>
      <c r="I93" s="294">
        <f t="shared" si="18"/>
        <v>0.10163075732267965</v>
      </c>
      <c r="J93" s="257">
        <f t="shared" si="31"/>
        <v>6775081714</v>
      </c>
      <c r="K93" s="257">
        <f t="shared" si="31"/>
        <v>6729874514</v>
      </c>
      <c r="L93" s="257">
        <f t="shared" si="31"/>
        <v>45207200</v>
      </c>
      <c r="M93" s="294">
        <f t="shared" si="19"/>
        <v>0.92884566318058381</v>
      </c>
      <c r="N93" s="294">
        <f t="shared" si="20"/>
        <v>0.92264787643245227</v>
      </c>
      <c r="O93" s="295">
        <f t="shared" si="27"/>
        <v>0.99332743103207388</v>
      </c>
    </row>
    <row r="94" spans="1:15" ht="64.5" customHeight="1" x14ac:dyDescent="0.25">
      <c r="A94" s="199" t="s">
        <v>330</v>
      </c>
      <c r="B94" s="135" t="s">
        <v>37</v>
      </c>
      <c r="C94" s="32">
        <v>13</v>
      </c>
      <c r="D94" s="32" t="s">
        <v>38</v>
      </c>
      <c r="E94" s="256" t="s">
        <v>331</v>
      </c>
      <c r="F94" s="257">
        <f t="shared" si="30"/>
        <v>4260844770</v>
      </c>
      <c r="G94" s="257">
        <f t="shared" si="30"/>
        <v>0</v>
      </c>
      <c r="H94" s="257">
        <f t="shared" si="30"/>
        <v>4260844770</v>
      </c>
      <c r="I94" s="294">
        <f t="shared" si="18"/>
        <v>5.9367654935191687E-2</v>
      </c>
      <c r="J94" s="257">
        <f t="shared" si="31"/>
        <v>1831997000</v>
      </c>
      <c r="K94" s="257">
        <f t="shared" si="31"/>
        <v>1767887000</v>
      </c>
      <c r="L94" s="257">
        <f t="shared" si="31"/>
        <v>64110000</v>
      </c>
      <c r="M94" s="294">
        <f t="shared" si="19"/>
        <v>0.42996098165763502</v>
      </c>
      <c r="N94" s="294">
        <f t="shared" si="20"/>
        <v>0.41491466960905032</v>
      </c>
      <c r="O94" s="295">
        <f t="shared" si="27"/>
        <v>0.96500540120971812</v>
      </c>
    </row>
    <row r="95" spans="1:15" ht="64.5" customHeight="1" x14ac:dyDescent="0.25">
      <c r="A95" s="199" t="s">
        <v>330</v>
      </c>
      <c r="B95" s="135" t="s">
        <v>41</v>
      </c>
      <c r="C95" s="32">
        <v>20</v>
      </c>
      <c r="D95" s="32" t="s">
        <v>38</v>
      </c>
      <c r="E95" s="256" t="s">
        <v>331</v>
      </c>
      <c r="F95" s="257">
        <f t="shared" si="30"/>
        <v>12078141502</v>
      </c>
      <c r="G95" s="257">
        <f t="shared" si="30"/>
        <v>0</v>
      </c>
      <c r="H95" s="257">
        <f t="shared" si="30"/>
        <v>12078141502</v>
      </c>
      <c r="I95" s="294">
        <f t="shared" si="18"/>
        <v>0.16828844411272786</v>
      </c>
      <c r="J95" s="257">
        <f t="shared" si="31"/>
        <v>6023141502</v>
      </c>
      <c r="K95" s="257">
        <f t="shared" si="31"/>
        <v>6023141502</v>
      </c>
      <c r="L95" s="257">
        <f t="shared" si="31"/>
        <v>0</v>
      </c>
      <c r="M95" s="294">
        <f t="shared" si="19"/>
        <v>0.49868115065572277</v>
      </c>
      <c r="N95" s="294">
        <f t="shared" si="20"/>
        <v>0.49868115065572277</v>
      </c>
      <c r="O95" s="295">
        <f t="shared" si="27"/>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8"/>
        <v>0.10163075732267965</v>
      </c>
      <c r="J96" s="243">
        <f>+J99+J101</f>
        <v>6775081714</v>
      </c>
      <c r="K96" s="243">
        <f>+K99+K101</f>
        <v>6729874514</v>
      </c>
      <c r="L96" s="243">
        <f>+L99+L101</f>
        <v>45207200</v>
      </c>
      <c r="M96" s="294">
        <f t="shared" si="19"/>
        <v>0.92884566318058381</v>
      </c>
      <c r="N96" s="294">
        <f t="shared" si="20"/>
        <v>0.92264787643245227</v>
      </c>
      <c r="O96" s="295">
        <f t="shared" si="27"/>
        <v>0.99332743103207388</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8"/>
        <v>5.9367654935191687E-2</v>
      </c>
      <c r="J97" s="243">
        <f>+J103</f>
        <v>1831997000</v>
      </c>
      <c r="K97" s="243">
        <f>+K103</f>
        <v>1767887000</v>
      </c>
      <c r="L97" s="243">
        <f>+L103</f>
        <v>64110000</v>
      </c>
      <c r="M97" s="294">
        <f t="shared" si="19"/>
        <v>0.42996098165763502</v>
      </c>
      <c r="N97" s="294">
        <f t="shared" si="20"/>
        <v>0.41491466960905032</v>
      </c>
      <c r="O97" s="295">
        <f t="shared" si="27"/>
        <v>0.96500540120971812</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8"/>
        <v>0.16828844411272786</v>
      </c>
      <c r="J98" s="243">
        <f>+J105+J107</f>
        <v>6023141502</v>
      </c>
      <c r="K98" s="243">
        <f>+K105+K107</f>
        <v>6023141502</v>
      </c>
      <c r="L98" s="243">
        <f>+L105+L107</f>
        <v>0</v>
      </c>
      <c r="M98" s="294">
        <f t="shared" si="19"/>
        <v>0.49868115065572277</v>
      </c>
      <c r="N98" s="294">
        <f t="shared" si="20"/>
        <v>0.49868115065572277</v>
      </c>
      <c r="O98" s="295">
        <f t="shared" si="27"/>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8"/>
        <v>0.10135390810141588</v>
      </c>
      <c r="J99" s="243">
        <f>+J100</f>
        <v>6755212114</v>
      </c>
      <c r="K99" s="243">
        <f>+K100</f>
        <v>6710004914</v>
      </c>
      <c r="L99" s="243">
        <f>+L100</f>
        <v>45207200</v>
      </c>
      <c r="M99" s="294">
        <f t="shared" si="19"/>
        <v>0.92865130439258048</v>
      </c>
      <c r="N99" s="294">
        <f t="shared" si="20"/>
        <v>0.92243658832749487</v>
      </c>
      <c r="O99" s="295">
        <f t="shared" si="27"/>
        <v>0.99330780451641043</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8"/>
        <v>0.10135390810141588</v>
      </c>
      <c r="J100" s="296">
        <v>6755212114</v>
      </c>
      <c r="K100" s="296">
        <v>6710004914</v>
      </c>
      <c r="L100" s="296">
        <f>+J100-K100</f>
        <v>45207200</v>
      </c>
      <c r="M100" s="297">
        <f t="shared" si="19"/>
        <v>0.92865130439258048</v>
      </c>
      <c r="N100" s="297">
        <f t="shared" si="20"/>
        <v>0.92243658832749487</v>
      </c>
      <c r="O100" s="298">
        <f t="shared" si="27"/>
        <v>0.99330780451641043</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8"/>
        <v>2.7684922126376471E-4</v>
      </c>
      <c r="J101" s="242">
        <f>+J102</f>
        <v>19869600</v>
      </c>
      <c r="K101" s="242">
        <f>+K102</f>
        <v>19869600</v>
      </c>
      <c r="L101" s="242">
        <f>+L102</f>
        <v>0</v>
      </c>
      <c r="M101" s="294">
        <f t="shared" si="19"/>
        <v>1</v>
      </c>
      <c r="N101" s="294">
        <f t="shared" si="20"/>
        <v>1</v>
      </c>
      <c r="O101" s="295">
        <f t="shared" si="27"/>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8"/>
        <v>2.7684922126376471E-4</v>
      </c>
      <c r="J102" s="296">
        <v>19869600</v>
      </c>
      <c r="K102" s="239">
        <v>19869600</v>
      </c>
      <c r="L102" s="296">
        <f>+J102-K102</f>
        <v>0</v>
      </c>
      <c r="M102" s="297">
        <f t="shared" si="19"/>
        <v>1</v>
      </c>
      <c r="N102" s="297">
        <f t="shared" si="20"/>
        <v>1</v>
      </c>
      <c r="O102" s="298">
        <f t="shared" si="27"/>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8"/>
        <v>5.9367654935191687E-2</v>
      </c>
      <c r="J103" s="242">
        <f>+J104</f>
        <v>1831997000</v>
      </c>
      <c r="K103" s="242">
        <f>+K104</f>
        <v>1767887000</v>
      </c>
      <c r="L103" s="242">
        <f>+L104</f>
        <v>64110000</v>
      </c>
      <c r="M103" s="294">
        <f t="shared" si="19"/>
        <v>0.42996098165763502</v>
      </c>
      <c r="N103" s="294">
        <f t="shared" si="20"/>
        <v>0.41491466960905032</v>
      </c>
      <c r="O103" s="295">
        <f t="shared" si="27"/>
        <v>0.96500540120971812</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ref="I104:I116" si="32">+H104/$H$117</f>
        <v>5.9367654935191687E-2</v>
      </c>
      <c r="J104" s="296">
        <v>1831997000</v>
      </c>
      <c r="K104" s="239">
        <v>1767887000</v>
      </c>
      <c r="L104" s="296">
        <f>+J104-K104</f>
        <v>64110000</v>
      </c>
      <c r="M104" s="297">
        <f t="shared" ref="M104:M117" si="33">+J104/H104</f>
        <v>0.42996098165763502</v>
      </c>
      <c r="N104" s="297">
        <f t="shared" ref="N104:N117" si="34">+K104/H104</f>
        <v>0.41491466960905032</v>
      </c>
      <c r="O104" s="298">
        <f t="shared" si="27"/>
        <v>0.96500540120971812</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32"/>
        <v>3.9736739742743648E-3</v>
      </c>
      <c r="J105" s="243">
        <f>+J106</f>
        <v>285192467</v>
      </c>
      <c r="K105" s="243">
        <f>+K106</f>
        <v>285192467</v>
      </c>
      <c r="L105" s="243">
        <f>+L106</f>
        <v>0</v>
      </c>
      <c r="M105" s="294">
        <f t="shared" si="33"/>
        <v>1</v>
      </c>
      <c r="N105" s="294">
        <f t="shared" si="34"/>
        <v>1</v>
      </c>
      <c r="O105" s="295">
        <f t="shared" si="27"/>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32"/>
        <v>3.9736739742743648E-3</v>
      </c>
      <c r="J106" s="296">
        <v>285192467</v>
      </c>
      <c r="K106" s="296">
        <v>285192467</v>
      </c>
      <c r="L106" s="296">
        <f>+J106-K106</f>
        <v>0</v>
      </c>
      <c r="M106" s="297">
        <f t="shared" si="33"/>
        <v>1</v>
      </c>
      <c r="N106" s="297">
        <f t="shared" si="34"/>
        <v>1</v>
      </c>
      <c r="O106" s="298">
        <f t="shared" si="27"/>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32"/>
        <v>0.1643147701384535</v>
      </c>
      <c r="J107" s="242">
        <f>+J108</f>
        <v>5737949035</v>
      </c>
      <c r="K107" s="242">
        <f>+K108</f>
        <v>5737949035</v>
      </c>
      <c r="L107" s="242">
        <f>+L108</f>
        <v>0</v>
      </c>
      <c r="M107" s="294">
        <f t="shared" si="33"/>
        <v>0.48655760471536713</v>
      </c>
      <c r="N107" s="294">
        <f t="shared" si="34"/>
        <v>0.48655760471536713</v>
      </c>
      <c r="O107" s="295">
        <f t="shared" si="27"/>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32"/>
        <v>0.1643147701384535</v>
      </c>
      <c r="J108" s="296">
        <v>5737949035</v>
      </c>
      <c r="K108" s="296">
        <v>5737949035</v>
      </c>
      <c r="L108" s="296">
        <f>+J108-K108</f>
        <v>0</v>
      </c>
      <c r="M108" s="297">
        <f t="shared" si="33"/>
        <v>0.48655760471536713</v>
      </c>
      <c r="N108" s="297">
        <f t="shared" si="34"/>
        <v>0.48655760471536713</v>
      </c>
      <c r="O108" s="298">
        <f t="shared" si="27"/>
        <v>1</v>
      </c>
    </row>
    <row r="109" spans="1:15" ht="66" customHeight="1" x14ac:dyDescent="0.25">
      <c r="A109" s="199" t="s">
        <v>338</v>
      </c>
      <c r="B109" s="135" t="s">
        <v>37</v>
      </c>
      <c r="C109" s="32">
        <v>10</v>
      </c>
      <c r="D109" s="32" t="s">
        <v>38</v>
      </c>
      <c r="E109" s="256" t="s">
        <v>339</v>
      </c>
      <c r="F109" s="243">
        <f t="shared" ref="F109:H111" si="35">+F110</f>
        <v>23022086103.75</v>
      </c>
      <c r="G109" s="243">
        <f t="shared" si="35"/>
        <v>0</v>
      </c>
      <c r="H109" s="243">
        <f t="shared" si="35"/>
        <v>23022086103.75</v>
      </c>
      <c r="I109" s="294">
        <f t="shared" si="32"/>
        <v>0.3207737755007915</v>
      </c>
      <c r="J109" s="243">
        <f t="shared" ref="J109:L111" si="36">+J110</f>
        <v>22975549415.389999</v>
      </c>
      <c r="K109" s="243">
        <f t="shared" si="36"/>
        <v>22975549415.389999</v>
      </c>
      <c r="L109" s="243">
        <f t="shared" si="36"/>
        <v>0</v>
      </c>
      <c r="M109" s="294">
        <f t="shared" si="33"/>
        <v>0.99797860679739092</v>
      </c>
      <c r="N109" s="294">
        <f t="shared" si="34"/>
        <v>0.99797860679739092</v>
      </c>
      <c r="O109" s="295">
        <f t="shared" si="27"/>
        <v>1</v>
      </c>
    </row>
    <row r="110" spans="1:15" ht="60.75" customHeight="1" x14ac:dyDescent="0.25">
      <c r="A110" s="199" t="s">
        <v>412</v>
      </c>
      <c r="B110" s="135" t="s">
        <v>37</v>
      </c>
      <c r="C110" s="32">
        <v>10</v>
      </c>
      <c r="D110" s="32" t="s">
        <v>38</v>
      </c>
      <c r="E110" s="256" t="s">
        <v>339</v>
      </c>
      <c r="F110" s="243">
        <f t="shared" si="35"/>
        <v>23022086103.75</v>
      </c>
      <c r="G110" s="243">
        <f t="shared" si="35"/>
        <v>0</v>
      </c>
      <c r="H110" s="243">
        <f t="shared" si="35"/>
        <v>23022086103.75</v>
      </c>
      <c r="I110" s="294">
        <f t="shared" si="32"/>
        <v>0.3207737755007915</v>
      </c>
      <c r="J110" s="243">
        <f t="shared" si="36"/>
        <v>22975549415.389999</v>
      </c>
      <c r="K110" s="243">
        <f t="shared" si="36"/>
        <v>22975549415.389999</v>
      </c>
      <c r="L110" s="243">
        <f t="shared" si="36"/>
        <v>0</v>
      </c>
      <c r="M110" s="294">
        <f t="shared" si="33"/>
        <v>0.99797860679739092</v>
      </c>
      <c r="N110" s="294">
        <f t="shared" si="34"/>
        <v>0.99797860679739092</v>
      </c>
      <c r="O110" s="295">
        <f t="shared" si="27"/>
        <v>1</v>
      </c>
    </row>
    <row r="111" spans="1:15" ht="35.25" customHeight="1" x14ac:dyDescent="0.25">
      <c r="A111" s="199" t="s">
        <v>413</v>
      </c>
      <c r="B111" s="135" t="s">
        <v>37</v>
      </c>
      <c r="C111" s="32">
        <v>10</v>
      </c>
      <c r="D111" s="32" t="s">
        <v>38</v>
      </c>
      <c r="E111" s="256" t="s">
        <v>342</v>
      </c>
      <c r="F111" s="243">
        <f t="shared" si="35"/>
        <v>23022086103.75</v>
      </c>
      <c r="G111" s="243">
        <f t="shared" si="35"/>
        <v>0</v>
      </c>
      <c r="H111" s="243">
        <f t="shared" si="35"/>
        <v>23022086103.75</v>
      </c>
      <c r="I111" s="294">
        <f t="shared" si="32"/>
        <v>0.3207737755007915</v>
      </c>
      <c r="J111" s="243">
        <f t="shared" si="36"/>
        <v>22975549415.389999</v>
      </c>
      <c r="K111" s="243">
        <f t="shared" si="36"/>
        <v>22975549415.389999</v>
      </c>
      <c r="L111" s="243">
        <f t="shared" si="36"/>
        <v>0</v>
      </c>
      <c r="M111" s="294">
        <f t="shared" si="33"/>
        <v>0.99797860679739092</v>
      </c>
      <c r="N111" s="294">
        <f t="shared" si="34"/>
        <v>0.99797860679739092</v>
      </c>
      <c r="O111" s="295">
        <f t="shared" si="27"/>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32"/>
        <v>0.3207737755007915</v>
      </c>
      <c r="J112" s="296">
        <v>22975549415.389999</v>
      </c>
      <c r="K112" s="296">
        <v>22975549415.389999</v>
      </c>
      <c r="L112" s="296">
        <f>+J112-K112</f>
        <v>0</v>
      </c>
      <c r="M112" s="297">
        <f t="shared" si="33"/>
        <v>0.99797860679739092</v>
      </c>
      <c r="N112" s="297">
        <f t="shared" si="34"/>
        <v>0.99797860679739092</v>
      </c>
      <c r="O112" s="298">
        <f t="shared" si="27"/>
        <v>1</v>
      </c>
    </row>
    <row r="113" spans="1:15" ht="72" customHeight="1" x14ac:dyDescent="0.25">
      <c r="A113" s="199" t="s">
        <v>344</v>
      </c>
      <c r="B113" s="135" t="s">
        <v>37</v>
      </c>
      <c r="C113" s="32">
        <v>10</v>
      </c>
      <c r="D113" s="32" t="s">
        <v>38</v>
      </c>
      <c r="E113" s="256" t="s">
        <v>345</v>
      </c>
      <c r="F113" s="243">
        <f t="shared" ref="F113:H115" si="37">+F114</f>
        <v>48271891</v>
      </c>
      <c r="G113" s="243">
        <f t="shared" si="37"/>
        <v>0</v>
      </c>
      <c r="H113" s="243">
        <f t="shared" si="37"/>
        <v>48271891</v>
      </c>
      <c r="I113" s="294">
        <f t="shared" si="32"/>
        <v>6.7258703910895706E-4</v>
      </c>
      <c r="J113" s="243">
        <f t="shared" ref="J113:L115" si="38">+J114</f>
        <v>48271891</v>
      </c>
      <c r="K113" s="243">
        <f t="shared" si="38"/>
        <v>48271891</v>
      </c>
      <c r="L113" s="243">
        <f t="shared" si="38"/>
        <v>0</v>
      </c>
      <c r="M113" s="294">
        <f t="shared" si="33"/>
        <v>1</v>
      </c>
      <c r="N113" s="294">
        <f t="shared" si="34"/>
        <v>1</v>
      </c>
      <c r="O113" s="295">
        <f t="shared" si="27"/>
        <v>1</v>
      </c>
    </row>
    <row r="114" spans="1:15" ht="49.5" customHeight="1" x14ac:dyDescent="0.25">
      <c r="A114" s="199" t="s">
        <v>415</v>
      </c>
      <c r="B114" s="135" t="s">
        <v>37</v>
      </c>
      <c r="C114" s="32">
        <v>10</v>
      </c>
      <c r="D114" s="32" t="s">
        <v>38</v>
      </c>
      <c r="E114" s="256" t="s">
        <v>345</v>
      </c>
      <c r="F114" s="243">
        <f t="shared" si="37"/>
        <v>48271891</v>
      </c>
      <c r="G114" s="243">
        <f t="shared" si="37"/>
        <v>0</v>
      </c>
      <c r="H114" s="243">
        <f t="shared" si="37"/>
        <v>48271891</v>
      </c>
      <c r="I114" s="294">
        <f t="shared" si="32"/>
        <v>6.7258703910895706E-4</v>
      </c>
      <c r="J114" s="243">
        <f t="shared" si="38"/>
        <v>48271891</v>
      </c>
      <c r="K114" s="243">
        <f t="shared" si="38"/>
        <v>48271891</v>
      </c>
      <c r="L114" s="243">
        <f t="shared" si="38"/>
        <v>0</v>
      </c>
      <c r="M114" s="294">
        <f t="shared" si="33"/>
        <v>1</v>
      </c>
      <c r="N114" s="294">
        <f t="shared" si="34"/>
        <v>1</v>
      </c>
      <c r="O114" s="295">
        <f t="shared" si="27"/>
        <v>1</v>
      </c>
    </row>
    <row r="115" spans="1:15" ht="35.25" customHeight="1" x14ac:dyDescent="0.25">
      <c r="A115" s="199" t="s">
        <v>416</v>
      </c>
      <c r="B115" s="135" t="s">
        <v>37</v>
      </c>
      <c r="C115" s="32">
        <v>10</v>
      </c>
      <c r="D115" s="32" t="s">
        <v>38</v>
      </c>
      <c r="E115" s="256" t="s">
        <v>348</v>
      </c>
      <c r="F115" s="243">
        <f t="shared" si="37"/>
        <v>48271891</v>
      </c>
      <c r="G115" s="243">
        <f t="shared" si="37"/>
        <v>0</v>
      </c>
      <c r="H115" s="243">
        <f t="shared" si="37"/>
        <v>48271891</v>
      </c>
      <c r="I115" s="294">
        <f t="shared" si="32"/>
        <v>6.7258703910895706E-4</v>
      </c>
      <c r="J115" s="243">
        <f t="shared" si="38"/>
        <v>48271891</v>
      </c>
      <c r="K115" s="243">
        <f t="shared" si="38"/>
        <v>48271891</v>
      </c>
      <c r="L115" s="243">
        <f t="shared" si="38"/>
        <v>0</v>
      </c>
      <c r="M115" s="294">
        <f t="shared" si="33"/>
        <v>1</v>
      </c>
      <c r="N115" s="294">
        <f t="shared" si="34"/>
        <v>1</v>
      </c>
      <c r="O115" s="295">
        <f t="shared" si="27"/>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32"/>
        <v>6.7258703910895706E-4</v>
      </c>
      <c r="J116" s="303">
        <v>48271891</v>
      </c>
      <c r="K116" s="303">
        <v>48271891</v>
      </c>
      <c r="L116" s="303">
        <f>+J116-K116</f>
        <v>0</v>
      </c>
      <c r="M116" s="311">
        <f t="shared" si="33"/>
        <v>1</v>
      </c>
      <c r="N116" s="311">
        <f t="shared" si="34"/>
        <v>1</v>
      </c>
      <c r="O116" s="298">
        <f t="shared" si="27"/>
        <v>1</v>
      </c>
    </row>
    <row r="117" spans="1:15" s="264" customFormat="1" ht="33" customHeight="1" thickBot="1" x14ac:dyDescent="0.3">
      <c r="A117" s="422" t="s">
        <v>350</v>
      </c>
      <c r="B117" s="423"/>
      <c r="C117" s="423"/>
      <c r="D117" s="423"/>
      <c r="E117" s="423"/>
      <c r="F117" s="207">
        <f t="shared" ref="F117:L117" si="39">+F8+F46+F47+F48</f>
        <v>71773169941.100006</v>
      </c>
      <c r="G117" s="207">
        <f t="shared" si="39"/>
        <v>2695351</v>
      </c>
      <c r="H117" s="207">
        <f t="shared" si="39"/>
        <v>71770474590.100006</v>
      </c>
      <c r="I117" s="208">
        <f t="shared" si="39"/>
        <v>0.99999999999999989</v>
      </c>
      <c r="J117" s="207">
        <f t="shared" si="39"/>
        <v>60491992339.900002</v>
      </c>
      <c r="K117" s="207">
        <f t="shared" si="39"/>
        <v>60382675139.900002</v>
      </c>
      <c r="L117" s="207">
        <f t="shared" si="39"/>
        <v>109317200</v>
      </c>
      <c r="M117" s="209">
        <f t="shared" si="33"/>
        <v>0.84285345311405035</v>
      </c>
      <c r="N117" s="209">
        <f t="shared" si="34"/>
        <v>0.84133030309136569</v>
      </c>
      <c r="O117" s="210">
        <f t="shared" si="27"/>
        <v>0.99819286494341675</v>
      </c>
    </row>
    <row r="118" spans="1:15" s="287" customFormat="1" ht="12" x14ac:dyDescent="0.25">
      <c r="A118" s="265" t="s">
        <v>639</v>
      </c>
      <c r="E118" s="372"/>
      <c r="F118" s="372"/>
      <c r="G118" s="372"/>
      <c r="H118" s="372"/>
      <c r="I118" s="372"/>
      <c r="J118" s="372"/>
    </row>
    <row r="119" spans="1:15" s="287" customFormat="1" ht="12" x14ac:dyDescent="0.25">
      <c r="A119" s="265" t="s">
        <v>419</v>
      </c>
      <c r="E119" s="372"/>
      <c r="F119" s="372"/>
      <c r="G119" s="372"/>
      <c r="H119" s="372"/>
      <c r="I119" s="372"/>
      <c r="J119" s="372"/>
    </row>
    <row r="120" spans="1:15" s="373" customFormat="1" ht="18" customHeight="1" x14ac:dyDescent="0.25">
      <c r="A120" s="373" t="s">
        <v>651</v>
      </c>
    </row>
    <row r="121" spans="1:15" x14ac:dyDescent="0.25">
      <c r="J121" s="269"/>
    </row>
    <row r="308" spans="1:14" ht="16.5" thickBot="1" x14ac:dyDescent="0.3"/>
    <row r="309" spans="1:14" ht="19.5" thickBot="1" x14ac:dyDescent="0.3">
      <c r="A309" s="382" t="s">
        <v>352</v>
      </c>
      <c r="B309" s="383"/>
      <c r="C309" s="383"/>
      <c r="D309" s="383"/>
      <c r="E309" s="383"/>
      <c r="F309" s="383"/>
      <c r="G309" s="383"/>
      <c r="H309" s="383"/>
      <c r="I309" s="383"/>
      <c r="J309" s="383"/>
      <c r="K309" s="383"/>
      <c r="L309" s="383"/>
      <c r="M309" s="383"/>
      <c r="N309" s="384"/>
    </row>
  </sheetData>
  <mergeCells count="18">
    <mergeCell ref="A2:J2"/>
    <mergeCell ref="A3:J3"/>
    <mergeCell ref="A4:J4"/>
    <mergeCell ref="A6:A7"/>
    <mergeCell ref="B6:B7"/>
    <mergeCell ref="C6:C7"/>
    <mergeCell ref="D6:D7"/>
    <mergeCell ref="E6:E7"/>
    <mergeCell ref="F6:F7"/>
    <mergeCell ref="G6:G7"/>
    <mergeCell ref="A117:E117"/>
    <mergeCell ref="A309:N309"/>
    <mergeCell ref="H6:H7"/>
    <mergeCell ref="I6:I7"/>
    <mergeCell ref="J6:J7"/>
    <mergeCell ref="K6:K7"/>
    <mergeCell ref="L6:L7"/>
    <mergeCell ref="M6:O6"/>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5762F-755E-4CCE-80DA-B24E7D9F8DF7}">
  <sheetPr codeName="Hoja14">
    <tabColor theme="0"/>
  </sheetPr>
  <dimension ref="A1:O309"/>
  <sheetViews>
    <sheetView zoomScale="78" zoomScaleNormal="78" workbookViewId="0">
      <selection activeCell="Q122" sqref="Q122"/>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13" t="s">
        <v>0</v>
      </c>
      <c r="B2" s="413"/>
      <c r="C2" s="413"/>
      <c r="D2" s="413"/>
      <c r="E2" s="413"/>
      <c r="F2" s="413"/>
      <c r="G2" s="413"/>
      <c r="H2" s="413"/>
      <c r="I2" s="413"/>
      <c r="J2" s="413"/>
      <c r="K2" s="162"/>
      <c r="L2" s="162"/>
      <c r="M2" s="162"/>
      <c r="N2" s="162"/>
      <c r="O2" s="162"/>
    </row>
    <row r="3" spans="1:15" ht="24.95" customHeight="1" x14ac:dyDescent="0.25">
      <c r="A3" s="414" t="s">
        <v>355</v>
      </c>
      <c r="B3" s="414"/>
      <c r="C3" s="414"/>
      <c r="D3" s="414"/>
      <c r="E3" s="414"/>
      <c r="F3" s="414"/>
      <c r="G3" s="414"/>
      <c r="H3" s="414"/>
      <c r="I3" s="414"/>
      <c r="J3" s="414"/>
      <c r="K3" s="164"/>
      <c r="L3" s="162"/>
      <c r="M3" s="162"/>
      <c r="N3" s="162"/>
      <c r="O3" s="162"/>
    </row>
    <row r="4" spans="1:15" ht="24.95" customHeight="1" x14ac:dyDescent="0.25">
      <c r="A4" s="415" t="s">
        <v>652</v>
      </c>
      <c r="B4" s="415"/>
      <c r="C4" s="415"/>
      <c r="D4" s="415"/>
      <c r="E4" s="415"/>
      <c r="F4" s="415"/>
      <c r="G4" s="415"/>
      <c r="H4" s="415"/>
      <c r="I4" s="415"/>
      <c r="J4" s="415"/>
      <c r="K4" s="162"/>
      <c r="L4" s="162"/>
      <c r="M4" s="162"/>
      <c r="N4" s="162"/>
      <c r="O4" s="162"/>
    </row>
    <row r="5" spans="1:15" ht="3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6" t="s">
        <v>6</v>
      </c>
      <c r="B6" s="418" t="s">
        <v>7</v>
      </c>
      <c r="C6" s="418" t="s">
        <v>8</v>
      </c>
      <c r="D6" s="418" t="s">
        <v>9</v>
      </c>
      <c r="E6" s="418" t="s">
        <v>10</v>
      </c>
      <c r="F6" s="407" t="s">
        <v>357</v>
      </c>
      <c r="G6" s="420" t="s">
        <v>358</v>
      </c>
      <c r="H6" s="407" t="s">
        <v>359</v>
      </c>
      <c r="I6" s="409" t="s">
        <v>14</v>
      </c>
      <c r="J6" s="407" t="s">
        <v>360</v>
      </c>
      <c r="K6" s="407" t="s">
        <v>361</v>
      </c>
      <c r="L6" s="407" t="s">
        <v>362</v>
      </c>
      <c r="M6" s="411" t="s">
        <v>363</v>
      </c>
      <c r="N6" s="411"/>
      <c r="O6" s="412"/>
    </row>
    <row r="7" spans="1:15" ht="84.75" customHeight="1" thickBot="1" x14ac:dyDescent="0.3">
      <c r="A7" s="417"/>
      <c r="B7" s="419"/>
      <c r="C7" s="419"/>
      <c r="D7" s="419"/>
      <c r="E7" s="419"/>
      <c r="F7" s="408"/>
      <c r="G7" s="421"/>
      <c r="H7" s="408"/>
      <c r="I7" s="410"/>
      <c r="J7" s="408"/>
      <c r="K7" s="408"/>
      <c r="L7" s="40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49073.77</v>
      </c>
      <c r="H8" s="26">
        <f>+H9</f>
        <v>286764168.63</v>
      </c>
      <c r="I8" s="289">
        <f t="shared" ref="I8:I71" si="0">+H8/$H$117</f>
        <v>3.9955757063855259E-3</v>
      </c>
      <c r="J8" s="26">
        <f>+J9</f>
        <v>278587272.63</v>
      </c>
      <c r="K8" s="26">
        <f>+K9</f>
        <v>278587272.63</v>
      </c>
      <c r="L8" s="26">
        <f>+L9</f>
        <v>0</v>
      </c>
      <c r="M8" s="290">
        <f t="shared" ref="M8:M71" si="1">+J8/H8</f>
        <v>0.97148564257848302</v>
      </c>
      <c r="N8" s="290">
        <f t="shared" ref="N8:N71" si="2">+K8/H8</f>
        <v>0.97148564257848302</v>
      </c>
      <c r="O8" s="291">
        <f t="shared" ref="O8:O43" si="3">+K8/J8</f>
        <v>1</v>
      </c>
    </row>
    <row r="9" spans="1:15" ht="27.75" customHeight="1" x14ac:dyDescent="0.25">
      <c r="A9" s="110" t="s">
        <v>100</v>
      </c>
      <c r="B9" s="111" t="s">
        <v>41</v>
      </c>
      <c r="C9" s="111">
        <v>20</v>
      </c>
      <c r="D9" s="111" t="s">
        <v>38</v>
      </c>
      <c r="E9" s="231" t="s">
        <v>101</v>
      </c>
      <c r="F9" s="254">
        <f>+F10+F15</f>
        <v>286813242.39999998</v>
      </c>
      <c r="G9" s="254">
        <f>+G10+G15</f>
        <v>49073.77</v>
      </c>
      <c r="H9" s="254">
        <f>+H10+H15</f>
        <v>286764168.63</v>
      </c>
      <c r="I9" s="292">
        <f t="shared" si="0"/>
        <v>3.9955757063855259E-3</v>
      </c>
      <c r="J9" s="254">
        <f>+J10+J15</f>
        <v>278587272.63</v>
      </c>
      <c r="K9" s="254">
        <f>+K10+K15</f>
        <v>278587272.63</v>
      </c>
      <c r="L9" s="254">
        <f>+L10+L15</f>
        <v>0</v>
      </c>
      <c r="M9" s="292">
        <f t="shared" si="1"/>
        <v>0.97148564257848302</v>
      </c>
      <c r="N9" s="292">
        <f t="shared" si="2"/>
        <v>0.97148564257848302</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2.7661947434717111E-4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2.7661947434717111E-4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2.7661947434717111E-4</v>
      </c>
      <c r="J12" s="242">
        <f>+J14+J13</f>
        <v>19853097.380000003</v>
      </c>
      <c r="K12" s="242">
        <f>+K14+K13</f>
        <v>19853097.380000003</v>
      </c>
      <c r="L12" s="242">
        <f>+L14+L13</f>
        <v>0</v>
      </c>
      <c r="M12" s="294">
        <f t="shared" si="1"/>
        <v>1</v>
      </c>
      <c r="N12" s="294">
        <f t="shared" si="2"/>
        <v>1</v>
      </c>
      <c r="O12" s="295">
        <f t="shared" si="3"/>
        <v>1</v>
      </c>
    </row>
    <row r="13" spans="1:15" ht="27.75" customHeight="1" x14ac:dyDescent="0.25">
      <c r="A13" s="114" t="s">
        <v>367</v>
      </c>
      <c r="B13" s="43" t="s">
        <v>41</v>
      </c>
      <c r="C13" s="43">
        <v>20</v>
      </c>
      <c r="D13" s="43" t="s">
        <v>38</v>
      </c>
      <c r="E13" s="237" t="s">
        <v>368</v>
      </c>
      <c r="F13" s="244">
        <v>8428841</v>
      </c>
      <c r="G13" s="244">
        <v>0</v>
      </c>
      <c r="H13" s="296">
        <f>+F13-G13</f>
        <v>8428841</v>
      </c>
      <c r="I13" s="297">
        <f t="shared" si="0"/>
        <v>1.1744170303243049E-4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1.591777713147406E-4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49073.77</v>
      </c>
      <c r="H15" s="243">
        <f>+H16+H33</f>
        <v>266911071.25</v>
      </c>
      <c r="I15" s="294">
        <f t="shared" si="0"/>
        <v>3.7189562320383545E-3</v>
      </c>
      <c r="J15" s="243">
        <f>+J16+J33</f>
        <v>258734175.25</v>
      </c>
      <c r="K15" s="243">
        <f>+K16+K33</f>
        <v>258734175.25</v>
      </c>
      <c r="L15" s="243">
        <f>+L16+L33</f>
        <v>0</v>
      </c>
      <c r="M15" s="294">
        <f t="shared" si="1"/>
        <v>0.96936471776271438</v>
      </c>
      <c r="N15" s="294">
        <f t="shared" si="2"/>
        <v>0.96936471776271438</v>
      </c>
      <c r="O15" s="295">
        <f t="shared" si="3"/>
        <v>1</v>
      </c>
    </row>
    <row r="16" spans="1:15" ht="24.75" customHeight="1" x14ac:dyDescent="0.25">
      <c r="A16" s="113" t="s">
        <v>116</v>
      </c>
      <c r="B16" s="32" t="s">
        <v>41</v>
      </c>
      <c r="C16" s="32">
        <v>20</v>
      </c>
      <c r="D16" s="32" t="s">
        <v>38</v>
      </c>
      <c r="E16" s="234" t="s">
        <v>117</v>
      </c>
      <c r="F16" s="242">
        <f>+F17+F20+F29</f>
        <v>178363939.63</v>
      </c>
      <c r="G16" s="242">
        <f>+G17+G20+G29</f>
        <v>48380.77</v>
      </c>
      <c r="H16" s="242">
        <f>+H17+H20+H29</f>
        <v>178315558.85999998</v>
      </c>
      <c r="I16" s="294">
        <f t="shared" si="0"/>
        <v>2.4845269841604557E-3</v>
      </c>
      <c r="J16" s="242">
        <f>+J17+J20+J29</f>
        <v>178315558.85999998</v>
      </c>
      <c r="K16" s="242">
        <f>+K17+K20+K29</f>
        <v>178315558.85999998</v>
      </c>
      <c r="L16" s="242">
        <f>+L17+L20+L29</f>
        <v>0</v>
      </c>
      <c r="M16" s="294">
        <f t="shared" si="1"/>
        <v>1</v>
      </c>
      <c r="N16" s="294">
        <f t="shared" si="2"/>
        <v>1</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6.7158743525956913E-4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4.1667023408124806E-6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6.6742073291875656E-4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48368.59</v>
      </c>
      <c r="H20" s="242">
        <f>+H21+H22+H23+H24+H25+H26+H27+H28</f>
        <v>116603726.25999999</v>
      </c>
      <c r="I20" s="294">
        <f t="shared" si="0"/>
        <v>1.6246765352320367E-3</v>
      </c>
      <c r="J20" s="242">
        <f>+J21+J22+J23+J24+J25+J26+J27+J28</f>
        <v>116603726.25999999</v>
      </c>
      <c r="K20" s="242">
        <f>+K21+K22+K23+K24+K25+K26+K27+K28</f>
        <v>116603726.25999999</v>
      </c>
      <c r="L20" s="242">
        <f>+L21+L22+L23+L24+L25+L26+L27+L28</f>
        <v>0</v>
      </c>
      <c r="M20" s="294">
        <f t="shared" si="1"/>
        <v>1</v>
      </c>
      <c r="N20" s="294">
        <f t="shared" si="2"/>
        <v>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1.0080753942797528E-5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1.180792702430302E-3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48368.59</v>
      </c>
      <c r="H23" s="296">
        <f t="shared" si="6"/>
        <v>469122.72</v>
      </c>
      <c r="I23" s="300">
        <f t="shared" si="0"/>
        <v>6.5364349817496898E-6</v>
      </c>
      <c r="J23" s="244">
        <v>469122.72</v>
      </c>
      <c r="K23" s="244">
        <v>469122.72</v>
      </c>
      <c r="L23" s="296">
        <f t="shared" si="7"/>
        <v>0</v>
      </c>
      <c r="M23" s="297">
        <f t="shared" si="1"/>
        <v>1</v>
      </c>
      <c r="N23" s="297">
        <f t="shared" si="2"/>
        <v>1</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5.4653431016756472E-6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9.3782500961604737E-6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2.7081400535346701E-5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1.245161268824671E-4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2.6082552326153784E-4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12.18</v>
      </c>
      <c r="H29" s="242">
        <f>+H30+H31+H32</f>
        <v>13511716.600000001</v>
      </c>
      <c r="I29" s="294">
        <f t="shared" si="0"/>
        <v>1.8826301366884981E-4</v>
      </c>
      <c r="J29" s="242">
        <f>+J30+J31+J32</f>
        <v>13511716.6</v>
      </c>
      <c r="K29" s="242">
        <f>+K30+K31+K32</f>
        <v>13511716.6</v>
      </c>
      <c r="L29" s="242">
        <f>+L30+L31+L32</f>
        <v>0</v>
      </c>
      <c r="M29" s="294">
        <f t="shared" si="1"/>
        <v>0.99999999999999989</v>
      </c>
      <c r="N29" s="294">
        <f t="shared" si="2"/>
        <v>0.99999999999999989</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9.3747528339080313E-5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12.18</v>
      </c>
      <c r="H31" s="296">
        <f>+F31-G31</f>
        <v>6018733.6000000006</v>
      </c>
      <c r="I31" s="297">
        <f t="shared" si="0"/>
        <v>8.3860915644572167E-5</v>
      </c>
      <c r="J31" s="296">
        <v>6018733.5999999996</v>
      </c>
      <c r="K31" s="244">
        <v>6018733.5999999996</v>
      </c>
      <c r="L31" s="296">
        <f>+J31-K31</f>
        <v>0</v>
      </c>
      <c r="M31" s="297">
        <f t="shared" si="1"/>
        <v>0.99999999999999989</v>
      </c>
      <c r="N31" s="297">
        <f t="shared" si="2"/>
        <v>0.99999999999999989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1.0654569685197294E-5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693</v>
      </c>
      <c r="H33" s="242">
        <f>+H34+H37+H39+H44</f>
        <v>88595512.390000001</v>
      </c>
      <c r="I33" s="294">
        <f t="shared" si="0"/>
        <v>1.2344292478778988E-3</v>
      </c>
      <c r="J33" s="242">
        <f>+J34+J37+J39+J44</f>
        <v>80418616.390000001</v>
      </c>
      <c r="K33" s="242">
        <f>+K34+K37+K39+K44</f>
        <v>80418616.390000001</v>
      </c>
      <c r="L33" s="242">
        <f>+L34+L37+L39+L44</f>
        <v>0</v>
      </c>
      <c r="M33" s="294">
        <f t="shared" si="1"/>
        <v>0.90770530267938321</v>
      </c>
      <c r="N33" s="294">
        <f t="shared" si="2"/>
        <v>0.90770530267938321</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1.5065634517576857E-5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6.9054627506316485E-6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8.1601717669452071E-6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2.014950280141447E-5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2.014950280141447E-5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1.1992141105589074E-3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si="0"/>
        <v>9.9607044943232462E-6</v>
      </c>
      <c r="J40" s="296">
        <v>714884</v>
      </c>
      <c r="K40" s="296">
        <v>714884</v>
      </c>
      <c r="L40" s="296">
        <f>+J40-K40</f>
        <v>0</v>
      </c>
      <c r="M40" s="297">
        <f t="shared" si="1"/>
        <v>1</v>
      </c>
      <c r="N40" s="297">
        <f t="shared" si="2"/>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0"/>
        <v>1.1550129235493893E-3</v>
      </c>
      <c r="J41" s="296">
        <v>74718873</v>
      </c>
      <c r="K41" s="296">
        <v>74718873</v>
      </c>
      <c r="L41" s="296">
        <f>+J41-K41</f>
        <v>0</v>
      </c>
      <c r="M41" s="297">
        <f t="shared" si="1"/>
        <v>0.90135930821752797</v>
      </c>
      <c r="N41" s="297">
        <f t="shared" si="2"/>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0"/>
        <v>3.0563480489618923E-5</v>
      </c>
      <c r="J42" s="296">
        <v>2193554</v>
      </c>
      <c r="K42" s="296">
        <v>2193554</v>
      </c>
      <c r="L42" s="296">
        <f>+J42-K42</f>
        <v>0</v>
      </c>
      <c r="M42" s="297">
        <f t="shared" si="1"/>
        <v>1</v>
      </c>
      <c r="N42" s="297">
        <f t="shared" si="2"/>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0"/>
        <v>3.677002025576044E-6</v>
      </c>
      <c r="J43" s="296">
        <v>263900</v>
      </c>
      <c r="K43" s="296">
        <v>263900</v>
      </c>
      <c r="L43" s="296">
        <f>+J43-K43</f>
        <v>0</v>
      </c>
      <c r="M43" s="297">
        <f t="shared" si="1"/>
        <v>1</v>
      </c>
      <c r="N43" s="297">
        <f t="shared" si="2"/>
        <v>1</v>
      </c>
      <c r="O43" s="298">
        <f t="shared" si="3"/>
        <v>1</v>
      </c>
    </row>
    <row r="44" spans="1:15" ht="41.25" customHeight="1" x14ac:dyDescent="0.25">
      <c r="A44" s="113" t="s">
        <v>190</v>
      </c>
      <c r="B44" s="32" t="s">
        <v>41</v>
      </c>
      <c r="C44" s="32">
        <v>20</v>
      </c>
      <c r="D44" s="32" t="s">
        <v>38</v>
      </c>
      <c r="E44" s="234" t="s">
        <v>191</v>
      </c>
      <c r="F44" s="242">
        <f>+F45</f>
        <v>693</v>
      </c>
      <c r="G44" s="242">
        <f>+G45</f>
        <v>693</v>
      </c>
      <c r="H44" s="242">
        <f>+H45</f>
        <v>0</v>
      </c>
      <c r="I44" s="301">
        <f t="shared" si="0"/>
        <v>0</v>
      </c>
      <c r="J44" s="242">
        <f>+J45</f>
        <v>0</v>
      </c>
      <c r="K44" s="242">
        <f>+K45</f>
        <v>0</v>
      </c>
      <c r="L44" s="242">
        <f>+L45</f>
        <v>0</v>
      </c>
      <c r="M44" s="294" t="e">
        <f t="shared" si="1"/>
        <v>#DIV/0!</v>
      </c>
      <c r="N44" s="294" t="e">
        <f t="shared" si="2"/>
        <v>#DIV/0!</v>
      </c>
      <c r="O44" s="295" t="s">
        <v>40</v>
      </c>
    </row>
    <row r="45" spans="1:15" ht="36.75" customHeight="1" thickBot="1" x14ac:dyDescent="0.3">
      <c r="A45" s="184" t="s">
        <v>200</v>
      </c>
      <c r="B45" s="89" t="s">
        <v>41</v>
      </c>
      <c r="C45" s="89">
        <v>20</v>
      </c>
      <c r="D45" s="89" t="s">
        <v>38</v>
      </c>
      <c r="E45" s="302" t="s">
        <v>201</v>
      </c>
      <c r="F45" s="250">
        <v>693</v>
      </c>
      <c r="G45" s="303">
        <v>693</v>
      </c>
      <c r="H45" s="303">
        <f>+F45-G45</f>
        <v>0</v>
      </c>
      <c r="I45" s="304">
        <f t="shared" si="0"/>
        <v>0</v>
      </c>
      <c r="J45" s="303">
        <v>0</v>
      </c>
      <c r="K45" s="303">
        <v>0</v>
      </c>
      <c r="L45" s="303">
        <f>+J45-K45</f>
        <v>0</v>
      </c>
      <c r="M45" s="297" t="e">
        <f t="shared" si="1"/>
        <v>#DIV/0!</v>
      </c>
      <c r="N45" s="297" t="e">
        <f t="shared" si="2"/>
        <v>#DIV/0!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0"/>
        <v>0.44044581104451608</v>
      </c>
      <c r="J46" s="192">
        <f>+J49+J55+J77+J87</f>
        <v>30400443695.790001</v>
      </c>
      <c r="K46" s="192">
        <f>+K49+K55+K77+K87</f>
        <v>30400443695.790001</v>
      </c>
      <c r="L46" s="192">
        <f>+L49+L55+L77+L87</f>
        <v>0</v>
      </c>
      <c r="M46" s="307">
        <f t="shared" si="1"/>
        <v>0.96170509568753881</v>
      </c>
      <c r="N46" s="307">
        <f t="shared" si="2"/>
        <v>0.96170509568753881</v>
      </c>
      <c r="O46" s="308">
        <f t="shared" ref="O46:O78" si="8">+K46/J46</f>
        <v>1</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0"/>
        <v>5.9367695528439152E-2</v>
      </c>
      <c r="J47" s="26">
        <f>+J88</f>
        <v>1855077000</v>
      </c>
      <c r="K47" s="26">
        <f>+K88</f>
        <v>1831997000</v>
      </c>
      <c r="L47" s="26">
        <f>+L88</f>
        <v>23080000</v>
      </c>
      <c r="M47" s="290">
        <f t="shared" si="1"/>
        <v>0.43537774787322281</v>
      </c>
      <c r="N47" s="290">
        <f t="shared" si="2"/>
        <v>0.42996098165763502</v>
      </c>
      <c r="O47" s="308">
        <f t="shared" si="8"/>
        <v>0.98755846792343394</v>
      </c>
    </row>
    <row r="48" spans="1:15" s="226" customFormat="1" ht="28.5" customHeight="1" thickBot="1" x14ac:dyDescent="0.3">
      <c r="A48" s="99" t="s">
        <v>250</v>
      </c>
      <c r="B48" s="100" t="s">
        <v>41</v>
      </c>
      <c r="C48" s="101">
        <v>20</v>
      </c>
      <c r="D48" s="100" t="s">
        <v>38</v>
      </c>
      <c r="E48" s="228" t="s">
        <v>251</v>
      </c>
      <c r="F48" s="103">
        <f>+F65+F89</f>
        <v>35611833302.150002</v>
      </c>
      <c r="G48" s="103">
        <f>+G65+G89</f>
        <v>0</v>
      </c>
      <c r="H48" s="103">
        <f>+H65+H89</f>
        <v>35611833302.150002</v>
      </c>
      <c r="I48" s="309">
        <f t="shared" si="0"/>
        <v>0.49619091772065921</v>
      </c>
      <c r="J48" s="103">
        <f>+J65+J89</f>
        <v>28580312229.720001</v>
      </c>
      <c r="K48" s="103">
        <f>+K65+K89</f>
        <v>27980964371.48</v>
      </c>
      <c r="L48" s="103">
        <f>+L65+L89</f>
        <v>599347858.24000168</v>
      </c>
      <c r="M48" s="310">
        <f t="shared" si="1"/>
        <v>0.80255099441888367</v>
      </c>
      <c r="N48" s="310">
        <f t="shared" si="2"/>
        <v>0.78572097465677793</v>
      </c>
      <c r="O48" s="291">
        <f t="shared" si="8"/>
        <v>0.97902934532615937</v>
      </c>
    </row>
    <row r="49" spans="1:15" ht="24" customHeight="1" x14ac:dyDescent="0.25">
      <c r="A49" s="110" t="s">
        <v>252</v>
      </c>
      <c r="B49" s="111" t="s">
        <v>37</v>
      </c>
      <c r="C49" s="111">
        <v>10</v>
      </c>
      <c r="D49" s="111" t="s">
        <v>38</v>
      </c>
      <c r="E49" s="231" t="s">
        <v>253</v>
      </c>
      <c r="F49" s="254">
        <f t="shared" ref="F49:H52" si="9">+F50</f>
        <v>136260570.40000001</v>
      </c>
      <c r="G49" s="254">
        <f t="shared" si="9"/>
        <v>0</v>
      </c>
      <c r="H49" s="254">
        <f t="shared" si="9"/>
        <v>136260570.40000001</v>
      </c>
      <c r="I49" s="292">
        <f t="shared" si="0"/>
        <v>1.8985615512199588E-3</v>
      </c>
      <c r="J49" s="254">
        <f t="shared" ref="J49:L52" si="10">+J50</f>
        <v>136260570</v>
      </c>
      <c r="K49" s="254">
        <f t="shared" si="10"/>
        <v>136260570</v>
      </c>
      <c r="L49" s="254">
        <f t="shared" si="10"/>
        <v>0</v>
      </c>
      <c r="M49" s="292">
        <f t="shared" si="1"/>
        <v>0.99999999706444787</v>
      </c>
      <c r="N49" s="292">
        <f t="shared" si="2"/>
        <v>0.99999999706444787</v>
      </c>
      <c r="O49" s="293">
        <f t="shared" si="8"/>
        <v>1</v>
      </c>
    </row>
    <row r="50" spans="1:15" ht="24" customHeight="1" x14ac:dyDescent="0.25">
      <c r="A50" s="113" t="s">
        <v>254</v>
      </c>
      <c r="B50" s="32" t="s">
        <v>37</v>
      </c>
      <c r="C50" s="32">
        <v>10</v>
      </c>
      <c r="D50" s="32" t="s">
        <v>38</v>
      </c>
      <c r="E50" s="234" t="s">
        <v>255</v>
      </c>
      <c r="F50" s="242">
        <f t="shared" si="9"/>
        <v>136260570.40000001</v>
      </c>
      <c r="G50" s="242">
        <f t="shared" si="9"/>
        <v>0</v>
      </c>
      <c r="H50" s="242">
        <f t="shared" si="9"/>
        <v>136260570.40000001</v>
      </c>
      <c r="I50" s="294">
        <f t="shared" si="0"/>
        <v>1.8985615512199588E-3</v>
      </c>
      <c r="J50" s="242">
        <f t="shared" si="10"/>
        <v>136260570</v>
      </c>
      <c r="K50" s="242">
        <f t="shared" si="10"/>
        <v>136260570</v>
      </c>
      <c r="L50" s="242">
        <f t="shared" si="10"/>
        <v>0</v>
      </c>
      <c r="M50" s="294">
        <f t="shared" si="1"/>
        <v>0.99999999706444787</v>
      </c>
      <c r="N50" s="294">
        <f t="shared" si="2"/>
        <v>0.99999999706444787</v>
      </c>
      <c r="O50" s="295">
        <f t="shared" si="8"/>
        <v>1</v>
      </c>
    </row>
    <row r="51" spans="1:15" ht="49.5" customHeight="1" x14ac:dyDescent="0.25">
      <c r="A51" s="199" t="s">
        <v>380</v>
      </c>
      <c r="B51" s="32" t="s">
        <v>37</v>
      </c>
      <c r="C51" s="32">
        <v>10</v>
      </c>
      <c r="D51" s="32" t="s">
        <v>38</v>
      </c>
      <c r="E51" s="234" t="s">
        <v>381</v>
      </c>
      <c r="F51" s="242">
        <f t="shared" si="9"/>
        <v>136260570.40000001</v>
      </c>
      <c r="G51" s="242">
        <f t="shared" si="9"/>
        <v>0</v>
      </c>
      <c r="H51" s="242">
        <f t="shared" si="9"/>
        <v>136260570.40000001</v>
      </c>
      <c r="I51" s="294">
        <f t="shared" si="0"/>
        <v>1.8985615512199588E-3</v>
      </c>
      <c r="J51" s="242">
        <f t="shared" si="10"/>
        <v>136260570</v>
      </c>
      <c r="K51" s="242">
        <f t="shared" si="10"/>
        <v>136260570</v>
      </c>
      <c r="L51" s="242">
        <f t="shared" si="10"/>
        <v>0</v>
      </c>
      <c r="M51" s="294">
        <f t="shared" si="1"/>
        <v>0.99999999706444787</v>
      </c>
      <c r="N51" s="294">
        <f t="shared" si="2"/>
        <v>0.99999999706444787</v>
      </c>
      <c r="O51" s="295">
        <f t="shared" si="8"/>
        <v>1</v>
      </c>
    </row>
    <row r="52" spans="1:15" ht="49.5" customHeight="1" x14ac:dyDescent="0.25">
      <c r="A52" s="113" t="s">
        <v>382</v>
      </c>
      <c r="B52" s="32" t="s">
        <v>37</v>
      </c>
      <c r="C52" s="32">
        <v>10</v>
      </c>
      <c r="D52" s="32" t="s">
        <v>38</v>
      </c>
      <c r="E52" s="234" t="s">
        <v>381</v>
      </c>
      <c r="F52" s="242">
        <f t="shared" si="9"/>
        <v>136260570.40000001</v>
      </c>
      <c r="G52" s="242">
        <f t="shared" si="9"/>
        <v>0</v>
      </c>
      <c r="H52" s="242">
        <f t="shared" si="9"/>
        <v>136260570.40000001</v>
      </c>
      <c r="I52" s="294">
        <f t="shared" si="0"/>
        <v>1.8985615512199588E-3</v>
      </c>
      <c r="J52" s="242">
        <f t="shared" si="10"/>
        <v>136260570</v>
      </c>
      <c r="K52" s="242">
        <f t="shared" si="10"/>
        <v>136260570</v>
      </c>
      <c r="L52" s="242">
        <f t="shared" si="10"/>
        <v>0</v>
      </c>
      <c r="M52" s="294">
        <f t="shared" si="1"/>
        <v>0.99999999706444787</v>
      </c>
      <c r="N52" s="294">
        <f t="shared" si="2"/>
        <v>0.99999999706444787</v>
      </c>
      <c r="O52" s="295">
        <f t="shared" si="8"/>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0"/>
        <v>1.8985615512199588E-3</v>
      </c>
      <c r="J53" s="242">
        <f>SUM(J54:J54)</f>
        <v>136260570</v>
      </c>
      <c r="K53" s="242">
        <f>SUM(K54:K54)</f>
        <v>136260570</v>
      </c>
      <c r="L53" s="242">
        <f>SUM(L54:L54)</f>
        <v>0</v>
      </c>
      <c r="M53" s="294">
        <f t="shared" si="1"/>
        <v>0.99999999706444787</v>
      </c>
      <c r="N53" s="294">
        <f t="shared" si="2"/>
        <v>0.99999999706444787</v>
      </c>
      <c r="O53" s="295">
        <f t="shared" si="8"/>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0"/>
        <v>1.8985615512199588E-3</v>
      </c>
      <c r="J54" s="296">
        <v>136260570</v>
      </c>
      <c r="K54" s="296">
        <v>136260570</v>
      </c>
      <c r="L54" s="296">
        <f>+J54-K54</f>
        <v>0</v>
      </c>
      <c r="M54" s="297">
        <f t="shared" si="1"/>
        <v>0.99999999706444787</v>
      </c>
      <c r="N54" s="297">
        <f t="shared" si="2"/>
        <v>0.99999999706444787</v>
      </c>
      <c r="O54" s="298">
        <f t="shared" si="8"/>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0"/>
        <v>6.0058099042749171E-3</v>
      </c>
      <c r="J55" s="242">
        <f>+J56</f>
        <v>431039532.39999998</v>
      </c>
      <c r="K55" s="242">
        <f>+K56</f>
        <v>431039532.39999998</v>
      </c>
      <c r="L55" s="242">
        <f>+L56</f>
        <v>0</v>
      </c>
      <c r="M55" s="294">
        <f t="shared" si="1"/>
        <v>1</v>
      </c>
      <c r="N55" s="294">
        <f t="shared" si="2"/>
        <v>1</v>
      </c>
      <c r="O55" s="295">
        <f t="shared" si="8"/>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0"/>
        <v>6.0058099042749171E-3</v>
      </c>
      <c r="J56" s="242">
        <f>+J57+J61</f>
        <v>431039532.39999998</v>
      </c>
      <c r="K56" s="242">
        <f>+K57+K61</f>
        <v>431039532.39999998</v>
      </c>
      <c r="L56" s="242">
        <f>+L57+L61</f>
        <v>0</v>
      </c>
      <c r="M56" s="294">
        <f t="shared" si="1"/>
        <v>1</v>
      </c>
      <c r="N56" s="294">
        <f t="shared" si="2"/>
        <v>1</v>
      </c>
      <c r="O56" s="295">
        <f t="shared" si="8"/>
        <v>1</v>
      </c>
    </row>
    <row r="57" spans="1:15" ht="51.75" customHeight="1" x14ac:dyDescent="0.25">
      <c r="A57" s="113" t="s">
        <v>261</v>
      </c>
      <c r="B57" s="32" t="s">
        <v>37</v>
      </c>
      <c r="C57" s="32">
        <v>10</v>
      </c>
      <c r="D57" s="32" t="s">
        <v>38</v>
      </c>
      <c r="E57" s="234" t="s">
        <v>262</v>
      </c>
      <c r="F57" s="242">
        <f t="shared" ref="F57:H59" si="11">+F58</f>
        <v>22421581</v>
      </c>
      <c r="G57" s="242">
        <f t="shared" si="11"/>
        <v>0</v>
      </c>
      <c r="H57" s="242">
        <f t="shared" si="11"/>
        <v>22421581</v>
      </c>
      <c r="I57" s="294">
        <f t="shared" si="0"/>
        <v>3.1240696761507139E-4</v>
      </c>
      <c r="J57" s="242">
        <f t="shared" ref="J57:L59" si="12">+J58</f>
        <v>22421581</v>
      </c>
      <c r="K57" s="242">
        <f t="shared" si="12"/>
        <v>22421581</v>
      </c>
      <c r="L57" s="242">
        <f t="shared" si="12"/>
        <v>0</v>
      </c>
      <c r="M57" s="294">
        <f t="shared" si="1"/>
        <v>1</v>
      </c>
      <c r="N57" s="294">
        <f t="shared" si="2"/>
        <v>1</v>
      </c>
      <c r="O57" s="295">
        <f t="shared" si="8"/>
        <v>1</v>
      </c>
    </row>
    <row r="58" spans="1:15" ht="51.75" customHeight="1" x14ac:dyDescent="0.25">
      <c r="A58" s="113" t="s">
        <v>386</v>
      </c>
      <c r="B58" s="32" t="s">
        <v>37</v>
      </c>
      <c r="C58" s="32">
        <v>10</v>
      </c>
      <c r="D58" s="32" t="s">
        <v>38</v>
      </c>
      <c r="E58" s="234" t="s">
        <v>262</v>
      </c>
      <c r="F58" s="242">
        <f t="shared" si="11"/>
        <v>22421581</v>
      </c>
      <c r="G58" s="242">
        <f t="shared" si="11"/>
        <v>0</v>
      </c>
      <c r="H58" s="242">
        <f t="shared" si="11"/>
        <v>22421581</v>
      </c>
      <c r="I58" s="294">
        <f t="shared" si="0"/>
        <v>3.1240696761507139E-4</v>
      </c>
      <c r="J58" s="242">
        <f t="shared" si="12"/>
        <v>22421581</v>
      </c>
      <c r="K58" s="242">
        <f t="shared" si="12"/>
        <v>22421581</v>
      </c>
      <c r="L58" s="242">
        <f t="shared" si="12"/>
        <v>0</v>
      </c>
      <c r="M58" s="294">
        <f t="shared" si="1"/>
        <v>1</v>
      </c>
      <c r="N58" s="294">
        <f t="shared" si="2"/>
        <v>1</v>
      </c>
      <c r="O58" s="295">
        <f t="shared" si="8"/>
        <v>1</v>
      </c>
    </row>
    <row r="59" spans="1:15" ht="29.25" customHeight="1" x14ac:dyDescent="0.25">
      <c r="A59" s="113" t="s">
        <v>387</v>
      </c>
      <c r="B59" s="32" t="s">
        <v>37</v>
      </c>
      <c r="C59" s="32">
        <v>10</v>
      </c>
      <c r="D59" s="32" t="s">
        <v>38</v>
      </c>
      <c r="E59" s="256" t="s">
        <v>266</v>
      </c>
      <c r="F59" s="242">
        <f t="shared" si="11"/>
        <v>22421581</v>
      </c>
      <c r="G59" s="242">
        <f t="shared" si="11"/>
        <v>0</v>
      </c>
      <c r="H59" s="242">
        <f t="shared" si="11"/>
        <v>22421581</v>
      </c>
      <c r="I59" s="294">
        <f t="shared" si="0"/>
        <v>3.1240696761507139E-4</v>
      </c>
      <c r="J59" s="242">
        <f t="shared" si="12"/>
        <v>22421581</v>
      </c>
      <c r="K59" s="242">
        <f t="shared" si="12"/>
        <v>22421581</v>
      </c>
      <c r="L59" s="242">
        <f t="shared" si="12"/>
        <v>0</v>
      </c>
      <c r="M59" s="294">
        <f t="shared" si="1"/>
        <v>1</v>
      </c>
      <c r="N59" s="294">
        <f t="shared" si="2"/>
        <v>1</v>
      </c>
      <c r="O59" s="295">
        <f t="shared" si="8"/>
        <v>1</v>
      </c>
    </row>
    <row r="60" spans="1:15" ht="30" customHeight="1" x14ac:dyDescent="0.25">
      <c r="A60" s="114" t="s">
        <v>388</v>
      </c>
      <c r="B60" s="43" t="s">
        <v>37</v>
      </c>
      <c r="C60" s="43">
        <v>10</v>
      </c>
      <c r="D60" s="43" t="s">
        <v>38</v>
      </c>
      <c r="E60" s="237" t="s">
        <v>268</v>
      </c>
      <c r="F60" s="244">
        <v>22421581</v>
      </c>
      <c r="G60" s="296">
        <v>0</v>
      </c>
      <c r="H60" s="296">
        <f>+F60-G60</f>
        <v>22421581</v>
      </c>
      <c r="I60" s="297">
        <f t="shared" si="0"/>
        <v>3.1240696761507139E-4</v>
      </c>
      <c r="J60" s="296">
        <v>22421581</v>
      </c>
      <c r="K60" s="296">
        <v>22421581</v>
      </c>
      <c r="L60" s="296">
        <f>+J60-K60</f>
        <v>0</v>
      </c>
      <c r="M60" s="297">
        <f t="shared" si="1"/>
        <v>1</v>
      </c>
      <c r="N60" s="297">
        <f t="shared" si="2"/>
        <v>1</v>
      </c>
      <c r="O60" s="298">
        <f t="shared" si="8"/>
        <v>1</v>
      </c>
    </row>
    <row r="61" spans="1:15" ht="51.75" customHeight="1" x14ac:dyDescent="0.25">
      <c r="A61" s="113" t="s">
        <v>269</v>
      </c>
      <c r="B61" s="32" t="s">
        <v>37</v>
      </c>
      <c r="C61" s="32">
        <v>10</v>
      </c>
      <c r="D61" s="32" t="s">
        <v>38</v>
      </c>
      <c r="E61" s="234" t="s">
        <v>270</v>
      </c>
      <c r="F61" s="242">
        <f t="shared" ref="F61:H63" si="13">+F62</f>
        <v>408617951.39999998</v>
      </c>
      <c r="G61" s="242">
        <f t="shared" si="13"/>
        <v>0</v>
      </c>
      <c r="H61" s="242">
        <f t="shared" si="13"/>
        <v>408617951.39999998</v>
      </c>
      <c r="I61" s="294">
        <f t="shared" si="0"/>
        <v>5.6934029366598462E-3</v>
      </c>
      <c r="J61" s="242">
        <f t="shared" ref="J61:L63" si="14">+J62</f>
        <v>408617951.39999998</v>
      </c>
      <c r="K61" s="242">
        <f t="shared" si="14"/>
        <v>408617951.39999998</v>
      </c>
      <c r="L61" s="242">
        <f t="shared" si="14"/>
        <v>0</v>
      </c>
      <c r="M61" s="294">
        <f t="shared" si="1"/>
        <v>1</v>
      </c>
      <c r="N61" s="294">
        <f t="shared" si="2"/>
        <v>1</v>
      </c>
      <c r="O61" s="295">
        <f t="shared" si="8"/>
        <v>1</v>
      </c>
    </row>
    <row r="62" spans="1:15" ht="51.75" customHeight="1" x14ac:dyDescent="0.25">
      <c r="A62" s="113" t="s">
        <v>389</v>
      </c>
      <c r="B62" s="32" t="s">
        <v>37</v>
      </c>
      <c r="C62" s="32">
        <v>10</v>
      </c>
      <c r="D62" s="32" t="s">
        <v>38</v>
      </c>
      <c r="E62" s="234" t="s">
        <v>390</v>
      </c>
      <c r="F62" s="242">
        <f t="shared" si="13"/>
        <v>408617951.39999998</v>
      </c>
      <c r="G62" s="242">
        <f t="shared" si="13"/>
        <v>0</v>
      </c>
      <c r="H62" s="242">
        <f t="shared" si="13"/>
        <v>408617951.39999998</v>
      </c>
      <c r="I62" s="294">
        <f t="shared" si="0"/>
        <v>5.6934029366598462E-3</v>
      </c>
      <c r="J62" s="242">
        <f t="shared" si="14"/>
        <v>408617951.39999998</v>
      </c>
      <c r="K62" s="242">
        <f t="shared" si="14"/>
        <v>408617951.39999998</v>
      </c>
      <c r="L62" s="242">
        <f t="shared" si="14"/>
        <v>0</v>
      </c>
      <c r="M62" s="294">
        <f t="shared" si="1"/>
        <v>1</v>
      </c>
      <c r="N62" s="294">
        <f t="shared" si="2"/>
        <v>1</v>
      </c>
      <c r="O62" s="295">
        <f t="shared" si="8"/>
        <v>1</v>
      </c>
    </row>
    <row r="63" spans="1:15" ht="29.25" customHeight="1" x14ac:dyDescent="0.25">
      <c r="A63" s="113" t="s">
        <v>391</v>
      </c>
      <c r="B63" s="32" t="s">
        <v>37</v>
      </c>
      <c r="C63" s="32">
        <v>10</v>
      </c>
      <c r="D63" s="32" t="s">
        <v>38</v>
      </c>
      <c r="E63" s="256" t="s">
        <v>266</v>
      </c>
      <c r="F63" s="242">
        <f t="shared" si="13"/>
        <v>408617951.39999998</v>
      </c>
      <c r="G63" s="242">
        <f t="shared" si="13"/>
        <v>0</v>
      </c>
      <c r="H63" s="242">
        <f t="shared" si="13"/>
        <v>408617951.39999998</v>
      </c>
      <c r="I63" s="294">
        <f t="shared" si="0"/>
        <v>5.6934029366598462E-3</v>
      </c>
      <c r="J63" s="242">
        <f t="shared" si="14"/>
        <v>408617951.39999998</v>
      </c>
      <c r="K63" s="242">
        <f t="shared" si="14"/>
        <v>408617951.39999998</v>
      </c>
      <c r="L63" s="242">
        <f t="shared" si="14"/>
        <v>0</v>
      </c>
      <c r="M63" s="294">
        <f t="shared" si="1"/>
        <v>1</v>
      </c>
      <c r="N63" s="294">
        <f t="shared" si="2"/>
        <v>1</v>
      </c>
      <c r="O63" s="295">
        <f t="shared" si="8"/>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0"/>
        <v>5.6934029366598462E-3</v>
      </c>
      <c r="J64" s="244">
        <v>408617951.39999998</v>
      </c>
      <c r="K64" s="244">
        <v>408617951.39999998</v>
      </c>
      <c r="L64" s="296">
        <f>+J64-K64</f>
        <v>0</v>
      </c>
      <c r="M64" s="297">
        <f t="shared" si="1"/>
        <v>1</v>
      </c>
      <c r="N64" s="297">
        <f t="shared" si="2"/>
        <v>1</v>
      </c>
      <c r="O64" s="298">
        <f t="shared" si="8"/>
        <v>1</v>
      </c>
    </row>
    <row r="65" spans="1:15" ht="29.25" customHeight="1" x14ac:dyDescent="0.25">
      <c r="A65" s="113" t="s">
        <v>274</v>
      </c>
      <c r="B65" s="32" t="s">
        <v>41</v>
      </c>
      <c r="C65" s="32">
        <v>20</v>
      </c>
      <c r="D65" s="32" t="s">
        <v>38</v>
      </c>
      <c r="E65" s="234" t="s">
        <v>275</v>
      </c>
      <c r="F65" s="242">
        <f>+F66</f>
        <v>23533691800.150002</v>
      </c>
      <c r="G65" s="242">
        <f>+G66</f>
        <v>0</v>
      </c>
      <c r="H65" s="242">
        <f>+H66</f>
        <v>23533691800.150002</v>
      </c>
      <c r="I65" s="294">
        <f t="shared" si="0"/>
        <v>0.32790235853896887</v>
      </c>
      <c r="J65" s="242">
        <f>+J66</f>
        <v>22557170727.720001</v>
      </c>
      <c r="K65" s="242">
        <f>+K66</f>
        <v>21957822869.48</v>
      </c>
      <c r="L65" s="242">
        <f>+L66</f>
        <v>599347858.24000168</v>
      </c>
      <c r="M65" s="294">
        <f t="shared" si="1"/>
        <v>0.95850540235154369</v>
      </c>
      <c r="N65" s="294">
        <f t="shared" si="2"/>
        <v>0.9330377509804918</v>
      </c>
      <c r="O65" s="295">
        <f t="shared" si="8"/>
        <v>0.97342983012034057</v>
      </c>
    </row>
    <row r="66" spans="1:15" ht="29.25" customHeight="1" x14ac:dyDescent="0.25">
      <c r="A66" s="113" t="s">
        <v>276</v>
      </c>
      <c r="B66" s="32" t="s">
        <v>41</v>
      </c>
      <c r="C66" s="32">
        <v>20</v>
      </c>
      <c r="D66" s="32" t="s">
        <v>38</v>
      </c>
      <c r="E66" s="234" t="s">
        <v>255</v>
      </c>
      <c r="F66" s="242">
        <f>+F67+F73</f>
        <v>23533691800.150002</v>
      </c>
      <c r="G66" s="242">
        <f>+G67+G73</f>
        <v>0</v>
      </c>
      <c r="H66" s="242">
        <f>+H67+H73</f>
        <v>23533691800.150002</v>
      </c>
      <c r="I66" s="294">
        <f t="shared" si="0"/>
        <v>0.32790235853896887</v>
      </c>
      <c r="J66" s="242">
        <f>+J67+J73</f>
        <v>22557170727.720001</v>
      </c>
      <c r="K66" s="242">
        <f>+K67+K73</f>
        <v>21957822869.48</v>
      </c>
      <c r="L66" s="242">
        <f>+L67+L73</f>
        <v>599347858.24000168</v>
      </c>
      <c r="M66" s="294">
        <f t="shared" si="1"/>
        <v>0.95850540235154369</v>
      </c>
      <c r="N66" s="294">
        <f t="shared" si="2"/>
        <v>0.9330377509804918</v>
      </c>
      <c r="O66" s="295">
        <f t="shared" si="8"/>
        <v>0.97342983012034057</v>
      </c>
    </row>
    <row r="67" spans="1:15" ht="49.5" customHeight="1" x14ac:dyDescent="0.25">
      <c r="A67" s="113" t="s">
        <v>277</v>
      </c>
      <c r="B67" s="32" t="s">
        <v>41</v>
      </c>
      <c r="C67" s="32">
        <v>20</v>
      </c>
      <c r="D67" s="32" t="s">
        <v>38</v>
      </c>
      <c r="E67" s="256" t="s">
        <v>278</v>
      </c>
      <c r="F67" s="242">
        <f>+F68</f>
        <v>23515648068.150002</v>
      </c>
      <c r="G67" s="242">
        <f>+G68</f>
        <v>0</v>
      </c>
      <c r="H67" s="242">
        <f>+H68</f>
        <v>23515648068.150002</v>
      </c>
      <c r="I67" s="294">
        <f t="shared" si="0"/>
        <v>0.32765094952376256</v>
      </c>
      <c r="J67" s="242">
        <f>+J68</f>
        <v>22539126995.720001</v>
      </c>
      <c r="K67" s="242">
        <f>+K68</f>
        <v>21939779137.48</v>
      </c>
      <c r="L67" s="242">
        <f>+L68</f>
        <v>599347858.24000168</v>
      </c>
      <c r="M67" s="294">
        <f t="shared" si="1"/>
        <v>0.95847356323755262</v>
      </c>
      <c r="N67" s="294">
        <f t="shared" si="2"/>
        <v>0.93298637034782017</v>
      </c>
      <c r="O67" s="295">
        <f t="shared" si="8"/>
        <v>0.97340855933089987</v>
      </c>
    </row>
    <row r="68" spans="1:15" ht="49.5" customHeight="1" x14ac:dyDescent="0.25">
      <c r="A68" s="113" t="s">
        <v>393</v>
      </c>
      <c r="B68" s="32" t="s">
        <v>41</v>
      </c>
      <c r="C68" s="32">
        <v>20</v>
      </c>
      <c r="D68" s="32" t="s">
        <v>38</v>
      </c>
      <c r="E68" s="234" t="s">
        <v>278</v>
      </c>
      <c r="F68" s="242">
        <f>+F69+F71</f>
        <v>23515648068.150002</v>
      </c>
      <c r="G68" s="242">
        <f>+G69+G71</f>
        <v>0</v>
      </c>
      <c r="H68" s="242">
        <f>+H69+H71</f>
        <v>23515648068.150002</v>
      </c>
      <c r="I68" s="294">
        <f t="shared" si="0"/>
        <v>0.32765094952376256</v>
      </c>
      <c r="J68" s="242">
        <f>+J69+J71</f>
        <v>22539126995.720001</v>
      </c>
      <c r="K68" s="242">
        <f>+K69+K71</f>
        <v>21939779137.48</v>
      </c>
      <c r="L68" s="242">
        <f>+L69+L71</f>
        <v>599347858.24000168</v>
      </c>
      <c r="M68" s="294">
        <f t="shared" si="1"/>
        <v>0.95847356323755262</v>
      </c>
      <c r="N68" s="294">
        <f t="shared" si="2"/>
        <v>0.93298637034782017</v>
      </c>
      <c r="O68" s="295">
        <f t="shared" si="8"/>
        <v>0.97340855933089987</v>
      </c>
    </row>
    <row r="69" spans="1:15" ht="36.75" customHeight="1" x14ac:dyDescent="0.25">
      <c r="A69" s="113" t="s">
        <v>394</v>
      </c>
      <c r="B69" s="32" t="s">
        <v>41</v>
      </c>
      <c r="C69" s="32">
        <v>20</v>
      </c>
      <c r="D69" s="32" t="s">
        <v>38</v>
      </c>
      <c r="E69" s="234" t="s">
        <v>282</v>
      </c>
      <c r="F69" s="242">
        <f>+F70</f>
        <v>21234647769.150002</v>
      </c>
      <c r="G69" s="242">
        <f>+G70</f>
        <v>0</v>
      </c>
      <c r="H69" s="242">
        <f>+H70</f>
        <v>21234647769.150002</v>
      </c>
      <c r="I69" s="294">
        <f t="shared" si="0"/>
        <v>0.29586905213928905</v>
      </c>
      <c r="J69" s="242">
        <f>+J70</f>
        <v>20782016878.720001</v>
      </c>
      <c r="K69" s="242">
        <f>+K70</f>
        <v>20182669020.48</v>
      </c>
      <c r="L69" s="242">
        <f>+L70</f>
        <v>599347858.24000168</v>
      </c>
      <c r="M69" s="294">
        <f t="shared" si="1"/>
        <v>0.97868432312366449</v>
      </c>
      <c r="N69" s="294">
        <f t="shared" si="2"/>
        <v>0.95045932665771216</v>
      </c>
      <c r="O69" s="295">
        <f t="shared" si="8"/>
        <v>0.97116026506292985</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0"/>
        <v>0.29586905213928905</v>
      </c>
      <c r="J70" s="296">
        <v>20782016878.720001</v>
      </c>
      <c r="K70" s="296">
        <v>20182669020.48</v>
      </c>
      <c r="L70" s="296">
        <f>+J70-K70</f>
        <v>599347858.24000168</v>
      </c>
      <c r="M70" s="297">
        <f t="shared" si="1"/>
        <v>0.97868432312366449</v>
      </c>
      <c r="N70" s="297">
        <f t="shared" si="2"/>
        <v>0.95045932665771216</v>
      </c>
      <c r="O70" s="298">
        <f t="shared" si="8"/>
        <v>0.97116026506292985</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0"/>
        <v>3.1781897384473519E-2</v>
      </c>
      <c r="J71" s="242">
        <f>+J72</f>
        <v>1757110117</v>
      </c>
      <c r="K71" s="242">
        <f>+K72</f>
        <v>1757110117</v>
      </c>
      <c r="L71" s="242">
        <f>+L72</f>
        <v>0</v>
      </c>
      <c r="M71" s="294">
        <f t="shared" si="1"/>
        <v>0.77032436943139571</v>
      </c>
      <c r="N71" s="294">
        <f t="shared" si="2"/>
        <v>0.77032436943139571</v>
      </c>
      <c r="O71" s="295">
        <f t="shared" si="8"/>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15">+H72/$H$117</f>
        <v>3.1781897384473519E-2</v>
      </c>
      <c r="J72" s="296">
        <v>1757110117</v>
      </c>
      <c r="K72" s="296">
        <v>1757110117</v>
      </c>
      <c r="L72" s="296">
        <f>+J72-K72</f>
        <v>0</v>
      </c>
      <c r="M72" s="297">
        <f t="shared" ref="M72:M117" si="16">+J72/H72</f>
        <v>0.77032436943139571</v>
      </c>
      <c r="N72" s="297">
        <f t="shared" ref="N72:N117" si="17">+K72/H72</f>
        <v>0.77032436943139571</v>
      </c>
      <c r="O72" s="298">
        <f t="shared" si="8"/>
        <v>1</v>
      </c>
    </row>
    <row r="73" spans="1:15" ht="39" customHeight="1" x14ac:dyDescent="0.25">
      <c r="A73" s="113" t="s">
        <v>287</v>
      </c>
      <c r="B73" s="32" t="s">
        <v>41</v>
      </c>
      <c r="C73" s="32">
        <v>20</v>
      </c>
      <c r="D73" s="32" t="s">
        <v>38</v>
      </c>
      <c r="E73" s="234" t="s">
        <v>288</v>
      </c>
      <c r="F73" s="242">
        <f t="shared" ref="F73:H75" si="18">+F74</f>
        <v>18043732</v>
      </c>
      <c r="G73" s="242">
        <f t="shared" si="18"/>
        <v>0</v>
      </c>
      <c r="H73" s="242">
        <f t="shared" si="18"/>
        <v>18043732</v>
      </c>
      <c r="I73" s="294">
        <f t="shared" si="15"/>
        <v>2.5140901520633301E-4</v>
      </c>
      <c r="J73" s="242">
        <f t="shared" ref="J73:L75" si="19">+J74</f>
        <v>18043732</v>
      </c>
      <c r="K73" s="242">
        <f t="shared" si="19"/>
        <v>18043732</v>
      </c>
      <c r="L73" s="242">
        <f t="shared" si="19"/>
        <v>0</v>
      </c>
      <c r="M73" s="294">
        <f t="shared" si="16"/>
        <v>1</v>
      </c>
      <c r="N73" s="294">
        <f t="shared" si="17"/>
        <v>1</v>
      </c>
      <c r="O73" s="295">
        <f t="shared" si="8"/>
        <v>1</v>
      </c>
    </row>
    <row r="74" spans="1:15" ht="39" customHeight="1" x14ac:dyDescent="0.25">
      <c r="A74" s="113" t="s">
        <v>398</v>
      </c>
      <c r="B74" s="32" t="s">
        <v>41</v>
      </c>
      <c r="C74" s="32">
        <v>20</v>
      </c>
      <c r="D74" s="32" t="s">
        <v>38</v>
      </c>
      <c r="E74" s="234" t="s">
        <v>288</v>
      </c>
      <c r="F74" s="242">
        <f t="shared" si="18"/>
        <v>18043732</v>
      </c>
      <c r="G74" s="242">
        <f t="shared" si="18"/>
        <v>0</v>
      </c>
      <c r="H74" s="242">
        <f t="shared" si="18"/>
        <v>18043732</v>
      </c>
      <c r="I74" s="294">
        <f t="shared" si="15"/>
        <v>2.5140901520633301E-4</v>
      </c>
      <c r="J74" s="242">
        <f t="shared" si="19"/>
        <v>18043732</v>
      </c>
      <c r="K74" s="242">
        <f t="shared" si="19"/>
        <v>18043732</v>
      </c>
      <c r="L74" s="242">
        <f t="shared" si="19"/>
        <v>0</v>
      </c>
      <c r="M74" s="294">
        <f t="shared" si="16"/>
        <v>1</v>
      </c>
      <c r="N74" s="294">
        <f t="shared" si="17"/>
        <v>1</v>
      </c>
      <c r="O74" s="295">
        <f t="shared" si="8"/>
        <v>1</v>
      </c>
    </row>
    <row r="75" spans="1:15" ht="39" customHeight="1" x14ac:dyDescent="0.25">
      <c r="A75" s="113" t="s">
        <v>399</v>
      </c>
      <c r="B75" s="32" t="s">
        <v>41</v>
      </c>
      <c r="C75" s="32">
        <v>20</v>
      </c>
      <c r="D75" s="32" t="s">
        <v>38</v>
      </c>
      <c r="E75" s="234" t="s">
        <v>266</v>
      </c>
      <c r="F75" s="235">
        <f t="shared" si="18"/>
        <v>18043732</v>
      </c>
      <c r="G75" s="235">
        <f t="shared" si="18"/>
        <v>0</v>
      </c>
      <c r="H75" s="235">
        <f t="shared" si="18"/>
        <v>18043732</v>
      </c>
      <c r="I75" s="294">
        <f t="shared" si="15"/>
        <v>2.5140901520633301E-4</v>
      </c>
      <c r="J75" s="235">
        <f t="shared" si="19"/>
        <v>18043732</v>
      </c>
      <c r="K75" s="235">
        <f t="shared" si="19"/>
        <v>18043732</v>
      </c>
      <c r="L75" s="235">
        <f t="shared" si="19"/>
        <v>0</v>
      </c>
      <c r="M75" s="294">
        <f t="shared" si="16"/>
        <v>1</v>
      </c>
      <c r="N75" s="294">
        <f t="shared" si="17"/>
        <v>1</v>
      </c>
      <c r="O75" s="295">
        <f t="shared" si="8"/>
        <v>1</v>
      </c>
    </row>
    <row r="76" spans="1:15" ht="30" customHeight="1" x14ac:dyDescent="0.25">
      <c r="A76" s="114" t="s">
        <v>400</v>
      </c>
      <c r="B76" s="43" t="s">
        <v>41</v>
      </c>
      <c r="C76" s="43">
        <v>20</v>
      </c>
      <c r="D76" s="43" t="s">
        <v>38</v>
      </c>
      <c r="E76" s="237" t="s">
        <v>268</v>
      </c>
      <c r="F76" s="244">
        <v>18043732</v>
      </c>
      <c r="G76" s="296">
        <v>0</v>
      </c>
      <c r="H76" s="296">
        <f>+F76-G76</f>
        <v>18043732</v>
      </c>
      <c r="I76" s="297">
        <f t="shared" si="15"/>
        <v>2.5140901520633301E-4</v>
      </c>
      <c r="J76" s="296">
        <v>18043732</v>
      </c>
      <c r="K76" s="296">
        <v>18043732</v>
      </c>
      <c r="L76" s="296">
        <f>+J76-K76</f>
        <v>0</v>
      </c>
      <c r="M76" s="297">
        <f t="shared" si="16"/>
        <v>1</v>
      </c>
      <c r="N76" s="297">
        <f t="shared" si="17"/>
        <v>1</v>
      </c>
      <c r="O76" s="298">
        <f t="shared" si="8"/>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5"/>
        <v>9.4640304430890186E-3</v>
      </c>
      <c r="J77" s="257">
        <f>+J78</f>
        <v>34240573</v>
      </c>
      <c r="K77" s="257">
        <f>+K78</f>
        <v>34240573</v>
      </c>
      <c r="L77" s="257">
        <f>+L78</f>
        <v>0</v>
      </c>
      <c r="M77" s="294">
        <f t="shared" si="16"/>
        <v>5.0410310684086912E-2</v>
      </c>
      <c r="N77" s="294">
        <f t="shared" si="17"/>
        <v>5.0410310684086912E-2</v>
      </c>
      <c r="O77" s="295">
        <f t="shared" si="8"/>
        <v>1</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5"/>
        <v>9.4640304430890186E-3</v>
      </c>
      <c r="J78" s="257">
        <f>+J79+J83</f>
        <v>34240573</v>
      </c>
      <c r="K78" s="257">
        <f>+K79+K83</f>
        <v>34240573</v>
      </c>
      <c r="L78" s="257">
        <f>+L79+L83</f>
        <v>0</v>
      </c>
      <c r="M78" s="294">
        <f t="shared" si="16"/>
        <v>5.0410310684086912E-2</v>
      </c>
      <c r="N78" s="294">
        <f t="shared" si="17"/>
        <v>5.0410310684086912E-2</v>
      </c>
      <c r="O78" s="295">
        <f t="shared" si="8"/>
        <v>1</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5"/>
        <v>8.9869457281292441E-3</v>
      </c>
      <c r="J79" s="257">
        <f>J80</f>
        <v>0</v>
      </c>
      <c r="K79" s="257">
        <f>K80</f>
        <v>0</v>
      </c>
      <c r="L79" s="257">
        <f>L80</f>
        <v>0</v>
      </c>
      <c r="M79" s="294">
        <f t="shared" si="16"/>
        <v>0</v>
      </c>
      <c r="N79" s="294">
        <f t="shared" si="17"/>
        <v>0</v>
      </c>
      <c r="O79" s="295" t="s">
        <v>40</v>
      </c>
    </row>
    <row r="80" spans="1:15" ht="43.5" customHeight="1" x14ac:dyDescent="0.25">
      <c r="A80" s="113" t="s">
        <v>401</v>
      </c>
      <c r="B80" s="32" t="s">
        <v>37</v>
      </c>
      <c r="C80" s="32">
        <v>10</v>
      </c>
      <c r="D80" s="32" t="s">
        <v>38</v>
      </c>
      <c r="E80" s="234" t="s">
        <v>295</v>
      </c>
      <c r="F80" s="257">
        <f t="shared" ref="F80:H81" si="20">+F81</f>
        <v>647692269</v>
      </c>
      <c r="G80" s="257">
        <f t="shared" si="20"/>
        <v>2695350</v>
      </c>
      <c r="H80" s="257">
        <f t="shared" si="20"/>
        <v>644996919</v>
      </c>
      <c r="I80" s="294">
        <f t="shared" si="15"/>
        <v>8.9869457281292441E-3</v>
      </c>
      <c r="J80" s="257">
        <f t="shared" ref="J80:L81" si="21">+J81</f>
        <v>0</v>
      </c>
      <c r="K80" s="257">
        <f t="shared" si="21"/>
        <v>0</v>
      </c>
      <c r="L80" s="257">
        <f t="shared" si="21"/>
        <v>0</v>
      </c>
      <c r="M80" s="294">
        <f t="shared" si="16"/>
        <v>0</v>
      </c>
      <c r="N80" s="294">
        <f t="shared" si="17"/>
        <v>0</v>
      </c>
      <c r="O80" s="295" t="s">
        <v>40</v>
      </c>
    </row>
    <row r="81" spans="1:15" ht="33.75" customHeight="1" x14ac:dyDescent="0.25">
      <c r="A81" s="113" t="s">
        <v>402</v>
      </c>
      <c r="B81" s="32" t="s">
        <v>37</v>
      </c>
      <c r="C81" s="32">
        <v>10</v>
      </c>
      <c r="D81" s="32" t="s">
        <v>38</v>
      </c>
      <c r="E81" s="234" t="s">
        <v>298</v>
      </c>
      <c r="F81" s="257">
        <f t="shared" si="20"/>
        <v>647692269</v>
      </c>
      <c r="G81" s="257">
        <f t="shared" si="20"/>
        <v>2695350</v>
      </c>
      <c r="H81" s="257">
        <f t="shared" si="20"/>
        <v>644996919</v>
      </c>
      <c r="I81" s="294">
        <f t="shared" si="15"/>
        <v>8.9869457281292441E-3</v>
      </c>
      <c r="J81" s="257">
        <f t="shared" si="21"/>
        <v>0</v>
      </c>
      <c r="K81" s="257">
        <f t="shared" si="21"/>
        <v>0</v>
      </c>
      <c r="L81" s="257">
        <f t="shared" si="21"/>
        <v>0</v>
      </c>
      <c r="M81" s="294">
        <f t="shared" si="16"/>
        <v>0</v>
      </c>
      <c r="N81" s="294">
        <f t="shared" si="17"/>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5"/>
        <v>8.9869457281292441E-3</v>
      </c>
      <c r="J82" s="296">
        <v>0</v>
      </c>
      <c r="K82" s="296">
        <v>0</v>
      </c>
      <c r="L82" s="296">
        <f>+J82-K82</f>
        <v>0</v>
      </c>
      <c r="M82" s="297">
        <f t="shared" si="16"/>
        <v>0</v>
      </c>
      <c r="N82" s="297">
        <f t="shared" si="17"/>
        <v>0</v>
      </c>
      <c r="O82" s="298" t="s">
        <v>40</v>
      </c>
    </row>
    <row r="83" spans="1:15" ht="49.5" customHeight="1" x14ac:dyDescent="0.25">
      <c r="A83" s="113" t="s">
        <v>300</v>
      </c>
      <c r="B83" s="32" t="s">
        <v>37</v>
      </c>
      <c r="C83" s="32">
        <v>10</v>
      </c>
      <c r="D83" s="32" t="s">
        <v>38</v>
      </c>
      <c r="E83" s="234" t="s">
        <v>301</v>
      </c>
      <c r="F83" s="242">
        <f t="shared" ref="F83:H85" si="22">+F84</f>
        <v>34240573</v>
      </c>
      <c r="G83" s="242">
        <f t="shared" si="22"/>
        <v>0</v>
      </c>
      <c r="H83" s="242">
        <f t="shared" si="22"/>
        <v>34240573</v>
      </c>
      <c r="I83" s="294">
        <f t="shared" si="15"/>
        <v>4.7708471495977412E-4</v>
      </c>
      <c r="J83" s="242">
        <f t="shared" ref="J83:L85" si="23">+J84</f>
        <v>34240573</v>
      </c>
      <c r="K83" s="242">
        <f t="shared" si="23"/>
        <v>34240573</v>
      </c>
      <c r="L83" s="242">
        <f t="shared" si="23"/>
        <v>0</v>
      </c>
      <c r="M83" s="294">
        <f t="shared" si="16"/>
        <v>1</v>
      </c>
      <c r="N83" s="294">
        <f t="shared" si="17"/>
        <v>1</v>
      </c>
      <c r="O83" s="295">
        <f t="shared" ref="O83:O117" si="24">+K83/J83</f>
        <v>1</v>
      </c>
    </row>
    <row r="84" spans="1:15" ht="49.5" customHeight="1" x14ac:dyDescent="0.25">
      <c r="A84" s="113" t="s">
        <v>404</v>
      </c>
      <c r="B84" s="32" t="s">
        <v>37</v>
      </c>
      <c r="C84" s="32">
        <v>10</v>
      </c>
      <c r="D84" s="32" t="s">
        <v>38</v>
      </c>
      <c r="E84" s="234" t="s">
        <v>301</v>
      </c>
      <c r="F84" s="242">
        <f t="shared" si="22"/>
        <v>34240573</v>
      </c>
      <c r="G84" s="242">
        <f t="shared" si="22"/>
        <v>0</v>
      </c>
      <c r="H84" s="242">
        <f t="shared" si="22"/>
        <v>34240573</v>
      </c>
      <c r="I84" s="294">
        <f t="shared" si="15"/>
        <v>4.7708471495977412E-4</v>
      </c>
      <c r="J84" s="242">
        <f t="shared" si="23"/>
        <v>34240573</v>
      </c>
      <c r="K84" s="242">
        <f t="shared" si="23"/>
        <v>34240573</v>
      </c>
      <c r="L84" s="242">
        <f t="shared" si="23"/>
        <v>0</v>
      </c>
      <c r="M84" s="294">
        <f t="shared" si="16"/>
        <v>1</v>
      </c>
      <c r="N84" s="294">
        <f t="shared" si="17"/>
        <v>1</v>
      </c>
      <c r="O84" s="295">
        <f t="shared" si="24"/>
        <v>1</v>
      </c>
    </row>
    <row r="85" spans="1:15" ht="34.5" customHeight="1" x14ac:dyDescent="0.25">
      <c r="A85" s="113" t="s">
        <v>405</v>
      </c>
      <c r="B85" s="32" t="s">
        <v>37</v>
      </c>
      <c r="C85" s="32">
        <v>10</v>
      </c>
      <c r="D85" s="32" t="s">
        <v>38</v>
      </c>
      <c r="E85" s="234" t="s">
        <v>266</v>
      </c>
      <c r="F85" s="242">
        <f t="shared" si="22"/>
        <v>34240573</v>
      </c>
      <c r="G85" s="242">
        <f t="shared" si="22"/>
        <v>0</v>
      </c>
      <c r="H85" s="242">
        <f t="shared" si="22"/>
        <v>34240573</v>
      </c>
      <c r="I85" s="294">
        <f t="shared" si="15"/>
        <v>4.7708471495977412E-4</v>
      </c>
      <c r="J85" s="242">
        <f t="shared" si="23"/>
        <v>34240573</v>
      </c>
      <c r="K85" s="242">
        <f t="shared" si="23"/>
        <v>34240573</v>
      </c>
      <c r="L85" s="242">
        <f t="shared" si="23"/>
        <v>0</v>
      </c>
      <c r="M85" s="294">
        <f t="shared" si="16"/>
        <v>1</v>
      </c>
      <c r="N85" s="294">
        <f t="shared" si="17"/>
        <v>1</v>
      </c>
      <c r="O85" s="295">
        <f t="shared" si="24"/>
        <v>1</v>
      </c>
    </row>
    <row r="86" spans="1:15" ht="30" customHeight="1" x14ac:dyDescent="0.25">
      <c r="A86" s="114" t="s">
        <v>406</v>
      </c>
      <c r="B86" s="43" t="s">
        <v>37</v>
      </c>
      <c r="C86" s="43">
        <v>10</v>
      </c>
      <c r="D86" s="43" t="s">
        <v>38</v>
      </c>
      <c r="E86" s="237" t="s">
        <v>268</v>
      </c>
      <c r="F86" s="244">
        <v>34240573</v>
      </c>
      <c r="G86" s="296">
        <v>0</v>
      </c>
      <c r="H86" s="296">
        <f>+F86-G86</f>
        <v>34240573</v>
      </c>
      <c r="I86" s="297">
        <f t="shared" si="15"/>
        <v>4.7708471495977412E-4</v>
      </c>
      <c r="J86" s="296">
        <v>34240573</v>
      </c>
      <c r="K86" s="296">
        <v>34240573</v>
      </c>
      <c r="L86" s="296">
        <f>+J86-K86</f>
        <v>0</v>
      </c>
      <c r="M86" s="297">
        <f t="shared" si="16"/>
        <v>1</v>
      </c>
      <c r="N86" s="297">
        <f t="shared" si="17"/>
        <v>1</v>
      </c>
      <c r="O86" s="298">
        <f t="shared" si="24"/>
        <v>1</v>
      </c>
    </row>
    <row r="87" spans="1:15" ht="34.5" customHeight="1" x14ac:dyDescent="0.25">
      <c r="A87" s="201" t="s">
        <v>321</v>
      </c>
      <c r="B87" s="135" t="s">
        <v>37</v>
      </c>
      <c r="C87" s="32">
        <v>10</v>
      </c>
      <c r="D87" s="32" t="s">
        <v>38</v>
      </c>
      <c r="E87" s="256" t="s">
        <v>322</v>
      </c>
      <c r="F87" s="243">
        <f t="shared" ref="F87:H89" si="25">+F90</f>
        <v>30364445681.75</v>
      </c>
      <c r="G87" s="243">
        <f t="shared" si="25"/>
        <v>1</v>
      </c>
      <c r="H87" s="243">
        <f t="shared" si="25"/>
        <v>30364445680.75</v>
      </c>
      <c r="I87" s="294">
        <f t="shared" si="15"/>
        <v>0.42307740914593217</v>
      </c>
      <c r="J87" s="243">
        <f t="shared" ref="J87:L89" si="26">+J90</f>
        <v>29798903020.389999</v>
      </c>
      <c r="K87" s="243">
        <f t="shared" si="26"/>
        <v>29798903020.389999</v>
      </c>
      <c r="L87" s="243">
        <f t="shared" si="26"/>
        <v>0</v>
      </c>
      <c r="M87" s="294">
        <f t="shared" si="16"/>
        <v>0.98137483995900721</v>
      </c>
      <c r="N87" s="294">
        <f t="shared" si="17"/>
        <v>0.98137483995900721</v>
      </c>
      <c r="O87" s="295">
        <f t="shared" si="24"/>
        <v>1</v>
      </c>
    </row>
    <row r="88" spans="1:15" ht="34.5" customHeight="1" x14ac:dyDescent="0.25">
      <c r="A88" s="201" t="s">
        <v>321</v>
      </c>
      <c r="B88" s="135" t="s">
        <v>37</v>
      </c>
      <c r="C88" s="32">
        <v>13</v>
      </c>
      <c r="D88" s="32" t="s">
        <v>38</v>
      </c>
      <c r="E88" s="256" t="s">
        <v>322</v>
      </c>
      <c r="F88" s="243">
        <f t="shared" si="25"/>
        <v>4260844770</v>
      </c>
      <c r="G88" s="243">
        <f t="shared" si="25"/>
        <v>0</v>
      </c>
      <c r="H88" s="243">
        <f t="shared" si="25"/>
        <v>4260844770</v>
      </c>
      <c r="I88" s="294">
        <f t="shared" si="15"/>
        <v>5.9367695528439152E-2</v>
      </c>
      <c r="J88" s="243">
        <f t="shared" si="26"/>
        <v>1855077000</v>
      </c>
      <c r="K88" s="243">
        <f t="shared" si="26"/>
        <v>1831997000</v>
      </c>
      <c r="L88" s="243">
        <f t="shared" si="26"/>
        <v>23080000</v>
      </c>
      <c r="M88" s="294">
        <f t="shared" si="16"/>
        <v>0.43537774787322281</v>
      </c>
      <c r="N88" s="294">
        <f t="shared" si="17"/>
        <v>0.42996098165763502</v>
      </c>
      <c r="O88" s="295">
        <f t="shared" si="24"/>
        <v>0.98755846792343394</v>
      </c>
    </row>
    <row r="89" spans="1:15" ht="34.5" customHeight="1" x14ac:dyDescent="0.25">
      <c r="A89" s="201" t="s">
        <v>321</v>
      </c>
      <c r="B89" s="135" t="s">
        <v>41</v>
      </c>
      <c r="C89" s="32">
        <v>20</v>
      </c>
      <c r="D89" s="32" t="s">
        <v>38</v>
      </c>
      <c r="E89" s="256" t="s">
        <v>322</v>
      </c>
      <c r="F89" s="257">
        <f t="shared" si="25"/>
        <v>12078141502</v>
      </c>
      <c r="G89" s="257">
        <f t="shared" si="25"/>
        <v>0</v>
      </c>
      <c r="H89" s="257">
        <f t="shared" si="25"/>
        <v>12078141502</v>
      </c>
      <c r="I89" s="294">
        <f t="shared" si="15"/>
        <v>0.16828855918169033</v>
      </c>
      <c r="J89" s="257">
        <f t="shared" si="26"/>
        <v>6023141502</v>
      </c>
      <c r="K89" s="257">
        <f t="shared" si="26"/>
        <v>6023141502</v>
      </c>
      <c r="L89" s="257">
        <f t="shared" si="26"/>
        <v>0</v>
      </c>
      <c r="M89" s="294">
        <f t="shared" si="16"/>
        <v>0.49868115065572277</v>
      </c>
      <c r="N89" s="294">
        <f t="shared" si="17"/>
        <v>0.49868115065572277</v>
      </c>
      <c r="O89" s="295">
        <f t="shared" si="24"/>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5"/>
        <v>0.42307740914593217</v>
      </c>
      <c r="J90" s="243">
        <f>+J93+J109+J113</f>
        <v>29798903020.389999</v>
      </c>
      <c r="K90" s="243">
        <f>+K93+K109+K113</f>
        <v>29798903020.389999</v>
      </c>
      <c r="L90" s="243">
        <f>+L93+L109+L113</f>
        <v>0</v>
      </c>
      <c r="M90" s="294">
        <f t="shared" si="16"/>
        <v>0.98137483995900721</v>
      </c>
      <c r="N90" s="294">
        <f t="shared" si="17"/>
        <v>0.98137483995900721</v>
      </c>
      <c r="O90" s="295">
        <f t="shared" si="24"/>
        <v>1</v>
      </c>
    </row>
    <row r="91" spans="1:15" ht="34.5" customHeight="1" x14ac:dyDescent="0.25">
      <c r="A91" s="201" t="s">
        <v>323</v>
      </c>
      <c r="B91" s="135" t="s">
        <v>37</v>
      </c>
      <c r="C91" s="32">
        <v>13</v>
      </c>
      <c r="D91" s="32" t="s">
        <v>38</v>
      </c>
      <c r="E91" s="256" t="s">
        <v>255</v>
      </c>
      <c r="F91" s="243">
        <f t="shared" ref="F91:H95" si="27">+F94</f>
        <v>4260844770</v>
      </c>
      <c r="G91" s="243">
        <f t="shared" si="27"/>
        <v>0</v>
      </c>
      <c r="H91" s="243">
        <f t="shared" si="27"/>
        <v>4260844770</v>
      </c>
      <c r="I91" s="294">
        <f t="shared" si="15"/>
        <v>5.9367695528439152E-2</v>
      </c>
      <c r="J91" s="243">
        <f t="shared" ref="J91:L95" si="28">+J94</f>
        <v>1855077000</v>
      </c>
      <c r="K91" s="243">
        <f t="shared" si="28"/>
        <v>1831997000</v>
      </c>
      <c r="L91" s="243">
        <f t="shared" si="28"/>
        <v>23080000</v>
      </c>
      <c r="M91" s="294">
        <f t="shared" si="16"/>
        <v>0.43537774787322281</v>
      </c>
      <c r="N91" s="294">
        <f t="shared" si="17"/>
        <v>0.42996098165763502</v>
      </c>
      <c r="O91" s="295">
        <f t="shared" si="24"/>
        <v>0.98755846792343394</v>
      </c>
    </row>
    <row r="92" spans="1:15" ht="34.5" customHeight="1" x14ac:dyDescent="0.25">
      <c r="A92" s="201" t="s">
        <v>323</v>
      </c>
      <c r="B92" s="135" t="s">
        <v>41</v>
      </c>
      <c r="C92" s="32">
        <v>20</v>
      </c>
      <c r="D92" s="32" t="s">
        <v>38</v>
      </c>
      <c r="E92" s="256" t="s">
        <v>255</v>
      </c>
      <c r="F92" s="243">
        <f t="shared" si="27"/>
        <v>12078141502</v>
      </c>
      <c r="G92" s="243">
        <f t="shared" si="27"/>
        <v>0</v>
      </c>
      <c r="H92" s="243">
        <f t="shared" si="27"/>
        <v>12078141502</v>
      </c>
      <c r="I92" s="294">
        <f t="shared" si="15"/>
        <v>0.16828855918169033</v>
      </c>
      <c r="J92" s="243">
        <f t="shared" si="28"/>
        <v>6023141502</v>
      </c>
      <c r="K92" s="243">
        <f t="shared" si="28"/>
        <v>6023141502</v>
      </c>
      <c r="L92" s="243">
        <f t="shared" si="28"/>
        <v>0</v>
      </c>
      <c r="M92" s="294">
        <f t="shared" si="16"/>
        <v>0.49868115065572277</v>
      </c>
      <c r="N92" s="294">
        <f t="shared" si="17"/>
        <v>0.49868115065572277</v>
      </c>
      <c r="O92" s="295">
        <f t="shared" si="24"/>
        <v>1</v>
      </c>
    </row>
    <row r="93" spans="1:15" ht="64.5" customHeight="1" x14ac:dyDescent="0.25">
      <c r="A93" s="199" t="s">
        <v>330</v>
      </c>
      <c r="B93" s="71" t="s">
        <v>37</v>
      </c>
      <c r="C93" s="32">
        <v>10</v>
      </c>
      <c r="D93" s="32" t="s">
        <v>38</v>
      </c>
      <c r="E93" s="256" t="s">
        <v>331</v>
      </c>
      <c r="F93" s="257">
        <f t="shared" si="27"/>
        <v>7294087687</v>
      </c>
      <c r="G93" s="257">
        <f t="shared" si="27"/>
        <v>1</v>
      </c>
      <c r="H93" s="257">
        <f t="shared" si="27"/>
        <v>7294087686</v>
      </c>
      <c r="I93" s="294">
        <f t="shared" si="15"/>
        <v>0.10163082681376005</v>
      </c>
      <c r="J93" s="257">
        <f t="shared" si="28"/>
        <v>6775081714</v>
      </c>
      <c r="K93" s="257">
        <f t="shared" si="28"/>
        <v>6775081714</v>
      </c>
      <c r="L93" s="257">
        <f t="shared" si="28"/>
        <v>0</v>
      </c>
      <c r="M93" s="294">
        <f t="shared" si="16"/>
        <v>0.92884566318058381</v>
      </c>
      <c r="N93" s="294">
        <f t="shared" si="17"/>
        <v>0.92884566318058381</v>
      </c>
      <c r="O93" s="295">
        <f t="shared" si="24"/>
        <v>1</v>
      </c>
    </row>
    <row r="94" spans="1:15" ht="64.5" customHeight="1" x14ac:dyDescent="0.25">
      <c r="A94" s="199" t="s">
        <v>330</v>
      </c>
      <c r="B94" s="135" t="s">
        <v>37</v>
      </c>
      <c r="C94" s="32">
        <v>13</v>
      </c>
      <c r="D94" s="32" t="s">
        <v>38</v>
      </c>
      <c r="E94" s="256" t="s">
        <v>331</v>
      </c>
      <c r="F94" s="257">
        <f t="shared" si="27"/>
        <v>4260844770</v>
      </c>
      <c r="G94" s="257">
        <f t="shared" si="27"/>
        <v>0</v>
      </c>
      <c r="H94" s="257">
        <f t="shared" si="27"/>
        <v>4260844770</v>
      </c>
      <c r="I94" s="294">
        <f t="shared" si="15"/>
        <v>5.9367695528439152E-2</v>
      </c>
      <c r="J94" s="257">
        <f t="shared" si="28"/>
        <v>1855077000</v>
      </c>
      <c r="K94" s="257">
        <f t="shared" si="28"/>
        <v>1831997000</v>
      </c>
      <c r="L94" s="257">
        <f t="shared" si="28"/>
        <v>23080000</v>
      </c>
      <c r="M94" s="294">
        <f t="shared" si="16"/>
        <v>0.43537774787322281</v>
      </c>
      <c r="N94" s="294">
        <f t="shared" si="17"/>
        <v>0.42996098165763502</v>
      </c>
      <c r="O94" s="295">
        <f t="shared" si="24"/>
        <v>0.98755846792343394</v>
      </c>
    </row>
    <row r="95" spans="1:15" ht="64.5" customHeight="1" x14ac:dyDescent="0.25">
      <c r="A95" s="199" t="s">
        <v>330</v>
      </c>
      <c r="B95" s="135" t="s">
        <v>41</v>
      </c>
      <c r="C95" s="32">
        <v>20</v>
      </c>
      <c r="D95" s="32" t="s">
        <v>38</v>
      </c>
      <c r="E95" s="256" t="s">
        <v>331</v>
      </c>
      <c r="F95" s="257">
        <f t="shared" si="27"/>
        <v>12078141502</v>
      </c>
      <c r="G95" s="257">
        <f t="shared" si="27"/>
        <v>0</v>
      </c>
      <c r="H95" s="257">
        <f t="shared" si="27"/>
        <v>12078141502</v>
      </c>
      <c r="I95" s="294">
        <f t="shared" si="15"/>
        <v>0.16828855918169033</v>
      </c>
      <c r="J95" s="257">
        <f t="shared" si="28"/>
        <v>6023141502</v>
      </c>
      <c r="K95" s="257">
        <f t="shared" si="28"/>
        <v>6023141502</v>
      </c>
      <c r="L95" s="257">
        <f t="shared" si="28"/>
        <v>0</v>
      </c>
      <c r="M95" s="294">
        <f t="shared" si="16"/>
        <v>0.49868115065572277</v>
      </c>
      <c r="N95" s="294">
        <f t="shared" si="17"/>
        <v>0.49868115065572277</v>
      </c>
      <c r="O95" s="295">
        <f t="shared" si="24"/>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5"/>
        <v>0.10163082681376005</v>
      </c>
      <c r="J96" s="243">
        <f>+J99+J101</f>
        <v>6775081714</v>
      </c>
      <c r="K96" s="243">
        <f>+K99+K101</f>
        <v>6775081714</v>
      </c>
      <c r="L96" s="243">
        <f>+L99+L101</f>
        <v>0</v>
      </c>
      <c r="M96" s="294">
        <f t="shared" si="16"/>
        <v>0.92884566318058381</v>
      </c>
      <c r="N96" s="294">
        <f t="shared" si="17"/>
        <v>0.92884566318058381</v>
      </c>
      <c r="O96" s="295">
        <f t="shared" si="24"/>
        <v>1</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5"/>
        <v>5.9367695528439152E-2</v>
      </c>
      <c r="J97" s="243">
        <f>+J103</f>
        <v>1855077000</v>
      </c>
      <c r="K97" s="243">
        <f>+K103</f>
        <v>1831997000</v>
      </c>
      <c r="L97" s="243">
        <f>+L103</f>
        <v>23080000</v>
      </c>
      <c r="M97" s="294">
        <f t="shared" si="16"/>
        <v>0.43537774787322281</v>
      </c>
      <c r="N97" s="294">
        <f t="shared" si="17"/>
        <v>0.42996098165763502</v>
      </c>
      <c r="O97" s="295">
        <f t="shared" si="24"/>
        <v>0.98755846792343394</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5"/>
        <v>0.16828855918169033</v>
      </c>
      <c r="J98" s="243">
        <f>+J105+J107</f>
        <v>6023141502</v>
      </c>
      <c r="K98" s="243">
        <f>+K105+K107</f>
        <v>6023141502</v>
      </c>
      <c r="L98" s="243">
        <f>+L105+L107</f>
        <v>0</v>
      </c>
      <c r="M98" s="294">
        <f t="shared" si="16"/>
        <v>0.49868115065572277</v>
      </c>
      <c r="N98" s="294">
        <f t="shared" si="17"/>
        <v>0.49868115065572277</v>
      </c>
      <c r="O98" s="295">
        <f t="shared" si="24"/>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5"/>
        <v>0.10135397740319778</v>
      </c>
      <c r="J99" s="243">
        <f>+J100</f>
        <v>6755212114</v>
      </c>
      <c r="K99" s="243">
        <f>+K100</f>
        <v>6755212114</v>
      </c>
      <c r="L99" s="243">
        <f>+L100</f>
        <v>0</v>
      </c>
      <c r="M99" s="294">
        <f t="shared" si="16"/>
        <v>0.92865130439258048</v>
      </c>
      <c r="N99" s="294">
        <f t="shared" si="17"/>
        <v>0.92865130439258048</v>
      </c>
      <c r="O99" s="295">
        <f t="shared" si="24"/>
        <v>1</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5"/>
        <v>0.10135397740319778</v>
      </c>
      <c r="J100" s="296">
        <v>6755212114</v>
      </c>
      <c r="K100" s="296">
        <v>6755212114</v>
      </c>
      <c r="L100" s="296">
        <f>+J100-K100</f>
        <v>0</v>
      </c>
      <c r="M100" s="297">
        <f t="shared" si="16"/>
        <v>0.92865130439258048</v>
      </c>
      <c r="N100" s="297">
        <f t="shared" si="17"/>
        <v>0.92865130439258048</v>
      </c>
      <c r="O100" s="298">
        <f t="shared" si="24"/>
        <v>1</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5"/>
        <v>2.7684941056228026E-4</v>
      </c>
      <c r="J101" s="242">
        <f>+J102</f>
        <v>19869600</v>
      </c>
      <c r="K101" s="242">
        <f>+K102</f>
        <v>19869600</v>
      </c>
      <c r="L101" s="242">
        <f>+L102</f>
        <v>0</v>
      </c>
      <c r="M101" s="294">
        <f t="shared" si="16"/>
        <v>1</v>
      </c>
      <c r="N101" s="294">
        <f t="shared" si="17"/>
        <v>1</v>
      </c>
      <c r="O101" s="295">
        <f t="shared" si="2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5"/>
        <v>2.7684941056228026E-4</v>
      </c>
      <c r="J102" s="296">
        <v>19869600</v>
      </c>
      <c r="K102" s="239">
        <v>19869600</v>
      </c>
      <c r="L102" s="296">
        <f>+J102-K102</f>
        <v>0</v>
      </c>
      <c r="M102" s="297">
        <f t="shared" si="16"/>
        <v>1</v>
      </c>
      <c r="N102" s="297">
        <f t="shared" si="17"/>
        <v>1</v>
      </c>
      <c r="O102" s="298">
        <f t="shared" si="24"/>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5"/>
        <v>5.9367695528439152E-2</v>
      </c>
      <c r="J103" s="242">
        <f>+J104</f>
        <v>1855077000</v>
      </c>
      <c r="K103" s="242">
        <f>+K104</f>
        <v>1831997000</v>
      </c>
      <c r="L103" s="242">
        <f>+L104</f>
        <v>23080000</v>
      </c>
      <c r="M103" s="294">
        <f t="shared" si="16"/>
        <v>0.43537774787322281</v>
      </c>
      <c r="N103" s="294">
        <f t="shared" si="17"/>
        <v>0.42996098165763502</v>
      </c>
      <c r="O103" s="295">
        <f t="shared" si="24"/>
        <v>0.98755846792343394</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15"/>
        <v>5.9367695528439152E-2</v>
      </c>
      <c r="J104" s="296">
        <v>1855077000</v>
      </c>
      <c r="K104" s="239">
        <v>1831997000</v>
      </c>
      <c r="L104" s="296">
        <f>+J104-K104</f>
        <v>23080000</v>
      </c>
      <c r="M104" s="297">
        <f t="shared" si="16"/>
        <v>0.43537774787322281</v>
      </c>
      <c r="N104" s="297">
        <f t="shared" si="17"/>
        <v>0.42996098165763502</v>
      </c>
      <c r="O104" s="298">
        <f t="shared" si="24"/>
        <v>0.98755846792343394</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15"/>
        <v>3.9736766913150024E-3</v>
      </c>
      <c r="J105" s="243">
        <f>+J106</f>
        <v>285192467</v>
      </c>
      <c r="K105" s="243">
        <f>+K106</f>
        <v>285192467</v>
      </c>
      <c r="L105" s="243">
        <f>+L106</f>
        <v>0</v>
      </c>
      <c r="M105" s="294">
        <f t="shared" si="16"/>
        <v>1</v>
      </c>
      <c r="N105" s="294">
        <f t="shared" si="17"/>
        <v>1</v>
      </c>
      <c r="O105" s="295">
        <f t="shared" si="2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15"/>
        <v>3.9736766913150024E-3</v>
      </c>
      <c r="J106" s="296">
        <v>285192467</v>
      </c>
      <c r="K106" s="296">
        <v>285192467</v>
      </c>
      <c r="L106" s="296">
        <f>+J106-K106</f>
        <v>0</v>
      </c>
      <c r="M106" s="297">
        <f t="shared" si="16"/>
        <v>1</v>
      </c>
      <c r="N106" s="297">
        <f t="shared" si="17"/>
        <v>1</v>
      </c>
      <c r="O106" s="298">
        <f t="shared" si="24"/>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15"/>
        <v>0.16431488249037535</v>
      </c>
      <c r="J107" s="242">
        <f>+J108</f>
        <v>5737949035</v>
      </c>
      <c r="K107" s="242">
        <f>+K108</f>
        <v>5737949035</v>
      </c>
      <c r="L107" s="242">
        <f>+L108</f>
        <v>0</v>
      </c>
      <c r="M107" s="294">
        <f t="shared" si="16"/>
        <v>0.48655760471536713</v>
      </c>
      <c r="N107" s="294">
        <f t="shared" si="17"/>
        <v>0.48655760471536713</v>
      </c>
      <c r="O107" s="295">
        <f t="shared" si="2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15"/>
        <v>0.16431488249037535</v>
      </c>
      <c r="J108" s="296">
        <v>5737949035</v>
      </c>
      <c r="K108" s="296">
        <v>5737949035</v>
      </c>
      <c r="L108" s="296">
        <f>+J108-K108</f>
        <v>0</v>
      </c>
      <c r="M108" s="297">
        <f t="shared" si="16"/>
        <v>0.48655760471536713</v>
      </c>
      <c r="N108" s="297">
        <f t="shared" si="17"/>
        <v>0.48655760471536713</v>
      </c>
      <c r="O108" s="298">
        <f t="shared" si="24"/>
        <v>1</v>
      </c>
    </row>
    <row r="109" spans="1:15" ht="66" customHeight="1" x14ac:dyDescent="0.25">
      <c r="A109" s="199" t="s">
        <v>338</v>
      </c>
      <c r="B109" s="135" t="s">
        <v>37</v>
      </c>
      <c r="C109" s="32">
        <v>10</v>
      </c>
      <c r="D109" s="32" t="s">
        <v>38</v>
      </c>
      <c r="E109" s="256" t="s">
        <v>339</v>
      </c>
      <c r="F109" s="243">
        <f t="shared" ref="F109:H111" si="29">+F110</f>
        <v>23022086103.75</v>
      </c>
      <c r="G109" s="243">
        <f t="shared" si="29"/>
        <v>0</v>
      </c>
      <c r="H109" s="243">
        <f t="shared" si="29"/>
        <v>23022086103.75</v>
      </c>
      <c r="I109" s="294">
        <f t="shared" si="15"/>
        <v>0.32077399483317487</v>
      </c>
      <c r="J109" s="243">
        <f t="shared" ref="J109:L111" si="30">+J110</f>
        <v>22975549415.389999</v>
      </c>
      <c r="K109" s="243">
        <f t="shared" si="30"/>
        <v>22975549415.389999</v>
      </c>
      <c r="L109" s="243">
        <f t="shared" si="30"/>
        <v>0</v>
      </c>
      <c r="M109" s="294">
        <f t="shared" si="16"/>
        <v>0.99797860679739092</v>
      </c>
      <c r="N109" s="294">
        <f t="shared" si="17"/>
        <v>0.99797860679739092</v>
      </c>
      <c r="O109" s="295">
        <f t="shared" si="24"/>
        <v>1</v>
      </c>
    </row>
    <row r="110" spans="1:15" ht="60.75" customHeight="1" x14ac:dyDescent="0.25">
      <c r="A110" s="199" t="s">
        <v>412</v>
      </c>
      <c r="B110" s="135" t="s">
        <v>37</v>
      </c>
      <c r="C110" s="32">
        <v>10</v>
      </c>
      <c r="D110" s="32" t="s">
        <v>38</v>
      </c>
      <c r="E110" s="256" t="s">
        <v>339</v>
      </c>
      <c r="F110" s="243">
        <f t="shared" si="29"/>
        <v>23022086103.75</v>
      </c>
      <c r="G110" s="243">
        <f t="shared" si="29"/>
        <v>0</v>
      </c>
      <c r="H110" s="243">
        <f t="shared" si="29"/>
        <v>23022086103.75</v>
      </c>
      <c r="I110" s="294">
        <f t="shared" si="15"/>
        <v>0.32077399483317487</v>
      </c>
      <c r="J110" s="243">
        <f t="shared" si="30"/>
        <v>22975549415.389999</v>
      </c>
      <c r="K110" s="243">
        <f t="shared" si="30"/>
        <v>22975549415.389999</v>
      </c>
      <c r="L110" s="243">
        <f t="shared" si="30"/>
        <v>0</v>
      </c>
      <c r="M110" s="294">
        <f t="shared" si="16"/>
        <v>0.99797860679739092</v>
      </c>
      <c r="N110" s="294">
        <f t="shared" si="17"/>
        <v>0.99797860679739092</v>
      </c>
      <c r="O110" s="295">
        <f t="shared" si="24"/>
        <v>1</v>
      </c>
    </row>
    <row r="111" spans="1:15" ht="35.25" customHeight="1" x14ac:dyDescent="0.25">
      <c r="A111" s="199" t="s">
        <v>413</v>
      </c>
      <c r="B111" s="135" t="s">
        <v>37</v>
      </c>
      <c r="C111" s="32">
        <v>10</v>
      </c>
      <c r="D111" s="32" t="s">
        <v>38</v>
      </c>
      <c r="E111" s="256" t="s">
        <v>342</v>
      </c>
      <c r="F111" s="243">
        <f t="shared" si="29"/>
        <v>23022086103.75</v>
      </c>
      <c r="G111" s="243">
        <f t="shared" si="29"/>
        <v>0</v>
      </c>
      <c r="H111" s="243">
        <f t="shared" si="29"/>
        <v>23022086103.75</v>
      </c>
      <c r="I111" s="294">
        <f t="shared" si="15"/>
        <v>0.32077399483317487</v>
      </c>
      <c r="J111" s="243">
        <f t="shared" si="30"/>
        <v>22975549415.389999</v>
      </c>
      <c r="K111" s="243">
        <f t="shared" si="30"/>
        <v>22975549415.389999</v>
      </c>
      <c r="L111" s="243">
        <f t="shared" si="30"/>
        <v>0</v>
      </c>
      <c r="M111" s="294">
        <f t="shared" si="16"/>
        <v>0.99797860679739092</v>
      </c>
      <c r="N111" s="294">
        <f t="shared" si="17"/>
        <v>0.99797860679739092</v>
      </c>
      <c r="O111" s="295">
        <f t="shared" si="24"/>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15"/>
        <v>0.32077399483317487</v>
      </c>
      <c r="J112" s="296">
        <v>22975549415.389999</v>
      </c>
      <c r="K112" s="296">
        <v>22975549415.389999</v>
      </c>
      <c r="L112" s="296">
        <f>+J112-K112</f>
        <v>0</v>
      </c>
      <c r="M112" s="297">
        <f t="shared" si="16"/>
        <v>0.99797860679739092</v>
      </c>
      <c r="N112" s="297">
        <f t="shared" si="17"/>
        <v>0.99797860679739092</v>
      </c>
      <c r="O112" s="298">
        <f t="shared" si="24"/>
        <v>1</v>
      </c>
    </row>
    <row r="113" spans="1:15" ht="72" customHeight="1" x14ac:dyDescent="0.25">
      <c r="A113" s="199" t="s">
        <v>344</v>
      </c>
      <c r="B113" s="135" t="s">
        <v>37</v>
      </c>
      <c r="C113" s="32">
        <v>10</v>
      </c>
      <c r="D113" s="32" t="s">
        <v>38</v>
      </c>
      <c r="E113" s="256" t="s">
        <v>345</v>
      </c>
      <c r="F113" s="243">
        <f t="shared" ref="F113:H115" si="31">+F114</f>
        <v>48271891</v>
      </c>
      <c r="G113" s="243">
        <f t="shared" si="31"/>
        <v>0</v>
      </c>
      <c r="H113" s="243">
        <f t="shared" si="31"/>
        <v>48271891</v>
      </c>
      <c r="I113" s="294">
        <f t="shared" si="15"/>
        <v>6.7258749899729443E-4</v>
      </c>
      <c r="J113" s="243">
        <f t="shared" ref="J113:L115" si="32">+J114</f>
        <v>48271891</v>
      </c>
      <c r="K113" s="243">
        <f t="shared" si="32"/>
        <v>48271891</v>
      </c>
      <c r="L113" s="243">
        <f t="shared" si="32"/>
        <v>0</v>
      </c>
      <c r="M113" s="294">
        <f t="shared" si="16"/>
        <v>1</v>
      </c>
      <c r="N113" s="294">
        <f t="shared" si="17"/>
        <v>1</v>
      </c>
      <c r="O113" s="295">
        <f t="shared" si="24"/>
        <v>1</v>
      </c>
    </row>
    <row r="114" spans="1:15" ht="49.5" customHeight="1" x14ac:dyDescent="0.25">
      <c r="A114" s="199" t="s">
        <v>415</v>
      </c>
      <c r="B114" s="135" t="s">
        <v>37</v>
      </c>
      <c r="C114" s="32">
        <v>10</v>
      </c>
      <c r="D114" s="32" t="s">
        <v>38</v>
      </c>
      <c r="E114" s="256" t="s">
        <v>345</v>
      </c>
      <c r="F114" s="243">
        <f t="shared" si="31"/>
        <v>48271891</v>
      </c>
      <c r="G114" s="243">
        <f t="shared" si="31"/>
        <v>0</v>
      </c>
      <c r="H114" s="243">
        <f t="shared" si="31"/>
        <v>48271891</v>
      </c>
      <c r="I114" s="294">
        <f t="shared" si="15"/>
        <v>6.7258749899729443E-4</v>
      </c>
      <c r="J114" s="243">
        <f t="shared" si="32"/>
        <v>48271891</v>
      </c>
      <c r="K114" s="243">
        <f t="shared" si="32"/>
        <v>48271891</v>
      </c>
      <c r="L114" s="243">
        <f t="shared" si="32"/>
        <v>0</v>
      </c>
      <c r="M114" s="294">
        <f t="shared" si="16"/>
        <v>1</v>
      </c>
      <c r="N114" s="294">
        <f t="shared" si="17"/>
        <v>1</v>
      </c>
      <c r="O114" s="295">
        <f t="shared" si="24"/>
        <v>1</v>
      </c>
    </row>
    <row r="115" spans="1:15" ht="35.25" customHeight="1" x14ac:dyDescent="0.25">
      <c r="A115" s="199" t="s">
        <v>416</v>
      </c>
      <c r="B115" s="135" t="s">
        <v>37</v>
      </c>
      <c r="C115" s="32">
        <v>10</v>
      </c>
      <c r="D115" s="32" t="s">
        <v>38</v>
      </c>
      <c r="E115" s="256" t="s">
        <v>348</v>
      </c>
      <c r="F115" s="243">
        <f t="shared" si="31"/>
        <v>48271891</v>
      </c>
      <c r="G115" s="243">
        <f t="shared" si="31"/>
        <v>0</v>
      </c>
      <c r="H115" s="243">
        <f t="shared" si="31"/>
        <v>48271891</v>
      </c>
      <c r="I115" s="294">
        <f t="shared" si="15"/>
        <v>6.7258749899729443E-4</v>
      </c>
      <c r="J115" s="243">
        <f t="shared" si="32"/>
        <v>48271891</v>
      </c>
      <c r="K115" s="243">
        <f t="shared" si="32"/>
        <v>48271891</v>
      </c>
      <c r="L115" s="243">
        <f t="shared" si="32"/>
        <v>0</v>
      </c>
      <c r="M115" s="294">
        <f t="shared" si="16"/>
        <v>1</v>
      </c>
      <c r="N115" s="294">
        <f t="shared" si="17"/>
        <v>1</v>
      </c>
      <c r="O115" s="295">
        <f t="shared" si="2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15"/>
        <v>6.7258749899729443E-4</v>
      </c>
      <c r="J116" s="303">
        <v>48271891</v>
      </c>
      <c r="K116" s="303">
        <v>48271891</v>
      </c>
      <c r="L116" s="303">
        <f>+J116-K116</f>
        <v>0</v>
      </c>
      <c r="M116" s="311">
        <f t="shared" si="16"/>
        <v>1</v>
      </c>
      <c r="N116" s="311">
        <f t="shared" si="17"/>
        <v>1</v>
      </c>
      <c r="O116" s="298">
        <f t="shared" si="24"/>
        <v>1</v>
      </c>
    </row>
    <row r="117" spans="1:15" s="264" customFormat="1" ht="33" customHeight="1" thickBot="1" x14ac:dyDescent="0.3">
      <c r="A117" s="422" t="s">
        <v>350</v>
      </c>
      <c r="B117" s="423"/>
      <c r="C117" s="423"/>
      <c r="D117" s="423"/>
      <c r="E117" s="423"/>
      <c r="F117" s="207">
        <f t="shared" ref="F117:L117" si="33">+F8+F46+F47+F48</f>
        <v>71773169941.100006</v>
      </c>
      <c r="G117" s="207">
        <f t="shared" si="33"/>
        <v>2744424.77</v>
      </c>
      <c r="H117" s="207">
        <f t="shared" si="33"/>
        <v>71770425516.330002</v>
      </c>
      <c r="I117" s="208">
        <f t="shared" si="33"/>
        <v>1</v>
      </c>
      <c r="J117" s="207">
        <f t="shared" si="33"/>
        <v>61114420198.139999</v>
      </c>
      <c r="K117" s="207">
        <f t="shared" si="33"/>
        <v>60491992339.900002</v>
      </c>
      <c r="L117" s="207">
        <f t="shared" si="33"/>
        <v>622427858.24000168</v>
      </c>
      <c r="M117" s="209">
        <f t="shared" si="16"/>
        <v>0.85152651330225948</v>
      </c>
      <c r="N117" s="209">
        <f t="shared" si="17"/>
        <v>0.8428540294238076</v>
      </c>
      <c r="O117" s="210">
        <f t="shared" si="24"/>
        <v>0.9898153683496953</v>
      </c>
    </row>
    <row r="118" spans="1:15" s="287" customFormat="1" ht="19.5" customHeight="1" x14ac:dyDescent="0.25">
      <c r="A118" s="265" t="s">
        <v>654</v>
      </c>
      <c r="E118" s="372"/>
      <c r="F118" s="5"/>
      <c r="G118" s="5"/>
      <c r="H118" s="5"/>
      <c r="I118" s="372"/>
      <c r="J118" s="372"/>
    </row>
    <row r="119" spans="1:15" s="287" customFormat="1" ht="15" customHeight="1" x14ac:dyDescent="0.25">
      <c r="A119" s="265" t="s">
        <v>419</v>
      </c>
      <c r="E119" s="372"/>
      <c r="F119" s="5"/>
      <c r="G119" s="5"/>
      <c r="H119" s="5"/>
      <c r="I119" s="372"/>
      <c r="J119" s="372"/>
    </row>
    <row r="120" spans="1:15" s="287" customFormat="1" ht="12" x14ac:dyDescent="0.25">
      <c r="A120" s="373"/>
      <c r="B120" s="373"/>
      <c r="C120" s="373"/>
      <c r="D120" s="373"/>
      <c r="E120" s="373"/>
      <c r="F120" s="373"/>
      <c r="G120" s="373"/>
      <c r="H120" s="374"/>
      <c r="I120" s="374"/>
      <c r="J120" s="372"/>
    </row>
    <row r="121" spans="1:15" x14ac:dyDescent="0.25">
      <c r="J121" s="269"/>
    </row>
    <row r="308" spans="1:14" ht="16.5" thickBot="1" x14ac:dyDescent="0.3"/>
    <row r="309" spans="1:14" ht="19.5" thickBot="1" x14ac:dyDescent="0.3">
      <c r="A309" s="382" t="s">
        <v>352</v>
      </c>
      <c r="B309" s="383"/>
      <c r="C309" s="383"/>
      <c r="D309" s="383"/>
      <c r="E309" s="383"/>
      <c r="F309" s="383"/>
      <c r="G309" s="383"/>
      <c r="H309" s="383"/>
      <c r="I309" s="383"/>
      <c r="J309" s="383"/>
      <c r="K309" s="383"/>
      <c r="L309" s="383"/>
      <c r="M309" s="383"/>
      <c r="N309" s="384"/>
    </row>
  </sheetData>
  <mergeCells count="18">
    <mergeCell ref="A2:J2"/>
    <mergeCell ref="A3:J3"/>
    <mergeCell ref="A4:J4"/>
    <mergeCell ref="A6:A7"/>
    <mergeCell ref="B6:B7"/>
    <mergeCell ref="C6:C7"/>
    <mergeCell ref="D6:D7"/>
    <mergeCell ref="E6:E7"/>
    <mergeCell ref="F6:F7"/>
    <mergeCell ref="G6:G7"/>
    <mergeCell ref="A117:E117"/>
    <mergeCell ref="A309:N309"/>
    <mergeCell ref="H6:H7"/>
    <mergeCell ref="I6:I7"/>
    <mergeCell ref="J6:J7"/>
    <mergeCell ref="K6:K7"/>
    <mergeCell ref="L6:L7"/>
    <mergeCell ref="M6:O6"/>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A27AB-5EE9-473C-B990-FAAEB5229019}">
  <sheetPr codeName="Hoja15">
    <tabColor theme="0"/>
  </sheetPr>
  <dimension ref="A1:O309"/>
  <sheetViews>
    <sheetView topLeftCell="A112" zoomScale="77" zoomScaleNormal="77" workbookViewId="0">
      <selection activeCell="E5" sqref="E5"/>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13" t="s">
        <v>0</v>
      </c>
      <c r="B2" s="413"/>
      <c r="C2" s="413"/>
      <c r="D2" s="413"/>
      <c r="E2" s="413"/>
      <c r="F2" s="413"/>
      <c r="G2" s="413"/>
      <c r="H2" s="413"/>
      <c r="I2" s="413"/>
      <c r="J2" s="413"/>
      <c r="K2" s="162"/>
      <c r="L2" s="162"/>
      <c r="M2" s="162"/>
      <c r="N2" s="162"/>
      <c r="O2" s="162"/>
    </row>
    <row r="3" spans="1:15" ht="24.95" customHeight="1" x14ac:dyDescent="0.25">
      <c r="A3" s="414" t="s">
        <v>355</v>
      </c>
      <c r="B3" s="414"/>
      <c r="C3" s="414"/>
      <c r="D3" s="414"/>
      <c r="E3" s="414"/>
      <c r="F3" s="414"/>
      <c r="G3" s="414"/>
      <c r="H3" s="414"/>
      <c r="I3" s="414"/>
      <c r="J3" s="414"/>
      <c r="K3" s="164"/>
      <c r="L3" s="162"/>
      <c r="M3" s="162"/>
      <c r="N3" s="162"/>
      <c r="O3" s="162"/>
    </row>
    <row r="4" spans="1:15" ht="24.95" customHeight="1" x14ac:dyDescent="0.25">
      <c r="A4" s="415" t="s">
        <v>659</v>
      </c>
      <c r="B4" s="415"/>
      <c r="C4" s="415"/>
      <c r="D4" s="415"/>
      <c r="E4" s="415"/>
      <c r="F4" s="415"/>
      <c r="G4" s="415"/>
      <c r="H4" s="415"/>
      <c r="I4" s="415"/>
      <c r="J4" s="415"/>
      <c r="K4" s="162"/>
      <c r="L4" s="162"/>
      <c r="M4" s="162"/>
      <c r="N4" s="162"/>
      <c r="O4" s="162"/>
    </row>
    <row r="5" spans="1:15" ht="37.5" customHeight="1" thickBot="1" x14ac:dyDescent="0.3">
      <c r="A5" s="162"/>
      <c r="B5" s="162"/>
      <c r="C5" s="163"/>
      <c r="D5" s="163"/>
      <c r="E5" s="162"/>
      <c r="F5" s="162"/>
      <c r="G5" s="164">
        <f>+H70-21025615542.49</f>
        <v>0</v>
      </c>
      <c r="H5" s="167" t="s">
        <v>3</v>
      </c>
      <c r="I5" s="168" t="s">
        <v>4</v>
      </c>
      <c r="J5" s="169" t="s">
        <v>5</v>
      </c>
      <c r="K5" s="162"/>
      <c r="L5" s="162"/>
      <c r="M5" s="162"/>
      <c r="N5" s="162"/>
      <c r="O5" s="162"/>
    </row>
    <row r="6" spans="1:15" ht="29.25" customHeight="1" x14ac:dyDescent="0.25">
      <c r="A6" s="416" t="s">
        <v>6</v>
      </c>
      <c r="B6" s="418" t="s">
        <v>7</v>
      </c>
      <c r="C6" s="418" t="s">
        <v>8</v>
      </c>
      <c r="D6" s="418" t="s">
        <v>9</v>
      </c>
      <c r="E6" s="418" t="s">
        <v>10</v>
      </c>
      <c r="F6" s="407" t="s">
        <v>357</v>
      </c>
      <c r="G6" s="420" t="s">
        <v>358</v>
      </c>
      <c r="H6" s="407" t="s">
        <v>359</v>
      </c>
      <c r="I6" s="409" t="s">
        <v>14</v>
      </c>
      <c r="J6" s="407" t="s">
        <v>360</v>
      </c>
      <c r="K6" s="407" t="s">
        <v>361</v>
      </c>
      <c r="L6" s="407" t="s">
        <v>362</v>
      </c>
      <c r="M6" s="411" t="s">
        <v>363</v>
      </c>
      <c r="N6" s="411"/>
      <c r="O6" s="412"/>
    </row>
    <row r="7" spans="1:15" ht="84.75" customHeight="1" thickBot="1" x14ac:dyDescent="0.3">
      <c r="A7" s="417"/>
      <c r="B7" s="419"/>
      <c r="C7" s="419"/>
      <c r="D7" s="419"/>
      <c r="E7" s="419"/>
      <c r="F7" s="408"/>
      <c r="G7" s="421"/>
      <c r="H7" s="408"/>
      <c r="I7" s="410"/>
      <c r="J7" s="408"/>
      <c r="K7" s="408"/>
      <c r="L7" s="40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49073.77</v>
      </c>
      <c r="H8" s="26">
        <f>+H9</f>
        <v>286764168.63</v>
      </c>
      <c r="I8" s="289">
        <f t="shared" ref="I8:I71" si="0">+H8/$H$117</f>
        <v>4.0072468610165366E-3</v>
      </c>
      <c r="J8" s="26">
        <f>+J9</f>
        <v>278587272.63</v>
      </c>
      <c r="K8" s="26">
        <f>+K9</f>
        <v>278587272.63</v>
      </c>
      <c r="L8" s="26">
        <f>+L9</f>
        <v>0</v>
      </c>
      <c r="M8" s="290">
        <f t="shared" ref="M8:M71" si="1">+J8/H8</f>
        <v>0.97148564257848302</v>
      </c>
      <c r="N8" s="290">
        <f t="shared" ref="N8:N71" si="2">+K8/H8</f>
        <v>0.97148564257848302</v>
      </c>
      <c r="O8" s="291">
        <f t="shared" ref="O8:O43" si="3">+K8/J8</f>
        <v>1</v>
      </c>
    </row>
    <row r="9" spans="1:15" ht="27.75" customHeight="1" x14ac:dyDescent="0.25">
      <c r="A9" s="110" t="s">
        <v>100</v>
      </c>
      <c r="B9" s="111" t="s">
        <v>41</v>
      </c>
      <c r="C9" s="111">
        <v>20</v>
      </c>
      <c r="D9" s="111" t="s">
        <v>38</v>
      </c>
      <c r="E9" s="231" t="s">
        <v>101</v>
      </c>
      <c r="F9" s="254">
        <f>+F10+F15</f>
        <v>286813242.39999998</v>
      </c>
      <c r="G9" s="254">
        <f>+G10+G15</f>
        <v>49073.77</v>
      </c>
      <c r="H9" s="254">
        <f>+H10+H15</f>
        <v>286764168.63</v>
      </c>
      <c r="I9" s="292">
        <f t="shared" si="0"/>
        <v>4.0072468610165366E-3</v>
      </c>
      <c r="J9" s="254">
        <f>+J10+J15</f>
        <v>278587272.63</v>
      </c>
      <c r="K9" s="254">
        <f>+K10+K15</f>
        <v>278587272.63</v>
      </c>
      <c r="L9" s="254">
        <f>+L10+L15</f>
        <v>0</v>
      </c>
      <c r="M9" s="292">
        <f t="shared" si="1"/>
        <v>0.97148564257848302</v>
      </c>
      <c r="N9" s="292">
        <f t="shared" si="2"/>
        <v>0.97148564257848302</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2.7742748523128355E-4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2.7742748523128355E-4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2.7742748523128355E-4</v>
      </c>
      <c r="J12" s="242">
        <f>+J14+J13</f>
        <v>19853097.380000003</v>
      </c>
      <c r="K12" s="242">
        <f>+K14+K13</f>
        <v>19853097.380000003</v>
      </c>
      <c r="L12" s="242">
        <f>+L14+L13</f>
        <v>0</v>
      </c>
      <c r="M12" s="294">
        <f t="shared" si="1"/>
        <v>1</v>
      </c>
      <c r="N12" s="294">
        <f t="shared" si="2"/>
        <v>1</v>
      </c>
      <c r="O12" s="295">
        <f t="shared" si="3"/>
        <v>1</v>
      </c>
    </row>
    <row r="13" spans="1:15" ht="27.75" customHeight="1" x14ac:dyDescent="0.25">
      <c r="A13" s="114" t="s">
        <v>367</v>
      </c>
      <c r="B13" s="43" t="s">
        <v>41</v>
      </c>
      <c r="C13" s="43">
        <v>20</v>
      </c>
      <c r="D13" s="43" t="s">
        <v>38</v>
      </c>
      <c r="E13" s="237" t="s">
        <v>368</v>
      </c>
      <c r="F13" s="244">
        <v>8428841</v>
      </c>
      <c r="G13" s="244">
        <v>0</v>
      </c>
      <c r="H13" s="296">
        <f>+F13-G13</f>
        <v>8428841</v>
      </c>
      <c r="I13" s="297">
        <f t="shared" si="0"/>
        <v>1.1778475253942149E-4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1.5964273269186206E-4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49073.77</v>
      </c>
      <c r="H15" s="243">
        <f>+H16+H33</f>
        <v>266911071.25</v>
      </c>
      <c r="I15" s="294">
        <f t="shared" si="0"/>
        <v>3.7298193757852528E-3</v>
      </c>
      <c r="J15" s="243">
        <f>+J16+J33</f>
        <v>258734175.25</v>
      </c>
      <c r="K15" s="243">
        <f>+K16+K33</f>
        <v>258734175.25</v>
      </c>
      <c r="L15" s="243">
        <f>+L16+L33</f>
        <v>0</v>
      </c>
      <c r="M15" s="294">
        <f t="shared" si="1"/>
        <v>0.96936471776271438</v>
      </c>
      <c r="N15" s="294">
        <f t="shared" si="2"/>
        <v>0.96936471776271438</v>
      </c>
      <c r="O15" s="295">
        <f t="shared" si="3"/>
        <v>1</v>
      </c>
    </row>
    <row r="16" spans="1:15" ht="24.75" customHeight="1" x14ac:dyDescent="0.25">
      <c r="A16" s="113" t="s">
        <v>116</v>
      </c>
      <c r="B16" s="32" t="s">
        <v>41</v>
      </c>
      <c r="C16" s="32">
        <v>20</v>
      </c>
      <c r="D16" s="32" t="s">
        <v>38</v>
      </c>
      <c r="E16" s="234" t="s">
        <v>117</v>
      </c>
      <c r="F16" s="242">
        <f>+F17+F20+F29</f>
        <v>178363939.63</v>
      </c>
      <c r="G16" s="242">
        <f>+G17+G20+G29</f>
        <v>48380.77</v>
      </c>
      <c r="H16" s="242">
        <f>+H17+H20+H29</f>
        <v>178315558.85999998</v>
      </c>
      <c r="I16" s="294">
        <f t="shared" si="0"/>
        <v>2.4917843359785461E-3</v>
      </c>
      <c r="J16" s="242">
        <f>+J17+J20+J29</f>
        <v>178315558.85999998</v>
      </c>
      <c r="K16" s="242">
        <f>+K17+K20+K29</f>
        <v>178315558.85999998</v>
      </c>
      <c r="L16" s="242">
        <f>+L17+L20+L29</f>
        <v>0</v>
      </c>
      <c r="M16" s="294">
        <f t="shared" si="1"/>
        <v>1</v>
      </c>
      <c r="N16" s="294">
        <f t="shared" si="2"/>
        <v>1</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6.7354915526718448E-4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4.1788733596830028E-6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6.6937028190750144E-4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48368.59</v>
      </c>
      <c r="H20" s="242">
        <f>+H21+H22+H23+H24+H25+H26+H27+H28</f>
        <v>116603726.25999999</v>
      </c>
      <c r="I20" s="294">
        <f t="shared" si="0"/>
        <v>1.6294222471047374E-3</v>
      </c>
      <c r="J20" s="242">
        <f>+J21+J22+J23+J24+J25+J26+J27+J28</f>
        <v>116603726.25999999</v>
      </c>
      <c r="K20" s="242">
        <f>+K21+K22+K23+K24+K25+K26+K27+K28</f>
        <v>116603726.25999999</v>
      </c>
      <c r="L20" s="242">
        <f>+L21+L22+L23+L24+L25+L26+L27+L28</f>
        <v>0</v>
      </c>
      <c r="M20" s="294">
        <f t="shared" si="1"/>
        <v>1</v>
      </c>
      <c r="N20" s="294">
        <f t="shared" si="2"/>
        <v>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1.0110200021838287E-5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1.1842418209628851E-3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48368.59</v>
      </c>
      <c r="H23" s="296">
        <f t="shared" si="6"/>
        <v>469122.72</v>
      </c>
      <c r="I23" s="300">
        <f t="shared" si="0"/>
        <v>6.5555280359209903E-6</v>
      </c>
      <c r="J23" s="244">
        <v>469122.72</v>
      </c>
      <c r="K23" s="244">
        <v>469122.72</v>
      </c>
      <c r="L23" s="296">
        <f t="shared" si="7"/>
        <v>0</v>
      </c>
      <c r="M23" s="297">
        <f t="shared" si="1"/>
        <v>1</v>
      </c>
      <c r="N23" s="297">
        <f t="shared" si="2"/>
        <v>1</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5.4813074755577996E-6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9.4056441477525027E-6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2.7160505834932752E-5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1.2487984091961505E-4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2.615873997062351E-4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12.18</v>
      </c>
      <c r="H29" s="242">
        <f>+H30+H31+H32</f>
        <v>13511716.600000001</v>
      </c>
      <c r="I29" s="294">
        <f t="shared" si="0"/>
        <v>1.8881293360662442E-4</v>
      </c>
      <c r="J29" s="242">
        <f>+J30+J31+J32</f>
        <v>13511716.6</v>
      </c>
      <c r="K29" s="242">
        <f>+K30+K31+K32</f>
        <v>13511716.6</v>
      </c>
      <c r="L29" s="242">
        <f>+L30+L31+L32</f>
        <v>0</v>
      </c>
      <c r="M29" s="294">
        <f t="shared" si="1"/>
        <v>0.99999999999999989</v>
      </c>
      <c r="N29" s="294">
        <f t="shared" si="2"/>
        <v>0.99999999999999989</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9.4021366699287553E-5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12.18</v>
      </c>
      <c r="H31" s="296">
        <f>+F31-G31</f>
        <v>6018733.6000000006</v>
      </c>
      <c r="I31" s="297">
        <f t="shared" si="0"/>
        <v>8.4105875016114492E-5</v>
      </c>
      <c r="J31" s="296">
        <v>6018733.5999999996</v>
      </c>
      <c r="K31" s="244">
        <v>6018733.5999999996</v>
      </c>
      <c r="L31" s="296">
        <f>+J31-K31</f>
        <v>0</v>
      </c>
      <c r="M31" s="297">
        <f t="shared" si="1"/>
        <v>0.99999999999999989</v>
      </c>
      <c r="N31" s="297">
        <f t="shared" si="2"/>
        <v>0.99999999999999989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1.0685691891222345E-5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693</v>
      </c>
      <c r="H33" s="242">
        <f>+H34+H37+H39+H44</f>
        <v>88595512.390000001</v>
      </c>
      <c r="I33" s="294">
        <f t="shared" si="0"/>
        <v>1.2380350398067065E-3</v>
      </c>
      <c r="J33" s="242">
        <f>+J34+J37+J39+J44</f>
        <v>80418616.390000001</v>
      </c>
      <c r="K33" s="242">
        <f>+K34+K37+K39+K44</f>
        <v>80418616.390000001</v>
      </c>
      <c r="L33" s="242">
        <f>+L34+L37+L39+L44</f>
        <v>0</v>
      </c>
      <c r="M33" s="294">
        <f t="shared" si="1"/>
        <v>0.90770530267938321</v>
      </c>
      <c r="N33" s="294">
        <f t="shared" si="2"/>
        <v>0.90770530267938321</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1.5109641530080192E-5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6.9256337421191843E-6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8.1840077879610075E-6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2.0208359892410758E-5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2.0208359892410758E-5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1.2027170383842156E-3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si="0"/>
        <v>9.9897999065816752E-6</v>
      </c>
      <c r="J40" s="296">
        <v>714884</v>
      </c>
      <c r="K40" s="296">
        <v>714884</v>
      </c>
      <c r="L40" s="296">
        <f>+J40-K40</f>
        <v>0</v>
      </c>
      <c r="M40" s="297">
        <f t="shared" si="1"/>
        <v>1</v>
      </c>
      <c r="N40" s="297">
        <f t="shared" si="2"/>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0"/>
        <v>1.1583867388446462E-3</v>
      </c>
      <c r="J41" s="296">
        <v>74718873</v>
      </c>
      <c r="K41" s="296">
        <v>74718873</v>
      </c>
      <c r="L41" s="296">
        <f>+J41-K41</f>
        <v>0</v>
      </c>
      <c r="M41" s="297">
        <f t="shared" si="1"/>
        <v>0.90135930821752797</v>
      </c>
      <c r="N41" s="297">
        <f t="shared" si="2"/>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0"/>
        <v>3.0652757012720749E-5</v>
      </c>
      <c r="J42" s="296">
        <v>2193554</v>
      </c>
      <c r="K42" s="296">
        <v>2193554</v>
      </c>
      <c r="L42" s="296">
        <f>+J42-K42</f>
        <v>0</v>
      </c>
      <c r="M42" s="297">
        <f t="shared" si="1"/>
        <v>1</v>
      </c>
      <c r="N42" s="297">
        <f t="shared" si="2"/>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0"/>
        <v>3.68774262026693E-6</v>
      </c>
      <c r="J43" s="296">
        <v>263900</v>
      </c>
      <c r="K43" s="296">
        <v>263900</v>
      </c>
      <c r="L43" s="296">
        <f>+J43-K43</f>
        <v>0</v>
      </c>
      <c r="M43" s="297">
        <f t="shared" si="1"/>
        <v>1</v>
      </c>
      <c r="N43" s="297">
        <f t="shared" si="2"/>
        <v>1</v>
      </c>
      <c r="O43" s="298">
        <f t="shared" si="3"/>
        <v>1</v>
      </c>
    </row>
    <row r="44" spans="1:15" ht="41.25" customHeight="1" x14ac:dyDescent="0.25">
      <c r="A44" s="113" t="s">
        <v>190</v>
      </c>
      <c r="B44" s="32" t="s">
        <v>41</v>
      </c>
      <c r="C44" s="32">
        <v>20</v>
      </c>
      <c r="D44" s="32" t="s">
        <v>38</v>
      </c>
      <c r="E44" s="234" t="s">
        <v>191</v>
      </c>
      <c r="F44" s="242">
        <f>+F45</f>
        <v>693</v>
      </c>
      <c r="G44" s="242">
        <f>+G45</f>
        <v>693</v>
      </c>
      <c r="H44" s="242">
        <f>+H45</f>
        <v>0</v>
      </c>
      <c r="I44" s="301">
        <f t="shared" si="0"/>
        <v>0</v>
      </c>
      <c r="J44" s="242">
        <f>+J45</f>
        <v>0</v>
      </c>
      <c r="K44" s="242">
        <f>+K45</f>
        <v>0</v>
      </c>
      <c r="L44" s="242">
        <f>+L45</f>
        <v>0</v>
      </c>
      <c r="M44" s="294" t="s">
        <v>40</v>
      </c>
      <c r="N44" s="294" t="s">
        <v>40</v>
      </c>
      <c r="O44" s="295" t="s">
        <v>40</v>
      </c>
    </row>
    <row r="45" spans="1:15" ht="36.75" customHeight="1" thickBot="1" x14ac:dyDescent="0.3">
      <c r="A45" s="184" t="s">
        <v>200</v>
      </c>
      <c r="B45" s="89" t="s">
        <v>41</v>
      </c>
      <c r="C45" s="89">
        <v>20</v>
      </c>
      <c r="D45" s="89" t="s">
        <v>38</v>
      </c>
      <c r="E45" s="302" t="s">
        <v>201</v>
      </c>
      <c r="F45" s="250">
        <v>693</v>
      </c>
      <c r="G45" s="303">
        <v>693</v>
      </c>
      <c r="H45" s="303">
        <f>+F45-G45</f>
        <v>0</v>
      </c>
      <c r="I45" s="304">
        <f t="shared" si="0"/>
        <v>0</v>
      </c>
      <c r="J45" s="303">
        <v>0</v>
      </c>
      <c r="K45" s="303">
        <v>0</v>
      </c>
      <c r="L45" s="303">
        <f>+J45-K45</f>
        <v>0</v>
      </c>
      <c r="M45" s="297" t="s">
        <v>40</v>
      </c>
      <c r="N45" s="297" t="s">
        <v>40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0"/>
        <v>0.44173236185597142</v>
      </c>
      <c r="J46" s="192">
        <f>+J49+J55+J77+J87</f>
        <v>30400443695.790001</v>
      </c>
      <c r="K46" s="192">
        <f>+K49+K55+K77+K87</f>
        <v>30400443695.790001</v>
      </c>
      <c r="L46" s="192">
        <f>+L49+L55+L77+L87</f>
        <v>0</v>
      </c>
      <c r="M46" s="307">
        <f t="shared" si="1"/>
        <v>0.96170509568753881</v>
      </c>
      <c r="N46" s="307">
        <f t="shared" si="2"/>
        <v>0.96170509568753881</v>
      </c>
      <c r="O46" s="308">
        <f t="shared" ref="O46:O78" si="8">+K46/J46</f>
        <v>1</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0"/>
        <v>5.9541109725920596E-2</v>
      </c>
      <c r="J47" s="26">
        <f>+J88</f>
        <v>2137132000</v>
      </c>
      <c r="K47" s="26">
        <f>+K88</f>
        <v>1887132000</v>
      </c>
      <c r="L47" s="26">
        <f>+L88</f>
        <v>250000000</v>
      </c>
      <c r="M47" s="290">
        <f t="shared" si="1"/>
        <v>0.50157471472493942</v>
      </c>
      <c r="N47" s="290">
        <f t="shared" si="2"/>
        <v>0.44290090389751513</v>
      </c>
      <c r="O47" s="308">
        <f t="shared" si="8"/>
        <v>0.88302079609495343</v>
      </c>
    </row>
    <row r="48" spans="1:15" s="226" customFormat="1" ht="28.5" customHeight="1" thickBot="1" x14ac:dyDescent="0.3">
      <c r="A48" s="99" t="s">
        <v>250</v>
      </c>
      <c r="B48" s="100" t="s">
        <v>41</v>
      </c>
      <c r="C48" s="101">
        <v>20</v>
      </c>
      <c r="D48" s="100" t="s">
        <v>38</v>
      </c>
      <c r="E48" s="228" t="s">
        <v>251</v>
      </c>
      <c r="F48" s="103">
        <f>+F65+F89</f>
        <v>35611833302.150002</v>
      </c>
      <c r="G48" s="103">
        <f>+G65+G89</f>
        <v>209032226.66</v>
      </c>
      <c r="H48" s="103">
        <f>+H65+H89</f>
        <v>35402801075.490005</v>
      </c>
      <c r="I48" s="309">
        <f t="shared" si="0"/>
        <v>0.49471928155709133</v>
      </c>
      <c r="J48" s="103">
        <f>+J65+J89</f>
        <v>34635312229.720001</v>
      </c>
      <c r="K48" s="103">
        <f>+K65+K89</f>
        <v>34635312229.720001</v>
      </c>
      <c r="L48" s="103">
        <f>+L65+L89</f>
        <v>0</v>
      </c>
      <c r="M48" s="310">
        <f t="shared" si="1"/>
        <v>0.9783212394936357</v>
      </c>
      <c r="N48" s="310">
        <f t="shared" si="2"/>
        <v>0.9783212394936357</v>
      </c>
      <c r="O48" s="291">
        <f t="shared" si="8"/>
        <v>1</v>
      </c>
    </row>
    <row r="49" spans="1:15" ht="24" customHeight="1" x14ac:dyDescent="0.25">
      <c r="A49" s="110" t="s">
        <v>252</v>
      </c>
      <c r="B49" s="111" t="s">
        <v>37</v>
      </c>
      <c r="C49" s="111">
        <v>10</v>
      </c>
      <c r="D49" s="111" t="s">
        <v>38</v>
      </c>
      <c r="E49" s="231" t="s">
        <v>253</v>
      </c>
      <c r="F49" s="254">
        <f t="shared" ref="F49:H52" si="9">+F50</f>
        <v>136260570.40000001</v>
      </c>
      <c r="G49" s="254">
        <f t="shared" si="9"/>
        <v>0</v>
      </c>
      <c r="H49" s="254">
        <f t="shared" si="9"/>
        <v>136260570.40000001</v>
      </c>
      <c r="I49" s="292">
        <f t="shared" si="0"/>
        <v>1.9041072865705287E-3</v>
      </c>
      <c r="J49" s="254">
        <f t="shared" ref="J49:L52" si="10">+J50</f>
        <v>136260570</v>
      </c>
      <c r="K49" s="254">
        <f t="shared" si="10"/>
        <v>136260570</v>
      </c>
      <c r="L49" s="254">
        <f t="shared" si="10"/>
        <v>0</v>
      </c>
      <c r="M49" s="292">
        <f t="shared" si="1"/>
        <v>0.99999999706444787</v>
      </c>
      <c r="N49" s="292">
        <f t="shared" si="2"/>
        <v>0.99999999706444787</v>
      </c>
      <c r="O49" s="293">
        <f t="shared" si="8"/>
        <v>1</v>
      </c>
    </row>
    <row r="50" spans="1:15" ht="24" customHeight="1" x14ac:dyDescent="0.25">
      <c r="A50" s="113" t="s">
        <v>254</v>
      </c>
      <c r="B50" s="32" t="s">
        <v>37</v>
      </c>
      <c r="C50" s="32">
        <v>10</v>
      </c>
      <c r="D50" s="32" t="s">
        <v>38</v>
      </c>
      <c r="E50" s="234" t="s">
        <v>255</v>
      </c>
      <c r="F50" s="242">
        <f t="shared" si="9"/>
        <v>136260570.40000001</v>
      </c>
      <c r="G50" s="242">
        <f t="shared" si="9"/>
        <v>0</v>
      </c>
      <c r="H50" s="242">
        <f t="shared" si="9"/>
        <v>136260570.40000001</v>
      </c>
      <c r="I50" s="294">
        <f t="shared" si="0"/>
        <v>1.9041072865705287E-3</v>
      </c>
      <c r="J50" s="242">
        <f t="shared" si="10"/>
        <v>136260570</v>
      </c>
      <c r="K50" s="242">
        <f t="shared" si="10"/>
        <v>136260570</v>
      </c>
      <c r="L50" s="242">
        <f t="shared" si="10"/>
        <v>0</v>
      </c>
      <c r="M50" s="294">
        <f t="shared" si="1"/>
        <v>0.99999999706444787</v>
      </c>
      <c r="N50" s="294">
        <f t="shared" si="2"/>
        <v>0.99999999706444787</v>
      </c>
      <c r="O50" s="295">
        <f t="shared" si="8"/>
        <v>1</v>
      </c>
    </row>
    <row r="51" spans="1:15" ht="49.5" customHeight="1" x14ac:dyDescent="0.25">
      <c r="A51" s="199" t="s">
        <v>380</v>
      </c>
      <c r="B51" s="32" t="s">
        <v>37</v>
      </c>
      <c r="C51" s="32">
        <v>10</v>
      </c>
      <c r="D51" s="32" t="s">
        <v>38</v>
      </c>
      <c r="E51" s="234" t="s">
        <v>381</v>
      </c>
      <c r="F51" s="242">
        <f t="shared" si="9"/>
        <v>136260570.40000001</v>
      </c>
      <c r="G51" s="242">
        <f t="shared" si="9"/>
        <v>0</v>
      </c>
      <c r="H51" s="242">
        <f t="shared" si="9"/>
        <v>136260570.40000001</v>
      </c>
      <c r="I51" s="294">
        <f t="shared" si="0"/>
        <v>1.9041072865705287E-3</v>
      </c>
      <c r="J51" s="242">
        <f t="shared" si="10"/>
        <v>136260570</v>
      </c>
      <c r="K51" s="242">
        <f t="shared" si="10"/>
        <v>136260570</v>
      </c>
      <c r="L51" s="242">
        <f t="shared" si="10"/>
        <v>0</v>
      </c>
      <c r="M51" s="294">
        <f t="shared" si="1"/>
        <v>0.99999999706444787</v>
      </c>
      <c r="N51" s="294">
        <f t="shared" si="2"/>
        <v>0.99999999706444787</v>
      </c>
      <c r="O51" s="295">
        <f t="shared" si="8"/>
        <v>1</v>
      </c>
    </row>
    <row r="52" spans="1:15" ht="49.5" customHeight="1" x14ac:dyDescent="0.25">
      <c r="A52" s="113" t="s">
        <v>382</v>
      </c>
      <c r="B52" s="32" t="s">
        <v>37</v>
      </c>
      <c r="C52" s="32">
        <v>10</v>
      </c>
      <c r="D52" s="32" t="s">
        <v>38</v>
      </c>
      <c r="E52" s="234" t="s">
        <v>381</v>
      </c>
      <c r="F52" s="242">
        <f t="shared" si="9"/>
        <v>136260570.40000001</v>
      </c>
      <c r="G52" s="242">
        <f t="shared" si="9"/>
        <v>0</v>
      </c>
      <c r="H52" s="242">
        <f t="shared" si="9"/>
        <v>136260570.40000001</v>
      </c>
      <c r="I52" s="294">
        <f t="shared" si="0"/>
        <v>1.9041072865705287E-3</v>
      </c>
      <c r="J52" s="242">
        <f t="shared" si="10"/>
        <v>136260570</v>
      </c>
      <c r="K52" s="242">
        <f t="shared" si="10"/>
        <v>136260570</v>
      </c>
      <c r="L52" s="242">
        <f t="shared" si="10"/>
        <v>0</v>
      </c>
      <c r="M52" s="294">
        <f t="shared" si="1"/>
        <v>0.99999999706444787</v>
      </c>
      <c r="N52" s="294">
        <f t="shared" si="2"/>
        <v>0.99999999706444787</v>
      </c>
      <c r="O52" s="295">
        <f t="shared" si="8"/>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0"/>
        <v>1.9041072865705287E-3</v>
      </c>
      <c r="J53" s="242">
        <f>SUM(J54:J54)</f>
        <v>136260570</v>
      </c>
      <c r="K53" s="242">
        <f>SUM(K54:K54)</f>
        <v>136260570</v>
      </c>
      <c r="L53" s="242">
        <f>SUM(L54:L54)</f>
        <v>0</v>
      </c>
      <c r="M53" s="294">
        <f t="shared" si="1"/>
        <v>0.99999999706444787</v>
      </c>
      <c r="N53" s="294">
        <f t="shared" si="2"/>
        <v>0.99999999706444787</v>
      </c>
      <c r="O53" s="295">
        <f t="shared" si="8"/>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0"/>
        <v>1.9041072865705287E-3</v>
      </c>
      <c r="J54" s="296">
        <v>136260570</v>
      </c>
      <c r="K54" s="296">
        <v>136260570</v>
      </c>
      <c r="L54" s="296">
        <f>+J54-K54</f>
        <v>0</v>
      </c>
      <c r="M54" s="297">
        <f t="shared" si="1"/>
        <v>0.99999999706444787</v>
      </c>
      <c r="N54" s="297">
        <f t="shared" si="2"/>
        <v>0.99999999706444787</v>
      </c>
      <c r="O54" s="298">
        <f t="shared" si="8"/>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0"/>
        <v>6.0233529922372421E-3</v>
      </c>
      <c r="J55" s="242">
        <f>+J56</f>
        <v>431039532.39999998</v>
      </c>
      <c r="K55" s="242">
        <f>+K56</f>
        <v>431039532.39999998</v>
      </c>
      <c r="L55" s="242">
        <f>+L56</f>
        <v>0</v>
      </c>
      <c r="M55" s="294">
        <f t="shared" si="1"/>
        <v>1</v>
      </c>
      <c r="N55" s="294">
        <f t="shared" si="2"/>
        <v>1</v>
      </c>
      <c r="O55" s="295">
        <f t="shared" si="8"/>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0"/>
        <v>6.0233529922372421E-3</v>
      </c>
      <c r="J56" s="242">
        <f>+J57+J61</f>
        <v>431039532.39999998</v>
      </c>
      <c r="K56" s="242">
        <f>+K57+K61</f>
        <v>431039532.39999998</v>
      </c>
      <c r="L56" s="242">
        <f>+L57+L61</f>
        <v>0</v>
      </c>
      <c r="M56" s="294">
        <f t="shared" si="1"/>
        <v>1</v>
      </c>
      <c r="N56" s="294">
        <f t="shared" si="2"/>
        <v>1</v>
      </c>
      <c r="O56" s="295">
        <f t="shared" si="8"/>
        <v>1</v>
      </c>
    </row>
    <row r="57" spans="1:15" ht="51.75" customHeight="1" x14ac:dyDescent="0.25">
      <c r="A57" s="113" t="s">
        <v>261</v>
      </c>
      <c r="B57" s="32" t="s">
        <v>37</v>
      </c>
      <c r="C57" s="32">
        <v>10</v>
      </c>
      <c r="D57" s="32" t="s">
        <v>38</v>
      </c>
      <c r="E57" s="234" t="s">
        <v>262</v>
      </c>
      <c r="F57" s="242">
        <f t="shared" ref="F57:H59" si="11">+F58</f>
        <v>22421581</v>
      </c>
      <c r="G57" s="242">
        <f t="shared" si="11"/>
        <v>0</v>
      </c>
      <c r="H57" s="242">
        <f t="shared" si="11"/>
        <v>22421581</v>
      </c>
      <c r="I57" s="294">
        <f t="shared" si="0"/>
        <v>3.1331951446558249E-4</v>
      </c>
      <c r="J57" s="242">
        <f t="shared" ref="J57:L59" si="12">+J58</f>
        <v>22421581</v>
      </c>
      <c r="K57" s="242">
        <f t="shared" si="12"/>
        <v>22421581</v>
      </c>
      <c r="L57" s="242">
        <f t="shared" si="12"/>
        <v>0</v>
      </c>
      <c r="M57" s="294">
        <f t="shared" si="1"/>
        <v>1</v>
      </c>
      <c r="N57" s="294">
        <f t="shared" si="2"/>
        <v>1</v>
      </c>
      <c r="O57" s="295">
        <f t="shared" si="8"/>
        <v>1</v>
      </c>
    </row>
    <row r="58" spans="1:15" ht="51.75" customHeight="1" x14ac:dyDescent="0.25">
      <c r="A58" s="113" t="s">
        <v>386</v>
      </c>
      <c r="B58" s="32" t="s">
        <v>37</v>
      </c>
      <c r="C58" s="32">
        <v>10</v>
      </c>
      <c r="D58" s="32" t="s">
        <v>38</v>
      </c>
      <c r="E58" s="234" t="s">
        <v>262</v>
      </c>
      <c r="F58" s="242">
        <f t="shared" si="11"/>
        <v>22421581</v>
      </c>
      <c r="G58" s="242">
        <f t="shared" si="11"/>
        <v>0</v>
      </c>
      <c r="H58" s="242">
        <f t="shared" si="11"/>
        <v>22421581</v>
      </c>
      <c r="I58" s="294">
        <f t="shared" si="0"/>
        <v>3.1331951446558249E-4</v>
      </c>
      <c r="J58" s="242">
        <f t="shared" si="12"/>
        <v>22421581</v>
      </c>
      <c r="K58" s="242">
        <f t="shared" si="12"/>
        <v>22421581</v>
      </c>
      <c r="L58" s="242">
        <f t="shared" si="12"/>
        <v>0</v>
      </c>
      <c r="M58" s="294">
        <f t="shared" si="1"/>
        <v>1</v>
      </c>
      <c r="N58" s="294">
        <f t="shared" si="2"/>
        <v>1</v>
      </c>
      <c r="O58" s="295">
        <f t="shared" si="8"/>
        <v>1</v>
      </c>
    </row>
    <row r="59" spans="1:15" ht="29.25" customHeight="1" x14ac:dyDescent="0.25">
      <c r="A59" s="113" t="s">
        <v>387</v>
      </c>
      <c r="B59" s="32" t="s">
        <v>37</v>
      </c>
      <c r="C59" s="32">
        <v>10</v>
      </c>
      <c r="D59" s="32" t="s">
        <v>38</v>
      </c>
      <c r="E59" s="256" t="s">
        <v>266</v>
      </c>
      <c r="F59" s="242">
        <f t="shared" si="11"/>
        <v>22421581</v>
      </c>
      <c r="G59" s="242">
        <f t="shared" si="11"/>
        <v>0</v>
      </c>
      <c r="H59" s="242">
        <f t="shared" si="11"/>
        <v>22421581</v>
      </c>
      <c r="I59" s="294">
        <f t="shared" si="0"/>
        <v>3.1331951446558249E-4</v>
      </c>
      <c r="J59" s="242">
        <f t="shared" si="12"/>
        <v>22421581</v>
      </c>
      <c r="K59" s="242">
        <f t="shared" si="12"/>
        <v>22421581</v>
      </c>
      <c r="L59" s="242">
        <f t="shared" si="12"/>
        <v>0</v>
      </c>
      <c r="M59" s="294">
        <f t="shared" si="1"/>
        <v>1</v>
      </c>
      <c r="N59" s="294">
        <f t="shared" si="2"/>
        <v>1</v>
      </c>
      <c r="O59" s="295">
        <f t="shared" si="8"/>
        <v>1</v>
      </c>
    </row>
    <row r="60" spans="1:15" ht="30" customHeight="1" x14ac:dyDescent="0.25">
      <c r="A60" s="114" t="s">
        <v>388</v>
      </c>
      <c r="B60" s="43" t="s">
        <v>37</v>
      </c>
      <c r="C60" s="43">
        <v>10</v>
      </c>
      <c r="D60" s="43" t="s">
        <v>38</v>
      </c>
      <c r="E60" s="237" t="s">
        <v>268</v>
      </c>
      <c r="F60" s="244">
        <v>22421581</v>
      </c>
      <c r="G60" s="296">
        <v>0</v>
      </c>
      <c r="H60" s="296">
        <f>+F60-G60</f>
        <v>22421581</v>
      </c>
      <c r="I60" s="297">
        <f t="shared" si="0"/>
        <v>3.1331951446558249E-4</v>
      </c>
      <c r="J60" s="296">
        <v>22421581</v>
      </c>
      <c r="K60" s="296">
        <v>22421581</v>
      </c>
      <c r="L60" s="296">
        <f>+J60-K60</f>
        <v>0</v>
      </c>
      <c r="M60" s="297">
        <f t="shared" si="1"/>
        <v>1</v>
      </c>
      <c r="N60" s="297">
        <f t="shared" si="2"/>
        <v>1</v>
      </c>
      <c r="O60" s="298">
        <f t="shared" si="8"/>
        <v>1</v>
      </c>
    </row>
    <row r="61" spans="1:15" ht="51.75" customHeight="1" x14ac:dyDescent="0.25">
      <c r="A61" s="113" t="s">
        <v>269</v>
      </c>
      <c r="B61" s="32" t="s">
        <v>37</v>
      </c>
      <c r="C61" s="32">
        <v>10</v>
      </c>
      <c r="D61" s="32" t="s">
        <v>38</v>
      </c>
      <c r="E61" s="234" t="s">
        <v>270</v>
      </c>
      <c r="F61" s="242">
        <f t="shared" ref="F61:H63" si="13">+F62</f>
        <v>408617951.39999998</v>
      </c>
      <c r="G61" s="242">
        <f t="shared" si="13"/>
        <v>0</v>
      </c>
      <c r="H61" s="242">
        <f t="shared" si="13"/>
        <v>408617951.39999998</v>
      </c>
      <c r="I61" s="294">
        <f t="shared" si="0"/>
        <v>5.7100334777716597E-3</v>
      </c>
      <c r="J61" s="242">
        <f t="shared" ref="J61:L63" si="14">+J62</f>
        <v>408617951.39999998</v>
      </c>
      <c r="K61" s="242">
        <f t="shared" si="14"/>
        <v>408617951.39999998</v>
      </c>
      <c r="L61" s="242">
        <f t="shared" si="14"/>
        <v>0</v>
      </c>
      <c r="M61" s="294">
        <f t="shared" si="1"/>
        <v>1</v>
      </c>
      <c r="N61" s="294">
        <f t="shared" si="2"/>
        <v>1</v>
      </c>
      <c r="O61" s="295">
        <f t="shared" si="8"/>
        <v>1</v>
      </c>
    </row>
    <row r="62" spans="1:15" ht="51.75" customHeight="1" x14ac:dyDescent="0.25">
      <c r="A62" s="113" t="s">
        <v>389</v>
      </c>
      <c r="B62" s="32" t="s">
        <v>37</v>
      </c>
      <c r="C62" s="32">
        <v>10</v>
      </c>
      <c r="D62" s="32" t="s">
        <v>38</v>
      </c>
      <c r="E62" s="234" t="s">
        <v>390</v>
      </c>
      <c r="F62" s="242">
        <f t="shared" si="13"/>
        <v>408617951.39999998</v>
      </c>
      <c r="G62" s="242">
        <f t="shared" si="13"/>
        <v>0</v>
      </c>
      <c r="H62" s="242">
        <f t="shared" si="13"/>
        <v>408617951.39999998</v>
      </c>
      <c r="I62" s="294">
        <f t="shared" si="0"/>
        <v>5.7100334777716597E-3</v>
      </c>
      <c r="J62" s="242">
        <f t="shared" si="14"/>
        <v>408617951.39999998</v>
      </c>
      <c r="K62" s="242">
        <f t="shared" si="14"/>
        <v>408617951.39999998</v>
      </c>
      <c r="L62" s="242">
        <f t="shared" si="14"/>
        <v>0</v>
      </c>
      <c r="M62" s="294">
        <f t="shared" si="1"/>
        <v>1</v>
      </c>
      <c r="N62" s="294">
        <f t="shared" si="2"/>
        <v>1</v>
      </c>
      <c r="O62" s="295">
        <f t="shared" si="8"/>
        <v>1</v>
      </c>
    </row>
    <row r="63" spans="1:15" ht="29.25" customHeight="1" x14ac:dyDescent="0.25">
      <c r="A63" s="113" t="s">
        <v>391</v>
      </c>
      <c r="B63" s="32" t="s">
        <v>37</v>
      </c>
      <c r="C63" s="32">
        <v>10</v>
      </c>
      <c r="D63" s="32" t="s">
        <v>38</v>
      </c>
      <c r="E63" s="256" t="s">
        <v>266</v>
      </c>
      <c r="F63" s="242">
        <f t="shared" si="13"/>
        <v>408617951.39999998</v>
      </c>
      <c r="G63" s="242">
        <f t="shared" si="13"/>
        <v>0</v>
      </c>
      <c r="H63" s="242">
        <f t="shared" si="13"/>
        <v>408617951.39999998</v>
      </c>
      <c r="I63" s="294">
        <f t="shared" si="0"/>
        <v>5.7100334777716597E-3</v>
      </c>
      <c r="J63" s="242">
        <f t="shared" si="14"/>
        <v>408617951.39999998</v>
      </c>
      <c r="K63" s="242">
        <f t="shared" si="14"/>
        <v>408617951.39999998</v>
      </c>
      <c r="L63" s="242">
        <f t="shared" si="14"/>
        <v>0</v>
      </c>
      <c r="M63" s="294">
        <f t="shared" si="1"/>
        <v>1</v>
      </c>
      <c r="N63" s="294">
        <f t="shared" si="2"/>
        <v>1</v>
      </c>
      <c r="O63" s="295">
        <f t="shared" si="8"/>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0"/>
        <v>5.7100334777716597E-3</v>
      </c>
      <c r="J64" s="244">
        <v>408617951.39999998</v>
      </c>
      <c r="K64" s="244">
        <v>408617951.39999998</v>
      </c>
      <c r="L64" s="296">
        <f>+J64-K64</f>
        <v>0</v>
      </c>
      <c r="M64" s="297">
        <f t="shared" si="1"/>
        <v>1</v>
      </c>
      <c r="N64" s="297">
        <f t="shared" si="2"/>
        <v>1</v>
      </c>
      <c r="O64" s="298">
        <f t="shared" si="8"/>
        <v>1</v>
      </c>
    </row>
    <row r="65" spans="1:15" ht="29.25" customHeight="1" x14ac:dyDescent="0.25">
      <c r="A65" s="113" t="s">
        <v>274</v>
      </c>
      <c r="B65" s="32" t="s">
        <v>41</v>
      </c>
      <c r="C65" s="32">
        <v>20</v>
      </c>
      <c r="D65" s="32" t="s">
        <v>38</v>
      </c>
      <c r="E65" s="234" t="s">
        <v>275</v>
      </c>
      <c r="F65" s="242">
        <f>+F66</f>
        <v>23533691800.150002</v>
      </c>
      <c r="G65" s="242">
        <f>+G66</f>
        <v>209032226.66</v>
      </c>
      <c r="H65" s="242">
        <f>+H66</f>
        <v>23324659573.490002</v>
      </c>
      <c r="I65" s="294">
        <f t="shared" si="0"/>
        <v>0.32593914820907977</v>
      </c>
      <c r="J65" s="242">
        <f>+J66</f>
        <v>22557170727.720001</v>
      </c>
      <c r="K65" s="242">
        <f>+K66</f>
        <v>22557170727.720001</v>
      </c>
      <c r="L65" s="242">
        <f>+L66</f>
        <v>0</v>
      </c>
      <c r="M65" s="294">
        <f t="shared" si="1"/>
        <v>0.96709538918020044</v>
      </c>
      <c r="N65" s="294">
        <f t="shared" si="2"/>
        <v>0.96709538918020044</v>
      </c>
      <c r="O65" s="295">
        <f t="shared" si="8"/>
        <v>1</v>
      </c>
    </row>
    <row r="66" spans="1:15" ht="29.25" customHeight="1" x14ac:dyDescent="0.25">
      <c r="A66" s="113" t="s">
        <v>276</v>
      </c>
      <c r="B66" s="32" t="s">
        <v>41</v>
      </c>
      <c r="C66" s="32">
        <v>20</v>
      </c>
      <c r="D66" s="32" t="s">
        <v>38</v>
      </c>
      <c r="E66" s="234" t="s">
        <v>255</v>
      </c>
      <c r="F66" s="242">
        <f>+F67+F73</f>
        <v>23533691800.150002</v>
      </c>
      <c r="G66" s="242">
        <f>+G67+G73</f>
        <v>209032226.66</v>
      </c>
      <c r="H66" s="242">
        <f>+H67+H73</f>
        <v>23324659573.490002</v>
      </c>
      <c r="I66" s="294">
        <f t="shared" si="0"/>
        <v>0.32593914820907977</v>
      </c>
      <c r="J66" s="242">
        <f>+J67+J73</f>
        <v>22557170727.720001</v>
      </c>
      <c r="K66" s="242">
        <f>+K67+K73</f>
        <v>22557170727.720001</v>
      </c>
      <c r="L66" s="242">
        <f>+L67+L73</f>
        <v>0</v>
      </c>
      <c r="M66" s="294">
        <f t="shared" si="1"/>
        <v>0.96709538918020044</v>
      </c>
      <c r="N66" s="294">
        <f t="shared" si="2"/>
        <v>0.96709538918020044</v>
      </c>
      <c r="O66" s="295">
        <f t="shared" si="8"/>
        <v>1</v>
      </c>
    </row>
    <row r="67" spans="1:15" ht="49.5" customHeight="1" x14ac:dyDescent="0.25">
      <c r="A67" s="113" t="s">
        <v>277</v>
      </c>
      <c r="B67" s="32" t="s">
        <v>41</v>
      </c>
      <c r="C67" s="32">
        <v>20</v>
      </c>
      <c r="D67" s="32" t="s">
        <v>38</v>
      </c>
      <c r="E67" s="256" t="s">
        <v>278</v>
      </c>
      <c r="F67" s="242">
        <f>+F68</f>
        <v>23515648068.150002</v>
      </c>
      <c r="G67" s="242">
        <f>+G68</f>
        <v>209032226.66</v>
      </c>
      <c r="H67" s="242">
        <f>+H68</f>
        <v>23306615841.490002</v>
      </c>
      <c r="I67" s="294">
        <f t="shared" si="0"/>
        <v>0.3256870048232326</v>
      </c>
      <c r="J67" s="242">
        <f>+J68</f>
        <v>22539126995.720001</v>
      </c>
      <c r="K67" s="242">
        <f>+K68</f>
        <v>22539126995.720001</v>
      </c>
      <c r="L67" s="242">
        <f>+L68</f>
        <v>0</v>
      </c>
      <c r="M67" s="294">
        <f t="shared" si="1"/>
        <v>0.9670699147834354</v>
      </c>
      <c r="N67" s="294">
        <f t="shared" si="2"/>
        <v>0.9670699147834354</v>
      </c>
      <c r="O67" s="295">
        <f t="shared" si="8"/>
        <v>1</v>
      </c>
    </row>
    <row r="68" spans="1:15" ht="49.5" customHeight="1" x14ac:dyDescent="0.25">
      <c r="A68" s="113" t="s">
        <v>393</v>
      </c>
      <c r="B68" s="32" t="s">
        <v>41</v>
      </c>
      <c r="C68" s="32">
        <v>20</v>
      </c>
      <c r="D68" s="32" t="s">
        <v>38</v>
      </c>
      <c r="E68" s="234" t="s">
        <v>278</v>
      </c>
      <c r="F68" s="242">
        <f>+F69+F71</f>
        <v>23515648068.150002</v>
      </c>
      <c r="G68" s="242">
        <f>+G69+G71</f>
        <v>209032226.66</v>
      </c>
      <c r="H68" s="242">
        <f>+H69+H71</f>
        <v>23306615841.490002</v>
      </c>
      <c r="I68" s="294">
        <f t="shared" si="0"/>
        <v>0.3256870048232326</v>
      </c>
      <c r="J68" s="242">
        <f>+J69+J71</f>
        <v>22539126995.720001</v>
      </c>
      <c r="K68" s="242">
        <f>+K69+K71</f>
        <v>22539126995.720001</v>
      </c>
      <c r="L68" s="242">
        <f>+L69+L71</f>
        <v>0</v>
      </c>
      <c r="M68" s="294">
        <f t="shared" si="1"/>
        <v>0.9670699147834354</v>
      </c>
      <c r="N68" s="294">
        <f t="shared" si="2"/>
        <v>0.9670699147834354</v>
      </c>
      <c r="O68" s="295">
        <f t="shared" si="8"/>
        <v>1</v>
      </c>
    </row>
    <row r="69" spans="1:15" ht="36.75" customHeight="1" x14ac:dyDescent="0.25">
      <c r="A69" s="113" t="s">
        <v>394</v>
      </c>
      <c r="B69" s="32" t="s">
        <v>41</v>
      </c>
      <c r="C69" s="32">
        <v>20</v>
      </c>
      <c r="D69" s="32" t="s">
        <v>38</v>
      </c>
      <c r="E69" s="234" t="s">
        <v>282</v>
      </c>
      <c r="F69" s="242">
        <f>+F70</f>
        <v>21234647769.150002</v>
      </c>
      <c r="G69" s="242">
        <f>+G70</f>
        <v>209032226.66</v>
      </c>
      <c r="H69" s="242">
        <f>+H70</f>
        <v>21025615542.490002</v>
      </c>
      <c r="I69" s="294">
        <f t="shared" si="0"/>
        <v>0.29381227189612419</v>
      </c>
      <c r="J69" s="242">
        <f>+J70</f>
        <v>20782016878.720001</v>
      </c>
      <c r="K69" s="242">
        <f>+K70</f>
        <v>20782016878.720001</v>
      </c>
      <c r="L69" s="242">
        <f>+L70</f>
        <v>0</v>
      </c>
      <c r="M69" s="294">
        <f t="shared" si="1"/>
        <v>0.98841419585183032</v>
      </c>
      <c r="N69" s="294">
        <f t="shared" si="2"/>
        <v>0.98841419585183032</v>
      </c>
      <c r="O69" s="295">
        <f t="shared" si="8"/>
        <v>1</v>
      </c>
    </row>
    <row r="70" spans="1:15" ht="30" customHeight="1" x14ac:dyDescent="0.25">
      <c r="A70" s="114" t="s">
        <v>395</v>
      </c>
      <c r="B70" s="43" t="s">
        <v>41</v>
      </c>
      <c r="C70" s="43">
        <v>20</v>
      </c>
      <c r="D70" s="43" t="s">
        <v>38</v>
      </c>
      <c r="E70" s="237" t="s">
        <v>268</v>
      </c>
      <c r="F70" s="244">
        <v>21234647769.150002</v>
      </c>
      <c r="G70" s="296">
        <v>209032226.66</v>
      </c>
      <c r="H70" s="296">
        <f>+F70-G70</f>
        <v>21025615542.490002</v>
      </c>
      <c r="I70" s="297">
        <f t="shared" si="0"/>
        <v>0.29381227189612419</v>
      </c>
      <c r="J70" s="296">
        <v>20782016878.720001</v>
      </c>
      <c r="K70" s="296">
        <v>20782016878.720001</v>
      </c>
      <c r="L70" s="296">
        <f>+J70-K70</f>
        <v>0</v>
      </c>
      <c r="M70" s="297">
        <f t="shared" si="1"/>
        <v>0.98841419585183032</v>
      </c>
      <c r="N70" s="297">
        <f t="shared" si="2"/>
        <v>0.98841419585183032</v>
      </c>
      <c r="O70" s="298">
        <f t="shared" si="8"/>
        <v>1</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0"/>
        <v>3.1874732927108414E-2</v>
      </c>
      <c r="J71" s="242">
        <f>+J72</f>
        <v>1757110117</v>
      </c>
      <c r="K71" s="242">
        <f>+K72</f>
        <v>1757110117</v>
      </c>
      <c r="L71" s="242">
        <f>+L72</f>
        <v>0</v>
      </c>
      <c r="M71" s="294">
        <f t="shared" si="1"/>
        <v>0.77032436943139571</v>
      </c>
      <c r="N71" s="294">
        <f t="shared" si="2"/>
        <v>0.77032436943139571</v>
      </c>
      <c r="O71" s="295">
        <f t="shared" si="8"/>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15">+H72/$H$117</f>
        <v>3.1874732927108414E-2</v>
      </c>
      <c r="J72" s="296">
        <v>1757110117</v>
      </c>
      <c r="K72" s="296">
        <v>1757110117</v>
      </c>
      <c r="L72" s="296">
        <f>+J72-K72</f>
        <v>0</v>
      </c>
      <c r="M72" s="297">
        <f t="shared" ref="M72:M117" si="16">+J72/H72</f>
        <v>0.77032436943139571</v>
      </c>
      <c r="N72" s="297">
        <f t="shared" ref="N72:N117" si="17">+K72/H72</f>
        <v>0.77032436943139571</v>
      </c>
      <c r="O72" s="298">
        <f t="shared" si="8"/>
        <v>1</v>
      </c>
    </row>
    <row r="73" spans="1:15" ht="39" customHeight="1" x14ac:dyDescent="0.25">
      <c r="A73" s="113" t="s">
        <v>287</v>
      </c>
      <c r="B73" s="32" t="s">
        <v>41</v>
      </c>
      <c r="C73" s="32">
        <v>20</v>
      </c>
      <c r="D73" s="32" t="s">
        <v>38</v>
      </c>
      <c r="E73" s="234" t="s">
        <v>288</v>
      </c>
      <c r="F73" s="242">
        <f t="shared" ref="F73:H75" si="18">+F74</f>
        <v>18043732</v>
      </c>
      <c r="G73" s="242">
        <f t="shared" si="18"/>
        <v>0</v>
      </c>
      <c r="H73" s="242">
        <f t="shared" si="18"/>
        <v>18043732</v>
      </c>
      <c r="I73" s="294">
        <f t="shared" si="15"/>
        <v>2.5214338584719309E-4</v>
      </c>
      <c r="J73" s="242">
        <f t="shared" ref="J73:L75" si="19">+J74</f>
        <v>18043732</v>
      </c>
      <c r="K73" s="242">
        <f t="shared" si="19"/>
        <v>18043732</v>
      </c>
      <c r="L73" s="242">
        <f t="shared" si="19"/>
        <v>0</v>
      </c>
      <c r="M73" s="294">
        <f t="shared" si="16"/>
        <v>1</v>
      </c>
      <c r="N73" s="294">
        <f t="shared" si="17"/>
        <v>1</v>
      </c>
      <c r="O73" s="295">
        <f t="shared" si="8"/>
        <v>1</v>
      </c>
    </row>
    <row r="74" spans="1:15" ht="39" customHeight="1" x14ac:dyDescent="0.25">
      <c r="A74" s="113" t="s">
        <v>398</v>
      </c>
      <c r="B74" s="32" t="s">
        <v>41</v>
      </c>
      <c r="C74" s="32">
        <v>20</v>
      </c>
      <c r="D74" s="32" t="s">
        <v>38</v>
      </c>
      <c r="E74" s="234" t="s">
        <v>288</v>
      </c>
      <c r="F74" s="242">
        <f t="shared" si="18"/>
        <v>18043732</v>
      </c>
      <c r="G74" s="242">
        <f t="shared" si="18"/>
        <v>0</v>
      </c>
      <c r="H74" s="242">
        <f t="shared" si="18"/>
        <v>18043732</v>
      </c>
      <c r="I74" s="294">
        <f t="shared" si="15"/>
        <v>2.5214338584719309E-4</v>
      </c>
      <c r="J74" s="242">
        <f t="shared" si="19"/>
        <v>18043732</v>
      </c>
      <c r="K74" s="242">
        <f t="shared" si="19"/>
        <v>18043732</v>
      </c>
      <c r="L74" s="242">
        <f t="shared" si="19"/>
        <v>0</v>
      </c>
      <c r="M74" s="294">
        <f t="shared" si="16"/>
        <v>1</v>
      </c>
      <c r="N74" s="294">
        <f t="shared" si="17"/>
        <v>1</v>
      </c>
      <c r="O74" s="295">
        <f t="shared" si="8"/>
        <v>1</v>
      </c>
    </row>
    <row r="75" spans="1:15" ht="39" customHeight="1" x14ac:dyDescent="0.25">
      <c r="A75" s="113" t="s">
        <v>399</v>
      </c>
      <c r="B75" s="32" t="s">
        <v>41</v>
      </c>
      <c r="C75" s="32">
        <v>20</v>
      </c>
      <c r="D75" s="32" t="s">
        <v>38</v>
      </c>
      <c r="E75" s="234" t="s">
        <v>266</v>
      </c>
      <c r="F75" s="235">
        <f t="shared" si="18"/>
        <v>18043732</v>
      </c>
      <c r="G75" s="235">
        <f t="shared" si="18"/>
        <v>0</v>
      </c>
      <c r="H75" s="235">
        <f t="shared" si="18"/>
        <v>18043732</v>
      </c>
      <c r="I75" s="294">
        <f t="shared" si="15"/>
        <v>2.5214338584719309E-4</v>
      </c>
      <c r="J75" s="235">
        <f t="shared" si="19"/>
        <v>18043732</v>
      </c>
      <c r="K75" s="235">
        <f t="shared" si="19"/>
        <v>18043732</v>
      </c>
      <c r="L75" s="235">
        <f t="shared" si="19"/>
        <v>0</v>
      </c>
      <c r="M75" s="294">
        <f t="shared" si="16"/>
        <v>1</v>
      </c>
      <c r="N75" s="294">
        <f t="shared" si="17"/>
        <v>1</v>
      </c>
      <c r="O75" s="295">
        <f t="shared" si="8"/>
        <v>1</v>
      </c>
    </row>
    <row r="76" spans="1:15" ht="30" customHeight="1" x14ac:dyDescent="0.25">
      <c r="A76" s="114" t="s">
        <v>400</v>
      </c>
      <c r="B76" s="43" t="s">
        <v>41</v>
      </c>
      <c r="C76" s="43">
        <v>20</v>
      </c>
      <c r="D76" s="43" t="s">
        <v>38</v>
      </c>
      <c r="E76" s="237" t="s">
        <v>268</v>
      </c>
      <c r="F76" s="244">
        <v>18043732</v>
      </c>
      <c r="G76" s="296">
        <v>0</v>
      </c>
      <c r="H76" s="296">
        <f>+F76-G76</f>
        <v>18043732</v>
      </c>
      <c r="I76" s="297">
        <f t="shared" si="15"/>
        <v>2.5214338584719309E-4</v>
      </c>
      <c r="J76" s="296">
        <v>18043732</v>
      </c>
      <c r="K76" s="296">
        <v>18043732</v>
      </c>
      <c r="L76" s="296">
        <f>+J76-K76</f>
        <v>0</v>
      </c>
      <c r="M76" s="297">
        <f t="shared" si="16"/>
        <v>1</v>
      </c>
      <c r="N76" s="297">
        <f t="shared" si="17"/>
        <v>1</v>
      </c>
      <c r="O76" s="298">
        <f t="shared" si="8"/>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5"/>
        <v>9.4916750607488363E-3</v>
      </c>
      <c r="J77" s="257">
        <f>+J78</f>
        <v>34240573</v>
      </c>
      <c r="K77" s="257">
        <f>+K78</f>
        <v>34240573</v>
      </c>
      <c r="L77" s="257">
        <f>+L78</f>
        <v>0</v>
      </c>
      <c r="M77" s="294">
        <f t="shared" si="16"/>
        <v>5.0410310684086912E-2</v>
      </c>
      <c r="N77" s="294">
        <f t="shared" si="17"/>
        <v>5.0410310684086912E-2</v>
      </c>
      <c r="O77" s="295">
        <f t="shared" si="8"/>
        <v>1</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5"/>
        <v>9.4916750607488363E-3</v>
      </c>
      <c r="J78" s="257">
        <f>+J79+J83</f>
        <v>34240573</v>
      </c>
      <c r="K78" s="257">
        <f>+K79+K83</f>
        <v>34240573</v>
      </c>
      <c r="L78" s="257">
        <f>+L79+L83</f>
        <v>0</v>
      </c>
      <c r="M78" s="294">
        <f t="shared" si="16"/>
        <v>5.0410310684086912E-2</v>
      </c>
      <c r="N78" s="294">
        <f t="shared" si="17"/>
        <v>5.0410310684086912E-2</v>
      </c>
      <c r="O78" s="295">
        <f t="shared" si="8"/>
        <v>1</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5"/>
        <v>9.0131967720240881E-3</v>
      </c>
      <c r="J79" s="257">
        <f>J80</f>
        <v>0</v>
      </c>
      <c r="K79" s="257">
        <f>K80</f>
        <v>0</v>
      </c>
      <c r="L79" s="257">
        <f>L80</f>
        <v>0</v>
      </c>
      <c r="M79" s="294">
        <f t="shared" si="16"/>
        <v>0</v>
      </c>
      <c r="N79" s="294">
        <f t="shared" si="17"/>
        <v>0</v>
      </c>
      <c r="O79" s="295" t="s">
        <v>40</v>
      </c>
    </row>
    <row r="80" spans="1:15" ht="43.5" customHeight="1" x14ac:dyDescent="0.25">
      <c r="A80" s="113" t="s">
        <v>401</v>
      </c>
      <c r="B80" s="32" t="s">
        <v>37</v>
      </c>
      <c r="C80" s="32">
        <v>10</v>
      </c>
      <c r="D80" s="32" t="s">
        <v>38</v>
      </c>
      <c r="E80" s="234" t="s">
        <v>295</v>
      </c>
      <c r="F80" s="257">
        <f t="shared" ref="F80:H81" si="20">+F81</f>
        <v>647692269</v>
      </c>
      <c r="G80" s="257">
        <f t="shared" si="20"/>
        <v>2695350</v>
      </c>
      <c r="H80" s="257">
        <f t="shared" si="20"/>
        <v>644996919</v>
      </c>
      <c r="I80" s="294">
        <f t="shared" si="15"/>
        <v>9.0131967720240881E-3</v>
      </c>
      <c r="J80" s="257">
        <f t="shared" ref="J80:L81" si="21">+J81</f>
        <v>0</v>
      </c>
      <c r="K80" s="257">
        <f t="shared" si="21"/>
        <v>0</v>
      </c>
      <c r="L80" s="257">
        <f t="shared" si="21"/>
        <v>0</v>
      </c>
      <c r="M80" s="294">
        <f t="shared" si="16"/>
        <v>0</v>
      </c>
      <c r="N80" s="294">
        <f t="shared" si="17"/>
        <v>0</v>
      </c>
      <c r="O80" s="295" t="s">
        <v>40</v>
      </c>
    </row>
    <row r="81" spans="1:15" ht="33.75" customHeight="1" x14ac:dyDescent="0.25">
      <c r="A81" s="113" t="s">
        <v>402</v>
      </c>
      <c r="B81" s="32" t="s">
        <v>37</v>
      </c>
      <c r="C81" s="32">
        <v>10</v>
      </c>
      <c r="D81" s="32" t="s">
        <v>38</v>
      </c>
      <c r="E81" s="234" t="s">
        <v>298</v>
      </c>
      <c r="F81" s="257">
        <f t="shared" si="20"/>
        <v>647692269</v>
      </c>
      <c r="G81" s="257">
        <f t="shared" si="20"/>
        <v>2695350</v>
      </c>
      <c r="H81" s="257">
        <f t="shared" si="20"/>
        <v>644996919</v>
      </c>
      <c r="I81" s="294">
        <f t="shared" si="15"/>
        <v>9.0131967720240881E-3</v>
      </c>
      <c r="J81" s="257">
        <f t="shared" si="21"/>
        <v>0</v>
      </c>
      <c r="K81" s="257">
        <f t="shared" si="21"/>
        <v>0</v>
      </c>
      <c r="L81" s="257">
        <f t="shared" si="21"/>
        <v>0</v>
      </c>
      <c r="M81" s="294">
        <f t="shared" si="16"/>
        <v>0</v>
      </c>
      <c r="N81" s="294">
        <f t="shared" si="17"/>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5"/>
        <v>9.0131967720240881E-3</v>
      </c>
      <c r="J82" s="296">
        <v>0</v>
      </c>
      <c r="K82" s="296">
        <v>0</v>
      </c>
      <c r="L82" s="296">
        <f>+J82-K82</f>
        <v>0</v>
      </c>
      <c r="M82" s="297">
        <f t="shared" si="16"/>
        <v>0</v>
      </c>
      <c r="N82" s="297">
        <f t="shared" si="17"/>
        <v>0</v>
      </c>
      <c r="O82" s="298" t="s">
        <v>40</v>
      </c>
    </row>
    <row r="83" spans="1:15" ht="49.5" customHeight="1" x14ac:dyDescent="0.25">
      <c r="A83" s="113" t="s">
        <v>300</v>
      </c>
      <c r="B83" s="32" t="s">
        <v>37</v>
      </c>
      <c r="C83" s="32">
        <v>10</v>
      </c>
      <c r="D83" s="32" t="s">
        <v>38</v>
      </c>
      <c r="E83" s="234" t="s">
        <v>301</v>
      </c>
      <c r="F83" s="242">
        <f t="shared" ref="F83:H85" si="22">+F84</f>
        <v>34240573</v>
      </c>
      <c r="G83" s="242">
        <f t="shared" si="22"/>
        <v>0</v>
      </c>
      <c r="H83" s="242">
        <f t="shared" si="22"/>
        <v>34240573</v>
      </c>
      <c r="I83" s="294">
        <f t="shared" si="15"/>
        <v>4.7847828872474838E-4</v>
      </c>
      <c r="J83" s="242">
        <f t="shared" ref="J83:L85" si="23">+J84</f>
        <v>34240573</v>
      </c>
      <c r="K83" s="242">
        <f t="shared" si="23"/>
        <v>34240573</v>
      </c>
      <c r="L83" s="242">
        <f t="shared" si="23"/>
        <v>0</v>
      </c>
      <c r="M83" s="294">
        <f t="shared" si="16"/>
        <v>1</v>
      </c>
      <c r="N83" s="294">
        <f t="shared" si="17"/>
        <v>1</v>
      </c>
      <c r="O83" s="295">
        <f t="shared" ref="O83:O117" si="24">+K83/J83</f>
        <v>1</v>
      </c>
    </row>
    <row r="84" spans="1:15" ht="49.5" customHeight="1" x14ac:dyDescent="0.25">
      <c r="A84" s="113" t="s">
        <v>404</v>
      </c>
      <c r="B84" s="32" t="s">
        <v>37</v>
      </c>
      <c r="C84" s="32">
        <v>10</v>
      </c>
      <c r="D84" s="32" t="s">
        <v>38</v>
      </c>
      <c r="E84" s="234" t="s">
        <v>301</v>
      </c>
      <c r="F84" s="242">
        <f t="shared" si="22"/>
        <v>34240573</v>
      </c>
      <c r="G84" s="242">
        <f t="shared" si="22"/>
        <v>0</v>
      </c>
      <c r="H84" s="242">
        <f t="shared" si="22"/>
        <v>34240573</v>
      </c>
      <c r="I84" s="294">
        <f t="shared" si="15"/>
        <v>4.7847828872474838E-4</v>
      </c>
      <c r="J84" s="242">
        <f t="shared" si="23"/>
        <v>34240573</v>
      </c>
      <c r="K84" s="242">
        <f t="shared" si="23"/>
        <v>34240573</v>
      </c>
      <c r="L84" s="242">
        <f t="shared" si="23"/>
        <v>0</v>
      </c>
      <c r="M84" s="294">
        <f t="shared" si="16"/>
        <v>1</v>
      </c>
      <c r="N84" s="294">
        <f t="shared" si="17"/>
        <v>1</v>
      </c>
      <c r="O84" s="295">
        <f t="shared" si="24"/>
        <v>1</v>
      </c>
    </row>
    <row r="85" spans="1:15" ht="34.5" customHeight="1" x14ac:dyDescent="0.25">
      <c r="A85" s="113" t="s">
        <v>405</v>
      </c>
      <c r="B85" s="32" t="s">
        <v>37</v>
      </c>
      <c r="C85" s="32">
        <v>10</v>
      </c>
      <c r="D85" s="32" t="s">
        <v>38</v>
      </c>
      <c r="E85" s="234" t="s">
        <v>266</v>
      </c>
      <c r="F85" s="242">
        <f t="shared" si="22"/>
        <v>34240573</v>
      </c>
      <c r="G85" s="242">
        <f t="shared" si="22"/>
        <v>0</v>
      </c>
      <c r="H85" s="242">
        <f t="shared" si="22"/>
        <v>34240573</v>
      </c>
      <c r="I85" s="294">
        <f t="shared" si="15"/>
        <v>4.7847828872474838E-4</v>
      </c>
      <c r="J85" s="242">
        <f t="shared" si="23"/>
        <v>34240573</v>
      </c>
      <c r="K85" s="242">
        <f t="shared" si="23"/>
        <v>34240573</v>
      </c>
      <c r="L85" s="242">
        <f t="shared" si="23"/>
        <v>0</v>
      </c>
      <c r="M85" s="294">
        <f t="shared" si="16"/>
        <v>1</v>
      </c>
      <c r="N85" s="294">
        <f t="shared" si="17"/>
        <v>1</v>
      </c>
      <c r="O85" s="295">
        <f t="shared" si="24"/>
        <v>1</v>
      </c>
    </row>
    <row r="86" spans="1:15" ht="30" customHeight="1" x14ac:dyDescent="0.25">
      <c r="A86" s="114" t="s">
        <v>406</v>
      </c>
      <c r="B86" s="43" t="s">
        <v>37</v>
      </c>
      <c r="C86" s="43">
        <v>10</v>
      </c>
      <c r="D86" s="43" t="s">
        <v>38</v>
      </c>
      <c r="E86" s="237" t="s">
        <v>268</v>
      </c>
      <c r="F86" s="244">
        <v>34240573</v>
      </c>
      <c r="G86" s="296">
        <v>0</v>
      </c>
      <c r="H86" s="296">
        <f>+F86-G86</f>
        <v>34240573</v>
      </c>
      <c r="I86" s="297">
        <f t="shared" si="15"/>
        <v>4.7847828872474838E-4</v>
      </c>
      <c r="J86" s="296">
        <v>34240573</v>
      </c>
      <c r="K86" s="296">
        <v>34240573</v>
      </c>
      <c r="L86" s="296">
        <f>+J86-K86</f>
        <v>0</v>
      </c>
      <c r="M86" s="297">
        <f t="shared" si="16"/>
        <v>1</v>
      </c>
      <c r="N86" s="297">
        <f t="shared" si="17"/>
        <v>1</v>
      </c>
      <c r="O86" s="298">
        <f t="shared" si="24"/>
        <v>1</v>
      </c>
    </row>
    <row r="87" spans="1:15" ht="34.5" customHeight="1" x14ac:dyDescent="0.25">
      <c r="A87" s="201" t="s">
        <v>321</v>
      </c>
      <c r="B87" s="135" t="s">
        <v>37</v>
      </c>
      <c r="C87" s="32">
        <v>10</v>
      </c>
      <c r="D87" s="32" t="s">
        <v>38</v>
      </c>
      <c r="E87" s="256" t="s">
        <v>322</v>
      </c>
      <c r="F87" s="243">
        <f t="shared" ref="F87:H89" si="25">+F90</f>
        <v>30364445681.75</v>
      </c>
      <c r="G87" s="243">
        <f t="shared" si="25"/>
        <v>1</v>
      </c>
      <c r="H87" s="243">
        <f t="shared" si="25"/>
        <v>30364445680.75</v>
      </c>
      <c r="I87" s="294">
        <f t="shared" si="15"/>
        <v>0.42431322651641484</v>
      </c>
      <c r="J87" s="243">
        <f t="shared" ref="J87:L89" si="26">+J90</f>
        <v>29798903020.389999</v>
      </c>
      <c r="K87" s="243">
        <f t="shared" si="26"/>
        <v>29798903020.389999</v>
      </c>
      <c r="L87" s="243">
        <f t="shared" si="26"/>
        <v>0</v>
      </c>
      <c r="M87" s="294">
        <f t="shared" si="16"/>
        <v>0.98137483995900721</v>
      </c>
      <c r="N87" s="294">
        <f t="shared" si="17"/>
        <v>0.98137483995900721</v>
      </c>
      <c r="O87" s="295">
        <f t="shared" si="24"/>
        <v>1</v>
      </c>
    </row>
    <row r="88" spans="1:15" ht="34.5" customHeight="1" x14ac:dyDescent="0.25">
      <c r="A88" s="201" t="s">
        <v>321</v>
      </c>
      <c r="B88" s="135" t="s">
        <v>37</v>
      </c>
      <c r="C88" s="32">
        <v>13</v>
      </c>
      <c r="D88" s="32" t="s">
        <v>38</v>
      </c>
      <c r="E88" s="256" t="s">
        <v>322</v>
      </c>
      <c r="F88" s="243">
        <f t="shared" si="25"/>
        <v>4260844770</v>
      </c>
      <c r="G88" s="243">
        <f t="shared" si="25"/>
        <v>0</v>
      </c>
      <c r="H88" s="243">
        <f t="shared" si="25"/>
        <v>4260844770</v>
      </c>
      <c r="I88" s="294">
        <f t="shared" si="15"/>
        <v>5.9541109725920596E-2</v>
      </c>
      <c r="J88" s="243">
        <f t="shared" si="26"/>
        <v>2137132000</v>
      </c>
      <c r="K88" s="243">
        <f t="shared" si="26"/>
        <v>1887132000</v>
      </c>
      <c r="L88" s="243">
        <f t="shared" si="26"/>
        <v>250000000</v>
      </c>
      <c r="M88" s="294">
        <f t="shared" si="16"/>
        <v>0.50157471472493942</v>
      </c>
      <c r="N88" s="294">
        <f t="shared" si="17"/>
        <v>0.44290090389751513</v>
      </c>
      <c r="O88" s="295">
        <f t="shared" si="24"/>
        <v>0.88302079609495343</v>
      </c>
    </row>
    <row r="89" spans="1:15" ht="34.5" customHeight="1" x14ac:dyDescent="0.25">
      <c r="A89" s="201" t="s">
        <v>321</v>
      </c>
      <c r="B89" s="135" t="s">
        <v>41</v>
      </c>
      <c r="C89" s="32">
        <v>20</v>
      </c>
      <c r="D89" s="32" t="s">
        <v>38</v>
      </c>
      <c r="E89" s="256" t="s">
        <v>322</v>
      </c>
      <c r="F89" s="257">
        <f t="shared" si="25"/>
        <v>12078141502</v>
      </c>
      <c r="G89" s="257">
        <f t="shared" si="25"/>
        <v>0</v>
      </c>
      <c r="H89" s="257">
        <f t="shared" si="25"/>
        <v>12078141502</v>
      </c>
      <c r="I89" s="294">
        <f t="shared" si="15"/>
        <v>0.16878013334801151</v>
      </c>
      <c r="J89" s="257">
        <f t="shared" si="26"/>
        <v>12078141502</v>
      </c>
      <c r="K89" s="257">
        <f t="shared" si="26"/>
        <v>12078141502</v>
      </c>
      <c r="L89" s="257">
        <f t="shared" si="26"/>
        <v>0</v>
      </c>
      <c r="M89" s="294">
        <f t="shared" si="16"/>
        <v>1</v>
      </c>
      <c r="N89" s="294">
        <f t="shared" si="17"/>
        <v>1</v>
      </c>
      <c r="O89" s="295">
        <f t="shared" si="24"/>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5"/>
        <v>0.42431322651641484</v>
      </c>
      <c r="J90" s="243">
        <f>+J93+J109+J113</f>
        <v>29798903020.389999</v>
      </c>
      <c r="K90" s="243">
        <f>+K93+K109+K113</f>
        <v>29798903020.389999</v>
      </c>
      <c r="L90" s="243">
        <f>+L93+L109+L113</f>
        <v>0</v>
      </c>
      <c r="M90" s="294">
        <f t="shared" si="16"/>
        <v>0.98137483995900721</v>
      </c>
      <c r="N90" s="294">
        <f t="shared" si="17"/>
        <v>0.98137483995900721</v>
      </c>
      <c r="O90" s="295">
        <f t="shared" si="24"/>
        <v>1</v>
      </c>
    </row>
    <row r="91" spans="1:15" ht="34.5" customHeight="1" x14ac:dyDescent="0.25">
      <c r="A91" s="201" t="s">
        <v>323</v>
      </c>
      <c r="B91" s="135" t="s">
        <v>37</v>
      </c>
      <c r="C91" s="32">
        <v>13</v>
      </c>
      <c r="D91" s="32" t="s">
        <v>38</v>
      </c>
      <c r="E91" s="256" t="s">
        <v>255</v>
      </c>
      <c r="F91" s="243">
        <f t="shared" ref="F91:H95" si="27">+F94</f>
        <v>4260844770</v>
      </c>
      <c r="G91" s="243">
        <f t="shared" si="27"/>
        <v>0</v>
      </c>
      <c r="H91" s="243">
        <f t="shared" si="27"/>
        <v>4260844770</v>
      </c>
      <c r="I91" s="294">
        <f t="shared" si="15"/>
        <v>5.9541109725920596E-2</v>
      </c>
      <c r="J91" s="243">
        <f t="shared" ref="J91:L95" si="28">+J94</f>
        <v>2137132000</v>
      </c>
      <c r="K91" s="243">
        <f t="shared" si="28"/>
        <v>1887132000</v>
      </c>
      <c r="L91" s="243">
        <f t="shared" si="28"/>
        <v>250000000</v>
      </c>
      <c r="M91" s="294">
        <f t="shared" si="16"/>
        <v>0.50157471472493942</v>
      </c>
      <c r="N91" s="294">
        <f t="shared" si="17"/>
        <v>0.44290090389751513</v>
      </c>
      <c r="O91" s="295">
        <f t="shared" si="24"/>
        <v>0.88302079609495343</v>
      </c>
    </row>
    <row r="92" spans="1:15" ht="34.5" customHeight="1" x14ac:dyDescent="0.25">
      <c r="A92" s="201" t="s">
        <v>323</v>
      </c>
      <c r="B92" s="135" t="s">
        <v>41</v>
      </c>
      <c r="C92" s="32">
        <v>20</v>
      </c>
      <c r="D92" s="32" t="s">
        <v>38</v>
      </c>
      <c r="E92" s="256" t="s">
        <v>255</v>
      </c>
      <c r="F92" s="243">
        <f t="shared" si="27"/>
        <v>12078141502</v>
      </c>
      <c r="G92" s="243">
        <f t="shared" si="27"/>
        <v>0</v>
      </c>
      <c r="H92" s="243">
        <f t="shared" si="27"/>
        <v>12078141502</v>
      </c>
      <c r="I92" s="294">
        <f t="shared" si="15"/>
        <v>0.16878013334801151</v>
      </c>
      <c r="J92" s="243">
        <f t="shared" si="28"/>
        <v>12078141502</v>
      </c>
      <c r="K92" s="243">
        <f t="shared" si="28"/>
        <v>12078141502</v>
      </c>
      <c r="L92" s="243">
        <f t="shared" si="28"/>
        <v>0</v>
      </c>
      <c r="M92" s="294">
        <f t="shared" si="16"/>
        <v>1</v>
      </c>
      <c r="N92" s="294">
        <f t="shared" si="17"/>
        <v>1</v>
      </c>
      <c r="O92" s="295">
        <f t="shared" si="24"/>
        <v>1</v>
      </c>
    </row>
    <row r="93" spans="1:15" ht="64.5" customHeight="1" x14ac:dyDescent="0.25">
      <c r="A93" s="199" t="s">
        <v>330</v>
      </c>
      <c r="B93" s="71" t="s">
        <v>37</v>
      </c>
      <c r="C93" s="32">
        <v>10</v>
      </c>
      <c r="D93" s="32" t="s">
        <v>38</v>
      </c>
      <c r="E93" s="256" t="s">
        <v>331</v>
      </c>
      <c r="F93" s="257">
        <f t="shared" si="27"/>
        <v>7294087687</v>
      </c>
      <c r="G93" s="257">
        <f t="shared" si="27"/>
        <v>1</v>
      </c>
      <c r="H93" s="257">
        <f t="shared" si="27"/>
        <v>7294087686</v>
      </c>
      <c r="I93" s="294">
        <f t="shared" si="15"/>
        <v>0.10192769244269188</v>
      </c>
      <c r="J93" s="257">
        <f t="shared" si="28"/>
        <v>6775081714</v>
      </c>
      <c r="K93" s="257">
        <f t="shared" si="28"/>
        <v>6775081714</v>
      </c>
      <c r="L93" s="257">
        <f t="shared" si="28"/>
        <v>0</v>
      </c>
      <c r="M93" s="294">
        <f t="shared" si="16"/>
        <v>0.92884566318058381</v>
      </c>
      <c r="N93" s="294">
        <f t="shared" si="17"/>
        <v>0.92884566318058381</v>
      </c>
      <c r="O93" s="295">
        <f t="shared" si="24"/>
        <v>1</v>
      </c>
    </row>
    <row r="94" spans="1:15" ht="64.5" customHeight="1" x14ac:dyDescent="0.25">
      <c r="A94" s="199" t="s">
        <v>330</v>
      </c>
      <c r="B94" s="135" t="s">
        <v>37</v>
      </c>
      <c r="C94" s="32">
        <v>13</v>
      </c>
      <c r="D94" s="32" t="s">
        <v>38</v>
      </c>
      <c r="E94" s="256" t="s">
        <v>331</v>
      </c>
      <c r="F94" s="257">
        <f t="shared" si="27"/>
        <v>4260844770</v>
      </c>
      <c r="G94" s="257">
        <f t="shared" si="27"/>
        <v>0</v>
      </c>
      <c r="H94" s="257">
        <f t="shared" si="27"/>
        <v>4260844770</v>
      </c>
      <c r="I94" s="294">
        <f t="shared" si="15"/>
        <v>5.9541109725920596E-2</v>
      </c>
      <c r="J94" s="257">
        <f t="shared" si="28"/>
        <v>2137132000</v>
      </c>
      <c r="K94" s="257">
        <f t="shared" si="28"/>
        <v>1887132000</v>
      </c>
      <c r="L94" s="257">
        <f t="shared" si="28"/>
        <v>250000000</v>
      </c>
      <c r="M94" s="294">
        <f t="shared" si="16"/>
        <v>0.50157471472493942</v>
      </c>
      <c r="N94" s="294">
        <f t="shared" si="17"/>
        <v>0.44290090389751513</v>
      </c>
      <c r="O94" s="295">
        <f t="shared" si="24"/>
        <v>0.88302079609495343</v>
      </c>
    </row>
    <row r="95" spans="1:15" ht="64.5" customHeight="1" x14ac:dyDescent="0.25">
      <c r="A95" s="199" t="s">
        <v>330</v>
      </c>
      <c r="B95" s="135" t="s">
        <v>41</v>
      </c>
      <c r="C95" s="32">
        <v>20</v>
      </c>
      <c r="D95" s="32" t="s">
        <v>38</v>
      </c>
      <c r="E95" s="256" t="s">
        <v>331</v>
      </c>
      <c r="F95" s="257">
        <f t="shared" si="27"/>
        <v>12078141502</v>
      </c>
      <c r="G95" s="257">
        <f t="shared" si="27"/>
        <v>0</v>
      </c>
      <c r="H95" s="257">
        <f t="shared" si="27"/>
        <v>12078141502</v>
      </c>
      <c r="I95" s="294">
        <f t="shared" si="15"/>
        <v>0.16878013334801151</v>
      </c>
      <c r="J95" s="257">
        <f t="shared" si="28"/>
        <v>12078141502</v>
      </c>
      <c r="K95" s="257">
        <f t="shared" si="28"/>
        <v>12078141502</v>
      </c>
      <c r="L95" s="257">
        <f t="shared" si="28"/>
        <v>0</v>
      </c>
      <c r="M95" s="294">
        <f t="shared" si="16"/>
        <v>1</v>
      </c>
      <c r="N95" s="294">
        <f t="shared" si="17"/>
        <v>1</v>
      </c>
      <c r="O95" s="295">
        <f t="shared" si="24"/>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5"/>
        <v>0.10192769244269188</v>
      </c>
      <c r="J96" s="243">
        <f>+J99+J101</f>
        <v>6775081714</v>
      </c>
      <c r="K96" s="243">
        <f>+K99+K101</f>
        <v>6775081714</v>
      </c>
      <c r="L96" s="243">
        <f>+L99+L101</f>
        <v>0</v>
      </c>
      <c r="M96" s="294">
        <f t="shared" si="16"/>
        <v>0.92884566318058381</v>
      </c>
      <c r="N96" s="294">
        <f t="shared" si="17"/>
        <v>0.92884566318058381</v>
      </c>
      <c r="O96" s="295">
        <f t="shared" si="24"/>
        <v>1</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5"/>
        <v>5.9541109725920596E-2</v>
      </c>
      <c r="J97" s="243">
        <f>+J103</f>
        <v>2137132000</v>
      </c>
      <c r="K97" s="243">
        <f>+K103</f>
        <v>1887132000</v>
      </c>
      <c r="L97" s="243">
        <f>+L103</f>
        <v>250000000</v>
      </c>
      <c r="M97" s="294">
        <f t="shared" si="16"/>
        <v>0.50157471472493942</v>
      </c>
      <c r="N97" s="294">
        <f t="shared" si="17"/>
        <v>0.44290090389751513</v>
      </c>
      <c r="O97" s="295">
        <f t="shared" si="24"/>
        <v>0.88302079609495343</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5"/>
        <v>0.16878013334801151</v>
      </c>
      <c r="J98" s="243">
        <f>+J105+J107</f>
        <v>12078141502</v>
      </c>
      <c r="K98" s="243">
        <f>+K105+K107</f>
        <v>12078141502</v>
      </c>
      <c r="L98" s="243">
        <f>+L105+L107</f>
        <v>0</v>
      </c>
      <c r="M98" s="294">
        <f t="shared" si="16"/>
        <v>1</v>
      </c>
      <c r="N98" s="294">
        <f t="shared" si="17"/>
        <v>1</v>
      </c>
      <c r="O98" s="295">
        <f t="shared" si="24"/>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5"/>
        <v>0.10165003434959732</v>
      </c>
      <c r="J99" s="243">
        <f>+J100</f>
        <v>6755212114</v>
      </c>
      <c r="K99" s="243">
        <f>+K100</f>
        <v>6755212114</v>
      </c>
      <c r="L99" s="243">
        <f>+L100</f>
        <v>0</v>
      </c>
      <c r="M99" s="294">
        <f t="shared" si="16"/>
        <v>0.92865130439258048</v>
      </c>
      <c r="N99" s="294">
        <f t="shared" si="17"/>
        <v>0.92865130439258048</v>
      </c>
      <c r="O99" s="295">
        <f t="shared" si="24"/>
        <v>1</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5"/>
        <v>0.10165003434959732</v>
      </c>
      <c r="J100" s="296">
        <v>6755212114</v>
      </c>
      <c r="K100" s="296">
        <v>6755212114</v>
      </c>
      <c r="L100" s="296">
        <f>+J100-K100</f>
        <v>0</v>
      </c>
      <c r="M100" s="297">
        <f t="shared" si="16"/>
        <v>0.92865130439258048</v>
      </c>
      <c r="N100" s="297">
        <f t="shared" si="17"/>
        <v>0.92865130439258048</v>
      </c>
      <c r="O100" s="298">
        <f t="shared" si="24"/>
        <v>1</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5"/>
        <v>2.7765809309456533E-4</v>
      </c>
      <c r="J101" s="242">
        <f>+J102</f>
        <v>19869600</v>
      </c>
      <c r="K101" s="242">
        <f>+K102</f>
        <v>19869600</v>
      </c>
      <c r="L101" s="242">
        <f>+L102</f>
        <v>0</v>
      </c>
      <c r="M101" s="294">
        <f t="shared" si="16"/>
        <v>1</v>
      </c>
      <c r="N101" s="294">
        <f t="shared" si="17"/>
        <v>1</v>
      </c>
      <c r="O101" s="295">
        <f t="shared" si="2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5"/>
        <v>2.7765809309456533E-4</v>
      </c>
      <c r="J102" s="296">
        <v>19869600</v>
      </c>
      <c r="K102" s="239">
        <v>19869600</v>
      </c>
      <c r="L102" s="296">
        <f>+J102-K102</f>
        <v>0</v>
      </c>
      <c r="M102" s="297">
        <f t="shared" si="16"/>
        <v>1</v>
      </c>
      <c r="N102" s="297">
        <f t="shared" si="17"/>
        <v>1</v>
      </c>
      <c r="O102" s="298">
        <f t="shared" si="24"/>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5"/>
        <v>5.9541109725920596E-2</v>
      </c>
      <c r="J103" s="242">
        <f>+J104</f>
        <v>2137132000</v>
      </c>
      <c r="K103" s="242">
        <f>+K104</f>
        <v>1887132000</v>
      </c>
      <c r="L103" s="242">
        <f>+L104</f>
        <v>250000000</v>
      </c>
      <c r="M103" s="294">
        <f t="shared" si="16"/>
        <v>0.50157471472493942</v>
      </c>
      <c r="N103" s="294">
        <f t="shared" si="17"/>
        <v>0.44290090389751513</v>
      </c>
      <c r="O103" s="295">
        <f t="shared" si="24"/>
        <v>0.88302079609495343</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15"/>
        <v>5.9541109725920596E-2</v>
      </c>
      <c r="J104" s="296">
        <v>2137132000</v>
      </c>
      <c r="K104" s="239">
        <v>1887132000</v>
      </c>
      <c r="L104" s="296">
        <f>+J104-K104</f>
        <v>250000000</v>
      </c>
      <c r="M104" s="297">
        <f t="shared" si="16"/>
        <v>0.50157471472493942</v>
      </c>
      <c r="N104" s="297">
        <f t="shared" si="17"/>
        <v>0.44290090389751513</v>
      </c>
      <c r="O104" s="298">
        <f t="shared" si="24"/>
        <v>0.88302079609495343</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15"/>
        <v>3.9852838784955281E-3</v>
      </c>
      <c r="J105" s="243">
        <f>+J106</f>
        <v>285192467</v>
      </c>
      <c r="K105" s="243">
        <f>+K106</f>
        <v>285192467</v>
      </c>
      <c r="L105" s="243">
        <f>+L106</f>
        <v>0</v>
      </c>
      <c r="M105" s="294">
        <f t="shared" si="16"/>
        <v>1</v>
      </c>
      <c r="N105" s="294">
        <f t="shared" si="17"/>
        <v>1</v>
      </c>
      <c r="O105" s="295">
        <f t="shared" si="2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15"/>
        <v>3.9852838784955281E-3</v>
      </c>
      <c r="J106" s="296">
        <v>285192467</v>
      </c>
      <c r="K106" s="296">
        <v>285192467</v>
      </c>
      <c r="L106" s="296">
        <f>+J106-K106</f>
        <v>0</v>
      </c>
      <c r="M106" s="297">
        <f t="shared" si="16"/>
        <v>1</v>
      </c>
      <c r="N106" s="297">
        <f t="shared" si="17"/>
        <v>1</v>
      </c>
      <c r="O106" s="298">
        <f t="shared" si="24"/>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15"/>
        <v>0.16479484946951597</v>
      </c>
      <c r="J107" s="242">
        <f>+J108</f>
        <v>11792949035</v>
      </c>
      <c r="K107" s="242">
        <f>+K108</f>
        <v>11792949035</v>
      </c>
      <c r="L107" s="242">
        <f>+L108</f>
        <v>0</v>
      </c>
      <c r="M107" s="294">
        <f t="shared" si="16"/>
        <v>1</v>
      </c>
      <c r="N107" s="294">
        <f t="shared" si="17"/>
        <v>1</v>
      </c>
      <c r="O107" s="295">
        <f t="shared" si="2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15"/>
        <v>0.16479484946951597</v>
      </c>
      <c r="J108" s="296">
        <v>11792949035</v>
      </c>
      <c r="K108" s="296">
        <v>11792949035</v>
      </c>
      <c r="L108" s="296">
        <f>+J108-K108</f>
        <v>0</v>
      </c>
      <c r="M108" s="297">
        <f t="shared" si="16"/>
        <v>1</v>
      </c>
      <c r="N108" s="297">
        <f t="shared" si="17"/>
        <v>1</v>
      </c>
      <c r="O108" s="298">
        <f t="shared" si="24"/>
        <v>1</v>
      </c>
    </row>
    <row r="109" spans="1:15" ht="66" customHeight="1" x14ac:dyDescent="0.25">
      <c r="A109" s="199" t="s">
        <v>338</v>
      </c>
      <c r="B109" s="135" t="s">
        <v>37</v>
      </c>
      <c r="C109" s="32">
        <v>10</v>
      </c>
      <c r="D109" s="32" t="s">
        <v>38</v>
      </c>
      <c r="E109" s="256" t="s">
        <v>339</v>
      </c>
      <c r="F109" s="243">
        <f t="shared" ref="F109:H111" si="29">+F110</f>
        <v>23022086103.75</v>
      </c>
      <c r="G109" s="243">
        <f t="shared" si="29"/>
        <v>0</v>
      </c>
      <c r="H109" s="243">
        <f t="shared" si="29"/>
        <v>23022086103.75</v>
      </c>
      <c r="I109" s="294">
        <f t="shared" si="15"/>
        <v>0.32171098193351233</v>
      </c>
      <c r="J109" s="243">
        <f t="shared" ref="J109:L111" si="30">+J110</f>
        <v>22975549415.389999</v>
      </c>
      <c r="K109" s="243">
        <f t="shared" si="30"/>
        <v>22975549415.389999</v>
      </c>
      <c r="L109" s="243">
        <f t="shared" si="30"/>
        <v>0</v>
      </c>
      <c r="M109" s="294">
        <f t="shared" si="16"/>
        <v>0.99797860679739092</v>
      </c>
      <c r="N109" s="294">
        <f t="shared" si="17"/>
        <v>0.99797860679739092</v>
      </c>
      <c r="O109" s="295">
        <f t="shared" si="24"/>
        <v>1</v>
      </c>
    </row>
    <row r="110" spans="1:15" ht="60.75" customHeight="1" x14ac:dyDescent="0.25">
      <c r="A110" s="199" t="s">
        <v>412</v>
      </c>
      <c r="B110" s="135" t="s">
        <v>37</v>
      </c>
      <c r="C110" s="32">
        <v>10</v>
      </c>
      <c r="D110" s="32" t="s">
        <v>38</v>
      </c>
      <c r="E110" s="256" t="s">
        <v>339</v>
      </c>
      <c r="F110" s="243">
        <f t="shared" si="29"/>
        <v>23022086103.75</v>
      </c>
      <c r="G110" s="243">
        <f t="shared" si="29"/>
        <v>0</v>
      </c>
      <c r="H110" s="243">
        <f t="shared" si="29"/>
        <v>23022086103.75</v>
      </c>
      <c r="I110" s="294">
        <f t="shared" si="15"/>
        <v>0.32171098193351233</v>
      </c>
      <c r="J110" s="243">
        <f t="shared" si="30"/>
        <v>22975549415.389999</v>
      </c>
      <c r="K110" s="243">
        <f t="shared" si="30"/>
        <v>22975549415.389999</v>
      </c>
      <c r="L110" s="243">
        <f t="shared" si="30"/>
        <v>0</v>
      </c>
      <c r="M110" s="294">
        <f t="shared" si="16"/>
        <v>0.99797860679739092</v>
      </c>
      <c r="N110" s="294">
        <f t="shared" si="17"/>
        <v>0.99797860679739092</v>
      </c>
      <c r="O110" s="295">
        <f t="shared" si="24"/>
        <v>1</v>
      </c>
    </row>
    <row r="111" spans="1:15" ht="35.25" customHeight="1" x14ac:dyDescent="0.25">
      <c r="A111" s="199" t="s">
        <v>413</v>
      </c>
      <c r="B111" s="135" t="s">
        <v>37</v>
      </c>
      <c r="C111" s="32">
        <v>10</v>
      </c>
      <c r="D111" s="32" t="s">
        <v>38</v>
      </c>
      <c r="E111" s="256" t="s">
        <v>342</v>
      </c>
      <c r="F111" s="243">
        <f t="shared" si="29"/>
        <v>23022086103.75</v>
      </c>
      <c r="G111" s="243">
        <f t="shared" si="29"/>
        <v>0</v>
      </c>
      <c r="H111" s="243">
        <f t="shared" si="29"/>
        <v>23022086103.75</v>
      </c>
      <c r="I111" s="294">
        <f t="shared" si="15"/>
        <v>0.32171098193351233</v>
      </c>
      <c r="J111" s="243">
        <f t="shared" si="30"/>
        <v>22975549415.389999</v>
      </c>
      <c r="K111" s="243">
        <f t="shared" si="30"/>
        <v>22975549415.389999</v>
      </c>
      <c r="L111" s="243">
        <f t="shared" si="30"/>
        <v>0</v>
      </c>
      <c r="M111" s="294">
        <f t="shared" si="16"/>
        <v>0.99797860679739092</v>
      </c>
      <c r="N111" s="294">
        <f t="shared" si="17"/>
        <v>0.99797860679739092</v>
      </c>
      <c r="O111" s="295">
        <f t="shared" si="24"/>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15"/>
        <v>0.32171098193351233</v>
      </c>
      <c r="J112" s="296">
        <v>22975549415.389999</v>
      </c>
      <c r="K112" s="296">
        <v>22975549415.389999</v>
      </c>
      <c r="L112" s="296">
        <f>+J112-K112</f>
        <v>0</v>
      </c>
      <c r="M112" s="297">
        <f t="shared" si="16"/>
        <v>0.99797860679739092</v>
      </c>
      <c r="N112" s="297">
        <f t="shared" si="17"/>
        <v>0.99797860679739092</v>
      </c>
      <c r="O112" s="298">
        <f t="shared" si="24"/>
        <v>1</v>
      </c>
    </row>
    <row r="113" spans="1:15" ht="72" customHeight="1" x14ac:dyDescent="0.25">
      <c r="A113" s="199" t="s">
        <v>344</v>
      </c>
      <c r="B113" s="135" t="s">
        <v>37</v>
      </c>
      <c r="C113" s="32">
        <v>10</v>
      </c>
      <c r="D113" s="32" t="s">
        <v>38</v>
      </c>
      <c r="E113" s="256" t="s">
        <v>345</v>
      </c>
      <c r="F113" s="243">
        <f t="shared" ref="F113:H115" si="31">+F114</f>
        <v>48271891</v>
      </c>
      <c r="G113" s="243">
        <f t="shared" si="31"/>
        <v>0</v>
      </c>
      <c r="H113" s="243">
        <f t="shared" si="31"/>
        <v>48271891</v>
      </c>
      <c r="I113" s="294">
        <f t="shared" si="15"/>
        <v>6.7455214021060867E-4</v>
      </c>
      <c r="J113" s="243">
        <f t="shared" ref="J113:L115" si="32">+J114</f>
        <v>48271891</v>
      </c>
      <c r="K113" s="243">
        <f t="shared" si="32"/>
        <v>48271891</v>
      </c>
      <c r="L113" s="243">
        <f t="shared" si="32"/>
        <v>0</v>
      </c>
      <c r="M113" s="294">
        <f t="shared" si="16"/>
        <v>1</v>
      </c>
      <c r="N113" s="294">
        <f t="shared" si="17"/>
        <v>1</v>
      </c>
      <c r="O113" s="295">
        <f t="shared" si="24"/>
        <v>1</v>
      </c>
    </row>
    <row r="114" spans="1:15" ht="49.5" customHeight="1" x14ac:dyDescent="0.25">
      <c r="A114" s="199" t="s">
        <v>415</v>
      </c>
      <c r="B114" s="135" t="s">
        <v>37</v>
      </c>
      <c r="C114" s="32">
        <v>10</v>
      </c>
      <c r="D114" s="32" t="s">
        <v>38</v>
      </c>
      <c r="E114" s="256" t="s">
        <v>345</v>
      </c>
      <c r="F114" s="243">
        <f t="shared" si="31"/>
        <v>48271891</v>
      </c>
      <c r="G114" s="243">
        <f t="shared" si="31"/>
        <v>0</v>
      </c>
      <c r="H114" s="243">
        <f t="shared" si="31"/>
        <v>48271891</v>
      </c>
      <c r="I114" s="294">
        <f t="shared" si="15"/>
        <v>6.7455214021060867E-4</v>
      </c>
      <c r="J114" s="243">
        <f t="shared" si="32"/>
        <v>48271891</v>
      </c>
      <c r="K114" s="243">
        <f t="shared" si="32"/>
        <v>48271891</v>
      </c>
      <c r="L114" s="243">
        <f t="shared" si="32"/>
        <v>0</v>
      </c>
      <c r="M114" s="294">
        <f t="shared" si="16"/>
        <v>1</v>
      </c>
      <c r="N114" s="294">
        <f t="shared" si="17"/>
        <v>1</v>
      </c>
      <c r="O114" s="295">
        <f t="shared" si="24"/>
        <v>1</v>
      </c>
    </row>
    <row r="115" spans="1:15" ht="35.25" customHeight="1" x14ac:dyDescent="0.25">
      <c r="A115" s="199" t="s">
        <v>416</v>
      </c>
      <c r="B115" s="135" t="s">
        <v>37</v>
      </c>
      <c r="C115" s="32">
        <v>10</v>
      </c>
      <c r="D115" s="32" t="s">
        <v>38</v>
      </c>
      <c r="E115" s="256" t="s">
        <v>348</v>
      </c>
      <c r="F115" s="243">
        <f t="shared" si="31"/>
        <v>48271891</v>
      </c>
      <c r="G115" s="243">
        <f t="shared" si="31"/>
        <v>0</v>
      </c>
      <c r="H115" s="243">
        <f t="shared" si="31"/>
        <v>48271891</v>
      </c>
      <c r="I115" s="294">
        <f t="shared" si="15"/>
        <v>6.7455214021060867E-4</v>
      </c>
      <c r="J115" s="243">
        <f t="shared" si="32"/>
        <v>48271891</v>
      </c>
      <c r="K115" s="243">
        <f t="shared" si="32"/>
        <v>48271891</v>
      </c>
      <c r="L115" s="243">
        <f t="shared" si="32"/>
        <v>0</v>
      </c>
      <c r="M115" s="294">
        <f t="shared" si="16"/>
        <v>1</v>
      </c>
      <c r="N115" s="294">
        <f t="shared" si="17"/>
        <v>1</v>
      </c>
      <c r="O115" s="295">
        <f t="shared" si="2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15"/>
        <v>6.7455214021060867E-4</v>
      </c>
      <c r="J116" s="303">
        <v>48271891</v>
      </c>
      <c r="K116" s="303">
        <v>48271891</v>
      </c>
      <c r="L116" s="303">
        <f>+J116-K116</f>
        <v>0</v>
      </c>
      <c r="M116" s="311">
        <f t="shared" si="16"/>
        <v>1</v>
      </c>
      <c r="N116" s="311">
        <f t="shared" si="17"/>
        <v>1</v>
      </c>
      <c r="O116" s="298">
        <f t="shared" si="24"/>
        <v>1</v>
      </c>
    </row>
    <row r="117" spans="1:15" s="264" customFormat="1" ht="33" customHeight="1" thickBot="1" x14ac:dyDescent="0.3">
      <c r="A117" s="422" t="s">
        <v>350</v>
      </c>
      <c r="B117" s="423"/>
      <c r="C117" s="423"/>
      <c r="D117" s="423"/>
      <c r="E117" s="423"/>
      <c r="F117" s="207">
        <f t="shared" ref="F117:L117" si="33">+F8+F46+F47+F48</f>
        <v>71773169941.100006</v>
      </c>
      <c r="G117" s="207">
        <f t="shared" si="33"/>
        <v>211776651.43000001</v>
      </c>
      <c r="H117" s="207">
        <f t="shared" si="33"/>
        <v>71561393289.670013</v>
      </c>
      <c r="I117" s="208">
        <f t="shared" si="33"/>
        <v>0.99999999999999989</v>
      </c>
      <c r="J117" s="207">
        <f t="shared" si="33"/>
        <v>67451475198.139999</v>
      </c>
      <c r="K117" s="207">
        <f t="shared" si="33"/>
        <v>67201475198.139999</v>
      </c>
      <c r="L117" s="207">
        <f t="shared" si="33"/>
        <v>250000000</v>
      </c>
      <c r="M117" s="209">
        <f t="shared" si="16"/>
        <v>0.94256794197824423</v>
      </c>
      <c r="N117" s="209">
        <f t="shared" si="17"/>
        <v>0.93907443816973057</v>
      </c>
      <c r="O117" s="210">
        <f t="shared" si="24"/>
        <v>0.99629363184028785</v>
      </c>
    </row>
    <row r="118" spans="1:15" s="287" customFormat="1" ht="19.5" customHeight="1" x14ac:dyDescent="0.25">
      <c r="A118" s="265" t="s">
        <v>660</v>
      </c>
      <c r="E118" s="372"/>
      <c r="F118" s="5"/>
      <c r="G118" s="5"/>
      <c r="H118" s="5"/>
      <c r="I118" s="372"/>
      <c r="J118" s="372"/>
    </row>
    <row r="119" spans="1:15" s="287" customFormat="1" ht="15" customHeight="1" x14ac:dyDescent="0.25">
      <c r="A119" s="265" t="s">
        <v>419</v>
      </c>
      <c r="E119" s="372"/>
      <c r="F119" s="5"/>
      <c r="G119" s="5"/>
      <c r="H119" s="5"/>
      <c r="I119" s="372"/>
      <c r="J119" s="372"/>
    </row>
    <row r="120" spans="1:15" s="287" customFormat="1" ht="12" x14ac:dyDescent="0.25">
      <c r="A120" s="373"/>
      <c r="B120" s="373"/>
      <c r="C120" s="373"/>
      <c r="D120" s="373"/>
      <c r="E120" s="373"/>
      <c r="F120" s="373"/>
      <c r="G120" s="373"/>
      <c r="H120" s="374"/>
      <c r="I120" s="374"/>
      <c r="J120" s="372"/>
    </row>
    <row r="121" spans="1:15" x14ac:dyDescent="0.25">
      <c r="J121" s="269"/>
    </row>
    <row r="308" spans="1:14" ht="16.5" thickBot="1" x14ac:dyDescent="0.3"/>
    <row r="309" spans="1:14" ht="19.5" thickBot="1" x14ac:dyDescent="0.3">
      <c r="A309" s="382" t="s">
        <v>352</v>
      </c>
      <c r="B309" s="383"/>
      <c r="C309" s="383"/>
      <c r="D309" s="383"/>
      <c r="E309" s="383"/>
      <c r="F309" s="383"/>
      <c r="G309" s="383"/>
      <c r="H309" s="383"/>
      <c r="I309" s="383"/>
      <c r="J309" s="383"/>
      <c r="K309" s="383"/>
      <c r="L309" s="383"/>
      <c r="M309" s="383"/>
      <c r="N309" s="384"/>
    </row>
  </sheetData>
  <mergeCells count="18">
    <mergeCell ref="A2:J2"/>
    <mergeCell ref="A3:J3"/>
    <mergeCell ref="A4:J4"/>
    <mergeCell ref="A6:A7"/>
    <mergeCell ref="B6:B7"/>
    <mergeCell ref="C6:C7"/>
    <mergeCell ref="D6:D7"/>
    <mergeCell ref="E6:E7"/>
    <mergeCell ref="F6:F7"/>
    <mergeCell ref="G6:G7"/>
    <mergeCell ref="A117:E117"/>
    <mergeCell ref="A309:N309"/>
    <mergeCell ref="H6:H7"/>
    <mergeCell ref="I6:I7"/>
    <mergeCell ref="J6:J7"/>
    <mergeCell ref="K6:K7"/>
    <mergeCell ref="L6:L7"/>
    <mergeCell ref="M6:O6"/>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77A2D-301F-46DC-8D9D-555AD7212570}">
  <sheetPr>
    <tabColor theme="0"/>
  </sheetPr>
  <dimension ref="A1:O309"/>
  <sheetViews>
    <sheetView zoomScale="77" zoomScaleNormal="77" workbookViewId="0">
      <selection activeCell="A4" sqref="A4:J4"/>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13" t="s">
        <v>0</v>
      </c>
      <c r="B2" s="413"/>
      <c r="C2" s="413"/>
      <c r="D2" s="413"/>
      <c r="E2" s="413"/>
      <c r="F2" s="413"/>
      <c r="G2" s="413"/>
      <c r="H2" s="413"/>
      <c r="I2" s="413"/>
      <c r="J2" s="413"/>
      <c r="K2" s="162"/>
      <c r="L2" s="162"/>
      <c r="M2" s="162"/>
      <c r="N2" s="162"/>
      <c r="O2" s="162"/>
    </row>
    <row r="3" spans="1:15" ht="24.95" customHeight="1" x14ac:dyDescent="0.25">
      <c r="A3" s="414" t="s">
        <v>355</v>
      </c>
      <c r="B3" s="414"/>
      <c r="C3" s="414"/>
      <c r="D3" s="414"/>
      <c r="E3" s="414"/>
      <c r="F3" s="414"/>
      <c r="G3" s="414"/>
      <c r="H3" s="414"/>
      <c r="I3" s="414"/>
      <c r="J3" s="414"/>
      <c r="K3" s="164"/>
      <c r="L3" s="162"/>
      <c r="M3" s="162"/>
      <c r="N3" s="162"/>
      <c r="O3" s="162"/>
    </row>
    <row r="4" spans="1:15" ht="24.95" customHeight="1" x14ac:dyDescent="0.25">
      <c r="A4" s="415" t="s">
        <v>665</v>
      </c>
      <c r="B4" s="415"/>
      <c r="C4" s="415"/>
      <c r="D4" s="415"/>
      <c r="E4" s="415"/>
      <c r="F4" s="415"/>
      <c r="G4" s="415"/>
      <c r="H4" s="415"/>
      <c r="I4" s="415"/>
      <c r="J4" s="415"/>
      <c r="K4" s="162"/>
      <c r="L4" s="162"/>
      <c r="M4" s="162"/>
      <c r="N4" s="162"/>
      <c r="O4" s="162"/>
    </row>
    <row r="5" spans="1:15" ht="37.5" customHeight="1" thickBot="1" x14ac:dyDescent="0.3">
      <c r="A5" s="162"/>
      <c r="B5" s="162"/>
      <c r="C5" s="163"/>
      <c r="D5" s="163"/>
      <c r="E5" s="162"/>
      <c r="F5" s="164"/>
      <c r="G5" s="164"/>
      <c r="H5" s="167" t="s">
        <v>3</v>
      </c>
      <c r="I5" s="168" t="s">
        <v>4</v>
      </c>
      <c r="J5" s="169" t="s">
        <v>5</v>
      </c>
      <c r="K5" s="162"/>
      <c r="L5" s="162"/>
      <c r="M5" s="162"/>
      <c r="N5" s="162"/>
      <c r="O5" s="162"/>
    </row>
    <row r="6" spans="1:15" ht="29.25" customHeight="1" x14ac:dyDescent="0.25">
      <c r="A6" s="416" t="s">
        <v>6</v>
      </c>
      <c r="B6" s="418" t="s">
        <v>7</v>
      </c>
      <c r="C6" s="418" t="s">
        <v>8</v>
      </c>
      <c r="D6" s="418" t="s">
        <v>9</v>
      </c>
      <c r="E6" s="418" t="s">
        <v>10</v>
      </c>
      <c r="F6" s="407" t="s">
        <v>357</v>
      </c>
      <c r="G6" s="420" t="s">
        <v>358</v>
      </c>
      <c r="H6" s="407" t="s">
        <v>359</v>
      </c>
      <c r="I6" s="409" t="s">
        <v>14</v>
      </c>
      <c r="J6" s="407" t="s">
        <v>360</v>
      </c>
      <c r="K6" s="407" t="s">
        <v>361</v>
      </c>
      <c r="L6" s="407" t="s">
        <v>362</v>
      </c>
      <c r="M6" s="411" t="s">
        <v>363</v>
      </c>
      <c r="N6" s="411"/>
      <c r="O6" s="412"/>
    </row>
    <row r="7" spans="1:15" ht="84.75" customHeight="1" thickBot="1" x14ac:dyDescent="0.3">
      <c r="A7" s="417"/>
      <c r="B7" s="419"/>
      <c r="C7" s="419"/>
      <c r="D7" s="419"/>
      <c r="E7" s="419"/>
      <c r="F7" s="408"/>
      <c r="G7" s="421"/>
      <c r="H7" s="408"/>
      <c r="I7" s="410"/>
      <c r="J7" s="408"/>
      <c r="K7" s="408"/>
      <c r="L7" s="40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49073.77</v>
      </c>
      <c r="H8" s="26">
        <f>+H9</f>
        <v>286764168.63</v>
      </c>
      <c r="I8" s="289">
        <f t="shared" ref="I8:I71" si="0">+H8/$H$117</f>
        <v>4.0091390575826115E-3</v>
      </c>
      <c r="J8" s="26">
        <f>+J9</f>
        <v>278587272.63</v>
      </c>
      <c r="K8" s="26">
        <f>+K9</f>
        <v>278587272.63</v>
      </c>
      <c r="L8" s="26">
        <f>+L9</f>
        <v>0</v>
      </c>
      <c r="M8" s="290">
        <f t="shared" ref="M8:M71" si="1">+J8/H8</f>
        <v>0.97148564257848302</v>
      </c>
      <c r="N8" s="290">
        <f t="shared" ref="N8:N71" si="2">+K8/H8</f>
        <v>0.97148564257848302</v>
      </c>
      <c r="O8" s="291">
        <f t="shared" ref="O8:O43" si="3">+K8/J8</f>
        <v>1</v>
      </c>
    </row>
    <row r="9" spans="1:15" ht="27.75" customHeight="1" x14ac:dyDescent="0.25">
      <c r="A9" s="110" t="s">
        <v>100</v>
      </c>
      <c r="B9" s="111" t="s">
        <v>41</v>
      </c>
      <c r="C9" s="111">
        <v>20</v>
      </c>
      <c r="D9" s="111" t="s">
        <v>38</v>
      </c>
      <c r="E9" s="231" t="s">
        <v>101</v>
      </c>
      <c r="F9" s="254">
        <f>+F10+F15</f>
        <v>286813242.39999998</v>
      </c>
      <c r="G9" s="254">
        <f>+G10+G15</f>
        <v>49073.77</v>
      </c>
      <c r="H9" s="254">
        <f>+H10+H15</f>
        <v>286764168.63</v>
      </c>
      <c r="I9" s="292">
        <f t="shared" si="0"/>
        <v>4.0091390575826115E-3</v>
      </c>
      <c r="J9" s="254">
        <f>+J10+J15</f>
        <v>278587272.63</v>
      </c>
      <c r="K9" s="254">
        <f>+K10+K15</f>
        <v>278587272.63</v>
      </c>
      <c r="L9" s="254">
        <f>+L10+L15</f>
        <v>0</v>
      </c>
      <c r="M9" s="292">
        <f t="shared" si="1"/>
        <v>0.97148564257848302</v>
      </c>
      <c r="N9" s="292">
        <f t="shared" si="2"/>
        <v>0.97148564257848302</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2.7755848473121362E-4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2.7755848473121362E-4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2.7755848473121362E-4</v>
      </c>
      <c r="J12" s="242">
        <f>+J14+J13</f>
        <v>19853097.380000003</v>
      </c>
      <c r="K12" s="242">
        <f>+K14+K13</f>
        <v>19853097.380000003</v>
      </c>
      <c r="L12" s="242">
        <f>+L14+L13</f>
        <v>0</v>
      </c>
      <c r="M12" s="294">
        <f t="shared" si="1"/>
        <v>1</v>
      </c>
      <c r="N12" s="294">
        <f t="shared" si="2"/>
        <v>1</v>
      </c>
      <c r="O12" s="295">
        <f t="shared" si="3"/>
        <v>1</v>
      </c>
    </row>
    <row r="13" spans="1:15" ht="27.75" customHeight="1" x14ac:dyDescent="0.25">
      <c r="A13" s="114" t="s">
        <v>367</v>
      </c>
      <c r="B13" s="43" t="s">
        <v>41</v>
      </c>
      <c r="C13" s="43">
        <v>20</v>
      </c>
      <c r="D13" s="43" t="s">
        <v>38</v>
      </c>
      <c r="E13" s="237" t="s">
        <v>368</v>
      </c>
      <c r="F13" s="244">
        <v>8428841</v>
      </c>
      <c r="G13" s="244">
        <v>0</v>
      </c>
      <c r="H13" s="296">
        <f>+F13-G13</f>
        <v>8428841</v>
      </c>
      <c r="I13" s="297">
        <f t="shared" si="0"/>
        <v>1.1784036975294015E-4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1.5971811497827348E-4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49073.77</v>
      </c>
      <c r="H15" s="243">
        <f>+H16+H33</f>
        <v>266911071.25</v>
      </c>
      <c r="I15" s="294">
        <f t="shared" si="0"/>
        <v>3.7315805728513982E-3</v>
      </c>
      <c r="J15" s="243">
        <f>+J16+J33</f>
        <v>258734175.25</v>
      </c>
      <c r="K15" s="243">
        <f>+K16+K33</f>
        <v>258734175.25</v>
      </c>
      <c r="L15" s="243">
        <f>+L16+L33</f>
        <v>0</v>
      </c>
      <c r="M15" s="294">
        <f t="shared" si="1"/>
        <v>0.96936471776271438</v>
      </c>
      <c r="N15" s="294">
        <f t="shared" si="2"/>
        <v>0.96936471776271438</v>
      </c>
      <c r="O15" s="295">
        <f t="shared" si="3"/>
        <v>1</v>
      </c>
    </row>
    <row r="16" spans="1:15" ht="24.75" customHeight="1" x14ac:dyDescent="0.25">
      <c r="A16" s="113" t="s">
        <v>116</v>
      </c>
      <c r="B16" s="32" t="s">
        <v>41</v>
      </c>
      <c r="C16" s="32">
        <v>20</v>
      </c>
      <c r="D16" s="32" t="s">
        <v>38</v>
      </c>
      <c r="E16" s="234" t="s">
        <v>117</v>
      </c>
      <c r="F16" s="242">
        <f>+F17+F20+F29</f>
        <v>178363939.63</v>
      </c>
      <c r="G16" s="242">
        <f>+G17+G20+G29</f>
        <v>48380.77</v>
      </c>
      <c r="H16" s="242">
        <f>+H17+H20+H29</f>
        <v>178315558.85999998</v>
      </c>
      <c r="I16" s="294">
        <f t="shared" si="0"/>
        <v>2.4929609407467242E-3</v>
      </c>
      <c r="J16" s="242">
        <f>+J17+J20+J29</f>
        <v>178315558.85999998</v>
      </c>
      <c r="K16" s="242">
        <f>+K17+K20+K29</f>
        <v>178315558.85999998</v>
      </c>
      <c r="L16" s="242">
        <f>+L17+L20+L29</f>
        <v>0</v>
      </c>
      <c r="M16" s="294">
        <f t="shared" si="1"/>
        <v>1</v>
      </c>
      <c r="N16" s="294">
        <f t="shared" si="2"/>
        <v>1</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6.7386720090871401E-4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4.1808465971938183E-6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6.6968635431152029E-4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48368.59</v>
      </c>
      <c r="H20" s="242">
        <f>+H21+H22+H23+H24+H25+H26+H27+H28</f>
        <v>116603726.25999999</v>
      </c>
      <c r="I20" s="294">
        <f t="shared" si="0"/>
        <v>1.6301916499610108E-3</v>
      </c>
      <c r="J20" s="242">
        <f>+J21+J22+J23+J24+J25+J26+J27+J28</f>
        <v>116603726.25999999</v>
      </c>
      <c r="K20" s="242">
        <f>+K21+K22+K23+K24+K25+K26+K27+K28</f>
        <v>116603726.25999999</v>
      </c>
      <c r="L20" s="242">
        <f>+L21+L22+L23+L24+L25+L26+L27+L28</f>
        <v>0</v>
      </c>
      <c r="M20" s="294">
        <f t="shared" si="1"/>
        <v>1</v>
      </c>
      <c r="N20" s="294">
        <f t="shared" si="2"/>
        <v>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1.0114973994200649E-5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1.1848010124439062E-3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48368.59</v>
      </c>
      <c r="H23" s="296">
        <f t="shared" si="6"/>
        <v>469122.72</v>
      </c>
      <c r="I23" s="300">
        <f t="shared" si="0"/>
        <v>6.5586235147044542E-6</v>
      </c>
      <c r="J23" s="244">
        <v>469122.72</v>
      </c>
      <c r="K23" s="244">
        <v>469122.72</v>
      </c>
      <c r="L23" s="296">
        <f t="shared" si="7"/>
        <v>0</v>
      </c>
      <c r="M23" s="297">
        <f t="shared" si="1"/>
        <v>1</v>
      </c>
      <c r="N23" s="297">
        <f t="shared" si="2"/>
        <v>1</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5.4838957142020797E-6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9.4100854332972602E-6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2.7173330853619196E-5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1.249388083888915E-4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2.6171091961818961E-4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12.18</v>
      </c>
      <c r="H29" s="242">
        <f>+H30+H31+H32</f>
        <v>13511716.600000001</v>
      </c>
      <c r="I29" s="294">
        <f t="shared" si="0"/>
        <v>1.8890208987699963E-4</v>
      </c>
      <c r="J29" s="242">
        <f>+J30+J31+J32</f>
        <v>13511716.6</v>
      </c>
      <c r="K29" s="242">
        <f>+K30+K31+K32</f>
        <v>13511716.6</v>
      </c>
      <c r="L29" s="242">
        <f>+L30+L31+L32</f>
        <v>0</v>
      </c>
      <c r="M29" s="294">
        <f t="shared" si="1"/>
        <v>0.99999999999999989</v>
      </c>
      <c r="N29" s="294">
        <f t="shared" si="2"/>
        <v>0.99999999999999989</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9.4065762992647173E-5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12.18</v>
      </c>
      <c r="H31" s="296">
        <f>+F31-G31</f>
        <v>6018733.6000000006</v>
      </c>
      <c r="I31" s="297">
        <f t="shared" si="0"/>
        <v>8.4145589277155028E-5</v>
      </c>
      <c r="J31" s="296">
        <v>6018733.5999999996</v>
      </c>
      <c r="K31" s="244">
        <v>6018733.5999999996</v>
      </c>
      <c r="L31" s="296">
        <f>+J31-K31</f>
        <v>0</v>
      </c>
      <c r="M31" s="297">
        <f t="shared" si="1"/>
        <v>0.99999999999999989</v>
      </c>
      <c r="N31" s="297">
        <f t="shared" si="2"/>
        <v>0.99999999999999989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1.0690737607197422E-5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693</v>
      </c>
      <c r="H33" s="242">
        <f>+H34+H37+H39+H44</f>
        <v>88595512.390000001</v>
      </c>
      <c r="I33" s="294">
        <f t="shared" si="0"/>
        <v>1.2386196321046738E-3</v>
      </c>
      <c r="J33" s="242">
        <f>+J34+J37+J39+J44</f>
        <v>80418616.390000001</v>
      </c>
      <c r="K33" s="242">
        <f>+K34+K37+K39+K44</f>
        <v>80418616.390000001</v>
      </c>
      <c r="L33" s="242">
        <f>+L34+L37+L39+L44</f>
        <v>0</v>
      </c>
      <c r="M33" s="294">
        <f t="shared" si="1"/>
        <v>0.90770530267938321</v>
      </c>
      <c r="N33" s="294">
        <f t="shared" si="2"/>
        <v>0.90770530267938321</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1.5116776207031588E-5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6.9289039824710368E-6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8.1878722245605503E-6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2.0217902151852378E-5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2.0217902151852378E-5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1.2032849537457898E-3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si="0"/>
        <v>9.994517026772823E-6</v>
      </c>
      <c r="J40" s="296">
        <v>714884</v>
      </c>
      <c r="K40" s="296">
        <v>714884</v>
      </c>
      <c r="L40" s="296">
        <f>+J40-K40</f>
        <v>0</v>
      </c>
      <c r="M40" s="297">
        <f t="shared" si="1"/>
        <v>1</v>
      </c>
      <c r="N40" s="297">
        <f t="shared" si="2"/>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0"/>
        <v>1.1589337217197849E-3</v>
      </c>
      <c r="J41" s="296">
        <v>74718873</v>
      </c>
      <c r="K41" s="296">
        <v>74718873</v>
      </c>
      <c r="L41" s="296">
        <f>+J41-K41</f>
        <v>0</v>
      </c>
      <c r="M41" s="297">
        <f t="shared" si="1"/>
        <v>0.90135930821752797</v>
      </c>
      <c r="N41" s="297">
        <f t="shared" si="2"/>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0"/>
        <v>3.0667231050276171E-5</v>
      </c>
      <c r="J42" s="296">
        <v>2193554</v>
      </c>
      <c r="K42" s="296">
        <v>2193554</v>
      </c>
      <c r="L42" s="296">
        <f>+J42-K42</f>
        <v>0</v>
      </c>
      <c r="M42" s="297">
        <f t="shared" si="1"/>
        <v>1</v>
      </c>
      <c r="N42" s="297">
        <f t="shared" si="2"/>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0"/>
        <v>3.6894839489558417E-6</v>
      </c>
      <c r="J43" s="296">
        <v>263900</v>
      </c>
      <c r="K43" s="296">
        <v>263900</v>
      </c>
      <c r="L43" s="296">
        <f>+J43-K43</f>
        <v>0</v>
      </c>
      <c r="M43" s="297">
        <f t="shared" si="1"/>
        <v>1</v>
      </c>
      <c r="N43" s="297">
        <f t="shared" si="2"/>
        <v>1</v>
      </c>
      <c r="O43" s="298">
        <f t="shared" si="3"/>
        <v>1</v>
      </c>
    </row>
    <row r="44" spans="1:15" ht="41.25" customHeight="1" x14ac:dyDescent="0.25">
      <c r="A44" s="113" t="s">
        <v>190</v>
      </c>
      <c r="B44" s="32" t="s">
        <v>41</v>
      </c>
      <c r="C44" s="32">
        <v>20</v>
      </c>
      <c r="D44" s="32" t="s">
        <v>38</v>
      </c>
      <c r="E44" s="234" t="s">
        <v>191</v>
      </c>
      <c r="F44" s="242">
        <f>+F45</f>
        <v>693</v>
      </c>
      <c r="G44" s="242">
        <f>+G45</f>
        <v>693</v>
      </c>
      <c r="H44" s="242">
        <f>+H45</f>
        <v>0</v>
      </c>
      <c r="I44" s="301">
        <f t="shared" si="0"/>
        <v>0</v>
      </c>
      <c r="J44" s="242">
        <f>+J45</f>
        <v>0</v>
      </c>
      <c r="K44" s="242">
        <f>+K45</f>
        <v>0</v>
      </c>
      <c r="L44" s="242">
        <f>+L45</f>
        <v>0</v>
      </c>
      <c r="M44" s="294" t="s">
        <v>40</v>
      </c>
      <c r="N44" s="294" t="s">
        <v>40</v>
      </c>
      <c r="O44" s="295" t="s">
        <v>40</v>
      </c>
    </row>
    <row r="45" spans="1:15" ht="36.75" customHeight="1" thickBot="1" x14ac:dyDescent="0.3">
      <c r="A45" s="184" t="s">
        <v>200</v>
      </c>
      <c r="B45" s="89" t="s">
        <v>41</v>
      </c>
      <c r="C45" s="89">
        <v>20</v>
      </c>
      <c r="D45" s="89" t="s">
        <v>38</v>
      </c>
      <c r="E45" s="302" t="s">
        <v>201</v>
      </c>
      <c r="F45" s="250">
        <v>693</v>
      </c>
      <c r="G45" s="303">
        <v>693</v>
      </c>
      <c r="H45" s="303">
        <f>+F45-G45</f>
        <v>0</v>
      </c>
      <c r="I45" s="304">
        <f t="shared" si="0"/>
        <v>0</v>
      </c>
      <c r="J45" s="303">
        <v>0</v>
      </c>
      <c r="K45" s="303">
        <v>0</v>
      </c>
      <c r="L45" s="303">
        <f>+J45-K45</f>
        <v>0</v>
      </c>
      <c r="M45" s="297" t="s">
        <v>40</v>
      </c>
      <c r="N45" s="297" t="s">
        <v>40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0"/>
        <v>0.44194094507712495</v>
      </c>
      <c r="J46" s="192">
        <f>+J49+J55+J77+J87</f>
        <v>30663643695.790001</v>
      </c>
      <c r="K46" s="192">
        <f>+K49+K55+K77+K87</f>
        <v>30400443695.790001</v>
      </c>
      <c r="L46" s="192">
        <f>+L49+L55+L77+L87</f>
        <v>263200000</v>
      </c>
      <c r="M46" s="307">
        <f t="shared" si="1"/>
        <v>0.97003131565057221</v>
      </c>
      <c r="N46" s="307">
        <f t="shared" si="2"/>
        <v>0.96170509568753881</v>
      </c>
      <c r="O46" s="308">
        <f t="shared" ref="O46:O78" si="8">+K46/J46</f>
        <v>0.99141654518911149</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0"/>
        <v>5.9569224660505661E-2</v>
      </c>
      <c r="J47" s="26">
        <f>+J88</f>
        <v>2137132000</v>
      </c>
      <c r="K47" s="26">
        <f>+K88</f>
        <v>2137132000</v>
      </c>
      <c r="L47" s="26">
        <f>+L88</f>
        <v>0</v>
      </c>
      <c r="M47" s="290">
        <f t="shared" si="1"/>
        <v>0.50157471472493942</v>
      </c>
      <c r="N47" s="290">
        <f t="shared" si="2"/>
        <v>0.50157471472493942</v>
      </c>
      <c r="O47" s="308">
        <f t="shared" si="8"/>
        <v>1</v>
      </c>
    </row>
    <row r="48" spans="1:15" s="226" customFormat="1" ht="28.5" customHeight="1" thickBot="1" x14ac:dyDescent="0.3">
      <c r="A48" s="99" t="s">
        <v>250</v>
      </c>
      <c r="B48" s="100" t="s">
        <v>41</v>
      </c>
      <c r="C48" s="101">
        <v>20</v>
      </c>
      <c r="D48" s="100" t="s">
        <v>38</v>
      </c>
      <c r="E48" s="228" t="s">
        <v>251</v>
      </c>
      <c r="F48" s="103">
        <f>+F65+F89</f>
        <v>35611833302.150002</v>
      </c>
      <c r="G48" s="103">
        <f>+G65+G89</f>
        <v>242807114.66</v>
      </c>
      <c r="H48" s="103">
        <f>+H65+H89</f>
        <v>35369026187.490005</v>
      </c>
      <c r="I48" s="309">
        <f t="shared" si="0"/>
        <v>0.49448069120478666</v>
      </c>
      <c r="J48" s="103">
        <f>+J65+J89</f>
        <v>34635312229.720001</v>
      </c>
      <c r="K48" s="103">
        <f>+K65+K89</f>
        <v>34635312229.720001</v>
      </c>
      <c r="L48" s="103">
        <f>+L65+L89</f>
        <v>0</v>
      </c>
      <c r="M48" s="310">
        <f t="shared" si="1"/>
        <v>0.97925546624098125</v>
      </c>
      <c r="N48" s="310">
        <f t="shared" si="2"/>
        <v>0.97925546624098125</v>
      </c>
      <c r="O48" s="291">
        <f t="shared" si="8"/>
        <v>1</v>
      </c>
    </row>
    <row r="49" spans="1:15" ht="24" customHeight="1" x14ac:dyDescent="0.25">
      <c r="A49" s="110" t="s">
        <v>252</v>
      </c>
      <c r="B49" s="111" t="s">
        <v>37</v>
      </c>
      <c r="C49" s="111">
        <v>10</v>
      </c>
      <c r="D49" s="111" t="s">
        <v>38</v>
      </c>
      <c r="E49" s="231" t="s">
        <v>253</v>
      </c>
      <c r="F49" s="254">
        <f t="shared" ref="F49:H52" si="9">+F50</f>
        <v>136260570.40000001</v>
      </c>
      <c r="G49" s="254">
        <f t="shared" si="9"/>
        <v>0</v>
      </c>
      <c r="H49" s="254">
        <f t="shared" si="9"/>
        <v>136260570.40000001</v>
      </c>
      <c r="I49" s="292">
        <f t="shared" si="0"/>
        <v>1.9050063939612257E-3</v>
      </c>
      <c r="J49" s="254">
        <f t="shared" ref="J49:L52" si="10">+J50</f>
        <v>136260570</v>
      </c>
      <c r="K49" s="254">
        <f t="shared" si="10"/>
        <v>136260570</v>
      </c>
      <c r="L49" s="254">
        <f t="shared" si="10"/>
        <v>0</v>
      </c>
      <c r="M49" s="292">
        <f t="shared" si="1"/>
        <v>0.99999999706444787</v>
      </c>
      <c r="N49" s="292">
        <f t="shared" si="2"/>
        <v>0.99999999706444787</v>
      </c>
      <c r="O49" s="293">
        <f t="shared" si="8"/>
        <v>1</v>
      </c>
    </row>
    <row r="50" spans="1:15" ht="24" customHeight="1" x14ac:dyDescent="0.25">
      <c r="A50" s="113" t="s">
        <v>254</v>
      </c>
      <c r="B50" s="32" t="s">
        <v>37</v>
      </c>
      <c r="C50" s="32">
        <v>10</v>
      </c>
      <c r="D50" s="32" t="s">
        <v>38</v>
      </c>
      <c r="E50" s="234" t="s">
        <v>255</v>
      </c>
      <c r="F50" s="242">
        <f t="shared" si="9"/>
        <v>136260570.40000001</v>
      </c>
      <c r="G50" s="242">
        <f t="shared" si="9"/>
        <v>0</v>
      </c>
      <c r="H50" s="242">
        <f t="shared" si="9"/>
        <v>136260570.40000001</v>
      </c>
      <c r="I50" s="294">
        <f t="shared" si="0"/>
        <v>1.9050063939612257E-3</v>
      </c>
      <c r="J50" s="242">
        <f t="shared" si="10"/>
        <v>136260570</v>
      </c>
      <c r="K50" s="242">
        <f t="shared" si="10"/>
        <v>136260570</v>
      </c>
      <c r="L50" s="242">
        <f t="shared" si="10"/>
        <v>0</v>
      </c>
      <c r="M50" s="294">
        <f t="shared" si="1"/>
        <v>0.99999999706444787</v>
      </c>
      <c r="N50" s="294">
        <f t="shared" si="2"/>
        <v>0.99999999706444787</v>
      </c>
      <c r="O50" s="295">
        <f t="shared" si="8"/>
        <v>1</v>
      </c>
    </row>
    <row r="51" spans="1:15" ht="49.5" customHeight="1" x14ac:dyDescent="0.25">
      <c r="A51" s="199" t="s">
        <v>380</v>
      </c>
      <c r="B51" s="32" t="s">
        <v>37</v>
      </c>
      <c r="C51" s="32">
        <v>10</v>
      </c>
      <c r="D51" s="32" t="s">
        <v>38</v>
      </c>
      <c r="E51" s="234" t="s">
        <v>381</v>
      </c>
      <c r="F51" s="242">
        <f t="shared" si="9"/>
        <v>136260570.40000001</v>
      </c>
      <c r="G51" s="242">
        <f t="shared" si="9"/>
        <v>0</v>
      </c>
      <c r="H51" s="242">
        <f t="shared" si="9"/>
        <v>136260570.40000001</v>
      </c>
      <c r="I51" s="294">
        <f t="shared" si="0"/>
        <v>1.9050063939612257E-3</v>
      </c>
      <c r="J51" s="242">
        <f t="shared" si="10"/>
        <v>136260570</v>
      </c>
      <c r="K51" s="242">
        <f t="shared" si="10"/>
        <v>136260570</v>
      </c>
      <c r="L51" s="242">
        <f t="shared" si="10"/>
        <v>0</v>
      </c>
      <c r="M51" s="294">
        <f t="shared" si="1"/>
        <v>0.99999999706444787</v>
      </c>
      <c r="N51" s="294">
        <f t="shared" si="2"/>
        <v>0.99999999706444787</v>
      </c>
      <c r="O51" s="295">
        <f t="shared" si="8"/>
        <v>1</v>
      </c>
    </row>
    <row r="52" spans="1:15" ht="49.5" customHeight="1" x14ac:dyDescent="0.25">
      <c r="A52" s="113" t="s">
        <v>382</v>
      </c>
      <c r="B52" s="32" t="s">
        <v>37</v>
      </c>
      <c r="C52" s="32">
        <v>10</v>
      </c>
      <c r="D52" s="32" t="s">
        <v>38</v>
      </c>
      <c r="E52" s="234" t="s">
        <v>381</v>
      </c>
      <c r="F52" s="242">
        <f t="shared" si="9"/>
        <v>136260570.40000001</v>
      </c>
      <c r="G52" s="242">
        <f t="shared" si="9"/>
        <v>0</v>
      </c>
      <c r="H52" s="242">
        <f t="shared" si="9"/>
        <v>136260570.40000001</v>
      </c>
      <c r="I52" s="294">
        <f t="shared" si="0"/>
        <v>1.9050063939612257E-3</v>
      </c>
      <c r="J52" s="242">
        <f t="shared" si="10"/>
        <v>136260570</v>
      </c>
      <c r="K52" s="242">
        <f t="shared" si="10"/>
        <v>136260570</v>
      </c>
      <c r="L52" s="242">
        <f t="shared" si="10"/>
        <v>0</v>
      </c>
      <c r="M52" s="294">
        <f t="shared" si="1"/>
        <v>0.99999999706444787</v>
      </c>
      <c r="N52" s="294">
        <f t="shared" si="2"/>
        <v>0.99999999706444787</v>
      </c>
      <c r="O52" s="295">
        <f t="shared" si="8"/>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0"/>
        <v>1.9050063939612257E-3</v>
      </c>
      <c r="J53" s="242">
        <f>SUM(J54:J54)</f>
        <v>136260570</v>
      </c>
      <c r="K53" s="242">
        <f>SUM(K54:K54)</f>
        <v>136260570</v>
      </c>
      <c r="L53" s="242">
        <f>SUM(L54:L54)</f>
        <v>0</v>
      </c>
      <c r="M53" s="294">
        <f t="shared" si="1"/>
        <v>0.99999999706444787</v>
      </c>
      <c r="N53" s="294">
        <f t="shared" si="2"/>
        <v>0.99999999706444787</v>
      </c>
      <c r="O53" s="295">
        <f t="shared" si="8"/>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0"/>
        <v>1.9050063939612257E-3</v>
      </c>
      <c r="J54" s="296">
        <v>136260570</v>
      </c>
      <c r="K54" s="296">
        <v>136260570</v>
      </c>
      <c r="L54" s="296">
        <f>+J54-K54</f>
        <v>0</v>
      </c>
      <c r="M54" s="297">
        <f t="shared" si="1"/>
        <v>0.99999999706444787</v>
      </c>
      <c r="N54" s="297">
        <f t="shared" si="2"/>
        <v>0.99999999706444787</v>
      </c>
      <c r="O54" s="298">
        <f t="shared" si="8"/>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0"/>
        <v>6.0261971813385046E-3</v>
      </c>
      <c r="J55" s="242">
        <f>+J56</f>
        <v>431039532.39999998</v>
      </c>
      <c r="K55" s="242">
        <f>+K56</f>
        <v>431039532.39999998</v>
      </c>
      <c r="L55" s="242">
        <f>+L56</f>
        <v>0</v>
      </c>
      <c r="M55" s="294">
        <f t="shared" si="1"/>
        <v>1</v>
      </c>
      <c r="N55" s="294">
        <f t="shared" si="2"/>
        <v>1</v>
      </c>
      <c r="O55" s="295">
        <f t="shared" si="8"/>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0"/>
        <v>6.0261971813385046E-3</v>
      </c>
      <c r="J56" s="242">
        <f>+J57+J61</f>
        <v>431039532.39999998</v>
      </c>
      <c r="K56" s="242">
        <f>+K57+K61</f>
        <v>431039532.39999998</v>
      </c>
      <c r="L56" s="242">
        <f>+L57+L61</f>
        <v>0</v>
      </c>
      <c r="M56" s="294">
        <f t="shared" si="1"/>
        <v>1</v>
      </c>
      <c r="N56" s="294">
        <f t="shared" si="2"/>
        <v>1</v>
      </c>
      <c r="O56" s="295">
        <f t="shared" si="8"/>
        <v>1</v>
      </c>
    </row>
    <row r="57" spans="1:15" ht="51.75" customHeight="1" x14ac:dyDescent="0.25">
      <c r="A57" s="113" t="s">
        <v>261</v>
      </c>
      <c r="B57" s="32" t="s">
        <v>37</v>
      </c>
      <c r="C57" s="32">
        <v>10</v>
      </c>
      <c r="D57" s="32" t="s">
        <v>38</v>
      </c>
      <c r="E57" s="234" t="s">
        <v>262</v>
      </c>
      <c r="F57" s="242">
        <f t="shared" ref="F57:H59" si="11">+F58</f>
        <v>22421581</v>
      </c>
      <c r="G57" s="242">
        <f t="shared" si="11"/>
        <v>0</v>
      </c>
      <c r="H57" s="242">
        <f t="shared" si="11"/>
        <v>22421581</v>
      </c>
      <c r="I57" s="294">
        <f t="shared" si="0"/>
        <v>3.1346746195419956E-4</v>
      </c>
      <c r="J57" s="242">
        <f t="shared" ref="J57:L59" si="12">+J58</f>
        <v>22421581</v>
      </c>
      <c r="K57" s="242">
        <f t="shared" si="12"/>
        <v>22421581</v>
      </c>
      <c r="L57" s="242">
        <f t="shared" si="12"/>
        <v>0</v>
      </c>
      <c r="M57" s="294">
        <f t="shared" si="1"/>
        <v>1</v>
      </c>
      <c r="N57" s="294">
        <f t="shared" si="2"/>
        <v>1</v>
      </c>
      <c r="O57" s="295">
        <f t="shared" si="8"/>
        <v>1</v>
      </c>
    </row>
    <row r="58" spans="1:15" ht="51.75" customHeight="1" x14ac:dyDescent="0.25">
      <c r="A58" s="113" t="s">
        <v>386</v>
      </c>
      <c r="B58" s="32" t="s">
        <v>37</v>
      </c>
      <c r="C58" s="32">
        <v>10</v>
      </c>
      <c r="D58" s="32" t="s">
        <v>38</v>
      </c>
      <c r="E58" s="234" t="s">
        <v>262</v>
      </c>
      <c r="F58" s="242">
        <f t="shared" si="11"/>
        <v>22421581</v>
      </c>
      <c r="G58" s="242">
        <f t="shared" si="11"/>
        <v>0</v>
      </c>
      <c r="H58" s="242">
        <f t="shared" si="11"/>
        <v>22421581</v>
      </c>
      <c r="I58" s="294">
        <f t="shared" si="0"/>
        <v>3.1346746195419956E-4</v>
      </c>
      <c r="J58" s="242">
        <f t="shared" si="12"/>
        <v>22421581</v>
      </c>
      <c r="K58" s="242">
        <f t="shared" si="12"/>
        <v>22421581</v>
      </c>
      <c r="L58" s="242">
        <f t="shared" si="12"/>
        <v>0</v>
      </c>
      <c r="M58" s="294">
        <f t="shared" si="1"/>
        <v>1</v>
      </c>
      <c r="N58" s="294">
        <f t="shared" si="2"/>
        <v>1</v>
      </c>
      <c r="O58" s="295">
        <f t="shared" si="8"/>
        <v>1</v>
      </c>
    </row>
    <row r="59" spans="1:15" ht="29.25" customHeight="1" x14ac:dyDescent="0.25">
      <c r="A59" s="113" t="s">
        <v>387</v>
      </c>
      <c r="B59" s="32" t="s">
        <v>37</v>
      </c>
      <c r="C59" s="32">
        <v>10</v>
      </c>
      <c r="D59" s="32" t="s">
        <v>38</v>
      </c>
      <c r="E59" s="256" t="s">
        <v>266</v>
      </c>
      <c r="F59" s="242">
        <f t="shared" si="11"/>
        <v>22421581</v>
      </c>
      <c r="G59" s="242">
        <f t="shared" si="11"/>
        <v>0</v>
      </c>
      <c r="H59" s="242">
        <f t="shared" si="11"/>
        <v>22421581</v>
      </c>
      <c r="I59" s="294">
        <f t="shared" si="0"/>
        <v>3.1346746195419956E-4</v>
      </c>
      <c r="J59" s="242">
        <f t="shared" si="12"/>
        <v>22421581</v>
      </c>
      <c r="K59" s="242">
        <f t="shared" si="12"/>
        <v>22421581</v>
      </c>
      <c r="L59" s="242">
        <f t="shared" si="12"/>
        <v>0</v>
      </c>
      <c r="M59" s="294">
        <f t="shared" si="1"/>
        <v>1</v>
      </c>
      <c r="N59" s="294">
        <f t="shared" si="2"/>
        <v>1</v>
      </c>
      <c r="O59" s="295">
        <f t="shared" si="8"/>
        <v>1</v>
      </c>
    </row>
    <row r="60" spans="1:15" ht="30" customHeight="1" x14ac:dyDescent="0.25">
      <c r="A60" s="114" t="s">
        <v>388</v>
      </c>
      <c r="B60" s="43" t="s">
        <v>37</v>
      </c>
      <c r="C60" s="43">
        <v>10</v>
      </c>
      <c r="D60" s="43" t="s">
        <v>38</v>
      </c>
      <c r="E60" s="237" t="s">
        <v>268</v>
      </c>
      <c r="F60" s="244">
        <v>22421581</v>
      </c>
      <c r="G60" s="296">
        <v>0</v>
      </c>
      <c r="H60" s="296">
        <f>+F60-G60</f>
        <v>22421581</v>
      </c>
      <c r="I60" s="297">
        <f t="shared" si="0"/>
        <v>3.1346746195419956E-4</v>
      </c>
      <c r="J60" s="296">
        <v>22421581</v>
      </c>
      <c r="K60" s="296">
        <v>22421581</v>
      </c>
      <c r="L60" s="296">
        <f>+J60-K60</f>
        <v>0</v>
      </c>
      <c r="M60" s="297">
        <f t="shared" si="1"/>
        <v>1</v>
      </c>
      <c r="N60" s="297">
        <f t="shared" si="2"/>
        <v>1</v>
      </c>
      <c r="O60" s="298">
        <f t="shared" si="8"/>
        <v>1</v>
      </c>
    </row>
    <row r="61" spans="1:15" ht="51.75" customHeight="1" x14ac:dyDescent="0.25">
      <c r="A61" s="113" t="s">
        <v>269</v>
      </c>
      <c r="B61" s="32" t="s">
        <v>37</v>
      </c>
      <c r="C61" s="32">
        <v>10</v>
      </c>
      <c r="D61" s="32" t="s">
        <v>38</v>
      </c>
      <c r="E61" s="234" t="s">
        <v>270</v>
      </c>
      <c r="F61" s="242">
        <f t="shared" ref="F61:H63" si="13">+F62</f>
        <v>408617951.39999998</v>
      </c>
      <c r="G61" s="242">
        <f t="shared" si="13"/>
        <v>0</v>
      </c>
      <c r="H61" s="242">
        <f t="shared" si="13"/>
        <v>408617951.39999998</v>
      </c>
      <c r="I61" s="294">
        <f t="shared" si="0"/>
        <v>5.7127297193843045E-3</v>
      </c>
      <c r="J61" s="242">
        <f t="shared" ref="J61:L63" si="14">+J62</f>
        <v>408617951.39999998</v>
      </c>
      <c r="K61" s="242">
        <f t="shared" si="14"/>
        <v>408617951.39999998</v>
      </c>
      <c r="L61" s="242">
        <f t="shared" si="14"/>
        <v>0</v>
      </c>
      <c r="M61" s="294">
        <f t="shared" si="1"/>
        <v>1</v>
      </c>
      <c r="N61" s="294">
        <f t="shared" si="2"/>
        <v>1</v>
      </c>
      <c r="O61" s="295">
        <f t="shared" si="8"/>
        <v>1</v>
      </c>
    </row>
    <row r="62" spans="1:15" ht="51.75" customHeight="1" x14ac:dyDescent="0.25">
      <c r="A62" s="113" t="s">
        <v>389</v>
      </c>
      <c r="B62" s="32" t="s">
        <v>37</v>
      </c>
      <c r="C62" s="32">
        <v>10</v>
      </c>
      <c r="D62" s="32" t="s">
        <v>38</v>
      </c>
      <c r="E62" s="234" t="s">
        <v>390</v>
      </c>
      <c r="F62" s="242">
        <f t="shared" si="13"/>
        <v>408617951.39999998</v>
      </c>
      <c r="G62" s="242">
        <f t="shared" si="13"/>
        <v>0</v>
      </c>
      <c r="H62" s="242">
        <f t="shared" si="13"/>
        <v>408617951.39999998</v>
      </c>
      <c r="I62" s="294">
        <f t="shared" si="0"/>
        <v>5.7127297193843045E-3</v>
      </c>
      <c r="J62" s="242">
        <f t="shared" si="14"/>
        <v>408617951.39999998</v>
      </c>
      <c r="K62" s="242">
        <f t="shared" si="14"/>
        <v>408617951.39999998</v>
      </c>
      <c r="L62" s="242">
        <f t="shared" si="14"/>
        <v>0</v>
      </c>
      <c r="M62" s="294">
        <f t="shared" si="1"/>
        <v>1</v>
      </c>
      <c r="N62" s="294">
        <f t="shared" si="2"/>
        <v>1</v>
      </c>
      <c r="O62" s="295">
        <f t="shared" si="8"/>
        <v>1</v>
      </c>
    </row>
    <row r="63" spans="1:15" ht="29.25" customHeight="1" x14ac:dyDescent="0.25">
      <c r="A63" s="113" t="s">
        <v>391</v>
      </c>
      <c r="B63" s="32" t="s">
        <v>37</v>
      </c>
      <c r="C63" s="32">
        <v>10</v>
      </c>
      <c r="D63" s="32" t="s">
        <v>38</v>
      </c>
      <c r="E63" s="256" t="s">
        <v>266</v>
      </c>
      <c r="F63" s="242">
        <f t="shared" si="13"/>
        <v>408617951.39999998</v>
      </c>
      <c r="G63" s="242">
        <f t="shared" si="13"/>
        <v>0</v>
      </c>
      <c r="H63" s="242">
        <f t="shared" si="13"/>
        <v>408617951.39999998</v>
      </c>
      <c r="I63" s="294">
        <f t="shared" si="0"/>
        <v>5.7127297193843045E-3</v>
      </c>
      <c r="J63" s="242">
        <f t="shared" si="14"/>
        <v>408617951.39999998</v>
      </c>
      <c r="K63" s="242">
        <f t="shared" si="14"/>
        <v>408617951.39999998</v>
      </c>
      <c r="L63" s="242">
        <f t="shared" si="14"/>
        <v>0</v>
      </c>
      <c r="M63" s="294">
        <f t="shared" si="1"/>
        <v>1</v>
      </c>
      <c r="N63" s="294">
        <f t="shared" si="2"/>
        <v>1</v>
      </c>
      <c r="O63" s="295">
        <f t="shared" si="8"/>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0"/>
        <v>5.7127297193843045E-3</v>
      </c>
      <c r="J64" s="244">
        <v>408617951.39999998</v>
      </c>
      <c r="K64" s="244">
        <v>408617951.39999998</v>
      </c>
      <c r="L64" s="296">
        <f>+J64-K64</f>
        <v>0</v>
      </c>
      <c r="M64" s="297">
        <f t="shared" si="1"/>
        <v>1</v>
      </c>
      <c r="N64" s="297">
        <f t="shared" si="2"/>
        <v>1</v>
      </c>
      <c r="O64" s="298">
        <f t="shared" si="8"/>
        <v>1</v>
      </c>
    </row>
    <row r="65" spans="1:15" ht="29.25" customHeight="1" x14ac:dyDescent="0.25">
      <c r="A65" s="113" t="s">
        <v>274</v>
      </c>
      <c r="B65" s="32" t="s">
        <v>41</v>
      </c>
      <c r="C65" s="32">
        <v>20</v>
      </c>
      <c r="D65" s="32" t="s">
        <v>38</v>
      </c>
      <c r="E65" s="234" t="s">
        <v>275</v>
      </c>
      <c r="F65" s="242">
        <f>+F66</f>
        <v>23533691800.150002</v>
      </c>
      <c r="G65" s="242">
        <f>+G66</f>
        <v>242807114.66</v>
      </c>
      <c r="H65" s="242">
        <f>+H66</f>
        <v>23290884685.490002</v>
      </c>
      <c r="I65" s="294">
        <f t="shared" si="0"/>
        <v>0.32562086094769527</v>
      </c>
      <c r="J65" s="242">
        <f>+J66</f>
        <v>22557170727.720001</v>
      </c>
      <c r="K65" s="242">
        <f>+K66</f>
        <v>22557170727.720001</v>
      </c>
      <c r="L65" s="242">
        <f>+L66</f>
        <v>0</v>
      </c>
      <c r="M65" s="294">
        <f t="shared" si="1"/>
        <v>0.96849780643038019</v>
      </c>
      <c r="N65" s="294">
        <f t="shared" si="2"/>
        <v>0.96849780643038019</v>
      </c>
      <c r="O65" s="295">
        <f t="shared" si="8"/>
        <v>1</v>
      </c>
    </row>
    <row r="66" spans="1:15" ht="29.25" customHeight="1" x14ac:dyDescent="0.25">
      <c r="A66" s="113" t="s">
        <v>276</v>
      </c>
      <c r="B66" s="32" t="s">
        <v>41</v>
      </c>
      <c r="C66" s="32">
        <v>20</v>
      </c>
      <c r="D66" s="32" t="s">
        <v>38</v>
      </c>
      <c r="E66" s="234" t="s">
        <v>255</v>
      </c>
      <c r="F66" s="242">
        <f>+F67+F73</f>
        <v>23533691800.150002</v>
      </c>
      <c r="G66" s="242">
        <f>+G67+G73</f>
        <v>242807114.66</v>
      </c>
      <c r="H66" s="242">
        <f>+H67+H73</f>
        <v>23290884685.490002</v>
      </c>
      <c r="I66" s="294">
        <f t="shared" si="0"/>
        <v>0.32562086094769527</v>
      </c>
      <c r="J66" s="242">
        <f>+J67+J73</f>
        <v>22557170727.720001</v>
      </c>
      <c r="K66" s="242">
        <f>+K67+K73</f>
        <v>22557170727.720001</v>
      </c>
      <c r="L66" s="242">
        <f>+L67+L73</f>
        <v>0</v>
      </c>
      <c r="M66" s="294">
        <f t="shared" si="1"/>
        <v>0.96849780643038019</v>
      </c>
      <c r="N66" s="294">
        <f t="shared" si="2"/>
        <v>0.96849780643038019</v>
      </c>
      <c r="O66" s="295">
        <f t="shared" si="8"/>
        <v>1</v>
      </c>
    </row>
    <row r="67" spans="1:15" ht="49.5" customHeight="1" x14ac:dyDescent="0.25">
      <c r="A67" s="113" t="s">
        <v>277</v>
      </c>
      <c r="B67" s="32" t="s">
        <v>41</v>
      </c>
      <c r="C67" s="32">
        <v>20</v>
      </c>
      <c r="D67" s="32" t="s">
        <v>38</v>
      </c>
      <c r="E67" s="256" t="s">
        <v>278</v>
      </c>
      <c r="F67" s="242">
        <f>+F68</f>
        <v>23515648068.150002</v>
      </c>
      <c r="G67" s="242">
        <f>+G68</f>
        <v>242807114.66</v>
      </c>
      <c r="H67" s="242">
        <f>+H68</f>
        <v>23272840953.490002</v>
      </c>
      <c r="I67" s="294">
        <f t="shared" si="0"/>
        <v>0.32536859850133959</v>
      </c>
      <c r="J67" s="242">
        <f>+J68</f>
        <v>22539126995.720001</v>
      </c>
      <c r="K67" s="242">
        <f>+K68</f>
        <v>22539126995.720001</v>
      </c>
      <c r="L67" s="242">
        <f>+L68</f>
        <v>0</v>
      </c>
      <c r="M67" s="294">
        <f t="shared" si="1"/>
        <v>0.96847338237577851</v>
      </c>
      <c r="N67" s="294">
        <f t="shared" si="2"/>
        <v>0.96847338237577851</v>
      </c>
      <c r="O67" s="295">
        <f t="shared" si="8"/>
        <v>1</v>
      </c>
    </row>
    <row r="68" spans="1:15" ht="49.5" customHeight="1" x14ac:dyDescent="0.25">
      <c r="A68" s="113" t="s">
        <v>393</v>
      </c>
      <c r="B68" s="32" t="s">
        <v>41</v>
      </c>
      <c r="C68" s="32">
        <v>20</v>
      </c>
      <c r="D68" s="32" t="s">
        <v>38</v>
      </c>
      <c r="E68" s="234" t="s">
        <v>278</v>
      </c>
      <c r="F68" s="242">
        <f>+F69+F71</f>
        <v>23515648068.150002</v>
      </c>
      <c r="G68" s="242">
        <f>+G69+G71</f>
        <v>242807114.66</v>
      </c>
      <c r="H68" s="242">
        <f>+H69+H71</f>
        <v>23272840953.490002</v>
      </c>
      <c r="I68" s="294">
        <f t="shared" si="0"/>
        <v>0.32536859850133959</v>
      </c>
      <c r="J68" s="242">
        <f>+J69+J71</f>
        <v>22539126995.720001</v>
      </c>
      <c r="K68" s="242">
        <f>+K69+K71</f>
        <v>22539126995.720001</v>
      </c>
      <c r="L68" s="242">
        <f>+L69+L71</f>
        <v>0</v>
      </c>
      <c r="M68" s="294">
        <f t="shared" si="1"/>
        <v>0.96847338237577851</v>
      </c>
      <c r="N68" s="294">
        <f t="shared" si="2"/>
        <v>0.96847338237577851</v>
      </c>
      <c r="O68" s="295">
        <f t="shared" si="8"/>
        <v>1</v>
      </c>
    </row>
    <row r="69" spans="1:15" ht="36.75" customHeight="1" x14ac:dyDescent="0.25">
      <c r="A69" s="113" t="s">
        <v>394</v>
      </c>
      <c r="B69" s="32" t="s">
        <v>41</v>
      </c>
      <c r="C69" s="32">
        <v>20</v>
      </c>
      <c r="D69" s="32" t="s">
        <v>38</v>
      </c>
      <c r="E69" s="234" t="s">
        <v>282</v>
      </c>
      <c r="F69" s="242">
        <f>+F70</f>
        <v>21234647769.150002</v>
      </c>
      <c r="G69" s="242">
        <f>+G70</f>
        <v>242807114.66</v>
      </c>
      <c r="H69" s="242">
        <f>+H70</f>
        <v>20991840654.490002</v>
      </c>
      <c r="I69" s="294">
        <f t="shared" si="0"/>
        <v>0.29347881452739505</v>
      </c>
      <c r="J69" s="242">
        <f>+J70</f>
        <v>20782016878.720001</v>
      </c>
      <c r="K69" s="242">
        <f>+K70</f>
        <v>20782016878.720001</v>
      </c>
      <c r="L69" s="242">
        <f>+L70</f>
        <v>0</v>
      </c>
      <c r="M69" s="294">
        <f t="shared" si="1"/>
        <v>0.99000450797890749</v>
      </c>
      <c r="N69" s="294">
        <f t="shared" si="2"/>
        <v>0.99000450797890749</v>
      </c>
      <c r="O69" s="295">
        <f t="shared" si="8"/>
        <v>1</v>
      </c>
    </row>
    <row r="70" spans="1:15" ht="30" customHeight="1" x14ac:dyDescent="0.25">
      <c r="A70" s="114" t="s">
        <v>395</v>
      </c>
      <c r="B70" s="43" t="s">
        <v>41</v>
      </c>
      <c r="C70" s="43">
        <v>20</v>
      </c>
      <c r="D70" s="43" t="s">
        <v>38</v>
      </c>
      <c r="E70" s="237" t="s">
        <v>268</v>
      </c>
      <c r="F70" s="244">
        <v>21234647769.150002</v>
      </c>
      <c r="G70" s="296">
        <f>209032226.66+33774888</f>
        <v>242807114.66</v>
      </c>
      <c r="H70" s="296">
        <f>+F70-G70</f>
        <v>20991840654.490002</v>
      </c>
      <c r="I70" s="297">
        <f t="shared" si="0"/>
        <v>0.29347881452739505</v>
      </c>
      <c r="J70" s="296">
        <v>20782016878.720001</v>
      </c>
      <c r="K70" s="296">
        <v>20782016878.720001</v>
      </c>
      <c r="L70" s="296">
        <f>+J70-K70</f>
        <v>0</v>
      </c>
      <c r="M70" s="297">
        <f t="shared" si="1"/>
        <v>0.99000450797890749</v>
      </c>
      <c r="N70" s="297">
        <f t="shared" si="2"/>
        <v>0.99000450797890749</v>
      </c>
      <c r="O70" s="298">
        <f t="shared" si="8"/>
        <v>1</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0"/>
        <v>3.1889783973944583E-2</v>
      </c>
      <c r="J71" s="242">
        <f>+J72</f>
        <v>1757110117</v>
      </c>
      <c r="K71" s="242">
        <f>+K72</f>
        <v>1757110117</v>
      </c>
      <c r="L71" s="242">
        <f>+L72</f>
        <v>0</v>
      </c>
      <c r="M71" s="294">
        <f t="shared" si="1"/>
        <v>0.77032436943139571</v>
      </c>
      <c r="N71" s="294">
        <f t="shared" si="2"/>
        <v>0.77032436943139571</v>
      </c>
      <c r="O71" s="295">
        <f t="shared" si="8"/>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15">+H72/$H$117</f>
        <v>3.1889783973944583E-2</v>
      </c>
      <c r="J72" s="296">
        <v>1757110117</v>
      </c>
      <c r="K72" s="296">
        <v>1757110117</v>
      </c>
      <c r="L72" s="296">
        <f>+J72-K72</f>
        <v>0</v>
      </c>
      <c r="M72" s="297">
        <f t="shared" ref="M72:M117" si="16">+J72/H72</f>
        <v>0.77032436943139571</v>
      </c>
      <c r="N72" s="297">
        <f t="shared" ref="N72:N117" si="17">+K72/H72</f>
        <v>0.77032436943139571</v>
      </c>
      <c r="O72" s="298">
        <f t="shared" si="8"/>
        <v>1</v>
      </c>
    </row>
    <row r="73" spans="1:15" ht="39" customHeight="1" x14ac:dyDescent="0.25">
      <c r="A73" s="113" t="s">
        <v>287</v>
      </c>
      <c r="B73" s="32" t="s">
        <v>41</v>
      </c>
      <c r="C73" s="32">
        <v>20</v>
      </c>
      <c r="D73" s="32" t="s">
        <v>38</v>
      </c>
      <c r="E73" s="234" t="s">
        <v>288</v>
      </c>
      <c r="F73" s="242">
        <f t="shared" ref="F73:H75" si="18">+F74</f>
        <v>18043732</v>
      </c>
      <c r="G73" s="242">
        <f t="shared" si="18"/>
        <v>0</v>
      </c>
      <c r="H73" s="242">
        <f t="shared" si="18"/>
        <v>18043732</v>
      </c>
      <c r="I73" s="294">
        <f t="shared" si="15"/>
        <v>2.5226244635566836E-4</v>
      </c>
      <c r="J73" s="242">
        <f t="shared" ref="J73:L75" si="19">+J74</f>
        <v>18043732</v>
      </c>
      <c r="K73" s="242">
        <f t="shared" si="19"/>
        <v>18043732</v>
      </c>
      <c r="L73" s="242">
        <f t="shared" si="19"/>
        <v>0</v>
      </c>
      <c r="M73" s="294">
        <f t="shared" si="16"/>
        <v>1</v>
      </c>
      <c r="N73" s="294">
        <f t="shared" si="17"/>
        <v>1</v>
      </c>
      <c r="O73" s="295">
        <f t="shared" si="8"/>
        <v>1</v>
      </c>
    </row>
    <row r="74" spans="1:15" ht="39" customHeight="1" x14ac:dyDescent="0.25">
      <c r="A74" s="113" t="s">
        <v>398</v>
      </c>
      <c r="B74" s="32" t="s">
        <v>41</v>
      </c>
      <c r="C74" s="32">
        <v>20</v>
      </c>
      <c r="D74" s="32" t="s">
        <v>38</v>
      </c>
      <c r="E74" s="234" t="s">
        <v>288</v>
      </c>
      <c r="F74" s="242">
        <f t="shared" si="18"/>
        <v>18043732</v>
      </c>
      <c r="G74" s="242">
        <f t="shared" si="18"/>
        <v>0</v>
      </c>
      <c r="H74" s="242">
        <f t="shared" si="18"/>
        <v>18043732</v>
      </c>
      <c r="I74" s="294">
        <f t="shared" si="15"/>
        <v>2.5226244635566836E-4</v>
      </c>
      <c r="J74" s="242">
        <f t="shared" si="19"/>
        <v>18043732</v>
      </c>
      <c r="K74" s="242">
        <f t="shared" si="19"/>
        <v>18043732</v>
      </c>
      <c r="L74" s="242">
        <f t="shared" si="19"/>
        <v>0</v>
      </c>
      <c r="M74" s="294">
        <f t="shared" si="16"/>
        <v>1</v>
      </c>
      <c r="N74" s="294">
        <f t="shared" si="17"/>
        <v>1</v>
      </c>
      <c r="O74" s="295">
        <f t="shared" si="8"/>
        <v>1</v>
      </c>
    </row>
    <row r="75" spans="1:15" ht="39" customHeight="1" x14ac:dyDescent="0.25">
      <c r="A75" s="113" t="s">
        <v>399</v>
      </c>
      <c r="B75" s="32" t="s">
        <v>41</v>
      </c>
      <c r="C75" s="32">
        <v>20</v>
      </c>
      <c r="D75" s="32" t="s">
        <v>38</v>
      </c>
      <c r="E75" s="234" t="s">
        <v>266</v>
      </c>
      <c r="F75" s="235">
        <f t="shared" si="18"/>
        <v>18043732</v>
      </c>
      <c r="G75" s="235">
        <f t="shared" si="18"/>
        <v>0</v>
      </c>
      <c r="H75" s="235">
        <f t="shared" si="18"/>
        <v>18043732</v>
      </c>
      <c r="I75" s="294">
        <f t="shared" si="15"/>
        <v>2.5226244635566836E-4</v>
      </c>
      <c r="J75" s="235">
        <f t="shared" si="19"/>
        <v>18043732</v>
      </c>
      <c r="K75" s="235">
        <f t="shared" si="19"/>
        <v>18043732</v>
      </c>
      <c r="L75" s="235">
        <f t="shared" si="19"/>
        <v>0</v>
      </c>
      <c r="M75" s="294">
        <f t="shared" si="16"/>
        <v>1</v>
      </c>
      <c r="N75" s="294">
        <f t="shared" si="17"/>
        <v>1</v>
      </c>
      <c r="O75" s="295">
        <f t="shared" si="8"/>
        <v>1</v>
      </c>
    </row>
    <row r="76" spans="1:15" ht="30" customHeight="1" x14ac:dyDescent="0.25">
      <c r="A76" s="114" t="s">
        <v>400</v>
      </c>
      <c r="B76" s="43" t="s">
        <v>41</v>
      </c>
      <c r="C76" s="43">
        <v>20</v>
      </c>
      <c r="D76" s="43" t="s">
        <v>38</v>
      </c>
      <c r="E76" s="237" t="s">
        <v>268</v>
      </c>
      <c r="F76" s="244">
        <v>18043732</v>
      </c>
      <c r="G76" s="296">
        <v>0</v>
      </c>
      <c r="H76" s="296">
        <f>+F76-G76</f>
        <v>18043732</v>
      </c>
      <c r="I76" s="297">
        <f t="shared" si="15"/>
        <v>2.5226244635566836E-4</v>
      </c>
      <c r="J76" s="296">
        <v>18043732</v>
      </c>
      <c r="K76" s="296">
        <v>18043732</v>
      </c>
      <c r="L76" s="296">
        <f>+J76-K76</f>
        <v>0</v>
      </c>
      <c r="M76" s="297">
        <f t="shared" si="16"/>
        <v>1</v>
      </c>
      <c r="N76" s="297">
        <f t="shared" si="17"/>
        <v>1</v>
      </c>
      <c r="O76" s="298">
        <f t="shared" si="8"/>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5"/>
        <v>9.4961569695453645E-3</v>
      </c>
      <c r="J77" s="257">
        <f>+J78</f>
        <v>34240573</v>
      </c>
      <c r="K77" s="257">
        <f>+K78</f>
        <v>34240573</v>
      </c>
      <c r="L77" s="257">
        <f>+L78</f>
        <v>0</v>
      </c>
      <c r="M77" s="294">
        <f t="shared" si="16"/>
        <v>5.0410310684086912E-2</v>
      </c>
      <c r="N77" s="294">
        <f t="shared" si="17"/>
        <v>5.0410310684086912E-2</v>
      </c>
      <c r="O77" s="295">
        <f t="shared" si="8"/>
        <v>1</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5"/>
        <v>9.4961569695453645E-3</v>
      </c>
      <c r="J78" s="257">
        <f>+J79+J83</f>
        <v>34240573</v>
      </c>
      <c r="K78" s="257">
        <f>+K79+K83</f>
        <v>34240573</v>
      </c>
      <c r="L78" s="257">
        <f>+L79+L83</f>
        <v>0</v>
      </c>
      <c r="M78" s="294">
        <f t="shared" si="16"/>
        <v>5.0410310684086912E-2</v>
      </c>
      <c r="N78" s="294">
        <f t="shared" si="17"/>
        <v>5.0410310684086912E-2</v>
      </c>
      <c r="O78" s="295">
        <f t="shared" si="8"/>
        <v>1</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5"/>
        <v>9.0174527464057259E-3</v>
      </c>
      <c r="J79" s="257">
        <f>J80</f>
        <v>0</v>
      </c>
      <c r="K79" s="257">
        <f>K80</f>
        <v>0</v>
      </c>
      <c r="L79" s="257">
        <f>L80</f>
        <v>0</v>
      </c>
      <c r="M79" s="294">
        <f t="shared" si="16"/>
        <v>0</v>
      </c>
      <c r="N79" s="294">
        <f t="shared" si="17"/>
        <v>0</v>
      </c>
      <c r="O79" s="295" t="s">
        <v>40</v>
      </c>
    </row>
    <row r="80" spans="1:15" ht="43.5" customHeight="1" x14ac:dyDescent="0.25">
      <c r="A80" s="113" t="s">
        <v>401</v>
      </c>
      <c r="B80" s="32" t="s">
        <v>37</v>
      </c>
      <c r="C80" s="32">
        <v>10</v>
      </c>
      <c r="D80" s="32" t="s">
        <v>38</v>
      </c>
      <c r="E80" s="234" t="s">
        <v>295</v>
      </c>
      <c r="F80" s="257">
        <f t="shared" ref="F80:H81" si="20">+F81</f>
        <v>647692269</v>
      </c>
      <c r="G80" s="257">
        <f t="shared" si="20"/>
        <v>2695350</v>
      </c>
      <c r="H80" s="257">
        <f t="shared" si="20"/>
        <v>644996919</v>
      </c>
      <c r="I80" s="294">
        <f t="shared" si="15"/>
        <v>9.0174527464057259E-3</v>
      </c>
      <c r="J80" s="257">
        <f t="shared" ref="J80:L81" si="21">+J81</f>
        <v>0</v>
      </c>
      <c r="K80" s="257">
        <f t="shared" si="21"/>
        <v>0</v>
      </c>
      <c r="L80" s="257">
        <f t="shared" si="21"/>
        <v>0</v>
      </c>
      <c r="M80" s="294">
        <f t="shared" si="16"/>
        <v>0</v>
      </c>
      <c r="N80" s="294">
        <f t="shared" si="17"/>
        <v>0</v>
      </c>
      <c r="O80" s="295" t="s">
        <v>40</v>
      </c>
    </row>
    <row r="81" spans="1:15" ht="33.75" customHeight="1" x14ac:dyDescent="0.25">
      <c r="A81" s="113" t="s">
        <v>402</v>
      </c>
      <c r="B81" s="32" t="s">
        <v>37</v>
      </c>
      <c r="C81" s="32">
        <v>10</v>
      </c>
      <c r="D81" s="32" t="s">
        <v>38</v>
      </c>
      <c r="E81" s="234" t="s">
        <v>298</v>
      </c>
      <c r="F81" s="257">
        <f t="shared" si="20"/>
        <v>647692269</v>
      </c>
      <c r="G81" s="257">
        <f t="shared" si="20"/>
        <v>2695350</v>
      </c>
      <c r="H81" s="257">
        <f t="shared" si="20"/>
        <v>644996919</v>
      </c>
      <c r="I81" s="294">
        <f t="shared" si="15"/>
        <v>9.0174527464057259E-3</v>
      </c>
      <c r="J81" s="257">
        <f t="shared" si="21"/>
        <v>0</v>
      </c>
      <c r="K81" s="257">
        <f t="shared" si="21"/>
        <v>0</v>
      </c>
      <c r="L81" s="257">
        <f t="shared" si="21"/>
        <v>0</v>
      </c>
      <c r="M81" s="294">
        <f t="shared" si="16"/>
        <v>0</v>
      </c>
      <c r="N81" s="294">
        <f t="shared" si="17"/>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5"/>
        <v>9.0174527464057259E-3</v>
      </c>
      <c r="J82" s="296">
        <v>0</v>
      </c>
      <c r="K82" s="296">
        <v>0</v>
      </c>
      <c r="L82" s="296">
        <f>+J82-K82</f>
        <v>0</v>
      </c>
      <c r="M82" s="297">
        <f t="shared" si="16"/>
        <v>0</v>
      </c>
      <c r="N82" s="297">
        <f t="shared" si="17"/>
        <v>0</v>
      </c>
      <c r="O82" s="298" t="s">
        <v>40</v>
      </c>
    </row>
    <row r="83" spans="1:15" ht="49.5" customHeight="1" x14ac:dyDescent="0.25">
      <c r="A83" s="113" t="s">
        <v>300</v>
      </c>
      <c r="B83" s="32" t="s">
        <v>37</v>
      </c>
      <c r="C83" s="32">
        <v>10</v>
      </c>
      <c r="D83" s="32" t="s">
        <v>38</v>
      </c>
      <c r="E83" s="234" t="s">
        <v>301</v>
      </c>
      <c r="F83" s="242">
        <f t="shared" ref="F83:H85" si="22">+F84</f>
        <v>34240573</v>
      </c>
      <c r="G83" s="242">
        <f t="shared" si="22"/>
        <v>0</v>
      </c>
      <c r="H83" s="242">
        <f t="shared" si="22"/>
        <v>34240573</v>
      </c>
      <c r="I83" s="294">
        <f t="shared" si="15"/>
        <v>4.7870422313963913E-4</v>
      </c>
      <c r="J83" s="242">
        <f t="shared" ref="J83:L85" si="23">+J84</f>
        <v>34240573</v>
      </c>
      <c r="K83" s="242">
        <f t="shared" si="23"/>
        <v>34240573</v>
      </c>
      <c r="L83" s="242">
        <f t="shared" si="23"/>
        <v>0</v>
      </c>
      <c r="M83" s="294">
        <f t="shared" si="16"/>
        <v>1</v>
      </c>
      <c r="N83" s="294">
        <f t="shared" si="17"/>
        <v>1</v>
      </c>
      <c r="O83" s="295">
        <f t="shared" ref="O83:O117" si="24">+K83/J83</f>
        <v>1</v>
      </c>
    </row>
    <row r="84" spans="1:15" ht="49.5" customHeight="1" x14ac:dyDescent="0.25">
      <c r="A84" s="113" t="s">
        <v>404</v>
      </c>
      <c r="B84" s="32" t="s">
        <v>37</v>
      </c>
      <c r="C84" s="32">
        <v>10</v>
      </c>
      <c r="D84" s="32" t="s">
        <v>38</v>
      </c>
      <c r="E84" s="234" t="s">
        <v>301</v>
      </c>
      <c r="F84" s="242">
        <f t="shared" si="22"/>
        <v>34240573</v>
      </c>
      <c r="G84" s="242">
        <f t="shared" si="22"/>
        <v>0</v>
      </c>
      <c r="H84" s="242">
        <f t="shared" si="22"/>
        <v>34240573</v>
      </c>
      <c r="I84" s="294">
        <f t="shared" si="15"/>
        <v>4.7870422313963913E-4</v>
      </c>
      <c r="J84" s="242">
        <f t="shared" si="23"/>
        <v>34240573</v>
      </c>
      <c r="K84" s="242">
        <f t="shared" si="23"/>
        <v>34240573</v>
      </c>
      <c r="L84" s="242">
        <f t="shared" si="23"/>
        <v>0</v>
      </c>
      <c r="M84" s="294">
        <f t="shared" si="16"/>
        <v>1</v>
      </c>
      <c r="N84" s="294">
        <f t="shared" si="17"/>
        <v>1</v>
      </c>
      <c r="O84" s="295">
        <f t="shared" si="24"/>
        <v>1</v>
      </c>
    </row>
    <row r="85" spans="1:15" ht="34.5" customHeight="1" x14ac:dyDescent="0.25">
      <c r="A85" s="113" t="s">
        <v>405</v>
      </c>
      <c r="B85" s="32" t="s">
        <v>37</v>
      </c>
      <c r="C85" s="32">
        <v>10</v>
      </c>
      <c r="D85" s="32" t="s">
        <v>38</v>
      </c>
      <c r="E85" s="234" t="s">
        <v>266</v>
      </c>
      <c r="F85" s="242">
        <f t="shared" si="22"/>
        <v>34240573</v>
      </c>
      <c r="G85" s="242">
        <f t="shared" si="22"/>
        <v>0</v>
      </c>
      <c r="H85" s="242">
        <f t="shared" si="22"/>
        <v>34240573</v>
      </c>
      <c r="I85" s="294">
        <f t="shared" si="15"/>
        <v>4.7870422313963913E-4</v>
      </c>
      <c r="J85" s="242">
        <f t="shared" si="23"/>
        <v>34240573</v>
      </c>
      <c r="K85" s="242">
        <f t="shared" si="23"/>
        <v>34240573</v>
      </c>
      <c r="L85" s="242">
        <f t="shared" si="23"/>
        <v>0</v>
      </c>
      <c r="M85" s="294">
        <f t="shared" si="16"/>
        <v>1</v>
      </c>
      <c r="N85" s="294">
        <f t="shared" si="17"/>
        <v>1</v>
      </c>
      <c r="O85" s="295">
        <f t="shared" si="24"/>
        <v>1</v>
      </c>
    </row>
    <row r="86" spans="1:15" ht="30" customHeight="1" x14ac:dyDescent="0.25">
      <c r="A86" s="114" t="s">
        <v>406</v>
      </c>
      <c r="B86" s="43" t="s">
        <v>37</v>
      </c>
      <c r="C86" s="43">
        <v>10</v>
      </c>
      <c r="D86" s="43" t="s">
        <v>38</v>
      </c>
      <c r="E86" s="237" t="s">
        <v>268</v>
      </c>
      <c r="F86" s="244">
        <v>34240573</v>
      </c>
      <c r="G86" s="296">
        <v>0</v>
      </c>
      <c r="H86" s="296">
        <f>+F86-G86</f>
        <v>34240573</v>
      </c>
      <c r="I86" s="297">
        <f t="shared" si="15"/>
        <v>4.7870422313963913E-4</v>
      </c>
      <c r="J86" s="296">
        <v>34240573</v>
      </c>
      <c r="K86" s="296">
        <v>34240573</v>
      </c>
      <c r="L86" s="296">
        <f>+J86-K86</f>
        <v>0</v>
      </c>
      <c r="M86" s="297">
        <f t="shared" si="16"/>
        <v>1</v>
      </c>
      <c r="N86" s="297">
        <f t="shared" si="17"/>
        <v>1</v>
      </c>
      <c r="O86" s="298">
        <f t="shared" si="24"/>
        <v>1</v>
      </c>
    </row>
    <row r="87" spans="1:15" ht="34.5" customHeight="1" x14ac:dyDescent="0.25">
      <c r="A87" s="201" t="s">
        <v>321</v>
      </c>
      <c r="B87" s="135" t="s">
        <v>37</v>
      </c>
      <c r="C87" s="32">
        <v>10</v>
      </c>
      <c r="D87" s="32" t="s">
        <v>38</v>
      </c>
      <c r="E87" s="256" t="s">
        <v>322</v>
      </c>
      <c r="F87" s="243">
        <f t="shared" ref="F87:H89" si="25">+F90</f>
        <v>30364445681.75</v>
      </c>
      <c r="G87" s="243">
        <f t="shared" si="25"/>
        <v>1</v>
      </c>
      <c r="H87" s="243">
        <f t="shared" si="25"/>
        <v>30364445680.75</v>
      </c>
      <c r="I87" s="294">
        <f t="shared" si="15"/>
        <v>0.42451358453227989</v>
      </c>
      <c r="J87" s="243">
        <f t="shared" ref="J87:L89" si="26">+J90</f>
        <v>30062103020.389999</v>
      </c>
      <c r="K87" s="243">
        <f t="shared" si="26"/>
        <v>29798903020.389999</v>
      </c>
      <c r="L87" s="243">
        <f t="shared" si="26"/>
        <v>263200000</v>
      </c>
      <c r="M87" s="294">
        <f t="shared" si="16"/>
        <v>0.99004287239296862</v>
      </c>
      <c r="N87" s="294">
        <f t="shared" si="17"/>
        <v>0.98137483995900721</v>
      </c>
      <c r="O87" s="295">
        <f t="shared" si="24"/>
        <v>0.99124479083111783</v>
      </c>
    </row>
    <row r="88" spans="1:15" ht="34.5" customHeight="1" x14ac:dyDescent="0.25">
      <c r="A88" s="201" t="s">
        <v>321</v>
      </c>
      <c r="B88" s="135" t="s">
        <v>37</v>
      </c>
      <c r="C88" s="32">
        <v>13</v>
      </c>
      <c r="D88" s="32" t="s">
        <v>38</v>
      </c>
      <c r="E88" s="256" t="s">
        <v>322</v>
      </c>
      <c r="F88" s="243">
        <f t="shared" si="25"/>
        <v>4260844770</v>
      </c>
      <c r="G88" s="243">
        <f t="shared" si="25"/>
        <v>0</v>
      </c>
      <c r="H88" s="243">
        <f t="shared" si="25"/>
        <v>4260844770</v>
      </c>
      <c r="I88" s="294">
        <f t="shared" si="15"/>
        <v>5.9569224660505661E-2</v>
      </c>
      <c r="J88" s="243">
        <f t="shared" si="26"/>
        <v>2137132000</v>
      </c>
      <c r="K88" s="243">
        <f t="shared" si="26"/>
        <v>2137132000</v>
      </c>
      <c r="L88" s="243">
        <f t="shared" si="26"/>
        <v>0</v>
      </c>
      <c r="M88" s="294">
        <f t="shared" si="16"/>
        <v>0.50157471472493942</v>
      </c>
      <c r="N88" s="294">
        <f t="shared" si="17"/>
        <v>0.50157471472493942</v>
      </c>
      <c r="O88" s="295">
        <f t="shared" si="24"/>
        <v>1</v>
      </c>
    </row>
    <row r="89" spans="1:15" ht="34.5" customHeight="1" x14ac:dyDescent="0.25">
      <c r="A89" s="201" t="s">
        <v>321</v>
      </c>
      <c r="B89" s="135" t="s">
        <v>41</v>
      </c>
      <c r="C89" s="32">
        <v>20</v>
      </c>
      <c r="D89" s="32" t="s">
        <v>38</v>
      </c>
      <c r="E89" s="256" t="s">
        <v>322</v>
      </c>
      <c r="F89" s="257">
        <f t="shared" si="25"/>
        <v>12078141502</v>
      </c>
      <c r="G89" s="257">
        <f t="shared" si="25"/>
        <v>0</v>
      </c>
      <c r="H89" s="257">
        <f t="shared" si="25"/>
        <v>12078141502</v>
      </c>
      <c r="I89" s="294">
        <f t="shared" si="15"/>
        <v>0.16885983025709131</v>
      </c>
      <c r="J89" s="257">
        <f t="shared" si="26"/>
        <v>12078141502</v>
      </c>
      <c r="K89" s="257">
        <f t="shared" si="26"/>
        <v>12078141502</v>
      </c>
      <c r="L89" s="257">
        <f t="shared" si="26"/>
        <v>0</v>
      </c>
      <c r="M89" s="294">
        <f t="shared" si="16"/>
        <v>1</v>
      </c>
      <c r="N89" s="294">
        <f t="shared" si="17"/>
        <v>1</v>
      </c>
      <c r="O89" s="295">
        <f t="shared" si="24"/>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5"/>
        <v>0.42451358453227989</v>
      </c>
      <c r="J90" s="243">
        <f>+J93+J109+J113</f>
        <v>30062103020.389999</v>
      </c>
      <c r="K90" s="243">
        <f>+K93+K109+K113</f>
        <v>29798903020.389999</v>
      </c>
      <c r="L90" s="243">
        <f>+L93+L109+L113</f>
        <v>263200000</v>
      </c>
      <c r="M90" s="294">
        <f t="shared" si="16"/>
        <v>0.99004287239296862</v>
      </c>
      <c r="N90" s="294">
        <f t="shared" si="17"/>
        <v>0.98137483995900721</v>
      </c>
      <c r="O90" s="295">
        <f t="shared" si="24"/>
        <v>0.99124479083111783</v>
      </c>
    </row>
    <row r="91" spans="1:15" ht="34.5" customHeight="1" x14ac:dyDescent="0.25">
      <c r="A91" s="201" t="s">
        <v>323</v>
      </c>
      <c r="B91" s="135" t="s">
        <v>37</v>
      </c>
      <c r="C91" s="32">
        <v>13</v>
      </c>
      <c r="D91" s="32" t="s">
        <v>38</v>
      </c>
      <c r="E91" s="256" t="s">
        <v>255</v>
      </c>
      <c r="F91" s="243">
        <f t="shared" ref="F91:H95" si="27">+F94</f>
        <v>4260844770</v>
      </c>
      <c r="G91" s="243">
        <f t="shared" si="27"/>
        <v>0</v>
      </c>
      <c r="H91" s="243">
        <f t="shared" si="27"/>
        <v>4260844770</v>
      </c>
      <c r="I91" s="294">
        <f t="shared" si="15"/>
        <v>5.9569224660505661E-2</v>
      </c>
      <c r="J91" s="243">
        <f t="shared" ref="J91:L95" si="28">+J94</f>
        <v>2137132000</v>
      </c>
      <c r="K91" s="243">
        <f t="shared" si="28"/>
        <v>2137132000</v>
      </c>
      <c r="L91" s="243">
        <f t="shared" si="28"/>
        <v>0</v>
      </c>
      <c r="M91" s="294">
        <f t="shared" si="16"/>
        <v>0.50157471472493942</v>
      </c>
      <c r="N91" s="294">
        <f t="shared" si="17"/>
        <v>0.50157471472493942</v>
      </c>
      <c r="O91" s="295">
        <f t="shared" si="24"/>
        <v>1</v>
      </c>
    </row>
    <row r="92" spans="1:15" ht="34.5" customHeight="1" x14ac:dyDescent="0.25">
      <c r="A92" s="201" t="s">
        <v>323</v>
      </c>
      <c r="B92" s="135" t="s">
        <v>41</v>
      </c>
      <c r="C92" s="32">
        <v>20</v>
      </c>
      <c r="D92" s="32" t="s">
        <v>38</v>
      </c>
      <c r="E92" s="256" t="s">
        <v>255</v>
      </c>
      <c r="F92" s="243">
        <f t="shared" si="27"/>
        <v>12078141502</v>
      </c>
      <c r="G92" s="243">
        <f t="shared" si="27"/>
        <v>0</v>
      </c>
      <c r="H92" s="243">
        <f t="shared" si="27"/>
        <v>12078141502</v>
      </c>
      <c r="I92" s="294">
        <f t="shared" si="15"/>
        <v>0.16885983025709131</v>
      </c>
      <c r="J92" s="243">
        <f t="shared" si="28"/>
        <v>12078141502</v>
      </c>
      <c r="K92" s="243">
        <f t="shared" si="28"/>
        <v>12078141502</v>
      </c>
      <c r="L92" s="243">
        <f t="shared" si="28"/>
        <v>0</v>
      </c>
      <c r="M92" s="294">
        <f t="shared" si="16"/>
        <v>1</v>
      </c>
      <c r="N92" s="294">
        <f t="shared" si="17"/>
        <v>1</v>
      </c>
      <c r="O92" s="295">
        <f t="shared" si="24"/>
        <v>1</v>
      </c>
    </row>
    <row r="93" spans="1:15" ht="64.5" customHeight="1" x14ac:dyDescent="0.25">
      <c r="A93" s="199" t="s">
        <v>330</v>
      </c>
      <c r="B93" s="71" t="s">
        <v>37</v>
      </c>
      <c r="C93" s="32">
        <v>10</v>
      </c>
      <c r="D93" s="32" t="s">
        <v>38</v>
      </c>
      <c r="E93" s="256" t="s">
        <v>331</v>
      </c>
      <c r="F93" s="257">
        <f t="shared" si="27"/>
        <v>7294087687</v>
      </c>
      <c r="G93" s="257">
        <f t="shared" si="27"/>
        <v>1</v>
      </c>
      <c r="H93" s="257">
        <f t="shared" si="27"/>
        <v>7294087686</v>
      </c>
      <c r="I93" s="294">
        <f t="shared" si="15"/>
        <v>0.10197582205294982</v>
      </c>
      <c r="J93" s="257">
        <f t="shared" si="28"/>
        <v>7038281714</v>
      </c>
      <c r="K93" s="257">
        <f t="shared" si="28"/>
        <v>6775081714</v>
      </c>
      <c r="L93" s="257">
        <f t="shared" si="28"/>
        <v>263200000</v>
      </c>
      <c r="M93" s="294">
        <f t="shared" si="16"/>
        <v>0.9649296823657626</v>
      </c>
      <c r="N93" s="294">
        <f t="shared" si="17"/>
        <v>0.92884566318058381</v>
      </c>
      <c r="O93" s="295">
        <f t="shared" si="24"/>
        <v>0.96260450906981132</v>
      </c>
    </row>
    <row r="94" spans="1:15" ht="64.5" customHeight="1" x14ac:dyDescent="0.25">
      <c r="A94" s="199" t="s">
        <v>330</v>
      </c>
      <c r="B94" s="135" t="s">
        <v>37</v>
      </c>
      <c r="C94" s="32">
        <v>13</v>
      </c>
      <c r="D94" s="32" t="s">
        <v>38</v>
      </c>
      <c r="E94" s="256" t="s">
        <v>331</v>
      </c>
      <c r="F94" s="257">
        <f t="shared" si="27"/>
        <v>4260844770</v>
      </c>
      <c r="G94" s="257">
        <f t="shared" si="27"/>
        <v>0</v>
      </c>
      <c r="H94" s="257">
        <f t="shared" si="27"/>
        <v>4260844770</v>
      </c>
      <c r="I94" s="294">
        <f t="shared" si="15"/>
        <v>5.9569224660505661E-2</v>
      </c>
      <c r="J94" s="257">
        <f t="shared" si="28"/>
        <v>2137132000</v>
      </c>
      <c r="K94" s="257">
        <f t="shared" si="28"/>
        <v>2137132000</v>
      </c>
      <c r="L94" s="257">
        <f t="shared" si="28"/>
        <v>0</v>
      </c>
      <c r="M94" s="294">
        <f t="shared" si="16"/>
        <v>0.50157471472493942</v>
      </c>
      <c r="N94" s="294">
        <f t="shared" si="17"/>
        <v>0.50157471472493942</v>
      </c>
      <c r="O94" s="295">
        <f t="shared" si="24"/>
        <v>1</v>
      </c>
    </row>
    <row r="95" spans="1:15" ht="64.5" customHeight="1" x14ac:dyDescent="0.25">
      <c r="A95" s="199" t="s">
        <v>330</v>
      </c>
      <c r="B95" s="135" t="s">
        <v>41</v>
      </c>
      <c r="C95" s="32">
        <v>20</v>
      </c>
      <c r="D95" s="32" t="s">
        <v>38</v>
      </c>
      <c r="E95" s="256" t="s">
        <v>331</v>
      </c>
      <c r="F95" s="257">
        <f t="shared" si="27"/>
        <v>12078141502</v>
      </c>
      <c r="G95" s="257">
        <f t="shared" si="27"/>
        <v>0</v>
      </c>
      <c r="H95" s="257">
        <f t="shared" si="27"/>
        <v>12078141502</v>
      </c>
      <c r="I95" s="294">
        <f t="shared" si="15"/>
        <v>0.16885983025709131</v>
      </c>
      <c r="J95" s="257">
        <f t="shared" si="28"/>
        <v>12078141502</v>
      </c>
      <c r="K95" s="257">
        <f t="shared" si="28"/>
        <v>12078141502</v>
      </c>
      <c r="L95" s="257">
        <f t="shared" si="28"/>
        <v>0</v>
      </c>
      <c r="M95" s="294">
        <f t="shared" si="16"/>
        <v>1</v>
      </c>
      <c r="N95" s="294">
        <f t="shared" si="17"/>
        <v>1</v>
      </c>
      <c r="O95" s="295">
        <f t="shared" si="24"/>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5"/>
        <v>0.10197582205294982</v>
      </c>
      <c r="J96" s="243">
        <f>+J99+J101</f>
        <v>7038281714</v>
      </c>
      <c r="K96" s="243">
        <f>+K99+K101</f>
        <v>6775081714</v>
      </c>
      <c r="L96" s="243">
        <f>+L99+L101</f>
        <v>263200000</v>
      </c>
      <c r="M96" s="294">
        <f t="shared" si="16"/>
        <v>0.9649296823657626</v>
      </c>
      <c r="N96" s="294">
        <f t="shared" si="17"/>
        <v>0.92884566318058381</v>
      </c>
      <c r="O96" s="295">
        <f t="shared" si="24"/>
        <v>0.96260450906981132</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5"/>
        <v>5.9569224660505661E-2</v>
      </c>
      <c r="J97" s="243">
        <f>+J103</f>
        <v>2137132000</v>
      </c>
      <c r="K97" s="243">
        <f>+K103</f>
        <v>2137132000</v>
      </c>
      <c r="L97" s="243">
        <f>+L103</f>
        <v>0</v>
      </c>
      <c r="M97" s="294">
        <f t="shared" si="16"/>
        <v>0.50157471472493942</v>
      </c>
      <c r="N97" s="294">
        <f t="shared" si="17"/>
        <v>0.50157471472493942</v>
      </c>
      <c r="O97" s="295">
        <f t="shared" si="24"/>
        <v>1</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5"/>
        <v>0.16885983025709131</v>
      </c>
      <c r="J98" s="243">
        <f>+J105+J107</f>
        <v>12078141502</v>
      </c>
      <c r="K98" s="243">
        <f>+K105+K107</f>
        <v>12078141502</v>
      </c>
      <c r="L98" s="243">
        <f>+L105+L107</f>
        <v>0</v>
      </c>
      <c r="M98" s="294">
        <f t="shared" si="16"/>
        <v>1</v>
      </c>
      <c r="N98" s="294">
        <f t="shared" si="17"/>
        <v>1</v>
      </c>
      <c r="O98" s="295">
        <f t="shared" si="24"/>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5"/>
        <v>0.10169803285146375</v>
      </c>
      <c r="J99" s="243">
        <f>+J100</f>
        <v>7018412114</v>
      </c>
      <c r="K99" s="243">
        <f>+K100</f>
        <v>6755212114</v>
      </c>
      <c r="L99" s="243">
        <f>+L100</f>
        <v>263200000</v>
      </c>
      <c r="M99" s="294">
        <f t="shared" si="16"/>
        <v>0.96483388743976128</v>
      </c>
      <c r="N99" s="294">
        <f t="shared" si="17"/>
        <v>0.92865130439258048</v>
      </c>
      <c r="O99" s="295">
        <f t="shared" si="24"/>
        <v>0.96249863990246731</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5"/>
        <v>0.10169803285146375</v>
      </c>
      <c r="J100" s="296">
        <v>7018412114</v>
      </c>
      <c r="K100" s="296">
        <v>6755212114</v>
      </c>
      <c r="L100" s="296">
        <f>+J100-K100</f>
        <v>263200000</v>
      </c>
      <c r="M100" s="297">
        <f t="shared" si="16"/>
        <v>0.96483388743976128</v>
      </c>
      <c r="N100" s="297">
        <f t="shared" si="17"/>
        <v>0.92865130439258048</v>
      </c>
      <c r="O100" s="298">
        <f t="shared" si="24"/>
        <v>0.96249863990246731</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5"/>
        <v>2.7778920148606667E-4</v>
      </c>
      <c r="J101" s="242">
        <f>+J102</f>
        <v>19869600</v>
      </c>
      <c r="K101" s="242">
        <f>+K102</f>
        <v>19869600</v>
      </c>
      <c r="L101" s="242">
        <f>+L102</f>
        <v>0</v>
      </c>
      <c r="M101" s="294">
        <f t="shared" si="16"/>
        <v>1</v>
      </c>
      <c r="N101" s="294">
        <f t="shared" si="17"/>
        <v>1</v>
      </c>
      <c r="O101" s="295">
        <f t="shared" si="2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5"/>
        <v>2.7778920148606667E-4</v>
      </c>
      <c r="J102" s="296">
        <v>19869600</v>
      </c>
      <c r="K102" s="239">
        <v>19869600</v>
      </c>
      <c r="L102" s="296">
        <f>+J102-K102</f>
        <v>0</v>
      </c>
      <c r="M102" s="297">
        <f t="shared" si="16"/>
        <v>1</v>
      </c>
      <c r="N102" s="297">
        <f t="shared" si="17"/>
        <v>1</v>
      </c>
      <c r="O102" s="298">
        <f t="shared" si="24"/>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5"/>
        <v>5.9569224660505661E-2</v>
      </c>
      <c r="J103" s="242">
        <f>+J104</f>
        <v>2137132000</v>
      </c>
      <c r="K103" s="242">
        <f>+K104</f>
        <v>2137132000</v>
      </c>
      <c r="L103" s="242">
        <f>+L104</f>
        <v>0</v>
      </c>
      <c r="M103" s="294">
        <f t="shared" si="16"/>
        <v>0.50157471472493942</v>
      </c>
      <c r="N103" s="294">
        <f t="shared" si="17"/>
        <v>0.50157471472493942</v>
      </c>
      <c r="O103" s="295">
        <f t="shared" si="24"/>
        <v>1</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15"/>
        <v>5.9569224660505661E-2</v>
      </c>
      <c r="J104" s="296">
        <v>2137132000</v>
      </c>
      <c r="K104" s="239">
        <v>2137132000</v>
      </c>
      <c r="L104" s="296">
        <f>+J104-K104</f>
        <v>0</v>
      </c>
      <c r="M104" s="297">
        <f t="shared" si="16"/>
        <v>0.50157471472493942</v>
      </c>
      <c r="N104" s="297">
        <f t="shared" si="17"/>
        <v>0.50157471472493942</v>
      </c>
      <c r="O104" s="298">
        <f t="shared" si="24"/>
        <v>1</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15"/>
        <v>3.9871657042804794E-3</v>
      </c>
      <c r="J105" s="243">
        <f>+J106</f>
        <v>285192467</v>
      </c>
      <c r="K105" s="243">
        <f>+K106</f>
        <v>285192467</v>
      </c>
      <c r="L105" s="243">
        <f>+L106</f>
        <v>0</v>
      </c>
      <c r="M105" s="294">
        <f t="shared" si="16"/>
        <v>1</v>
      </c>
      <c r="N105" s="294">
        <f t="shared" si="17"/>
        <v>1</v>
      </c>
      <c r="O105" s="295">
        <f t="shared" si="2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15"/>
        <v>3.9871657042804794E-3</v>
      </c>
      <c r="J106" s="296">
        <v>285192467</v>
      </c>
      <c r="K106" s="296">
        <v>285192467</v>
      </c>
      <c r="L106" s="296">
        <f>+J106-K106</f>
        <v>0</v>
      </c>
      <c r="M106" s="297">
        <f t="shared" si="16"/>
        <v>1</v>
      </c>
      <c r="N106" s="297">
        <f t="shared" si="17"/>
        <v>1</v>
      </c>
      <c r="O106" s="298">
        <f t="shared" si="24"/>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15"/>
        <v>0.16487266455281083</v>
      </c>
      <c r="J107" s="242">
        <f>+J108</f>
        <v>11792949035</v>
      </c>
      <c r="K107" s="242">
        <f>+K108</f>
        <v>11792949035</v>
      </c>
      <c r="L107" s="242">
        <f>+L108</f>
        <v>0</v>
      </c>
      <c r="M107" s="294">
        <f t="shared" si="16"/>
        <v>1</v>
      </c>
      <c r="N107" s="294">
        <f t="shared" si="17"/>
        <v>1</v>
      </c>
      <c r="O107" s="295">
        <f t="shared" si="2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15"/>
        <v>0.16487266455281083</v>
      </c>
      <c r="J108" s="296">
        <v>11792949035</v>
      </c>
      <c r="K108" s="296">
        <v>11792949035</v>
      </c>
      <c r="L108" s="296">
        <f>+J108-K108</f>
        <v>0</v>
      </c>
      <c r="M108" s="297">
        <f t="shared" si="16"/>
        <v>1</v>
      </c>
      <c r="N108" s="297">
        <f t="shared" si="17"/>
        <v>1</v>
      </c>
      <c r="O108" s="298">
        <f t="shared" si="24"/>
        <v>1</v>
      </c>
    </row>
    <row r="109" spans="1:15" ht="66" customHeight="1" x14ac:dyDescent="0.25">
      <c r="A109" s="199" t="s">
        <v>338</v>
      </c>
      <c r="B109" s="135" t="s">
        <v>37</v>
      </c>
      <c r="C109" s="32">
        <v>10</v>
      </c>
      <c r="D109" s="32" t="s">
        <v>38</v>
      </c>
      <c r="E109" s="256" t="s">
        <v>339</v>
      </c>
      <c r="F109" s="243">
        <f t="shared" ref="F109:H111" si="29">+F110</f>
        <v>23022086103.75</v>
      </c>
      <c r="G109" s="243">
        <f t="shared" si="29"/>
        <v>0</v>
      </c>
      <c r="H109" s="243">
        <f t="shared" si="29"/>
        <v>23022086103.75</v>
      </c>
      <c r="I109" s="294">
        <f t="shared" si="15"/>
        <v>0.32186289181987476</v>
      </c>
      <c r="J109" s="243">
        <f t="shared" ref="J109:L111" si="30">+J110</f>
        <v>22975549415.389999</v>
      </c>
      <c r="K109" s="243">
        <f t="shared" si="30"/>
        <v>22975549415.389999</v>
      </c>
      <c r="L109" s="243">
        <f t="shared" si="30"/>
        <v>0</v>
      </c>
      <c r="M109" s="294">
        <f t="shared" si="16"/>
        <v>0.99797860679739092</v>
      </c>
      <c r="N109" s="294">
        <f t="shared" si="17"/>
        <v>0.99797860679739092</v>
      </c>
      <c r="O109" s="295">
        <f t="shared" si="24"/>
        <v>1</v>
      </c>
    </row>
    <row r="110" spans="1:15" ht="60.75" customHeight="1" x14ac:dyDescent="0.25">
      <c r="A110" s="199" t="s">
        <v>412</v>
      </c>
      <c r="B110" s="135" t="s">
        <v>37</v>
      </c>
      <c r="C110" s="32">
        <v>10</v>
      </c>
      <c r="D110" s="32" t="s">
        <v>38</v>
      </c>
      <c r="E110" s="256" t="s">
        <v>339</v>
      </c>
      <c r="F110" s="243">
        <f t="shared" si="29"/>
        <v>23022086103.75</v>
      </c>
      <c r="G110" s="243">
        <f t="shared" si="29"/>
        <v>0</v>
      </c>
      <c r="H110" s="243">
        <f t="shared" si="29"/>
        <v>23022086103.75</v>
      </c>
      <c r="I110" s="294">
        <f t="shared" si="15"/>
        <v>0.32186289181987476</v>
      </c>
      <c r="J110" s="243">
        <f t="shared" si="30"/>
        <v>22975549415.389999</v>
      </c>
      <c r="K110" s="243">
        <f t="shared" si="30"/>
        <v>22975549415.389999</v>
      </c>
      <c r="L110" s="243">
        <f t="shared" si="30"/>
        <v>0</v>
      </c>
      <c r="M110" s="294">
        <f t="shared" si="16"/>
        <v>0.99797860679739092</v>
      </c>
      <c r="N110" s="294">
        <f t="shared" si="17"/>
        <v>0.99797860679739092</v>
      </c>
      <c r="O110" s="295">
        <f t="shared" si="24"/>
        <v>1</v>
      </c>
    </row>
    <row r="111" spans="1:15" ht="35.25" customHeight="1" x14ac:dyDescent="0.25">
      <c r="A111" s="199" t="s">
        <v>413</v>
      </c>
      <c r="B111" s="135" t="s">
        <v>37</v>
      </c>
      <c r="C111" s="32">
        <v>10</v>
      </c>
      <c r="D111" s="32" t="s">
        <v>38</v>
      </c>
      <c r="E111" s="256" t="s">
        <v>342</v>
      </c>
      <c r="F111" s="243">
        <f t="shared" si="29"/>
        <v>23022086103.75</v>
      </c>
      <c r="G111" s="243">
        <f t="shared" si="29"/>
        <v>0</v>
      </c>
      <c r="H111" s="243">
        <f t="shared" si="29"/>
        <v>23022086103.75</v>
      </c>
      <c r="I111" s="294">
        <f t="shared" si="15"/>
        <v>0.32186289181987476</v>
      </c>
      <c r="J111" s="243">
        <f t="shared" si="30"/>
        <v>22975549415.389999</v>
      </c>
      <c r="K111" s="243">
        <f t="shared" si="30"/>
        <v>22975549415.389999</v>
      </c>
      <c r="L111" s="243">
        <f t="shared" si="30"/>
        <v>0</v>
      </c>
      <c r="M111" s="294">
        <f t="shared" si="16"/>
        <v>0.99797860679739092</v>
      </c>
      <c r="N111" s="294">
        <f t="shared" si="17"/>
        <v>0.99797860679739092</v>
      </c>
      <c r="O111" s="295">
        <f t="shared" si="24"/>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15"/>
        <v>0.32186289181987476</v>
      </c>
      <c r="J112" s="296">
        <v>22975549415.389999</v>
      </c>
      <c r="K112" s="296">
        <v>22975549415.389999</v>
      </c>
      <c r="L112" s="296">
        <f>+J112-K112</f>
        <v>0</v>
      </c>
      <c r="M112" s="297">
        <f t="shared" si="16"/>
        <v>0.99797860679739092</v>
      </c>
      <c r="N112" s="297">
        <f t="shared" si="17"/>
        <v>0.99797860679739092</v>
      </c>
      <c r="O112" s="298">
        <f t="shared" si="24"/>
        <v>1</v>
      </c>
    </row>
    <row r="113" spans="1:15" ht="72" customHeight="1" x14ac:dyDescent="0.25">
      <c r="A113" s="199" t="s">
        <v>344</v>
      </c>
      <c r="B113" s="135" t="s">
        <v>37</v>
      </c>
      <c r="C113" s="32">
        <v>10</v>
      </c>
      <c r="D113" s="32" t="s">
        <v>38</v>
      </c>
      <c r="E113" s="256" t="s">
        <v>345</v>
      </c>
      <c r="F113" s="243">
        <f t="shared" ref="F113:H115" si="31">+F114</f>
        <v>48271891</v>
      </c>
      <c r="G113" s="243">
        <f t="shared" si="31"/>
        <v>0</v>
      </c>
      <c r="H113" s="243">
        <f t="shared" si="31"/>
        <v>48271891</v>
      </c>
      <c r="I113" s="294">
        <f t="shared" si="15"/>
        <v>6.7487065945527071E-4</v>
      </c>
      <c r="J113" s="243">
        <f t="shared" ref="J113:L115" si="32">+J114</f>
        <v>48271891</v>
      </c>
      <c r="K113" s="243">
        <f t="shared" si="32"/>
        <v>48271891</v>
      </c>
      <c r="L113" s="243">
        <f t="shared" si="32"/>
        <v>0</v>
      </c>
      <c r="M113" s="294">
        <f t="shared" si="16"/>
        <v>1</v>
      </c>
      <c r="N113" s="294">
        <f t="shared" si="17"/>
        <v>1</v>
      </c>
      <c r="O113" s="295">
        <f t="shared" si="24"/>
        <v>1</v>
      </c>
    </row>
    <row r="114" spans="1:15" ht="49.5" customHeight="1" x14ac:dyDescent="0.25">
      <c r="A114" s="199" t="s">
        <v>415</v>
      </c>
      <c r="B114" s="135" t="s">
        <v>37</v>
      </c>
      <c r="C114" s="32">
        <v>10</v>
      </c>
      <c r="D114" s="32" t="s">
        <v>38</v>
      </c>
      <c r="E114" s="256" t="s">
        <v>345</v>
      </c>
      <c r="F114" s="243">
        <f t="shared" si="31"/>
        <v>48271891</v>
      </c>
      <c r="G114" s="243">
        <f t="shared" si="31"/>
        <v>0</v>
      </c>
      <c r="H114" s="243">
        <f t="shared" si="31"/>
        <v>48271891</v>
      </c>
      <c r="I114" s="294">
        <f t="shared" si="15"/>
        <v>6.7487065945527071E-4</v>
      </c>
      <c r="J114" s="243">
        <f t="shared" si="32"/>
        <v>48271891</v>
      </c>
      <c r="K114" s="243">
        <f t="shared" si="32"/>
        <v>48271891</v>
      </c>
      <c r="L114" s="243">
        <f t="shared" si="32"/>
        <v>0</v>
      </c>
      <c r="M114" s="294">
        <f t="shared" si="16"/>
        <v>1</v>
      </c>
      <c r="N114" s="294">
        <f t="shared" si="17"/>
        <v>1</v>
      </c>
      <c r="O114" s="295">
        <f t="shared" si="24"/>
        <v>1</v>
      </c>
    </row>
    <row r="115" spans="1:15" ht="35.25" customHeight="1" x14ac:dyDescent="0.25">
      <c r="A115" s="199" t="s">
        <v>416</v>
      </c>
      <c r="B115" s="135" t="s">
        <v>37</v>
      </c>
      <c r="C115" s="32">
        <v>10</v>
      </c>
      <c r="D115" s="32" t="s">
        <v>38</v>
      </c>
      <c r="E115" s="256" t="s">
        <v>348</v>
      </c>
      <c r="F115" s="243">
        <f t="shared" si="31"/>
        <v>48271891</v>
      </c>
      <c r="G115" s="243">
        <f t="shared" si="31"/>
        <v>0</v>
      </c>
      <c r="H115" s="243">
        <f t="shared" si="31"/>
        <v>48271891</v>
      </c>
      <c r="I115" s="294">
        <f t="shared" si="15"/>
        <v>6.7487065945527071E-4</v>
      </c>
      <c r="J115" s="243">
        <f t="shared" si="32"/>
        <v>48271891</v>
      </c>
      <c r="K115" s="243">
        <f t="shared" si="32"/>
        <v>48271891</v>
      </c>
      <c r="L115" s="243">
        <f t="shared" si="32"/>
        <v>0</v>
      </c>
      <c r="M115" s="294">
        <f t="shared" si="16"/>
        <v>1</v>
      </c>
      <c r="N115" s="294">
        <f t="shared" si="17"/>
        <v>1</v>
      </c>
      <c r="O115" s="295">
        <f t="shared" si="2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15"/>
        <v>6.7487065945527071E-4</v>
      </c>
      <c r="J116" s="303">
        <v>48271891</v>
      </c>
      <c r="K116" s="303">
        <v>48271891</v>
      </c>
      <c r="L116" s="303">
        <f>+J116-K116</f>
        <v>0</v>
      </c>
      <c r="M116" s="311">
        <f t="shared" si="16"/>
        <v>1</v>
      </c>
      <c r="N116" s="311">
        <f t="shared" si="17"/>
        <v>1</v>
      </c>
      <c r="O116" s="298">
        <f t="shared" si="24"/>
        <v>1</v>
      </c>
    </row>
    <row r="117" spans="1:15" s="264" customFormat="1" ht="33" customHeight="1" thickBot="1" x14ac:dyDescent="0.3">
      <c r="A117" s="422" t="s">
        <v>350</v>
      </c>
      <c r="B117" s="423"/>
      <c r="C117" s="423"/>
      <c r="D117" s="423"/>
      <c r="E117" s="423"/>
      <c r="F117" s="207">
        <f t="shared" ref="F117:L117" si="33">+F8+F46+F47+F48</f>
        <v>71773169941.100006</v>
      </c>
      <c r="G117" s="207">
        <f t="shared" si="33"/>
        <v>245551539.43000001</v>
      </c>
      <c r="H117" s="207">
        <f t="shared" si="33"/>
        <v>71527618401.670013</v>
      </c>
      <c r="I117" s="208">
        <f t="shared" si="33"/>
        <v>0.99999999999999989</v>
      </c>
      <c r="J117" s="207">
        <f t="shared" si="33"/>
        <v>67714675198.139999</v>
      </c>
      <c r="K117" s="207">
        <f t="shared" si="33"/>
        <v>67451475198.139999</v>
      </c>
      <c r="L117" s="207">
        <f t="shared" si="33"/>
        <v>263200000</v>
      </c>
      <c r="M117" s="209">
        <f t="shared" si="16"/>
        <v>0.94669271410494793</v>
      </c>
      <c r="N117" s="209">
        <f t="shared" si="17"/>
        <v>0.94301301658556491</v>
      </c>
      <c r="O117" s="210">
        <f t="shared" si="24"/>
        <v>0.99611310252571028</v>
      </c>
    </row>
    <row r="118" spans="1:15" s="287" customFormat="1" ht="19.5" customHeight="1" x14ac:dyDescent="0.25">
      <c r="A118" s="265" t="s">
        <v>666</v>
      </c>
      <c r="E118" s="372"/>
      <c r="F118" s="5"/>
      <c r="G118" s="5"/>
      <c r="H118" s="5"/>
      <c r="I118" s="372"/>
      <c r="J118" s="372"/>
    </row>
    <row r="119" spans="1:15" s="287" customFormat="1" ht="15" customHeight="1" x14ac:dyDescent="0.25">
      <c r="A119" s="265" t="s">
        <v>419</v>
      </c>
      <c r="E119" s="372"/>
      <c r="F119" s="5"/>
      <c r="G119" s="5"/>
      <c r="H119" s="5"/>
      <c r="I119" s="372"/>
      <c r="J119" s="372"/>
    </row>
    <row r="120" spans="1:15" s="287" customFormat="1" ht="12" x14ac:dyDescent="0.25">
      <c r="A120" s="373"/>
      <c r="B120" s="373"/>
      <c r="C120" s="373"/>
      <c r="D120" s="373"/>
      <c r="E120" s="373"/>
      <c r="F120" s="373"/>
      <c r="G120" s="373"/>
      <c r="H120" s="374"/>
      <c r="I120" s="374"/>
      <c r="J120" s="372"/>
    </row>
    <row r="121" spans="1:15" x14ac:dyDescent="0.25">
      <c r="J121" s="269"/>
    </row>
    <row r="308" spans="1:14" ht="16.5" thickBot="1" x14ac:dyDescent="0.3"/>
    <row r="309" spans="1:14" ht="19.5" thickBot="1" x14ac:dyDescent="0.3">
      <c r="A309" s="382" t="s">
        <v>352</v>
      </c>
      <c r="B309" s="383"/>
      <c r="C309" s="383"/>
      <c r="D309" s="383"/>
      <c r="E309" s="383"/>
      <c r="F309" s="383"/>
      <c r="G309" s="383"/>
      <c r="H309" s="383"/>
      <c r="I309" s="383"/>
      <c r="J309" s="383"/>
      <c r="K309" s="383"/>
      <c r="L309" s="383"/>
      <c r="M309" s="383"/>
      <c r="N309" s="384"/>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1452-B967-47D1-B491-38D4F579FA76}">
  <sheetPr codeName="Hoja2">
    <tabColor theme="0"/>
  </sheetPr>
  <dimension ref="A1:AB331"/>
  <sheetViews>
    <sheetView zoomScale="72" zoomScaleNormal="72" workbookViewId="0">
      <pane xSplit="7" ySplit="8" topLeftCell="J309" activePane="bottomRight" state="frozen"/>
      <selection activeCell="A305" sqref="A305:N305"/>
      <selection pane="topRight" activeCell="A305" sqref="A305:N305"/>
      <selection pane="bottomLeft" activeCell="A305" sqref="A305:N305"/>
      <selection pane="bottomRight" activeCell="A309" sqref="A309:N309"/>
    </sheetView>
  </sheetViews>
  <sheetFormatPr baseColWidth="10" defaultColWidth="11.42578125" defaultRowHeight="15.75" x14ac:dyDescent="0.25"/>
  <cols>
    <col min="1" max="1" width="44.28515625" style="1" customWidth="1"/>
    <col min="2" max="2" width="12.7109375" style="1" customWidth="1"/>
    <col min="3" max="4" width="11.42578125" style="1"/>
    <col min="5" max="5" width="49.28515625" style="1" customWidth="1"/>
    <col min="6" max="6" width="29.28515625" style="1" customWidth="1"/>
    <col min="7" max="7" width="30.7109375" style="1" customWidth="1"/>
    <col min="8" max="8" width="28" style="1" customWidth="1"/>
    <col min="9" max="9" width="31.42578125" style="1" customWidth="1"/>
    <col min="10" max="10" width="29.28515625" style="1" customWidth="1"/>
    <col min="11" max="11" width="34" style="1" customWidth="1"/>
    <col min="12" max="12" width="34.28515625" style="1" customWidth="1"/>
    <col min="13" max="13" width="28.28515625" style="1" customWidth="1"/>
    <col min="14" max="14" width="32.7109375" style="1" customWidth="1"/>
    <col min="15" max="15" width="29.7109375" style="1" customWidth="1"/>
    <col min="16" max="16" width="31.42578125" style="1" customWidth="1"/>
    <col min="17" max="17" width="32.85546875" style="1" customWidth="1"/>
    <col min="18" max="18" width="30.140625" style="1" customWidth="1"/>
    <col min="19" max="20" width="30.28515625" style="1" customWidth="1"/>
    <col min="21" max="21" width="29.85546875" style="1" customWidth="1"/>
    <col min="22" max="22" width="28.140625" style="1" customWidth="1"/>
    <col min="23" max="23" width="27" style="1" customWidth="1"/>
    <col min="24" max="24" width="19.140625" style="1" customWidth="1"/>
    <col min="25" max="25" width="14.140625" style="1" customWidth="1"/>
    <col min="26" max="26" width="20" style="1" customWidth="1"/>
    <col min="27" max="27" width="24.42578125" style="1" customWidth="1"/>
    <col min="28" max="28" width="25" style="1" customWidth="1"/>
    <col min="29" max="16384" width="11.42578125" style="1"/>
  </cols>
  <sheetData>
    <row r="1" spans="1:28" ht="23.25" x14ac:dyDescent="0.25">
      <c r="A1" s="391" t="s">
        <v>0</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row>
    <row r="2" spans="1:28" ht="21" x14ac:dyDescent="0.25">
      <c r="A2" s="392" t="s">
        <v>1</v>
      </c>
      <c r="B2" s="392"/>
      <c r="C2" s="392"/>
      <c r="D2" s="392"/>
      <c r="E2" s="392"/>
      <c r="F2" s="392"/>
      <c r="G2" s="392"/>
      <c r="H2" s="392"/>
      <c r="I2" s="392"/>
      <c r="J2" s="392"/>
      <c r="K2" s="392"/>
      <c r="L2" s="392"/>
      <c r="M2" s="392"/>
      <c r="N2" s="392"/>
      <c r="O2" s="392"/>
      <c r="P2" s="392"/>
      <c r="Q2" s="392"/>
      <c r="R2" s="392"/>
      <c r="S2" s="392"/>
      <c r="T2" s="392"/>
      <c r="U2" s="392"/>
      <c r="V2" s="392"/>
      <c r="W2" s="392"/>
      <c r="X2" s="392"/>
      <c r="Y2" s="392"/>
      <c r="Z2" s="392"/>
      <c r="AA2" s="392"/>
      <c r="AB2" s="392"/>
    </row>
    <row r="3" spans="1:28" x14ac:dyDescent="0.25">
      <c r="A3" s="393" t="s">
        <v>439</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6" spans="1:28" ht="16.5" thickBot="1" x14ac:dyDescent="0.3">
      <c r="L6" s="7"/>
      <c r="U6" s="7"/>
    </row>
    <row r="7" spans="1:28" ht="29.25" customHeight="1" x14ac:dyDescent="0.25">
      <c r="A7" s="394" t="s">
        <v>6</v>
      </c>
      <c r="B7" s="396" t="s">
        <v>7</v>
      </c>
      <c r="C7" s="396" t="s">
        <v>8</v>
      </c>
      <c r="D7" s="396" t="s">
        <v>9</v>
      </c>
      <c r="E7" s="396" t="s">
        <v>10</v>
      </c>
      <c r="F7" s="396" t="s">
        <v>11</v>
      </c>
      <c r="G7" s="396" t="s">
        <v>12</v>
      </c>
      <c r="H7" s="396"/>
      <c r="I7" s="396"/>
      <c r="J7" s="396"/>
      <c r="K7" s="398"/>
      <c r="L7" s="389" t="s">
        <v>13</v>
      </c>
      <c r="M7" s="389" t="s">
        <v>14</v>
      </c>
      <c r="N7" s="389" t="s">
        <v>15</v>
      </c>
      <c r="O7" s="387" t="s">
        <v>16</v>
      </c>
      <c r="P7" s="387" t="s">
        <v>17</v>
      </c>
      <c r="Q7" s="387" t="s">
        <v>18</v>
      </c>
      <c r="R7" s="387" t="s">
        <v>19</v>
      </c>
      <c r="S7" s="387" t="s">
        <v>20</v>
      </c>
      <c r="T7" s="387" t="s">
        <v>21</v>
      </c>
      <c r="U7" s="387" t="s">
        <v>22</v>
      </c>
      <c r="V7" s="387" t="s">
        <v>23</v>
      </c>
      <c r="W7" s="387" t="s">
        <v>24</v>
      </c>
      <c r="X7" s="385" t="s">
        <v>25</v>
      </c>
      <c r="Y7" s="385"/>
      <c r="Z7" s="385"/>
      <c r="AA7" s="385"/>
      <c r="AB7" s="386"/>
    </row>
    <row r="8" spans="1:28" ht="84.75" customHeight="1" thickBot="1" x14ac:dyDescent="0.3">
      <c r="A8" s="403"/>
      <c r="B8" s="404"/>
      <c r="C8" s="404"/>
      <c r="D8" s="404"/>
      <c r="E8" s="404"/>
      <c r="F8" s="404"/>
      <c r="G8" s="312" t="s">
        <v>26</v>
      </c>
      <c r="H8" s="312" t="s">
        <v>27</v>
      </c>
      <c r="I8" s="312" t="s">
        <v>28</v>
      </c>
      <c r="J8" s="312" t="s">
        <v>29</v>
      </c>
      <c r="K8" s="313" t="s">
        <v>30</v>
      </c>
      <c r="L8" s="402"/>
      <c r="M8" s="402"/>
      <c r="N8" s="402"/>
      <c r="O8" s="401"/>
      <c r="P8" s="401"/>
      <c r="Q8" s="401"/>
      <c r="R8" s="401"/>
      <c r="S8" s="401"/>
      <c r="T8" s="401"/>
      <c r="U8" s="401"/>
      <c r="V8" s="401"/>
      <c r="W8" s="401"/>
      <c r="X8" s="314" t="s">
        <v>31</v>
      </c>
      <c r="Y8" s="314" t="s">
        <v>32</v>
      </c>
      <c r="Z8" s="314" t="s">
        <v>33</v>
      </c>
      <c r="AA8" s="314" t="s">
        <v>34</v>
      </c>
      <c r="AB8" s="315" t="s">
        <v>35</v>
      </c>
    </row>
    <row r="9" spans="1:28" s="6" customFormat="1" ht="28.5" customHeight="1" thickBot="1" x14ac:dyDescent="0.3">
      <c r="A9" s="23" t="s">
        <v>36</v>
      </c>
      <c r="B9" s="24" t="s">
        <v>37</v>
      </c>
      <c r="C9" s="24">
        <v>10</v>
      </c>
      <c r="D9" s="24" t="s">
        <v>38</v>
      </c>
      <c r="E9" s="25" t="s">
        <v>39</v>
      </c>
      <c r="F9" s="26">
        <f>+F103</f>
        <v>10647256000</v>
      </c>
      <c r="G9" s="26">
        <f t="shared" ref="G9:J9" si="0">+G103</f>
        <v>0</v>
      </c>
      <c r="H9" s="26">
        <f t="shared" si="0"/>
        <v>0</v>
      </c>
      <c r="I9" s="26">
        <f t="shared" si="0"/>
        <v>0</v>
      </c>
      <c r="J9" s="26">
        <f t="shared" si="0"/>
        <v>0</v>
      </c>
      <c r="K9" s="26">
        <f>+G9-H9+I9-J9</f>
        <v>0</v>
      </c>
      <c r="L9" s="26">
        <f t="shared" ref="L9" si="1">+L103</f>
        <v>10647256000</v>
      </c>
      <c r="M9" s="27">
        <f t="shared" ref="M9:M72" si="2">L9/$L$307</f>
        <v>1.1644978909819243E-3</v>
      </c>
      <c r="N9" s="26">
        <f t="shared" ref="N9:W9" si="3">+N103</f>
        <v>0</v>
      </c>
      <c r="O9" s="26">
        <f t="shared" si="3"/>
        <v>2568638</v>
      </c>
      <c r="P9" s="26">
        <f t="shared" si="3"/>
        <v>10644687362</v>
      </c>
      <c r="Q9" s="26">
        <f t="shared" si="3"/>
        <v>2568570.7600000002</v>
      </c>
      <c r="R9" s="26">
        <f t="shared" si="3"/>
        <v>10644687429.24</v>
      </c>
      <c r="S9" s="26">
        <f t="shared" si="3"/>
        <v>67.239999999903375</v>
      </c>
      <c r="T9" s="26">
        <f t="shared" si="3"/>
        <v>2526038</v>
      </c>
      <c r="U9" s="26">
        <f t="shared" si="3"/>
        <v>42532.760000000097</v>
      </c>
      <c r="V9" s="26">
        <f t="shared" si="3"/>
        <v>2526038</v>
      </c>
      <c r="W9" s="26">
        <f t="shared" si="3"/>
        <v>0</v>
      </c>
      <c r="X9" s="316">
        <f>+Q9/L9</f>
        <v>2.4124250980722171E-4</v>
      </c>
      <c r="Y9" s="172">
        <f>+T9/L9</f>
        <v>2.3724779417344714E-4</v>
      </c>
      <c r="Z9" s="172">
        <f>+V9/L9</f>
        <v>2.3724779417344714E-4</v>
      </c>
      <c r="AA9" s="172">
        <f>+T9/Q9</f>
        <v>0.98344107911592038</v>
      </c>
      <c r="AB9" s="317">
        <f>+V9/T9</f>
        <v>1</v>
      </c>
    </row>
    <row r="10" spans="1:28" s="6" customFormat="1" ht="28.5" customHeight="1" thickBot="1" x14ac:dyDescent="0.3">
      <c r="A10" s="23" t="s">
        <v>36</v>
      </c>
      <c r="B10" s="24" t="s">
        <v>41</v>
      </c>
      <c r="C10" s="24">
        <v>20</v>
      </c>
      <c r="D10" s="24" t="s">
        <v>38</v>
      </c>
      <c r="E10" s="25" t="s">
        <v>39</v>
      </c>
      <c r="F10" s="26">
        <f>+F11+F40+F94+F107</f>
        <v>119191849092</v>
      </c>
      <c r="G10" s="26">
        <f t="shared" ref="G10:W10" si="4">+G11+G40+G94+G107</f>
        <v>0</v>
      </c>
      <c r="H10" s="26">
        <f t="shared" si="4"/>
        <v>0</v>
      </c>
      <c r="I10" s="26">
        <f t="shared" si="4"/>
        <v>10400000</v>
      </c>
      <c r="J10" s="26">
        <f t="shared" si="4"/>
        <v>10400000</v>
      </c>
      <c r="K10" s="26">
        <f t="shared" ref="K10:K74" si="5">+G10-H10+I10-J10</f>
        <v>0</v>
      </c>
      <c r="L10" s="26">
        <f t="shared" si="4"/>
        <v>119191849092</v>
      </c>
      <c r="M10" s="27">
        <f t="shared" si="2"/>
        <v>1.3036096520067686E-2</v>
      </c>
      <c r="N10" s="26">
        <f t="shared" si="4"/>
        <v>12558065092</v>
      </c>
      <c r="O10" s="26">
        <f t="shared" si="4"/>
        <v>88605570428.339996</v>
      </c>
      <c r="P10" s="26">
        <f t="shared" si="4"/>
        <v>30586278663.66</v>
      </c>
      <c r="Q10" s="26">
        <f t="shared" si="4"/>
        <v>25299900030.530003</v>
      </c>
      <c r="R10" s="26">
        <f t="shared" si="4"/>
        <v>93802833230.470001</v>
      </c>
      <c r="S10" s="26">
        <f t="shared" si="4"/>
        <v>63305670397.809998</v>
      </c>
      <c r="T10" s="26">
        <f t="shared" si="4"/>
        <v>12179289361.02</v>
      </c>
      <c r="U10" s="26">
        <f t="shared" si="4"/>
        <v>13120610669.509998</v>
      </c>
      <c r="V10" s="26">
        <f t="shared" si="4"/>
        <v>10995386614.02</v>
      </c>
      <c r="W10" s="26">
        <f t="shared" si="4"/>
        <v>1183902747</v>
      </c>
      <c r="X10" s="316">
        <f>+Q10/L10</f>
        <v>0.21226199797439083</v>
      </c>
      <c r="Y10" s="172">
        <f>+T10/L10</f>
        <v>0.10218223354869875</v>
      </c>
      <c r="Z10" s="172">
        <f>+V10/L10</f>
        <v>9.2249484321138844E-2</v>
      </c>
      <c r="AA10" s="172">
        <f>+T10/Q10</f>
        <v>0.4813967385769492</v>
      </c>
      <c r="AB10" s="317">
        <f>+V10/T10</f>
        <v>0.90279377458679166</v>
      </c>
    </row>
    <row r="11" spans="1:28" ht="42" customHeight="1" x14ac:dyDescent="0.25">
      <c r="A11" s="31" t="s">
        <v>42</v>
      </c>
      <c r="B11" s="111" t="s">
        <v>41</v>
      </c>
      <c r="C11" s="111">
        <v>20</v>
      </c>
      <c r="D11" s="111" t="s">
        <v>38</v>
      </c>
      <c r="E11" s="33" t="s">
        <v>43</v>
      </c>
      <c r="F11" s="34">
        <f>+F12</f>
        <v>75086750000</v>
      </c>
      <c r="G11" s="34">
        <f t="shared" ref="G11:W11" si="6">+G12</f>
        <v>0</v>
      </c>
      <c r="H11" s="34">
        <f t="shared" si="6"/>
        <v>0</v>
      </c>
      <c r="I11" s="34">
        <f t="shared" si="6"/>
        <v>0</v>
      </c>
      <c r="J11" s="34">
        <f t="shared" si="6"/>
        <v>0</v>
      </c>
      <c r="K11" s="34">
        <f t="shared" si="5"/>
        <v>0</v>
      </c>
      <c r="L11" s="34">
        <f t="shared" si="6"/>
        <v>75086750000</v>
      </c>
      <c r="M11" s="35">
        <f t="shared" si="2"/>
        <v>8.2122907550721998E-3</v>
      </c>
      <c r="N11" s="34">
        <f t="shared" si="6"/>
        <v>7134940000</v>
      </c>
      <c r="O11" s="34">
        <f t="shared" si="6"/>
        <v>67951810000</v>
      </c>
      <c r="P11" s="34">
        <f t="shared" si="6"/>
        <v>7134940000</v>
      </c>
      <c r="Q11" s="34">
        <f t="shared" si="6"/>
        <v>8579156935.6300001</v>
      </c>
      <c r="R11" s="34">
        <f t="shared" si="6"/>
        <v>66507593064.369995</v>
      </c>
      <c r="S11" s="34">
        <f t="shared" si="6"/>
        <v>59372653064.369995</v>
      </c>
      <c r="T11" s="34">
        <f t="shared" si="6"/>
        <v>8433825173.0200005</v>
      </c>
      <c r="U11" s="34">
        <f t="shared" si="6"/>
        <v>145331762.61000061</v>
      </c>
      <c r="V11" s="34">
        <f t="shared" si="6"/>
        <v>7311143770.0200005</v>
      </c>
      <c r="W11" s="34">
        <f t="shared" si="6"/>
        <v>1122681403</v>
      </c>
      <c r="X11" s="118">
        <f t="shared" ref="X11:X75" si="7">+Q11/L11</f>
        <v>0.11425660233836196</v>
      </c>
      <c r="Y11" s="118">
        <f t="shared" ref="Y11:Y75" si="8">+T11/L11</f>
        <v>0.11232108425281426</v>
      </c>
      <c r="Z11" s="118">
        <f t="shared" ref="Z11:Z75" si="9">+V11/L11</f>
        <v>9.7369293117893649E-2</v>
      </c>
      <c r="AA11" s="118">
        <f t="shared" ref="AA11:AA37" si="10">+T11/Q11</f>
        <v>0.98305990160799783</v>
      </c>
      <c r="AB11" s="118">
        <f t="shared" ref="AB11:AB37" si="11">+V11/T11</f>
        <v>0.86688348644082835</v>
      </c>
    </row>
    <row r="12" spans="1:28" ht="42" customHeight="1" x14ac:dyDescent="0.25">
      <c r="A12" s="38"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40">
        <f t="shared" si="5"/>
        <v>0</v>
      </c>
      <c r="L12" s="40">
        <f t="shared" si="12"/>
        <v>75086750000</v>
      </c>
      <c r="M12" s="318">
        <f t="shared" si="2"/>
        <v>8.2122907550721998E-3</v>
      </c>
      <c r="N12" s="40">
        <f t="shared" si="12"/>
        <v>7134940000</v>
      </c>
      <c r="O12" s="40">
        <f t="shared" si="12"/>
        <v>67951810000</v>
      </c>
      <c r="P12" s="40">
        <f t="shared" si="12"/>
        <v>7134940000</v>
      </c>
      <c r="Q12" s="40">
        <f t="shared" si="12"/>
        <v>8579156935.6300001</v>
      </c>
      <c r="R12" s="40">
        <f t="shared" si="12"/>
        <v>66507593064.369995</v>
      </c>
      <c r="S12" s="40">
        <f t="shared" si="12"/>
        <v>59372653064.369995</v>
      </c>
      <c r="T12" s="40">
        <f t="shared" si="12"/>
        <v>8433825173.0200005</v>
      </c>
      <c r="U12" s="40">
        <f t="shared" si="12"/>
        <v>145331762.61000061</v>
      </c>
      <c r="V12" s="40">
        <f t="shared" si="12"/>
        <v>7311143770.0200005</v>
      </c>
      <c r="W12" s="40">
        <f t="shared" si="12"/>
        <v>1122681403</v>
      </c>
      <c r="X12" s="176">
        <f t="shared" si="7"/>
        <v>0.11425660233836196</v>
      </c>
      <c r="Y12" s="176">
        <f t="shared" si="8"/>
        <v>0.11232108425281426</v>
      </c>
      <c r="Z12" s="176">
        <f t="shared" si="9"/>
        <v>9.7369293117893649E-2</v>
      </c>
      <c r="AA12" s="176">
        <f t="shared" si="10"/>
        <v>0.98305990160799783</v>
      </c>
      <c r="AB12" s="176">
        <f t="shared" si="11"/>
        <v>0.86688348644082835</v>
      </c>
    </row>
    <row r="13" spans="1:28" ht="42" customHeight="1" x14ac:dyDescent="0.25">
      <c r="A13" s="38" t="s">
        <v>46</v>
      </c>
      <c r="B13" s="32" t="s">
        <v>41</v>
      </c>
      <c r="C13" s="32">
        <v>20</v>
      </c>
      <c r="D13" s="32" t="s">
        <v>38</v>
      </c>
      <c r="E13" s="39" t="s">
        <v>47</v>
      </c>
      <c r="F13" s="40">
        <f>+F14</f>
        <v>46310619000</v>
      </c>
      <c r="G13" s="40">
        <f t="shared" ref="G13:W13" si="13">+G14</f>
        <v>0</v>
      </c>
      <c r="H13" s="40">
        <f t="shared" si="13"/>
        <v>0</v>
      </c>
      <c r="I13" s="40">
        <f t="shared" si="13"/>
        <v>0</v>
      </c>
      <c r="J13" s="40">
        <f t="shared" si="13"/>
        <v>0</v>
      </c>
      <c r="K13" s="40">
        <f t="shared" si="5"/>
        <v>0</v>
      </c>
      <c r="L13" s="40">
        <f t="shared" si="13"/>
        <v>46310619000</v>
      </c>
      <c r="M13" s="318">
        <f t="shared" si="2"/>
        <v>5.0650250313853101E-3</v>
      </c>
      <c r="N13" s="40">
        <f t="shared" si="13"/>
        <v>0</v>
      </c>
      <c r="O13" s="40">
        <f t="shared" si="13"/>
        <v>46310619000</v>
      </c>
      <c r="P13" s="40">
        <f t="shared" si="13"/>
        <v>0</v>
      </c>
      <c r="Q13" s="40">
        <f t="shared" si="13"/>
        <v>5708573617.4000006</v>
      </c>
      <c r="R13" s="40">
        <f t="shared" si="13"/>
        <v>40602045382.599998</v>
      </c>
      <c r="S13" s="40">
        <f t="shared" si="13"/>
        <v>40602045382.599998</v>
      </c>
      <c r="T13" s="40">
        <f t="shared" si="13"/>
        <v>5651633703.29</v>
      </c>
      <c r="U13" s="40">
        <f t="shared" si="13"/>
        <v>56939914.11000061</v>
      </c>
      <c r="V13" s="40">
        <f t="shared" si="13"/>
        <v>5651633703.29</v>
      </c>
      <c r="W13" s="40">
        <f t="shared" si="13"/>
        <v>0</v>
      </c>
      <c r="X13" s="176">
        <f t="shared" si="7"/>
        <v>0.12326705495774092</v>
      </c>
      <c r="Y13" s="176">
        <f t="shared" si="8"/>
        <v>0.12203753319060581</v>
      </c>
      <c r="Z13" s="176">
        <f t="shared" si="9"/>
        <v>0.12203753319060581</v>
      </c>
      <c r="AA13" s="176">
        <f t="shared" si="10"/>
        <v>0.99002554439581103</v>
      </c>
      <c r="AB13" s="176">
        <f t="shared" si="11"/>
        <v>1</v>
      </c>
    </row>
    <row r="14" spans="1:28" ht="42" customHeight="1" x14ac:dyDescent="0.25">
      <c r="A14" s="38"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40">
        <f t="shared" si="5"/>
        <v>0</v>
      </c>
      <c r="L14" s="40">
        <f t="shared" si="14"/>
        <v>46310619000</v>
      </c>
      <c r="M14" s="318">
        <f t="shared" si="2"/>
        <v>5.0650250313853101E-3</v>
      </c>
      <c r="N14" s="40">
        <f t="shared" si="14"/>
        <v>0</v>
      </c>
      <c r="O14" s="40">
        <f t="shared" si="14"/>
        <v>46310619000</v>
      </c>
      <c r="P14" s="40">
        <f t="shared" si="14"/>
        <v>0</v>
      </c>
      <c r="Q14" s="40">
        <f t="shared" si="14"/>
        <v>5708573617.4000006</v>
      </c>
      <c r="R14" s="40">
        <f t="shared" si="14"/>
        <v>40602045382.599998</v>
      </c>
      <c r="S14" s="40">
        <f t="shared" si="14"/>
        <v>40602045382.599998</v>
      </c>
      <c r="T14" s="40">
        <f t="shared" si="14"/>
        <v>5651633703.29</v>
      </c>
      <c r="U14" s="40">
        <f t="shared" si="14"/>
        <v>56939914.11000061</v>
      </c>
      <c r="V14" s="40">
        <f t="shared" si="14"/>
        <v>5651633703.29</v>
      </c>
      <c r="W14" s="40">
        <f t="shared" si="14"/>
        <v>0</v>
      </c>
      <c r="X14" s="176">
        <f t="shared" si="7"/>
        <v>0.12326705495774092</v>
      </c>
      <c r="Y14" s="176">
        <f t="shared" si="8"/>
        <v>0.12203753319060581</v>
      </c>
      <c r="Z14" s="176">
        <f t="shared" si="9"/>
        <v>0.12203753319060581</v>
      </c>
      <c r="AA14" s="176">
        <f t="shared" si="10"/>
        <v>0.99002554439581103</v>
      </c>
      <c r="AB14" s="176">
        <f t="shared" si="11"/>
        <v>1</v>
      </c>
    </row>
    <row r="15" spans="1:28" ht="42" customHeight="1" x14ac:dyDescent="0.25">
      <c r="A15" s="42" t="s">
        <v>50</v>
      </c>
      <c r="B15" s="43" t="s">
        <v>41</v>
      </c>
      <c r="C15" s="43">
        <v>20</v>
      </c>
      <c r="D15" s="43" t="s">
        <v>38</v>
      </c>
      <c r="E15" s="44" t="s">
        <v>51</v>
      </c>
      <c r="F15" s="45">
        <v>32746596770</v>
      </c>
      <c r="G15" s="45">
        <v>0</v>
      </c>
      <c r="H15" s="45">
        <v>0</v>
      </c>
      <c r="I15" s="45">
        <v>0</v>
      </c>
      <c r="J15" s="45">
        <v>0</v>
      </c>
      <c r="K15" s="45">
        <f t="shared" si="5"/>
        <v>0</v>
      </c>
      <c r="L15" s="46">
        <f t="shared" ref="L15:L23" si="15">+F15+K15</f>
        <v>32746596770</v>
      </c>
      <c r="M15" s="47">
        <f t="shared" si="2"/>
        <v>3.5815183626185464E-3</v>
      </c>
      <c r="N15" s="45">
        <v>0</v>
      </c>
      <c r="O15" s="45">
        <v>32746596770</v>
      </c>
      <c r="P15" s="45">
        <f>L15-O15</f>
        <v>0</v>
      </c>
      <c r="Q15" s="45">
        <v>4965146334.0100002</v>
      </c>
      <c r="R15" s="45">
        <f t="shared" ref="R15:R23" si="16">+L15-Q15</f>
        <v>27781450435.989998</v>
      </c>
      <c r="S15" s="45">
        <f t="shared" ref="S15:S23" si="17">O15-Q15</f>
        <v>27781450435.989998</v>
      </c>
      <c r="T15" s="45">
        <v>4960737352.8999996</v>
      </c>
      <c r="U15" s="45">
        <f t="shared" ref="U15:U23" si="18">+Q15-T15</f>
        <v>4408981.1100006104</v>
      </c>
      <c r="V15" s="45">
        <v>4960737352.8999996</v>
      </c>
      <c r="W15" s="48">
        <f t="shared" ref="W15:W23" si="19">+T15-V15</f>
        <v>0</v>
      </c>
      <c r="X15" s="54">
        <f t="shared" si="7"/>
        <v>0.15162327764571548</v>
      </c>
      <c r="Y15" s="54">
        <f t="shared" si="8"/>
        <v>0.15148863827720438</v>
      </c>
      <c r="Z15" s="54">
        <f t="shared" si="9"/>
        <v>0.15148863827720438</v>
      </c>
      <c r="AA15" s="54">
        <f t="shared" si="10"/>
        <v>0.99911201386355919</v>
      </c>
      <c r="AB15" s="54">
        <f t="shared" si="11"/>
        <v>1</v>
      </c>
    </row>
    <row r="16" spans="1:28" ht="42" customHeight="1" x14ac:dyDescent="0.25">
      <c r="A16" s="42" t="s">
        <v>52</v>
      </c>
      <c r="B16" s="43" t="s">
        <v>41</v>
      </c>
      <c r="C16" s="43">
        <v>20</v>
      </c>
      <c r="D16" s="43" t="s">
        <v>38</v>
      </c>
      <c r="E16" s="44" t="s">
        <v>53</v>
      </c>
      <c r="F16" s="45">
        <v>3873121232</v>
      </c>
      <c r="G16" s="45">
        <v>0</v>
      </c>
      <c r="H16" s="45">
        <v>0</v>
      </c>
      <c r="I16" s="45">
        <v>0</v>
      </c>
      <c r="J16" s="45">
        <v>0</v>
      </c>
      <c r="K16" s="45">
        <f t="shared" si="5"/>
        <v>0</v>
      </c>
      <c r="L16" s="46">
        <f t="shared" si="15"/>
        <v>3873121232</v>
      </c>
      <c r="M16" s="47">
        <f t="shared" si="2"/>
        <v>4.2360599821975845E-4</v>
      </c>
      <c r="N16" s="45">
        <v>0</v>
      </c>
      <c r="O16" s="45">
        <v>3873121232</v>
      </c>
      <c r="P16" s="45">
        <f t="shared" ref="P16:P23" si="20">L16-O16</f>
        <v>0</v>
      </c>
      <c r="Q16" s="45">
        <v>444752321</v>
      </c>
      <c r="R16" s="45">
        <f t="shared" si="16"/>
        <v>3428368911</v>
      </c>
      <c r="S16" s="45">
        <f t="shared" si="17"/>
        <v>3428368911</v>
      </c>
      <c r="T16" s="45">
        <v>444752321</v>
      </c>
      <c r="U16" s="45">
        <f t="shared" si="18"/>
        <v>0</v>
      </c>
      <c r="V16" s="45">
        <v>444752321</v>
      </c>
      <c r="W16" s="48">
        <f t="shared" si="19"/>
        <v>0</v>
      </c>
      <c r="X16" s="54">
        <f t="shared" si="7"/>
        <v>0.11483046730513495</v>
      </c>
      <c r="Y16" s="54">
        <f t="shared" si="8"/>
        <v>0.11483046730513495</v>
      </c>
      <c r="Z16" s="54">
        <f t="shared" si="9"/>
        <v>0.11483046730513495</v>
      </c>
      <c r="AA16" s="54">
        <f t="shared" si="10"/>
        <v>1</v>
      </c>
      <c r="AB16" s="54">
        <f t="shared" si="11"/>
        <v>1</v>
      </c>
    </row>
    <row r="17" spans="1:28" ht="42" customHeight="1" x14ac:dyDescent="0.25">
      <c r="A17" s="42" t="s">
        <v>54</v>
      </c>
      <c r="B17" s="43" t="s">
        <v>41</v>
      </c>
      <c r="C17" s="43">
        <v>20</v>
      </c>
      <c r="D17" s="43" t="s">
        <v>38</v>
      </c>
      <c r="E17" s="44" t="s">
        <v>55</v>
      </c>
      <c r="F17" s="45">
        <v>9087308</v>
      </c>
      <c r="G17" s="45">
        <v>0</v>
      </c>
      <c r="H17" s="45">
        <v>0</v>
      </c>
      <c r="I17" s="45">
        <v>0</v>
      </c>
      <c r="J17" s="45">
        <v>0</v>
      </c>
      <c r="K17" s="45">
        <f t="shared" si="5"/>
        <v>0</v>
      </c>
      <c r="L17" s="46">
        <f t="shared" si="15"/>
        <v>9087308</v>
      </c>
      <c r="M17" s="47">
        <f t="shared" si="2"/>
        <v>9.938852790524777E-7</v>
      </c>
      <c r="N17" s="45">
        <v>0</v>
      </c>
      <c r="O17" s="45">
        <v>9087308</v>
      </c>
      <c r="P17" s="45">
        <f t="shared" si="20"/>
        <v>0</v>
      </c>
      <c r="Q17" s="45">
        <v>500310</v>
      </c>
      <c r="R17" s="45">
        <f t="shared" si="16"/>
        <v>8586998</v>
      </c>
      <c r="S17" s="45">
        <f t="shared" si="17"/>
        <v>8586998</v>
      </c>
      <c r="T17" s="45">
        <v>500310</v>
      </c>
      <c r="U17" s="45">
        <f t="shared" si="18"/>
        <v>0</v>
      </c>
      <c r="V17" s="45">
        <v>500310</v>
      </c>
      <c r="W17" s="48">
        <f t="shared" si="19"/>
        <v>0</v>
      </c>
      <c r="X17" s="54">
        <f t="shared" si="7"/>
        <v>5.5055908746572693E-2</v>
      </c>
      <c r="Y17" s="54">
        <f t="shared" si="8"/>
        <v>5.5055908746572693E-2</v>
      </c>
      <c r="Z17" s="54">
        <f t="shared" si="9"/>
        <v>5.5055908746572693E-2</v>
      </c>
      <c r="AA17" s="54">
        <f t="shared" si="10"/>
        <v>1</v>
      </c>
      <c r="AB17" s="54">
        <f t="shared" si="11"/>
        <v>1</v>
      </c>
    </row>
    <row r="18" spans="1:28" ht="42" customHeight="1" x14ac:dyDescent="0.25">
      <c r="A18" s="42" t="s">
        <v>56</v>
      </c>
      <c r="B18" s="43" t="s">
        <v>41</v>
      </c>
      <c r="C18" s="43">
        <v>20</v>
      </c>
      <c r="D18" s="43" t="s">
        <v>38</v>
      </c>
      <c r="E18" s="44" t="s">
        <v>57</v>
      </c>
      <c r="F18" s="45">
        <v>7806018</v>
      </c>
      <c r="G18" s="45">
        <v>0</v>
      </c>
      <c r="H18" s="45">
        <v>0</v>
      </c>
      <c r="I18" s="45">
        <v>0</v>
      </c>
      <c r="J18" s="45">
        <v>0</v>
      </c>
      <c r="K18" s="45">
        <f t="shared" si="5"/>
        <v>0</v>
      </c>
      <c r="L18" s="46">
        <f t="shared" si="15"/>
        <v>7806018</v>
      </c>
      <c r="M18" s="47">
        <f t="shared" si="2"/>
        <v>8.5374968893083236E-7</v>
      </c>
      <c r="N18" s="45">
        <v>0</v>
      </c>
      <c r="O18" s="45">
        <v>7806018</v>
      </c>
      <c r="P18" s="45">
        <f t="shared" si="20"/>
        <v>0</v>
      </c>
      <c r="Q18" s="45">
        <v>972000</v>
      </c>
      <c r="R18" s="45">
        <f t="shared" si="16"/>
        <v>6834018</v>
      </c>
      <c r="S18" s="45">
        <f t="shared" si="17"/>
        <v>6834018</v>
      </c>
      <c r="T18" s="45">
        <v>972000</v>
      </c>
      <c r="U18" s="45">
        <f t="shared" si="18"/>
        <v>0</v>
      </c>
      <c r="V18" s="45">
        <v>972000</v>
      </c>
      <c r="W18" s="48">
        <f t="shared" si="19"/>
        <v>0</v>
      </c>
      <c r="X18" s="54">
        <f t="shared" si="7"/>
        <v>0.12451931317606493</v>
      </c>
      <c r="Y18" s="54">
        <f t="shared" si="8"/>
        <v>0.12451931317606493</v>
      </c>
      <c r="Z18" s="54">
        <f t="shared" si="9"/>
        <v>0.12451931317606493</v>
      </c>
      <c r="AA18" s="54">
        <f t="shared" si="10"/>
        <v>1</v>
      </c>
      <c r="AB18" s="54">
        <f t="shared" si="11"/>
        <v>1</v>
      </c>
    </row>
    <row r="19" spans="1:28" ht="42" customHeight="1" x14ac:dyDescent="0.25">
      <c r="A19" s="42" t="s">
        <v>58</v>
      </c>
      <c r="B19" s="43" t="s">
        <v>41</v>
      </c>
      <c r="C19" s="43">
        <v>20</v>
      </c>
      <c r="D19" s="43" t="s">
        <v>38</v>
      </c>
      <c r="E19" s="44" t="s">
        <v>59</v>
      </c>
      <c r="F19" s="45">
        <v>2285097236</v>
      </c>
      <c r="G19" s="45">
        <v>0</v>
      </c>
      <c r="H19" s="45">
        <v>0</v>
      </c>
      <c r="I19" s="45">
        <v>0</v>
      </c>
      <c r="J19" s="45">
        <v>0</v>
      </c>
      <c r="K19" s="45">
        <f t="shared" si="5"/>
        <v>0</v>
      </c>
      <c r="L19" s="46">
        <f t="shared" si="15"/>
        <v>2285097236</v>
      </c>
      <c r="M19" s="47">
        <f t="shared" si="2"/>
        <v>2.4992269482490369E-4</v>
      </c>
      <c r="N19" s="45">
        <v>0</v>
      </c>
      <c r="O19" s="45">
        <v>2285097236</v>
      </c>
      <c r="P19" s="45">
        <f t="shared" si="20"/>
        <v>0</v>
      </c>
      <c r="Q19" s="45">
        <v>17271964</v>
      </c>
      <c r="R19" s="45">
        <f t="shared" si="16"/>
        <v>2267825272</v>
      </c>
      <c r="S19" s="45">
        <f t="shared" si="17"/>
        <v>2267825272</v>
      </c>
      <c r="T19" s="45">
        <v>9139561</v>
      </c>
      <c r="U19" s="45">
        <f t="shared" si="18"/>
        <v>8132403</v>
      </c>
      <c r="V19" s="45">
        <v>9139561</v>
      </c>
      <c r="W19" s="48">
        <f t="shared" si="19"/>
        <v>0</v>
      </c>
      <c r="X19" s="54">
        <f t="shared" si="7"/>
        <v>7.5585247436709075E-3</v>
      </c>
      <c r="Y19" s="54">
        <f t="shared" si="8"/>
        <v>3.9996376766874703E-3</v>
      </c>
      <c r="Z19" s="54">
        <f t="shared" si="9"/>
        <v>3.9996376766874703E-3</v>
      </c>
      <c r="AA19" s="54">
        <f t="shared" si="10"/>
        <v>0.52915586206641008</v>
      </c>
      <c r="AB19" s="54">
        <f t="shared" si="11"/>
        <v>1</v>
      </c>
    </row>
    <row r="20" spans="1:28" ht="42" customHeight="1" x14ac:dyDescent="0.25">
      <c r="A20" s="42" t="s">
        <v>60</v>
      </c>
      <c r="B20" s="43" t="s">
        <v>41</v>
      </c>
      <c r="C20" s="43">
        <v>20</v>
      </c>
      <c r="D20" s="43" t="s">
        <v>38</v>
      </c>
      <c r="E20" s="44" t="s">
        <v>61</v>
      </c>
      <c r="F20" s="45">
        <v>1112719247</v>
      </c>
      <c r="G20" s="45">
        <v>0</v>
      </c>
      <c r="H20" s="45">
        <v>0</v>
      </c>
      <c r="I20" s="45">
        <v>0</v>
      </c>
      <c r="J20" s="45">
        <v>0</v>
      </c>
      <c r="K20" s="45">
        <f t="shared" si="5"/>
        <v>0</v>
      </c>
      <c r="L20" s="46">
        <f t="shared" si="15"/>
        <v>1112719247</v>
      </c>
      <c r="M20" s="47">
        <f t="shared" si="2"/>
        <v>1.2169888808783173E-4</v>
      </c>
      <c r="N20" s="45">
        <v>0</v>
      </c>
      <c r="O20" s="45">
        <v>1112719247</v>
      </c>
      <c r="P20" s="45">
        <f t="shared" si="20"/>
        <v>0</v>
      </c>
      <c r="Q20" s="45">
        <v>117085243</v>
      </c>
      <c r="R20" s="45">
        <f t="shared" si="16"/>
        <v>995634004</v>
      </c>
      <c r="S20" s="45">
        <f t="shared" si="17"/>
        <v>995634004</v>
      </c>
      <c r="T20" s="45">
        <v>113900681</v>
      </c>
      <c r="U20" s="45">
        <f t="shared" si="18"/>
        <v>3184562</v>
      </c>
      <c r="V20" s="45">
        <v>113900681</v>
      </c>
      <c r="W20" s="48">
        <f t="shared" si="19"/>
        <v>0</v>
      </c>
      <c r="X20" s="54">
        <f t="shared" si="7"/>
        <v>0.1052244250431304</v>
      </c>
      <c r="Y20" s="54">
        <f t="shared" si="8"/>
        <v>0.10236246142689397</v>
      </c>
      <c r="Z20" s="54">
        <f t="shared" si="9"/>
        <v>0.10236246142689397</v>
      </c>
      <c r="AA20" s="54">
        <f t="shared" si="10"/>
        <v>0.9728013375690735</v>
      </c>
      <c r="AB20" s="54">
        <f t="shared" si="11"/>
        <v>1</v>
      </c>
    </row>
    <row r="21" spans="1:28" ht="42" customHeight="1" x14ac:dyDescent="0.25">
      <c r="A21" s="42" t="s">
        <v>62</v>
      </c>
      <c r="B21" s="43" t="s">
        <v>41</v>
      </c>
      <c r="C21" s="43">
        <v>20</v>
      </c>
      <c r="D21" s="43" t="s">
        <v>38</v>
      </c>
      <c r="E21" s="44" t="s">
        <v>63</v>
      </c>
      <c r="F21" s="45">
        <v>195465972</v>
      </c>
      <c r="G21" s="45">
        <v>0</v>
      </c>
      <c r="H21" s="45">
        <v>0</v>
      </c>
      <c r="I21" s="45">
        <v>0</v>
      </c>
      <c r="J21" s="45">
        <v>0</v>
      </c>
      <c r="K21" s="45">
        <f t="shared" si="5"/>
        <v>0</v>
      </c>
      <c r="L21" s="46">
        <f t="shared" si="15"/>
        <v>195465972</v>
      </c>
      <c r="M21" s="47">
        <f t="shared" si="2"/>
        <v>2.1378251086733695E-5</v>
      </c>
      <c r="N21" s="45">
        <v>0</v>
      </c>
      <c r="O21" s="45">
        <v>195465972</v>
      </c>
      <c r="P21" s="45">
        <f t="shared" si="20"/>
        <v>0</v>
      </c>
      <c r="Q21" s="45">
        <v>7174278</v>
      </c>
      <c r="R21" s="45">
        <f t="shared" si="16"/>
        <v>188291694</v>
      </c>
      <c r="S21" s="45">
        <f t="shared" si="17"/>
        <v>188291694</v>
      </c>
      <c r="T21" s="45">
        <v>7174278</v>
      </c>
      <c r="U21" s="45">
        <f t="shared" si="18"/>
        <v>0</v>
      </c>
      <c r="V21" s="45">
        <v>7174278</v>
      </c>
      <c r="W21" s="48">
        <f t="shared" si="19"/>
        <v>0</v>
      </c>
      <c r="X21" s="54">
        <f t="shared" si="7"/>
        <v>3.670346263645316E-2</v>
      </c>
      <c r="Y21" s="54">
        <f t="shared" si="8"/>
        <v>3.670346263645316E-2</v>
      </c>
      <c r="Z21" s="54">
        <f t="shared" si="9"/>
        <v>3.670346263645316E-2</v>
      </c>
      <c r="AA21" s="54">
        <f t="shared" si="10"/>
        <v>1</v>
      </c>
      <c r="AB21" s="54">
        <f t="shared" si="11"/>
        <v>1</v>
      </c>
    </row>
    <row r="22" spans="1:28" ht="42" customHeight="1" x14ac:dyDescent="0.25">
      <c r="A22" s="42" t="s">
        <v>64</v>
      </c>
      <c r="B22" s="43" t="s">
        <v>41</v>
      </c>
      <c r="C22" s="43">
        <v>20</v>
      </c>
      <c r="D22" s="43" t="s">
        <v>38</v>
      </c>
      <c r="E22" s="44" t="s">
        <v>65</v>
      </c>
      <c r="F22" s="45">
        <v>3542096589</v>
      </c>
      <c r="G22" s="45">
        <v>0</v>
      </c>
      <c r="H22" s="45">
        <v>0</v>
      </c>
      <c r="I22" s="45">
        <v>0</v>
      </c>
      <c r="J22" s="45">
        <v>0</v>
      </c>
      <c r="K22" s="45">
        <f t="shared" si="5"/>
        <v>0</v>
      </c>
      <c r="L22" s="46">
        <f t="shared" si="15"/>
        <v>3542096589</v>
      </c>
      <c r="M22" s="47">
        <f t="shared" si="2"/>
        <v>3.8740159976850071E-4</v>
      </c>
      <c r="N22" s="45">
        <v>0</v>
      </c>
      <c r="O22" s="45">
        <v>3542096589</v>
      </c>
      <c r="P22" s="45">
        <f t="shared" si="20"/>
        <v>0</v>
      </c>
      <c r="Q22" s="45">
        <v>4589250.3899999997</v>
      </c>
      <c r="R22" s="45">
        <f t="shared" si="16"/>
        <v>3537507338.6100001</v>
      </c>
      <c r="S22" s="45">
        <f t="shared" si="17"/>
        <v>3537507338.6100001</v>
      </c>
      <c r="T22" s="45">
        <v>1937246.39</v>
      </c>
      <c r="U22" s="45">
        <f t="shared" si="18"/>
        <v>2652004</v>
      </c>
      <c r="V22" s="45">
        <v>1937246.39</v>
      </c>
      <c r="W22" s="48">
        <f t="shared" si="19"/>
        <v>0</v>
      </c>
      <c r="X22" s="54">
        <f t="shared" si="7"/>
        <v>1.2956310689697004E-3</v>
      </c>
      <c r="Y22" s="54">
        <f t="shared" si="8"/>
        <v>5.4692082537108929E-4</v>
      </c>
      <c r="Z22" s="54">
        <f t="shared" si="9"/>
        <v>5.4692082537108929E-4</v>
      </c>
      <c r="AA22" s="54">
        <f t="shared" si="10"/>
        <v>0.42212697616614464</v>
      </c>
      <c r="AB22" s="54">
        <f t="shared" si="11"/>
        <v>1</v>
      </c>
    </row>
    <row r="23" spans="1:28" ht="42" customHeight="1" x14ac:dyDescent="0.25">
      <c r="A23" s="42" t="s">
        <v>66</v>
      </c>
      <c r="B23" s="43" t="s">
        <v>41</v>
      </c>
      <c r="C23" s="43">
        <v>20</v>
      </c>
      <c r="D23" s="43" t="s">
        <v>38</v>
      </c>
      <c r="E23" s="44" t="s">
        <v>67</v>
      </c>
      <c r="F23" s="45">
        <v>2538628628</v>
      </c>
      <c r="G23" s="45">
        <v>0</v>
      </c>
      <c r="H23" s="45">
        <v>0</v>
      </c>
      <c r="I23" s="45">
        <v>0</v>
      </c>
      <c r="J23" s="45">
        <v>0</v>
      </c>
      <c r="K23" s="45">
        <f t="shared" si="5"/>
        <v>0</v>
      </c>
      <c r="L23" s="46">
        <f t="shared" si="15"/>
        <v>2538628628</v>
      </c>
      <c r="M23" s="47">
        <f t="shared" si="2"/>
        <v>2.7765160181105218E-4</v>
      </c>
      <c r="N23" s="45">
        <v>0</v>
      </c>
      <c r="O23" s="45">
        <v>2538628628</v>
      </c>
      <c r="P23" s="45">
        <f t="shared" si="20"/>
        <v>0</v>
      </c>
      <c r="Q23" s="45">
        <v>151081917</v>
      </c>
      <c r="R23" s="45">
        <f t="shared" si="16"/>
        <v>2387546711</v>
      </c>
      <c r="S23" s="45">
        <f t="shared" si="17"/>
        <v>2387546711</v>
      </c>
      <c r="T23" s="45">
        <v>112519953</v>
      </c>
      <c r="U23" s="45">
        <f t="shared" si="18"/>
        <v>38561964</v>
      </c>
      <c r="V23" s="45">
        <v>112519953</v>
      </c>
      <c r="W23" s="48">
        <f t="shared" si="19"/>
        <v>0</v>
      </c>
      <c r="X23" s="54">
        <f t="shared" si="7"/>
        <v>5.9513201471704191E-2</v>
      </c>
      <c r="Y23" s="54">
        <f t="shared" si="8"/>
        <v>4.4323124603162713E-2</v>
      </c>
      <c r="Z23" s="54">
        <f t="shared" si="9"/>
        <v>4.4323124603162713E-2</v>
      </c>
      <c r="AA23" s="54">
        <f t="shared" si="10"/>
        <v>0.74476122115924703</v>
      </c>
      <c r="AB23" s="54">
        <f t="shared" si="11"/>
        <v>1</v>
      </c>
    </row>
    <row r="24" spans="1:28" ht="42" customHeight="1" x14ac:dyDescent="0.25">
      <c r="A24" s="38" t="s">
        <v>68</v>
      </c>
      <c r="B24" s="32" t="s">
        <v>41</v>
      </c>
      <c r="C24" s="32">
        <v>20</v>
      </c>
      <c r="D24" s="32" t="s">
        <v>38</v>
      </c>
      <c r="E24" s="39" t="s">
        <v>69</v>
      </c>
      <c r="F24" s="40">
        <f>SUM(F25:F31)</f>
        <v>16155620000</v>
      </c>
      <c r="G24" s="40">
        <f>SUM(G25:G31)</f>
        <v>0</v>
      </c>
      <c r="H24" s="40">
        <f>SUM(H25:H31)</f>
        <v>0</v>
      </c>
      <c r="I24" s="40">
        <f>SUM(I25:I31)</f>
        <v>0</v>
      </c>
      <c r="J24" s="40">
        <f>SUM(J25:J31)</f>
        <v>0</v>
      </c>
      <c r="K24" s="40">
        <f t="shared" si="5"/>
        <v>0</v>
      </c>
      <c r="L24" s="41">
        <f>SUM(L25:L31)</f>
        <v>16155620000</v>
      </c>
      <c r="M24" s="318">
        <f t="shared" si="2"/>
        <v>1.766951542961435E-3</v>
      </c>
      <c r="N24" s="40">
        <f t="shared" ref="N24:W24" si="21">SUM(N25:N31)</f>
        <v>0</v>
      </c>
      <c r="O24" s="40">
        <f>SUM(O25:O31)</f>
        <v>16155620000</v>
      </c>
      <c r="P24" s="40">
        <f t="shared" si="21"/>
        <v>0</v>
      </c>
      <c r="Q24" s="40">
        <f t="shared" si="21"/>
        <v>2267058833.2299995</v>
      </c>
      <c r="R24" s="40">
        <f t="shared" si="21"/>
        <v>13888561166.769999</v>
      </c>
      <c r="S24" s="40">
        <f t="shared" si="21"/>
        <v>13888561166.769999</v>
      </c>
      <c r="T24" s="40">
        <f t="shared" si="21"/>
        <v>2237499670.73</v>
      </c>
      <c r="U24" s="40">
        <f t="shared" si="21"/>
        <v>29559162.499999996</v>
      </c>
      <c r="V24" s="40">
        <f t="shared" si="21"/>
        <v>1114818267.73</v>
      </c>
      <c r="W24" s="40">
        <f t="shared" si="21"/>
        <v>1122681403</v>
      </c>
      <c r="X24" s="176">
        <f t="shared" si="7"/>
        <v>0.14032632812792079</v>
      </c>
      <c r="Y24" s="176">
        <f t="shared" si="8"/>
        <v>0.13849667612446939</v>
      </c>
      <c r="Z24" s="176">
        <f t="shared" si="9"/>
        <v>6.9004982026687922E-2</v>
      </c>
      <c r="AA24" s="176">
        <f t="shared" si="10"/>
        <v>0.98696144887519965</v>
      </c>
      <c r="AB24" s="176">
        <f>+V24/T24</f>
        <v>0.4982428745414218</v>
      </c>
    </row>
    <row r="25" spans="1:28" ht="42" customHeight="1" x14ac:dyDescent="0.25">
      <c r="A25" s="42" t="s">
        <v>70</v>
      </c>
      <c r="B25" s="43" t="s">
        <v>41</v>
      </c>
      <c r="C25" s="43">
        <v>20</v>
      </c>
      <c r="D25" s="43" t="s">
        <v>38</v>
      </c>
      <c r="E25" s="44" t="s">
        <v>71</v>
      </c>
      <c r="F25" s="45">
        <v>4723382773</v>
      </c>
      <c r="G25" s="45">
        <v>0</v>
      </c>
      <c r="H25" s="45">
        <v>0</v>
      </c>
      <c r="I25" s="45">
        <v>0</v>
      </c>
      <c r="J25" s="45">
        <v>0</v>
      </c>
      <c r="K25" s="45">
        <f t="shared" si="5"/>
        <v>0</v>
      </c>
      <c r="L25" s="46">
        <f t="shared" ref="L25:L31" si="22">+F25+K25</f>
        <v>4723382773</v>
      </c>
      <c r="M25" s="47">
        <f t="shared" si="2"/>
        <v>5.1659970206960869E-4</v>
      </c>
      <c r="N25" s="45">
        <v>0</v>
      </c>
      <c r="O25" s="45">
        <v>4723382773</v>
      </c>
      <c r="P25" s="45">
        <f t="shared" ref="P25:P31" si="23">L25-O25</f>
        <v>0</v>
      </c>
      <c r="Q25" s="45">
        <v>706863477.12</v>
      </c>
      <c r="R25" s="45">
        <f t="shared" ref="R25:R31" si="24">+L25-Q25</f>
        <v>4016519295.8800001</v>
      </c>
      <c r="S25" s="45">
        <f t="shared" ref="S25:S31" si="25">O25-Q25</f>
        <v>4016519295.8800001</v>
      </c>
      <c r="T25" s="45">
        <v>702757806</v>
      </c>
      <c r="U25" s="45">
        <f t="shared" ref="U25:U31" si="26">+Q25-T25</f>
        <v>4105671.1200000048</v>
      </c>
      <c r="V25" s="45">
        <v>358951606</v>
      </c>
      <c r="W25" s="48">
        <f t="shared" ref="W25:W31" si="27">+T25-V25</f>
        <v>343806200</v>
      </c>
      <c r="X25" s="54">
        <f t="shared" si="7"/>
        <v>0.14965195731343284</v>
      </c>
      <c r="Y25" s="54">
        <f t="shared" si="8"/>
        <v>0.14878273469961695</v>
      </c>
      <c r="Z25" s="54">
        <f>+V25/L25</f>
        <v>7.5994604555839576E-2</v>
      </c>
      <c r="AA25" s="54">
        <f t="shared" si="10"/>
        <v>0.99419170567882797</v>
      </c>
      <c r="AB25" s="54">
        <f t="shared" si="11"/>
        <v>0.51077569389531619</v>
      </c>
    </row>
    <row r="26" spans="1:28" ht="42" customHeight="1" x14ac:dyDescent="0.25">
      <c r="A26" s="42" t="s">
        <v>72</v>
      </c>
      <c r="B26" s="43" t="s">
        <v>41</v>
      </c>
      <c r="C26" s="43">
        <v>20</v>
      </c>
      <c r="D26" s="43" t="s">
        <v>38</v>
      </c>
      <c r="E26" s="44" t="s">
        <v>73</v>
      </c>
      <c r="F26" s="45">
        <v>3345735170</v>
      </c>
      <c r="G26" s="45">
        <v>0</v>
      </c>
      <c r="H26" s="45">
        <v>0</v>
      </c>
      <c r="I26" s="45">
        <v>0</v>
      </c>
      <c r="J26" s="45">
        <v>0</v>
      </c>
      <c r="K26" s="45">
        <f t="shared" si="5"/>
        <v>0</v>
      </c>
      <c r="L26" s="46">
        <f t="shared" si="22"/>
        <v>3345735170</v>
      </c>
      <c r="M26" s="47">
        <f t="shared" si="2"/>
        <v>3.6592541301242782E-4</v>
      </c>
      <c r="N26" s="45">
        <v>0</v>
      </c>
      <c r="O26" s="45">
        <v>3345735170</v>
      </c>
      <c r="P26" s="45">
        <f t="shared" si="23"/>
        <v>0</v>
      </c>
      <c r="Q26" s="45">
        <v>500689061.57999998</v>
      </c>
      <c r="R26" s="45">
        <f t="shared" si="24"/>
        <v>2845046108.4200001</v>
      </c>
      <c r="S26" s="45">
        <f t="shared" si="25"/>
        <v>2845046108.4200001</v>
      </c>
      <c r="T26" s="45">
        <v>497780838</v>
      </c>
      <c r="U26" s="45">
        <f t="shared" si="26"/>
        <v>2908223.5799999833</v>
      </c>
      <c r="V26" s="45">
        <v>254251738</v>
      </c>
      <c r="W26" s="48">
        <f t="shared" si="27"/>
        <v>243529100</v>
      </c>
      <c r="X26" s="54">
        <f t="shared" si="7"/>
        <v>0.14964993824660663</v>
      </c>
      <c r="Y26" s="54">
        <f t="shared" si="8"/>
        <v>0.14878070519849304</v>
      </c>
      <c r="Z26" s="54">
        <f t="shared" si="9"/>
        <v>7.5992786362705456E-2</v>
      </c>
      <c r="AA26" s="54">
        <f t="shared" si="10"/>
        <v>0.99419155758901012</v>
      </c>
      <c r="AB26" s="54">
        <f t="shared" si="11"/>
        <v>0.51077044070547373</v>
      </c>
    </row>
    <row r="27" spans="1:28" ht="42" customHeight="1" x14ac:dyDescent="0.25">
      <c r="A27" s="42" t="s">
        <v>74</v>
      </c>
      <c r="B27" s="43" t="s">
        <v>41</v>
      </c>
      <c r="C27" s="43">
        <v>20</v>
      </c>
      <c r="D27" s="43" t="s">
        <v>38</v>
      </c>
      <c r="E27" s="44" t="s">
        <v>75</v>
      </c>
      <c r="F27" s="45">
        <v>4185155210</v>
      </c>
      <c r="G27" s="45">
        <v>0</v>
      </c>
      <c r="H27" s="45">
        <v>0</v>
      </c>
      <c r="I27" s="45">
        <v>0</v>
      </c>
      <c r="J27" s="45">
        <v>0</v>
      </c>
      <c r="K27" s="45">
        <f t="shared" si="5"/>
        <v>0</v>
      </c>
      <c r="L27" s="46">
        <f t="shared" si="22"/>
        <v>4185155210</v>
      </c>
      <c r="M27" s="47">
        <f t="shared" si="2"/>
        <v>4.5773337425877733E-4</v>
      </c>
      <c r="N27" s="45">
        <v>0</v>
      </c>
      <c r="O27" s="45">
        <v>4185155210</v>
      </c>
      <c r="P27" s="45">
        <f t="shared" si="23"/>
        <v>0</v>
      </c>
      <c r="Q27" s="45">
        <v>501593254.82999998</v>
      </c>
      <c r="R27" s="45">
        <f t="shared" si="24"/>
        <v>3683561955.1700001</v>
      </c>
      <c r="S27" s="45">
        <f t="shared" si="25"/>
        <v>3683561955.1700001</v>
      </c>
      <c r="T27" s="45">
        <v>488294918.32999998</v>
      </c>
      <c r="U27" s="45">
        <f t="shared" si="26"/>
        <v>13298336.5</v>
      </c>
      <c r="V27" s="45">
        <v>235292315.33000001</v>
      </c>
      <c r="W27" s="48">
        <f t="shared" si="27"/>
        <v>253002602.99999997</v>
      </c>
      <c r="X27" s="54">
        <f t="shared" si="7"/>
        <v>0.11985057415110777</v>
      </c>
      <c r="Y27" s="54">
        <f t="shared" si="8"/>
        <v>0.11667307276042457</v>
      </c>
      <c r="Z27" s="54">
        <f t="shared" si="9"/>
        <v>5.622069039824213E-2</v>
      </c>
      <c r="AA27" s="54">
        <f t="shared" si="10"/>
        <v>0.97348780835478521</v>
      </c>
      <c r="AB27" s="54">
        <f t="shared" si="11"/>
        <v>0.48186517306941234</v>
      </c>
    </row>
    <row r="28" spans="1:28" ht="42" customHeight="1" x14ac:dyDescent="0.25">
      <c r="A28" s="42" t="s">
        <v>76</v>
      </c>
      <c r="B28" s="43" t="s">
        <v>41</v>
      </c>
      <c r="C28" s="43">
        <v>20</v>
      </c>
      <c r="D28" s="43" t="s">
        <v>38</v>
      </c>
      <c r="E28" s="44" t="s">
        <v>77</v>
      </c>
      <c r="F28" s="45">
        <v>1642600502</v>
      </c>
      <c r="G28" s="45">
        <v>0</v>
      </c>
      <c r="H28" s="45">
        <v>0</v>
      </c>
      <c r="I28" s="45">
        <v>0</v>
      </c>
      <c r="J28" s="45">
        <v>0</v>
      </c>
      <c r="K28" s="45">
        <f t="shared" si="5"/>
        <v>0</v>
      </c>
      <c r="L28" s="46">
        <f t="shared" si="22"/>
        <v>1642600502</v>
      </c>
      <c r="M28" s="47">
        <f t="shared" si="2"/>
        <v>1.7965237431173347E-4</v>
      </c>
      <c r="N28" s="45">
        <v>0</v>
      </c>
      <c r="O28" s="45">
        <v>1642600502</v>
      </c>
      <c r="P28" s="45">
        <f t="shared" si="23"/>
        <v>0</v>
      </c>
      <c r="Q28" s="45">
        <v>234282221.38</v>
      </c>
      <c r="R28" s="45">
        <f t="shared" si="24"/>
        <v>1408318280.6199999</v>
      </c>
      <c r="S28" s="45">
        <f t="shared" si="25"/>
        <v>1408318280.6199999</v>
      </c>
      <c r="T28" s="45">
        <v>230224676</v>
      </c>
      <c r="U28" s="45">
        <f t="shared" si="26"/>
        <v>4057545.3799999952</v>
      </c>
      <c r="V28" s="45">
        <v>111758076</v>
      </c>
      <c r="W28" s="48">
        <f t="shared" si="27"/>
        <v>118466600</v>
      </c>
      <c r="X28" s="54">
        <f t="shared" si="7"/>
        <v>0.14262885046896204</v>
      </c>
      <c r="Y28" s="54">
        <f t="shared" si="8"/>
        <v>0.14015865435307168</v>
      </c>
      <c r="Z28" s="54">
        <f t="shared" si="9"/>
        <v>6.8037283480630525E-2</v>
      </c>
      <c r="AA28" s="54">
        <f t="shared" si="10"/>
        <v>0.98268095053862936</v>
      </c>
      <c r="AB28" s="54">
        <f t="shared" si="11"/>
        <v>0.48543048443686376</v>
      </c>
    </row>
    <row r="29" spans="1:28" ht="42" customHeight="1" x14ac:dyDescent="0.25">
      <c r="A29" s="42" t="s">
        <v>78</v>
      </c>
      <c r="B29" s="43" t="s">
        <v>41</v>
      </c>
      <c r="C29" s="43">
        <v>20</v>
      </c>
      <c r="D29" s="43" t="s">
        <v>38</v>
      </c>
      <c r="E29" s="44" t="s">
        <v>79</v>
      </c>
      <c r="F29" s="45">
        <v>205484375</v>
      </c>
      <c r="G29" s="45">
        <v>0</v>
      </c>
      <c r="H29" s="45">
        <v>0</v>
      </c>
      <c r="I29" s="45">
        <v>0</v>
      </c>
      <c r="J29" s="45">
        <v>0</v>
      </c>
      <c r="K29" s="45">
        <f t="shared" si="5"/>
        <v>0</v>
      </c>
      <c r="L29" s="46">
        <f t="shared" si="22"/>
        <v>205484375</v>
      </c>
      <c r="M29" s="47">
        <f t="shared" si="2"/>
        <v>2.2473970882003668E-5</v>
      </c>
      <c r="N29" s="45">
        <v>0</v>
      </c>
      <c r="O29" s="45">
        <v>205484375</v>
      </c>
      <c r="P29" s="45">
        <f t="shared" si="23"/>
        <v>0</v>
      </c>
      <c r="Q29" s="45">
        <v>30758367.199999999</v>
      </c>
      <c r="R29" s="45">
        <f t="shared" si="24"/>
        <v>174726007.80000001</v>
      </c>
      <c r="S29" s="45">
        <f t="shared" si="25"/>
        <v>174726007.80000001</v>
      </c>
      <c r="T29" s="45">
        <v>30641014</v>
      </c>
      <c r="U29" s="45">
        <f t="shared" si="26"/>
        <v>117353.19999999925</v>
      </c>
      <c r="V29" s="45">
        <v>14853414</v>
      </c>
      <c r="W29" s="48">
        <f t="shared" si="27"/>
        <v>15787600</v>
      </c>
      <c r="X29" s="54">
        <f t="shared" si="7"/>
        <v>0.14968713411907839</v>
      </c>
      <c r="Y29" s="54">
        <f t="shared" si="8"/>
        <v>0.14911602889514106</v>
      </c>
      <c r="Z29" s="54">
        <f t="shared" si="9"/>
        <v>7.2284882974678735E-2</v>
      </c>
      <c r="AA29" s="54">
        <f t="shared" si="10"/>
        <v>0.99618467393808863</v>
      </c>
      <c r="AB29" s="54">
        <f t="shared" si="11"/>
        <v>0.48475595487799455</v>
      </c>
    </row>
    <row r="30" spans="1:28" ht="42" customHeight="1" x14ac:dyDescent="0.25">
      <c r="A30" s="42" t="s">
        <v>80</v>
      </c>
      <c r="B30" s="43" t="s">
        <v>41</v>
      </c>
      <c r="C30" s="43">
        <v>20</v>
      </c>
      <c r="D30" s="43" t="s">
        <v>38</v>
      </c>
      <c r="E30" s="44" t="s">
        <v>81</v>
      </c>
      <c r="F30" s="45">
        <v>1231955838</v>
      </c>
      <c r="G30" s="45">
        <v>0</v>
      </c>
      <c r="H30" s="45">
        <v>0</v>
      </c>
      <c r="I30" s="45">
        <v>0</v>
      </c>
      <c r="J30" s="45">
        <v>0</v>
      </c>
      <c r="K30" s="45">
        <f t="shared" si="5"/>
        <v>0</v>
      </c>
      <c r="L30" s="46">
        <f t="shared" si="22"/>
        <v>1231955838</v>
      </c>
      <c r="M30" s="47">
        <f t="shared" si="2"/>
        <v>1.3473987806190339E-4</v>
      </c>
      <c r="N30" s="45">
        <v>0</v>
      </c>
      <c r="O30" s="45">
        <v>1231955838</v>
      </c>
      <c r="P30" s="45">
        <f t="shared" si="23"/>
        <v>0</v>
      </c>
      <c r="Q30" s="45">
        <v>175716965.69</v>
      </c>
      <c r="R30" s="45">
        <f t="shared" si="24"/>
        <v>1056238872.3099999</v>
      </c>
      <c r="S30" s="45">
        <f t="shared" si="25"/>
        <v>1056238872.3099999</v>
      </c>
      <c r="T30" s="45">
        <v>172673779.59999999</v>
      </c>
      <c r="U30" s="45">
        <f t="shared" si="26"/>
        <v>3043186.0900000036</v>
      </c>
      <c r="V30" s="45">
        <v>83823479.599999994</v>
      </c>
      <c r="W30" s="48">
        <f t="shared" si="27"/>
        <v>88850300</v>
      </c>
      <c r="X30" s="54">
        <f t="shared" si="7"/>
        <v>0.14263251998973034</v>
      </c>
      <c r="Y30" s="54">
        <f t="shared" si="8"/>
        <v>0.14016231286368561</v>
      </c>
      <c r="Z30" s="54">
        <f t="shared" si="9"/>
        <v>6.8040977618225307E-2</v>
      </c>
      <c r="AA30" s="54">
        <f t="shared" si="10"/>
        <v>0.98268131891505117</v>
      </c>
      <c r="AB30" s="54">
        <f t="shared" si="11"/>
        <v>0.48544416989179057</v>
      </c>
    </row>
    <row r="31" spans="1:28" ht="42" customHeight="1" x14ac:dyDescent="0.25">
      <c r="A31" s="42" t="s">
        <v>82</v>
      </c>
      <c r="B31" s="43" t="s">
        <v>41</v>
      </c>
      <c r="C31" s="43">
        <v>20</v>
      </c>
      <c r="D31" s="43" t="s">
        <v>38</v>
      </c>
      <c r="E31" s="44" t="s">
        <v>83</v>
      </c>
      <c r="F31" s="45">
        <v>821306132</v>
      </c>
      <c r="G31" s="45">
        <v>0</v>
      </c>
      <c r="H31" s="45">
        <v>0</v>
      </c>
      <c r="I31" s="45">
        <v>0</v>
      </c>
      <c r="J31" s="45">
        <v>0</v>
      </c>
      <c r="K31" s="45">
        <f t="shared" si="5"/>
        <v>0</v>
      </c>
      <c r="L31" s="46">
        <f t="shared" si="22"/>
        <v>821306132</v>
      </c>
      <c r="M31" s="47">
        <f t="shared" si="2"/>
        <v>8.9826830364980609E-5</v>
      </c>
      <c r="N31" s="45">
        <v>0</v>
      </c>
      <c r="O31" s="45">
        <v>821306132</v>
      </c>
      <c r="P31" s="45">
        <f t="shared" si="23"/>
        <v>0</v>
      </c>
      <c r="Q31" s="45">
        <v>117155485.43000001</v>
      </c>
      <c r="R31" s="45">
        <f t="shared" si="24"/>
        <v>704150646.56999993</v>
      </c>
      <c r="S31" s="45">
        <f t="shared" si="25"/>
        <v>704150646.56999993</v>
      </c>
      <c r="T31" s="45">
        <v>115126638.8</v>
      </c>
      <c r="U31" s="45">
        <f t="shared" si="26"/>
        <v>2028846.6300000101</v>
      </c>
      <c r="V31" s="45">
        <v>55887638.799999997</v>
      </c>
      <c r="W31" s="48">
        <f t="shared" si="27"/>
        <v>59239000</v>
      </c>
      <c r="X31" s="54">
        <f t="shared" si="7"/>
        <v>0.1426453314608882</v>
      </c>
      <c r="Y31" s="54">
        <f t="shared" si="8"/>
        <v>0.1401750630056175</v>
      </c>
      <c r="Z31" s="54">
        <f t="shared" si="9"/>
        <v>6.804726839662753E-2</v>
      </c>
      <c r="AA31" s="54">
        <f t="shared" si="10"/>
        <v>0.98268244442372066</v>
      </c>
      <c r="AB31" s="54">
        <f t="shared" si="11"/>
        <v>0.48544489253342121</v>
      </c>
    </row>
    <row r="32" spans="1:28" ht="42" customHeight="1" x14ac:dyDescent="0.25">
      <c r="A32" s="38" t="s">
        <v>84</v>
      </c>
      <c r="B32" s="32" t="s">
        <v>41</v>
      </c>
      <c r="C32" s="32">
        <v>20</v>
      </c>
      <c r="D32" s="32" t="s">
        <v>38</v>
      </c>
      <c r="E32" s="39" t="s">
        <v>85</v>
      </c>
      <c r="F32" s="40">
        <f>+F33+F37+F38</f>
        <v>5485571000</v>
      </c>
      <c r="G32" s="40">
        <f>+G33+G37+G38</f>
        <v>0</v>
      </c>
      <c r="H32" s="40">
        <f>+H33+H37+H38</f>
        <v>0</v>
      </c>
      <c r="I32" s="40">
        <f>+I33+I37+I38</f>
        <v>0</v>
      </c>
      <c r="J32" s="40">
        <f>+J33+J37+J38</f>
        <v>0</v>
      </c>
      <c r="K32" s="40">
        <f t="shared" si="5"/>
        <v>0</v>
      </c>
      <c r="L32" s="41">
        <f>+L33+L37+L38</f>
        <v>5485571000</v>
      </c>
      <c r="M32" s="318">
        <f t="shared" si="2"/>
        <v>5.9996076550912329E-4</v>
      </c>
      <c r="N32" s="40">
        <f t="shared" ref="N32:W32" si="28">+N33+N37+N38</f>
        <v>0</v>
      </c>
      <c r="O32" s="40">
        <f>+O33+O37+O38</f>
        <v>5485571000</v>
      </c>
      <c r="P32" s="40">
        <f t="shared" si="28"/>
        <v>0</v>
      </c>
      <c r="Q32" s="40">
        <f t="shared" si="28"/>
        <v>603524485</v>
      </c>
      <c r="R32" s="40">
        <f t="shared" si="28"/>
        <v>4882046515</v>
      </c>
      <c r="S32" s="40">
        <f t="shared" si="28"/>
        <v>4882046515</v>
      </c>
      <c r="T32" s="40">
        <f t="shared" si="28"/>
        <v>544691799</v>
      </c>
      <c r="U32" s="40">
        <f t="shared" si="28"/>
        <v>58832686</v>
      </c>
      <c r="V32" s="40">
        <f t="shared" si="28"/>
        <v>544691799</v>
      </c>
      <c r="W32" s="40">
        <f t="shared" si="28"/>
        <v>0</v>
      </c>
      <c r="X32" s="176">
        <f t="shared" si="7"/>
        <v>0.1100203579536205</v>
      </c>
      <c r="Y32" s="176">
        <f t="shared" si="8"/>
        <v>9.9295369433738068E-2</v>
      </c>
      <c r="Z32" s="176">
        <f t="shared" si="9"/>
        <v>9.9295369433738068E-2</v>
      </c>
      <c r="AA32" s="176">
        <f t="shared" si="10"/>
        <v>0.90251814555626519</v>
      </c>
      <c r="AB32" s="176">
        <f t="shared" si="11"/>
        <v>1</v>
      </c>
    </row>
    <row r="33" spans="1:28" s="6" customFormat="1" ht="42" customHeight="1" x14ac:dyDescent="0.25">
      <c r="A33" s="38" t="s">
        <v>86</v>
      </c>
      <c r="B33" s="32" t="s">
        <v>41</v>
      </c>
      <c r="C33" s="32">
        <v>20</v>
      </c>
      <c r="D33" s="32" t="s">
        <v>38</v>
      </c>
      <c r="E33" s="39" t="s">
        <v>87</v>
      </c>
      <c r="F33" s="40">
        <f>+F34+F35+F36</f>
        <v>2405455726</v>
      </c>
      <c r="G33" s="40">
        <f>+G34+G35+G36</f>
        <v>0</v>
      </c>
      <c r="H33" s="40">
        <f>+H34+H35+H36</f>
        <v>0</v>
      </c>
      <c r="I33" s="40">
        <f>+I34+I35+I36</f>
        <v>0</v>
      </c>
      <c r="J33" s="40">
        <f>+J34+J35+J36</f>
        <v>0</v>
      </c>
      <c r="K33" s="40">
        <f t="shared" si="5"/>
        <v>0</v>
      </c>
      <c r="L33" s="41">
        <f>+L34+L35+L36</f>
        <v>2405455726</v>
      </c>
      <c r="M33" s="318">
        <f t="shared" si="2"/>
        <v>2.6308638768311699E-4</v>
      </c>
      <c r="N33" s="40">
        <f t="shared" ref="N33:W33" si="29">+N34+N35+N36</f>
        <v>0</v>
      </c>
      <c r="O33" s="40">
        <f>+O34+O35+O36</f>
        <v>2405455726</v>
      </c>
      <c r="P33" s="40">
        <f t="shared" si="29"/>
        <v>0</v>
      </c>
      <c r="Q33" s="40">
        <f t="shared" si="29"/>
        <v>232947377</v>
      </c>
      <c r="R33" s="40">
        <f t="shared" si="29"/>
        <v>2172508349</v>
      </c>
      <c r="S33" s="40">
        <f t="shared" si="29"/>
        <v>2172508349</v>
      </c>
      <c r="T33" s="40">
        <f t="shared" si="29"/>
        <v>174114691</v>
      </c>
      <c r="U33" s="40">
        <f t="shared" si="29"/>
        <v>58832686</v>
      </c>
      <c r="V33" s="40">
        <f t="shared" si="29"/>
        <v>174114691</v>
      </c>
      <c r="W33" s="40">
        <f t="shared" si="29"/>
        <v>0</v>
      </c>
      <c r="X33" s="176">
        <f t="shared" si="7"/>
        <v>9.6841265662105977E-2</v>
      </c>
      <c r="Y33" s="176">
        <f t="shared" si="8"/>
        <v>7.2383244936930505E-2</v>
      </c>
      <c r="Z33" s="176">
        <f t="shared" si="9"/>
        <v>7.2383244936930505E-2</v>
      </c>
      <c r="AA33" s="176">
        <f t="shared" si="10"/>
        <v>0.74744216158312871</v>
      </c>
      <c r="AB33" s="176">
        <f t="shared" si="11"/>
        <v>1</v>
      </c>
    </row>
    <row r="34" spans="1:28" ht="42" customHeight="1" x14ac:dyDescent="0.25">
      <c r="A34" s="42" t="s">
        <v>88</v>
      </c>
      <c r="B34" s="43" t="s">
        <v>41</v>
      </c>
      <c r="C34" s="43">
        <v>20</v>
      </c>
      <c r="D34" s="43" t="s">
        <v>38</v>
      </c>
      <c r="E34" s="44" t="s">
        <v>89</v>
      </c>
      <c r="F34" s="45">
        <v>1189548954</v>
      </c>
      <c r="G34" s="45">
        <v>0</v>
      </c>
      <c r="H34" s="45">
        <v>0</v>
      </c>
      <c r="I34" s="45">
        <v>0</v>
      </c>
      <c r="J34" s="45">
        <v>0</v>
      </c>
      <c r="K34" s="45">
        <f t="shared" si="5"/>
        <v>0</v>
      </c>
      <c r="L34" s="46">
        <f t="shared" ref="L34:L39" si="30">+F34+K34</f>
        <v>1189548954</v>
      </c>
      <c r="M34" s="47">
        <f t="shared" si="2"/>
        <v>1.3010180727811505E-4</v>
      </c>
      <c r="N34" s="45">
        <v>0</v>
      </c>
      <c r="O34" s="45">
        <v>1189548954</v>
      </c>
      <c r="P34" s="45">
        <f t="shared" ref="P34:P39" si="31">L34-O34</f>
        <v>0</v>
      </c>
      <c r="Q34" s="45">
        <v>105489229</v>
      </c>
      <c r="R34" s="45">
        <f t="shared" ref="R34:R39" si="32">+L34-Q34</f>
        <v>1084059725</v>
      </c>
      <c r="S34" s="45">
        <f t="shared" ref="S34:S39" si="33">O34-Q34</f>
        <v>1084059725</v>
      </c>
      <c r="T34" s="45">
        <v>105489229</v>
      </c>
      <c r="U34" s="45">
        <f t="shared" ref="U34:U39" si="34">+Q34-T34</f>
        <v>0</v>
      </c>
      <c r="V34" s="45">
        <v>105489229</v>
      </c>
      <c r="W34" s="48">
        <f t="shared" ref="W34:W39" si="35">+T34-V34</f>
        <v>0</v>
      </c>
      <c r="X34" s="54">
        <f t="shared" si="7"/>
        <v>8.8680023335971095E-2</v>
      </c>
      <c r="Y34" s="54">
        <f t="shared" si="8"/>
        <v>8.8680023335971095E-2</v>
      </c>
      <c r="Z34" s="54">
        <f t="shared" si="9"/>
        <v>8.8680023335971095E-2</v>
      </c>
      <c r="AA34" s="54">
        <f t="shared" si="10"/>
        <v>1</v>
      </c>
      <c r="AB34" s="54">
        <f t="shared" si="11"/>
        <v>1</v>
      </c>
    </row>
    <row r="35" spans="1:28" ht="42" customHeight="1" x14ac:dyDescent="0.25">
      <c r="A35" s="42" t="s">
        <v>90</v>
      </c>
      <c r="B35" s="43" t="s">
        <v>41</v>
      </c>
      <c r="C35" s="43">
        <v>20</v>
      </c>
      <c r="D35" s="43" t="s">
        <v>38</v>
      </c>
      <c r="E35" s="44" t="s">
        <v>91</v>
      </c>
      <c r="F35" s="45">
        <v>981930367</v>
      </c>
      <c r="G35" s="45">
        <v>0</v>
      </c>
      <c r="H35" s="45">
        <v>0</v>
      </c>
      <c r="I35" s="45">
        <v>0</v>
      </c>
      <c r="J35" s="45">
        <v>0</v>
      </c>
      <c r="K35" s="45">
        <f t="shared" si="5"/>
        <v>0</v>
      </c>
      <c r="L35" s="46">
        <f t="shared" si="30"/>
        <v>981930367</v>
      </c>
      <c r="M35" s="47">
        <f t="shared" si="2"/>
        <v>1.0739441612586443E-4</v>
      </c>
      <c r="N35" s="45">
        <v>0</v>
      </c>
      <c r="O35" s="45">
        <v>981930367</v>
      </c>
      <c r="P35" s="45">
        <f t="shared" si="31"/>
        <v>0</v>
      </c>
      <c r="Q35" s="45">
        <v>110962055</v>
      </c>
      <c r="R35" s="45">
        <f t="shared" si="32"/>
        <v>870968312</v>
      </c>
      <c r="S35" s="45">
        <f t="shared" si="33"/>
        <v>870968312</v>
      </c>
      <c r="T35" s="45">
        <v>55582930</v>
      </c>
      <c r="U35" s="45">
        <f t="shared" si="34"/>
        <v>55379125</v>
      </c>
      <c r="V35" s="45">
        <v>55582930</v>
      </c>
      <c r="W35" s="48">
        <f t="shared" si="35"/>
        <v>0</v>
      </c>
      <c r="X35" s="54">
        <f t="shared" si="7"/>
        <v>0.11300399573038156</v>
      </c>
      <c r="Y35" s="54">
        <f t="shared" si="8"/>
        <v>5.6605775590602543E-2</v>
      </c>
      <c r="Z35" s="54">
        <f t="shared" si="9"/>
        <v>5.6605775590602543E-2</v>
      </c>
      <c r="AA35" s="54">
        <f t="shared" si="10"/>
        <v>0.50091835447712285</v>
      </c>
      <c r="AB35" s="54">
        <f t="shared" si="11"/>
        <v>1</v>
      </c>
    </row>
    <row r="36" spans="1:28" ht="42" customHeight="1" x14ac:dyDescent="0.25">
      <c r="A36" s="42" t="s">
        <v>92</v>
      </c>
      <c r="B36" s="43" t="s">
        <v>41</v>
      </c>
      <c r="C36" s="43">
        <v>20</v>
      </c>
      <c r="D36" s="43" t="s">
        <v>38</v>
      </c>
      <c r="E36" s="44" t="s">
        <v>93</v>
      </c>
      <c r="F36" s="45">
        <v>233976405</v>
      </c>
      <c r="G36" s="45">
        <v>0</v>
      </c>
      <c r="H36" s="45">
        <v>0</v>
      </c>
      <c r="I36" s="45">
        <v>0</v>
      </c>
      <c r="J36" s="45">
        <v>0</v>
      </c>
      <c r="K36" s="45">
        <f t="shared" si="5"/>
        <v>0</v>
      </c>
      <c r="L36" s="46">
        <f t="shared" si="30"/>
        <v>233976405</v>
      </c>
      <c r="M36" s="52">
        <f t="shared" si="2"/>
        <v>2.5590164279137515E-5</v>
      </c>
      <c r="N36" s="45">
        <v>0</v>
      </c>
      <c r="O36" s="45">
        <v>233976405</v>
      </c>
      <c r="P36" s="45">
        <f t="shared" si="31"/>
        <v>0</v>
      </c>
      <c r="Q36" s="45">
        <v>16496093</v>
      </c>
      <c r="R36" s="45">
        <f t="shared" si="32"/>
        <v>217480312</v>
      </c>
      <c r="S36" s="45">
        <f t="shared" si="33"/>
        <v>217480312</v>
      </c>
      <c r="T36" s="45">
        <v>13042532</v>
      </c>
      <c r="U36" s="45">
        <f t="shared" si="34"/>
        <v>3453561</v>
      </c>
      <c r="V36" s="45">
        <v>13042532</v>
      </c>
      <c r="W36" s="48">
        <f t="shared" si="35"/>
        <v>0</v>
      </c>
      <c r="X36" s="54">
        <f t="shared" si="7"/>
        <v>7.0503233007618862E-2</v>
      </c>
      <c r="Y36" s="54">
        <f t="shared" si="8"/>
        <v>5.5742936985462274E-2</v>
      </c>
      <c r="Z36" s="54">
        <f t="shared" si="9"/>
        <v>5.5742936985462274E-2</v>
      </c>
      <c r="AA36" s="54">
        <f t="shared" si="10"/>
        <v>0.79064369969301218</v>
      </c>
      <c r="AB36" s="54">
        <f t="shared" si="11"/>
        <v>1</v>
      </c>
    </row>
    <row r="37" spans="1:28" ht="42" customHeight="1" x14ac:dyDescent="0.25">
      <c r="A37" s="42" t="s">
        <v>94</v>
      </c>
      <c r="B37" s="43" t="s">
        <v>41</v>
      </c>
      <c r="C37" s="43">
        <v>20</v>
      </c>
      <c r="D37" s="43" t="s">
        <v>38</v>
      </c>
      <c r="E37" s="44" t="s">
        <v>95</v>
      </c>
      <c r="F37" s="45">
        <v>2942173082</v>
      </c>
      <c r="G37" s="45">
        <v>0</v>
      </c>
      <c r="H37" s="45">
        <v>0</v>
      </c>
      <c r="I37" s="45">
        <v>0</v>
      </c>
      <c r="J37" s="45">
        <v>0</v>
      </c>
      <c r="K37" s="45">
        <f t="shared" si="5"/>
        <v>0</v>
      </c>
      <c r="L37" s="46">
        <f t="shared" si="30"/>
        <v>2942173082</v>
      </c>
      <c r="M37" s="47">
        <f t="shared" si="2"/>
        <v>3.2178754309023736E-4</v>
      </c>
      <c r="N37" s="45">
        <v>0</v>
      </c>
      <c r="O37" s="45">
        <v>2942173082</v>
      </c>
      <c r="P37" s="45">
        <f t="shared" si="31"/>
        <v>0</v>
      </c>
      <c r="Q37" s="45">
        <v>370577108</v>
      </c>
      <c r="R37" s="45">
        <f t="shared" si="32"/>
        <v>2571595974</v>
      </c>
      <c r="S37" s="45">
        <f t="shared" si="33"/>
        <v>2571595974</v>
      </c>
      <c r="T37" s="45">
        <v>370577108</v>
      </c>
      <c r="U37" s="45">
        <f t="shared" si="34"/>
        <v>0</v>
      </c>
      <c r="V37" s="45">
        <v>370577108</v>
      </c>
      <c r="W37" s="48">
        <f t="shared" si="35"/>
        <v>0</v>
      </c>
      <c r="X37" s="54">
        <f t="shared" si="7"/>
        <v>0.12595353763079531</v>
      </c>
      <c r="Y37" s="54">
        <f t="shared" si="8"/>
        <v>0.12595353763079531</v>
      </c>
      <c r="Z37" s="54">
        <f t="shared" si="9"/>
        <v>0.12595353763079531</v>
      </c>
      <c r="AA37" s="54">
        <f t="shared" si="10"/>
        <v>1</v>
      </c>
      <c r="AB37" s="54">
        <f t="shared" si="11"/>
        <v>1</v>
      </c>
    </row>
    <row r="38" spans="1:28" ht="42" customHeight="1" x14ac:dyDescent="0.25">
      <c r="A38" s="42" t="s">
        <v>96</v>
      </c>
      <c r="B38" s="43" t="s">
        <v>41</v>
      </c>
      <c r="C38" s="43">
        <v>20</v>
      </c>
      <c r="D38" s="43" t="s">
        <v>38</v>
      </c>
      <c r="E38" s="44" t="s">
        <v>97</v>
      </c>
      <c r="F38" s="45">
        <v>137942192</v>
      </c>
      <c r="G38" s="45">
        <v>0</v>
      </c>
      <c r="H38" s="45">
        <v>0</v>
      </c>
      <c r="I38" s="45">
        <v>0</v>
      </c>
      <c r="J38" s="45">
        <v>0</v>
      </c>
      <c r="K38" s="45">
        <f t="shared" si="5"/>
        <v>0</v>
      </c>
      <c r="L38" s="46">
        <f t="shared" si="30"/>
        <v>137942192</v>
      </c>
      <c r="M38" s="52">
        <f t="shared" si="2"/>
        <v>1.5086834735768885E-5</v>
      </c>
      <c r="N38" s="45">
        <v>0</v>
      </c>
      <c r="O38" s="45">
        <v>137942192</v>
      </c>
      <c r="P38" s="45">
        <f t="shared" si="31"/>
        <v>0</v>
      </c>
      <c r="Q38" s="45">
        <v>0</v>
      </c>
      <c r="R38" s="45">
        <f t="shared" si="32"/>
        <v>137942192</v>
      </c>
      <c r="S38" s="45">
        <f t="shared" si="33"/>
        <v>137942192</v>
      </c>
      <c r="T38" s="45">
        <v>0</v>
      </c>
      <c r="U38" s="45">
        <f t="shared" si="34"/>
        <v>0</v>
      </c>
      <c r="V38" s="45">
        <v>0</v>
      </c>
      <c r="W38" s="48">
        <f t="shared" si="35"/>
        <v>0</v>
      </c>
      <c r="X38" s="54">
        <f t="shared" si="7"/>
        <v>0</v>
      </c>
      <c r="Y38" s="54">
        <f t="shared" si="8"/>
        <v>0</v>
      </c>
      <c r="Z38" s="54">
        <f t="shared" si="9"/>
        <v>0</v>
      </c>
      <c r="AA38" s="54" t="s">
        <v>40</v>
      </c>
      <c r="AB38" s="54" t="s">
        <v>40</v>
      </c>
    </row>
    <row r="39" spans="1:28" s="6" customFormat="1" ht="42" customHeight="1" x14ac:dyDescent="0.25">
      <c r="A39" s="38" t="s">
        <v>98</v>
      </c>
      <c r="B39" s="32" t="s">
        <v>41</v>
      </c>
      <c r="C39" s="32">
        <v>20</v>
      </c>
      <c r="D39" s="32" t="s">
        <v>38</v>
      </c>
      <c r="E39" s="39" t="s">
        <v>99</v>
      </c>
      <c r="F39" s="59">
        <v>7134940000</v>
      </c>
      <c r="G39" s="59">
        <v>0</v>
      </c>
      <c r="H39" s="59">
        <v>0</v>
      </c>
      <c r="I39" s="59">
        <v>0</v>
      </c>
      <c r="J39" s="59">
        <v>0</v>
      </c>
      <c r="K39" s="40">
        <f t="shared" si="5"/>
        <v>0</v>
      </c>
      <c r="L39" s="41">
        <f t="shared" si="30"/>
        <v>7134940000</v>
      </c>
      <c r="M39" s="318">
        <f t="shared" si="2"/>
        <v>7.8035341521633095E-4</v>
      </c>
      <c r="N39" s="59">
        <v>7134940000</v>
      </c>
      <c r="O39" s="59">
        <v>0</v>
      </c>
      <c r="P39" s="59">
        <f t="shared" si="31"/>
        <v>7134940000</v>
      </c>
      <c r="Q39" s="60">
        <v>0</v>
      </c>
      <c r="R39" s="59">
        <f t="shared" si="32"/>
        <v>7134940000</v>
      </c>
      <c r="S39" s="59">
        <f t="shared" si="33"/>
        <v>0</v>
      </c>
      <c r="T39" s="60">
        <v>0</v>
      </c>
      <c r="U39" s="59">
        <f t="shared" si="34"/>
        <v>0</v>
      </c>
      <c r="V39" s="60">
        <v>0</v>
      </c>
      <c r="W39" s="61">
        <f t="shared" si="35"/>
        <v>0</v>
      </c>
      <c r="X39" s="176">
        <f t="shared" si="7"/>
        <v>0</v>
      </c>
      <c r="Y39" s="176">
        <f t="shared" si="8"/>
        <v>0</v>
      </c>
      <c r="Z39" s="176">
        <f t="shared" si="9"/>
        <v>0</v>
      </c>
      <c r="AA39" s="176" t="s">
        <v>40</v>
      </c>
      <c r="AB39" s="176" t="s">
        <v>40</v>
      </c>
    </row>
    <row r="40" spans="1:28" ht="42" customHeight="1" x14ac:dyDescent="0.25">
      <c r="A40" s="38" t="s">
        <v>100</v>
      </c>
      <c r="B40" s="32" t="s">
        <v>41</v>
      </c>
      <c r="C40" s="32">
        <v>20</v>
      </c>
      <c r="D40" s="32" t="s">
        <v>38</v>
      </c>
      <c r="E40" s="39" t="s">
        <v>101</v>
      </c>
      <c r="F40" s="59">
        <f>+F41+F47</f>
        <v>22397242000</v>
      </c>
      <c r="G40" s="59">
        <f>+G41+G47</f>
        <v>0</v>
      </c>
      <c r="H40" s="59">
        <f>+H41+H47</f>
        <v>0</v>
      </c>
      <c r="I40" s="59">
        <f>+I41+I47</f>
        <v>10400000</v>
      </c>
      <c r="J40" s="59">
        <f>+J41+J47</f>
        <v>10400000</v>
      </c>
      <c r="K40" s="40">
        <f t="shared" si="5"/>
        <v>0</v>
      </c>
      <c r="L40" s="59">
        <f>+L41+L47</f>
        <v>22397242000</v>
      </c>
      <c r="M40" s="318">
        <f t="shared" si="2"/>
        <v>2.4496021390686741E-3</v>
      </c>
      <c r="N40" s="59">
        <f t="shared" ref="N40:W40" si="36">+N41+N47</f>
        <v>0</v>
      </c>
      <c r="O40" s="59">
        <f>+O41+O47</f>
        <v>20438040428.34</v>
      </c>
      <c r="P40" s="59">
        <f>+P41+P47</f>
        <v>1959201571.6599991</v>
      </c>
      <c r="Q40" s="59">
        <f t="shared" si="36"/>
        <v>16720645639.900002</v>
      </c>
      <c r="R40" s="59">
        <f t="shared" si="36"/>
        <v>5587480529.1000004</v>
      </c>
      <c r="S40" s="62">
        <f t="shared" si="36"/>
        <v>3717394788.440001</v>
      </c>
      <c r="T40" s="59">
        <f t="shared" si="36"/>
        <v>3745366733</v>
      </c>
      <c r="U40" s="59">
        <f t="shared" si="36"/>
        <v>12975278906.899998</v>
      </c>
      <c r="V40" s="59">
        <f t="shared" si="36"/>
        <v>3684145389</v>
      </c>
      <c r="W40" s="59">
        <f t="shared" si="36"/>
        <v>61221344</v>
      </c>
      <c r="X40" s="176">
        <f t="shared" si="7"/>
        <v>0.74654931352262044</v>
      </c>
      <c r="Y40" s="176">
        <f t="shared" si="8"/>
        <v>0.16722446152075332</v>
      </c>
      <c r="Z40" s="176">
        <f t="shared" si="9"/>
        <v>0.16449102925261957</v>
      </c>
      <c r="AA40" s="176">
        <f t="shared" ref="AA40:AA42" si="37">+T40/Q40</f>
        <v>0.22399653779292694</v>
      </c>
      <c r="AB40" s="176">
        <f t="shared" ref="AB40" si="38">+V40/T40</f>
        <v>0.98365411230345334</v>
      </c>
    </row>
    <row r="41" spans="1:28" ht="42" customHeight="1" x14ac:dyDescent="0.25">
      <c r="A41" s="38" t="s">
        <v>102</v>
      </c>
      <c r="B41" s="32" t="s">
        <v>41</v>
      </c>
      <c r="C41" s="32">
        <v>20</v>
      </c>
      <c r="D41" s="32" t="s">
        <v>38</v>
      </c>
      <c r="E41" s="39" t="s">
        <v>103</v>
      </c>
      <c r="F41" s="62">
        <f>+F42</f>
        <v>128000000</v>
      </c>
      <c r="G41" s="62">
        <f>+G42</f>
        <v>0</v>
      </c>
      <c r="H41" s="62">
        <f>+H42</f>
        <v>0</v>
      </c>
      <c r="I41" s="62">
        <f>+I42</f>
        <v>0</v>
      </c>
      <c r="J41" s="62">
        <f>+J42</f>
        <v>0</v>
      </c>
      <c r="K41" s="40">
        <f t="shared" si="5"/>
        <v>0</v>
      </c>
      <c r="L41" s="62">
        <f>+L42</f>
        <v>128000000</v>
      </c>
      <c r="M41" s="319">
        <f t="shared" si="2"/>
        <v>1.3999450191268652E-5</v>
      </c>
      <c r="N41" s="62">
        <f t="shared" ref="N41:W41" si="39">+N42</f>
        <v>0</v>
      </c>
      <c r="O41" s="62">
        <f>+O42</f>
        <v>1000000</v>
      </c>
      <c r="P41" s="62">
        <f>+P42</f>
        <v>127000000</v>
      </c>
      <c r="Q41" s="62">
        <f t="shared" si="39"/>
        <v>1000000</v>
      </c>
      <c r="R41" s="62">
        <f t="shared" si="39"/>
        <v>127000000</v>
      </c>
      <c r="S41" s="62">
        <f t="shared" si="39"/>
        <v>0</v>
      </c>
      <c r="T41" s="62">
        <f t="shared" si="39"/>
        <v>0</v>
      </c>
      <c r="U41" s="62">
        <f t="shared" si="39"/>
        <v>1000000</v>
      </c>
      <c r="V41" s="62">
        <f t="shared" si="39"/>
        <v>0</v>
      </c>
      <c r="W41" s="62">
        <f t="shared" si="39"/>
        <v>0</v>
      </c>
      <c r="X41" s="176">
        <f t="shared" si="7"/>
        <v>7.8125E-3</v>
      </c>
      <c r="Y41" s="176">
        <f t="shared" si="8"/>
        <v>0</v>
      </c>
      <c r="Z41" s="176">
        <f t="shared" si="9"/>
        <v>0</v>
      </c>
      <c r="AA41" s="176">
        <f t="shared" si="37"/>
        <v>0</v>
      </c>
      <c r="AB41" s="176" t="s">
        <v>40</v>
      </c>
    </row>
    <row r="42" spans="1:28" ht="42" customHeight="1" x14ac:dyDescent="0.25">
      <c r="A42" s="38" t="s">
        <v>104</v>
      </c>
      <c r="B42" s="32" t="s">
        <v>41</v>
      </c>
      <c r="C42" s="32">
        <v>20</v>
      </c>
      <c r="D42" s="32" t="s">
        <v>38</v>
      </c>
      <c r="E42" s="39" t="s">
        <v>105</v>
      </c>
      <c r="F42" s="59">
        <f>+F45+F43</f>
        <v>128000000</v>
      </c>
      <c r="G42" s="59">
        <f>+G45+G43</f>
        <v>0</v>
      </c>
      <c r="H42" s="59">
        <f>+H45+H43</f>
        <v>0</v>
      </c>
      <c r="I42" s="59">
        <f>+I45+I43</f>
        <v>0</v>
      </c>
      <c r="J42" s="59">
        <f>+J45+J43</f>
        <v>0</v>
      </c>
      <c r="K42" s="40">
        <f t="shared" si="5"/>
        <v>0</v>
      </c>
      <c r="L42" s="59">
        <f>+L45+L43</f>
        <v>128000000</v>
      </c>
      <c r="M42" s="319">
        <f t="shared" si="2"/>
        <v>1.3999450191268652E-5</v>
      </c>
      <c r="N42" s="59">
        <f t="shared" ref="N42:W42" si="40">+N45+N43</f>
        <v>0</v>
      </c>
      <c r="O42" s="59">
        <f>+O45+O43</f>
        <v>1000000</v>
      </c>
      <c r="P42" s="59">
        <f>+P45+P43</f>
        <v>127000000</v>
      </c>
      <c r="Q42" s="59">
        <f t="shared" si="40"/>
        <v>1000000</v>
      </c>
      <c r="R42" s="59">
        <f t="shared" si="40"/>
        <v>127000000</v>
      </c>
      <c r="S42" s="59">
        <f t="shared" si="40"/>
        <v>0</v>
      </c>
      <c r="T42" s="59">
        <f t="shared" si="40"/>
        <v>0</v>
      </c>
      <c r="U42" s="59">
        <f t="shared" si="40"/>
        <v>1000000</v>
      </c>
      <c r="V42" s="59">
        <f t="shared" si="40"/>
        <v>0</v>
      </c>
      <c r="W42" s="59">
        <f t="shared" si="40"/>
        <v>0</v>
      </c>
      <c r="X42" s="176">
        <f t="shared" si="7"/>
        <v>7.8125E-3</v>
      </c>
      <c r="Y42" s="176">
        <f t="shared" si="8"/>
        <v>0</v>
      </c>
      <c r="Z42" s="176">
        <f t="shared" si="9"/>
        <v>0</v>
      </c>
      <c r="AA42" s="176">
        <f t="shared" si="37"/>
        <v>0</v>
      </c>
      <c r="AB42" s="176" t="s">
        <v>40</v>
      </c>
    </row>
    <row r="43" spans="1:28" ht="42" customHeight="1" x14ac:dyDescent="0.25">
      <c r="A43" s="38" t="s">
        <v>106</v>
      </c>
      <c r="B43" s="32" t="s">
        <v>41</v>
      </c>
      <c r="C43" s="32">
        <v>20</v>
      </c>
      <c r="D43" s="32" t="s">
        <v>38</v>
      </c>
      <c r="E43" s="39" t="s">
        <v>107</v>
      </c>
      <c r="F43" s="59">
        <f>+F44</f>
        <v>125000000</v>
      </c>
      <c r="G43" s="59">
        <f>+G44</f>
        <v>0</v>
      </c>
      <c r="H43" s="59">
        <f>+H44</f>
        <v>0</v>
      </c>
      <c r="I43" s="59">
        <f>+I44</f>
        <v>0</v>
      </c>
      <c r="J43" s="59">
        <f>+J44</f>
        <v>0</v>
      </c>
      <c r="K43" s="40">
        <f t="shared" si="5"/>
        <v>0</v>
      </c>
      <c r="L43" s="59">
        <f>+L44</f>
        <v>125000000</v>
      </c>
      <c r="M43" s="319">
        <f t="shared" si="2"/>
        <v>1.3671338077410793E-5</v>
      </c>
      <c r="N43" s="59">
        <f t="shared" ref="N43:W43" si="41">+N44</f>
        <v>0</v>
      </c>
      <c r="O43" s="59">
        <f>+O44</f>
        <v>0</v>
      </c>
      <c r="P43" s="59">
        <f>+P44</f>
        <v>125000000</v>
      </c>
      <c r="Q43" s="59">
        <f t="shared" si="41"/>
        <v>0</v>
      </c>
      <c r="R43" s="59">
        <f t="shared" si="41"/>
        <v>125000000</v>
      </c>
      <c r="S43" s="59">
        <f t="shared" si="41"/>
        <v>0</v>
      </c>
      <c r="T43" s="59">
        <f t="shared" si="41"/>
        <v>0</v>
      </c>
      <c r="U43" s="59">
        <f t="shared" si="41"/>
        <v>0</v>
      </c>
      <c r="V43" s="59">
        <f t="shared" si="41"/>
        <v>0</v>
      </c>
      <c r="W43" s="59">
        <f t="shared" si="41"/>
        <v>0</v>
      </c>
      <c r="X43" s="176">
        <f t="shared" si="7"/>
        <v>0</v>
      </c>
      <c r="Y43" s="176">
        <f t="shared" si="8"/>
        <v>0</v>
      </c>
      <c r="Z43" s="176">
        <f t="shared" si="9"/>
        <v>0</v>
      </c>
      <c r="AA43" s="176" t="s">
        <v>40</v>
      </c>
      <c r="AB43" s="176" t="s">
        <v>40</v>
      </c>
    </row>
    <row r="44" spans="1:28" ht="42" customHeight="1" x14ac:dyDescent="0.25">
      <c r="A44" s="42" t="s">
        <v>108</v>
      </c>
      <c r="B44" s="43" t="s">
        <v>41</v>
      </c>
      <c r="C44" s="43">
        <v>20</v>
      </c>
      <c r="D44" s="43" t="s">
        <v>38</v>
      </c>
      <c r="E44" s="44" t="s">
        <v>109</v>
      </c>
      <c r="F44" s="45">
        <v>125000000</v>
      </c>
      <c r="G44" s="45">
        <v>0</v>
      </c>
      <c r="H44" s="45">
        <v>0</v>
      </c>
      <c r="I44" s="45">
        <v>0</v>
      </c>
      <c r="J44" s="45">
        <v>0</v>
      </c>
      <c r="K44" s="45">
        <f t="shared" si="5"/>
        <v>0</v>
      </c>
      <c r="L44" s="46">
        <f>+F44+K44</f>
        <v>125000000</v>
      </c>
      <c r="M44" s="52">
        <f t="shared" si="2"/>
        <v>1.3671338077410793E-5</v>
      </c>
      <c r="N44" s="45">
        <v>0</v>
      </c>
      <c r="O44" s="45">
        <v>0</v>
      </c>
      <c r="P44" s="45">
        <f>L44-O44</f>
        <v>125000000</v>
      </c>
      <c r="Q44" s="45">
        <v>0</v>
      </c>
      <c r="R44" s="45">
        <f>+L44-Q44</f>
        <v>125000000</v>
      </c>
      <c r="S44" s="45">
        <f>O44-Q44</f>
        <v>0</v>
      </c>
      <c r="T44" s="45">
        <v>0</v>
      </c>
      <c r="U44" s="45">
        <f>+Q44-T44</f>
        <v>0</v>
      </c>
      <c r="V44" s="45">
        <v>0</v>
      </c>
      <c r="W44" s="48">
        <f>+T44-V44</f>
        <v>0</v>
      </c>
      <c r="X44" s="54">
        <f t="shared" si="7"/>
        <v>0</v>
      </c>
      <c r="Y44" s="54">
        <f t="shared" si="8"/>
        <v>0</v>
      </c>
      <c r="Z44" s="54">
        <f t="shared" si="9"/>
        <v>0</v>
      </c>
      <c r="AA44" s="54" t="s">
        <v>40</v>
      </c>
      <c r="AB44" s="54" t="s">
        <v>40</v>
      </c>
    </row>
    <row r="45" spans="1:28" ht="42" customHeight="1" x14ac:dyDescent="0.25">
      <c r="A45" s="38" t="s">
        <v>110</v>
      </c>
      <c r="B45" s="32" t="s">
        <v>41</v>
      </c>
      <c r="C45" s="32">
        <v>20</v>
      </c>
      <c r="D45" s="32" t="s">
        <v>38</v>
      </c>
      <c r="E45" s="39" t="s">
        <v>111</v>
      </c>
      <c r="F45" s="59">
        <f>+F46</f>
        <v>3000000</v>
      </c>
      <c r="G45" s="59">
        <f>+G46</f>
        <v>0</v>
      </c>
      <c r="H45" s="59">
        <f>+H46</f>
        <v>0</v>
      </c>
      <c r="I45" s="59">
        <f>+I46</f>
        <v>0</v>
      </c>
      <c r="J45" s="59">
        <f>+J46</f>
        <v>0</v>
      </c>
      <c r="K45" s="40">
        <f t="shared" si="5"/>
        <v>0</v>
      </c>
      <c r="L45" s="59">
        <f>+L46</f>
        <v>3000000</v>
      </c>
      <c r="M45" s="320">
        <f t="shared" si="2"/>
        <v>3.2811211385785907E-7</v>
      </c>
      <c r="N45" s="59">
        <f t="shared" ref="N45:W45" si="42">+N46</f>
        <v>0</v>
      </c>
      <c r="O45" s="59">
        <f>+O46</f>
        <v>1000000</v>
      </c>
      <c r="P45" s="59">
        <f>+P46</f>
        <v>2000000</v>
      </c>
      <c r="Q45" s="59">
        <f t="shared" si="42"/>
        <v>1000000</v>
      </c>
      <c r="R45" s="59">
        <f>+R46</f>
        <v>2000000</v>
      </c>
      <c r="S45" s="59">
        <f t="shared" si="42"/>
        <v>0</v>
      </c>
      <c r="T45" s="59">
        <f t="shared" si="42"/>
        <v>0</v>
      </c>
      <c r="U45" s="59">
        <f t="shared" si="42"/>
        <v>1000000</v>
      </c>
      <c r="V45" s="59">
        <f t="shared" si="42"/>
        <v>0</v>
      </c>
      <c r="W45" s="59">
        <f t="shared" si="42"/>
        <v>0</v>
      </c>
      <c r="X45" s="176">
        <f t="shared" si="7"/>
        <v>0.33333333333333331</v>
      </c>
      <c r="Y45" s="176">
        <f t="shared" si="8"/>
        <v>0</v>
      </c>
      <c r="Z45" s="176">
        <f t="shared" si="9"/>
        <v>0</v>
      </c>
      <c r="AA45" s="176">
        <f t="shared" ref="AA45:AA94" si="43">+T45/Q45</f>
        <v>0</v>
      </c>
      <c r="AB45" s="176" t="s">
        <v>40</v>
      </c>
    </row>
    <row r="46" spans="1:28" ht="42" customHeight="1" x14ac:dyDescent="0.25">
      <c r="A46" s="42" t="s">
        <v>112</v>
      </c>
      <c r="B46" s="43" t="s">
        <v>41</v>
      </c>
      <c r="C46" s="43">
        <v>20</v>
      </c>
      <c r="D46" s="43" t="s">
        <v>38</v>
      </c>
      <c r="E46" s="44" t="s">
        <v>113</v>
      </c>
      <c r="F46" s="45">
        <v>3000000</v>
      </c>
      <c r="G46" s="45">
        <v>0</v>
      </c>
      <c r="H46" s="45">
        <v>0</v>
      </c>
      <c r="I46" s="45">
        <v>0</v>
      </c>
      <c r="J46" s="45">
        <v>0</v>
      </c>
      <c r="K46" s="45">
        <f t="shared" si="5"/>
        <v>0</v>
      </c>
      <c r="L46" s="46">
        <f>+F46+K46</f>
        <v>3000000</v>
      </c>
      <c r="M46" s="50">
        <f t="shared" si="2"/>
        <v>3.2811211385785907E-7</v>
      </c>
      <c r="N46" s="45">
        <v>0</v>
      </c>
      <c r="O46" s="45">
        <v>1000000</v>
      </c>
      <c r="P46" s="45">
        <f>L46-O46</f>
        <v>2000000</v>
      </c>
      <c r="Q46" s="45">
        <v>1000000</v>
      </c>
      <c r="R46" s="45">
        <f>+L46-Q46</f>
        <v>2000000</v>
      </c>
      <c r="S46" s="45">
        <f>O46-Q46</f>
        <v>0</v>
      </c>
      <c r="T46" s="45">
        <v>0</v>
      </c>
      <c r="U46" s="45">
        <f>+Q46-T46</f>
        <v>1000000</v>
      </c>
      <c r="V46" s="45">
        <v>0</v>
      </c>
      <c r="W46" s="48">
        <f>+T46-V46</f>
        <v>0</v>
      </c>
      <c r="X46" s="54">
        <f t="shared" si="7"/>
        <v>0.33333333333333331</v>
      </c>
      <c r="Y46" s="54">
        <f t="shared" si="8"/>
        <v>0</v>
      </c>
      <c r="Z46" s="54">
        <f t="shared" si="9"/>
        <v>0</v>
      </c>
      <c r="AA46" s="54">
        <f t="shared" si="43"/>
        <v>0</v>
      </c>
      <c r="AB46" s="54" t="s">
        <v>40</v>
      </c>
    </row>
    <row r="47" spans="1:28" ht="42" customHeight="1" x14ac:dyDescent="0.25">
      <c r="A47" s="38" t="s">
        <v>114</v>
      </c>
      <c r="B47" s="32" t="s">
        <v>41</v>
      </c>
      <c r="C47" s="32">
        <v>20</v>
      </c>
      <c r="D47" s="32" t="s">
        <v>38</v>
      </c>
      <c r="E47" s="39" t="s">
        <v>115</v>
      </c>
      <c r="F47" s="62">
        <f>+F48+F65</f>
        <v>22269242000</v>
      </c>
      <c r="G47" s="62">
        <f>+G48+G65</f>
        <v>0</v>
      </c>
      <c r="H47" s="62">
        <f>+H48+H65</f>
        <v>0</v>
      </c>
      <c r="I47" s="62">
        <f>+I48+I65</f>
        <v>10400000</v>
      </c>
      <c r="J47" s="62">
        <f>+J48+J65</f>
        <v>10400000</v>
      </c>
      <c r="K47" s="40">
        <f t="shared" si="5"/>
        <v>0</v>
      </c>
      <c r="L47" s="62">
        <f>+L48+L65</f>
        <v>22269242000</v>
      </c>
      <c r="M47" s="319">
        <f t="shared" si="2"/>
        <v>2.4356026888774055E-3</v>
      </c>
      <c r="N47" s="62">
        <f t="shared" ref="N47:W47" si="44">+N48+N65</f>
        <v>0</v>
      </c>
      <c r="O47" s="62">
        <f>+O48+O65</f>
        <v>20437040428.34</v>
      </c>
      <c r="P47" s="62">
        <f>+P48+P65</f>
        <v>1832201571.6599991</v>
      </c>
      <c r="Q47" s="62">
        <f t="shared" si="44"/>
        <v>16719645639.900002</v>
      </c>
      <c r="R47" s="62">
        <f t="shared" si="44"/>
        <v>5460480529.1000004</v>
      </c>
      <c r="S47" s="62">
        <f t="shared" si="44"/>
        <v>3717394788.440001</v>
      </c>
      <c r="T47" s="62">
        <f t="shared" si="44"/>
        <v>3745366733</v>
      </c>
      <c r="U47" s="62">
        <f t="shared" si="44"/>
        <v>12974278906.899998</v>
      </c>
      <c r="V47" s="62">
        <f t="shared" si="44"/>
        <v>3684145389</v>
      </c>
      <c r="W47" s="62">
        <f t="shared" si="44"/>
        <v>61221344</v>
      </c>
      <c r="X47" s="176">
        <f t="shared" si="7"/>
        <v>0.75079545320402019</v>
      </c>
      <c r="Y47" s="176">
        <f t="shared" si="8"/>
        <v>0.16818564066976324</v>
      </c>
      <c r="Z47" s="176">
        <f t="shared" si="9"/>
        <v>0.16543649707520355</v>
      </c>
      <c r="AA47" s="176">
        <f t="shared" si="43"/>
        <v>0.22400993499898128</v>
      </c>
      <c r="AB47" s="176">
        <f t="shared" ref="AB47:AB94" si="45">+V47/T47</f>
        <v>0.98365411230345334</v>
      </c>
    </row>
    <row r="48" spans="1:28" ht="42" customHeight="1" x14ac:dyDescent="0.25">
      <c r="A48" s="38" t="s">
        <v>116</v>
      </c>
      <c r="B48" s="32" t="s">
        <v>41</v>
      </c>
      <c r="C48" s="32">
        <v>20</v>
      </c>
      <c r="D48" s="32" t="s">
        <v>38</v>
      </c>
      <c r="E48" s="39" t="s">
        <v>117</v>
      </c>
      <c r="F48" s="59">
        <f>+F49+F53+F60</f>
        <v>533560629</v>
      </c>
      <c r="G48" s="59">
        <f>+G49+G53+G60</f>
        <v>0</v>
      </c>
      <c r="H48" s="59">
        <f>+H49+H53+H60</f>
        <v>0</v>
      </c>
      <c r="I48" s="59">
        <f>+I49+I53+I60</f>
        <v>10400000</v>
      </c>
      <c r="J48" s="59">
        <f>+J49+J53+J60</f>
        <v>10400000</v>
      </c>
      <c r="K48" s="40">
        <f t="shared" si="5"/>
        <v>0</v>
      </c>
      <c r="L48" s="59">
        <f>+L49+L53+L60</f>
        <v>533560629</v>
      </c>
      <c r="M48" s="319">
        <f t="shared" si="2"/>
        <v>5.8355901950839631E-5</v>
      </c>
      <c r="N48" s="59">
        <f t="shared" ref="N48:W48" si="46">+N49+N53+N60</f>
        <v>0</v>
      </c>
      <c r="O48" s="59">
        <f>+O49+O53+O60</f>
        <v>175557745.55000001</v>
      </c>
      <c r="P48" s="59">
        <f>+P49+P53+P60</f>
        <v>358002883.44999999</v>
      </c>
      <c r="Q48" s="59">
        <f t="shared" si="46"/>
        <v>174657841.97999999</v>
      </c>
      <c r="R48" s="59">
        <f t="shared" si="46"/>
        <v>358902787.02000004</v>
      </c>
      <c r="S48" s="59">
        <f t="shared" si="46"/>
        <v>899903.57000000204</v>
      </c>
      <c r="T48" s="59">
        <f t="shared" si="46"/>
        <v>20801401.66</v>
      </c>
      <c r="U48" s="59">
        <f t="shared" si="46"/>
        <v>153856440.31999999</v>
      </c>
      <c r="V48" s="59">
        <f t="shared" si="46"/>
        <v>20801401.66</v>
      </c>
      <c r="W48" s="59">
        <f t="shared" si="46"/>
        <v>0</v>
      </c>
      <c r="X48" s="176">
        <f t="shared" si="7"/>
        <v>0.32734394647398168</v>
      </c>
      <c r="Y48" s="176">
        <f t="shared" si="8"/>
        <v>3.8986013077812756E-2</v>
      </c>
      <c r="Z48" s="176">
        <f t="shared" si="9"/>
        <v>3.8986013077812756E-2</v>
      </c>
      <c r="AA48" s="176">
        <f t="shared" si="43"/>
        <v>0.11909801142729086</v>
      </c>
      <c r="AB48" s="176">
        <f t="shared" si="45"/>
        <v>1</v>
      </c>
    </row>
    <row r="49" spans="1:28" ht="66" customHeight="1" x14ac:dyDescent="0.25">
      <c r="A49" s="38" t="s">
        <v>118</v>
      </c>
      <c r="B49" s="32" t="s">
        <v>41</v>
      </c>
      <c r="C49" s="32">
        <v>20</v>
      </c>
      <c r="D49" s="32" t="s">
        <v>38</v>
      </c>
      <c r="E49" s="39" t="s">
        <v>119</v>
      </c>
      <c r="F49" s="59">
        <f>+F50+F51+F52</f>
        <v>231500000</v>
      </c>
      <c r="G49" s="59">
        <f>+G50+G51+G52</f>
        <v>0</v>
      </c>
      <c r="H49" s="59">
        <f>+H50+H51+H52</f>
        <v>0</v>
      </c>
      <c r="I49" s="59">
        <f>+I50+I51+I52</f>
        <v>0</v>
      </c>
      <c r="J49" s="59">
        <f>+J50+J51+J52</f>
        <v>0</v>
      </c>
      <c r="K49" s="40">
        <f t="shared" si="5"/>
        <v>0</v>
      </c>
      <c r="L49" s="59">
        <f>+L50+L51+L52</f>
        <v>231500000</v>
      </c>
      <c r="M49" s="319">
        <f t="shared" si="2"/>
        <v>2.531931811936479E-5</v>
      </c>
      <c r="N49" s="59">
        <f t="shared" ref="N49:W49" si="47">+N50+N51+N52</f>
        <v>0</v>
      </c>
      <c r="O49" s="59">
        <f>+O50+O51+O52</f>
        <v>55073168</v>
      </c>
      <c r="P49" s="59">
        <f>+P50+P51+P52</f>
        <v>176426832</v>
      </c>
      <c r="Q49" s="59">
        <f t="shared" si="47"/>
        <v>55070047.319999993</v>
      </c>
      <c r="R49" s="59">
        <f t="shared" si="47"/>
        <v>176429952.68000001</v>
      </c>
      <c r="S49" s="59">
        <f t="shared" si="47"/>
        <v>3120.6800000035946</v>
      </c>
      <c r="T49" s="59">
        <f t="shared" si="47"/>
        <v>6248269</v>
      </c>
      <c r="U49" s="59">
        <f t="shared" si="47"/>
        <v>48821778.319999993</v>
      </c>
      <c r="V49" s="59">
        <f t="shared" si="47"/>
        <v>6248269</v>
      </c>
      <c r="W49" s="59">
        <f t="shared" si="47"/>
        <v>0</v>
      </c>
      <c r="X49" s="176">
        <f t="shared" si="7"/>
        <v>0.23788357373650104</v>
      </c>
      <c r="Y49" s="176">
        <f t="shared" si="8"/>
        <v>2.6990362850971922E-2</v>
      </c>
      <c r="Z49" s="176">
        <f t="shared" si="9"/>
        <v>2.6990362850971922E-2</v>
      </c>
      <c r="AA49" s="176">
        <f t="shared" si="43"/>
        <v>0.11346038916023944</v>
      </c>
      <c r="AB49" s="176">
        <f t="shared" si="45"/>
        <v>1</v>
      </c>
    </row>
    <row r="50" spans="1:28" ht="66" customHeight="1" x14ac:dyDescent="0.25">
      <c r="A50" s="42" t="s">
        <v>120</v>
      </c>
      <c r="B50" s="43" t="s">
        <v>41</v>
      </c>
      <c r="C50" s="43">
        <v>20</v>
      </c>
      <c r="D50" s="43" t="s">
        <v>38</v>
      </c>
      <c r="E50" s="44" t="s">
        <v>121</v>
      </c>
      <c r="F50" s="45">
        <v>101000000</v>
      </c>
      <c r="G50" s="45">
        <v>0</v>
      </c>
      <c r="H50" s="45">
        <v>0</v>
      </c>
      <c r="I50" s="45">
        <v>0</v>
      </c>
      <c r="J50" s="45">
        <v>0</v>
      </c>
      <c r="K50" s="45">
        <f t="shared" si="5"/>
        <v>0</v>
      </c>
      <c r="L50" s="46">
        <f>+F50+K50</f>
        <v>101000000</v>
      </c>
      <c r="M50" s="52">
        <f t="shared" si="2"/>
        <v>1.1046441166547921E-5</v>
      </c>
      <c r="N50" s="45">
        <v>0</v>
      </c>
      <c r="O50" s="45">
        <v>52571168</v>
      </c>
      <c r="P50" s="45">
        <f>L50-O50</f>
        <v>48428832</v>
      </c>
      <c r="Q50" s="45">
        <v>52569234.909999996</v>
      </c>
      <c r="R50" s="45">
        <f>+L50-Q50</f>
        <v>48430765.090000004</v>
      </c>
      <c r="S50" s="45">
        <f>O50-Q50</f>
        <v>1933.0900000035763</v>
      </c>
      <c r="T50" s="45">
        <v>6248269</v>
      </c>
      <c r="U50" s="45">
        <f>+Q50-T50</f>
        <v>46320965.909999996</v>
      </c>
      <c r="V50" s="45">
        <v>6248269</v>
      </c>
      <c r="W50" s="48">
        <f>+T50-V50</f>
        <v>0</v>
      </c>
      <c r="X50" s="54">
        <f t="shared" si="7"/>
        <v>0.52048747435643561</v>
      </c>
      <c r="Y50" s="54">
        <f t="shared" si="8"/>
        <v>6.1864049504950495E-2</v>
      </c>
      <c r="Z50" s="54">
        <f t="shared" si="9"/>
        <v>6.1864049504950495E-2</v>
      </c>
      <c r="AA50" s="54">
        <f t="shared" si="43"/>
        <v>0.11885790254884271</v>
      </c>
      <c r="AB50" s="321">
        <f t="shared" si="45"/>
        <v>1</v>
      </c>
    </row>
    <row r="51" spans="1:28" ht="42" customHeight="1" x14ac:dyDescent="0.25">
      <c r="A51" s="42" t="s">
        <v>122</v>
      </c>
      <c r="B51" s="43" t="s">
        <v>41</v>
      </c>
      <c r="C51" s="43">
        <v>20</v>
      </c>
      <c r="D51" s="43" t="s">
        <v>38</v>
      </c>
      <c r="E51" s="44" t="s">
        <v>123</v>
      </c>
      <c r="F51" s="45">
        <v>2500000</v>
      </c>
      <c r="G51" s="45">
        <v>0</v>
      </c>
      <c r="H51" s="45">
        <v>0</v>
      </c>
      <c r="I51" s="45">
        <v>0</v>
      </c>
      <c r="J51" s="45">
        <v>0</v>
      </c>
      <c r="K51" s="45">
        <f t="shared" si="5"/>
        <v>0</v>
      </c>
      <c r="L51" s="46">
        <f>+F51+K51</f>
        <v>2500000</v>
      </c>
      <c r="M51" s="50">
        <f t="shared" si="2"/>
        <v>2.7342676154821585E-7</v>
      </c>
      <c r="N51" s="45">
        <v>0</v>
      </c>
      <c r="O51" s="45">
        <v>2500000</v>
      </c>
      <c r="P51" s="45">
        <f>L51-O51</f>
        <v>0</v>
      </c>
      <c r="Q51" s="45">
        <v>2499572.98</v>
      </c>
      <c r="R51" s="45">
        <f>+L51-Q51</f>
        <v>427.02000000001863</v>
      </c>
      <c r="S51" s="45">
        <f>O51-Q51</f>
        <v>427.02000000001863</v>
      </c>
      <c r="T51" s="45">
        <v>0</v>
      </c>
      <c r="U51" s="45">
        <f>+Q51-T51</f>
        <v>2499572.98</v>
      </c>
      <c r="V51" s="45">
        <v>0</v>
      </c>
      <c r="W51" s="48">
        <f>+T51-V51</f>
        <v>0</v>
      </c>
      <c r="X51" s="54">
        <f t="shared" si="7"/>
        <v>0.99982919199999998</v>
      </c>
      <c r="Y51" s="54">
        <f t="shared" si="8"/>
        <v>0</v>
      </c>
      <c r="Z51" s="54">
        <f t="shared" si="9"/>
        <v>0</v>
      </c>
      <c r="AA51" s="54">
        <f t="shared" si="43"/>
        <v>0</v>
      </c>
      <c r="AB51" s="54" t="s">
        <v>40</v>
      </c>
    </row>
    <row r="52" spans="1:28" ht="42" customHeight="1" x14ac:dyDescent="0.25">
      <c r="A52" s="42" t="s">
        <v>124</v>
      </c>
      <c r="B52" s="43" t="s">
        <v>41</v>
      </c>
      <c r="C52" s="43">
        <v>20</v>
      </c>
      <c r="D52" s="43" t="s">
        <v>38</v>
      </c>
      <c r="E52" s="44" t="s">
        <v>125</v>
      </c>
      <c r="F52" s="45">
        <v>128000000</v>
      </c>
      <c r="G52" s="45">
        <v>0</v>
      </c>
      <c r="H52" s="45">
        <v>0</v>
      </c>
      <c r="I52" s="45">
        <v>0</v>
      </c>
      <c r="J52" s="45">
        <v>0</v>
      </c>
      <c r="K52" s="45">
        <f t="shared" si="5"/>
        <v>0</v>
      </c>
      <c r="L52" s="46">
        <f>+F52+K52</f>
        <v>128000000</v>
      </c>
      <c r="M52" s="52">
        <f t="shared" si="2"/>
        <v>1.3999450191268652E-5</v>
      </c>
      <c r="N52" s="45">
        <v>0</v>
      </c>
      <c r="O52" s="45">
        <v>2000</v>
      </c>
      <c r="P52" s="45">
        <f>L52-O52</f>
        <v>127998000</v>
      </c>
      <c r="Q52" s="45">
        <v>1239.43</v>
      </c>
      <c r="R52" s="45">
        <f>+L52-Q52</f>
        <v>127998760.56999999</v>
      </c>
      <c r="S52" s="45">
        <f>O52-Q52</f>
        <v>760.56999999999994</v>
      </c>
      <c r="T52" s="45">
        <v>0</v>
      </c>
      <c r="U52" s="45">
        <f>+Q52-T52</f>
        <v>1239.43</v>
      </c>
      <c r="V52" s="45">
        <v>0</v>
      </c>
      <c r="W52" s="48">
        <f>+T52-V52</f>
        <v>0</v>
      </c>
      <c r="X52" s="54">
        <f t="shared" si="7"/>
        <v>9.683046875000001E-6</v>
      </c>
      <c r="Y52" s="54">
        <f t="shared" si="8"/>
        <v>0</v>
      </c>
      <c r="Z52" s="54">
        <f t="shared" si="9"/>
        <v>0</v>
      </c>
      <c r="AA52" s="321">
        <f t="shared" si="43"/>
        <v>0</v>
      </c>
      <c r="AB52" s="54" t="s">
        <v>40</v>
      </c>
    </row>
    <row r="53" spans="1:28" ht="67.5" customHeight="1" x14ac:dyDescent="0.25">
      <c r="A53" s="65" t="s">
        <v>126</v>
      </c>
      <c r="B53" s="32" t="s">
        <v>41</v>
      </c>
      <c r="C53" s="32">
        <v>20</v>
      </c>
      <c r="D53" s="32" t="s">
        <v>38</v>
      </c>
      <c r="E53" s="39" t="s">
        <v>127</v>
      </c>
      <c r="F53" s="59">
        <f>SUM(F54:F59)</f>
        <v>281060629</v>
      </c>
      <c r="G53" s="59">
        <f>SUM(G54:G59)</f>
        <v>0</v>
      </c>
      <c r="H53" s="59">
        <f>SUM(H54:H59)</f>
        <v>0</v>
      </c>
      <c r="I53" s="59">
        <f>SUM(I54:I59)</f>
        <v>0</v>
      </c>
      <c r="J53" s="59">
        <f>SUM(J54:J59)</f>
        <v>10400000</v>
      </c>
      <c r="K53" s="40">
        <f t="shared" si="5"/>
        <v>-10400000</v>
      </c>
      <c r="L53" s="59">
        <f>SUM(L54:L59)</f>
        <v>270660629</v>
      </c>
      <c r="M53" s="319">
        <f t="shared" si="2"/>
        <v>2.9602343706429249E-5</v>
      </c>
      <c r="N53" s="59">
        <f t="shared" ref="N53:W53" si="48">SUM(N54:N59)</f>
        <v>0</v>
      </c>
      <c r="O53" s="59">
        <f>SUM(O54:O59)</f>
        <v>112778577.55</v>
      </c>
      <c r="P53" s="59">
        <f>SUM(P54:P59)</f>
        <v>157882051.44999999</v>
      </c>
      <c r="Q53" s="59">
        <f t="shared" si="48"/>
        <v>111885401.53</v>
      </c>
      <c r="R53" s="59">
        <f t="shared" si="48"/>
        <v>158775227.47000003</v>
      </c>
      <c r="S53" s="59">
        <f t="shared" si="48"/>
        <v>893176.01999999851</v>
      </c>
      <c r="T53" s="59">
        <f t="shared" si="48"/>
        <v>14553132.66</v>
      </c>
      <c r="U53" s="59">
        <f t="shared" si="48"/>
        <v>97332268.86999999</v>
      </c>
      <c r="V53" s="59">
        <f t="shared" si="48"/>
        <v>14553132.66</v>
      </c>
      <c r="W53" s="59">
        <f t="shared" si="48"/>
        <v>0</v>
      </c>
      <c r="X53" s="176">
        <f t="shared" si="7"/>
        <v>0.41337893118544405</v>
      </c>
      <c r="Y53" s="176">
        <f t="shared" si="8"/>
        <v>5.376893090719892E-2</v>
      </c>
      <c r="Z53" s="176">
        <f t="shared" si="9"/>
        <v>5.376893090719892E-2</v>
      </c>
      <c r="AA53" s="176">
        <f t="shared" si="43"/>
        <v>0.13007177398472175</v>
      </c>
      <c r="AB53" s="176">
        <f t="shared" si="45"/>
        <v>1</v>
      </c>
    </row>
    <row r="54" spans="1:28" ht="70.5" customHeight="1" x14ac:dyDescent="0.25">
      <c r="A54" s="66" t="s">
        <v>128</v>
      </c>
      <c r="B54" s="43" t="s">
        <v>41</v>
      </c>
      <c r="C54" s="43">
        <v>20</v>
      </c>
      <c r="D54" s="43" t="s">
        <v>38</v>
      </c>
      <c r="E54" s="44" t="s">
        <v>129</v>
      </c>
      <c r="F54" s="45">
        <v>120811603</v>
      </c>
      <c r="G54" s="45">
        <v>0</v>
      </c>
      <c r="H54" s="45">
        <v>0</v>
      </c>
      <c r="I54" s="45">
        <v>0</v>
      </c>
      <c r="J54" s="45">
        <v>10400000</v>
      </c>
      <c r="K54" s="45">
        <f t="shared" si="5"/>
        <v>-10400000</v>
      </c>
      <c r="L54" s="46">
        <f t="shared" ref="L54:L59" si="49">+F54+K54</f>
        <v>110411603</v>
      </c>
      <c r="M54" s="52">
        <f t="shared" si="2"/>
        <v>1.207579481825491E-5</v>
      </c>
      <c r="N54" s="45">
        <v>0</v>
      </c>
      <c r="O54" s="45">
        <v>11572813.550000001</v>
      </c>
      <c r="P54" s="45">
        <f t="shared" ref="P54:P59" si="50">L54-O54</f>
        <v>98838789.450000003</v>
      </c>
      <c r="Q54" s="45">
        <v>11552819.630000001</v>
      </c>
      <c r="R54" s="45">
        <f t="shared" ref="R54:R59" si="51">+L54-Q54</f>
        <v>98858783.370000005</v>
      </c>
      <c r="S54" s="45">
        <f t="shared" ref="S54:S59" si="52">O54-Q54</f>
        <v>19993.919999999925</v>
      </c>
      <c r="T54" s="45">
        <v>1968250</v>
      </c>
      <c r="U54" s="45">
        <f t="shared" ref="U54:U59" si="53">+Q54-T54</f>
        <v>9584569.6300000008</v>
      </c>
      <c r="V54" s="45">
        <v>1968250</v>
      </c>
      <c r="W54" s="48">
        <f t="shared" ref="W54:W59" si="54">+T54-V54</f>
        <v>0</v>
      </c>
      <c r="X54" s="54">
        <f t="shared" si="7"/>
        <v>0.10463410833732756</v>
      </c>
      <c r="Y54" s="54">
        <f t="shared" si="8"/>
        <v>1.7826477892907686E-2</v>
      </c>
      <c r="Z54" s="54">
        <f t="shared" si="9"/>
        <v>1.7826477892907686E-2</v>
      </c>
      <c r="AA54" s="54">
        <f t="shared" si="43"/>
        <v>0.17036966411982318</v>
      </c>
      <c r="AB54" s="54">
        <f t="shared" si="45"/>
        <v>1</v>
      </c>
    </row>
    <row r="55" spans="1:28" ht="70.5" customHeight="1" x14ac:dyDescent="0.25">
      <c r="A55" s="66" t="s">
        <v>130</v>
      </c>
      <c r="B55" s="43" t="s">
        <v>41</v>
      </c>
      <c r="C55" s="43">
        <v>20</v>
      </c>
      <c r="D55" s="43" t="s">
        <v>38</v>
      </c>
      <c r="E55" s="44" t="s">
        <v>131</v>
      </c>
      <c r="F55" s="45">
        <v>70953204</v>
      </c>
      <c r="G55" s="45">
        <v>0</v>
      </c>
      <c r="H55" s="45">
        <v>0</v>
      </c>
      <c r="I55" s="45">
        <v>0</v>
      </c>
      <c r="J55" s="45">
        <v>0</v>
      </c>
      <c r="K55" s="45">
        <f t="shared" si="5"/>
        <v>0</v>
      </c>
      <c r="L55" s="46">
        <f t="shared" si="49"/>
        <v>70953204</v>
      </c>
      <c r="M55" s="52">
        <f t="shared" si="2"/>
        <v>7.760201916475966E-6</v>
      </c>
      <c r="N55" s="45">
        <v>0</v>
      </c>
      <c r="O55" s="45">
        <v>59956204</v>
      </c>
      <c r="P55" s="45">
        <f t="shared" si="50"/>
        <v>10997000</v>
      </c>
      <c r="Q55" s="45">
        <v>59093263.82</v>
      </c>
      <c r="R55" s="45">
        <f t="shared" si="51"/>
        <v>11859940.18</v>
      </c>
      <c r="S55" s="45">
        <f t="shared" si="52"/>
        <v>862940.1799999997</v>
      </c>
      <c r="T55" s="45">
        <v>8172132.2000000002</v>
      </c>
      <c r="U55" s="45">
        <f t="shared" si="53"/>
        <v>50921131.619999997</v>
      </c>
      <c r="V55" s="45">
        <v>8172132.2000000002</v>
      </c>
      <c r="W55" s="48">
        <f t="shared" si="54"/>
        <v>0</v>
      </c>
      <c r="X55" s="54">
        <f t="shared" si="7"/>
        <v>0.83284841964289591</v>
      </c>
      <c r="Y55" s="54">
        <f t="shared" si="8"/>
        <v>0.11517636610180423</v>
      </c>
      <c r="Z55" s="54">
        <f t="shared" si="9"/>
        <v>0.11517636610180423</v>
      </c>
      <c r="AA55" s="54">
        <f t="shared" si="43"/>
        <v>0.1382921110076536</v>
      </c>
      <c r="AB55" s="54">
        <f t="shared" si="45"/>
        <v>1</v>
      </c>
    </row>
    <row r="56" spans="1:28" ht="70.5" customHeight="1" x14ac:dyDescent="0.25">
      <c r="A56" s="66" t="s">
        <v>132</v>
      </c>
      <c r="B56" s="43" t="s">
        <v>41</v>
      </c>
      <c r="C56" s="43">
        <v>20</v>
      </c>
      <c r="D56" s="43" t="s">
        <v>38</v>
      </c>
      <c r="E56" s="44" t="s">
        <v>133</v>
      </c>
      <c r="F56" s="45">
        <v>6525046</v>
      </c>
      <c r="G56" s="45">
        <v>0</v>
      </c>
      <c r="H56" s="45">
        <v>0</v>
      </c>
      <c r="I56" s="45">
        <v>0</v>
      </c>
      <c r="J56" s="45">
        <v>0</v>
      </c>
      <c r="K56" s="45">
        <f t="shared" si="5"/>
        <v>0</v>
      </c>
      <c r="L56" s="46">
        <f t="shared" si="49"/>
        <v>6525046</v>
      </c>
      <c r="M56" s="51">
        <f t="shared" si="2"/>
        <v>7.1364887869325591E-7</v>
      </c>
      <c r="N56" s="45">
        <v>0</v>
      </c>
      <c r="O56" s="45">
        <v>4027046</v>
      </c>
      <c r="P56" s="45">
        <f t="shared" si="50"/>
        <v>2498000</v>
      </c>
      <c r="Q56" s="45">
        <v>4025194.34</v>
      </c>
      <c r="R56" s="45">
        <f t="shared" si="51"/>
        <v>2499851.66</v>
      </c>
      <c r="S56" s="45">
        <f t="shared" si="52"/>
        <v>1851.660000000149</v>
      </c>
      <c r="T56" s="45">
        <v>700751</v>
      </c>
      <c r="U56" s="45">
        <f t="shared" si="53"/>
        <v>3324443.34</v>
      </c>
      <c r="V56" s="45">
        <v>700751</v>
      </c>
      <c r="W56" s="48">
        <f t="shared" si="54"/>
        <v>0</v>
      </c>
      <c r="X56" s="54">
        <f t="shared" si="7"/>
        <v>0.61688367254422416</v>
      </c>
      <c r="Y56" s="54">
        <f t="shared" si="8"/>
        <v>0.10739403216467747</v>
      </c>
      <c r="Z56" s="54">
        <f t="shared" si="9"/>
        <v>0.10739403216467747</v>
      </c>
      <c r="AA56" s="54">
        <f t="shared" si="43"/>
        <v>0.17409122164272944</v>
      </c>
      <c r="AB56" s="54">
        <f t="shared" si="45"/>
        <v>1</v>
      </c>
    </row>
    <row r="57" spans="1:28" ht="42" customHeight="1" x14ac:dyDescent="0.25">
      <c r="A57" s="66" t="s">
        <v>134</v>
      </c>
      <c r="B57" s="43" t="s">
        <v>41</v>
      </c>
      <c r="C57" s="43">
        <v>20</v>
      </c>
      <c r="D57" s="43" t="s">
        <v>38</v>
      </c>
      <c r="E57" s="44" t="s">
        <v>135</v>
      </c>
      <c r="F57" s="45">
        <v>45441533</v>
      </c>
      <c r="G57" s="45">
        <v>0</v>
      </c>
      <c r="H57" s="45">
        <v>0</v>
      </c>
      <c r="I57" s="45">
        <v>0</v>
      </c>
      <c r="J57" s="45">
        <v>0</v>
      </c>
      <c r="K57" s="45">
        <f t="shared" si="5"/>
        <v>0</v>
      </c>
      <c r="L57" s="46">
        <f t="shared" si="49"/>
        <v>45441533</v>
      </c>
      <c r="M57" s="51">
        <f t="shared" si="2"/>
        <v>4.9699724831905529E-6</v>
      </c>
      <c r="N57" s="45">
        <v>0</v>
      </c>
      <c r="O57" s="45">
        <v>22532837</v>
      </c>
      <c r="P57" s="45">
        <f t="shared" si="50"/>
        <v>22908696</v>
      </c>
      <c r="Q57" s="45">
        <v>22531022.510000002</v>
      </c>
      <c r="R57" s="45">
        <f t="shared" si="51"/>
        <v>22910510.489999998</v>
      </c>
      <c r="S57" s="45">
        <f t="shared" si="52"/>
        <v>1814.4899999983609</v>
      </c>
      <c r="T57" s="45">
        <v>1253850.46</v>
      </c>
      <c r="U57" s="45">
        <f t="shared" si="53"/>
        <v>21277172.050000001</v>
      </c>
      <c r="V57" s="45">
        <v>1253850.46</v>
      </c>
      <c r="W57" s="48">
        <f t="shared" si="54"/>
        <v>0</v>
      </c>
      <c r="X57" s="54">
        <f t="shared" si="7"/>
        <v>0.49582443686483907</v>
      </c>
      <c r="Y57" s="54">
        <f t="shared" si="8"/>
        <v>2.7592609166596557E-2</v>
      </c>
      <c r="Z57" s="54">
        <f t="shared" si="9"/>
        <v>2.7592609166596557E-2</v>
      </c>
      <c r="AA57" s="54">
        <f t="shared" si="43"/>
        <v>5.5649958160731511E-2</v>
      </c>
      <c r="AB57" s="54">
        <f t="shared" si="45"/>
        <v>1</v>
      </c>
    </row>
    <row r="58" spans="1:28" ht="42" customHeight="1" x14ac:dyDescent="0.25">
      <c r="A58" s="66" t="s">
        <v>136</v>
      </c>
      <c r="B58" s="43" t="s">
        <v>41</v>
      </c>
      <c r="C58" s="43">
        <v>20</v>
      </c>
      <c r="D58" s="43" t="s">
        <v>38</v>
      </c>
      <c r="E58" s="44" t="s">
        <v>137</v>
      </c>
      <c r="F58" s="45">
        <v>1000000</v>
      </c>
      <c r="G58" s="45">
        <v>0</v>
      </c>
      <c r="H58" s="45">
        <v>0</v>
      </c>
      <c r="I58" s="45">
        <v>0</v>
      </c>
      <c r="J58" s="45">
        <v>0</v>
      </c>
      <c r="K58" s="45">
        <f t="shared" si="5"/>
        <v>0</v>
      </c>
      <c r="L58" s="46">
        <f t="shared" si="49"/>
        <v>1000000</v>
      </c>
      <c r="M58" s="50">
        <f t="shared" si="2"/>
        <v>1.0937070461928635E-7</v>
      </c>
      <c r="N58" s="45">
        <v>0</v>
      </c>
      <c r="O58" s="45">
        <v>355435</v>
      </c>
      <c r="P58" s="45">
        <f t="shared" si="50"/>
        <v>644565</v>
      </c>
      <c r="Q58" s="45">
        <v>353632.63</v>
      </c>
      <c r="R58" s="45">
        <f t="shared" si="51"/>
        <v>646367.37</v>
      </c>
      <c r="S58" s="45">
        <f t="shared" si="52"/>
        <v>1802.3699999999953</v>
      </c>
      <c r="T58" s="45">
        <v>0</v>
      </c>
      <c r="U58" s="45">
        <f t="shared" si="53"/>
        <v>353632.63</v>
      </c>
      <c r="V58" s="45">
        <v>0</v>
      </c>
      <c r="W58" s="48">
        <f t="shared" si="54"/>
        <v>0</v>
      </c>
      <c r="X58" s="54">
        <f t="shared" si="7"/>
        <v>0.35363263</v>
      </c>
      <c r="Y58" s="54">
        <f t="shared" si="8"/>
        <v>0</v>
      </c>
      <c r="Z58" s="54">
        <f t="shared" si="9"/>
        <v>0</v>
      </c>
      <c r="AA58" s="54">
        <f t="shared" si="43"/>
        <v>0</v>
      </c>
      <c r="AB58" s="54" t="s">
        <v>40</v>
      </c>
    </row>
    <row r="59" spans="1:28" ht="42" customHeight="1" x14ac:dyDescent="0.25">
      <c r="A59" s="66" t="s">
        <v>138</v>
      </c>
      <c r="B59" s="43" t="s">
        <v>41</v>
      </c>
      <c r="C59" s="43">
        <v>20</v>
      </c>
      <c r="D59" s="43" t="s">
        <v>38</v>
      </c>
      <c r="E59" s="44" t="s">
        <v>139</v>
      </c>
      <c r="F59" s="45">
        <v>36329243</v>
      </c>
      <c r="G59" s="45">
        <v>0</v>
      </c>
      <c r="H59" s="45">
        <v>0</v>
      </c>
      <c r="I59" s="45">
        <v>0</v>
      </c>
      <c r="J59" s="45">
        <v>0</v>
      </c>
      <c r="K59" s="45">
        <f t="shared" si="5"/>
        <v>0</v>
      </c>
      <c r="L59" s="46">
        <f t="shared" si="49"/>
        <v>36329243</v>
      </c>
      <c r="M59" s="51">
        <f t="shared" si="2"/>
        <v>3.973354905195276E-6</v>
      </c>
      <c r="N59" s="45">
        <v>0</v>
      </c>
      <c r="O59" s="45">
        <v>14334242</v>
      </c>
      <c r="P59" s="45">
        <f t="shared" si="50"/>
        <v>21995001</v>
      </c>
      <c r="Q59" s="45">
        <v>14329468.6</v>
      </c>
      <c r="R59" s="45">
        <f t="shared" si="51"/>
        <v>21999774.399999999</v>
      </c>
      <c r="S59" s="45">
        <f t="shared" si="52"/>
        <v>4773.4000000003725</v>
      </c>
      <c r="T59" s="45">
        <v>2458149</v>
      </c>
      <c r="U59" s="45">
        <f t="shared" si="53"/>
        <v>11871319.6</v>
      </c>
      <c r="V59" s="45">
        <v>2458149</v>
      </c>
      <c r="W59" s="48">
        <f t="shared" si="54"/>
        <v>0</v>
      </c>
      <c r="X59" s="54">
        <f t="shared" si="7"/>
        <v>0.3944334485582317</v>
      </c>
      <c r="Y59" s="54">
        <f t="shared" si="8"/>
        <v>6.7663094438824387E-2</v>
      </c>
      <c r="Z59" s="54">
        <f t="shared" si="9"/>
        <v>6.7663094438824387E-2</v>
      </c>
      <c r="AA59" s="54">
        <f t="shared" si="43"/>
        <v>0.17154502156486109</v>
      </c>
      <c r="AB59" s="54">
        <f t="shared" si="45"/>
        <v>1</v>
      </c>
    </row>
    <row r="60" spans="1:28" ht="42" customHeight="1" x14ac:dyDescent="0.25">
      <c r="A60" s="38" t="s">
        <v>140</v>
      </c>
      <c r="B60" s="32" t="s">
        <v>41</v>
      </c>
      <c r="C60" s="32">
        <v>20</v>
      </c>
      <c r="D60" s="32" t="s">
        <v>38</v>
      </c>
      <c r="E60" s="39" t="s">
        <v>141</v>
      </c>
      <c r="F60" s="59">
        <f>+F62+F63+F64+F61</f>
        <v>21000000</v>
      </c>
      <c r="G60" s="59">
        <f t="shared" ref="G60:L60" si="55">+G62+G63+G64+G61</f>
        <v>0</v>
      </c>
      <c r="H60" s="59">
        <f t="shared" si="55"/>
        <v>0</v>
      </c>
      <c r="I60" s="59">
        <f t="shared" si="55"/>
        <v>10400000</v>
      </c>
      <c r="J60" s="59">
        <f t="shared" si="55"/>
        <v>0</v>
      </c>
      <c r="K60" s="40">
        <f t="shared" si="5"/>
        <v>10400000</v>
      </c>
      <c r="L60" s="59">
        <f t="shared" si="55"/>
        <v>31400000</v>
      </c>
      <c r="M60" s="322">
        <f t="shared" si="2"/>
        <v>3.4342401250455914E-6</v>
      </c>
      <c r="N60" s="59">
        <f t="shared" ref="N60:W60" si="56">+N62+N63+N64+N61</f>
        <v>0</v>
      </c>
      <c r="O60" s="59">
        <f t="shared" si="56"/>
        <v>7706000</v>
      </c>
      <c r="P60" s="59">
        <f t="shared" si="56"/>
        <v>23694000</v>
      </c>
      <c r="Q60" s="59">
        <f t="shared" si="56"/>
        <v>7702393.1299999999</v>
      </c>
      <c r="R60" s="59">
        <f t="shared" si="56"/>
        <v>23697606.869999997</v>
      </c>
      <c r="S60" s="59">
        <f t="shared" si="56"/>
        <v>3606.8700000000326</v>
      </c>
      <c r="T60" s="59">
        <f t="shared" si="56"/>
        <v>0</v>
      </c>
      <c r="U60" s="59">
        <f t="shared" si="56"/>
        <v>7702393.1299999999</v>
      </c>
      <c r="V60" s="59">
        <f t="shared" si="56"/>
        <v>0</v>
      </c>
      <c r="W60" s="59">
        <f t="shared" si="56"/>
        <v>0</v>
      </c>
      <c r="X60" s="176">
        <f t="shared" si="7"/>
        <v>0.24529914426751592</v>
      </c>
      <c r="Y60" s="176">
        <f t="shared" si="8"/>
        <v>0</v>
      </c>
      <c r="Z60" s="176">
        <f t="shared" si="9"/>
        <v>0</v>
      </c>
      <c r="AA60" s="176">
        <f t="shared" si="43"/>
        <v>0</v>
      </c>
      <c r="AB60" s="176" t="s">
        <v>40</v>
      </c>
    </row>
    <row r="61" spans="1:28" ht="42" customHeight="1" x14ac:dyDescent="0.25">
      <c r="A61" s="42" t="s">
        <v>377</v>
      </c>
      <c r="B61" s="43" t="s">
        <v>41</v>
      </c>
      <c r="C61" s="43">
        <v>20</v>
      </c>
      <c r="D61" s="43" t="s">
        <v>38</v>
      </c>
      <c r="E61" s="44" t="s">
        <v>378</v>
      </c>
      <c r="F61" s="45">
        <v>0</v>
      </c>
      <c r="G61" s="45">
        <v>0</v>
      </c>
      <c r="H61" s="45">
        <v>0</v>
      </c>
      <c r="I61" s="45">
        <v>10400000</v>
      </c>
      <c r="J61" s="45">
        <v>0</v>
      </c>
      <c r="K61" s="45">
        <f t="shared" si="5"/>
        <v>10400000</v>
      </c>
      <c r="L61" s="46">
        <f>+F61+K61</f>
        <v>10400000</v>
      </c>
      <c r="M61" s="51">
        <f t="shared" si="2"/>
        <v>1.137455328040578E-6</v>
      </c>
      <c r="N61" s="45">
        <v>0</v>
      </c>
      <c r="O61" s="45">
        <v>5200000</v>
      </c>
      <c r="P61" s="45">
        <f>L61-O61</f>
        <v>5200000</v>
      </c>
      <c r="Q61" s="45">
        <v>5200000</v>
      </c>
      <c r="R61" s="45">
        <f>+L61-Q61</f>
        <v>5200000</v>
      </c>
      <c r="S61" s="45">
        <f>O61-Q61</f>
        <v>0</v>
      </c>
      <c r="T61" s="45">
        <v>0</v>
      </c>
      <c r="U61" s="45">
        <f>+Q61-T61</f>
        <v>5200000</v>
      </c>
      <c r="V61" s="45">
        <v>0</v>
      </c>
      <c r="W61" s="48">
        <f>+T61-V61</f>
        <v>0</v>
      </c>
      <c r="X61" s="54">
        <f t="shared" si="7"/>
        <v>0.5</v>
      </c>
      <c r="Y61" s="54">
        <f t="shared" si="8"/>
        <v>0</v>
      </c>
      <c r="Z61" s="54">
        <f t="shared" si="9"/>
        <v>0</v>
      </c>
      <c r="AA61" s="54">
        <f t="shared" si="43"/>
        <v>0</v>
      </c>
      <c r="AB61" s="54" t="s">
        <v>40</v>
      </c>
    </row>
    <row r="62" spans="1:28" ht="42" customHeight="1" x14ac:dyDescent="0.25">
      <c r="A62" s="42" t="s">
        <v>142</v>
      </c>
      <c r="B62" s="43" t="s">
        <v>41</v>
      </c>
      <c r="C62" s="43">
        <v>20</v>
      </c>
      <c r="D62" s="43" t="s">
        <v>38</v>
      </c>
      <c r="E62" s="44" t="s">
        <v>143</v>
      </c>
      <c r="F62" s="45">
        <v>5000000</v>
      </c>
      <c r="G62" s="45">
        <v>0</v>
      </c>
      <c r="H62" s="45">
        <v>0</v>
      </c>
      <c r="I62" s="45">
        <v>0</v>
      </c>
      <c r="J62" s="45">
        <v>0</v>
      </c>
      <c r="K62" s="45">
        <f t="shared" si="5"/>
        <v>0</v>
      </c>
      <c r="L62" s="46">
        <f>+F62+K62</f>
        <v>5000000</v>
      </c>
      <c r="M62" s="51">
        <f t="shared" si="2"/>
        <v>5.4685352309643171E-7</v>
      </c>
      <c r="N62" s="45">
        <v>0</v>
      </c>
      <c r="O62" s="45">
        <v>2000</v>
      </c>
      <c r="P62" s="45">
        <f>L62-O62</f>
        <v>4998000</v>
      </c>
      <c r="Q62" s="45">
        <v>13.29</v>
      </c>
      <c r="R62" s="45">
        <f>+L62-Q62</f>
        <v>4999986.71</v>
      </c>
      <c r="S62" s="45">
        <f>O62-Q62</f>
        <v>1986.71</v>
      </c>
      <c r="T62" s="45">
        <v>0</v>
      </c>
      <c r="U62" s="45">
        <f>+Q62-T62</f>
        <v>13.29</v>
      </c>
      <c r="V62" s="45">
        <v>0</v>
      </c>
      <c r="W62" s="48">
        <f>+T62-V62</f>
        <v>0</v>
      </c>
      <c r="X62" s="54">
        <f t="shared" si="7"/>
        <v>2.6579999999999998E-6</v>
      </c>
      <c r="Y62" s="54">
        <f t="shared" si="8"/>
        <v>0</v>
      </c>
      <c r="Z62" s="54">
        <f t="shared" si="9"/>
        <v>0</v>
      </c>
      <c r="AA62" s="54">
        <f t="shared" si="43"/>
        <v>0</v>
      </c>
      <c r="AB62" s="54" t="s">
        <v>40</v>
      </c>
    </row>
    <row r="63" spans="1:28" ht="42" customHeight="1" x14ac:dyDescent="0.25">
      <c r="A63" s="42" t="s">
        <v>144</v>
      </c>
      <c r="B63" s="43" t="s">
        <v>41</v>
      </c>
      <c r="C63" s="43">
        <v>20</v>
      </c>
      <c r="D63" s="43" t="s">
        <v>38</v>
      </c>
      <c r="E63" s="44" t="s">
        <v>145</v>
      </c>
      <c r="F63" s="45">
        <v>3000000</v>
      </c>
      <c r="G63" s="45">
        <v>0</v>
      </c>
      <c r="H63" s="45">
        <v>0</v>
      </c>
      <c r="I63" s="45">
        <v>0</v>
      </c>
      <c r="J63" s="45">
        <v>0</v>
      </c>
      <c r="K63" s="45">
        <f t="shared" si="5"/>
        <v>0</v>
      </c>
      <c r="L63" s="46">
        <f>+F63+K63</f>
        <v>3000000</v>
      </c>
      <c r="M63" s="51">
        <f t="shared" si="2"/>
        <v>3.2811211385785907E-7</v>
      </c>
      <c r="N63" s="45">
        <v>0</v>
      </c>
      <c r="O63" s="45">
        <v>1002000</v>
      </c>
      <c r="P63" s="45">
        <f>L63-O63</f>
        <v>1998000</v>
      </c>
      <c r="Q63" s="45">
        <v>1000515.62</v>
      </c>
      <c r="R63" s="45">
        <f>+L63-Q63</f>
        <v>1999484.38</v>
      </c>
      <c r="S63" s="45">
        <f>O63-Q63</f>
        <v>1484.3800000000047</v>
      </c>
      <c r="T63" s="45">
        <v>0</v>
      </c>
      <c r="U63" s="45">
        <f>+Q63-T63</f>
        <v>1000515.62</v>
      </c>
      <c r="V63" s="45">
        <v>0</v>
      </c>
      <c r="W63" s="48">
        <f>+T63-V63</f>
        <v>0</v>
      </c>
      <c r="X63" s="54">
        <f t="shared" si="7"/>
        <v>0.33350520666666666</v>
      </c>
      <c r="Y63" s="54">
        <f t="shared" si="8"/>
        <v>0</v>
      </c>
      <c r="Z63" s="54">
        <f t="shared" si="9"/>
        <v>0</v>
      </c>
      <c r="AA63" s="54">
        <f t="shared" si="43"/>
        <v>0</v>
      </c>
      <c r="AB63" s="54" t="s">
        <v>40</v>
      </c>
    </row>
    <row r="64" spans="1:28" ht="42" customHeight="1" x14ac:dyDescent="0.25">
      <c r="A64" s="42" t="s">
        <v>146</v>
      </c>
      <c r="B64" s="43" t="s">
        <v>41</v>
      </c>
      <c r="C64" s="43">
        <v>20</v>
      </c>
      <c r="D64" s="43" t="s">
        <v>38</v>
      </c>
      <c r="E64" s="44" t="s">
        <v>147</v>
      </c>
      <c r="F64" s="45">
        <v>13000000</v>
      </c>
      <c r="G64" s="45">
        <v>0</v>
      </c>
      <c r="H64" s="45">
        <v>0</v>
      </c>
      <c r="I64" s="45">
        <v>0</v>
      </c>
      <c r="J64" s="45">
        <v>0</v>
      </c>
      <c r="K64" s="45">
        <f t="shared" si="5"/>
        <v>0</v>
      </c>
      <c r="L64" s="46">
        <f>+F64+K64</f>
        <v>13000000</v>
      </c>
      <c r="M64" s="51">
        <f t="shared" si="2"/>
        <v>1.4218191600507226E-6</v>
      </c>
      <c r="N64" s="45">
        <v>0</v>
      </c>
      <c r="O64" s="45">
        <v>1502000</v>
      </c>
      <c r="P64" s="45">
        <f>L64-O64</f>
        <v>11498000</v>
      </c>
      <c r="Q64" s="45">
        <v>1501864.22</v>
      </c>
      <c r="R64" s="45">
        <f>+L64-Q64</f>
        <v>11498135.779999999</v>
      </c>
      <c r="S64" s="45">
        <f>O64-Q64</f>
        <v>135.78000000002794</v>
      </c>
      <c r="T64" s="45">
        <v>0</v>
      </c>
      <c r="U64" s="45">
        <f>+Q64-T64</f>
        <v>1501864.22</v>
      </c>
      <c r="V64" s="45">
        <v>0</v>
      </c>
      <c r="W64" s="48">
        <f>+T64-V64</f>
        <v>0</v>
      </c>
      <c r="X64" s="54">
        <f t="shared" si="7"/>
        <v>0.11552801692307692</v>
      </c>
      <c r="Y64" s="54">
        <f t="shared" si="8"/>
        <v>0</v>
      </c>
      <c r="Z64" s="54">
        <f t="shared" si="9"/>
        <v>0</v>
      </c>
      <c r="AA64" s="54">
        <f t="shared" si="43"/>
        <v>0</v>
      </c>
      <c r="AB64" s="54" t="s">
        <v>40</v>
      </c>
    </row>
    <row r="65" spans="1:28" ht="42" customHeight="1" x14ac:dyDescent="0.25">
      <c r="A65" s="38" t="s">
        <v>148</v>
      </c>
      <c r="B65" s="32" t="s">
        <v>41</v>
      </c>
      <c r="C65" s="32">
        <v>20</v>
      </c>
      <c r="D65" s="32" t="s">
        <v>38</v>
      </c>
      <c r="E65" s="39" t="s">
        <v>149</v>
      </c>
      <c r="F65" s="59">
        <f>+F68+F79+F86+F92+F75+F66</f>
        <v>21735681371</v>
      </c>
      <c r="G65" s="59">
        <f>+G68+G79+G86+G92+G75+G66</f>
        <v>0</v>
      </c>
      <c r="H65" s="59">
        <f>+H68+H79+H86+H92+H75+H66</f>
        <v>0</v>
      </c>
      <c r="I65" s="59">
        <f>+I68+I79+I86+I92+I75+I66</f>
        <v>0</v>
      </c>
      <c r="J65" s="59">
        <f>+J68+J79+J86+J92+J75+J66</f>
        <v>0</v>
      </c>
      <c r="K65" s="40">
        <f t="shared" si="5"/>
        <v>0</v>
      </c>
      <c r="L65" s="59">
        <f>+L68+L79+L86+L92+L75+L66</f>
        <v>21735681371</v>
      </c>
      <c r="M65" s="323">
        <f t="shared" si="2"/>
        <v>2.377246786926566E-3</v>
      </c>
      <c r="N65" s="59">
        <f t="shared" ref="N65:W65" si="57">+N68+N79+N86+N92+N75+N66</f>
        <v>0</v>
      </c>
      <c r="O65" s="59">
        <f>+O68+O79+O86+O92+O75+O66</f>
        <v>20261482682.790001</v>
      </c>
      <c r="P65" s="59">
        <f>+P68+P79+P86+P92+P75+P66</f>
        <v>1474198688.2099991</v>
      </c>
      <c r="Q65" s="59">
        <f t="shared" si="57"/>
        <v>16544987797.920002</v>
      </c>
      <c r="R65" s="59">
        <f t="shared" si="57"/>
        <v>5101577742.0799999</v>
      </c>
      <c r="S65" s="62">
        <f t="shared" si="57"/>
        <v>3716494884.8700008</v>
      </c>
      <c r="T65" s="59">
        <f t="shared" si="57"/>
        <v>3724565331.3400002</v>
      </c>
      <c r="U65" s="62">
        <f t="shared" si="57"/>
        <v>12820422466.579998</v>
      </c>
      <c r="V65" s="59">
        <f t="shared" si="57"/>
        <v>3663343987.3400002</v>
      </c>
      <c r="W65" s="59">
        <f t="shared" si="57"/>
        <v>61221344</v>
      </c>
      <c r="X65" s="176">
        <f t="shared" si="7"/>
        <v>0.76119020680872318</v>
      </c>
      <c r="Y65" s="176">
        <f t="shared" si="8"/>
        <v>0.17135719224838097</v>
      </c>
      <c r="Z65" s="176">
        <f t="shared" si="9"/>
        <v>0.16854056354670696</v>
      </c>
      <c r="AA65" s="176">
        <f t="shared" si="43"/>
        <v>0.22511744202121708</v>
      </c>
      <c r="AB65" s="176">
        <f t="shared" ref="AB65" si="58">+V65/T65</f>
        <v>0.98356282181846599</v>
      </c>
    </row>
    <row r="66" spans="1:28" ht="42" customHeight="1" x14ac:dyDescent="0.25">
      <c r="A66" s="38" t="s">
        <v>150</v>
      </c>
      <c r="B66" s="32" t="s">
        <v>41</v>
      </c>
      <c r="C66" s="32">
        <v>20</v>
      </c>
      <c r="D66" s="32" t="s">
        <v>38</v>
      </c>
      <c r="E66" s="39" t="s">
        <v>151</v>
      </c>
      <c r="F66" s="59">
        <f>+F67</f>
        <v>12738467</v>
      </c>
      <c r="G66" s="59">
        <f>+G67</f>
        <v>0</v>
      </c>
      <c r="H66" s="59">
        <f>+H67</f>
        <v>0</v>
      </c>
      <c r="I66" s="59">
        <f>+I67</f>
        <v>0</v>
      </c>
      <c r="J66" s="59">
        <f>+J67</f>
        <v>0</v>
      </c>
      <c r="K66" s="40">
        <f t="shared" si="5"/>
        <v>0</v>
      </c>
      <c r="L66" s="59">
        <f>+L67</f>
        <v>12738467</v>
      </c>
      <c r="M66" s="322">
        <f t="shared" si="2"/>
        <v>1.3932151115595268E-6</v>
      </c>
      <c r="N66" s="59">
        <f t="shared" ref="N66:W66" si="59">+N67</f>
        <v>0</v>
      </c>
      <c r="O66" s="59">
        <f>+O67</f>
        <v>2000</v>
      </c>
      <c r="P66" s="59">
        <f>+P67</f>
        <v>12736467</v>
      </c>
      <c r="Q66" s="59">
        <f t="shared" si="59"/>
        <v>189.46</v>
      </c>
      <c r="R66" s="59">
        <f t="shared" si="59"/>
        <v>12738277.539999999</v>
      </c>
      <c r="S66" s="59">
        <f t="shared" si="59"/>
        <v>1810.54</v>
      </c>
      <c r="T66" s="59">
        <f t="shared" si="59"/>
        <v>0</v>
      </c>
      <c r="U66" s="59">
        <f t="shared" si="59"/>
        <v>189.46</v>
      </c>
      <c r="V66" s="59">
        <f t="shared" si="59"/>
        <v>0</v>
      </c>
      <c r="W66" s="59">
        <f t="shared" si="59"/>
        <v>0</v>
      </c>
      <c r="X66" s="176">
        <f t="shared" si="7"/>
        <v>1.4873061256115041E-5</v>
      </c>
      <c r="Y66" s="176">
        <f t="shared" si="8"/>
        <v>0</v>
      </c>
      <c r="Z66" s="176">
        <f t="shared" si="9"/>
        <v>0</v>
      </c>
      <c r="AA66" s="176">
        <f t="shared" si="43"/>
        <v>0</v>
      </c>
      <c r="AB66" s="176" t="s">
        <v>40</v>
      </c>
    </row>
    <row r="67" spans="1:28" ht="42" customHeight="1" x14ac:dyDescent="0.25">
      <c r="A67" s="42" t="s">
        <v>152</v>
      </c>
      <c r="B67" s="43" t="s">
        <v>41</v>
      </c>
      <c r="C67" s="43">
        <v>20</v>
      </c>
      <c r="D67" s="43" t="s">
        <v>38</v>
      </c>
      <c r="E67" s="44" t="s">
        <v>153</v>
      </c>
      <c r="F67" s="45">
        <v>12738467</v>
      </c>
      <c r="G67" s="45">
        <v>0</v>
      </c>
      <c r="H67" s="45">
        <v>0</v>
      </c>
      <c r="I67" s="45">
        <v>0</v>
      </c>
      <c r="J67" s="45">
        <v>0</v>
      </c>
      <c r="K67" s="45">
        <f t="shared" si="5"/>
        <v>0</v>
      </c>
      <c r="L67" s="46">
        <f>+F67+K67</f>
        <v>12738467</v>
      </c>
      <c r="M67" s="51">
        <f t="shared" si="2"/>
        <v>1.3932151115595268E-6</v>
      </c>
      <c r="N67" s="45">
        <v>0</v>
      </c>
      <c r="O67" s="45">
        <v>2000</v>
      </c>
      <c r="P67" s="45">
        <f>L67-O67</f>
        <v>12736467</v>
      </c>
      <c r="Q67" s="45">
        <v>189.46</v>
      </c>
      <c r="R67" s="45">
        <f>+L67-Q67</f>
        <v>12738277.539999999</v>
      </c>
      <c r="S67" s="45">
        <f>O67-Q67</f>
        <v>1810.54</v>
      </c>
      <c r="T67" s="45">
        <v>0</v>
      </c>
      <c r="U67" s="45">
        <f>+Q67-T67</f>
        <v>189.46</v>
      </c>
      <c r="V67" s="45">
        <v>0</v>
      </c>
      <c r="W67" s="48">
        <f>+T67-V67</f>
        <v>0</v>
      </c>
      <c r="X67" s="54">
        <f t="shared" si="7"/>
        <v>1.4873061256115041E-5</v>
      </c>
      <c r="Y67" s="54">
        <f t="shared" si="8"/>
        <v>0</v>
      </c>
      <c r="Z67" s="54">
        <f t="shared" si="9"/>
        <v>0</v>
      </c>
      <c r="AA67" s="54">
        <f t="shared" si="43"/>
        <v>0</v>
      </c>
      <c r="AB67" s="54" t="s">
        <v>40</v>
      </c>
    </row>
    <row r="68" spans="1:28" ht="99" customHeight="1" x14ac:dyDescent="0.25">
      <c r="A68" s="38" t="s">
        <v>154</v>
      </c>
      <c r="B68" s="32" t="s">
        <v>41</v>
      </c>
      <c r="C68" s="32">
        <v>20</v>
      </c>
      <c r="D68" s="32" t="s">
        <v>38</v>
      </c>
      <c r="E68" s="39" t="s">
        <v>155</v>
      </c>
      <c r="F68" s="59">
        <f>+F69+F72+F73+F74+F71+F70</f>
        <v>1115865651</v>
      </c>
      <c r="G68" s="59">
        <f>+G69+G72+G73+G74+G71+G70</f>
        <v>0</v>
      </c>
      <c r="H68" s="59">
        <f>+H69+H72+H73+H74+H71+H70</f>
        <v>0</v>
      </c>
      <c r="I68" s="59">
        <f>+I69+I72+I73+I74+I71+I70</f>
        <v>0</v>
      </c>
      <c r="J68" s="59">
        <f>+J69+J72+J73+J74+J71+J70</f>
        <v>0</v>
      </c>
      <c r="K68" s="40">
        <f t="shared" si="5"/>
        <v>0</v>
      </c>
      <c r="L68" s="59">
        <f>+L69+L72+L73+L74+L71+L70</f>
        <v>1115865651</v>
      </c>
      <c r="M68" s="318">
        <f t="shared" si="2"/>
        <v>1.2204301251032867E-4</v>
      </c>
      <c r="N68" s="59">
        <f t="shared" ref="N68:W68" si="60">+N69+N72+N73+N74+N71+N70</f>
        <v>0</v>
      </c>
      <c r="O68" s="59">
        <f>+O69+O72+O73+O74+O71+O70</f>
        <v>997849914</v>
      </c>
      <c r="P68" s="59">
        <f>+P69+P72+P73+P74+P71+P70</f>
        <v>118015737</v>
      </c>
      <c r="Q68" s="59">
        <f t="shared" si="60"/>
        <v>598056357.91999996</v>
      </c>
      <c r="R68" s="59">
        <f t="shared" si="60"/>
        <v>517809293.07999998</v>
      </c>
      <c r="S68" s="59">
        <f t="shared" si="60"/>
        <v>399793556.07999998</v>
      </c>
      <c r="T68" s="59">
        <f t="shared" si="60"/>
        <v>22190706.920000002</v>
      </c>
      <c r="U68" s="59">
        <f t="shared" si="60"/>
        <v>575865651</v>
      </c>
      <c r="V68" s="59">
        <f t="shared" si="60"/>
        <v>22190706.920000002</v>
      </c>
      <c r="W68" s="59">
        <f t="shared" si="60"/>
        <v>0</v>
      </c>
      <c r="X68" s="176">
        <f t="shared" si="7"/>
        <v>0.53595731473949637</v>
      </c>
      <c r="Y68" s="176">
        <f t="shared" si="8"/>
        <v>1.9886540015021936E-2</v>
      </c>
      <c r="Z68" s="176">
        <f t="shared" si="9"/>
        <v>1.9886540015021936E-2</v>
      </c>
      <c r="AA68" s="176">
        <f t="shared" si="43"/>
        <v>3.710470865518059E-2</v>
      </c>
      <c r="AB68" s="176">
        <f t="shared" si="45"/>
        <v>1</v>
      </c>
    </row>
    <row r="69" spans="1:28" ht="42" customHeight="1" x14ac:dyDescent="0.25">
      <c r="A69" s="42" t="s">
        <v>156</v>
      </c>
      <c r="B69" s="43" t="s">
        <v>41</v>
      </c>
      <c r="C69" s="43">
        <v>20</v>
      </c>
      <c r="D69" s="43" t="s">
        <v>38</v>
      </c>
      <c r="E69" s="44" t="s">
        <v>157</v>
      </c>
      <c r="F69" s="45">
        <v>50000000</v>
      </c>
      <c r="G69" s="45">
        <v>0</v>
      </c>
      <c r="H69" s="45">
        <v>0</v>
      </c>
      <c r="I69" s="45">
        <v>0</v>
      </c>
      <c r="J69" s="45">
        <v>0</v>
      </c>
      <c r="K69" s="45">
        <f t="shared" si="5"/>
        <v>0</v>
      </c>
      <c r="L69" s="46">
        <f t="shared" ref="L69:L74" si="61">+F69+K69</f>
        <v>50000000</v>
      </c>
      <c r="M69" s="51">
        <f t="shared" si="2"/>
        <v>5.4685352309643177E-6</v>
      </c>
      <c r="N69" s="45">
        <v>0</v>
      </c>
      <c r="O69" s="45">
        <v>11000000</v>
      </c>
      <c r="P69" s="45">
        <f t="shared" ref="P69:P74" si="62">L69-O69</f>
        <v>39000000</v>
      </c>
      <c r="Q69" s="45">
        <v>10136976</v>
      </c>
      <c r="R69" s="45">
        <f t="shared" ref="R69:R74" si="63">+L69-Q69</f>
        <v>39863024</v>
      </c>
      <c r="S69" s="45">
        <f t="shared" ref="S69:S74" si="64">O69-Q69</f>
        <v>863024</v>
      </c>
      <c r="T69" s="45">
        <v>10136976</v>
      </c>
      <c r="U69" s="45">
        <f t="shared" ref="U69:U74" si="65">+Q69-T69</f>
        <v>0</v>
      </c>
      <c r="V69" s="45">
        <v>10136976</v>
      </c>
      <c r="W69" s="48">
        <f t="shared" ref="W69:W74" si="66">+T69-V69</f>
        <v>0</v>
      </c>
      <c r="X69" s="54">
        <f t="shared" si="7"/>
        <v>0.20273952000000001</v>
      </c>
      <c r="Y69" s="54">
        <f t="shared" si="8"/>
        <v>0.20273952000000001</v>
      </c>
      <c r="Z69" s="54">
        <f t="shared" si="9"/>
        <v>0.20273952000000001</v>
      </c>
      <c r="AA69" s="54">
        <f t="shared" si="43"/>
        <v>1</v>
      </c>
      <c r="AB69" s="54">
        <f t="shared" si="45"/>
        <v>1</v>
      </c>
    </row>
    <row r="70" spans="1:28" ht="42" customHeight="1" x14ac:dyDescent="0.25">
      <c r="A70" s="42" t="s">
        <v>158</v>
      </c>
      <c r="B70" s="43" t="s">
        <v>41</v>
      </c>
      <c r="C70" s="43">
        <v>20</v>
      </c>
      <c r="D70" s="43" t="s">
        <v>38</v>
      </c>
      <c r="E70" s="44" t="s">
        <v>159</v>
      </c>
      <c r="F70" s="45">
        <v>35000000</v>
      </c>
      <c r="G70" s="45">
        <v>0</v>
      </c>
      <c r="H70" s="45">
        <v>0</v>
      </c>
      <c r="I70" s="45">
        <v>0</v>
      </c>
      <c r="J70" s="45">
        <v>0</v>
      </c>
      <c r="K70" s="45">
        <f t="shared" si="5"/>
        <v>0</v>
      </c>
      <c r="L70" s="46">
        <f t="shared" si="61"/>
        <v>35000000</v>
      </c>
      <c r="M70" s="51">
        <f t="shared" si="2"/>
        <v>3.8279746616750225E-6</v>
      </c>
      <c r="N70" s="45">
        <v>0</v>
      </c>
      <c r="O70" s="45">
        <v>0</v>
      </c>
      <c r="P70" s="45">
        <f t="shared" si="62"/>
        <v>35000000</v>
      </c>
      <c r="Q70" s="45">
        <v>0</v>
      </c>
      <c r="R70" s="45">
        <f t="shared" si="63"/>
        <v>35000000</v>
      </c>
      <c r="S70" s="45">
        <f t="shared" si="64"/>
        <v>0</v>
      </c>
      <c r="T70" s="45">
        <v>0</v>
      </c>
      <c r="U70" s="45">
        <f t="shared" si="65"/>
        <v>0</v>
      </c>
      <c r="V70" s="45">
        <v>0</v>
      </c>
      <c r="W70" s="48">
        <f t="shared" si="66"/>
        <v>0</v>
      </c>
      <c r="X70" s="54">
        <f t="shared" si="7"/>
        <v>0</v>
      </c>
      <c r="Y70" s="54">
        <f t="shared" si="8"/>
        <v>0</v>
      </c>
      <c r="Z70" s="54">
        <f t="shared" si="9"/>
        <v>0</v>
      </c>
      <c r="AA70" s="54" t="s">
        <v>40</v>
      </c>
      <c r="AB70" s="54" t="s">
        <v>40</v>
      </c>
    </row>
    <row r="71" spans="1:28" ht="42" customHeight="1" x14ac:dyDescent="0.25">
      <c r="A71" s="42" t="s">
        <v>160</v>
      </c>
      <c r="B71" s="43" t="s">
        <v>41</v>
      </c>
      <c r="C71" s="43">
        <v>20</v>
      </c>
      <c r="D71" s="43" t="s">
        <v>38</v>
      </c>
      <c r="E71" s="44" t="s">
        <v>161</v>
      </c>
      <c r="F71" s="45">
        <v>5000000</v>
      </c>
      <c r="G71" s="45">
        <v>0</v>
      </c>
      <c r="H71" s="45">
        <v>0</v>
      </c>
      <c r="I71" s="45">
        <v>0</v>
      </c>
      <c r="J71" s="45">
        <v>0</v>
      </c>
      <c r="K71" s="45">
        <f t="shared" si="5"/>
        <v>0</v>
      </c>
      <c r="L71" s="46">
        <f t="shared" si="61"/>
        <v>5000000</v>
      </c>
      <c r="M71" s="51">
        <f t="shared" si="2"/>
        <v>5.4685352309643171E-7</v>
      </c>
      <c r="N71" s="45">
        <v>0</v>
      </c>
      <c r="O71" s="45">
        <v>2000</v>
      </c>
      <c r="P71" s="45">
        <f t="shared" si="62"/>
        <v>4998000</v>
      </c>
      <c r="Q71" s="45">
        <v>0</v>
      </c>
      <c r="R71" s="45">
        <f t="shared" si="63"/>
        <v>5000000</v>
      </c>
      <c r="S71" s="45">
        <f t="shared" si="64"/>
        <v>2000</v>
      </c>
      <c r="T71" s="45">
        <v>0</v>
      </c>
      <c r="U71" s="45">
        <f t="shared" si="65"/>
        <v>0</v>
      </c>
      <c r="V71" s="45">
        <v>0</v>
      </c>
      <c r="W71" s="48">
        <f t="shared" si="66"/>
        <v>0</v>
      </c>
      <c r="X71" s="54">
        <f t="shared" si="7"/>
        <v>0</v>
      </c>
      <c r="Y71" s="54">
        <f t="shared" si="8"/>
        <v>0</v>
      </c>
      <c r="Z71" s="54">
        <f t="shared" si="9"/>
        <v>0</v>
      </c>
      <c r="AA71" s="54" t="s">
        <v>40</v>
      </c>
      <c r="AB71" s="54" t="s">
        <v>40</v>
      </c>
    </row>
    <row r="72" spans="1:28" ht="42" customHeight="1" x14ac:dyDescent="0.25">
      <c r="A72" s="42" t="s">
        <v>162</v>
      </c>
      <c r="B72" s="43" t="s">
        <v>41</v>
      </c>
      <c r="C72" s="43">
        <v>20</v>
      </c>
      <c r="D72" s="43" t="s">
        <v>38</v>
      </c>
      <c r="E72" s="44" t="s">
        <v>163</v>
      </c>
      <c r="F72" s="45">
        <v>60000000</v>
      </c>
      <c r="G72" s="45">
        <v>0</v>
      </c>
      <c r="H72" s="45">
        <v>0</v>
      </c>
      <c r="I72" s="45">
        <v>0</v>
      </c>
      <c r="J72" s="45">
        <v>0</v>
      </c>
      <c r="K72" s="45">
        <f t="shared" si="5"/>
        <v>0</v>
      </c>
      <c r="L72" s="46">
        <f t="shared" si="61"/>
        <v>60000000</v>
      </c>
      <c r="M72" s="51">
        <f t="shared" si="2"/>
        <v>6.5622422771571809E-6</v>
      </c>
      <c r="N72" s="45">
        <v>0</v>
      </c>
      <c r="O72" s="45">
        <v>20982263</v>
      </c>
      <c r="P72" s="45">
        <f t="shared" si="62"/>
        <v>39017737</v>
      </c>
      <c r="Q72" s="45">
        <v>10209368</v>
      </c>
      <c r="R72" s="45">
        <f t="shared" si="63"/>
        <v>49790632</v>
      </c>
      <c r="S72" s="45">
        <f t="shared" si="64"/>
        <v>10772895</v>
      </c>
      <c r="T72" s="45">
        <v>10209368</v>
      </c>
      <c r="U72" s="45">
        <f t="shared" si="65"/>
        <v>0</v>
      </c>
      <c r="V72" s="45">
        <v>10209368</v>
      </c>
      <c r="W72" s="48">
        <f t="shared" si="66"/>
        <v>0</v>
      </c>
      <c r="X72" s="54">
        <f t="shared" si="7"/>
        <v>0.17015613333333332</v>
      </c>
      <c r="Y72" s="54">
        <f t="shared" si="8"/>
        <v>0.17015613333333332</v>
      </c>
      <c r="Z72" s="54">
        <f t="shared" si="9"/>
        <v>0.17015613333333332</v>
      </c>
      <c r="AA72" s="54">
        <f t="shared" ref="AA72:AA74" si="67">+T72/Q72</f>
        <v>1</v>
      </c>
      <c r="AB72" s="54">
        <f t="shared" ref="AB72:AB74" si="68">+V72/T72</f>
        <v>1</v>
      </c>
    </row>
    <row r="73" spans="1:28" ht="42" customHeight="1" x14ac:dyDescent="0.25">
      <c r="A73" s="42" t="s">
        <v>164</v>
      </c>
      <c r="B73" s="43" t="s">
        <v>41</v>
      </c>
      <c r="C73" s="43">
        <v>20</v>
      </c>
      <c r="D73" s="43" t="s">
        <v>38</v>
      </c>
      <c r="E73" s="44" t="s">
        <v>165</v>
      </c>
      <c r="F73" s="45">
        <v>575865651</v>
      </c>
      <c r="G73" s="45">
        <v>0</v>
      </c>
      <c r="H73" s="45">
        <v>0</v>
      </c>
      <c r="I73" s="45">
        <v>0</v>
      </c>
      <c r="J73" s="45">
        <v>0</v>
      </c>
      <c r="K73" s="45">
        <f t="shared" si="5"/>
        <v>0</v>
      </c>
      <c r="L73" s="46">
        <f t="shared" si="61"/>
        <v>575865651</v>
      </c>
      <c r="M73" s="51">
        <f t="shared" ref="M73:M136" si="69">L73/$L$307</f>
        <v>6.2982832015914038E-5</v>
      </c>
      <c r="N73" s="45">
        <v>0</v>
      </c>
      <c r="O73" s="45">
        <v>575865651</v>
      </c>
      <c r="P73" s="45">
        <f t="shared" si="62"/>
        <v>0</v>
      </c>
      <c r="Q73" s="45">
        <v>575865651</v>
      </c>
      <c r="R73" s="45">
        <f t="shared" si="63"/>
        <v>0</v>
      </c>
      <c r="S73" s="45">
        <f t="shared" si="64"/>
        <v>0</v>
      </c>
      <c r="T73" s="45">
        <v>0</v>
      </c>
      <c r="U73" s="45">
        <f t="shared" si="65"/>
        <v>575865651</v>
      </c>
      <c r="V73" s="45">
        <v>0</v>
      </c>
      <c r="W73" s="48">
        <f t="shared" si="66"/>
        <v>0</v>
      </c>
      <c r="X73" s="54">
        <f t="shared" si="7"/>
        <v>1</v>
      </c>
      <c r="Y73" s="54">
        <f t="shared" si="8"/>
        <v>0</v>
      </c>
      <c r="Z73" s="54">
        <f t="shared" si="9"/>
        <v>0</v>
      </c>
      <c r="AA73" s="54">
        <f t="shared" si="67"/>
        <v>0</v>
      </c>
      <c r="AB73" s="54" t="s">
        <v>40</v>
      </c>
    </row>
    <row r="74" spans="1:28" ht="53.25" customHeight="1" x14ac:dyDescent="0.25">
      <c r="A74" s="42" t="s">
        <v>166</v>
      </c>
      <c r="B74" s="43" t="s">
        <v>41</v>
      </c>
      <c r="C74" s="43">
        <v>20</v>
      </c>
      <c r="D74" s="43" t="s">
        <v>38</v>
      </c>
      <c r="E74" s="44" t="s">
        <v>167</v>
      </c>
      <c r="F74" s="45">
        <v>390000000</v>
      </c>
      <c r="G74" s="45">
        <v>0</v>
      </c>
      <c r="H74" s="45">
        <v>0</v>
      </c>
      <c r="I74" s="45">
        <v>0</v>
      </c>
      <c r="J74" s="45">
        <v>0</v>
      </c>
      <c r="K74" s="45">
        <f t="shared" si="5"/>
        <v>0</v>
      </c>
      <c r="L74" s="46">
        <f t="shared" si="61"/>
        <v>390000000</v>
      </c>
      <c r="M74" s="51">
        <f t="shared" si="69"/>
        <v>4.2654574801521676E-5</v>
      </c>
      <c r="N74" s="45">
        <v>0</v>
      </c>
      <c r="O74" s="45">
        <v>390000000</v>
      </c>
      <c r="P74" s="45">
        <f t="shared" si="62"/>
        <v>0</v>
      </c>
      <c r="Q74" s="45">
        <v>1844362.92</v>
      </c>
      <c r="R74" s="45">
        <f t="shared" si="63"/>
        <v>388155637.07999998</v>
      </c>
      <c r="S74" s="45">
        <f t="shared" si="64"/>
        <v>388155637.07999998</v>
      </c>
      <c r="T74" s="45">
        <v>1844362.92</v>
      </c>
      <c r="U74" s="45">
        <f t="shared" si="65"/>
        <v>0</v>
      </c>
      <c r="V74" s="45">
        <v>1844362.92</v>
      </c>
      <c r="W74" s="48">
        <f t="shared" si="66"/>
        <v>0</v>
      </c>
      <c r="X74" s="54">
        <f t="shared" si="7"/>
        <v>4.7291356923076918E-3</v>
      </c>
      <c r="Y74" s="54">
        <f t="shared" si="8"/>
        <v>4.7291356923076918E-3</v>
      </c>
      <c r="Z74" s="54">
        <f t="shared" si="9"/>
        <v>4.7291356923076918E-3</v>
      </c>
      <c r="AA74" s="54">
        <f t="shared" si="67"/>
        <v>1</v>
      </c>
      <c r="AB74" s="54">
        <f t="shared" si="68"/>
        <v>1</v>
      </c>
    </row>
    <row r="75" spans="1:28" ht="81.75" customHeight="1" x14ac:dyDescent="0.25">
      <c r="A75" s="38" t="s">
        <v>168</v>
      </c>
      <c r="B75" s="32" t="s">
        <v>41</v>
      </c>
      <c r="C75" s="32">
        <v>20</v>
      </c>
      <c r="D75" s="32" t="s">
        <v>38</v>
      </c>
      <c r="E75" s="39" t="s">
        <v>169</v>
      </c>
      <c r="F75" s="59">
        <f>+F76+F77+F78</f>
        <v>12030383236</v>
      </c>
      <c r="G75" s="59">
        <f>+G76+G77+G78</f>
        <v>0</v>
      </c>
      <c r="H75" s="59">
        <f>+H76+H77+H78</f>
        <v>0</v>
      </c>
      <c r="I75" s="59">
        <f>+I76+I77+I78</f>
        <v>0</v>
      </c>
      <c r="J75" s="59">
        <f>+J76+J77+J78</f>
        <v>0</v>
      </c>
      <c r="K75" s="40">
        <f t="shared" ref="K75:K138" si="70">+G75-H75+I75-J75</f>
        <v>0</v>
      </c>
      <c r="L75" s="59">
        <f>+L76+L77+L78</f>
        <v>12030383236</v>
      </c>
      <c r="M75" s="318">
        <f t="shared" si="69"/>
        <v>1.3157714913613703E-3</v>
      </c>
      <c r="N75" s="59">
        <f t="shared" ref="N75:W75" si="71">+N76+N77+N78</f>
        <v>0</v>
      </c>
      <c r="O75" s="59">
        <f>+O76+O77+O78</f>
        <v>11712899222.790001</v>
      </c>
      <c r="P75" s="59">
        <f>+P76+P77+P78</f>
        <v>317484013.20999908</v>
      </c>
      <c r="Q75" s="59">
        <f t="shared" si="71"/>
        <v>10404777798.620001</v>
      </c>
      <c r="R75" s="59">
        <f t="shared" si="71"/>
        <v>1625605437.3800001</v>
      </c>
      <c r="S75" s="59">
        <f t="shared" si="71"/>
        <v>1308121424.170001</v>
      </c>
      <c r="T75" s="59">
        <f t="shared" si="71"/>
        <v>3391940456.7200003</v>
      </c>
      <c r="U75" s="59">
        <f t="shared" si="71"/>
        <v>7012837341.8999996</v>
      </c>
      <c r="V75" s="59">
        <f t="shared" si="71"/>
        <v>3391940456.7200003</v>
      </c>
      <c r="W75" s="59">
        <f t="shared" si="71"/>
        <v>0</v>
      </c>
      <c r="X75" s="176">
        <f t="shared" si="7"/>
        <v>0.86487500809487938</v>
      </c>
      <c r="Y75" s="176">
        <f t="shared" si="8"/>
        <v>0.28194783076983604</v>
      </c>
      <c r="Z75" s="176">
        <f t="shared" si="9"/>
        <v>0.28194783076983604</v>
      </c>
      <c r="AA75" s="176">
        <f t="shared" si="43"/>
        <v>0.32599835598314053</v>
      </c>
      <c r="AB75" s="176">
        <f t="shared" si="45"/>
        <v>1</v>
      </c>
    </row>
    <row r="76" spans="1:28" ht="42" customHeight="1" x14ac:dyDescent="0.25">
      <c r="A76" s="42" t="s">
        <v>170</v>
      </c>
      <c r="B76" s="43" t="s">
        <v>41</v>
      </c>
      <c r="C76" s="43">
        <v>20</v>
      </c>
      <c r="D76" s="43" t="s">
        <v>38</v>
      </c>
      <c r="E76" s="44" t="s">
        <v>171</v>
      </c>
      <c r="F76" s="45">
        <v>1914398585</v>
      </c>
      <c r="G76" s="45">
        <v>0</v>
      </c>
      <c r="H76" s="45">
        <v>0</v>
      </c>
      <c r="I76" s="45">
        <v>0</v>
      </c>
      <c r="J76" s="45">
        <v>0</v>
      </c>
      <c r="K76" s="45">
        <f t="shared" si="70"/>
        <v>0</v>
      </c>
      <c r="L76" s="46">
        <f>+F76+K76</f>
        <v>1914398585</v>
      </c>
      <c r="M76" s="47">
        <f t="shared" si="69"/>
        <v>2.0937912216361474E-4</v>
      </c>
      <c r="N76" s="45">
        <v>0</v>
      </c>
      <c r="O76" s="45">
        <v>1891898585</v>
      </c>
      <c r="P76" s="45">
        <f>L76-O76</f>
        <v>22500000</v>
      </c>
      <c r="Q76" s="45">
        <v>1891898585</v>
      </c>
      <c r="R76" s="45">
        <f>+L76-Q76</f>
        <v>22500000</v>
      </c>
      <c r="S76" s="45">
        <f>O76-Q76</f>
        <v>0</v>
      </c>
      <c r="T76" s="45">
        <v>1891898585</v>
      </c>
      <c r="U76" s="45">
        <f>+Q76-T76</f>
        <v>0</v>
      </c>
      <c r="V76" s="45">
        <v>1891898585</v>
      </c>
      <c r="W76" s="48">
        <f>+T76-V76</f>
        <v>0</v>
      </c>
      <c r="X76" s="54">
        <f t="shared" ref="X76:X139" si="72">+Q76/L76</f>
        <v>0.98824696164304782</v>
      </c>
      <c r="Y76" s="54">
        <f t="shared" ref="Y76:Y139" si="73">+T76/L76</f>
        <v>0.98824696164304782</v>
      </c>
      <c r="Z76" s="54">
        <f t="shared" ref="Z76:Z139" si="74">+V76/L76</f>
        <v>0.98824696164304782</v>
      </c>
      <c r="AA76" s="54">
        <f t="shared" si="43"/>
        <v>1</v>
      </c>
      <c r="AB76" s="54">
        <f t="shared" si="45"/>
        <v>1</v>
      </c>
    </row>
    <row r="77" spans="1:28" ht="42" customHeight="1" x14ac:dyDescent="0.25">
      <c r="A77" s="42" t="s">
        <v>172</v>
      </c>
      <c r="B77" s="43" t="s">
        <v>41</v>
      </c>
      <c r="C77" s="43">
        <v>20</v>
      </c>
      <c r="D77" s="43" t="s">
        <v>38</v>
      </c>
      <c r="E77" s="44" t="s">
        <v>173</v>
      </c>
      <c r="F77" s="45">
        <v>10099714462</v>
      </c>
      <c r="G77" s="45">
        <v>0</v>
      </c>
      <c r="H77" s="45">
        <v>0</v>
      </c>
      <c r="I77" s="45">
        <v>0</v>
      </c>
      <c r="J77" s="45">
        <v>0</v>
      </c>
      <c r="K77" s="45">
        <f t="shared" si="70"/>
        <v>0</v>
      </c>
      <c r="L77" s="46">
        <f>+F77+K77</f>
        <v>10099714462</v>
      </c>
      <c r="M77" s="47">
        <f t="shared" si="69"/>
        <v>1.1046128871625366E-3</v>
      </c>
      <c r="N77" s="45">
        <v>0</v>
      </c>
      <c r="O77" s="45">
        <v>9810728448.7900009</v>
      </c>
      <c r="P77" s="45">
        <f>L77-O77</f>
        <v>288986013.20999908</v>
      </c>
      <c r="Q77" s="45">
        <v>8502609024</v>
      </c>
      <c r="R77" s="45">
        <f>+L77-Q77</f>
        <v>1597105438</v>
      </c>
      <c r="S77" s="45">
        <f>O77-Q77</f>
        <v>1308119424.7900009</v>
      </c>
      <c r="T77" s="45">
        <v>1500041871.72</v>
      </c>
      <c r="U77" s="45">
        <f>+Q77-T77</f>
        <v>7002567152.2799997</v>
      </c>
      <c r="V77" s="45">
        <v>1500041871.72</v>
      </c>
      <c r="W77" s="48">
        <f>+T77-V77</f>
        <v>0</v>
      </c>
      <c r="X77" s="54">
        <f t="shared" si="72"/>
        <v>0.84186627810032832</v>
      </c>
      <c r="Y77" s="54">
        <f t="shared" si="73"/>
        <v>0.14852319611251205</v>
      </c>
      <c r="Z77" s="54">
        <f t="shared" si="74"/>
        <v>0.14852319611251205</v>
      </c>
      <c r="AA77" s="54">
        <f t="shared" si="43"/>
        <v>0.17642136284120408</v>
      </c>
      <c r="AB77" s="54">
        <f t="shared" si="45"/>
        <v>1</v>
      </c>
    </row>
    <row r="78" spans="1:28" ht="42" customHeight="1" x14ac:dyDescent="0.25">
      <c r="A78" s="42" t="s">
        <v>174</v>
      </c>
      <c r="B78" s="43" t="s">
        <v>41</v>
      </c>
      <c r="C78" s="43">
        <v>20</v>
      </c>
      <c r="D78" s="43" t="s">
        <v>38</v>
      </c>
      <c r="E78" s="44" t="s">
        <v>175</v>
      </c>
      <c r="F78" s="45">
        <v>16270189</v>
      </c>
      <c r="G78" s="45">
        <v>0</v>
      </c>
      <c r="H78" s="45">
        <v>0</v>
      </c>
      <c r="I78" s="45">
        <v>0</v>
      </c>
      <c r="J78" s="45">
        <v>0</v>
      </c>
      <c r="K78" s="45">
        <f t="shared" si="70"/>
        <v>0</v>
      </c>
      <c r="L78" s="46">
        <f>+F78+K78</f>
        <v>16270189</v>
      </c>
      <c r="M78" s="51">
        <f t="shared" si="69"/>
        <v>1.7794820352189618E-6</v>
      </c>
      <c r="N78" s="45">
        <v>0</v>
      </c>
      <c r="O78" s="45">
        <v>10272189</v>
      </c>
      <c r="P78" s="45">
        <f>L78-O78</f>
        <v>5998000</v>
      </c>
      <c r="Q78" s="45">
        <v>10270189.619999999</v>
      </c>
      <c r="R78" s="45">
        <f>+L78-Q78</f>
        <v>5999999.3800000008</v>
      </c>
      <c r="S78" s="45">
        <f>O78-Q78</f>
        <v>1999.3800000008196</v>
      </c>
      <c r="T78" s="45">
        <v>0</v>
      </c>
      <c r="U78" s="45">
        <f>+Q78-T78</f>
        <v>10270189.619999999</v>
      </c>
      <c r="V78" s="45">
        <v>0</v>
      </c>
      <c r="W78" s="48">
        <f>+T78-V78</f>
        <v>0</v>
      </c>
      <c r="X78" s="54">
        <f t="shared" si="72"/>
        <v>0.6312274319616078</v>
      </c>
      <c r="Y78" s="54">
        <f t="shared" si="73"/>
        <v>0</v>
      </c>
      <c r="Z78" s="54">
        <f t="shared" si="74"/>
        <v>0</v>
      </c>
      <c r="AA78" s="54">
        <f t="shared" si="43"/>
        <v>0</v>
      </c>
      <c r="AB78" s="54" t="s">
        <v>40</v>
      </c>
    </row>
    <row r="79" spans="1:28" ht="56.25" customHeight="1" x14ac:dyDescent="0.25">
      <c r="A79" s="38" t="s">
        <v>176</v>
      </c>
      <c r="B79" s="32" t="s">
        <v>41</v>
      </c>
      <c r="C79" s="32">
        <v>20</v>
      </c>
      <c r="D79" s="32" t="s">
        <v>38</v>
      </c>
      <c r="E79" s="39" t="s">
        <v>177</v>
      </c>
      <c r="F79" s="59">
        <f>SUM(F80:F85)</f>
        <v>7819768089</v>
      </c>
      <c r="G79" s="59">
        <f>SUM(G80:G85)</f>
        <v>0</v>
      </c>
      <c r="H79" s="59">
        <f>SUM(H80:H85)</f>
        <v>0</v>
      </c>
      <c r="I79" s="59">
        <f>SUM(I80:I85)</f>
        <v>0</v>
      </c>
      <c r="J79" s="59">
        <f>SUM(J80:J85)</f>
        <v>0</v>
      </c>
      <c r="K79" s="40">
        <f t="shared" si="70"/>
        <v>0</v>
      </c>
      <c r="L79" s="59">
        <f>SUM(L80:L85)</f>
        <v>7819768089</v>
      </c>
      <c r="M79" s="318">
        <f t="shared" si="69"/>
        <v>8.5525354585334033E-4</v>
      </c>
      <c r="N79" s="59">
        <f t="shared" ref="N79:W79" si="75">SUM(N80:N85)</f>
        <v>0</v>
      </c>
      <c r="O79" s="59">
        <f>SUM(O80:O85)</f>
        <v>7033780618</v>
      </c>
      <c r="P79" s="59">
        <f>SUM(P80:P85)</f>
        <v>785987471</v>
      </c>
      <c r="Q79" s="59">
        <f t="shared" si="75"/>
        <v>5195971967.8400011</v>
      </c>
      <c r="R79" s="59">
        <f t="shared" si="75"/>
        <v>2623796121.1599998</v>
      </c>
      <c r="S79" s="59">
        <f t="shared" si="75"/>
        <v>1837808650.1599998</v>
      </c>
      <c r="T79" s="59">
        <f t="shared" si="75"/>
        <v>299187749.70000005</v>
      </c>
      <c r="U79" s="59">
        <f t="shared" si="75"/>
        <v>4896784218.1400003</v>
      </c>
      <c r="V79" s="59">
        <f t="shared" si="75"/>
        <v>237966405.69999999</v>
      </c>
      <c r="W79" s="59">
        <f t="shared" si="75"/>
        <v>61221344</v>
      </c>
      <c r="X79" s="176">
        <f t="shared" si="72"/>
        <v>0.66446624870488546</v>
      </c>
      <c r="Y79" s="176">
        <f t="shared" si="73"/>
        <v>3.8260437687514658E-2</v>
      </c>
      <c r="Z79" s="176">
        <f t="shared" si="74"/>
        <v>3.0431389139883223E-2</v>
      </c>
      <c r="AA79" s="176">
        <f t="shared" si="43"/>
        <v>5.7580708970678747E-2</v>
      </c>
      <c r="AB79" s="176">
        <f t="shared" si="45"/>
        <v>0.79537483048223867</v>
      </c>
    </row>
    <row r="80" spans="1:28" ht="42" customHeight="1" x14ac:dyDescent="0.25">
      <c r="A80" s="42" t="s">
        <v>178</v>
      </c>
      <c r="B80" s="43" t="s">
        <v>41</v>
      </c>
      <c r="C80" s="43">
        <v>20</v>
      </c>
      <c r="D80" s="43" t="s">
        <v>38</v>
      </c>
      <c r="E80" s="44" t="s">
        <v>179</v>
      </c>
      <c r="F80" s="45">
        <v>2019600000</v>
      </c>
      <c r="G80" s="45">
        <v>0</v>
      </c>
      <c r="H80" s="45">
        <v>0</v>
      </c>
      <c r="I80" s="45">
        <v>0</v>
      </c>
      <c r="J80" s="45">
        <v>0</v>
      </c>
      <c r="K80" s="45">
        <f t="shared" si="70"/>
        <v>0</v>
      </c>
      <c r="L80" s="46">
        <f t="shared" ref="L80:L85" si="76">+F80+K80</f>
        <v>2019600000</v>
      </c>
      <c r="M80" s="47">
        <f t="shared" si="69"/>
        <v>2.2088507504911071E-4</v>
      </c>
      <c r="N80" s="45">
        <v>0</v>
      </c>
      <c r="O80" s="45">
        <v>1692971077</v>
      </c>
      <c r="P80" s="45">
        <f t="shared" ref="P80:P85" si="77">L80-O80</f>
        <v>326628923</v>
      </c>
      <c r="Q80" s="45">
        <v>1465880939.54</v>
      </c>
      <c r="R80" s="45">
        <f t="shared" ref="R80:R85" si="78">+L80-Q80</f>
        <v>553719060.46000004</v>
      </c>
      <c r="S80" s="45">
        <f t="shared" ref="S80:S85" si="79">O80-Q80</f>
        <v>227090137.46000004</v>
      </c>
      <c r="T80" s="45">
        <v>58230065</v>
      </c>
      <c r="U80" s="45">
        <f t="shared" ref="U80:U85" si="80">+Q80-T80</f>
        <v>1407650874.54</v>
      </c>
      <c r="V80" s="45">
        <v>58230065</v>
      </c>
      <c r="W80" s="48">
        <f t="shared" ref="W80:W85" si="81">+T80-V80</f>
        <v>0</v>
      </c>
      <c r="X80" s="54">
        <f t="shared" si="72"/>
        <v>0.72582736162606454</v>
      </c>
      <c r="Y80" s="54">
        <f t="shared" si="73"/>
        <v>2.8832474252327194E-2</v>
      </c>
      <c r="Z80" s="54">
        <f t="shared" si="74"/>
        <v>2.8832474252327194E-2</v>
      </c>
      <c r="AA80" s="54">
        <f t="shared" si="43"/>
        <v>3.9723597892113161E-2</v>
      </c>
      <c r="AB80" s="54">
        <f t="shared" si="45"/>
        <v>1</v>
      </c>
    </row>
    <row r="81" spans="1:28" ht="72.75" customHeight="1" x14ac:dyDescent="0.25">
      <c r="A81" s="42" t="s">
        <v>180</v>
      </c>
      <c r="B81" s="43" t="s">
        <v>41</v>
      </c>
      <c r="C81" s="43">
        <v>20</v>
      </c>
      <c r="D81" s="43" t="s">
        <v>38</v>
      </c>
      <c r="E81" s="44" t="s">
        <v>181</v>
      </c>
      <c r="F81" s="45">
        <v>3432716328</v>
      </c>
      <c r="G81" s="45">
        <v>0</v>
      </c>
      <c r="H81" s="45">
        <v>0</v>
      </c>
      <c r="I81" s="45">
        <v>0</v>
      </c>
      <c r="J81" s="45">
        <v>0</v>
      </c>
      <c r="K81" s="45">
        <f t="shared" si="70"/>
        <v>0</v>
      </c>
      <c r="L81" s="46">
        <f t="shared" si="76"/>
        <v>3432716328</v>
      </c>
      <c r="M81" s="47">
        <f t="shared" si="69"/>
        <v>3.754386035514893E-4</v>
      </c>
      <c r="N81" s="45">
        <v>0</v>
      </c>
      <c r="O81" s="45">
        <v>3386725176</v>
      </c>
      <c r="P81" s="45">
        <f t="shared" si="77"/>
        <v>45991152</v>
      </c>
      <c r="Q81" s="45">
        <v>2056165630.3900001</v>
      </c>
      <c r="R81" s="45">
        <f t="shared" si="78"/>
        <v>1376550697.6099999</v>
      </c>
      <c r="S81" s="45">
        <f t="shared" si="79"/>
        <v>1330559545.6099999</v>
      </c>
      <c r="T81" s="45">
        <v>124452370.06999999</v>
      </c>
      <c r="U81" s="45">
        <f t="shared" si="80"/>
        <v>1931713260.3200002</v>
      </c>
      <c r="V81" s="45">
        <v>124452370.06999999</v>
      </c>
      <c r="W81" s="48">
        <f t="shared" si="81"/>
        <v>0</v>
      </c>
      <c r="X81" s="54">
        <f t="shared" si="72"/>
        <v>0.59899083813546039</v>
      </c>
      <c r="Y81" s="54">
        <f t="shared" si="73"/>
        <v>3.6254778483985464E-2</v>
      </c>
      <c r="Z81" s="54">
        <f t="shared" si="74"/>
        <v>3.6254778483985464E-2</v>
      </c>
      <c r="AA81" s="54">
        <f t="shared" si="43"/>
        <v>6.0526432418965527E-2</v>
      </c>
      <c r="AB81" s="54">
        <f t="shared" si="45"/>
        <v>1</v>
      </c>
    </row>
    <row r="82" spans="1:28" ht="72.75" customHeight="1" x14ac:dyDescent="0.25">
      <c r="A82" s="42" t="s">
        <v>182</v>
      </c>
      <c r="B82" s="43" t="s">
        <v>41</v>
      </c>
      <c r="C82" s="43">
        <v>20</v>
      </c>
      <c r="D82" s="43" t="s">
        <v>38</v>
      </c>
      <c r="E82" s="44" t="s">
        <v>183</v>
      </c>
      <c r="F82" s="45">
        <v>126060000</v>
      </c>
      <c r="G82" s="45">
        <v>0</v>
      </c>
      <c r="H82" s="45">
        <v>0</v>
      </c>
      <c r="I82" s="45">
        <v>0</v>
      </c>
      <c r="J82" s="45">
        <v>0</v>
      </c>
      <c r="K82" s="45">
        <f t="shared" si="70"/>
        <v>0</v>
      </c>
      <c r="L82" s="46">
        <f t="shared" si="76"/>
        <v>126060000</v>
      </c>
      <c r="M82" s="52">
        <f t="shared" si="69"/>
        <v>1.3787271024307237E-5</v>
      </c>
      <c r="N82" s="45">
        <v>0</v>
      </c>
      <c r="O82" s="45">
        <v>126060000</v>
      </c>
      <c r="P82" s="45">
        <f t="shared" si="77"/>
        <v>0</v>
      </c>
      <c r="Q82" s="45">
        <v>484317.92</v>
      </c>
      <c r="R82" s="45">
        <f t="shared" si="78"/>
        <v>125575682.08</v>
      </c>
      <c r="S82" s="45">
        <f t="shared" si="79"/>
        <v>125575682.08</v>
      </c>
      <c r="T82" s="45">
        <v>484163</v>
      </c>
      <c r="U82" s="45">
        <f t="shared" si="80"/>
        <v>154.9199999999837</v>
      </c>
      <c r="V82" s="45">
        <v>484163</v>
      </c>
      <c r="W82" s="48">
        <f t="shared" si="81"/>
        <v>0</v>
      </c>
      <c r="X82" s="54">
        <f t="shared" si="72"/>
        <v>3.8419635094399493E-3</v>
      </c>
      <c r="Y82" s="54">
        <f t="shared" si="73"/>
        <v>3.8407345708392827E-3</v>
      </c>
      <c r="Z82" s="54">
        <f t="shared" si="74"/>
        <v>3.8407345708392827E-3</v>
      </c>
      <c r="AA82" s="54">
        <f t="shared" si="43"/>
        <v>0.99968012746668555</v>
      </c>
      <c r="AB82" s="54">
        <f t="shared" si="45"/>
        <v>1</v>
      </c>
    </row>
    <row r="83" spans="1:28" ht="42" customHeight="1" x14ac:dyDescent="0.25">
      <c r="A83" s="42" t="s">
        <v>184</v>
      </c>
      <c r="B83" s="43" t="s">
        <v>41</v>
      </c>
      <c r="C83" s="43">
        <v>20</v>
      </c>
      <c r="D83" s="43" t="s">
        <v>38</v>
      </c>
      <c r="E83" s="44" t="s">
        <v>185</v>
      </c>
      <c r="F83" s="45">
        <v>1621128348</v>
      </c>
      <c r="G83" s="45">
        <v>0</v>
      </c>
      <c r="H83" s="45">
        <v>0</v>
      </c>
      <c r="I83" s="45">
        <v>0</v>
      </c>
      <c r="J83" s="45">
        <v>0</v>
      </c>
      <c r="K83" s="45">
        <f t="shared" si="70"/>
        <v>0</v>
      </c>
      <c r="L83" s="46">
        <f t="shared" si="76"/>
        <v>1621128348</v>
      </c>
      <c r="M83" s="47">
        <f t="shared" si="69"/>
        <v>1.7730394969905965E-4</v>
      </c>
      <c r="N83" s="45">
        <v>0</v>
      </c>
      <c r="O83" s="45">
        <v>1325101789</v>
      </c>
      <c r="P83" s="45">
        <f t="shared" si="77"/>
        <v>296026559</v>
      </c>
      <c r="Q83" s="45">
        <v>1170542585.0799999</v>
      </c>
      <c r="R83" s="45">
        <f t="shared" si="78"/>
        <v>450585762.92000008</v>
      </c>
      <c r="S83" s="45">
        <f t="shared" si="79"/>
        <v>154559203.92000008</v>
      </c>
      <c r="T83" s="45">
        <v>113507987.66</v>
      </c>
      <c r="U83" s="45">
        <f t="shared" si="80"/>
        <v>1057034597.42</v>
      </c>
      <c r="V83" s="45">
        <v>52286643.659999996</v>
      </c>
      <c r="W83" s="48">
        <f t="shared" si="81"/>
        <v>61221344</v>
      </c>
      <c r="X83" s="54">
        <f t="shared" si="72"/>
        <v>0.72205423248819778</v>
      </c>
      <c r="Y83" s="54">
        <f t="shared" si="73"/>
        <v>7.0017890810456659E-2</v>
      </c>
      <c r="Z83" s="54">
        <f t="shared" si="74"/>
        <v>3.2253241222082431E-2</v>
      </c>
      <c r="AA83" s="54">
        <f t="shared" si="43"/>
        <v>9.6970404243979194E-2</v>
      </c>
      <c r="AB83" s="54">
        <f t="shared" si="45"/>
        <v>0.46064285640071928</v>
      </c>
    </row>
    <row r="84" spans="1:28" ht="66" customHeight="1" x14ac:dyDescent="0.25">
      <c r="A84" s="42" t="s">
        <v>186</v>
      </c>
      <c r="B84" s="43" t="s">
        <v>41</v>
      </c>
      <c r="C84" s="43">
        <v>20</v>
      </c>
      <c r="D84" s="43" t="s">
        <v>38</v>
      </c>
      <c r="E84" s="44" t="s">
        <v>187</v>
      </c>
      <c r="F84" s="45">
        <v>239261533</v>
      </c>
      <c r="G84" s="45">
        <v>0</v>
      </c>
      <c r="H84" s="45">
        <v>0</v>
      </c>
      <c r="I84" s="45">
        <v>0</v>
      </c>
      <c r="J84" s="45">
        <v>0</v>
      </c>
      <c r="K84" s="45">
        <f t="shared" si="70"/>
        <v>0</v>
      </c>
      <c r="L84" s="46">
        <f t="shared" si="76"/>
        <v>239261533</v>
      </c>
      <c r="M84" s="52">
        <f t="shared" si="69"/>
        <v>2.6168202452500633E-5</v>
      </c>
      <c r="N84" s="45">
        <v>0</v>
      </c>
      <c r="O84" s="45">
        <v>122905696</v>
      </c>
      <c r="P84" s="45">
        <f t="shared" si="77"/>
        <v>116355837</v>
      </c>
      <c r="Q84" s="45">
        <v>122892779.27</v>
      </c>
      <c r="R84" s="45">
        <f t="shared" si="78"/>
        <v>116368753.73</v>
      </c>
      <c r="S84" s="45">
        <f t="shared" si="79"/>
        <v>12916.730000004172</v>
      </c>
      <c r="T84" s="45">
        <v>2513163.9700000002</v>
      </c>
      <c r="U84" s="45">
        <f t="shared" si="80"/>
        <v>120379615.3</v>
      </c>
      <c r="V84" s="45">
        <v>2513163.9700000002</v>
      </c>
      <c r="W84" s="48">
        <f t="shared" si="81"/>
        <v>0</v>
      </c>
      <c r="X84" s="54">
        <f t="shared" si="72"/>
        <v>0.51363366993891157</v>
      </c>
      <c r="Y84" s="54">
        <f t="shared" si="73"/>
        <v>1.0503836276932991E-2</v>
      </c>
      <c r="Z84" s="54">
        <f t="shared" si="74"/>
        <v>1.0503836276932991E-2</v>
      </c>
      <c r="AA84" s="54">
        <f t="shared" si="43"/>
        <v>2.0450053981434384E-2</v>
      </c>
      <c r="AB84" s="54">
        <f t="shared" si="45"/>
        <v>1</v>
      </c>
    </row>
    <row r="85" spans="1:28" ht="82.5" customHeight="1" x14ac:dyDescent="0.25">
      <c r="A85" s="42" t="s">
        <v>188</v>
      </c>
      <c r="B85" s="43" t="s">
        <v>41</v>
      </c>
      <c r="C85" s="43">
        <v>20</v>
      </c>
      <c r="D85" s="43" t="s">
        <v>38</v>
      </c>
      <c r="E85" s="44" t="s">
        <v>189</v>
      </c>
      <c r="F85" s="45">
        <v>381001880</v>
      </c>
      <c r="G85" s="45">
        <v>0</v>
      </c>
      <c r="H85" s="45">
        <v>0</v>
      </c>
      <c r="I85" s="45">
        <v>0</v>
      </c>
      <c r="J85" s="45">
        <v>0</v>
      </c>
      <c r="K85" s="45">
        <f t="shared" si="70"/>
        <v>0</v>
      </c>
      <c r="L85" s="46">
        <f t="shared" si="76"/>
        <v>381001880</v>
      </c>
      <c r="M85" s="52">
        <f t="shared" si="69"/>
        <v>4.167044407687278E-5</v>
      </c>
      <c r="N85" s="45">
        <v>0</v>
      </c>
      <c r="O85" s="45">
        <v>380016880</v>
      </c>
      <c r="P85" s="45">
        <f t="shared" si="77"/>
        <v>985000</v>
      </c>
      <c r="Q85" s="45">
        <v>380005715.63999999</v>
      </c>
      <c r="R85" s="45">
        <f t="shared" si="78"/>
        <v>996164.36000001431</v>
      </c>
      <c r="S85" s="45">
        <f t="shared" si="79"/>
        <v>11164.360000014305</v>
      </c>
      <c r="T85" s="45">
        <v>0</v>
      </c>
      <c r="U85" s="45">
        <f t="shared" si="80"/>
        <v>380005715.63999999</v>
      </c>
      <c r="V85" s="45">
        <v>0</v>
      </c>
      <c r="W85" s="48">
        <f t="shared" si="81"/>
        <v>0</v>
      </c>
      <c r="X85" s="54">
        <f t="shared" si="72"/>
        <v>0.99738540828197486</v>
      </c>
      <c r="Y85" s="54">
        <f t="shared" si="73"/>
        <v>0</v>
      </c>
      <c r="Z85" s="54">
        <f t="shared" si="74"/>
        <v>0</v>
      </c>
      <c r="AA85" s="54">
        <f t="shared" si="43"/>
        <v>0</v>
      </c>
      <c r="AB85" s="54" t="s">
        <v>40</v>
      </c>
    </row>
    <row r="86" spans="1:28" ht="42" customHeight="1" x14ac:dyDescent="0.25">
      <c r="A86" s="38" t="s">
        <v>190</v>
      </c>
      <c r="B86" s="32" t="s">
        <v>41</v>
      </c>
      <c r="C86" s="32">
        <v>20</v>
      </c>
      <c r="D86" s="32" t="s">
        <v>38</v>
      </c>
      <c r="E86" s="39" t="s">
        <v>191</v>
      </c>
      <c r="F86" s="59">
        <f>SUM(F87:F91)</f>
        <v>656925928</v>
      </c>
      <c r="G86" s="59">
        <f>SUM(G87:G91)</f>
        <v>0</v>
      </c>
      <c r="H86" s="59">
        <f>SUM(H87:H91)</f>
        <v>0</v>
      </c>
      <c r="I86" s="59">
        <f>SUM(I87:I91)</f>
        <v>0</v>
      </c>
      <c r="J86" s="59">
        <f>SUM(J87:J91)</f>
        <v>0</v>
      </c>
      <c r="K86" s="40">
        <f t="shared" si="70"/>
        <v>0</v>
      </c>
      <c r="L86" s="59">
        <f>SUM(L87:L91)</f>
        <v>656925928</v>
      </c>
      <c r="M86" s="318">
        <f t="shared" si="69"/>
        <v>7.1848451628038577E-5</v>
      </c>
      <c r="N86" s="59">
        <f t="shared" ref="N86:W86" si="82">SUM(N87:N91)</f>
        <v>0</v>
      </c>
      <c r="O86" s="59">
        <f>SUM(O87:O91)</f>
        <v>505950928</v>
      </c>
      <c r="P86" s="59">
        <f>SUM(P87:P91)</f>
        <v>150975000</v>
      </c>
      <c r="Q86" s="59">
        <f t="shared" si="82"/>
        <v>335297315.08000004</v>
      </c>
      <c r="R86" s="59">
        <f t="shared" si="82"/>
        <v>321628612.91999996</v>
      </c>
      <c r="S86" s="59">
        <f t="shared" si="82"/>
        <v>170653612.91999999</v>
      </c>
      <c r="T86" s="59">
        <f t="shared" si="82"/>
        <v>362249</v>
      </c>
      <c r="U86" s="59">
        <f t="shared" si="82"/>
        <v>334935066.08000004</v>
      </c>
      <c r="V86" s="59">
        <f t="shared" si="82"/>
        <v>362249</v>
      </c>
      <c r="W86" s="59">
        <f t="shared" si="82"/>
        <v>0</v>
      </c>
      <c r="X86" s="176">
        <f t="shared" si="72"/>
        <v>0.51040353377557668</v>
      </c>
      <c r="Y86" s="176">
        <f t="shared" si="73"/>
        <v>5.5143051074701987E-4</v>
      </c>
      <c r="Z86" s="176">
        <f t="shared" si="74"/>
        <v>5.5143051074701987E-4</v>
      </c>
      <c r="AA86" s="176">
        <f t="shared" si="43"/>
        <v>1.0803814516485747E-3</v>
      </c>
      <c r="AB86" s="176">
        <f t="shared" si="45"/>
        <v>1</v>
      </c>
    </row>
    <row r="87" spans="1:28" ht="42" customHeight="1" x14ac:dyDescent="0.25">
      <c r="A87" s="42" t="s">
        <v>192</v>
      </c>
      <c r="B87" s="43" t="s">
        <v>41</v>
      </c>
      <c r="C87" s="43">
        <v>20</v>
      </c>
      <c r="D87" s="43" t="s">
        <v>38</v>
      </c>
      <c r="E87" s="44" t="s">
        <v>193</v>
      </c>
      <c r="F87" s="45">
        <v>168000000</v>
      </c>
      <c r="G87" s="45">
        <v>0</v>
      </c>
      <c r="H87" s="45">
        <v>0</v>
      </c>
      <c r="I87" s="45">
        <v>0</v>
      </c>
      <c r="J87" s="45">
        <v>0</v>
      </c>
      <c r="K87" s="45">
        <f t="shared" si="70"/>
        <v>0</v>
      </c>
      <c r="L87" s="46">
        <f t="shared" ref="L87:L92" si="83">+F87+K87</f>
        <v>168000000</v>
      </c>
      <c r="M87" s="52">
        <f t="shared" si="69"/>
        <v>1.8374278376040105E-5</v>
      </c>
      <c r="N87" s="45">
        <v>0</v>
      </c>
      <c r="O87" s="45">
        <v>168000000</v>
      </c>
      <c r="P87" s="45">
        <f t="shared" ref="P87:P92" si="84">L87-O87</f>
        <v>0</v>
      </c>
      <c r="Q87" s="45">
        <v>0</v>
      </c>
      <c r="R87" s="45">
        <f>+L87-Q87</f>
        <v>168000000</v>
      </c>
      <c r="S87" s="45">
        <f t="shared" ref="S87:S92" si="85">O87-Q87</f>
        <v>168000000</v>
      </c>
      <c r="T87" s="45">
        <v>0</v>
      </c>
      <c r="U87" s="45">
        <f t="shared" ref="U87:U92" si="86">+Q87-T87</f>
        <v>0</v>
      </c>
      <c r="V87" s="45">
        <v>0</v>
      </c>
      <c r="W87" s="48">
        <f>+T87-V87</f>
        <v>0</v>
      </c>
      <c r="X87" s="54">
        <f t="shared" si="72"/>
        <v>0</v>
      </c>
      <c r="Y87" s="54">
        <f t="shared" si="73"/>
        <v>0</v>
      </c>
      <c r="Z87" s="54">
        <f t="shared" si="74"/>
        <v>0</v>
      </c>
      <c r="AA87" s="54" t="s">
        <v>40</v>
      </c>
      <c r="AB87" s="54" t="s">
        <v>40</v>
      </c>
    </row>
    <row r="88" spans="1:28" ht="42" customHeight="1" x14ac:dyDescent="0.25">
      <c r="A88" s="42" t="s">
        <v>194</v>
      </c>
      <c r="B88" s="43" t="s">
        <v>41</v>
      </c>
      <c r="C88" s="43">
        <v>20</v>
      </c>
      <c r="D88" s="43" t="s">
        <v>38</v>
      </c>
      <c r="E88" s="44" t="s">
        <v>195</v>
      </c>
      <c r="F88" s="45">
        <v>24925928</v>
      </c>
      <c r="G88" s="45">
        <v>0</v>
      </c>
      <c r="H88" s="45">
        <v>0</v>
      </c>
      <c r="I88" s="45">
        <v>0</v>
      </c>
      <c r="J88" s="45">
        <v>0</v>
      </c>
      <c r="K88" s="45">
        <f t="shared" si="70"/>
        <v>0</v>
      </c>
      <c r="L88" s="46">
        <f t="shared" si="83"/>
        <v>24925928</v>
      </c>
      <c r="M88" s="52">
        <f t="shared" si="69"/>
        <v>2.7261663086495989E-6</v>
      </c>
      <c r="N88" s="45">
        <v>0</v>
      </c>
      <c r="O88" s="45">
        <v>7928928</v>
      </c>
      <c r="P88" s="45">
        <f t="shared" si="84"/>
        <v>16997000</v>
      </c>
      <c r="Q88" s="45">
        <v>7926278.8600000003</v>
      </c>
      <c r="R88" s="45">
        <f>+L88-Q88</f>
        <v>16999649.140000001</v>
      </c>
      <c r="S88" s="45">
        <f t="shared" si="85"/>
        <v>2649.1399999996647</v>
      </c>
      <c r="T88" s="45">
        <v>0</v>
      </c>
      <c r="U88" s="45">
        <f t="shared" si="86"/>
        <v>7926278.8600000003</v>
      </c>
      <c r="V88" s="45">
        <v>0</v>
      </c>
      <c r="W88" s="48">
        <f>+T88-V88</f>
        <v>0</v>
      </c>
      <c r="X88" s="54">
        <f t="shared" si="72"/>
        <v>0.31799333047900968</v>
      </c>
      <c r="Y88" s="54">
        <f t="shared" si="73"/>
        <v>0</v>
      </c>
      <c r="Z88" s="54">
        <f t="shared" si="74"/>
        <v>0</v>
      </c>
      <c r="AA88" s="54">
        <f t="shared" ref="AA88" si="87">+T88/Q88</f>
        <v>0</v>
      </c>
      <c r="AB88" s="54" t="s">
        <v>40</v>
      </c>
    </row>
    <row r="89" spans="1:28" ht="68.25" customHeight="1" x14ac:dyDescent="0.25">
      <c r="A89" s="42" t="s">
        <v>196</v>
      </c>
      <c r="B89" s="43" t="s">
        <v>41</v>
      </c>
      <c r="C89" s="43">
        <v>20</v>
      </c>
      <c r="D89" s="43" t="s">
        <v>38</v>
      </c>
      <c r="E89" s="44" t="s">
        <v>197</v>
      </c>
      <c r="F89" s="45">
        <v>3000000</v>
      </c>
      <c r="G89" s="45">
        <v>0</v>
      </c>
      <c r="H89" s="45">
        <v>0</v>
      </c>
      <c r="I89" s="45">
        <v>0</v>
      </c>
      <c r="J89" s="45">
        <v>0</v>
      </c>
      <c r="K89" s="45">
        <f t="shared" si="70"/>
        <v>0</v>
      </c>
      <c r="L89" s="46">
        <f t="shared" si="83"/>
        <v>3000000</v>
      </c>
      <c r="M89" s="52">
        <f t="shared" si="69"/>
        <v>3.2811211385785907E-7</v>
      </c>
      <c r="N89" s="45">
        <v>0</v>
      </c>
      <c r="O89" s="45">
        <v>3000000</v>
      </c>
      <c r="P89" s="45">
        <f t="shared" si="84"/>
        <v>0</v>
      </c>
      <c r="Q89" s="45">
        <v>362249</v>
      </c>
      <c r="R89" s="45">
        <f>+L89-Q89</f>
        <v>2637751</v>
      </c>
      <c r="S89" s="45">
        <f t="shared" si="85"/>
        <v>2637751</v>
      </c>
      <c r="T89" s="45">
        <v>362249</v>
      </c>
      <c r="U89" s="45">
        <f t="shared" si="86"/>
        <v>0</v>
      </c>
      <c r="V89" s="45">
        <v>362249</v>
      </c>
      <c r="W89" s="48">
        <f>+T89-V89</f>
        <v>0</v>
      </c>
      <c r="X89" s="54">
        <f t="shared" si="72"/>
        <v>0.12074966666666667</v>
      </c>
      <c r="Y89" s="54">
        <f t="shared" si="73"/>
        <v>0.12074966666666667</v>
      </c>
      <c r="Z89" s="54">
        <f t="shared" si="74"/>
        <v>0.12074966666666667</v>
      </c>
      <c r="AA89" s="54">
        <f t="shared" si="43"/>
        <v>1</v>
      </c>
      <c r="AB89" s="54">
        <f t="shared" si="45"/>
        <v>1</v>
      </c>
    </row>
    <row r="90" spans="1:28" ht="42" customHeight="1" x14ac:dyDescent="0.25">
      <c r="A90" s="42" t="s">
        <v>198</v>
      </c>
      <c r="B90" s="43" t="s">
        <v>41</v>
      </c>
      <c r="C90" s="43">
        <v>20</v>
      </c>
      <c r="D90" s="43" t="s">
        <v>38</v>
      </c>
      <c r="E90" s="44" t="s">
        <v>199</v>
      </c>
      <c r="F90" s="45">
        <v>261680004</v>
      </c>
      <c r="G90" s="45">
        <v>0</v>
      </c>
      <c r="H90" s="45">
        <v>0</v>
      </c>
      <c r="I90" s="45">
        <v>0</v>
      </c>
      <c r="J90" s="45">
        <v>0</v>
      </c>
      <c r="K90" s="45">
        <f t="shared" si="70"/>
        <v>0</v>
      </c>
      <c r="L90" s="46">
        <f t="shared" si="83"/>
        <v>261680004</v>
      </c>
      <c r="M90" s="52">
        <f t="shared" si="69"/>
        <v>2.8620126422257669E-5</v>
      </c>
      <c r="N90" s="45">
        <v>0</v>
      </c>
      <c r="O90" s="45">
        <v>185307004</v>
      </c>
      <c r="P90" s="45">
        <f t="shared" si="84"/>
        <v>76373000</v>
      </c>
      <c r="Q90" s="45">
        <v>185303476.43000001</v>
      </c>
      <c r="R90" s="45">
        <f>+L90-Q90</f>
        <v>76376527.569999993</v>
      </c>
      <c r="S90" s="45">
        <f t="shared" si="85"/>
        <v>3527.5699999928474</v>
      </c>
      <c r="T90" s="45">
        <v>0</v>
      </c>
      <c r="U90" s="45">
        <f t="shared" si="86"/>
        <v>185303476.43000001</v>
      </c>
      <c r="V90" s="45">
        <v>0</v>
      </c>
      <c r="W90" s="48">
        <f>+T90-V90</f>
        <v>0</v>
      </c>
      <c r="X90" s="54">
        <f t="shared" si="72"/>
        <v>0.70813005807658125</v>
      </c>
      <c r="Y90" s="54">
        <f t="shared" si="73"/>
        <v>0</v>
      </c>
      <c r="Z90" s="54">
        <f t="shared" si="74"/>
        <v>0</v>
      </c>
      <c r="AA90" s="54">
        <f t="shared" si="43"/>
        <v>0</v>
      </c>
      <c r="AB90" s="54" t="s">
        <v>40</v>
      </c>
    </row>
    <row r="91" spans="1:28" ht="42" customHeight="1" x14ac:dyDescent="0.25">
      <c r="A91" s="42" t="s">
        <v>200</v>
      </c>
      <c r="B91" s="43" t="s">
        <v>41</v>
      </c>
      <c r="C91" s="43">
        <v>20</v>
      </c>
      <c r="D91" s="43" t="s">
        <v>38</v>
      </c>
      <c r="E91" s="44" t="s">
        <v>201</v>
      </c>
      <c r="F91" s="45">
        <v>199319996</v>
      </c>
      <c r="G91" s="45">
        <v>0</v>
      </c>
      <c r="H91" s="45">
        <v>0</v>
      </c>
      <c r="I91" s="45">
        <v>0</v>
      </c>
      <c r="J91" s="45">
        <v>0</v>
      </c>
      <c r="K91" s="45">
        <f t="shared" si="70"/>
        <v>0</v>
      </c>
      <c r="L91" s="46">
        <f t="shared" si="83"/>
        <v>199319996</v>
      </c>
      <c r="M91" s="52">
        <f t="shared" si="69"/>
        <v>2.1799768407233336E-5</v>
      </c>
      <c r="N91" s="45">
        <v>0</v>
      </c>
      <c r="O91" s="45">
        <v>141714996</v>
      </c>
      <c r="P91" s="45">
        <f t="shared" si="84"/>
        <v>57605000</v>
      </c>
      <c r="Q91" s="45">
        <v>141705310.78999999</v>
      </c>
      <c r="R91" s="45">
        <f>+L91-Q91</f>
        <v>57614685.210000008</v>
      </c>
      <c r="S91" s="45">
        <f t="shared" si="85"/>
        <v>9685.2100000083447</v>
      </c>
      <c r="T91" s="45">
        <v>0</v>
      </c>
      <c r="U91" s="45">
        <f t="shared" si="86"/>
        <v>141705310.78999999</v>
      </c>
      <c r="V91" s="45">
        <v>0</v>
      </c>
      <c r="W91" s="48">
        <f>+T91-V91</f>
        <v>0</v>
      </c>
      <c r="X91" s="54">
        <f t="shared" si="72"/>
        <v>0.71094377701071187</v>
      </c>
      <c r="Y91" s="54">
        <f t="shared" si="73"/>
        <v>0</v>
      </c>
      <c r="Z91" s="54">
        <f t="shared" si="74"/>
        <v>0</v>
      </c>
      <c r="AA91" s="54">
        <f t="shared" si="43"/>
        <v>0</v>
      </c>
      <c r="AB91" s="54" t="s">
        <v>40</v>
      </c>
    </row>
    <row r="92" spans="1:28" ht="42" customHeight="1" x14ac:dyDescent="0.25">
      <c r="A92" s="38" t="s">
        <v>202</v>
      </c>
      <c r="B92" s="32" t="s">
        <v>41</v>
      </c>
      <c r="C92" s="32">
        <v>20</v>
      </c>
      <c r="D92" s="32" t="s">
        <v>38</v>
      </c>
      <c r="E92" s="39" t="s">
        <v>203</v>
      </c>
      <c r="F92" s="59">
        <v>100000000</v>
      </c>
      <c r="G92" s="59">
        <v>0</v>
      </c>
      <c r="H92" s="59">
        <v>0</v>
      </c>
      <c r="I92" s="59">
        <v>0</v>
      </c>
      <c r="J92" s="59">
        <v>0</v>
      </c>
      <c r="K92" s="40">
        <f t="shared" si="70"/>
        <v>0</v>
      </c>
      <c r="L92" s="41">
        <f t="shared" si="83"/>
        <v>100000000</v>
      </c>
      <c r="M92" s="319">
        <f t="shared" si="69"/>
        <v>1.0937070461928635E-5</v>
      </c>
      <c r="N92" s="59">
        <v>0</v>
      </c>
      <c r="O92" s="59">
        <v>11000000</v>
      </c>
      <c r="P92" s="59">
        <f t="shared" si="84"/>
        <v>89000000</v>
      </c>
      <c r="Q92" s="59">
        <v>10884169</v>
      </c>
      <c r="R92" s="59">
        <v>0</v>
      </c>
      <c r="S92" s="59">
        <f t="shared" si="85"/>
        <v>115831</v>
      </c>
      <c r="T92" s="59">
        <v>10884169</v>
      </c>
      <c r="U92" s="59">
        <f t="shared" si="86"/>
        <v>0</v>
      </c>
      <c r="V92" s="59">
        <v>10884169</v>
      </c>
      <c r="W92" s="59">
        <v>0</v>
      </c>
      <c r="X92" s="176">
        <f t="shared" si="72"/>
        <v>0.10884169</v>
      </c>
      <c r="Y92" s="176">
        <f t="shared" si="73"/>
        <v>0.10884169</v>
      </c>
      <c r="Z92" s="176">
        <f t="shared" si="74"/>
        <v>0.10884169</v>
      </c>
      <c r="AA92" s="176">
        <f t="shared" si="43"/>
        <v>1</v>
      </c>
      <c r="AB92" s="176">
        <f t="shared" si="45"/>
        <v>1</v>
      </c>
    </row>
    <row r="93" spans="1:28" s="76" customFormat="1" ht="42" customHeight="1" x14ac:dyDescent="0.25">
      <c r="A93" s="70" t="s">
        <v>204</v>
      </c>
      <c r="B93" s="71" t="s">
        <v>37</v>
      </c>
      <c r="C93" s="71">
        <v>10</v>
      </c>
      <c r="D93" s="71" t="s">
        <v>38</v>
      </c>
      <c r="E93" s="72" t="s">
        <v>205</v>
      </c>
      <c r="F93" s="73">
        <f>+F103</f>
        <v>10647256000</v>
      </c>
      <c r="G93" s="73">
        <f t="shared" ref="G93:J93" si="88">+G103</f>
        <v>0</v>
      </c>
      <c r="H93" s="73">
        <f t="shared" si="88"/>
        <v>0</v>
      </c>
      <c r="I93" s="73">
        <f t="shared" si="88"/>
        <v>0</v>
      </c>
      <c r="J93" s="73">
        <f t="shared" si="88"/>
        <v>0</v>
      </c>
      <c r="K93" s="41">
        <f t="shared" si="70"/>
        <v>0</v>
      </c>
      <c r="L93" s="73">
        <f>+L103</f>
        <v>10647256000</v>
      </c>
      <c r="M93" s="324">
        <f t="shared" si="69"/>
        <v>1.1644978909819243E-3</v>
      </c>
      <c r="N93" s="73">
        <f t="shared" ref="N93:W93" si="89">+N103</f>
        <v>0</v>
      </c>
      <c r="O93" s="73">
        <f t="shared" si="89"/>
        <v>2568638</v>
      </c>
      <c r="P93" s="73">
        <f t="shared" si="89"/>
        <v>10644687362</v>
      </c>
      <c r="Q93" s="73">
        <f t="shared" si="89"/>
        <v>2568570.7600000002</v>
      </c>
      <c r="R93" s="73">
        <f t="shared" si="89"/>
        <v>10644687429.24</v>
      </c>
      <c r="S93" s="73">
        <f t="shared" si="89"/>
        <v>67.239999999903375</v>
      </c>
      <c r="T93" s="73">
        <f t="shared" si="89"/>
        <v>2526038</v>
      </c>
      <c r="U93" s="73">
        <f t="shared" si="89"/>
        <v>42532.760000000097</v>
      </c>
      <c r="V93" s="73">
        <f t="shared" si="89"/>
        <v>2526038</v>
      </c>
      <c r="W93" s="73">
        <f t="shared" si="89"/>
        <v>0</v>
      </c>
      <c r="X93" s="176">
        <f t="shared" si="72"/>
        <v>2.4124250980722171E-4</v>
      </c>
      <c r="Y93" s="176">
        <f t="shared" si="73"/>
        <v>2.3724779417344714E-4</v>
      </c>
      <c r="Z93" s="176">
        <f t="shared" si="74"/>
        <v>2.3724779417344714E-4</v>
      </c>
      <c r="AA93" s="176">
        <f t="shared" si="43"/>
        <v>0.98344107911592038</v>
      </c>
      <c r="AB93" s="176">
        <f t="shared" si="45"/>
        <v>1</v>
      </c>
    </row>
    <row r="94" spans="1:28" ht="42" customHeight="1" x14ac:dyDescent="0.25">
      <c r="A94" s="38" t="s">
        <v>204</v>
      </c>
      <c r="B94" s="32" t="s">
        <v>41</v>
      </c>
      <c r="C94" s="32">
        <v>20</v>
      </c>
      <c r="D94" s="32" t="s">
        <v>38</v>
      </c>
      <c r="E94" s="39" t="s">
        <v>205</v>
      </c>
      <c r="F94" s="59">
        <f>+F95+F98</f>
        <v>5638845092</v>
      </c>
      <c r="G94" s="59">
        <f t="shared" ref="G94:I94" si="90">+G95+G98</f>
        <v>0</v>
      </c>
      <c r="H94" s="59">
        <f t="shared" si="90"/>
        <v>0</v>
      </c>
      <c r="I94" s="59">
        <f t="shared" si="90"/>
        <v>0</v>
      </c>
      <c r="J94" s="59">
        <f>+J95+J98</f>
        <v>0</v>
      </c>
      <c r="K94" s="40">
        <f t="shared" si="70"/>
        <v>0</v>
      </c>
      <c r="L94" s="59">
        <f>+L95+L98</f>
        <v>5638845092</v>
      </c>
      <c r="M94" s="318">
        <f t="shared" si="69"/>
        <v>6.1672446095104461E-4</v>
      </c>
      <c r="N94" s="59">
        <f t="shared" ref="N94:W94" si="91">+N95+N98</f>
        <v>5423125092</v>
      </c>
      <c r="O94" s="59">
        <f>+O95+O98</f>
        <v>215720000</v>
      </c>
      <c r="P94" s="59">
        <f t="shared" si="91"/>
        <v>5423125092</v>
      </c>
      <c r="Q94" s="59">
        <f t="shared" si="91"/>
        <v>97455</v>
      </c>
      <c r="R94" s="59">
        <f t="shared" si="91"/>
        <v>5638747637</v>
      </c>
      <c r="S94" s="59">
        <f t="shared" si="91"/>
        <v>215622545</v>
      </c>
      <c r="T94" s="59">
        <f t="shared" si="91"/>
        <v>97455</v>
      </c>
      <c r="U94" s="59">
        <f t="shared" si="91"/>
        <v>0</v>
      </c>
      <c r="V94" s="59">
        <f t="shared" si="91"/>
        <v>97455</v>
      </c>
      <c r="W94" s="59">
        <f t="shared" si="91"/>
        <v>0</v>
      </c>
      <c r="X94" s="176">
        <f t="shared" si="72"/>
        <v>1.7282794332878971E-5</v>
      </c>
      <c r="Y94" s="176">
        <f t="shared" si="73"/>
        <v>1.7282794332878971E-5</v>
      </c>
      <c r="Z94" s="176">
        <f t="shared" si="74"/>
        <v>1.7282794332878971E-5</v>
      </c>
      <c r="AA94" s="325">
        <f t="shared" si="43"/>
        <v>1</v>
      </c>
      <c r="AB94" s="325">
        <f t="shared" si="45"/>
        <v>1</v>
      </c>
    </row>
    <row r="95" spans="1:28" ht="42" customHeight="1" x14ac:dyDescent="0.25">
      <c r="A95" s="38" t="s">
        <v>206</v>
      </c>
      <c r="B95" s="32" t="s">
        <v>41</v>
      </c>
      <c r="C95" s="32">
        <v>20</v>
      </c>
      <c r="D95" s="32" t="s">
        <v>38</v>
      </c>
      <c r="E95" s="39" t="s">
        <v>207</v>
      </c>
      <c r="F95" s="59">
        <f t="shared" ref="F95:J96" si="92">+F96</f>
        <v>5423125092</v>
      </c>
      <c r="G95" s="59">
        <f t="shared" si="92"/>
        <v>0</v>
      </c>
      <c r="H95" s="59">
        <f t="shared" si="92"/>
        <v>0</v>
      </c>
      <c r="I95" s="59">
        <f t="shared" si="92"/>
        <v>0</v>
      </c>
      <c r="J95" s="59">
        <f t="shared" si="92"/>
        <v>0</v>
      </c>
      <c r="K95" s="40">
        <f t="shared" si="70"/>
        <v>0</v>
      </c>
      <c r="L95" s="59">
        <f>+L96</f>
        <v>5423125092</v>
      </c>
      <c r="M95" s="318">
        <f t="shared" si="69"/>
        <v>5.9313101255057212E-4</v>
      </c>
      <c r="N95" s="59">
        <f t="shared" ref="N95:W96" si="93">+N96</f>
        <v>5423125092</v>
      </c>
      <c r="O95" s="59">
        <f t="shared" si="93"/>
        <v>0</v>
      </c>
      <c r="P95" s="59">
        <f t="shared" si="93"/>
        <v>5423125092</v>
      </c>
      <c r="Q95" s="59">
        <f t="shared" si="93"/>
        <v>0</v>
      </c>
      <c r="R95" s="59">
        <f t="shared" si="93"/>
        <v>5423125092</v>
      </c>
      <c r="S95" s="59">
        <f t="shared" si="93"/>
        <v>0</v>
      </c>
      <c r="T95" s="59">
        <f t="shared" si="93"/>
        <v>0</v>
      </c>
      <c r="U95" s="59">
        <f t="shared" si="93"/>
        <v>0</v>
      </c>
      <c r="V95" s="59">
        <f t="shared" si="93"/>
        <v>0</v>
      </c>
      <c r="W95" s="59">
        <f t="shared" si="93"/>
        <v>0</v>
      </c>
      <c r="X95" s="176">
        <f t="shared" si="72"/>
        <v>0</v>
      </c>
      <c r="Y95" s="176">
        <f t="shared" si="73"/>
        <v>0</v>
      </c>
      <c r="Z95" s="176">
        <f t="shared" si="74"/>
        <v>0</v>
      </c>
      <c r="AA95" s="176" t="s">
        <v>40</v>
      </c>
      <c r="AB95" s="176" t="s">
        <v>40</v>
      </c>
    </row>
    <row r="96" spans="1:28" ht="42" customHeight="1" x14ac:dyDescent="0.25">
      <c r="A96" s="38" t="s">
        <v>208</v>
      </c>
      <c r="B96" s="32" t="s">
        <v>41</v>
      </c>
      <c r="C96" s="32">
        <v>20</v>
      </c>
      <c r="D96" s="32" t="s">
        <v>38</v>
      </c>
      <c r="E96" s="78" t="s">
        <v>209</v>
      </c>
      <c r="F96" s="59">
        <f t="shared" si="92"/>
        <v>5423125092</v>
      </c>
      <c r="G96" s="59">
        <f t="shared" si="92"/>
        <v>0</v>
      </c>
      <c r="H96" s="59">
        <f t="shared" si="92"/>
        <v>0</v>
      </c>
      <c r="I96" s="59">
        <f t="shared" si="92"/>
        <v>0</v>
      </c>
      <c r="J96" s="59">
        <f t="shared" si="92"/>
        <v>0</v>
      </c>
      <c r="K96" s="40">
        <f t="shared" si="70"/>
        <v>0</v>
      </c>
      <c r="L96" s="59">
        <f>+L97</f>
        <v>5423125092</v>
      </c>
      <c r="M96" s="318">
        <f t="shared" si="69"/>
        <v>5.9313101255057212E-4</v>
      </c>
      <c r="N96" s="59">
        <f t="shared" si="93"/>
        <v>5423125092</v>
      </c>
      <c r="O96" s="59">
        <f t="shared" si="93"/>
        <v>0</v>
      </c>
      <c r="P96" s="59">
        <f t="shared" si="93"/>
        <v>5423125092</v>
      </c>
      <c r="Q96" s="59">
        <f t="shared" si="93"/>
        <v>0</v>
      </c>
      <c r="R96" s="59">
        <f t="shared" si="93"/>
        <v>5423125092</v>
      </c>
      <c r="S96" s="59">
        <f t="shared" si="93"/>
        <v>0</v>
      </c>
      <c r="T96" s="59">
        <f t="shared" si="93"/>
        <v>0</v>
      </c>
      <c r="U96" s="59">
        <f t="shared" si="93"/>
        <v>0</v>
      </c>
      <c r="V96" s="59">
        <f t="shared" si="93"/>
        <v>0</v>
      </c>
      <c r="W96" s="59">
        <f t="shared" si="93"/>
        <v>0</v>
      </c>
      <c r="X96" s="176">
        <f t="shared" si="72"/>
        <v>0</v>
      </c>
      <c r="Y96" s="176">
        <f t="shared" si="73"/>
        <v>0</v>
      </c>
      <c r="Z96" s="176">
        <f t="shared" si="74"/>
        <v>0</v>
      </c>
      <c r="AA96" s="176" t="s">
        <v>40</v>
      </c>
      <c r="AB96" s="176" t="s">
        <v>40</v>
      </c>
    </row>
    <row r="97" spans="1:28" ht="42" customHeight="1" x14ac:dyDescent="0.25">
      <c r="A97" s="42" t="s">
        <v>210</v>
      </c>
      <c r="B97" s="43" t="s">
        <v>41</v>
      </c>
      <c r="C97" s="43">
        <v>20</v>
      </c>
      <c r="D97" s="43" t="s">
        <v>38</v>
      </c>
      <c r="E97" s="44" t="s">
        <v>211</v>
      </c>
      <c r="F97" s="58">
        <v>5423125092</v>
      </c>
      <c r="G97" s="45">
        <v>0</v>
      </c>
      <c r="H97" s="45">
        <v>0</v>
      </c>
      <c r="I97" s="45">
        <v>0</v>
      </c>
      <c r="J97" s="45">
        <v>0</v>
      </c>
      <c r="K97" s="45">
        <f t="shared" si="70"/>
        <v>0</v>
      </c>
      <c r="L97" s="46">
        <f>+F97+K97</f>
        <v>5423125092</v>
      </c>
      <c r="M97" s="52">
        <f t="shared" si="69"/>
        <v>5.9313101255057212E-4</v>
      </c>
      <c r="N97" s="58">
        <v>5423125092</v>
      </c>
      <c r="O97" s="45">
        <v>0</v>
      </c>
      <c r="P97" s="45">
        <f>L97-O97</f>
        <v>5423125092</v>
      </c>
      <c r="Q97" s="45">
        <v>0</v>
      </c>
      <c r="R97" s="45">
        <f>+L97-Q97</f>
        <v>5423125092</v>
      </c>
      <c r="S97" s="45">
        <f>O97-Q97</f>
        <v>0</v>
      </c>
      <c r="T97" s="45">
        <v>0</v>
      </c>
      <c r="U97" s="45">
        <f>+Q97-T97</f>
        <v>0</v>
      </c>
      <c r="V97" s="45">
        <v>0</v>
      </c>
      <c r="W97" s="48">
        <f>+T97-V97</f>
        <v>0</v>
      </c>
      <c r="X97" s="54">
        <f t="shared" si="72"/>
        <v>0</v>
      </c>
      <c r="Y97" s="54">
        <f t="shared" si="73"/>
        <v>0</v>
      </c>
      <c r="Z97" s="54">
        <f t="shared" si="74"/>
        <v>0</v>
      </c>
      <c r="AA97" s="54" t="s">
        <v>40</v>
      </c>
      <c r="AB97" s="54" t="s">
        <v>40</v>
      </c>
    </row>
    <row r="98" spans="1:28" ht="42" customHeight="1" x14ac:dyDescent="0.25">
      <c r="A98" s="38" t="s">
        <v>212</v>
      </c>
      <c r="B98" s="32" t="s">
        <v>41</v>
      </c>
      <c r="C98" s="32">
        <v>20</v>
      </c>
      <c r="D98" s="32" t="s">
        <v>38</v>
      </c>
      <c r="E98" s="39" t="s">
        <v>213</v>
      </c>
      <c r="F98" s="59">
        <f t="shared" ref="F98:J99" si="94">+F99</f>
        <v>215720000</v>
      </c>
      <c r="G98" s="59">
        <f t="shared" si="94"/>
        <v>0</v>
      </c>
      <c r="H98" s="59">
        <f t="shared" si="94"/>
        <v>0</v>
      </c>
      <c r="I98" s="59">
        <f t="shared" si="94"/>
        <v>0</v>
      </c>
      <c r="J98" s="59">
        <f t="shared" si="94"/>
        <v>0</v>
      </c>
      <c r="K98" s="40">
        <f t="shared" si="70"/>
        <v>0</v>
      </c>
      <c r="L98" s="59">
        <f>+L99</f>
        <v>215720000</v>
      </c>
      <c r="M98" s="319">
        <f t="shared" si="69"/>
        <v>2.3593448400472452E-5</v>
      </c>
      <c r="N98" s="59">
        <f t="shared" ref="N98:W99" si="95">+N99</f>
        <v>0</v>
      </c>
      <c r="O98" s="59">
        <f t="shared" si="95"/>
        <v>215720000</v>
      </c>
      <c r="P98" s="59">
        <f t="shared" si="95"/>
        <v>0</v>
      </c>
      <c r="Q98" s="59">
        <f t="shared" si="95"/>
        <v>97455</v>
      </c>
      <c r="R98" s="59">
        <f t="shared" si="95"/>
        <v>215622545</v>
      </c>
      <c r="S98" s="59">
        <f t="shared" si="95"/>
        <v>215622545</v>
      </c>
      <c r="T98" s="59">
        <f t="shared" si="95"/>
        <v>97455</v>
      </c>
      <c r="U98" s="59">
        <f t="shared" si="95"/>
        <v>0</v>
      </c>
      <c r="V98" s="59">
        <f t="shared" si="95"/>
        <v>97455</v>
      </c>
      <c r="W98" s="59">
        <f t="shared" si="95"/>
        <v>0</v>
      </c>
      <c r="X98" s="176">
        <f t="shared" si="72"/>
        <v>4.5176617837938069E-4</v>
      </c>
      <c r="Y98" s="176">
        <f t="shared" si="73"/>
        <v>4.5176617837938069E-4</v>
      </c>
      <c r="Z98" s="176">
        <f t="shared" si="74"/>
        <v>4.5176617837938069E-4</v>
      </c>
      <c r="AA98" s="325">
        <f t="shared" ref="AA98:AA101" si="96">+T98/Q98</f>
        <v>1</v>
      </c>
      <c r="AB98" s="325">
        <f t="shared" ref="AB98:AB101" si="97">+V98/T98</f>
        <v>1</v>
      </c>
    </row>
    <row r="99" spans="1:28" ht="42" customHeight="1" x14ac:dyDescent="0.25">
      <c r="A99" s="38" t="s">
        <v>214</v>
      </c>
      <c r="B99" s="32" t="s">
        <v>41</v>
      </c>
      <c r="C99" s="32">
        <v>20</v>
      </c>
      <c r="D99" s="32" t="s">
        <v>38</v>
      </c>
      <c r="E99" s="39" t="s">
        <v>215</v>
      </c>
      <c r="F99" s="59">
        <f t="shared" si="94"/>
        <v>215720000</v>
      </c>
      <c r="G99" s="59">
        <f t="shared" si="94"/>
        <v>0</v>
      </c>
      <c r="H99" s="59">
        <f t="shared" si="94"/>
        <v>0</v>
      </c>
      <c r="I99" s="59">
        <f t="shared" si="94"/>
        <v>0</v>
      </c>
      <c r="J99" s="59">
        <f t="shared" si="94"/>
        <v>0</v>
      </c>
      <c r="K99" s="40">
        <f t="shared" si="70"/>
        <v>0</v>
      </c>
      <c r="L99" s="59">
        <f>+L100</f>
        <v>215720000</v>
      </c>
      <c r="M99" s="319">
        <f t="shared" si="69"/>
        <v>2.3593448400472452E-5</v>
      </c>
      <c r="N99" s="59">
        <f t="shared" si="95"/>
        <v>0</v>
      </c>
      <c r="O99" s="59">
        <f t="shared" si="95"/>
        <v>215720000</v>
      </c>
      <c r="P99" s="59">
        <f t="shared" si="95"/>
        <v>0</v>
      </c>
      <c r="Q99" s="59">
        <f t="shared" si="95"/>
        <v>97455</v>
      </c>
      <c r="R99" s="59">
        <f t="shared" si="95"/>
        <v>215622545</v>
      </c>
      <c r="S99" s="59">
        <f t="shared" si="95"/>
        <v>215622545</v>
      </c>
      <c r="T99" s="59">
        <f t="shared" si="95"/>
        <v>97455</v>
      </c>
      <c r="U99" s="59">
        <f t="shared" si="95"/>
        <v>0</v>
      </c>
      <c r="V99" s="59">
        <f t="shared" si="95"/>
        <v>97455</v>
      </c>
      <c r="W99" s="59">
        <f t="shared" si="95"/>
        <v>0</v>
      </c>
      <c r="X99" s="176">
        <f t="shared" si="72"/>
        <v>4.5176617837938069E-4</v>
      </c>
      <c r="Y99" s="176">
        <f t="shared" si="73"/>
        <v>4.5176617837938069E-4</v>
      </c>
      <c r="Z99" s="176">
        <f t="shared" si="74"/>
        <v>4.5176617837938069E-4</v>
      </c>
      <c r="AA99" s="325">
        <f t="shared" si="96"/>
        <v>1</v>
      </c>
      <c r="AB99" s="325">
        <f t="shared" si="97"/>
        <v>1</v>
      </c>
    </row>
    <row r="100" spans="1:28" ht="42" customHeight="1" x14ac:dyDescent="0.25">
      <c r="A100" s="38" t="s">
        <v>216</v>
      </c>
      <c r="B100" s="32" t="s">
        <v>41</v>
      </c>
      <c r="C100" s="32">
        <v>20</v>
      </c>
      <c r="D100" s="32" t="s">
        <v>38</v>
      </c>
      <c r="E100" s="39" t="s">
        <v>217</v>
      </c>
      <c r="F100" s="59">
        <f>+F101+F102</f>
        <v>215720000</v>
      </c>
      <c r="G100" s="59">
        <f>+G101+G102</f>
        <v>0</v>
      </c>
      <c r="H100" s="59">
        <f>+H101+H102</f>
        <v>0</v>
      </c>
      <c r="I100" s="59">
        <f>+I101+I102</f>
        <v>0</v>
      </c>
      <c r="J100" s="59">
        <f>+J101+J102</f>
        <v>0</v>
      </c>
      <c r="K100" s="40">
        <f t="shared" si="70"/>
        <v>0</v>
      </c>
      <c r="L100" s="59">
        <f>+L101+L102</f>
        <v>215720000</v>
      </c>
      <c r="M100" s="319">
        <f t="shared" si="69"/>
        <v>2.3593448400472452E-5</v>
      </c>
      <c r="N100" s="59">
        <f t="shared" ref="N100:W100" si="98">+N101+N102</f>
        <v>0</v>
      </c>
      <c r="O100" s="59">
        <f>+O101+O102</f>
        <v>215720000</v>
      </c>
      <c r="P100" s="59">
        <f t="shared" si="98"/>
        <v>0</v>
      </c>
      <c r="Q100" s="59">
        <f t="shared" si="98"/>
        <v>97455</v>
      </c>
      <c r="R100" s="59">
        <f t="shared" si="98"/>
        <v>215622545</v>
      </c>
      <c r="S100" s="59">
        <f t="shared" si="98"/>
        <v>215622545</v>
      </c>
      <c r="T100" s="59">
        <f t="shared" si="98"/>
        <v>97455</v>
      </c>
      <c r="U100" s="59">
        <f t="shared" si="98"/>
        <v>0</v>
      </c>
      <c r="V100" s="59">
        <f t="shared" si="98"/>
        <v>97455</v>
      </c>
      <c r="W100" s="59">
        <f t="shared" si="98"/>
        <v>0</v>
      </c>
      <c r="X100" s="176">
        <f t="shared" si="72"/>
        <v>4.5176617837938069E-4</v>
      </c>
      <c r="Y100" s="176">
        <f t="shared" si="73"/>
        <v>4.5176617837938069E-4</v>
      </c>
      <c r="Z100" s="176">
        <f t="shared" si="74"/>
        <v>4.5176617837938069E-4</v>
      </c>
      <c r="AA100" s="325">
        <f t="shared" si="96"/>
        <v>1</v>
      </c>
      <c r="AB100" s="325">
        <f t="shared" si="97"/>
        <v>1</v>
      </c>
    </row>
    <row r="101" spans="1:28" ht="42" customHeight="1" x14ac:dyDescent="0.25">
      <c r="A101" s="42" t="s">
        <v>218</v>
      </c>
      <c r="B101" s="43" t="s">
        <v>41</v>
      </c>
      <c r="C101" s="43">
        <v>20</v>
      </c>
      <c r="D101" s="43" t="s">
        <v>38</v>
      </c>
      <c r="E101" s="44" t="s">
        <v>219</v>
      </c>
      <c r="F101" s="48">
        <v>59277258</v>
      </c>
      <c r="G101" s="45">
        <v>0</v>
      </c>
      <c r="H101" s="45">
        <v>0</v>
      </c>
      <c r="I101" s="45">
        <v>0</v>
      </c>
      <c r="J101" s="45">
        <v>0</v>
      </c>
      <c r="K101" s="45">
        <f t="shared" si="70"/>
        <v>0</v>
      </c>
      <c r="L101" s="46">
        <f>+F101+K101</f>
        <v>59277258</v>
      </c>
      <c r="M101" s="52">
        <f t="shared" si="69"/>
        <v>6.483195475359229E-6</v>
      </c>
      <c r="N101" s="48">
        <v>0</v>
      </c>
      <c r="O101" s="45">
        <v>59277258</v>
      </c>
      <c r="P101" s="45">
        <f>L101-O101</f>
        <v>0</v>
      </c>
      <c r="Q101" s="45">
        <v>97455</v>
      </c>
      <c r="R101" s="45">
        <f>+L101-Q101</f>
        <v>59179803</v>
      </c>
      <c r="S101" s="45">
        <f>O101-Q101</f>
        <v>59179803</v>
      </c>
      <c r="T101" s="45">
        <v>97455</v>
      </c>
      <c r="U101" s="45">
        <f>+Q101-T101</f>
        <v>0</v>
      </c>
      <c r="V101" s="45">
        <v>97455</v>
      </c>
      <c r="W101" s="48">
        <f>+T101-V101</f>
        <v>0</v>
      </c>
      <c r="X101" s="54">
        <f t="shared" si="72"/>
        <v>1.6440537786008929E-3</v>
      </c>
      <c r="Y101" s="54">
        <f t="shared" si="73"/>
        <v>1.6440537786008929E-3</v>
      </c>
      <c r="Z101" s="54">
        <f t="shared" si="74"/>
        <v>1.6440537786008929E-3</v>
      </c>
      <c r="AA101" s="54">
        <f t="shared" si="96"/>
        <v>1</v>
      </c>
      <c r="AB101" s="54">
        <f t="shared" si="97"/>
        <v>1</v>
      </c>
    </row>
    <row r="102" spans="1:28" ht="42" customHeight="1" x14ac:dyDescent="0.25">
      <c r="A102" s="42" t="s">
        <v>220</v>
      </c>
      <c r="B102" s="43" t="s">
        <v>41</v>
      </c>
      <c r="C102" s="43">
        <v>20</v>
      </c>
      <c r="D102" s="43" t="s">
        <v>38</v>
      </c>
      <c r="E102" s="44" t="s">
        <v>221</v>
      </c>
      <c r="F102" s="48">
        <v>156442742</v>
      </c>
      <c r="G102" s="45">
        <v>0</v>
      </c>
      <c r="H102" s="45">
        <v>0</v>
      </c>
      <c r="I102" s="45">
        <v>0</v>
      </c>
      <c r="J102" s="45">
        <v>0</v>
      </c>
      <c r="K102" s="45">
        <f t="shared" si="70"/>
        <v>0</v>
      </c>
      <c r="L102" s="46">
        <f>+F102+K102</f>
        <v>156442742</v>
      </c>
      <c r="M102" s="52">
        <f t="shared" si="69"/>
        <v>1.7110252925113223E-5</v>
      </c>
      <c r="N102" s="48">
        <v>0</v>
      </c>
      <c r="O102" s="45">
        <v>156442742</v>
      </c>
      <c r="P102" s="45">
        <f>L102-O102</f>
        <v>0</v>
      </c>
      <c r="Q102" s="45">
        <v>0</v>
      </c>
      <c r="R102" s="45">
        <f>+L102-Q102</f>
        <v>156442742</v>
      </c>
      <c r="S102" s="45">
        <f>O102-Q102</f>
        <v>156442742</v>
      </c>
      <c r="T102" s="45">
        <v>0</v>
      </c>
      <c r="U102" s="45">
        <f>+Q102-T102</f>
        <v>0</v>
      </c>
      <c r="V102" s="45">
        <v>0</v>
      </c>
      <c r="W102" s="48">
        <f>+T102-V102</f>
        <v>0</v>
      </c>
      <c r="X102" s="54">
        <f t="shared" si="72"/>
        <v>0</v>
      </c>
      <c r="Y102" s="54">
        <f t="shared" si="73"/>
        <v>0</v>
      </c>
      <c r="Z102" s="54">
        <f t="shared" si="74"/>
        <v>0</v>
      </c>
      <c r="AA102" s="54" t="s">
        <v>40</v>
      </c>
      <c r="AB102" s="54" t="s">
        <v>40</v>
      </c>
    </row>
    <row r="103" spans="1:28" ht="42" customHeight="1" x14ac:dyDescent="0.25">
      <c r="A103" s="79" t="s">
        <v>222</v>
      </c>
      <c r="B103" s="80" t="s">
        <v>37</v>
      </c>
      <c r="C103" s="80">
        <v>10</v>
      </c>
      <c r="D103" s="80" t="s">
        <v>38</v>
      </c>
      <c r="E103" s="78" t="s">
        <v>223</v>
      </c>
      <c r="F103" s="81">
        <f>+F104</f>
        <v>10647256000</v>
      </c>
      <c r="G103" s="81">
        <f>+G104</f>
        <v>0</v>
      </c>
      <c r="H103" s="81">
        <f>+H104</f>
        <v>0</v>
      </c>
      <c r="I103" s="81">
        <f>+I104</f>
        <v>0</v>
      </c>
      <c r="J103" s="81">
        <f>+J104</f>
        <v>0</v>
      </c>
      <c r="K103" s="40">
        <f t="shared" si="70"/>
        <v>0</v>
      </c>
      <c r="L103" s="81">
        <f>+L104</f>
        <v>10647256000</v>
      </c>
      <c r="M103" s="323">
        <f t="shared" si="69"/>
        <v>1.1644978909819243E-3</v>
      </c>
      <c r="N103" s="81">
        <f t="shared" ref="N103:W103" si="99">+N104</f>
        <v>0</v>
      </c>
      <c r="O103" s="81">
        <f>+O104</f>
        <v>2568638</v>
      </c>
      <c r="P103" s="81">
        <f t="shared" si="99"/>
        <v>10644687362</v>
      </c>
      <c r="Q103" s="81">
        <f t="shared" si="99"/>
        <v>2568570.7600000002</v>
      </c>
      <c r="R103" s="81">
        <f t="shared" si="99"/>
        <v>10644687429.24</v>
      </c>
      <c r="S103" s="81">
        <f t="shared" si="99"/>
        <v>67.239999999903375</v>
      </c>
      <c r="T103" s="81">
        <f t="shared" si="99"/>
        <v>2526038</v>
      </c>
      <c r="U103" s="81">
        <f t="shared" si="99"/>
        <v>42532.760000000097</v>
      </c>
      <c r="V103" s="81">
        <f t="shared" si="99"/>
        <v>2526038</v>
      </c>
      <c r="W103" s="81">
        <f t="shared" si="99"/>
        <v>0</v>
      </c>
      <c r="X103" s="176">
        <f t="shared" si="72"/>
        <v>2.4124250980722171E-4</v>
      </c>
      <c r="Y103" s="176">
        <f t="shared" si="73"/>
        <v>2.3724779417344714E-4</v>
      </c>
      <c r="Z103" s="176">
        <f t="shared" si="74"/>
        <v>2.3724779417344714E-4</v>
      </c>
      <c r="AA103" s="176">
        <f t="shared" ref="AA103:AA106" si="100">+T103/Q103</f>
        <v>0.98344107911592038</v>
      </c>
      <c r="AB103" s="176">
        <f t="shared" ref="AB103:AB106" si="101">+V103/T103</f>
        <v>1</v>
      </c>
    </row>
    <row r="104" spans="1:28" ht="42" customHeight="1" x14ac:dyDescent="0.25">
      <c r="A104" s="79" t="s">
        <v>224</v>
      </c>
      <c r="B104" s="80" t="s">
        <v>37</v>
      </c>
      <c r="C104" s="80">
        <v>10</v>
      </c>
      <c r="D104" s="80" t="s">
        <v>38</v>
      </c>
      <c r="E104" s="78" t="s">
        <v>225</v>
      </c>
      <c r="F104" s="81">
        <f>+F105+F106</f>
        <v>10647256000</v>
      </c>
      <c r="G104" s="81">
        <f>+G105+G106</f>
        <v>0</v>
      </c>
      <c r="H104" s="81">
        <f>+H105+H106</f>
        <v>0</v>
      </c>
      <c r="I104" s="81">
        <f>+I105+I106</f>
        <v>0</v>
      </c>
      <c r="J104" s="81">
        <f>+J105+J106</f>
        <v>0</v>
      </c>
      <c r="K104" s="40">
        <f t="shared" si="70"/>
        <v>0</v>
      </c>
      <c r="L104" s="81">
        <f>+L105+L106</f>
        <v>10647256000</v>
      </c>
      <c r="M104" s="323">
        <f t="shared" si="69"/>
        <v>1.1644978909819243E-3</v>
      </c>
      <c r="N104" s="81">
        <f t="shared" ref="N104:W104" si="102">+N105+N106</f>
        <v>0</v>
      </c>
      <c r="O104" s="81">
        <f>+O105+O106</f>
        <v>2568638</v>
      </c>
      <c r="P104" s="81">
        <f t="shared" si="102"/>
        <v>10644687362</v>
      </c>
      <c r="Q104" s="81">
        <f t="shared" si="102"/>
        <v>2568570.7600000002</v>
      </c>
      <c r="R104" s="81">
        <f t="shared" si="102"/>
        <v>10644687429.24</v>
      </c>
      <c r="S104" s="81">
        <f t="shared" si="102"/>
        <v>67.239999999903375</v>
      </c>
      <c r="T104" s="81">
        <f t="shared" si="102"/>
        <v>2526038</v>
      </c>
      <c r="U104" s="81">
        <f t="shared" si="102"/>
        <v>42532.760000000097</v>
      </c>
      <c r="V104" s="81">
        <f t="shared" si="102"/>
        <v>2526038</v>
      </c>
      <c r="W104" s="81">
        <f t="shared" si="102"/>
        <v>0</v>
      </c>
      <c r="X104" s="176">
        <f t="shared" si="72"/>
        <v>2.4124250980722171E-4</v>
      </c>
      <c r="Y104" s="176">
        <f t="shared" si="73"/>
        <v>2.3724779417344714E-4</v>
      </c>
      <c r="Z104" s="176">
        <f t="shared" si="74"/>
        <v>2.3724779417344714E-4</v>
      </c>
      <c r="AA104" s="176">
        <f t="shared" si="100"/>
        <v>0.98344107911592038</v>
      </c>
      <c r="AB104" s="176">
        <f t="shared" si="101"/>
        <v>1</v>
      </c>
    </row>
    <row r="105" spans="1:28" ht="42" customHeight="1" x14ac:dyDescent="0.25">
      <c r="A105" s="82" t="s">
        <v>226</v>
      </c>
      <c r="B105" s="83" t="s">
        <v>37</v>
      </c>
      <c r="C105" s="83">
        <v>10</v>
      </c>
      <c r="D105" s="83" t="s">
        <v>38</v>
      </c>
      <c r="E105" s="84" t="s">
        <v>227</v>
      </c>
      <c r="F105" s="85">
        <v>5323628000</v>
      </c>
      <c r="G105" s="45">
        <v>0</v>
      </c>
      <c r="H105" s="45">
        <v>0</v>
      </c>
      <c r="I105" s="45">
        <v>0</v>
      </c>
      <c r="J105" s="45">
        <v>0</v>
      </c>
      <c r="K105" s="45">
        <f t="shared" si="70"/>
        <v>0</v>
      </c>
      <c r="L105" s="46">
        <f>+F105+K105</f>
        <v>5323628000</v>
      </c>
      <c r="M105" s="86">
        <f t="shared" si="69"/>
        <v>5.8224894549096216E-4</v>
      </c>
      <c r="N105" s="85">
        <v>0</v>
      </c>
      <c r="O105" s="45">
        <v>40300</v>
      </c>
      <c r="P105" s="45">
        <f>L105-O105</f>
        <v>5323587700</v>
      </c>
      <c r="Q105" s="45">
        <v>40281.160000000003</v>
      </c>
      <c r="R105" s="45">
        <f>+L105-Q105</f>
        <v>5323587718.8400002</v>
      </c>
      <c r="S105" s="45">
        <f>O105-Q105</f>
        <v>18.839999999996508</v>
      </c>
      <c r="T105" s="45">
        <v>0</v>
      </c>
      <c r="U105" s="45">
        <f>+Q105-T105</f>
        <v>40281.160000000003</v>
      </c>
      <c r="V105" s="45">
        <v>0</v>
      </c>
      <c r="W105" s="48">
        <f>+T105-V105</f>
        <v>0</v>
      </c>
      <c r="X105" s="54">
        <f t="shared" si="72"/>
        <v>7.5664866140158559E-6</v>
      </c>
      <c r="Y105" s="54">
        <f t="shared" si="73"/>
        <v>0</v>
      </c>
      <c r="Z105" s="54">
        <f t="shared" si="74"/>
        <v>0</v>
      </c>
      <c r="AA105" s="54">
        <f t="shared" si="100"/>
        <v>0</v>
      </c>
      <c r="AB105" s="54" t="s">
        <v>40</v>
      </c>
    </row>
    <row r="106" spans="1:28" ht="42" customHeight="1" x14ac:dyDescent="0.25">
      <c r="A106" s="82" t="s">
        <v>228</v>
      </c>
      <c r="B106" s="83" t="s">
        <v>37</v>
      </c>
      <c r="C106" s="83">
        <v>10</v>
      </c>
      <c r="D106" s="83" t="s">
        <v>38</v>
      </c>
      <c r="E106" s="84" t="s">
        <v>229</v>
      </c>
      <c r="F106" s="85">
        <v>5323628000</v>
      </c>
      <c r="G106" s="45">
        <v>0</v>
      </c>
      <c r="H106" s="45">
        <v>0</v>
      </c>
      <c r="I106" s="45">
        <v>0</v>
      </c>
      <c r="J106" s="45">
        <v>0</v>
      </c>
      <c r="K106" s="45">
        <f t="shared" si="70"/>
        <v>0</v>
      </c>
      <c r="L106" s="46">
        <f>+F106+K106</f>
        <v>5323628000</v>
      </c>
      <c r="M106" s="86">
        <f t="shared" si="69"/>
        <v>5.8224894549096216E-4</v>
      </c>
      <c r="N106" s="85">
        <v>0</v>
      </c>
      <c r="O106" s="45">
        <v>2528338</v>
      </c>
      <c r="P106" s="45">
        <f>L106-O106</f>
        <v>5321099662</v>
      </c>
      <c r="Q106" s="45">
        <v>2528289.6</v>
      </c>
      <c r="R106" s="45">
        <f>+L106-Q106</f>
        <v>5321099710.3999996</v>
      </c>
      <c r="S106" s="45">
        <f>O106-Q106</f>
        <v>48.399999999906868</v>
      </c>
      <c r="T106" s="45">
        <v>2526038</v>
      </c>
      <c r="U106" s="45">
        <f>+Q106-T106</f>
        <v>2251.6000000000931</v>
      </c>
      <c r="V106" s="45">
        <v>2526038</v>
      </c>
      <c r="W106" s="48">
        <f>+T106-V106</f>
        <v>0</v>
      </c>
      <c r="X106" s="54">
        <f t="shared" si="72"/>
        <v>4.7491853300042755E-4</v>
      </c>
      <c r="Y106" s="54">
        <f t="shared" si="73"/>
        <v>4.7449558834689428E-4</v>
      </c>
      <c r="Z106" s="54">
        <f t="shared" si="74"/>
        <v>4.7449558834689428E-4</v>
      </c>
      <c r="AA106" s="54">
        <f t="shared" si="100"/>
        <v>0.9991094374631766</v>
      </c>
      <c r="AB106" s="54">
        <f t="shared" si="101"/>
        <v>1</v>
      </c>
    </row>
    <row r="107" spans="1:28" ht="42" customHeight="1" x14ac:dyDescent="0.25">
      <c r="A107" s="38" t="s">
        <v>230</v>
      </c>
      <c r="B107" s="32" t="s">
        <v>41</v>
      </c>
      <c r="C107" s="32">
        <v>20</v>
      </c>
      <c r="D107" s="32" t="s">
        <v>38</v>
      </c>
      <c r="E107" s="39" t="s">
        <v>231</v>
      </c>
      <c r="F107" s="59">
        <f t="shared" ref="F107:J108" si="103">+F108</f>
        <v>16069012000</v>
      </c>
      <c r="G107" s="59">
        <f t="shared" si="103"/>
        <v>0</v>
      </c>
      <c r="H107" s="59">
        <f t="shared" si="103"/>
        <v>0</v>
      </c>
      <c r="I107" s="59">
        <f t="shared" si="103"/>
        <v>0</v>
      </c>
      <c r="J107" s="59">
        <f t="shared" si="103"/>
        <v>0</v>
      </c>
      <c r="K107" s="40">
        <f t="shared" si="70"/>
        <v>0</v>
      </c>
      <c r="L107" s="59">
        <f>+L108</f>
        <v>16069012000</v>
      </c>
      <c r="M107" s="323">
        <f t="shared" si="69"/>
        <v>1.7574791649757678E-3</v>
      </c>
      <c r="N107" s="59">
        <f t="shared" ref="N107:W108" si="104">+N108</f>
        <v>0</v>
      </c>
      <c r="O107" s="59">
        <f t="shared" si="104"/>
        <v>0</v>
      </c>
      <c r="P107" s="59">
        <f t="shared" si="104"/>
        <v>16069012000</v>
      </c>
      <c r="Q107" s="59">
        <f t="shared" si="104"/>
        <v>0</v>
      </c>
      <c r="R107" s="59">
        <f t="shared" si="104"/>
        <v>16069012000</v>
      </c>
      <c r="S107" s="59">
        <f t="shared" si="104"/>
        <v>0</v>
      </c>
      <c r="T107" s="59">
        <f t="shared" si="104"/>
        <v>0</v>
      </c>
      <c r="U107" s="59">
        <f t="shared" si="104"/>
        <v>0</v>
      </c>
      <c r="V107" s="59">
        <f t="shared" si="104"/>
        <v>0</v>
      </c>
      <c r="W107" s="59">
        <f t="shared" si="104"/>
        <v>0</v>
      </c>
      <c r="X107" s="176">
        <f t="shared" si="72"/>
        <v>0</v>
      </c>
      <c r="Y107" s="176">
        <f t="shared" si="73"/>
        <v>0</v>
      </c>
      <c r="Z107" s="176">
        <f t="shared" si="74"/>
        <v>0</v>
      </c>
      <c r="AA107" s="176" t="s">
        <v>40</v>
      </c>
      <c r="AB107" s="176" t="s">
        <v>40</v>
      </c>
    </row>
    <row r="108" spans="1:28" ht="42" customHeight="1" x14ac:dyDescent="0.25">
      <c r="A108" s="38" t="s">
        <v>232</v>
      </c>
      <c r="B108" s="32" t="s">
        <v>41</v>
      </c>
      <c r="C108" s="32">
        <v>20</v>
      </c>
      <c r="D108" s="32" t="s">
        <v>38</v>
      </c>
      <c r="E108" s="39" t="s">
        <v>233</v>
      </c>
      <c r="F108" s="59">
        <f t="shared" si="103"/>
        <v>16069012000</v>
      </c>
      <c r="G108" s="59">
        <f t="shared" si="103"/>
        <v>0</v>
      </c>
      <c r="H108" s="59">
        <f t="shared" si="103"/>
        <v>0</v>
      </c>
      <c r="I108" s="59">
        <f t="shared" si="103"/>
        <v>0</v>
      </c>
      <c r="J108" s="59">
        <f t="shared" si="103"/>
        <v>0</v>
      </c>
      <c r="K108" s="40">
        <f t="shared" si="70"/>
        <v>0</v>
      </c>
      <c r="L108" s="59">
        <f>+L109</f>
        <v>16069012000</v>
      </c>
      <c r="M108" s="323">
        <f t="shared" si="69"/>
        <v>1.7574791649757678E-3</v>
      </c>
      <c r="N108" s="59">
        <f t="shared" si="104"/>
        <v>0</v>
      </c>
      <c r="O108" s="59">
        <f t="shared" si="104"/>
        <v>0</v>
      </c>
      <c r="P108" s="59">
        <f t="shared" si="104"/>
        <v>16069012000</v>
      </c>
      <c r="Q108" s="59">
        <f t="shared" si="104"/>
        <v>0</v>
      </c>
      <c r="R108" s="59">
        <f t="shared" si="104"/>
        <v>16069012000</v>
      </c>
      <c r="S108" s="59">
        <f t="shared" si="104"/>
        <v>0</v>
      </c>
      <c r="T108" s="59">
        <f t="shared" si="104"/>
        <v>0</v>
      </c>
      <c r="U108" s="59">
        <f t="shared" si="104"/>
        <v>0</v>
      </c>
      <c r="V108" s="59">
        <f t="shared" si="104"/>
        <v>0</v>
      </c>
      <c r="W108" s="59">
        <f t="shared" si="104"/>
        <v>0</v>
      </c>
      <c r="X108" s="176">
        <f t="shared" si="72"/>
        <v>0</v>
      </c>
      <c r="Y108" s="176">
        <f t="shared" si="73"/>
        <v>0</v>
      </c>
      <c r="Z108" s="176">
        <f t="shared" si="74"/>
        <v>0</v>
      </c>
      <c r="AA108" s="176" t="s">
        <v>40</v>
      </c>
      <c r="AB108" s="176" t="s">
        <v>40</v>
      </c>
    </row>
    <row r="109" spans="1:28" ht="42" customHeight="1" thickBot="1" x14ac:dyDescent="0.3">
      <c r="A109" s="88" t="s">
        <v>234</v>
      </c>
      <c r="B109" s="89" t="s">
        <v>41</v>
      </c>
      <c r="C109" s="89">
        <v>20</v>
      </c>
      <c r="D109" s="89" t="s">
        <v>38</v>
      </c>
      <c r="E109" s="90" t="s">
        <v>235</v>
      </c>
      <c r="F109" s="91">
        <v>16069012000</v>
      </c>
      <c r="G109" s="91">
        <v>0</v>
      </c>
      <c r="H109" s="91">
        <v>0</v>
      </c>
      <c r="I109" s="91">
        <v>0</v>
      </c>
      <c r="J109" s="91">
        <v>0</v>
      </c>
      <c r="K109" s="91">
        <f t="shared" si="70"/>
        <v>0</v>
      </c>
      <c r="L109" s="92">
        <f>+F109+K109</f>
        <v>16069012000</v>
      </c>
      <c r="M109" s="326">
        <f t="shared" si="69"/>
        <v>1.7574791649757678E-3</v>
      </c>
      <c r="N109" s="91">
        <v>0</v>
      </c>
      <c r="O109" s="91">
        <v>0</v>
      </c>
      <c r="P109" s="91">
        <f>L109-O109</f>
        <v>16069012000</v>
      </c>
      <c r="Q109" s="91">
        <v>0</v>
      </c>
      <c r="R109" s="91">
        <f>+L109-Q109</f>
        <v>16069012000</v>
      </c>
      <c r="S109" s="91">
        <f>O109-Q109</f>
        <v>0</v>
      </c>
      <c r="T109" s="91">
        <v>0</v>
      </c>
      <c r="U109" s="91">
        <f>+Q109-T109</f>
        <v>0</v>
      </c>
      <c r="V109" s="91">
        <v>0</v>
      </c>
      <c r="W109" s="93">
        <f>+T109-V109</f>
        <v>0</v>
      </c>
      <c r="X109" s="186">
        <f t="shared" si="72"/>
        <v>0</v>
      </c>
      <c r="Y109" s="186">
        <f t="shared" si="73"/>
        <v>0</v>
      </c>
      <c r="Z109" s="186">
        <f t="shared" si="74"/>
        <v>0</v>
      </c>
      <c r="AA109" s="186" t="s">
        <v>40</v>
      </c>
      <c r="AB109" s="186" t="s">
        <v>40</v>
      </c>
    </row>
    <row r="110" spans="1:28" ht="42" customHeight="1" thickBot="1" x14ac:dyDescent="0.3">
      <c r="A110" s="23" t="s">
        <v>236</v>
      </c>
      <c r="B110" s="96" t="s">
        <v>37</v>
      </c>
      <c r="C110" s="97">
        <v>11</v>
      </c>
      <c r="D110" s="96" t="s">
        <v>237</v>
      </c>
      <c r="E110" s="25" t="s">
        <v>238</v>
      </c>
      <c r="F110" s="26">
        <f t="shared" ref="F110:J112" si="105">+F112</f>
        <v>112491124000</v>
      </c>
      <c r="G110" s="26">
        <f t="shared" si="105"/>
        <v>0</v>
      </c>
      <c r="H110" s="26">
        <f t="shared" si="105"/>
        <v>0</v>
      </c>
      <c r="I110" s="26">
        <f t="shared" si="105"/>
        <v>0</v>
      </c>
      <c r="J110" s="26">
        <f t="shared" si="105"/>
        <v>0</v>
      </c>
      <c r="K110" s="26">
        <f t="shared" si="70"/>
        <v>0</v>
      </c>
      <c r="L110" s="26">
        <f>+L112</f>
        <v>112491124000</v>
      </c>
      <c r="M110" s="27">
        <f t="shared" si="69"/>
        <v>1.2303233495295513E-2</v>
      </c>
      <c r="N110" s="26">
        <f t="shared" ref="N110:W112" si="106">+N112</f>
        <v>0</v>
      </c>
      <c r="O110" s="26">
        <f t="shared" si="106"/>
        <v>0</v>
      </c>
      <c r="P110" s="26">
        <f t="shared" si="106"/>
        <v>112491124000</v>
      </c>
      <c r="Q110" s="26">
        <f t="shared" si="106"/>
        <v>0</v>
      </c>
      <c r="R110" s="26">
        <f t="shared" si="106"/>
        <v>112491124000</v>
      </c>
      <c r="S110" s="26">
        <f t="shared" si="106"/>
        <v>0</v>
      </c>
      <c r="T110" s="26">
        <f t="shared" si="106"/>
        <v>0</v>
      </c>
      <c r="U110" s="26">
        <f t="shared" si="106"/>
        <v>0</v>
      </c>
      <c r="V110" s="26">
        <f t="shared" si="106"/>
        <v>0</v>
      </c>
      <c r="W110" s="26">
        <f t="shared" si="106"/>
        <v>0</v>
      </c>
      <c r="X110" s="172">
        <f t="shared" si="72"/>
        <v>0</v>
      </c>
      <c r="Y110" s="172">
        <f t="shared" si="73"/>
        <v>0</v>
      </c>
      <c r="Z110" s="172">
        <f t="shared" si="74"/>
        <v>0</v>
      </c>
      <c r="AA110" s="172" t="s">
        <v>40</v>
      </c>
      <c r="AB110" s="317" t="s">
        <v>40</v>
      </c>
    </row>
    <row r="111" spans="1:28" ht="42" customHeight="1" thickBot="1" x14ac:dyDescent="0.3">
      <c r="A111" s="99" t="s">
        <v>236</v>
      </c>
      <c r="B111" s="100" t="s">
        <v>37</v>
      </c>
      <c r="C111" s="101">
        <v>11</v>
      </c>
      <c r="D111" s="100" t="s">
        <v>38</v>
      </c>
      <c r="E111" s="102" t="s">
        <v>238</v>
      </c>
      <c r="F111" s="103">
        <f t="shared" si="105"/>
        <v>1427021447000</v>
      </c>
      <c r="G111" s="103">
        <f t="shared" si="105"/>
        <v>0</v>
      </c>
      <c r="H111" s="103">
        <f t="shared" si="105"/>
        <v>0</v>
      </c>
      <c r="I111" s="103">
        <f t="shared" si="105"/>
        <v>0</v>
      </c>
      <c r="J111" s="103">
        <f t="shared" si="105"/>
        <v>0</v>
      </c>
      <c r="K111" s="103">
        <f t="shared" si="70"/>
        <v>0</v>
      </c>
      <c r="L111" s="103">
        <f>+L113</f>
        <v>1427021447000</v>
      </c>
      <c r="M111" s="327">
        <f t="shared" si="69"/>
        <v>0.15607434116522359</v>
      </c>
      <c r="N111" s="103">
        <f t="shared" si="106"/>
        <v>0</v>
      </c>
      <c r="O111" s="103">
        <f t="shared" si="106"/>
        <v>0</v>
      </c>
      <c r="P111" s="103">
        <f t="shared" si="106"/>
        <v>1427021447000</v>
      </c>
      <c r="Q111" s="103">
        <f t="shared" si="106"/>
        <v>0</v>
      </c>
      <c r="R111" s="103">
        <f t="shared" si="106"/>
        <v>1427021447000</v>
      </c>
      <c r="S111" s="103">
        <f t="shared" si="106"/>
        <v>0</v>
      </c>
      <c r="T111" s="103">
        <f t="shared" si="106"/>
        <v>0</v>
      </c>
      <c r="U111" s="103">
        <f t="shared" si="106"/>
        <v>0</v>
      </c>
      <c r="V111" s="103">
        <f t="shared" si="106"/>
        <v>0</v>
      </c>
      <c r="W111" s="103">
        <f t="shared" si="106"/>
        <v>0</v>
      </c>
      <c r="X111" s="197">
        <f t="shared" si="72"/>
        <v>0</v>
      </c>
      <c r="Y111" s="197">
        <f t="shared" si="73"/>
        <v>0</v>
      </c>
      <c r="Z111" s="197">
        <f t="shared" si="74"/>
        <v>0</v>
      </c>
      <c r="AA111" s="197" t="s">
        <v>40</v>
      </c>
      <c r="AB111" s="328" t="s">
        <v>40</v>
      </c>
    </row>
    <row r="112" spans="1:28" ht="42" customHeight="1" x14ac:dyDescent="0.25">
      <c r="A112" s="31" t="s">
        <v>239</v>
      </c>
      <c r="B112" s="111" t="s">
        <v>37</v>
      </c>
      <c r="C112" s="111">
        <v>11</v>
      </c>
      <c r="D112" s="111" t="s">
        <v>237</v>
      </c>
      <c r="E112" s="33" t="s">
        <v>240</v>
      </c>
      <c r="F112" s="329">
        <f t="shared" si="105"/>
        <v>112491124000</v>
      </c>
      <c r="G112" s="329">
        <f t="shared" si="105"/>
        <v>0</v>
      </c>
      <c r="H112" s="329">
        <f t="shared" si="105"/>
        <v>0</v>
      </c>
      <c r="I112" s="329">
        <f t="shared" si="105"/>
        <v>0</v>
      </c>
      <c r="J112" s="329">
        <f t="shared" si="105"/>
        <v>0</v>
      </c>
      <c r="K112" s="34">
        <f t="shared" si="70"/>
        <v>0</v>
      </c>
      <c r="L112" s="329">
        <f>+L114</f>
        <v>112491124000</v>
      </c>
      <c r="M112" s="68">
        <f t="shared" si="69"/>
        <v>1.2303233495295513E-2</v>
      </c>
      <c r="N112" s="329">
        <f t="shared" si="106"/>
        <v>0</v>
      </c>
      <c r="O112" s="329">
        <f t="shared" si="106"/>
        <v>0</v>
      </c>
      <c r="P112" s="329">
        <f t="shared" si="106"/>
        <v>112491124000</v>
      </c>
      <c r="Q112" s="329">
        <f t="shared" si="106"/>
        <v>0</v>
      </c>
      <c r="R112" s="329">
        <f t="shared" si="106"/>
        <v>112491124000</v>
      </c>
      <c r="S112" s="329">
        <f t="shared" si="106"/>
        <v>0</v>
      </c>
      <c r="T112" s="329">
        <f t="shared" si="106"/>
        <v>0</v>
      </c>
      <c r="U112" s="329">
        <f t="shared" si="106"/>
        <v>0</v>
      </c>
      <c r="V112" s="329">
        <f t="shared" si="106"/>
        <v>0</v>
      </c>
      <c r="W112" s="329">
        <f t="shared" si="106"/>
        <v>0</v>
      </c>
      <c r="X112" s="118">
        <f t="shared" si="72"/>
        <v>0</v>
      </c>
      <c r="Y112" s="118">
        <f t="shared" si="73"/>
        <v>0</v>
      </c>
      <c r="Z112" s="118">
        <f t="shared" si="74"/>
        <v>0</v>
      </c>
      <c r="AA112" s="118" t="s">
        <v>40</v>
      </c>
      <c r="AB112" s="118" t="s">
        <v>40</v>
      </c>
    </row>
    <row r="113" spans="1:28" ht="42" customHeight="1" x14ac:dyDescent="0.25">
      <c r="A113" s="38" t="s">
        <v>239</v>
      </c>
      <c r="B113" s="32" t="s">
        <v>37</v>
      </c>
      <c r="C113" s="32">
        <v>11</v>
      </c>
      <c r="D113" s="32" t="s">
        <v>38</v>
      </c>
      <c r="E113" s="39" t="s">
        <v>240</v>
      </c>
      <c r="F113" s="61">
        <f>+F117</f>
        <v>1427021447000</v>
      </c>
      <c r="G113" s="61">
        <f>+G117</f>
        <v>0</v>
      </c>
      <c r="H113" s="61">
        <f>+H117</f>
        <v>0</v>
      </c>
      <c r="I113" s="61">
        <f>+I117</f>
        <v>0</v>
      </c>
      <c r="J113" s="61">
        <f>+J117</f>
        <v>0</v>
      </c>
      <c r="K113" s="40">
        <f t="shared" si="70"/>
        <v>0</v>
      </c>
      <c r="L113" s="61">
        <f>+L117</f>
        <v>1427021447000</v>
      </c>
      <c r="M113" s="330">
        <f t="shared" si="69"/>
        <v>0.15607434116522359</v>
      </c>
      <c r="N113" s="61">
        <f t="shared" ref="N113:W113" si="107">+N117</f>
        <v>0</v>
      </c>
      <c r="O113" s="61">
        <f>+O117</f>
        <v>0</v>
      </c>
      <c r="P113" s="61">
        <f t="shared" si="107"/>
        <v>1427021447000</v>
      </c>
      <c r="Q113" s="61">
        <f t="shared" si="107"/>
        <v>0</v>
      </c>
      <c r="R113" s="61">
        <f t="shared" si="107"/>
        <v>1427021447000</v>
      </c>
      <c r="S113" s="61">
        <f t="shared" si="107"/>
        <v>0</v>
      </c>
      <c r="T113" s="61">
        <f t="shared" si="107"/>
        <v>0</v>
      </c>
      <c r="U113" s="61">
        <f t="shared" si="107"/>
        <v>0</v>
      </c>
      <c r="V113" s="61">
        <f t="shared" si="107"/>
        <v>0</v>
      </c>
      <c r="W113" s="61">
        <f t="shared" si="107"/>
        <v>0</v>
      </c>
      <c r="X113" s="176">
        <f t="shared" si="72"/>
        <v>0</v>
      </c>
      <c r="Y113" s="176">
        <f t="shared" si="73"/>
        <v>0</v>
      </c>
      <c r="Z113" s="176">
        <f t="shared" si="74"/>
        <v>0</v>
      </c>
      <c r="AA113" s="176" t="s">
        <v>40</v>
      </c>
      <c r="AB113" s="176" t="s">
        <v>40</v>
      </c>
    </row>
    <row r="114" spans="1:28" ht="42" customHeight="1" x14ac:dyDescent="0.25">
      <c r="A114" s="38" t="s">
        <v>241</v>
      </c>
      <c r="B114" s="32" t="s">
        <v>37</v>
      </c>
      <c r="C114" s="32">
        <v>11</v>
      </c>
      <c r="D114" s="32" t="s">
        <v>237</v>
      </c>
      <c r="E114" s="39" t="s">
        <v>242</v>
      </c>
      <c r="F114" s="61">
        <f t="shared" ref="F114:J115" si="108">+F115</f>
        <v>112491124000</v>
      </c>
      <c r="G114" s="61">
        <f t="shared" si="108"/>
        <v>0</v>
      </c>
      <c r="H114" s="61">
        <f t="shared" si="108"/>
        <v>0</v>
      </c>
      <c r="I114" s="61">
        <f t="shared" si="108"/>
        <v>0</v>
      </c>
      <c r="J114" s="61">
        <f t="shared" si="108"/>
        <v>0</v>
      </c>
      <c r="K114" s="40">
        <f t="shared" si="70"/>
        <v>0</v>
      </c>
      <c r="L114" s="61">
        <f>+L115</f>
        <v>112491124000</v>
      </c>
      <c r="M114" s="323">
        <f t="shared" si="69"/>
        <v>1.2303233495295513E-2</v>
      </c>
      <c r="N114" s="61">
        <f t="shared" ref="N114:W115" si="109">+N115</f>
        <v>0</v>
      </c>
      <c r="O114" s="61">
        <f t="shared" si="109"/>
        <v>0</v>
      </c>
      <c r="P114" s="61">
        <f t="shared" si="109"/>
        <v>112491124000</v>
      </c>
      <c r="Q114" s="61">
        <f t="shared" si="109"/>
        <v>0</v>
      </c>
      <c r="R114" s="61">
        <f t="shared" si="109"/>
        <v>112491124000</v>
      </c>
      <c r="S114" s="61">
        <f t="shared" si="109"/>
        <v>0</v>
      </c>
      <c r="T114" s="61">
        <f t="shared" si="109"/>
        <v>0</v>
      </c>
      <c r="U114" s="61">
        <f t="shared" si="109"/>
        <v>0</v>
      </c>
      <c r="V114" s="61">
        <f t="shared" si="109"/>
        <v>0</v>
      </c>
      <c r="W114" s="61">
        <f t="shared" si="109"/>
        <v>0</v>
      </c>
      <c r="X114" s="176">
        <f t="shared" si="72"/>
        <v>0</v>
      </c>
      <c r="Y114" s="176">
        <f t="shared" si="73"/>
        <v>0</v>
      </c>
      <c r="Z114" s="176">
        <f t="shared" si="74"/>
        <v>0</v>
      </c>
      <c r="AA114" s="176" t="s">
        <v>40</v>
      </c>
      <c r="AB114" s="176" t="s">
        <v>40</v>
      </c>
    </row>
    <row r="115" spans="1:28" ht="42" customHeight="1" x14ac:dyDescent="0.25">
      <c r="A115" s="38" t="s">
        <v>243</v>
      </c>
      <c r="B115" s="32" t="s">
        <v>37</v>
      </c>
      <c r="C115" s="32">
        <v>11</v>
      </c>
      <c r="D115" s="32" t="s">
        <v>237</v>
      </c>
      <c r="E115" s="39" t="s">
        <v>244</v>
      </c>
      <c r="F115" s="61">
        <f t="shared" si="108"/>
        <v>112491124000</v>
      </c>
      <c r="G115" s="61">
        <f t="shared" si="108"/>
        <v>0</v>
      </c>
      <c r="H115" s="61">
        <f t="shared" si="108"/>
        <v>0</v>
      </c>
      <c r="I115" s="61">
        <f t="shared" si="108"/>
        <v>0</v>
      </c>
      <c r="J115" s="61">
        <f t="shared" si="108"/>
        <v>0</v>
      </c>
      <c r="K115" s="40">
        <f t="shared" si="70"/>
        <v>0</v>
      </c>
      <c r="L115" s="61">
        <f>+L116</f>
        <v>112491124000</v>
      </c>
      <c r="M115" s="323">
        <f t="shared" si="69"/>
        <v>1.2303233495295513E-2</v>
      </c>
      <c r="N115" s="61">
        <f t="shared" si="109"/>
        <v>0</v>
      </c>
      <c r="O115" s="61">
        <f t="shared" si="109"/>
        <v>0</v>
      </c>
      <c r="P115" s="61">
        <f t="shared" si="109"/>
        <v>112491124000</v>
      </c>
      <c r="Q115" s="61">
        <f t="shared" si="109"/>
        <v>0</v>
      </c>
      <c r="R115" s="61">
        <f t="shared" si="109"/>
        <v>112491124000</v>
      </c>
      <c r="S115" s="61">
        <f t="shared" si="109"/>
        <v>0</v>
      </c>
      <c r="T115" s="61">
        <f t="shared" si="109"/>
        <v>0</v>
      </c>
      <c r="U115" s="61">
        <f t="shared" si="109"/>
        <v>0</v>
      </c>
      <c r="V115" s="61">
        <f t="shared" si="109"/>
        <v>0</v>
      </c>
      <c r="W115" s="61">
        <f t="shared" si="109"/>
        <v>0</v>
      </c>
      <c r="X115" s="176">
        <f t="shared" si="72"/>
        <v>0</v>
      </c>
      <c r="Y115" s="176">
        <f t="shared" si="73"/>
        <v>0</v>
      </c>
      <c r="Z115" s="176">
        <f t="shared" si="74"/>
        <v>0</v>
      </c>
      <c r="AA115" s="176" t="s">
        <v>40</v>
      </c>
      <c r="AB115" s="176" t="s">
        <v>40</v>
      </c>
    </row>
    <row r="116" spans="1:28" ht="42" customHeight="1" x14ac:dyDescent="0.25">
      <c r="A116" s="42" t="s">
        <v>245</v>
      </c>
      <c r="B116" s="43" t="s">
        <v>37</v>
      </c>
      <c r="C116" s="43">
        <v>11</v>
      </c>
      <c r="D116" s="43" t="s">
        <v>237</v>
      </c>
      <c r="E116" s="44" t="s">
        <v>37</v>
      </c>
      <c r="F116" s="106">
        <v>112491124000</v>
      </c>
      <c r="G116" s="45">
        <v>0</v>
      </c>
      <c r="H116" s="45">
        <v>0</v>
      </c>
      <c r="I116" s="45">
        <v>0</v>
      </c>
      <c r="J116" s="45">
        <v>0</v>
      </c>
      <c r="K116" s="45">
        <f t="shared" si="70"/>
        <v>0</v>
      </c>
      <c r="L116" s="46">
        <f>+F116+K116</f>
        <v>112491124000</v>
      </c>
      <c r="M116" s="86">
        <f t="shared" si="69"/>
        <v>1.2303233495295513E-2</v>
      </c>
      <c r="N116" s="106">
        <v>0</v>
      </c>
      <c r="O116" s="45">
        <v>0</v>
      </c>
      <c r="P116" s="45">
        <f>L116-O116</f>
        <v>112491124000</v>
      </c>
      <c r="Q116" s="45">
        <v>0</v>
      </c>
      <c r="R116" s="45">
        <f>+L116-Q116</f>
        <v>112491124000</v>
      </c>
      <c r="S116" s="45">
        <f>O116-Q116</f>
        <v>0</v>
      </c>
      <c r="T116" s="45">
        <v>0</v>
      </c>
      <c r="U116" s="45">
        <f>+Q116-T116</f>
        <v>0</v>
      </c>
      <c r="V116" s="45">
        <v>0</v>
      </c>
      <c r="W116" s="48">
        <f>+T116-V116</f>
        <v>0</v>
      </c>
      <c r="X116" s="54">
        <f t="shared" si="72"/>
        <v>0</v>
      </c>
      <c r="Y116" s="54">
        <f t="shared" si="73"/>
        <v>0</v>
      </c>
      <c r="Z116" s="54">
        <f t="shared" si="74"/>
        <v>0</v>
      </c>
      <c r="AA116" s="54" t="s">
        <v>40</v>
      </c>
      <c r="AB116" s="54" t="s">
        <v>40</v>
      </c>
    </row>
    <row r="117" spans="1:28" ht="42" customHeight="1" x14ac:dyDescent="0.25">
      <c r="A117" s="38" t="s">
        <v>246</v>
      </c>
      <c r="B117" s="32" t="s">
        <v>37</v>
      </c>
      <c r="C117" s="32">
        <v>11</v>
      </c>
      <c r="D117" s="32" t="s">
        <v>38</v>
      </c>
      <c r="E117" s="39" t="s">
        <v>247</v>
      </c>
      <c r="F117" s="61">
        <f>+F118</f>
        <v>1427021447000</v>
      </c>
      <c r="G117" s="61">
        <f>+G118</f>
        <v>0</v>
      </c>
      <c r="H117" s="61">
        <f>+H118</f>
        <v>0</v>
      </c>
      <c r="I117" s="61">
        <f>+I118</f>
        <v>0</v>
      </c>
      <c r="J117" s="61">
        <f>+J118</f>
        <v>0</v>
      </c>
      <c r="K117" s="40">
        <f t="shared" si="70"/>
        <v>0</v>
      </c>
      <c r="L117" s="61">
        <f>+L118</f>
        <v>1427021447000</v>
      </c>
      <c r="M117" s="323">
        <f t="shared" si="69"/>
        <v>0.15607434116522359</v>
      </c>
      <c r="N117" s="61">
        <f t="shared" ref="N117:W117" si="110">+N118</f>
        <v>0</v>
      </c>
      <c r="O117" s="61">
        <f>+O118</f>
        <v>0</v>
      </c>
      <c r="P117" s="61">
        <f t="shared" si="110"/>
        <v>1427021447000</v>
      </c>
      <c r="Q117" s="61">
        <f t="shared" si="110"/>
        <v>0</v>
      </c>
      <c r="R117" s="61">
        <f t="shared" si="110"/>
        <v>1427021447000</v>
      </c>
      <c r="S117" s="61">
        <f t="shared" si="110"/>
        <v>0</v>
      </c>
      <c r="T117" s="61">
        <f t="shared" si="110"/>
        <v>0</v>
      </c>
      <c r="U117" s="61">
        <f t="shared" si="110"/>
        <v>0</v>
      </c>
      <c r="V117" s="61">
        <f t="shared" si="110"/>
        <v>0</v>
      </c>
      <c r="W117" s="61">
        <f t="shared" si="110"/>
        <v>0</v>
      </c>
      <c r="X117" s="176">
        <f t="shared" si="72"/>
        <v>0</v>
      </c>
      <c r="Y117" s="176">
        <f t="shared" si="73"/>
        <v>0</v>
      </c>
      <c r="Z117" s="176">
        <f t="shared" si="74"/>
        <v>0</v>
      </c>
      <c r="AA117" s="176" t="s">
        <v>40</v>
      </c>
      <c r="AB117" s="176" t="s">
        <v>40</v>
      </c>
    </row>
    <row r="118" spans="1:28" ht="42" customHeight="1" thickBot="1" x14ac:dyDescent="0.3">
      <c r="A118" s="88" t="s">
        <v>248</v>
      </c>
      <c r="B118" s="89" t="s">
        <v>37</v>
      </c>
      <c r="C118" s="89">
        <v>11</v>
      </c>
      <c r="D118" s="89" t="s">
        <v>38</v>
      </c>
      <c r="E118" s="90" t="s">
        <v>249</v>
      </c>
      <c r="F118" s="331">
        <v>1427021447000</v>
      </c>
      <c r="G118" s="91">
        <v>0</v>
      </c>
      <c r="H118" s="91">
        <v>0</v>
      </c>
      <c r="I118" s="91">
        <v>0</v>
      </c>
      <c r="J118" s="91">
        <v>0</v>
      </c>
      <c r="K118" s="91">
        <f t="shared" si="70"/>
        <v>0</v>
      </c>
      <c r="L118" s="92">
        <f>+F118+K118</f>
        <v>1427021447000</v>
      </c>
      <c r="M118" s="326">
        <f t="shared" si="69"/>
        <v>0.15607434116522359</v>
      </c>
      <c r="N118" s="331">
        <v>0</v>
      </c>
      <c r="O118" s="91">
        <v>0</v>
      </c>
      <c r="P118" s="91">
        <f>L118-O118</f>
        <v>1427021447000</v>
      </c>
      <c r="Q118" s="91">
        <v>0</v>
      </c>
      <c r="R118" s="91">
        <f>+L118-Q118</f>
        <v>1427021447000</v>
      </c>
      <c r="S118" s="91">
        <f>O118-Q118</f>
        <v>0</v>
      </c>
      <c r="T118" s="91">
        <v>0</v>
      </c>
      <c r="U118" s="91">
        <f>+Q118-T118</f>
        <v>0</v>
      </c>
      <c r="V118" s="91">
        <v>0</v>
      </c>
      <c r="W118" s="93">
        <f>+T118-V118</f>
        <v>0</v>
      </c>
      <c r="X118" s="186">
        <f t="shared" si="72"/>
        <v>0</v>
      </c>
      <c r="Y118" s="186">
        <f t="shared" si="73"/>
        <v>0</v>
      </c>
      <c r="Z118" s="186">
        <f t="shared" si="74"/>
        <v>0</v>
      </c>
      <c r="AA118" s="186" t="s">
        <v>40</v>
      </c>
      <c r="AB118" s="186" t="s">
        <v>40</v>
      </c>
    </row>
    <row r="119" spans="1:28" s="6" customFormat="1" ht="42" customHeight="1" thickBot="1" x14ac:dyDescent="0.3">
      <c r="A119" s="188" t="s">
        <v>250</v>
      </c>
      <c r="B119" s="189" t="s">
        <v>37</v>
      </c>
      <c r="C119" s="190">
        <v>10</v>
      </c>
      <c r="D119" s="189" t="s">
        <v>38</v>
      </c>
      <c r="E119" s="25" t="s">
        <v>251</v>
      </c>
      <c r="F119" s="192">
        <f>+F121+F231+F241+F259+F269+F279</f>
        <v>7320175388722</v>
      </c>
      <c r="G119" s="192">
        <f t="shared" ref="G119:J119" si="111">+G121+G231+G241+G259+G269+G279</f>
        <v>0</v>
      </c>
      <c r="H119" s="192">
        <f t="shared" si="111"/>
        <v>0</v>
      </c>
      <c r="I119" s="192">
        <f t="shared" si="111"/>
        <v>0</v>
      </c>
      <c r="J119" s="192">
        <f t="shared" si="111"/>
        <v>0</v>
      </c>
      <c r="K119" s="192">
        <f t="shared" si="70"/>
        <v>0</v>
      </c>
      <c r="L119" s="192">
        <f>+L121+L231+L241+L259+L269+L279</f>
        <v>7320175388722</v>
      </c>
      <c r="M119" s="332">
        <f t="shared" si="69"/>
        <v>0.80061274020128348</v>
      </c>
      <c r="N119" s="192">
        <f t="shared" ref="N119:W119" si="112">+N121+N231+N241+N259+N269+N279</f>
        <v>0</v>
      </c>
      <c r="O119" s="192">
        <f t="shared" si="112"/>
        <v>1827221202856.2</v>
      </c>
      <c r="P119" s="192">
        <f t="shared" si="112"/>
        <v>5492954185865.7998</v>
      </c>
      <c r="Q119" s="192">
        <f t="shared" si="112"/>
        <v>1817003816614.4202</v>
      </c>
      <c r="R119" s="192">
        <f t="shared" si="112"/>
        <v>5503171572107.5801</v>
      </c>
      <c r="S119" s="192">
        <f t="shared" si="112"/>
        <v>10217386241.779999</v>
      </c>
      <c r="T119" s="192">
        <f t="shared" si="112"/>
        <v>1581485581441.0503</v>
      </c>
      <c r="U119" s="192">
        <f t="shared" si="112"/>
        <v>235518235173.37</v>
      </c>
      <c r="V119" s="192">
        <f t="shared" si="112"/>
        <v>1575250369080.3503</v>
      </c>
      <c r="W119" s="192">
        <f t="shared" si="112"/>
        <v>6235212360.6999998</v>
      </c>
      <c r="X119" s="193">
        <f t="shared" si="72"/>
        <v>0.248218617741568</v>
      </c>
      <c r="Y119" s="193">
        <f t="shared" si="73"/>
        <v>0.21604476634229328</v>
      </c>
      <c r="Z119" s="193">
        <f t="shared" si="74"/>
        <v>0.21519298178391966</v>
      </c>
      <c r="AA119" s="193">
        <f t="shared" ref="AA119:AA126" si="113">+T119/Q119</f>
        <v>0.87038099038657757</v>
      </c>
      <c r="AB119" s="333">
        <f t="shared" ref="AB119" si="114">+V119/T119</f>
        <v>0.99605737008678985</v>
      </c>
    </row>
    <row r="120" spans="1:28" s="6" customFormat="1" ht="42" customHeight="1" thickBot="1" x14ac:dyDescent="0.3">
      <c r="A120" s="23" t="s">
        <v>250</v>
      </c>
      <c r="B120" s="96" t="s">
        <v>41</v>
      </c>
      <c r="C120" s="97">
        <v>20</v>
      </c>
      <c r="D120" s="96" t="s">
        <v>38</v>
      </c>
      <c r="E120" s="102" t="s">
        <v>251</v>
      </c>
      <c r="F120" s="26">
        <f>+F242+F280</f>
        <v>153689150908</v>
      </c>
      <c r="G120" s="26">
        <f t="shared" ref="G120:J120" si="115">+G242+G280</f>
        <v>0</v>
      </c>
      <c r="H120" s="26">
        <f t="shared" si="115"/>
        <v>0</v>
      </c>
      <c r="I120" s="26">
        <f t="shared" si="115"/>
        <v>0</v>
      </c>
      <c r="J120" s="26">
        <f t="shared" si="115"/>
        <v>0</v>
      </c>
      <c r="K120" s="26">
        <f t="shared" si="70"/>
        <v>0</v>
      </c>
      <c r="L120" s="26">
        <f>+L242+L280</f>
        <v>153689150908</v>
      </c>
      <c r="M120" s="109">
        <f t="shared" si="69"/>
        <v>1.6809090727147792E-2</v>
      </c>
      <c r="N120" s="26">
        <f t="shared" ref="N120:W120" si="116">+N242+N280</f>
        <v>0</v>
      </c>
      <c r="O120" s="26">
        <f t="shared" si="116"/>
        <v>151494637770</v>
      </c>
      <c r="P120" s="26">
        <f t="shared" si="116"/>
        <v>2194513138</v>
      </c>
      <c r="Q120" s="26">
        <f t="shared" si="116"/>
        <v>103226285735</v>
      </c>
      <c r="R120" s="26">
        <f t="shared" si="116"/>
        <v>50462865173</v>
      </c>
      <c r="S120" s="26">
        <f t="shared" si="116"/>
        <v>48268352035</v>
      </c>
      <c r="T120" s="26">
        <f t="shared" si="116"/>
        <v>0</v>
      </c>
      <c r="U120" s="26">
        <f t="shared" si="116"/>
        <v>103226285735</v>
      </c>
      <c r="V120" s="26">
        <f t="shared" si="116"/>
        <v>0</v>
      </c>
      <c r="W120" s="26">
        <f t="shared" si="116"/>
        <v>0</v>
      </c>
      <c r="X120" s="172">
        <f t="shared" si="72"/>
        <v>0.67165629535420091</v>
      </c>
      <c r="Y120" s="172">
        <f t="shared" si="73"/>
        <v>0</v>
      </c>
      <c r="Z120" s="172">
        <f t="shared" si="74"/>
        <v>0</v>
      </c>
      <c r="AA120" s="172">
        <f t="shared" si="113"/>
        <v>0</v>
      </c>
      <c r="AB120" s="317" t="s">
        <v>40</v>
      </c>
    </row>
    <row r="121" spans="1:28" s="6" customFormat="1" ht="42" customHeight="1" x14ac:dyDescent="0.25">
      <c r="A121" s="31" t="s">
        <v>252</v>
      </c>
      <c r="B121" s="111" t="s">
        <v>37</v>
      </c>
      <c r="C121" s="111">
        <v>10</v>
      </c>
      <c r="D121" s="111" t="s">
        <v>38</v>
      </c>
      <c r="E121" s="33" t="s">
        <v>253</v>
      </c>
      <c r="F121" s="112">
        <f>+F122</f>
        <v>7153266094769</v>
      </c>
      <c r="G121" s="112">
        <f t="shared" ref="G121:J121" si="117">+G122</f>
        <v>0</v>
      </c>
      <c r="H121" s="112">
        <f t="shared" si="117"/>
        <v>0</v>
      </c>
      <c r="I121" s="112">
        <f t="shared" si="117"/>
        <v>0</v>
      </c>
      <c r="J121" s="112">
        <f t="shared" si="117"/>
        <v>0</v>
      </c>
      <c r="K121" s="34">
        <f t="shared" si="70"/>
        <v>0</v>
      </c>
      <c r="L121" s="112">
        <f>+L122</f>
        <v>7153266094769</v>
      </c>
      <c r="M121" s="68">
        <f t="shared" si="69"/>
        <v>0.78235775311413625</v>
      </c>
      <c r="N121" s="112">
        <f t="shared" ref="N121:W121" si="118">+N122</f>
        <v>0</v>
      </c>
      <c r="O121" s="112">
        <f t="shared" si="118"/>
        <v>1705012246730</v>
      </c>
      <c r="P121" s="112">
        <f t="shared" si="118"/>
        <v>5448253848039</v>
      </c>
      <c r="Q121" s="112">
        <f t="shared" si="118"/>
        <v>1702722978163.74</v>
      </c>
      <c r="R121" s="112">
        <f t="shared" si="118"/>
        <v>5450543116605.2598</v>
      </c>
      <c r="S121" s="112">
        <f t="shared" si="118"/>
        <v>2289268566.2599998</v>
      </c>
      <c r="T121" s="112">
        <f t="shared" si="118"/>
        <v>1574683554780</v>
      </c>
      <c r="U121" s="112">
        <f t="shared" si="118"/>
        <v>128039423383.74001</v>
      </c>
      <c r="V121" s="112">
        <f t="shared" si="118"/>
        <v>1574683554780</v>
      </c>
      <c r="W121" s="112">
        <f t="shared" si="118"/>
        <v>0</v>
      </c>
      <c r="X121" s="118">
        <f t="shared" si="72"/>
        <v>0.23803434062223655</v>
      </c>
      <c r="Y121" s="118">
        <f t="shared" si="73"/>
        <v>0.22013490535903951</v>
      </c>
      <c r="Z121" s="118">
        <f t="shared" si="74"/>
        <v>0.22013490535903951</v>
      </c>
      <c r="AA121" s="118">
        <f t="shared" si="113"/>
        <v>0.9248031388395187</v>
      </c>
      <c r="AB121" s="118">
        <f t="shared" ref="AB121:AB126" si="119">+V121/T121</f>
        <v>1</v>
      </c>
    </row>
    <row r="122" spans="1:28" ht="42" customHeight="1" x14ac:dyDescent="0.25">
      <c r="A122" s="38" t="s">
        <v>254</v>
      </c>
      <c r="B122" s="32" t="s">
        <v>37</v>
      </c>
      <c r="C122" s="32">
        <v>10</v>
      </c>
      <c r="D122" s="32" t="s">
        <v>38</v>
      </c>
      <c r="E122" s="39" t="s">
        <v>255</v>
      </c>
      <c r="F122" s="59">
        <f>+F123+F127+F131+F135+F139+F143+F147+F151+F155+F159+F163+F167+F171+F175+F179+F183+F187+F191+F195+F199+F203+F207+F211+F215+F219+F223+F227</f>
        <v>7153266094769</v>
      </c>
      <c r="G122" s="59">
        <f t="shared" ref="G122:J122" si="120">+G123+G127+G131+G135+G139+G143+G147+G151+G155+G159+G163+G167+G171+G175+G179+G183+G187+G191+G195+G199+G203+G207+G211+G215+G219+G223+G227</f>
        <v>0</v>
      </c>
      <c r="H122" s="59">
        <f t="shared" si="120"/>
        <v>0</v>
      </c>
      <c r="I122" s="59">
        <f t="shared" si="120"/>
        <v>0</v>
      </c>
      <c r="J122" s="59">
        <f t="shared" si="120"/>
        <v>0</v>
      </c>
      <c r="K122" s="40">
        <f t="shared" si="70"/>
        <v>0</v>
      </c>
      <c r="L122" s="59">
        <f>+L123+L127+L131+L135+L139+L143+L147+L151+L155+L159+L163+L167+L171+L175+L179+L183+L187+L191+L195+L199+L203+L207+L211+L215+L219+L223+L227</f>
        <v>7153266094769</v>
      </c>
      <c r="M122" s="323">
        <f t="shared" si="69"/>
        <v>0.78235775311413625</v>
      </c>
      <c r="N122" s="59">
        <f t="shared" ref="N122:W122" si="121">+N123+N127+N131+N135+N139+N143+N147+N151+N155+N159+N163+N167+N171+N175+N179+N183+N187+N191+N195+N199+N203+N207+N211+N215+N219+N223+N227</f>
        <v>0</v>
      </c>
      <c r="O122" s="59">
        <f t="shared" si="121"/>
        <v>1705012246730</v>
      </c>
      <c r="P122" s="59">
        <f t="shared" si="121"/>
        <v>5448253848039</v>
      </c>
      <c r="Q122" s="59">
        <f t="shared" si="121"/>
        <v>1702722978163.74</v>
      </c>
      <c r="R122" s="59">
        <f t="shared" si="121"/>
        <v>5450543116605.2598</v>
      </c>
      <c r="S122" s="59">
        <f t="shared" si="121"/>
        <v>2289268566.2599998</v>
      </c>
      <c r="T122" s="59">
        <f t="shared" si="121"/>
        <v>1574683554780</v>
      </c>
      <c r="U122" s="59">
        <f t="shared" si="121"/>
        <v>128039423383.74001</v>
      </c>
      <c r="V122" s="59">
        <f t="shared" si="121"/>
        <v>1574683554780</v>
      </c>
      <c r="W122" s="59">
        <f t="shared" si="121"/>
        <v>0</v>
      </c>
      <c r="X122" s="176">
        <f t="shared" si="72"/>
        <v>0.23803434062223655</v>
      </c>
      <c r="Y122" s="176">
        <f t="shared" si="73"/>
        <v>0.22013490535903951</v>
      </c>
      <c r="Z122" s="176">
        <f t="shared" si="74"/>
        <v>0.22013490535903951</v>
      </c>
      <c r="AA122" s="176">
        <f t="shared" si="113"/>
        <v>0.9248031388395187</v>
      </c>
      <c r="AB122" s="176">
        <f t="shared" si="119"/>
        <v>1</v>
      </c>
    </row>
    <row r="123" spans="1:28" ht="68.25" customHeight="1" x14ac:dyDescent="0.25">
      <c r="A123" s="38" t="s">
        <v>440</v>
      </c>
      <c r="B123" s="32" t="s">
        <v>37</v>
      </c>
      <c r="C123" s="32">
        <v>10</v>
      </c>
      <c r="D123" s="32" t="s">
        <v>38</v>
      </c>
      <c r="E123" s="39" t="s">
        <v>441</v>
      </c>
      <c r="F123" s="59">
        <f t="shared" ref="F123:J125" si="122">+F124</f>
        <v>256267908309</v>
      </c>
      <c r="G123" s="59">
        <f t="shared" si="122"/>
        <v>0</v>
      </c>
      <c r="H123" s="59">
        <f t="shared" si="122"/>
        <v>0</v>
      </c>
      <c r="I123" s="59">
        <f t="shared" si="122"/>
        <v>0</v>
      </c>
      <c r="J123" s="59">
        <f t="shared" si="122"/>
        <v>0</v>
      </c>
      <c r="K123" s="40">
        <f t="shared" si="70"/>
        <v>0</v>
      </c>
      <c r="L123" s="59">
        <f>+L124</f>
        <v>256267908309</v>
      </c>
      <c r="M123" s="323">
        <f t="shared" si="69"/>
        <v>2.8028201703065997E-2</v>
      </c>
      <c r="N123" s="59">
        <f t="shared" ref="N123:W125" si="123">+N124</f>
        <v>0</v>
      </c>
      <c r="O123" s="59">
        <f t="shared" si="123"/>
        <v>57521944628</v>
      </c>
      <c r="P123" s="59">
        <f t="shared" si="123"/>
        <v>198745963681</v>
      </c>
      <c r="Q123" s="59">
        <f t="shared" si="123"/>
        <v>57521944628</v>
      </c>
      <c r="R123" s="59">
        <f t="shared" si="123"/>
        <v>198745963681</v>
      </c>
      <c r="S123" s="59">
        <f t="shared" si="123"/>
        <v>0</v>
      </c>
      <c r="T123" s="59">
        <f t="shared" si="123"/>
        <v>57521944628</v>
      </c>
      <c r="U123" s="59">
        <f t="shared" si="123"/>
        <v>0</v>
      </c>
      <c r="V123" s="59">
        <f t="shared" si="123"/>
        <v>57521944628</v>
      </c>
      <c r="W123" s="59">
        <f t="shared" si="123"/>
        <v>0</v>
      </c>
      <c r="X123" s="176">
        <f t="shared" si="72"/>
        <v>0.22446019483111324</v>
      </c>
      <c r="Y123" s="176">
        <f t="shared" si="73"/>
        <v>0.22446019483111324</v>
      </c>
      <c r="Z123" s="176">
        <f t="shared" si="74"/>
        <v>0.22446019483111324</v>
      </c>
      <c r="AA123" s="176">
        <f t="shared" si="113"/>
        <v>1</v>
      </c>
      <c r="AB123" s="176">
        <f t="shared" si="119"/>
        <v>1</v>
      </c>
    </row>
    <row r="124" spans="1:28" ht="68.25" customHeight="1" x14ac:dyDescent="0.25">
      <c r="A124" s="38" t="s">
        <v>442</v>
      </c>
      <c r="B124" s="32" t="s">
        <v>37</v>
      </c>
      <c r="C124" s="32">
        <v>10</v>
      </c>
      <c r="D124" s="32" t="s">
        <v>38</v>
      </c>
      <c r="E124" s="39" t="s">
        <v>257</v>
      </c>
      <c r="F124" s="59">
        <f t="shared" si="122"/>
        <v>256267908309</v>
      </c>
      <c r="G124" s="59">
        <f t="shared" si="122"/>
        <v>0</v>
      </c>
      <c r="H124" s="59">
        <f t="shared" si="122"/>
        <v>0</v>
      </c>
      <c r="I124" s="59">
        <f t="shared" si="122"/>
        <v>0</v>
      </c>
      <c r="J124" s="59">
        <f t="shared" si="122"/>
        <v>0</v>
      </c>
      <c r="K124" s="40">
        <f t="shared" si="70"/>
        <v>0</v>
      </c>
      <c r="L124" s="59">
        <f>+L125</f>
        <v>256267908309</v>
      </c>
      <c r="M124" s="323">
        <f t="shared" si="69"/>
        <v>2.8028201703065997E-2</v>
      </c>
      <c r="N124" s="59">
        <f t="shared" si="123"/>
        <v>0</v>
      </c>
      <c r="O124" s="59">
        <f t="shared" si="123"/>
        <v>57521944628</v>
      </c>
      <c r="P124" s="59">
        <f t="shared" si="123"/>
        <v>198745963681</v>
      </c>
      <c r="Q124" s="59">
        <f t="shared" si="123"/>
        <v>57521944628</v>
      </c>
      <c r="R124" s="59">
        <f t="shared" si="123"/>
        <v>198745963681</v>
      </c>
      <c r="S124" s="59">
        <f t="shared" si="123"/>
        <v>0</v>
      </c>
      <c r="T124" s="59">
        <f t="shared" si="123"/>
        <v>57521944628</v>
      </c>
      <c r="U124" s="59">
        <f t="shared" si="123"/>
        <v>0</v>
      </c>
      <c r="V124" s="59">
        <f t="shared" si="123"/>
        <v>57521944628</v>
      </c>
      <c r="W124" s="59">
        <f t="shared" si="123"/>
        <v>0</v>
      </c>
      <c r="X124" s="176">
        <f t="shared" si="72"/>
        <v>0.22446019483111324</v>
      </c>
      <c r="Y124" s="176">
        <f t="shared" si="73"/>
        <v>0.22446019483111324</v>
      </c>
      <c r="Z124" s="176">
        <f t="shared" si="74"/>
        <v>0.22446019483111324</v>
      </c>
      <c r="AA124" s="176">
        <f t="shared" si="113"/>
        <v>1</v>
      </c>
      <c r="AB124" s="176">
        <f t="shared" si="119"/>
        <v>1</v>
      </c>
    </row>
    <row r="125" spans="1:28" ht="42" customHeight="1" x14ac:dyDescent="0.25">
      <c r="A125" s="38" t="s">
        <v>443</v>
      </c>
      <c r="B125" s="32" t="s">
        <v>37</v>
      </c>
      <c r="C125" s="32">
        <v>10</v>
      </c>
      <c r="D125" s="32" t="s">
        <v>38</v>
      </c>
      <c r="E125" s="334" t="s">
        <v>444</v>
      </c>
      <c r="F125" s="59">
        <f t="shared" si="122"/>
        <v>256267908309</v>
      </c>
      <c r="G125" s="59">
        <f t="shared" si="122"/>
        <v>0</v>
      </c>
      <c r="H125" s="59">
        <f t="shared" si="122"/>
        <v>0</v>
      </c>
      <c r="I125" s="59">
        <f t="shared" si="122"/>
        <v>0</v>
      </c>
      <c r="J125" s="59">
        <f t="shared" si="122"/>
        <v>0</v>
      </c>
      <c r="K125" s="40">
        <f t="shared" si="70"/>
        <v>0</v>
      </c>
      <c r="L125" s="59">
        <f>+L126</f>
        <v>256267908309</v>
      </c>
      <c r="M125" s="323">
        <f t="shared" si="69"/>
        <v>2.8028201703065997E-2</v>
      </c>
      <c r="N125" s="59">
        <f t="shared" si="123"/>
        <v>0</v>
      </c>
      <c r="O125" s="59">
        <f t="shared" si="123"/>
        <v>57521944628</v>
      </c>
      <c r="P125" s="59">
        <f t="shared" si="123"/>
        <v>198745963681</v>
      </c>
      <c r="Q125" s="59">
        <f t="shared" si="123"/>
        <v>57521944628</v>
      </c>
      <c r="R125" s="59">
        <f t="shared" si="123"/>
        <v>198745963681</v>
      </c>
      <c r="S125" s="59">
        <f t="shared" si="123"/>
        <v>0</v>
      </c>
      <c r="T125" s="59">
        <f t="shared" si="123"/>
        <v>57521944628</v>
      </c>
      <c r="U125" s="59">
        <f t="shared" si="123"/>
        <v>0</v>
      </c>
      <c r="V125" s="59">
        <f t="shared" si="123"/>
        <v>57521944628</v>
      </c>
      <c r="W125" s="59">
        <f t="shared" si="123"/>
        <v>0</v>
      </c>
      <c r="X125" s="176">
        <f t="shared" si="72"/>
        <v>0.22446019483111324</v>
      </c>
      <c r="Y125" s="176">
        <f t="shared" si="73"/>
        <v>0.22446019483111324</v>
      </c>
      <c r="Z125" s="176">
        <f t="shared" si="74"/>
        <v>0.22446019483111324</v>
      </c>
      <c r="AA125" s="176">
        <f t="shared" si="113"/>
        <v>1</v>
      </c>
      <c r="AB125" s="176">
        <f t="shared" si="119"/>
        <v>1</v>
      </c>
    </row>
    <row r="126" spans="1:28" s="335" customFormat="1" ht="42" customHeight="1" x14ac:dyDescent="0.25">
      <c r="A126" s="82" t="s">
        <v>445</v>
      </c>
      <c r="B126" s="83" t="s">
        <v>37</v>
      </c>
      <c r="C126" s="83">
        <v>10</v>
      </c>
      <c r="D126" s="83" t="s">
        <v>38</v>
      </c>
      <c r="E126" s="44" t="s">
        <v>268</v>
      </c>
      <c r="F126" s="126">
        <v>256267908309</v>
      </c>
      <c r="G126" s="126">
        <v>0</v>
      </c>
      <c r="H126" s="126">
        <v>0</v>
      </c>
      <c r="I126" s="126">
        <v>0</v>
      </c>
      <c r="J126" s="126">
        <v>0</v>
      </c>
      <c r="K126" s="126">
        <f t="shared" si="70"/>
        <v>0</v>
      </c>
      <c r="L126" s="128">
        <f>+F126+K126</f>
        <v>256267908309</v>
      </c>
      <c r="M126" s="145">
        <f t="shared" si="69"/>
        <v>2.8028201703065997E-2</v>
      </c>
      <c r="N126" s="126">
        <v>0</v>
      </c>
      <c r="O126" s="126">
        <v>57521944628</v>
      </c>
      <c r="P126" s="126">
        <f>L126-O126</f>
        <v>198745963681</v>
      </c>
      <c r="Q126" s="126">
        <v>57521944628</v>
      </c>
      <c r="R126" s="126">
        <f>+L126-Q126</f>
        <v>198745963681</v>
      </c>
      <c r="S126" s="126">
        <f>O126-Q126</f>
        <v>0</v>
      </c>
      <c r="T126" s="126">
        <v>57521944628</v>
      </c>
      <c r="U126" s="126">
        <f>+Q126-T126</f>
        <v>0</v>
      </c>
      <c r="V126" s="126">
        <v>57521944628</v>
      </c>
      <c r="W126" s="130">
        <f>+T126-V126</f>
        <v>0</v>
      </c>
      <c r="X126" s="54">
        <f t="shared" si="72"/>
        <v>0.22446019483111324</v>
      </c>
      <c r="Y126" s="54">
        <f t="shared" si="73"/>
        <v>0.22446019483111324</v>
      </c>
      <c r="Z126" s="54">
        <f t="shared" si="74"/>
        <v>0.22446019483111324</v>
      </c>
      <c r="AA126" s="54">
        <f t="shared" si="113"/>
        <v>1</v>
      </c>
      <c r="AB126" s="54">
        <f t="shared" si="119"/>
        <v>1</v>
      </c>
    </row>
    <row r="127" spans="1:28" ht="81.75" customHeight="1" x14ac:dyDescent="0.25">
      <c r="A127" s="38" t="s">
        <v>446</v>
      </c>
      <c r="B127" s="32" t="s">
        <v>37</v>
      </c>
      <c r="C127" s="32">
        <v>10</v>
      </c>
      <c r="D127" s="32" t="s">
        <v>38</v>
      </c>
      <c r="E127" s="33" t="s">
        <v>447</v>
      </c>
      <c r="F127" s="59">
        <f t="shared" ref="F127:J129" si="124">+F128</f>
        <v>3282994168</v>
      </c>
      <c r="G127" s="59">
        <f t="shared" si="124"/>
        <v>0</v>
      </c>
      <c r="H127" s="59">
        <f t="shared" si="124"/>
        <v>0</v>
      </c>
      <c r="I127" s="59">
        <f t="shared" si="124"/>
        <v>0</v>
      </c>
      <c r="J127" s="59">
        <f t="shared" si="124"/>
        <v>0</v>
      </c>
      <c r="K127" s="40">
        <f t="shared" si="70"/>
        <v>0</v>
      </c>
      <c r="L127" s="59">
        <f>+L128</f>
        <v>3282994168</v>
      </c>
      <c r="M127" s="318">
        <f t="shared" si="69"/>
        <v>3.5906338541516773E-4</v>
      </c>
      <c r="N127" s="59">
        <f t="shared" ref="N127:W129" si="125">+N128</f>
        <v>0</v>
      </c>
      <c r="O127" s="59">
        <f t="shared" si="125"/>
        <v>0</v>
      </c>
      <c r="P127" s="59">
        <f t="shared" si="125"/>
        <v>3282994168</v>
      </c>
      <c r="Q127" s="59">
        <f t="shared" si="125"/>
        <v>0</v>
      </c>
      <c r="R127" s="59">
        <f t="shared" si="125"/>
        <v>3282994168</v>
      </c>
      <c r="S127" s="59">
        <f t="shared" si="125"/>
        <v>0</v>
      </c>
      <c r="T127" s="59">
        <f t="shared" si="125"/>
        <v>0</v>
      </c>
      <c r="U127" s="59">
        <f t="shared" si="125"/>
        <v>0</v>
      </c>
      <c r="V127" s="59">
        <f t="shared" si="125"/>
        <v>0</v>
      </c>
      <c r="W127" s="59">
        <f t="shared" si="125"/>
        <v>0</v>
      </c>
      <c r="X127" s="176">
        <f t="shared" si="72"/>
        <v>0</v>
      </c>
      <c r="Y127" s="176">
        <f t="shared" si="73"/>
        <v>0</v>
      </c>
      <c r="Z127" s="176">
        <f t="shared" si="74"/>
        <v>0</v>
      </c>
      <c r="AA127" s="176" t="s">
        <v>40</v>
      </c>
      <c r="AB127" s="176" t="s">
        <v>40</v>
      </c>
    </row>
    <row r="128" spans="1:28" ht="81.75" customHeight="1" x14ac:dyDescent="0.25">
      <c r="A128" s="38" t="s">
        <v>448</v>
      </c>
      <c r="B128" s="32" t="s">
        <v>37</v>
      </c>
      <c r="C128" s="32">
        <v>10</v>
      </c>
      <c r="D128" s="32" t="s">
        <v>38</v>
      </c>
      <c r="E128" s="39" t="s">
        <v>257</v>
      </c>
      <c r="F128" s="59">
        <f t="shared" si="124"/>
        <v>3282994168</v>
      </c>
      <c r="G128" s="59">
        <f t="shared" si="124"/>
        <v>0</v>
      </c>
      <c r="H128" s="59">
        <f t="shared" si="124"/>
        <v>0</v>
      </c>
      <c r="I128" s="59">
        <f t="shared" si="124"/>
        <v>0</v>
      </c>
      <c r="J128" s="59">
        <f t="shared" si="124"/>
        <v>0</v>
      </c>
      <c r="K128" s="40">
        <f t="shared" si="70"/>
        <v>0</v>
      </c>
      <c r="L128" s="59">
        <f>+L129</f>
        <v>3282994168</v>
      </c>
      <c r="M128" s="318">
        <f t="shared" si="69"/>
        <v>3.5906338541516773E-4</v>
      </c>
      <c r="N128" s="59">
        <f t="shared" si="125"/>
        <v>0</v>
      </c>
      <c r="O128" s="59">
        <f t="shared" si="125"/>
        <v>0</v>
      </c>
      <c r="P128" s="336">
        <f t="shared" si="125"/>
        <v>3282994168</v>
      </c>
      <c r="Q128" s="59">
        <f t="shared" si="125"/>
        <v>0</v>
      </c>
      <c r="R128" s="59">
        <f t="shared" si="125"/>
        <v>3282994168</v>
      </c>
      <c r="S128" s="59">
        <f t="shared" si="125"/>
        <v>0</v>
      </c>
      <c r="T128" s="59">
        <f t="shared" si="125"/>
        <v>0</v>
      </c>
      <c r="U128" s="59">
        <f t="shared" si="125"/>
        <v>0</v>
      </c>
      <c r="V128" s="59">
        <f t="shared" si="125"/>
        <v>0</v>
      </c>
      <c r="W128" s="59">
        <f t="shared" si="125"/>
        <v>0</v>
      </c>
      <c r="X128" s="176">
        <f t="shared" si="72"/>
        <v>0</v>
      </c>
      <c r="Y128" s="176">
        <f t="shared" si="73"/>
        <v>0</v>
      </c>
      <c r="Z128" s="176">
        <f t="shared" si="74"/>
        <v>0</v>
      </c>
      <c r="AA128" s="176" t="s">
        <v>40</v>
      </c>
      <c r="AB128" s="176" t="s">
        <v>40</v>
      </c>
    </row>
    <row r="129" spans="1:28" ht="42" customHeight="1" x14ac:dyDescent="0.25">
      <c r="A129" s="38" t="s">
        <v>449</v>
      </c>
      <c r="B129" s="32" t="s">
        <v>37</v>
      </c>
      <c r="C129" s="32">
        <v>10</v>
      </c>
      <c r="D129" s="32" t="s">
        <v>38</v>
      </c>
      <c r="E129" s="39" t="s">
        <v>444</v>
      </c>
      <c r="F129" s="59">
        <f t="shared" si="124"/>
        <v>3282994168</v>
      </c>
      <c r="G129" s="59">
        <f t="shared" si="124"/>
        <v>0</v>
      </c>
      <c r="H129" s="59">
        <f t="shared" si="124"/>
        <v>0</v>
      </c>
      <c r="I129" s="59">
        <f t="shared" si="124"/>
        <v>0</v>
      </c>
      <c r="J129" s="59">
        <f t="shared" si="124"/>
        <v>0</v>
      </c>
      <c r="K129" s="40">
        <f t="shared" si="70"/>
        <v>0</v>
      </c>
      <c r="L129" s="59">
        <f>+L130</f>
        <v>3282994168</v>
      </c>
      <c r="M129" s="318">
        <f t="shared" si="69"/>
        <v>3.5906338541516773E-4</v>
      </c>
      <c r="N129" s="59">
        <f t="shared" si="125"/>
        <v>0</v>
      </c>
      <c r="O129" s="59">
        <f t="shared" si="125"/>
        <v>0</v>
      </c>
      <c r="P129" s="59">
        <f t="shared" si="125"/>
        <v>3282994168</v>
      </c>
      <c r="Q129" s="59">
        <f t="shared" si="125"/>
        <v>0</v>
      </c>
      <c r="R129" s="59">
        <f t="shared" si="125"/>
        <v>3282994168</v>
      </c>
      <c r="S129" s="59">
        <f t="shared" si="125"/>
        <v>0</v>
      </c>
      <c r="T129" s="59">
        <f t="shared" si="125"/>
        <v>0</v>
      </c>
      <c r="U129" s="59">
        <f t="shared" si="125"/>
        <v>0</v>
      </c>
      <c r="V129" s="59">
        <f t="shared" si="125"/>
        <v>0</v>
      </c>
      <c r="W129" s="59">
        <f t="shared" si="125"/>
        <v>0</v>
      </c>
      <c r="X129" s="176">
        <f t="shared" si="72"/>
        <v>0</v>
      </c>
      <c r="Y129" s="176">
        <f t="shared" si="73"/>
        <v>0</v>
      </c>
      <c r="Z129" s="176">
        <f t="shared" si="74"/>
        <v>0</v>
      </c>
      <c r="AA129" s="176" t="s">
        <v>40</v>
      </c>
      <c r="AB129" s="176" t="s">
        <v>40</v>
      </c>
    </row>
    <row r="130" spans="1:28" s="133" customFormat="1" ht="42" customHeight="1" x14ac:dyDescent="0.25">
      <c r="A130" s="82" t="s">
        <v>450</v>
      </c>
      <c r="B130" s="83" t="s">
        <v>37</v>
      </c>
      <c r="C130" s="83">
        <v>10</v>
      </c>
      <c r="D130" s="83" t="s">
        <v>38</v>
      </c>
      <c r="E130" s="84" t="s">
        <v>268</v>
      </c>
      <c r="F130" s="126">
        <v>3282994168</v>
      </c>
      <c r="G130" s="126">
        <v>0</v>
      </c>
      <c r="H130" s="126">
        <v>0</v>
      </c>
      <c r="I130" s="126">
        <v>0</v>
      </c>
      <c r="J130" s="126">
        <v>0</v>
      </c>
      <c r="K130" s="126">
        <f t="shared" si="70"/>
        <v>0</v>
      </c>
      <c r="L130" s="128">
        <f>+F130+K130</f>
        <v>3282994168</v>
      </c>
      <c r="M130" s="129">
        <f t="shared" si="69"/>
        <v>3.5906338541516773E-4</v>
      </c>
      <c r="N130" s="126">
        <v>0</v>
      </c>
      <c r="O130" s="126">
        <v>0</v>
      </c>
      <c r="P130" s="126">
        <f>L130-O130</f>
        <v>3282994168</v>
      </c>
      <c r="Q130" s="126">
        <v>0</v>
      </c>
      <c r="R130" s="126">
        <f>+L130-Q130</f>
        <v>3282994168</v>
      </c>
      <c r="S130" s="126">
        <f>O130-Q130</f>
        <v>0</v>
      </c>
      <c r="T130" s="126">
        <v>0</v>
      </c>
      <c r="U130" s="126">
        <f>+Q130-T130</f>
        <v>0</v>
      </c>
      <c r="V130" s="126">
        <v>0</v>
      </c>
      <c r="W130" s="130">
        <f>+T130-V130</f>
        <v>0</v>
      </c>
      <c r="X130" s="54">
        <f t="shared" si="72"/>
        <v>0</v>
      </c>
      <c r="Y130" s="54">
        <f t="shared" si="73"/>
        <v>0</v>
      </c>
      <c r="Z130" s="54">
        <f t="shared" si="74"/>
        <v>0</v>
      </c>
      <c r="AA130" s="54" t="s">
        <v>40</v>
      </c>
      <c r="AB130" s="54" t="s">
        <v>40</v>
      </c>
    </row>
    <row r="131" spans="1:28" ht="91.5" customHeight="1" x14ac:dyDescent="0.25">
      <c r="A131" s="38" t="s">
        <v>451</v>
      </c>
      <c r="B131" s="32" t="s">
        <v>37</v>
      </c>
      <c r="C131" s="32">
        <v>10</v>
      </c>
      <c r="D131" s="32" t="s">
        <v>38</v>
      </c>
      <c r="E131" s="39" t="s">
        <v>452</v>
      </c>
      <c r="F131" s="59">
        <f t="shared" ref="F131:J133" si="126">+F132</f>
        <v>397887950228</v>
      </c>
      <c r="G131" s="59">
        <f t="shared" si="126"/>
        <v>0</v>
      </c>
      <c r="H131" s="59">
        <f t="shared" si="126"/>
        <v>0</v>
      </c>
      <c r="I131" s="59">
        <f t="shared" si="126"/>
        <v>0</v>
      </c>
      <c r="J131" s="59">
        <f t="shared" si="126"/>
        <v>0</v>
      </c>
      <c r="K131" s="40">
        <f t="shared" si="70"/>
        <v>0</v>
      </c>
      <c r="L131" s="59">
        <f>+L132</f>
        <v>397887950228</v>
      </c>
      <c r="M131" s="323">
        <f t="shared" si="69"/>
        <v>4.3517285475959899E-2</v>
      </c>
      <c r="N131" s="59">
        <f t="shared" ref="N131:W133" si="127">+N132</f>
        <v>0</v>
      </c>
      <c r="O131" s="59">
        <f t="shared" si="127"/>
        <v>69934236737</v>
      </c>
      <c r="P131" s="59">
        <f t="shared" si="127"/>
        <v>327953713491</v>
      </c>
      <c r="Q131" s="59">
        <f t="shared" si="127"/>
        <v>69934236737</v>
      </c>
      <c r="R131" s="59">
        <f t="shared" si="127"/>
        <v>327953713491</v>
      </c>
      <c r="S131" s="59">
        <f t="shared" si="127"/>
        <v>0</v>
      </c>
      <c r="T131" s="59">
        <f t="shared" si="127"/>
        <v>69934236737</v>
      </c>
      <c r="U131" s="59">
        <f t="shared" si="127"/>
        <v>0</v>
      </c>
      <c r="V131" s="59">
        <f t="shared" si="127"/>
        <v>69934236737</v>
      </c>
      <c r="W131" s="59">
        <f t="shared" si="127"/>
        <v>0</v>
      </c>
      <c r="X131" s="176">
        <f t="shared" si="72"/>
        <v>0.17576364576239589</v>
      </c>
      <c r="Y131" s="176">
        <f t="shared" si="73"/>
        <v>0.17576364576239589</v>
      </c>
      <c r="Z131" s="176">
        <f t="shared" si="74"/>
        <v>0.17576364576239589</v>
      </c>
      <c r="AA131" s="176">
        <f t="shared" ref="AA131:AA194" si="128">+T131/Q131</f>
        <v>1</v>
      </c>
      <c r="AB131" s="176">
        <f t="shared" ref="AB131:AB194" si="129">+V131/T131</f>
        <v>1</v>
      </c>
    </row>
    <row r="132" spans="1:28" s="6" customFormat="1" ht="91.5" customHeight="1" x14ac:dyDescent="0.25">
      <c r="A132" s="38" t="s">
        <v>453</v>
      </c>
      <c r="B132" s="32" t="s">
        <v>37</v>
      </c>
      <c r="C132" s="32">
        <v>10</v>
      </c>
      <c r="D132" s="32" t="s">
        <v>38</v>
      </c>
      <c r="E132" s="39" t="s">
        <v>257</v>
      </c>
      <c r="F132" s="59">
        <f t="shared" si="126"/>
        <v>397887950228</v>
      </c>
      <c r="G132" s="59">
        <f t="shared" si="126"/>
        <v>0</v>
      </c>
      <c r="H132" s="59">
        <f t="shared" si="126"/>
        <v>0</v>
      </c>
      <c r="I132" s="59">
        <f t="shared" si="126"/>
        <v>0</v>
      </c>
      <c r="J132" s="59">
        <f t="shared" si="126"/>
        <v>0</v>
      </c>
      <c r="K132" s="40">
        <f t="shared" si="70"/>
        <v>0</v>
      </c>
      <c r="L132" s="59">
        <f>+L133</f>
        <v>397887950228</v>
      </c>
      <c r="M132" s="323">
        <f t="shared" si="69"/>
        <v>4.3517285475959899E-2</v>
      </c>
      <c r="N132" s="59">
        <f t="shared" si="127"/>
        <v>0</v>
      </c>
      <c r="O132" s="59">
        <f t="shared" si="127"/>
        <v>69934236737</v>
      </c>
      <c r="P132" s="59">
        <f t="shared" si="127"/>
        <v>327953713491</v>
      </c>
      <c r="Q132" s="59">
        <f t="shared" si="127"/>
        <v>69934236737</v>
      </c>
      <c r="R132" s="59">
        <f t="shared" si="127"/>
        <v>327953713491</v>
      </c>
      <c r="S132" s="59">
        <f t="shared" si="127"/>
        <v>0</v>
      </c>
      <c r="T132" s="59">
        <f t="shared" si="127"/>
        <v>69934236737</v>
      </c>
      <c r="U132" s="59">
        <f t="shared" si="127"/>
        <v>0</v>
      </c>
      <c r="V132" s="59">
        <f t="shared" si="127"/>
        <v>69934236737</v>
      </c>
      <c r="W132" s="59">
        <f t="shared" si="127"/>
        <v>0</v>
      </c>
      <c r="X132" s="176">
        <f t="shared" si="72"/>
        <v>0.17576364576239589</v>
      </c>
      <c r="Y132" s="176">
        <f t="shared" si="73"/>
        <v>0.17576364576239589</v>
      </c>
      <c r="Z132" s="176">
        <f t="shared" si="74"/>
        <v>0.17576364576239589</v>
      </c>
      <c r="AA132" s="176">
        <f t="shared" si="128"/>
        <v>1</v>
      </c>
      <c r="AB132" s="176">
        <f t="shared" si="129"/>
        <v>1</v>
      </c>
    </row>
    <row r="133" spans="1:28" s="6" customFormat="1" ht="42" customHeight="1" x14ac:dyDescent="0.25">
      <c r="A133" s="38" t="s">
        <v>454</v>
      </c>
      <c r="B133" s="32" t="s">
        <v>37</v>
      </c>
      <c r="C133" s="32">
        <v>10</v>
      </c>
      <c r="D133" s="32" t="s">
        <v>38</v>
      </c>
      <c r="E133" s="39" t="s">
        <v>455</v>
      </c>
      <c r="F133" s="59">
        <f t="shared" si="126"/>
        <v>397887950228</v>
      </c>
      <c r="G133" s="59">
        <f t="shared" si="126"/>
        <v>0</v>
      </c>
      <c r="H133" s="59">
        <f t="shared" si="126"/>
        <v>0</v>
      </c>
      <c r="I133" s="59">
        <f t="shared" si="126"/>
        <v>0</v>
      </c>
      <c r="J133" s="59">
        <f t="shared" si="126"/>
        <v>0</v>
      </c>
      <c r="K133" s="40">
        <f t="shared" si="70"/>
        <v>0</v>
      </c>
      <c r="L133" s="59">
        <f>+L134</f>
        <v>397887950228</v>
      </c>
      <c r="M133" s="323">
        <f t="shared" si="69"/>
        <v>4.3517285475959899E-2</v>
      </c>
      <c r="N133" s="59">
        <f t="shared" si="127"/>
        <v>0</v>
      </c>
      <c r="O133" s="59">
        <f t="shared" si="127"/>
        <v>69934236737</v>
      </c>
      <c r="P133" s="59">
        <f t="shared" si="127"/>
        <v>327953713491</v>
      </c>
      <c r="Q133" s="59">
        <f t="shared" si="127"/>
        <v>69934236737</v>
      </c>
      <c r="R133" s="59">
        <f t="shared" si="127"/>
        <v>327953713491</v>
      </c>
      <c r="S133" s="59">
        <f t="shared" si="127"/>
        <v>0</v>
      </c>
      <c r="T133" s="59">
        <f t="shared" si="127"/>
        <v>69934236737</v>
      </c>
      <c r="U133" s="59">
        <f t="shared" si="127"/>
        <v>0</v>
      </c>
      <c r="V133" s="59">
        <f t="shared" si="127"/>
        <v>69934236737</v>
      </c>
      <c r="W133" s="59">
        <f t="shared" si="127"/>
        <v>0</v>
      </c>
      <c r="X133" s="176">
        <f t="shared" si="72"/>
        <v>0.17576364576239589</v>
      </c>
      <c r="Y133" s="176">
        <f t="shared" si="73"/>
        <v>0.17576364576239589</v>
      </c>
      <c r="Z133" s="176">
        <f t="shared" si="74"/>
        <v>0.17576364576239589</v>
      </c>
      <c r="AA133" s="176">
        <f t="shared" si="128"/>
        <v>1</v>
      </c>
      <c r="AB133" s="176">
        <f t="shared" si="129"/>
        <v>1</v>
      </c>
    </row>
    <row r="134" spans="1:28" s="6" customFormat="1" ht="42" customHeight="1" x14ac:dyDescent="0.25">
      <c r="A134" s="42" t="s">
        <v>456</v>
      </c>
      <c r="B134" s="43" t="s">
        <v>37</v>
      </c>
      <c r="C134" s="43">
        <v>10</v>
      </c>
      <c r="D134" s="43" t="s">
        <v>38</v>
      </c>
      <c r="E134" s="44" t="s">
        <v>268</v>
      </c>
      <c r="F134" s="45">
        <v>397887950228</v>
      </c>
      <c r="G134" s="45">
        <v>0</v>
      </c>
      <c r="H134" s="45">
        <v>0</v>
      </c>
      <c r="I134" s="45">
        <v>0</v>
      </c>
      <c r="J134" s="45">
        <v>0</v>
      </c>
      <c r="K134" s="45">
        <f t="shared" si="70"/>
        <v>0</v>
      </c>
      <c r="L134" s="46">
        <f>+F134+K134</f>
        <v>397887950228</v>
      </c>
      <c r="M134" s="86">
        <f t="shared" si="69"/>
        <v>4.3517285475959899E-2</v>
      </c>
      <c r="N134" s="45">
        <v>0</v>
      </c>
      <c r="O134" s="45">
        <v>69934236737</v>
      </c>
      <c r="P134" s="45">
        <f>L134-O134</f>
        <v>327953713491</v>
      </c>
      <c r="Q134" s="45">
        <v>69934236737</v>
      </c>
      <c r="R134" s="45">
        <f>+L134-Q134</f>
        <v>327953713491</v>
      </c>
      <c r="S134" s="45">
        <f>O134-Q134</f>
        <v>0</v>
      </c>
      <c r="T134" s="45">
        <v>69934236737</v>
      </c>
      <c r="U134" s="45">
        <f>+Q134-T134</f>
        <v>0</v>
      </c>
      <c r="V134" s="45">
        <v>69934236737</v>
      </c>
      <c r="W134" s="48">
        <f>+T134-V134</f>
        <v>0</v>
      </c>
      <c r="X134" s="54">
        <f t="shared" si="72"/>
        <v>0.17576364576239589</v>
      </c>
      <c r="Y134" s="54">
        <f t="shared" si="73"/>
        <v>0.17576364576239589</v>
      </c>
      <c r="Z134" s="54">
        <f t="shared" si="74"/>
        <v>0.17576364576239589</v>
      </c>
      <c r="AA134" s="54">
        <f t="shared" si="128"/>
        <v>1</v>
      </c>
      <c r="AB134" s="54">
        <f t="shared" si="129"/>
        <v>1</v>
      </c>
    </row>
    <row r="135" spans="1:28" ht="120" customHeight="1" x14ac:dyDescent="0.25">
      <c r="A135" s="38" t="s">
        <v>457</v>
      </c>
      <c r="B135" s="32" t="s">
        <v>37</v>
      </c>
      <c r="C135" s="32">
        <v>10</v>
      </c>
      <c r="D135" s="32" t="s">
        <v>38</v>
      </c>
      <c r="E135" s="72" t="s">
        <v>458</v>
      </c>
      <c r="F135" s="59">
        <f t="shared" ref="F135:J137" si="130">+F136</f>
        <v>226206278281</v>
      </c>
      <c r="G135" s="59">
        <f t="shared" si="130"/>
        <v>0</v>
      </c>
      <c r="H135" s="59">
        <f t="shared" si="130"/>
        <v>0</v>
      </c>
      <c r="I135" s="59">
        <f t="shared" si="130"/>
        <v>0</v>
      </c>
      <c r="J135" s="59">
        <f t="shared" si="130"/>
        <v>0</v>
      </c>
      <c r="K135" s="40">
        <f t="shared" si="70"/>
        <v>0</v>
      </c>
      <c r="L135" s="59">
        <f>+L136</f>
        <v>226206278281</v>
      </c>
      <c r="M135" s="323">
        <f t="shared" si="69"/>
        <v>2.4740340044899341E-2</v>
      </c>
      <c r="N135" s="59">
        <f t="shared" ref="N135:W137" si="131">+N136</f>
        <v>0</v>
      </c>
      <c r="O135" s="59">
        <f t="shared" si="131"/>
        <v>50352348445</v>
      </c>
      <c r="P135" s="59">
        <f t="shared" si="131"/>
        <v>175853929836</v>
      </c>
      <c r="Q135" s="59">
        <f t="shared" si="131"/>
        <v>50352348445</v>
      </c>
      <c r="R135" s="59">
        <f t="shared" si="131"/>
        <v>175853929836</v>
      </c>
      <c r="S135" s="59">
        <f t="shared" si="131"/>
        <v>0</v>
      </c>
      <c r="T135" s="59">
        <f t="shared" si="131"/>
        <v>50352348445</v>
      </c>
      <c r="U135" s="59">
        <f t="shared" si="131"/>
        <v>0</v>
      </c>
      <c r="V135" s="59">
        <f t="shared" si="131"/>
        <v>50352348445</v>
      </c>
      <c r="W135" s="59">
        <f t="shared" si="131"/>
        <v>0</v>
      </c>
      <c r="X135" s="176">
        <f t="shared" si="72"/>
        <v>0.22259483170688504</v>
      </c>
      <c r="Y135" s="176">
        <f t="shared" si="73"/>
        <v>0.22259483170688504</v>
      </c>
      <c r="Z135" s="176">
        <f t="shared" si="74"/>
        <v>0.22259483170688504</v>
      </c>
      <c r="AA135" s="176">
        <f t="shared" si="128"/>
        <v>1</v>
      </c>
      <c r="AB135" s="176">
        <f t="shared" si="129"/>
        <v>1</v>
      </c>
    </row>
    <row r="136" spans="1:28" ht="80.25" customHeight="1" x14ac:dyDescent="0.25">
      <c r="A136" s="38" t="s">
        <v>459</v>
      </c>
      <c r="B136" s="32" t="s">
        <v>37</v>
      </c>
      <c r="C136" s="32">
        <v>10</v>
      </c>
      <c r="D136" s="32" t="s">
        <v>38</v>
      </c>
      <c r="E136" s="39" t="s">
        <v>257</v>
      </c>
      <c r="F136" s="59">
        <f t="shared" si="130"/>
        <v>226206278281</v>
      </c>
      <c r="G136" s="59">
        <f t="shared" si="130"/>
        <v>0</v>
      </c>
      <c r="H136" s="59">
        <f t="shared" si="130"/>
        <v>0</v>
      </c>
      <c r="I136" s="59">
        <f t="shared" si="130"/>
        <v>0</v>
      </c>
      <c r="J136" s="59">
        <f t="shared" si="130"/>
        <v>0</v>
      </c>
      <c r="K136" s="40">
        <f t="shared" si="70"/>
        <v>0</v>
      </c>
      <c r="L136" s="59">
        <f>+L137</f>
        <v>226206278281</v>
      </c>
      <c r="M136" s="323">
        <f t="shared" si="69"/>
        <v>2.4740340044899341E-2</v>
      </c>
      <c r="N136" s="59">
        <f t="shared" si="131"/>
        <v>0</v>
      </c>
      <c r="O136" s="59">
        <f t="shared" si="131"/>
        <v>50352348445</v>
      </c>
      <c r="P136" s="59">
        <f t="shared" si="131"/>
        <v>175853929836</v>
      </c>
      <c r="Q136" s="59">
        <f t="shared" si="131"/>
        <v>50352348445</v>
      </c>
      <c r="R136" s="59">
        <f t="shared" si="131"/>
        <v>175853929836</v>
      </c>
      <c r="S136" s="59">
        <f t="shared" si="131"/>
        <v>0</v>
      </c>
      <c r="T136" s="59">
        <f t="shared" si="131"/>
        <v>50352348445</v>
      </c>
      <c r="U136" s="59">
        <f t="shared" si="131"/>
        <v>0</v>
      </c>
      <c r="V136" s="59">
        <f t="shared" si="131"/>
        <v>50352348445</v>
      </c>
      <c r="W136" s="59">
        <f t="shared" si="131"/>
        <v>0</v>
      </c>
      <c r="X136" s="176">
        <f t="shared" si="72"/>
        <v>0.22259483170688504</v>
      </c>
      <c r="Y136" s="176">
        <f t="shared" si="73"/>
        <v>0.22259483170688504</v>
      </c>
      <c r="Z136" s="176">
        <f t="shared" si="74"/>
        <v>0.22259483170688504</v>
      </c>
      <c r="AA136" s="176">
        <f t="shared" si="128"/>
        <v>1</v>
      </c>
      <c r="AB136" s="176">
        <f t="shared" si="129"/>
        <v>1</v>
      </c>
    </row>
    <row r="137" spans="1:28" ht="42" customHeight="1" x14ac:dyDescent="0.25">
      <c r="A137" s="38" t="s">
        <v>460</v>
      </c>
      <c r="B137" s="32" t="s">
        <v>37</v>
      </c>
      <c r="C137" s="32">
        <v>10</v>
      </c>
      <c r="D137" s="32" t="s">
        <v>38</v>
      </c>
      <c r="E137" s="39" t="s">
        <v>455</v>
      </c>
      <c r="F137" s="59">
        <f t="shared" si="130"/>
        <v>226206278281</v>
      </c>
      <c r="G137" s="59">
        <f t="shared" si="130"/>
        <v>0</v>
      </c>
      <c r="H137" s="59">
        <f t="shared" si="130"/>
        <v>0</v>
      </c>
      <c r="I137" s="59">
        <f t="shared" si="130"/>
        <v>0</v>
      </c>
      <c r="J137" s="59">
        <f t="shared" si="130"/>
        <v>0</v>
      </c>
      <c r="K137" s="40">
        <f t="shared" si="70"/>
        <v>0</v>
      </c>
      <c r="L137" s="59">
        <f>+L138</f>
        <v>226206278281</v>
      </c>
      <c r="M137" s="323">
        <f t="shared" ref="M137:M200" si="132">L137/$L$307</f>
        <v>2.4740340044899341E-2</v>
      </c>
      <c r="N137" s="59">
        <f t="shared" si="131"/>
        <v>0</v>
      </c>
      <c r="O137" s="59">
        <f t="shared" si="131"/>
        <v>50352348445</v>
      </c>
      <c r="P137" s="59">
        <f t="shared" si="131"/>
        <v>175853929836</v>
      </c>
      <c r="Q137" s="59">
        <f t="shared" si="131"/>
        <v>50352348445</v>
      </c>
      <c r="R137" s="59">
        <f t="shared" si="131"/>
        <v>175853929836</v>
      </c>
      <c r="S137" s="59">
        <f t="shared" si="131"/>
        <v>0</v>
      </c>
      <c r="T137" s="59">
        <f t="shared" si="131"/>
        <v>50352348445</v>
      </c>
      <c r="U137" s="59">
        <f t="shared" si="131"/>
        <v>0</v>
      </c>
      <c r="V137" s="59">
        <f t="shared" si="131"/>
        <v>50352348445</v>
      </c>
      <c r="W137" s="59">
        <f t="shared" si="131"/>
        <v>0</v>
      </c>
      <c r="X137" s="176">
        <f t="shared" si="72"/>
        <v>0.22259483170688504</v>
      </c>
      <c r="Y137" s="176">
        <f t="shared" si="73"/>
        <v>0.22259483170688504</v>
      </c>
      <c r="Z137" s="176">
        <f t="shared" si="74"/>
        <v>0.22259483170688504</v>
      </c>
      <c r="AA137" s="176">
        <f t="shared" si="128"/>
        <v>1</v>
      </c>
      <c r="AB137" s="176">
        <f t="shared" si="129"/>
        <v>1</v>
      </c>
    </row>
    <row r="138" spans="1:28" ht="42" customHeight="1" x14ac:dyDescent="0.25">
      <c r="A138" s="42" t="s">
        <v>461</v>
      </c>
      <c r="B138" s="43" t="s">
        <v>37</v>
      </c>
      <c r="C138" s="43">
        <v>10</v>
      </c>
      <c r="D138" s="43" t="s">
        <v>38</v>
      </c>
      <c r="E138" s="44" t="s">
        <v>268</v>
      </c>
      <c r="F138" s="45">
        <v>226206278281</v>
      </c>
      <c r="G138" s="45">
        <v>0</v>
      </c>
      <c r="H138" s="45">
        <v>0</v>
      </c>
      <c r="I138" s="45">
        <v>0</v>
      </c>
      <c r="J138" s="45">
        <v>0</v>
      </c>
      <c r="K138" s="45">
        <f t="shared" si="70"/>
        <v>0</v>
      </c>
      <c r="L138" s="46">
        <f>+F138+K138</f>
        <v>226206278281</v>
      </c>
      <c r="M138" s="86">
        <f t="shared" si="132"/>
        <v>2.4740340044899341E-2</v>
      </c>
      <c r="N138" s="45">
        <v>0</v>
      </c>
      <c r="O138" s="45">
        <v>50352348445</v>
      </c>
      <c r="P138" s="45">
        <f>L138-O138</f>
        <v>175853929836</v>
      </c>
      <c r="Q138" s="45">
        <v>50352348445</v>
      </c>
      <c r="R138" s="45">
        <f>+L138-Q138</f>
        <v>175853929836</v>
      </c>
      <c r="S138" s="45">
        <f>O138-Q138</f>
        <v>0</v>
      </c>
      <c r="T138" s="45">
        <v>50352348445</v>
      </c>
      <c r="U138" s="45">
        <f>+Q138-T138</f>
        <v>0</v>
      </c>
      <c r="V138" s="45">
        <v>50352348445</v>
      </c>
      <c r="W138" s="48">
        <f>+T138-V138</f>
        <v>0</v>
      </c>
      <c r="X138" s="54">
        <f t="shared" si="72"/>
        <v>0.22259483170688504</v>
      </c>
      <c r="Y138" s="54">
        <f t="shared" si="73"/>
        <v>0.22259483170688504</v>
      </c>
      <c r="Z138" s="54">
        <f t="shared" si="74"/>
        <v>0.22259483170688504</v>
      </c>
      <c r="AA138" s="54">
        <f t="shared" si="128"/>
        <v>1</v>
      </c>
      <c r="AB138" s="54">
        <f t="shared" si="129"/>
        <v>1</v>
      </c>
    </row>
    <row r="139" spans="1:28" ht="93.75" customHeight="1" x14ac:dyDescent="0.25">
      <c r="A139" s="38" t="s">
        <v>462</v>
      </c>
      <c r="B139" s="32" t="s">
        <v>37</v>
      </c>
      <c r="C139" s="32">
        <v>10</v>
      </c>
      <c r="D139" s="32" t="s">
        <v>38</v>
      </c>
      <c r="E139" s="39" t="s">
        <v>463</v>
      </c>
      <c r="F139" s="59">
        <f t="shared" ref="F139:J141" si="133">+F140</f>
        <v>328067493851</v>
      </c>
      <c r="G139" s="59">
        <f t="shared" si="133"/>
        <v>0</v>
      </c>
      <c r="H139" s="59">
        <f t="shared" si="133"/>
        <v>0</v>
      </c>
      <c r="I139" s="59">
        <f t="shared" si="133"/>
        <v>0</v>
      </c>
      <c r="J139" s="59">
        <f t="shared" si="133"/>
        <v>0</v>
      </c>
      <c r="K139" s="40">
        <f t="shared" ref="K139:K202" si="134">+G139-H139+I139-J139</f>
        <v>0</v>
      </c>
      <c r="L139" s="59">
        <f>+L140</f>
        <v>328067493851</v>
      </c>
      <c r="M139" s="323">
        <f t="shared" si="132"/>
        <v>3.5880972965167263E-2</v>
      </c>
      <c r="N139" s="59">
        <f t="shared" ref="N139:W141" si="135">+N140</f>
        <v>0</v>
      </c>
      <c r="O139" s="59">
        <f t="shared" si="135"/>
        <v>86548107920</v>
      </c>
      <c r="P139" s="59">
        <f t="shared" si="135"/>
        <v>241519385931</v>
      </c>
      <c r="Q139" s="59">
        <f t="shared" si="135"/>
        <v>86548107920</v>
      </c>
      <c r="R139" s="59">
        <f t="shared" si="135"/>
        <v>241519385931</v>
      </c>
      <c r="S139" s="59">
        <f t="shared" si="135"/>
        <v>0</v>
      </c>
      <c r="T139" s="59">
        <f t="shared" si="135"/>
        <v>86548107920</v>
      </c>
      <c r="U139" s="59">
        <f t="shared" si="135"/>
        <v>0</v>
      </c>
      <c r="V139" s="59">
        <f t="shared" si="135"/>
        <v>86548107920</v>
      </c>
      <c r="W139" s="59">
        <f t="shared" si="135"/>
        <v>0</v>
      </c>
      <c r="X139" s="176">
        <f t="shared" si="72"/>
        <v>0.26381189707050945</v>
      </c>
      <c r="Y139" s="176">
        <f t="shared" si="73"/>
        <v>0.26381189707050945</v>
      </c>
      <c r="Z139" s="176">
        <f t="shared" si="74"/>
        <v>0.26381189707050945</v>
      </c>
      <c r="AA139" s="176">
        <f t="shared" si="128"/>
        <v>1</v>
      </c>
      <c r="AB139" s="176">
        <f t="shared" si="129"/>
        <v>1</v>
      </c>
    </row>
    <row r="140" spans="1:28" ht="93.75" customHeight="1" x14ac:dyDescent="0.25">
      <c r="A140" s="38" t="s">
        <v>464</v>
      </c>
      <c r="B140" s="32" t="s">
        <v>37</v>
      </c>
      <c r="C140" s="32">
        <v>10</v>
      </c>
      <c r="D140" s="32" t="s">
        <v>38</v>
      </c>
      <c r="E140" s="39" t="s">
        <v>257</v>
      </c>
      <c r="F140" s="59">
        <f t="shared" si="133"/>
        <v>328067493851</v>
      </c>
      <c r="G140" s="59">
        <f t="shared" si="133"/>
        <v>0</v>
      </c>
      <c r="H140" s="59">
        <f t="shared" si="133"/>
        <v>0</v>
      </c>
      <c r="I140" s="59">
        <f t="shared" si="133"/>
        <v>0</v>
      </c>
      <c r="J140" s="59">
        <f t="shared" si="133"/>
        <v>0</v>
      </c>
      <c r="K140" s="40">
        <f t="shared" si="134"/>
        <v>0</v>
      </c>
      <c r="L140" s="59">
        <f>+L141</f>
        <v>328067493851</v>
      </c>
      <c r="M140" s="323">
        <f t="shared" si="132"/>
        <v>3.5880972965167263E-2</v>
      </c>
      <c r="N140" s="59">
        <f t="shared" si="135"/>
        <v>0</v>
      </c>
      <c r="O140" s="59">
        <f t="shared" si="135"/>
        <v>86548107920</v>
      </c>
      <c r="P140" s="59">
        <f t="shared" si="135"/>
        <v>241519385931</v>
      </c>
      <c r="Q140" s="59">
        <f t="shared" si="135"/>
        <v>86548107920</v>
      </c>
      <c r="R140" s="59">
        <f t="shared" si="135"/>
        <v>241519385931</v>
      </c>
      <c r="S140" s="59">
        <f t="shared" si="135"/>
        <v>0</v>
      </c>
      <c r="T140" s="59">
        <f t="shared" si="135"/>
        <v>86548107920</v>
      </c>
      <c r="U140" s="59">
        <f t="shared" si="135"/>
        <v>0</v>
      </c>
      <c r="V140" s="59">
        <f t="shared" si="135"/>
        <v>86548107920</v>
      </c>
      <c r="W140" s="59">
        <f t="shared" si="135"/>
        <v>0</v>
      </c>
      <c r="X140" s="176">
        <f t="shared" ref="X140:X203" si="136">+Q140/L140</f>
        <v>0.26381189707050945</v>
      </c>
      <c r="Y140" s="176">
        <f t="shared" ref="Y140:Y203" si="137">+T140/L140</f>
        <v>0.26381189707050945</v>
      </c>
      <c r="Z140" s="176">
        <f t="shared" ref="Z140:Z203" si="138">+V140/L140</f>
        <v>0.26381189707050945</v>
      </c>
      <c r="AA140" s="176">
        <f t="shared" si="128"/>
        <v>1</v>
      </c>
      <c r="AB140" s="176">
        <f t="shared" si="129"/>
        <v>1</v>
      </c>
    </row>
    <row r="141" spans="1:28" ht="42" customHeight="1" x14ac:dyDescent="0.25">
      <c r="A141" s="38" t="s">
        <v>465</v>
      </c>
      <c r="B141" s="32" t="s">
        <v>37</v>
      </c>
      <c r="C141" s="32">
        <v>10</v>
      </c>
      <c r="D141" s="32" t="s">
        <v>38</v>
      </c>
      <c r="E141" s="39" t="s">
        <v>455</v>
      </c>
      <c r="F141" s="59">
        <f t="shared" si="133"/>
        <v>328067493851</v>
      </c>
      <c r="G141" s="59">
        <f t="shared" si="133"/>
        <v>0</v>
      </c>
      <c r="H141" s="59">
        <f t="shared" si="133"/>
        <v>0</v>
      </c>
      <c r="I141" s="59">
        <f t="shared" si="133"/>
        <v>0</v>
      </c>
      <c r="J141" s="59">
        <f t="shared" si="133"/>
        <v>0</v>
      </c>
      <c r="K141" s="40">
        <f t="shared" si="134"/>
        <v>0</v>
      </c>
      <c r="L141" s="59">
        <f>+L142</f>
        <v>328067493851</v>
      </c>
      <c r="M141" s="323">
        <f t="shared" si="132"/>
        <v>3.5880972965167263E-2</v>
      </c>
      <c r="N141" s="59">
        <f t="shared" si="135"/>
        <v>0</v>
      </c>
      <c r="O141" s="59">
        <f t="shared" si="135"/>
        <v>86548107920</v>
      </c>
      <c r="P141" s="59">
        <f t="shared" si="135"/>
        <v>241519385931</v>
      </c>
      <c r="Q141" s="59">
        <f t="shared" si="135"/>
        <v>86548107920</v>
      </c>
      <c r="R141" s="59">
        <f t="shared" si="135"/>
        <v>241519385931</v>
      </c>
      <c r="S141" s="59">
        <f t="shared" si="135"/>
        <v>0</v>
      </c>
      <c r="T141" s="59">
        <f t="shared" si="135"/>
        <v>86548107920</v>
      </c>
      <c r="U141" s="59">
        <f t="shared" si="135"/>
        <v>0</v>
      </c>
      <c r="V141" s="59">
        <f t="shared" si="135"/>
        <v>86548107920</v>
      </c>
      <c r="W141" s="59">
        <f t="shared" si="135"/>
        <v>0</v>
      </c>
      <c r="X141" s="176">
        <f t="shared" si="136"/>
        <v>0.26381189707050945</v>
      </c>
      <c r="Y141" s="176">
        <f t="shared" si="137"/>
        <v>0.26381189707050945</v>
      </c>
      <c r="Z141" s="176">
        <f t="shared" si="138"/>
        <v>0.26381189707050945</v>
      </c>
      <c r="AA141" s="176">
        <f t="shared" si="128"/>
        <v>1</v>
      </c>
      <c r="AB141" s="176">
        <f t="shared" si="129"/>
        <v>1</v>
      </c>
    </row>
    <row r="142" spans="1:28" ht="42" customHeight="1" x14ac:dyDescent="0.25">
      <c r="A142" s="82" t="s">
        <v>466</v>
      </c>
      <c r="B142" s="83" t="s">
        <v>37</v>
      </c>
      <c r="C142" s="83">
        <v>10</v>
      </c>
      <c r="D142" s="83" t="s">
        <v>38</v>
      </c>
      <c r="E142" s="84" t="s">
        <v>268</v>
      </c>
      <c r="F142" s="45">
        <v>328067493851</v>
      </c>
      <c r="G142" s="45">
        <v>0</v>
      </c>
      <c r="H142" s="45">
        <v>0</v>
      </c>
      <c r="I142" s="45">
        <v>0</v>
      </c>
      <c r="J142" s="45">
        <v>0</v>
      </c>
      <c r="K142" s="45">
        <f t="shared" si="134"/>
        <v>0</v>
      </c>
      <c r="L142" s="46">
        <f>+F142+K142</f>
        <v>328067493851</v>
      </c>
      <c r="M142" s="86">
        <f t="shared" si="132"/>
        <v>3.5880972965167263E-2</v>
      </c>
      <c r="N142" s="45">
        <v>0</v>
      </c>
      <c r="O142" s="45">
        <v>86548107920</v>
      </c>
      <c r="P142" s="45">
        <f>L142-O142</f>
        <v>241519385931</v>
      </c>
      <c r="Q142" s="45">
        <v>86548107920</v>
      </c>
      <c r="R142" s="45">
        <f>+L142-Q142</f>
        <v>241519385931</v>
      </c>
      <c r="S142" s="45">
        <f>O142-Q142</f>
        <v>0</v>
      </c>
      <c r="T142" s="45">
        <v>86548107920</v>
      </c>
      <c r="U142" s="45">
        <f>+Q142-T142</f>
        <v>0</v>
      </c>
      <c r="V142" s="45">
        <v>86548107920</v>
      </c>
      <c r="W142" s="48">
        <f>+T142-V142</f>
        <v>0</v>
      </c>
      <c r="X142" s="54">
        <f t="shared" si="136"/>
        <v>0.26381189707050945</v>
      </c>
      <c r="Y142" s="54">
        <f t="shared" si="137"/>
        <v>0.26381189707050945</v>
      </c>
      <c r="Z142" s="54">
        <f t="shared" si="138"/>
        <v>0.26381189707050945</v>
      </c>
      <c r="AA142" s="54">
        <f t="shared" si="128"/>
        <v>1</v>
      </c>
      <c r="AB142" s="54">
        <f t="shared" si="129"/>
        <v>1</v>
      </c>
    </row>
    <row r="143" spans="1:28" ht="101.25" customHeight="1" x14ac:dyDescent="0.25">
      <c r="A143" s="38" t="s">
        <v>467</v>
      </c>
      <c r="B143" s="32" t="s">
        <v>37</v>
      </c>
      <c r="C143" s="32">
        <v>10</v>
      </c>
      <c r="D143" s="32" t="s">
        <v>38</v>
      </c>
      <c r="E143" s="39" t="s">
        <v>468</v>
      </c>
      <c r="F143" s="59">
        <f t="shared" ref="F143:J145" si="139">+F144</f>
        <v>317949718406</v>
      </c>
      <c r="G143" s="59">
        <f t="shared" si="139"/>
        <v>0</v>
      </c>
      <c r="H143" s="59">
        <f t="shared" si="139"/>
        <v>0</v>
      </c>
      <c r="I143" s="59">
        <f t="shared" si="139"/>
        <v>0</v>
      </c>
      <c r="J143" s="59">
        <f t="shared" si="139"/>
        <v>0</v>
      </c>
      <c r="K143" s="40">
        <f t="shared" si="134"/>
        <v>0</v>
      </c>
      <c r="L143" s="59">
        <f>+L144</f>
        <v>317949718406</v>
      </c>
      <c r="M143" s="323">
        <f t="shared" si="132"/>
        <v>3.4774384735567897E-2</v>
      </c>
      <c r="N143" s="59">
        <f t="shared" ref="N143:W145" si="140">+N144</f>
        <v>0</v>
      </c>
      <c r="O143" s="59">
        <f t="shared" si="140"/>
        <v>100987624227</v>
      </c>
      <c r="P143" s="59">
        <f t="shared" si="140"/>
        <v>216962094179</v>
      </c>
      <c r="Q143" s="59">
        <f t="shared" si="140"/>
        <v>100987624227</v>
      </c>
      <c r="R143" s="59">
        <f t="shared" si="140"/>
        <v>216962094179</v>
      </c>
      <c r="S143" s="59">
        <f t="shared" si="140"/>
        <v>0</v>
      </c>
      <c r="T143" s="59">
        <f t="shared" si="140"/>
        <v>100987624227</v>
      </c>
      <c r="U143" s="59">
        <f t="shared" si="140"/>
        <v>0</v>
      </c>
      <c r="V143" s="59">
        <f t="shared" si="140"/>
        <v>100987624227</v>
      </c>
      <c r="W143" s="59">
        <f t="shared" si="140"/>
        <v>0</v>
      </c>
      <c r="X143" s="176">
        <f t="shared" si="136"/>
        <v>0.31762136709316324</v>
      </c>
      <c r="Y143" s="176">
        <f t="shared" si="137"/>
        <v>0.31762136709316324</v>
      </c>
      <c r="Z143" s="176">
        <f t="shared" si="138"/>
        <v>0.31762136709316324</v>
      </c>
      <c r="AA143" s="176">
        <f t="shared" si="128"/>
        <v>1</v>
      </c>
      <c r="AB143" s="176">
        <f t="shared" si="129"/>
        <v>1</v>
      </c>
    </row>
    <row r="144" spans="1:28" ht="101.25" customHeight="1" x14ac:dyDescent="0.25">
      <c r="A144" s="38" t="s">
        <v>469</v>
      </c>
      <c r="B144" s="32" t="s">
        <v>37</v>
      </c>
      <c r="C144" s="32">
        <v>10</v>
      </c>
      <c r="D144" s="32" t="s">
        <v>38</v>
      </c>
      <c r="E144" s="39" t="s">
        <v>257</v>
      </c>
      <c r="F144" s="59">
        <f t="shared" si="139"/>
        <v>317949718406</v>
      </c>
      <c r="G144" s="59">
        <f t="shared" si="139"/>
        <v>0</v>
      </c>
      <c r="H144" s="59">
        <f t="shared" si="139"/>
        <v>0</v>
      </c>
      <c r="I144" s="59">
        <f t="shared" si="139"/>
        <v>0</v>
      </c>
      <c r="J144" s="59">
        <f t="shared" si="139"/>
        <v>0</v>
      </c>
      <c r="K144" s="40">
        <f t="shared" si="134"/>
        <v>0</v>
      </c>
      <c r="L144" s="59">
        <f>+L145</f>
        <v>317949718406</v>
      </c>
      <c r="M144" s="323">
        <f t="shared" si="132"/>
        <v>3.4774384735567897E-2</v>
      </c>
      <c r="N144" s="59">
        <f t="shared" si="140"/>
        <v>0</v>
      </c>
      <c r="O144" s="59">
        <f t="shared" si="140"/>
        <v>100987624227</v>
      </c>
      <c r="P144" s="59">
        <f t="shared" si="140"/>
        <v>216962094179</v>
      </c>
      <c r="Q144" s="59">
        <f t="shared" si="140"/>
        <v>100987624227</v>
      </c>
      <c r="R144" s="59">
        <f t="shared" si="140"/>
        <v>216962094179</v>
      </c>
      <c r="S144" s="59">
        <f t="shared" si="140"/>
        <v>0</v>
      </c>
      <c r="T144" s="59">
        <f t="shared" si="140"/>
        <v>100987624227</v>
      </c>
      <c r="U144" s="59">
        <f t="shared" si="140"/>
        <v>0</v>
      </c>
      <c r="V144" s="59">
        <f t="shared" si="140"/>
        <v>100987624227</v>
      </c>
      <c r="W144" s="59">
        <f t="shared" si="140"/>
        <v>0</v>
      </c>
      <c r="X144" s="176">
        <f t="shared" si="136"/>
        <v>0.31762136709316324</v>
      </c>
      <c r="Y144" s="176">
        <f t="shared" si="137"/>
        <v>0.31762136709316324</v>
      </c>
      <c r="Z144" s="176">
        <f t="shared" si="138"/>
        <v>0.31762136709316324</v>
      </c>
      <c r="AA144" s="176">
        <f t="shared" si="128"/>
        <v>1</v>
      </c>
      <c r="AB144" s="176">
        <f t="shared" si="129"/>
        <v>1</v>
      </c>
    </row>
    <row r="145" spans="1:28" ht="42" customHeight="1" x14ac:dyDescent="0.25">
      <c r="A145" s="38" t="s">
        <v>470</v>
      </c>
      <c r="B145" s="32" t="s">
        <v>37</v>
      </c>
      <c r="C145" s="32">
        <v>10</v>
      </c>
      <c r="D145" s="32" t="s">
        <v>38</v>
      </c>
      <c r="E145" s="39" t="s">
        <v>455</v>
      </c>
      <c r="F145" s="59">
        <f t="shared" si="139"/>
        <v>317949718406</v>
      </c>
      <c r="G145" s="59">
        <f t="shared" si="139"/>
        <v>0</v>
      </c>
      <c r="H145" s="59">
        <f t="shared" si="139"/>
        <v>0</v>
      </c>
      <c r="I145" s="59">
        <f t="shared" si="139"/>
        <v>0</v>
      </c>
      <c r="J145" s="59">
        <f t="shared" si="139"/>
        <v>0</v>
      </c>
      <c r="K145" s="40">
        <f t="shared" si="134"/>
        <v>0</v>
      </c>
      <c r="L145" s="59">
        <f>+L146</f>
        <v>317949718406</v>
      </c>
      <c r="M145" s="323">
        <f t="shared" si="132"/>
        <v>3.4774384735567897E-2</v>
      </c>
      <c r="N145" s="59">
        <f t="shared" si="140"/>
        <v>0</v>
      </c>
      <c r="O145" s="59">
        <f t="shared" si="140"/>
        <v>100987624227</v>
      </c>
      <c r="P145" s="59">
        <f t="shared" si="140"/>
        <v>216962094179</v>
      </c>
      <c r="Q145" s="59">
        <f t="shared" si="140"/>
        <v>100987624227</v>
      </c>
      <c r="R145" s="59">
        <f t="shared" si="140"/>
        <v>216962094179</v>
      </c>
      <c r="S145" s="59">
        <f t="shared" si="140"/>
        <v>0</v>
      </c>
      <c r="T145" s="59">
        <f t="shared" si="140"/>
        <v>100987624227</v>
      </c>
      <c r="U145" s="59">
        <f t="shared" si="140"/>
        <v>0</v>
      </c>
      <c r="V145" s="59">
        <f t="shared" si="140"/>
        <v>100987624227</v>
      </c>
      <c r="W145" s="59">
        <f t="shared" si="140"/>
        <v>0</v>
      </c>
      <c r="X145" s="176">
        <f t="shared" si="136"/>
        <v>0.31762136709316324</v>
      </c>
      <c r="Y145" s="176">
        <f t="shared" si="137"/>
        <v>0.31762136709316324</v>
      </c>
      <c r="Z145" s="176">
        <f t="shared" si="138"/>
        <v>0.31762136709316324</v>
      </c>
      <c r="AA145" s="176">
        <f t="shared" si="128"/>
        <v>1</v>
      </c>
      <c r="AB145" s="176">
        <f t="shared" si="129"/>
        <v>1</v>
      </c>
    </row>
    <row r="146" spans="1:28" ht="42" customHeight="1" x14ac:dyDescent="0.25">
      <c r="A146" s="82" t="s">
        <v>471</v>
      </c>
      <c r="B146" s="83" t="s">
        <v>37</v>
      </c>
      <c r="C146" s="83">
        <v>10</v>
      </c>
      <c r="D146" s="83" t="s">
        <v>38</v>
      </c>
      <c r="E146" s="84" t="s">
        <v>268</v>
      </c>
      <c r="F146" s="45">
        <v>317949718406</v>
      </c>
      <c r="G146" s="45">
        <v>0</v>
      </c>
      <c r="H146" s="45">
        <v>0</v>
      </c>
      <c r="I146" s="45">
        <v>0</v>
      </c>
      <c r="J146" s="45">
        <v>0</v>
      </c>
      <c r="K146" s="45">
        <f t="shared" si="134"/>
        <v>0</v>
      </c>
      <c r="L146" s="46">
        <f>+F146+K146</f>
        <v>317949718406</v>
      </c>
      <c r="M146" s="86">
        <f t="shared" si="132"/>
        <v>3.4774384735567897E-2</v>
      </c>
      <c r="N146" s="45">
        <v>0</v>
      </c>
      <c r="O146" s="45">
        <v>100987624227</v>
      </c>
      <c r="P146" s="45">
        <f>L146-O146</f>
        <v>216962094179</v>
      </c>
      <c r="Q146" s="45">
        <v>100987624227</v>
      </c>
      <c r="R146" s="45">
        <f>+L146-Q146</f>
        <v>216962094179</v>
      </c>
      <c r="S146" s="45">
        <f>O146-Q146</f>
        <v>0</v>
      </c>
      <c r="T146" s="45">
        <v>100987624227</v>
      </c>
      <c r="U146" s="45">
        <f>+Q146-T146</f>
        <v>0</v>
      </c>
      <c r="V146" s="45">
        <v>100987624227</v>
      </c>
      <c r="W146" s="48">
        <f>+T146-V146</f>
        <v>0</v>
      </c>
      <c r="X146" s="54">
        <f t="shared" si="136"/>
        <v>0.31762136709316324</v>
      </c>
      <c r="Y146" s="54">
        <f t="shared" si="137"/>
        <v>0.31762136709316324</v>
      </c>
      <c r="Z146" s="54">
        <f t="shared" si="138"/>
        <v>0.31762136709316324</v>
      </c>
      <c r="AA146" s="54">
        <f t="shared" si="128"/>
        <v>1</v>
      </c>
      <c r="AB146" s="54">
        <f t="shared" si="129"/>
        <v>1</v>
      </c>
    </row>
    <row r="147" spans="1:28" ht="99" customHeight="1" x14ac:dyDescent="0.25">
      <c r="A147" s="38" t="s">
        <v>472</v>
      </c>
      <c r="B147" s="32" t="s">
        <v>37</v>
      </c>
      <c r="C147" s="32">
        <v>10</v>
      </c>
      <c r="D147" s="32" t="s">
        <v>38</v>
      </c>
      <c r="E147" s="39" t="s">
        <v>473</v>
      </c>
      <c r="F147" s="59">
        <f t="shared" ref="F147:J149" si="141">+F148</f>
        <v>228384125855</v>
      </c>
      <c r="G147" s="59">
        <f t="shared" si="141"/>
        <v>0</v>
      </c>
      <c r="H147" s="59">
        <f t="shared" si="141"/>
        <v>0</v>
      </c>
      <c r="I147" s="59">
        <f t="shared" si="141"/>
        <v>0</v>
      </c>
      <c r="J147" s="59">
        <f t="shared" si="141"/>
        <v>0</v>
      </c>
      <c r="K147" s="40">
        <f t="shared" si="134"/>
        <v>0</v>
      </c>
      <c r="L147" s="59">
        <f>+L148</f>
        <v>228384125855</v>
      </c>
      <c r="M147" s="323">
        <f t="shared" si="132"/>
        <v>2.4978532768621123E-2</v>
      </c>
      <c r="N147" s="59">
        <f t="shared" ref="N147:W149" si="142">+N148</f>
        <v>0</v>
      </c>
      <c r="O147" s="59">
        <f t="shared" si="142"/>
        <v>84858091190</v>
      </c>
      <c r="P147" s="59">
        <f t="shared" si="142"/>
        <v>143526034665</v>
      </c>
      <c r="Q147" s="59">
        <f t="shared" si="142"/>
        <v>84858091190</v>
      </c>
      <c r="R147" s="59">
        <f t="shared" si="142"/>
        <v>143526034665</v>
      </c>
      <c r="S147" s="59">
        <f t="shared" si="142"/>
        <v>0</v>
      </c>
      <c r="T147" s="59">
        <f t="shared" si="142"/>
        <v>84858091190</v>
      </c>
      <c r="U147" s="59">
        <f t="shared" si="142"/>
        <v>0</v>
      </c>
      <c r="V147" s="59">
        <f t="shared" si="142"/>
        <v>84858091190</v>
      </c>
      <c r="W147" s="59">
        <f t="shared" si="142"/>
        <v>0</v>
      </c>
      <c r="X147" s="176">
        <f t="shared" si="136"/>
        <v>0.37155862244066823</v>
      </c>
      <c r="Y147" s="176">
        <f t="shared" si="137"/>
        <v>0.37155862244066823</v>
      </c>
      <c r="Z147" s="176">
        <f t="shared" si="138"/>
        <v>0.37155862244066823</v>
      </c>
      <c r="AA147" s="176">
        <f t="shared" si="128"/>
        <v>1</v>
      </c>
      <c r="AB147" s="176">
        <f t="shared" si="129"/>
        <v>1</v>
      </c>
    </row>
    <row r="148" spans="1:28" ht="99" customHeight="1" x14ac:dyDescent="0.25">
      <c r="A148" s="38" t="s">
        <v>474</v>
      </c>
      <c r="B148" s="32" t="s">
        <v>37</v>
      </c>
      <c r="C148" s="32">
        <v>10</v>
      </c>
      <c r="D148" s="32" t="s">
        <v>38</v>
      </c>
      <c r="E148" s="39" t="s">
        <v>257</v>
      </c>
      <c r="F148" s="59">
        <f t="shared" si="141"/>
        <v>228384125855</v>
      </c>
      <c r="G148" s="59">
        <f t="shared" si="141"/>
        <v>0</v>
      </c>
      <c r="H148" s="59">
        <f t="shared" si="141"/>
        <v>0</v>
      </c>
      <c r="I148" s="59">
        <f t="shared" si="141"/>
        <v>0</v>
      </c>
      <c r="J148" s="59">
        <f t="shared" si="141"/>
        <v>0</v>
      </c>
      <c r="K148" s="40">
        <f t="shared" si="134"/>
        <v>0</v>
      </c>
      <c r="L148" s="59">
        <f>+L149</f>
        <v>228384125855</v>
      </c>
      <c r="M148" s="323">
        <f t="shared" si="132"/>
        <v>2.4978532768621123E-2</v>
      </c>
      <c r="N148" s="59">
        <f t="shared" si="142"/>
        <v>0</v>
      </c>
      <c r="O148" s="59">
        <f t="shared" si="142"/>
        <v>84858091190</v>
      </c>
      <c r="P148" s="59">
        <f t="shared" si="142"/>
        <v>143526034665</v>
      </c>
      <c r="Q148" s="59">
        <f t="shared" si="142"/>
        <v>84858091190</v>
      </c>
      <c r="R148" s="59">
        <f t="shared" si="142"/>
        <v>143526034665</v>
      </c>
      <c r="S148" s="59">
        <f t="shared" si="142"/>
        <v>0</v>
      </c>
      <c r="T148" s="59">
        <f t="shared" si="142"/>
        <v>84858091190</v>
      </c>
      <c r="U148" s="59">
        <f t="shared" si="142"/>
        <v>0</v>
      </c>
      <c r="V148" s="59">
        <f t="shared" si="142"/>
        <v>84858091190</v>
      </c>
      <c r="W148" s="59">
        <f t="shared" si="142"/>
        <v>0</v>
      </c>
      <c r="X148" s="176">
        <f t="shared" si="136"/>
        <v>0.37155862244066823</v>
      </c>
      <c r="Y148" s="176">
        <f t="shared" si="137"/>
        <v>0.37155862244066823</v>
      </c>
      <c r="Z148" s="176">
        <f t="shared" si="138"/>
        <v>0.37155862244066823</v>
      </c>
      <c r="AA148" s="176">
        <f t="shared" si="128"/>
        <v>1</v>
      </c>
      <c r="AB148" s="176">
        <f t="shared" si="129"/>
        <v>1</v>
      </c>
    </row>
    <row r="149" spans="1:28" ht="42" customHeight="1" x14ac:dyDescent="0.25">
      <c r="A149" s="38" t="s">
        <v>475</v>
      </c>
      <c r="B149" s="32" t="s">
        <v>37</v>
      </c>
      <c r="C149" s="32">
        <v>10</v>
      </c>
      <c r="D149" s="32" t="s">
        <v>38</v>
      </c>
      <c r="E149" s="39" t="s">
        <v>455</v>
      </c>
      <c r="F149" s="59">
        <f t="shared" si="141"/>
        <v>228384125855</v>
      </c>
      <c r="G149" s="59">
        <f t="shared" si="141"/>
        <v>0</v>
      </c>
      <c r="H149" s="59">
        <f t="shared" si="141"/>
        <v>0</v>
      </c>
      <c r="I149" s="59">
        <f t="shared" si="141"/>
        <v>0</v>
      </c>
      <c r="J149" s="59">
        <f t="shared" si="141"/>
        <v>0</v>
      </c>
      <c r="K149" s="40">
        <f t="shared" si="134"/>
        <v>0</v>
      </c>
      <c r="L149" s="59">
        <f>+L150</f>
        <v>228384125855</v>
      </c>
      <c r="M149" s="323">
        <f t="shared" si="132"/>
        <v>2.4978532768621123E-2</v>
      </c>
      <c r="N149" s="59">
        <f t="shared" si="142"/>
        <v>0</v>
      </c>
      <c r="O149" s="59">
        <f t="shared" si="142"/>
        <v>84858091190</v>
      </c>
      <c r="P149" s="59">
        <f t="shared" si="142"/>
        <v>143526034665</v>
      </c>
      <c r="Q149" s="59">
        <f t="shared" si="142"/>
        <v>84858091190</v>
      </c>
      <c r="R149" s="59">
        <f t="shared" si="142"/>
        <v>143526034665</v>
      </c>
      <c r="S149" s="59">
        <f t="shared" si="142"/>
        <v>0</v>
      </c>
      <c r="T149" s="59">
        <f t="shared" si="142"/>
        <v>84858091190</v>
      </c>
      <c r="U149" s="59">
        <f t="shared" si="142"/>
        <v>0</v>
      </c>
      <c r="V149" s="59">
        <f t="shared" si="142"/>
        <v>84858091190</v>
      </c>
      <c r="W149" s="59">
        <f t="shared" si="142"/>
        <v>0</v>
      </c>
      <c r="X149" s="176">
        <f t="shared" si="136"/>
        <v>0.37155862244066823</v>
      </c>
      <c r="Y149" s="176">
        <f t="shared" si="137"/>
        <v>0.37155862244066823</v>
      </c>
      <c r="Z149" s="176">
        <f t="shared" si="138"/>
        <v>0.37155862244066823</v>
      </c>
      <c r="AA149" s="176">
        <f t="shared" si="128"/>
        <v>1</v>
      </c>
      <c r="AB149" s="176">
        <f t="shared" si="129"/>
        <v>1</v>
      </c>
    </row>
    <row r="150" spans="1:28" ht="42" customHeight="1" x14ac:dyDescent="0.25">
      <c r="A150" s="42" t="s">
        <v>476</v>
      </c>
      <c r="B150" s="43" t="s">
        <v>37</v>
      </c>
      <c r="C150" s="43">
        <v>10</v>
      </c>
      <c r="D150" s="43" t="s">
        <v>38</v>
      </c>
      <c r="E150" s="44" t="s">
        <v>268</v>
      </c>
      <c r="F150" s="45">
        <v>228384125855</v>
      </c>
      <c r="G150" s="45">
        <v>0</v>
      </c>
      <c r="H150" s="45">
        <v>0</v>
      </c>
      <c r="I150" s="45">
        <v>0</v>
      </c>
      <c r="J150" s="45">
        <v>0</v>
      </c>
      <c r="K150" s="45">
        <f t="shared" si="134"/>
        <v>0</v>
      </c>
      <c r="L150" s="46">
        <f>+F150+K150</f>
        <v>228384125855</v>
      </c>
      <c r="M150" s="86">
        <f t="shared" si="132"/>
        <v>2.4978532768621123E-2</v>
      </c>
      <c r="N150" s="45">
        <v>0</v>
      </c>
      <c r="O150" s="45">
        <v>84858091190</v>
      </c>
      <c r="P150" s="45">
        <f>L150-O150</f>
        <v>143526034665</v>
      </c>
      <c r="Q150" s="45">
        <v>84858091190</v>
      </c>
      <c r="R150" s="45">
        <f>+L150-Q150</f>
        <v>143526034665</v>
      </c>
      <c r="S150" s="45">
        <f>O150-Q150</f>
        <v>0</v>
      </c>
      <c r="T150" s="45">
        <v>84858091190</v>
      </c>
      <c r="U150" s="45">
        <f>+Q150-T150</f>
        <v>0</v>
      </c>
      <c r="V150" s="45">
        <v>84858091190</v>
      </c>
      <c r="W150" s="48">
        <f>+T150-V150</f>
        <v>0</v>
      </c>
      <c r="X150" s="54">
        <f t="shared" si="136"/>
        <v>0.37155862244066823</v>
      </c>
      <c r="Y150" s="54">
        <f t="shared" si="137"/>
        <v>0.37155862244066823</v>
      </c>
      <c r="Z150" s="54">
        <f t="shared" si="138"/>
        <v>0.37155862244066823</v>
      </c>
      <c r="AA150" s="54">
        <f t="shared" si="128"/>
        <v>1</v>
      </c>
      <c r="AB150" s="54">
        <f t="shared" si="129"/>
        <v>1</v>
      </c>
    </row>
    <row r="151" spans="1:28" ht="90.75" customHeight="1" x14ac:dyDescent="0.25">
      <c r="A151" s="38" t="s">
        <v>477</v>
      </c>
      <c r="B151" s="32" t="s">
        <v>37</v>
      </c>
      <c r="C151" s="32">
        <v>10</v>
      </c>
      <c r="D151" s="32" t="s">
        <v>38</v>
      </c>
      <c r="E151" s="39" t="s">
        <v>478</v>
      </c>
      <c r="F151" s="59">
        <f t="shared" ref="F151:J153" si="143">+F152</f>
        <v>246689655363</v>
      </c>
      <c r="G151" s="59">
        <f t="shared" si="143"/>
        <v>0</v>
      </c>
      <c r="H151" s="59">
        <f t="shared" si="143"/>
        <v>0</v>
      </c>
      <c r="I151" s="59">
        <f t="shared" si="143"/>
        <v>0</v>
      </c>
      <c r="J151" s="59">
        <f t="shared" si="143"/>
        <v>0</v>
      </c>
      <c r="K151" s="40">
        <f t="shared" si="134"/>
        <v>0</v>
      </c>
      <c r="L151" s="59">
        <f>+L152</f>
        <v>246689655363</v>
      </c>
      <c r="M151" s="323">
        <f t="shared" si="132"/>
        <v>2.6980621429340223E-2</v>
      </c>
      <c r="N151" s="59">
        <f t="shared" ref="N151:W153" si="144">+N152</f>
        <v>0</v>
      </c>
      <c r="O151" s="59">
        <f t="shared" si="144"/>
        <v>94671479066</v>
      </c>
      <c r="P151" s="59">
        <f t="shared" si="144"/>
        <v>152018176297</v>
      </c>
      <c r="Q151" s="59">
        <f t="shared" si="144"/>
        <v>94671479066</v>
      </c>
      <c r="R151" s="59">
        <f t="shared" si="144"/>
        <v>152018176297</v>
      </c>
      <c r="S151" s="59">
        <f t="shared" si="144"/>
        <v>0</v>
      </c>
      <c r="T151" s="59">
        <f t="shared" si="144"/>
        <v>94671479066</v>
      </c>
      <c r="U151" s="59">
        <f t="shared" si="144"/>
        <v>0</v>
      </c>
      <c r="V151" s="59">
        <f t="shared" si="144"/>
        <v>94671479066</v>
      </c>
      <c r="W151" s="59">
        <f t="shared" si="144"/>
        <v>0</v>
      </c>
      <c r="X151" s="176">
        <f t="shared" si="136"/>
        <v>0.38376752736831377</v>
      </c>
      <c r="Y151" s="176">
        <f t="shared" si="137"/>
        <v>0.38376752736831377</v>
      </c>
      <c r="Z151" s="176">
        <f t="shared" si="138"/>
        <v>0.38376752736831377</v>
      </c>
      <c r="AA151" s="176">
        <f t="shared" si="128"/>
        <v>1</v>
      </c>
      <c r="AB151" s="176">
        <f t="shared" si="129"/>
        <v>1</v>
      </c>
    </row>
    <row r="152" spans="1:28" ht="90.75" customHeight="1" x14ac:dyDescent="0.25">
      <c r="A152" s="38" t="s">
        <v>479</v>
      </c>
      <c r="B152" s="32" t="s">
        <v>37</v>
      </c>
      <c r="C152" s="32">
        <v>10</v>
      </c>
      <c r="D152" s="32" t="s">
        <v>38</v>
      </c>
      <c r="E152" s="39" t="s">
        <v>257</v>
      </c>
      <c r="F152" s="59">
        <f t="shared" si="143"/>
        <v>246689655363</v>
      </c>
      <c r="G152" s="59">
        <f t="shared" si="143"/>
        <v>0</v>
      </c>
      <c r="H152" s="59">
        <f t="shared" si="143"/>
        <v>0</v>
      </c>
      <c r="I152" s="59">
        <f t="shared" si="143"/>
        <v>0</v>
      </c>
      <c r="J152" s="59">
        <f t="shared" si="143"/>
        <v>0</v>
      </c>
      <c r="K152" s="40">
        <f t="shared" si="134"/>
        <v>0</v>
      </c>
      <c r="L152" s="59">
        <f>+L153</f>
        <v>246689655363</v>
      </c>
      <c r="M152" s="323">
        <f t="shared" si="132"/>
        <v>2.6980621429340223E-2</v>
      </c>
      <c r="N152" s="59">
        <f t="shared" si="144"/>
        <v>0</v>
      </c>
      <c r="O152" s="59">
        <f t="shared" si="144"/>
        <v>94671479066</v>
      </c>
      <c r="P152" s="59">
        <f t="shared" si="144"/>
        <v>152018176297</v>
      </c>
      <c r="Q152" s="59">
        <f t="shared" si="144"/>
        <v>94671479066</v>
      </c>
      <c r="R152" s="59">
        <f t="shared" si="144"/>
        <v>152018176297</v>
      </c>
      <c r="S152" s="59">
        <f t="shared" si="144"/>
        <v>0</v>
      </c>
      <c r="T152" s="59">
        <f t="shared" si="144"/>
        <v>94671479066</v>
      </c>
      <c r="U152" s="59">
        <f t="shared" si="144"/>
        <v>0</v>
      </c>
      <c r="V152" s="59">
        <f t="shared" si="144"/>
        <v>94671479066</v>
      </c>
      <c r="W152" s="59">
        <f t="shared" si="144"/>
        <v>0</v>
      </c>
      <c r="X152" s="176">
        <f t="shared" si="136"/>
        <v>0.38376752736831377</v>
      </c>
      <c r="Y152" s="176">
        <f t="shared" si="137"/>
        <v>0.38376752736831377</v>
      </c>
      <c r="Z152" s="176">
        <f t="shared" si="138"/>
        <v>0.38376752736831377</v>
      </c>
      <c r="AA152" s="176">
        <f t="shared" si="128"/>
        <v>1</v>
      </c>
      <c r="AB152" s="176">
        <f t="shared" si="129"/>
        <v>1</v>
      </c>
    </row>
    <row r="153" spans="1:28" ht="42" customHeight="1" x14ac:dyDescent="0.25">
      <c r="A153" s="38" t="s">
        <v>480</v>
      </c>
      <c r="B153" s="32" t="s">
        <v>37</v>
      </c>
      <c r="C153" s="32">
        <v>10</v>
      </c>
      <c r="D153" s="32" t="s">
        <v>38</v>
      </c>
      <c r="E153" s="39" t="s">
        <v>455</v>
      </c>
      <c r="F153" s="59">
        <f t="shared" si="143"/>
        <v>246689655363</v>
      </c>
      <c r="G153" s="59">
        <f t="shared" si="143"/>
        <v>0</v>
      </c>
      <c r="H153" s="59">
        <f t="shared" si="143"/>
        <v>0</v>
      </c>
      <c r="I153" s="59">
        <f t="shared" si="143"/>
        <v>0</v>
      </c>
      <c r="J153" s="59">
        <f t="shared" si="143"/>
        <v>0</v>
      </c>
      <c r="K153" s="40">
        <f t="shared" si="134"/>
        <v>0</v>
      </c>
      <c r="L153" s="59">
        <f>+L154</f>
        <v>246689655363</v>
      </c>
      <c r="M153" s="323">
        <f t="shared" si="132"/>
        <v>2.6980621429340223E-2</v>
      </c>
      <c r="N153" s="59">
        <f t="shared" si="144"/>
        <v>0</v>
      </c>
      <c r="O153" s="59">
        <f t="shared" si="144"/>
        <v>94671479066</v>
      </c>
      <c r="P153" s="59">
        <f t="shared" si="144"/>
        <v>152018176297</v>
      </c>
      <c r="Q153" s="59">
        <f t="shared" si="144"/>
        <v>94671479066</v>
      </c>
      <c r="R153" s="59">
        <f t="shared" si="144"/>
        <v>152018176297</v>
      </c>
      <c r="S153" s="59">
        <f t="shared" si="144"/>
        <v>0</v>
      </c>
      <c r="T153" s="59">
        <f t="shared" si="144"/>
        <v>94671479066</v>
      </c>
      <c r="U153" s="59">
        <f t="shared" si="144"/>
        <v>0</v>
      </c>
      <c r="V153" s="59">
        <f t="shared" si="144"/>
        <v>94671479066</v>
      </c>
      <c r="W153" s="59">
        <f t="shared" si="144"/>
        <v>0</v>
      </c>
      <c r="X153" s="176">
        <f t="shared" si="136"/>
        <v>0.38376752736831377</v>
      </c>
      <c r="Y153" s="176">
        <f t="shared" si="137"/>
        <v>0.38376752736831377</v>
      </c>
      <c r="Z153" s="176">
        <f t="shared" si="138"/>
        <v>0.38376752736831377</v>
      </c>
      <c r="AA153" s="176">
        <f t="shared" si="128"/>
        <v>1</v>
      </c>
      <c r="AB153" s="176">
        <f t="shared" si="129"/>
        <v>1</v>
      </c>
    </row>
    <row r="154" spans="1:28" ht="42" customHeight="1" x14ac:dyDescent="0.25">
      <c r="A154" s="42" t="s">
        <v>481</v>
      </c>
      <c r="B154" s="43" t="s">
        <v>37</v>
      </c>
      <c r="C154" s="43">
        <v>10</v>
      </c>
      <c r="D154" s="43" t="s">
        <v>38</v>
      </c>
      <c r="E154" s="44" t="s">
        <v>268</v>
      </c>
      <c r="F154" s="45">
        <v>246689655363</v>
      </c>
      <c r="G154" s="45">
        <v>0</v>
      </c>
      <c r="H154" s="45">
        <v>0</v>
      </c>
      <c r="I154" s="45">
        <v>0</v>
      </c>
      <c r="J154" s="45">
        <v>0</v>
      </c>
      <c r="K154" s="45">
        <f t="shared" si="134"/>
        <v>0</v>
      </c>
      <c r="L154" s="46">
        <f>+F154+K154</f>
        <v>246689655363</v>
      </c>
      <c r="M154" s="86">
        <f t="shared" si="132"/>
        <v>2.6980621429340223E-2</v>
      </c>
      <c r="N154" s="45">
        <v>0</v>
      </c>
      <c r="O154" s="45">
        <v>94671479066</v>
      </c>
      <c r="P154" s="45">
        <f>L154-O154</f>
        <v>152018176297</v>
      </c>
      <c r="Q154" s="45">
        <v>94671479066</v>
      </c>
      <c r="R154" s="45">
        <f>+L154-Q154</f>
        <v>152018176297</v>
      </c>
      <c r="S154" s="45">
        <f>O154-Q154</f>
        <v>0</v>
      </c>
      <c r="T154" s="45">
        <v>94671479066</v>
      </c>
      <c r="U154" s="45">
        <f>+Q154-T154</f>
        <v>0</v>
      </c>
      <c r="V154" s="45">
        <v>94671479066</v>
      </c>
      <c r="W154" s="48">
        <f>+T154-V154</f>
        <v>0</v>
      </c>
      <c r="X154" s="54">
        <f t="shared" si="136"/>
        <v>0.38376752736831377</v>
      </c>
      <c r="Y154" s="54">
        <f t="shared" si="137"/>
        <v>0.38376752736831377</v>
      </c>
      <c r="Z154" s="54">
        <f t="shared" si="138"/>
        <v>0.38376752736831377</v>
      </c>
      <c r="AA154" s="54">
        <f t="shared" si="128"/>
        <v>1</v>
      </c>
      <c r="AB154" s="54">
        <f t="shared" si="129"/>
        <v>1</v>
      </c>
    </row>
    <row r="155" spans="1:28" ht="91.5" customHeight="1" x14ac:dyDescent="0.25">
      <c r="A155" s="38" t="s">
        <v>482</v>
      </c>
      <c r="B155" s="32" t="s">
        <v>37</v>
      </c>
      <c r="C155" s="32">
        <v>10</v>
      </c>
      <c r="D155" s="32" t="s">
        <v>38</v>
      </c>
      <c r="E155" s="39" t="s">
        <v>483</v>
      </c>
      <c r="F155" s="59">
        <f t="shared" ref="F155:J157" si="145">+F156</f>
        <v>275641067434</v>
      </c>
      <c r="G155" s="59">
        <f t="shared" si="145"/>
        <v>0</v>
      </c>
      <c r="H155" s="59">
        <f t="shared" si="145"/>
        <v>0</v>
      </c>
      <c r="I155" s="59">
        <f t="shared" si="145"/>
        <v>0</v>
      </c>
      <c r="J155" s="59">
        <f t="shared" si="145"/>
        <v>0</v>
      </c>
      <c r="K155" s="40">
        <f t="shared" si="134"/>
        <v>0</v>
      </c>
      <c r="L155" s="59">
        <f>+L156</f>
        <v>275641067434</v>
      </c>
      <c r="M155" s="323">
        <f t="shared" si="132"/>
        <v>3.0147057767268805E-2</v>
      </c>
      <c r="N155" s="59">
        <f t="shared" ref="N155:W157" si="146">+N156</f>
        <v>0</v>
      </c>
      <c r="O155" s="59">
        <f t="shared" si="146"/>
        <v>113868438036</v>
      </c>
      <c r="P155" s="59">
        <f t="shared" si="146"/>
        <v>161772629398</v>
      </c>
      <c r="Q155" s="59">
        <f t="shared" si="146"/>
        <v>113868438036</v>
      </c>
      <c r="R155" s="59">
        <f t="shared" si="146"/>
        <v>161772629398</v>
      </c>
      <c r="S155" s="59">
        <f t="shared" si="146"/>
        <v>0</v>
      </c>
      <c r="T155" s="59">
        <f t="shared" si="146"/>
        <v>113868438036</v>
      </c>
      <c r="U155" s="59">
        <f t="shared" si="146"/>
        <v>0</v>
      </c>
      <c r="V155" s="59">
        <f t="shared" si="146"/>
        <v>113868438036</v>
      </c>
      <c r="W155" s="59">
        <f t="shared" si="146"/>
        <v>0</v>
      </c>
      <c r="X155" s="176">
        <f t="shared" si="136"/>
        <v>0.41310403814651048</v>
      </c>
      <c r="Y155" s="176">
        <f t="shared" si="137"/>
        <v>0.41310403814651048</v>
      </c>
      <c r="Z155" s="176">
        <f t="shared" si="138"/>
        <v>0.41310403814651048</v>
      </c>
      <c r="AA155" s="176">
        <f t="shared" si="128"/>
        <v>1</v>
      </c>
      <c r="AB155" s="176">
        <f t="shared" si="129"/>
        <v>1</v>
      </c>
    </row>
    <row r="156" spans="1:28" ht="91.5" customHeight="1" x14ac:dyDescent="0.25">
      <c r="A156" s="38" t="s">
        <v>484</v>
      </c>
      <c r="B156" s="32" t="s">
        <v>37</v>
      </c>
      <c r="C156" s="32">
        <v>10</v>
      </c>
      <c r="D156" s="32" t="s">
        <v>38</v>
      </c>
      <c r="E156" s="39" t="s">
        <v>257</v>
      </c>
      <c r="F156" s="59">
        <f>+F157</f>
        <v>275641067434</v>
      </c>
      <c r="G156" s="59">
        <f t="shared" si="145"/>
        <v>0</v>
      </c>
      <c r="H156" s="59">
        <f t="shared" si="145"/>
        <v>0</v>
      </c>
      <c r="I156" s="59">
        <f t="shared" si="145"/>
        <v>0</v>
      </c>
      <c r="J156" s="59">
        <f t="shared" si="145"/>
        <v>0</v>
      </c>
      <c r="K156" s="40">
        <f t="shared" si="134"/>
        <v>0</v>
      </c>
      <c r="L156" s="59">
        <f>+L157</f>
        <v>275641067434</v>
      </c>
      <c r="M156" s="323">
        <f t="shared" si="132"/>
        <v>3.0147057767268805E-2</v>
      </c>
      <c r="N156" s="59">
        <f t="shared" si="146"/>
        <v>0</v>
      </c>
      <c r="O156" s="59">
        <f>+O157</f>
        <v>113868438036</v>
      </c>
      <c r="P156" s="59">
        <f t="shared" si="146"/>
        <v>161772629398</v>
      </c>
      <c r="Q156" s="59">
        <f t="shared" si="146"/>
        <v>113868438036</v>
      </c>
      <c r="R156" s="59">
        <f t="shared" si="146"/>
        <v>161772629398</v>
      </c>
      <c r="S156" s="59">
        <f t="shared" si="146"/>
        <v>0</v>
      </c>
      <c r="T156" s="59">
        <f t="shared" si="146"/>
        <v>113868438036</v>
      </c>
      <c r="U156" s="59">
        <f t="shared" si="146"/>
        <v>0</v>
      </c>
      <c r="V156" s="59">
        <f t="shared" si="146"/>
        <v>113868438036</v>
      </c>
      <c r="W156" s="59">
        <f t="shared" si="146"/>
        <v>0</v>
      </c>
      <c r="X156" s="176">
        <f t="shared" si="136"/>
        <v>0.41310403814651048</v>
      </c>
      <c r="Y156" s="176">
        <f t="shared" si="137"/>
        <v>0.41310403814651048</v>
      </c>
      <c r="Z156" s="176">
        <f t="shared" si="138"/>
        <v>0.41310403814651048</v>
      </c>
      <c r="AA156" s="176">
        <f t="shared" si="128"/>
        <v>1</v>
      </c>
      <c r="AB156" s="176">
        <f t="shared" si="129"/>
        <v>1</v>
      </c>
    </row>
    <row r="157" spans="1:28" ht="42" customHeight="1" x14ac:dyDescent="0.25">
      <c r="A157" s="38" t="s">
        <v>485</v>
      </c>
      <c r="B157" s="32" t="s">
        <v>37</v>
      </c>
      <c r="C157" s="32">
        <v>10</v>
      </c>
      <c r="D157" s="32" t="s">
        <v>38</v>
      </c>
      <c r="E157" s="39" t="s">
        <v>455</v>
      </c>
      <c r="F157" s="59">
        <f t="shared" si="145"/>
        <v>275641067434</v>
      </c>
      <c r="G157" s="59">
        <f t="shared" si="145"/>
        <v>0</v>
      </c>
      <c r="H157" s="59">
        <f t="shared" si="145"/>
        <v>0</v>
      </c>
      <c r="I157" s="59">
        <f t="shared" si="145"/>
        <v>0</v>
      </c>
      <c r="J157" s="59">
        <f t="shared" si="145"/>
        <v>0</v>
      </c>
      <c r="K157" s="40">
        <f t="shared" si="134"/>
        <v>0</v>
      </c>
      <c r="L157" s="59">
        <f>+L158</f>
        <v>275641067434</v>
      </c>
      <c r="M157" s="323">
        <f t="shared" si="132"/>
        <v>3.0147057767268805E-2</v>
      </c>
      <c r="N157" s="59">
        <f t="shared" si="146"/>
        <v>0</v>
      </c>
      <c r="O157" s="59">
        <f t="shared" si="146"/>
        <v>113868438036</v>
      </c>
      <c r="P157" s="59">
        <f t="shared" si="146"/>
        <v>161772629398</v>
      </c>
      <c r="Q157" s="59">
        <f t="shared" si="146"/>
        <v>113868438036</v>
      </c>
      <c r="R157" s="59">
        <f t="shared" si="146"/>
        <v>161772629398</v>
      </c>
      <c r="S157" s="59">
        <f t="shared" si="146"/>
        <v>0</v>
      </c>
      <c r="T157" s="59">
        <f t="shared" si="146"/>
        <v>113868438036</v>
      </c>
      <c r="U157" s="59">
        <f t="shared" si="146"/>
        <v>0</v>
      </c>
      <c r="V157" s="59">
        <f t="shared" si="146"/>
        <v>113868438036</v>
      </c>
      <c r="W157" s="59">
        <f t="shared" si="146"/>
        <v>0</v>
      </c>
      <c r="X157" s="176">
        <f t="shared" si="136"/>
        <v>0.41310403814651048</v>
      </c>
      <c r="Y157" s="176">
        <f t="shared" si="137"/>
        <v>0.41310403814651048</v>
      </c>
      <c r="Z157" s="176">
        <f t="shared" si="138"/>
        <v>0.41310403814651048</v>
      </c>
      <c r="AA157" s="176">
        <f t="shared" si="128"/>
        <v>1</v>
      </c>
      <c r="AB157" s="176">
        <f t="shared" si="129"/>
        <v>1</v>
      </c>
    </row>
    <row r="158" spans="1:28" ht="42" customHeight="1" x14ac:dyDescent="0.25">
      <c r="A158" s="42" t="s">
        <v>486</v>
      </c>
      <c r="B158" s="43" t="s">
        <v>37</v>
      </c>
      <c r="C158" s="43">
        <v>10</v>
      </c>
      <c r="D158" s="43" t="s">
        <v>38</v>
      </c>
      <c r="E158" s="44" t="s">
        <v>268</v>
      </c>
      <c r="F158" s="45">
        <v>275641067434</v>
      </c>
      <c r="G158" s="45">
        <v>0</v>
      </c>
      <c r="H158" s="45">
        <v>0</v>
      </c>
      <c r="I158" s="45">
        <v>0</v>
      </c>
      <c r="J158" s="45">
        <v>0</v>
      </c>
      <c r="K158" s="45">
        <f t="shared" si="134"/>
        <v>0</v>
      </c>
      <c r="L158" s="46">
        <f>+F158+K158</f>
        <v>275641067434</v>
      </c>
      <c r="M158" s="86">
        <f t="shared" si="132"/>
        <v>3.0147057767268805E-2</v>
      </c>
      <c r="N158" s="45">
        <v>0</v>
      </c>
      <c r="O158" s="45">
        <v>113868438036</v>
      </c>
      <c r="P158" s="45">
        <f>L158-O158</f>
        <v>161772629398</v>
      </c>
      <c r="Q158" s="45">
        <v>113868438036</v>
      </c>
      <c r="R158" s="45">
        <f>+L158-Q158</f>
        <v>161772629398</v>
      </c>
      <c r="S158" s="45">
        <f>O158-Q158</f>
        <v>0</v>
      </c>
      <c r="T158" s="45">
        <v>113868438036</v>
      </c>
      <c r="U158" s="45">
        <f>+Q158-T158</f>
        <v>0</v>
      </c>
      <c r="V158" s="45">
        <v>113868438036</v>
      </c>
      <c r="W158" s="48">
        <f>+T158-V158</f>
        <v>0</v>
      </c>
      <c r="X158" s="54">
        <f t="shared" si="136"/>
        <v>0.41310403814651048</v>
      </c>
      <c r="Y158" s="54">
        <f t="shared" si="137"/>
        <v>0.41310403814651048</v>
      </c>
      <c r="Z158" s="54">
        <f t="shared" si="138"/>
        <v>0.41310403814651048</v>
      </c>
      <c r="AA158" s="54">
        <f t="shared" si="128"/>
        <v>1</v>
      </c>
      <c r="AB158" s="54">
        <f t="shared" si="129"/>
        <v>1</v>
      </c>
    </row>
    <row r="159" spans="1:28" ht="70.5" customHeight="1" x14ac:dyDescent="0.25">
      <c r="A159" s="70" t="s">
        <v>380</v>
      </c>
      <c r="B159" s="32" t="s">
        <v>37</v>
      </c>
      <c r="C159" s="32">
        <v>10</v>
      </c>
      <c r="D159" s="32" t="s">
        <v>38</v>
      </c>
      <c r="E159" s="39" t="s">
        <v>381</v>
      </c>
      <c r="F159" s="59">
        <f t="shared" ref="F159:J161" si="147">+F160</f>
        <v>13679792000</v>
      </c>
      <c r="G159" s="59">
        <f t="shared" si="147"/>
        <v>0</v>
      </c>
      <c r="H159" s="59">
        <f t="shared" si="147"/>
        <v>0</v>
      </c>
      <c r="I159" s="59">
        <f t="shared" si="147"/>
        <v>0</v>
      </c>
      <c r="J159" s="59">
        <f t="shared" si="147"/>
        <v>0</v>
      </c>
      <c r="K159" s="40">
        <f t="shared" si="134"/>
        <v>0</v>
      </c>
      <c r="L159" s="59">
        <f>+L160</f>
        <v>13679792000</v>
      </c>
      <c r="M159" s="323">
        <f t="shared" si="132"/>
        <v>1.4961684900852764E-3</v>
      </c>
      <c r="N159" s="59">
        <f t="shared" ref="N159:W161" si="148">+N160</f>
        <v>0</v>
      </c>
      <c r="O159" s="59">
        <f t="shared" si="148"/>
        <v>3363339942</v>
      </c>
      <c r="P159" s="59">
        <f t="shared" si="148"/>
        <v>10316452058</v>
      </c>
      <c r="Q159" s="59">
        <f t="shared" si="148"/>
        <v>1074356271.3</v>
      </c>
      <c r="R159" s="59">
        <f t="shared" si="148"/>
        <v>12605435728.700001</v>
      </c>
      <c r="S159" s="59">
        <f t="shared" si="148"/>
        <v>2288983670.6999998</v>
      </c>
      <c r="T159" s="59">
        <f t="shared" si="148"/>
        <v>0</v>
      </c>
      <c r="U159" s="59">
        <f t="shared" si="148"/>
        <v>1074356271.3</v>
      </c>
      <c r="V159" s="59">
        <f t="shared" si="148"/>
        <v>0</v>
      </c>
      <c r="W159" s="59">
        <f t="shared" si="148"/>
        <v>0</v>
      </c>
      <c r="X159" s="176">
        <f t="shared" si="136"/>
        <v>7.8536009268269577E-2</v>
      </c>
      <c r="Y159" s="176">
        <f t="shared" si="137"/>
        <v>0</v>
      </c>
      <c r="Z159" s="176">
        <f t="shared" si="138"/>
        <v>0</v>
      </c>
      <c r="AA159" s="176">
        <f t="shared" si="128"/>
        <v>0</v>
      </c>
      <c r="AB159" s="176" t="s">
        <v>40</v>
      </c>
    </row>
    <row r="160" spans="1:28" ht="70.5" customHeight="1" x14ac:dyDescent="0.25">
      <c r="A160" s="38" t="s">
        <v>487</v>
      </c>
      <c r="B160" s="32" t="s">
        <v>37</v>
      </c>
      <c r="C160" s="32">
        <v>10</v>
      </c>
      <c r="D160" s="32" t="s">
        <v>38</v>
      </c>
      <c r="E160" s="39" t="s">
        <v>257</v>
      </c>
      <c r="F160" s="59">
        <f t="shared" si="147"/>
        <v>13679792000</v>
      </c>
      <c r="G160" s="59">
        <f t="shared" si="147"/>
        <v>0</v>
      </c>
      <c r="H160" s="59">
        <f t="shared" si="147"/>
        <v>0</v>
      </c>
      <c r="I160" s="59">
        <f t="shared" si="147"/>
        <v>0</v>
      </c>
      <c r="J160" s="59">
        <f t="shared" si="147"/>
        <v>0</v>
      </c>
      <c r="K160" s="40">
        <f t="shared" si="134"/>
        <v>0</v>
      </c>
      <c r="L160" s="59">
        <f>+L161</f>
        <v>13679792000</v>
      </c>
      <c r="M160" s="323">
        <f t="shared" si="132"/>
        <v>1.4961684900852764E-3</v>
      </c>
      <c r="N160" s="59">
        <f t="shared" si="148"/>
        <v>0</v>
      </c>
      <c r="O160" s="59">
        <f t="shared" si="148"/>
        <v>3363339942</v>
      </c>
      <c r="P160" s="59">
        <f t="shared" si="148"/>
        <v>10316452058</v>
      </c>
      <c r="Q160" s="59">
        <f t="shared" si="148"/>
        <v>1074356271.3</v>
      </c>
      <c r="R160" s="59">
        <f t="shared" si="148"/>
        <v>12605435728.700001</v>
      </c>
      <c r="S160" s="59">
        <f t="shared" si="148"/>
        <v>2288983670.6999998</v>
      </c>
      <c r="T160" s="59">
        <f t="shared" si="148"/>
        <v>0</v>
      </c>
      <c r="U160" s="59">
        <f t="shared" si="148"/>
        <v>1074356271.3</v>
      </c>
      <c r="V160" s="59">
        <f t="shared" si="148"/>
        <v>0</v>
      </c>
      <c r="W160" s="59">
        <f t="shared" si="148"/>
        <v>0</v>
      </c>
      <c r="X160" s="176">
        <f t="shared" si="136"/>
        <v>7.8536009268269577E-2</v>
      </c>
      <c r="Y160" s="176">
        <f t="shared" si="137"/>
        <v>0</v>
      </c>
      <c r="Z160" s="176">
        <f t="shared" si="138"/>
        <v>0</v>
      </c>
      <c r="AA160" s="176">
        <f t="shared" si="128"/>
        <v>0</v>
      </c>
      <c r="AB160" s="176" t="s">
        <v>40</v>
      </c>
    </row>
    <row r="161" spans="1:28" ht="70.5" customHeight="1" x14ac:dyDescent="0.25">
      <c r="A161" s="38" t="s">
        <v>488</v>
      </c>
      <c r="B161" s="32" t="s">
        <v>37</v>
      </c>
      <c r="C161" s="32">
        <v>10</v>
      </c>
      <c r="D161" s="32" t="s">
        <v>38</v>
      </c>
      <c r="E161" s="39" t="s">
        <v>384</v>
      </c>
      <c r="F161" s="59">
        <f>SUM(F162:F162)</f>
        <v>13679792000</v>
      </c>
      <c r="G161" s="59">
        <f t="shared" si="147"/>
        <v>0</v>
      </c>
      <c r="H161" s="59">
        <f t="shared" si="147"/>
        <v>0</v>
      </c>
      <c r="I161" s="59">
        <f t="shared" si="147"/>
        <v>0</v>
      </c>
      <c r="J161" s="59">
        <f>+J162</f>
        <v>0</v>
      </c>
      <c r="K161" s="40">
        <f t="shared" si="134"/>
        <v>0</v>
      </c>
      <c r="L161" s="59">
        <f>+L162</f>
        <v>13679792000</v>
      </c>
      <c r="M161" s="323">
        <f t="shared" si="132"/>
        <v>1.4961684900852764E-3</v>
      </c>
      <c r="N161" s="59">
        <f t="shared" si="148"/>
        <v>0</v>
      </c>
      <c r="O161" s="59">
        <f>SUM(O162:O162)</f>
        <v>3363339942</v>
      </c>
      <c r="P161" s="59">
        <f t="shared" si="148"/>
        <v>10316452058</v>
      </c>
      <c r="Q161" s="59">
        <f t="shared" si="148"/>
        <v>1074356271.3</v>
      </c>
      <c r="R161" s="59">
        <f t="shared" si="148"/>
        <v>12605435728.700001</v>
      </c>
      <c r="S161" s="59">
        <f t="shared" si="148"/>
        <v>2288983670.6999998</v>
      </c>
      <c r="T161" s="59">
        <f t="shared" si="148"/>
        <v>0</v>
      </c>
      <c r="U161" s="59">
        <f t="shared" si="148"/>
        <v>1074356271.3</v>
      </c>
      <c r="V161" s="59">
        <f t="shared" si="148"/>
        <v>0</v>
      </c>
      <c r="W161" s="59">
        <f t="shared" si="148"/>
        <v>0</v>
      </c>
      <c r="X161" s="176">
        <f t="shared" si="136"/>
        <v>7.8536009268269577E-2</v>
      </c>
      <c r="Y161" s="176">
        <f t="shared" si="137"/>
        <v>0</v>
      </c>
      <c r="Z161" s="176">
        <f t="shared" si="138"/>
        <v>0</v>
      </c>
      <c r="AA161" s="176">
        <f t="shared" si="128"/>
        <v>0</v>
      </c>
      <c r="AB161" s="176" t="s">
        <v>40</v>
      </c>
    </row>
    <row r="162" spans="1:28" ht="42" customHeight="1" x14ac:dyDescent="0.25">
      <c r="A162" s="42" t="s">
        <v>489</v>
      </c>
      <c r="B162" s="43" t="s">
        <v>37</v>
      </c>
      <c r="C162" s="43">
        <v>10</v>
      </c>
      <c r="D162" s="43" t="s">
        <v>38</v>
      </c>
      <c r="E162" s="44" t="s">
        <v>268</v>
      </c>
      <c r="F162" s="45">
        <v>13679792000</v>
      </c>
      <c r="G162" s="45">
        <v>0</v>
      </c>
      <c r="H162" s="45">
        <v>0</v>
      </c>
      <c r="I162" s="45">
        <v>0</v>
      </c>
      <c r="J162" s="45">
        <v>0</v>
      </c>
      <c r="K162" s="45">
        <f t="shared" si="134"/>
        <v>0</v>
      </c>
      <c r="L162" s="46">
        <f>+F162+K162</f>
        <v>13679792000</v>
      </c>
      <c r="M162" s="86">
        <f t="shared" si="132"/>
        <v>1.4961684900852764E-3</v>
      </c>
      <c r="N162" s="45">
        <v>0</v>
      </c>
      <c r="O162" s="45">
        <v>3363339942</v>
      </c>
      <c r="P162" s="45">
        <f>L162-O162</f>
        <v>10316452058</v>
      </c>
      <c r="Q162" s="45">
        <v>1074356271.3</v>
      </c>
      <c r="R162" s="45">
        <f>+L162-Q162</f>
        <v>12605435728.700001</v>
      </c>
      <c r="S162" s="45">
        <f>O162-Q162</f>
        <v>2288983670.6999998</v>
      </c>
      <c r="T162" s="45">
        <v>0</v>
      </c>
      <c r="U162" s="45">
        <f>+Q162-T162</f>
        <v>1074356271.3</v>
      </c>
      <c r="V162" s="45">
        <v>0</v>
      </c>
      <c r="W162" s="48">
        <f>+T162-V162</f>
        <v>0</v>
      </c>
      <c r="X162" s="54">
        <f t="shared" si="136"/>
        <v>7.8536009268269577E-2</v>
      </c>
      <c r="Y162" s="54">
        <f t="shared" si="137"/>
        <v>0</v>
      </c>
      <c r="Z162" s="54">
        <f t="shared" si="138"/>
        <v>0</v>
      </c>
      <c r="AA162" s="54">
        <f t="shared" si="128"/>
        <v>0</v>
      </c>
      <c r="AB162" s="54" t="s">
        <v>40</v>
      </c>
    </row>
    <row r="163" spans="1:28" ht="69.75" customHeight="1" x14ac:dyDescent="0.25">
      <c r="A163" s="38" t="s">
        <v>490</v>
      </c>
      <c r="B163" s="32" t="s">
        <v>37</v>
      </c>
      <c r="C163" s="32">
        <v>10</v>
      </c>
      <c r="D163" s="32" t="s">
        <v>38</v>
      </c>
      <c r="E163" s="39" t="s">
        <v>491</v>
      </c>
      <c r="F163" s="59">
        <f t="shared" ref="F163:J165" si="149">+F164</f>
        <v>292585368653</v>
      </c>
      <c r="G163" s="59">
        <f t="shared" si="149"/>
        <v>0</v>
      </c>
      <c r="H163" s="59">
        <f t="shared" si="149"/>
        <v>0</v>
      </c>
      <c r="I163" s="59">
        <f t="shared" si="149"/>
        <v>0</v>
      </c>
      <c r="J163" s="59">
        <f t="shared" si="149"/>
        <v>0</v>
      </c>
      <c r="K163" s="40">
        <f t="shared" si="134"/>
        <v>0</v>
      </c>
      <c r="L163" s="59">
        <f>+L164</f>
        <v>292585368653</v>
      </c>
      <c r="M163" s="323">
        <f t="shared" si="132"/>
        <v>3.2000267930872267E-2</v>
      </c>
      <c r="N163" s="59">
        <f t="shared" ref="N163:W165" si="150">+N164</f>
        <v>0</v>
      </c>
      <c r="O163" s="59">
        <f t="shared" si="150"/>
        <v>89931504581</v>
      </c>
      <c r="P163" s="59">
        <f t="shared" si="150"/>
        <v>202653864072</v>
      </c>
      <c r="Q163" s="59">
        <f t="shared" si="150"/>
        <v>89931504581</v>
      </c>
      <c r="R163" s="59">
        <f t="shared" si="150"/>
        <v>202653864072</v>
      </c>
      <c r="S163" s="59">
        <f t="shared" si="150"/>
        <v>0</v>
      </c>
      <c r="T163" s="59">
        <f t="shared" si="150"/>
        <v>89931504581</v>
      </c>
      <c r="U163" s="59">
        <f t="shared" si="150"/>
        <v>0</v>
      </c>
      <c r="V163" s="59">
        <f t="shared" si="150"/>
        <v>89931504581</v>
      </c>
      <c r="W163" s="59">
        <f t="shared" si="150"/>
        <v>0</v>
      </c>
      <c r="X163" s="176">
        <f t="shared" si="136"/>
        <v>0.30736842718767954</v>
      </c>
      <c r="Y163" s="176">
        <f t="shared" si="137"/>
        <v>0.30736842718767954</v>
      </c>
      <c r="Z163" s="176">
        <f t="shared" si="138"/>
        <v>0.30736842718767954</v>
      </c>
      <c r="AA163" s="176">
        <f t="shared" si="128"/>
        <v>1</v>
      </c>
      <c r="AB163" s="176">
        <f t="shared" si="129"/>
        <v>1</v>
      </c>
    </row>
    <row r="164" spans="1:28" ht="69.75" customHeight="1" x14ac:dyDescent="0.25">
      <c r="A164" s="38" t="s">
        <v>492</v>
      </c>
      <c r="B164" s="32" t="s">
        <v>37</v>
      </c>
      <c r="C164" s="32">
        <v>10</v>
      </c>
      <c r="D164" s="32" t="s">
        <v>38</v>
      </c>
      <c r="E164" s="39" t="s">
        <v>257</v>
      </c>
      <c r="F164" s="59">
        <f t="shared" si="149"/>
        <v>292585368653</v>
      </c>
      <c r="G164" s="59">
        <f t="shared" si="149"/>
        <v>0</v>
      </c>
      <c r="H164" s="59">
        <f t="shared" si="149"/>
        <v>0</v>
      </c>
      <c r="I164" s="59">
        <f t="shared" si="149"/>
        <v>0</v>
      </c>
      <c r="J164" s="59">
        <f t="shared" si="149"/>
        <v>0</v>
      </c>
      <c r="K164" s="40">
        <f t="shared" si="134"/>
        <v>0</v>
      </c>
      <c r="L164" s="59">
        <f>+L165</f>
        <v>292585368653</v>
      </c>
      <c r="M164" s="323">
        <f t="shared" si="132"/>
        <v>3.2000267930872267E-2</v>
      </c>
      <c r="N164" s="59">
        <f t="shared" si="150"/>
        <v>0</v>
      </c>
      <c r="O164" s="59">
        <f t="shared" si="150"/>
        <v>89931504581</v>
      </c>
      <c r="P164" s="59">
        <f t="shared" si="150"/>
        <v>202653864072</v>
      </c>
      <c r="Q164" s="59">
        <f t="shared" si="150"/>
        <v>89931504581</v>
      </c>
      <c r="R164" s="59">
        <f t="shared" si="150"/>
        <v>202653864072</v>
      </c>
      <c r="S164" s="59">
        <f t="shared" si="150"/>
        <v>0</v>
      </c>
      <c r="T164" s="59">
        <f t="shared" si="150"/>
        <v>89931504581</v>
      </c>
      <c r="U164" s="59">
        <f t="shared" si="150"/>
        <v>0</v>
      </c>
      <c r="V164" s="59">
        <f t="shared" si="150"/>
        <v>89931504581</v>
      </c>
      <c r="W164" s="59">
        <f t="shared" si="150"/>
        <v>0</v>
      </c>
      <c r="X164" s="176">
        <f t="shared" si="136"/>
        <v>0.30736842718767954</v>
      </c>
      <c r="Y164" s="176">
        <f t="shared" si="137"/>
        <v>0.30736842718767954</v>
      </c>
      <c r="Z164" s="176">
        <f t="shared" si="138"/>
        <v>0.30736842718767954</v>
      </c>
      <c r="AA164" s="176">
        <f t="shared" si="128"/>
        <v>1</v>
      </c>
      <c r="AB164" s="176">
        <f t="shared" si="129"/>
        <v>1</v>
      </c>
    </row>
    <row r="165" spans="1:28" ht="42" customHeight="1" x14ac:dyDescent="0.25">
      <c r="A165" s="38" t="s">
        <v>493</v>
      </c>
      <c r="B165" s="32" t="s">
        <v>37</v>
      </c>
      <c r="C165" s="32">
        <v>10</v>
      </c>
      <c r="D165" s="32" t="s">
        <v>38</v>
      </c>
      <c r="E165" s="39" t="s">
        <v>455</v>
      </c>
      <c r="F165" s="59">
        <f t="shared" si="149"/>
        <v>292585368653</v>
      </c>
      <c r="G165" s="59">
        <f t="shared" si="149"/>
        <v>0</v>
      </c>
      <c r="H165" s="59">
        <f t="shared" si="149"/>
        <v>0</v>
      </c>
      <c r="I165" s="59">
        <f t="shared" si="149"/>
        <v>0</v>
      </c>
      <c r="J165" s="59">
        <f t="shared" si="149"/>
        <v>0</v>
      </c>
      <c r="K165" s="40">
        <f t="shared" si="134"/>
        <v>0</v>
      </c>
      <c r="L165" s="59">
        <f>+L166</f>
        <v>292585368653</v>
      </c>
      <c r="M165" s="323">
        <f t="shared" si="132"/>
        <v>3.2000267930872267E-2</v>
      </c>
      <c r="N165" s="59">
        <f t="shared" si="150"/>
        <v>0</v>
      </c>
      <c r="O165" s="59">
        <f t="shared" si="150"/>
        <v>89931504581</v>
      </c>
      <c r="P165" s="59">
        <f t="shared" si="150"/>
        <v>202653864072</v>
      </c>
      <c r="Q165" s="59">
        <f t="shared" si="150"/>
        <v>89931504581</v>
      </c>
      <c r="R165" s="59">
        <f t="shared" si="150"/>
        <v>202653864072</v>
      </c>
      <c r="S165" s="59">
        <f t="shared" si="150"/>
        <v>0</v>
      </c>
      <c r="T165" s="59">
        <f t="shared" si="150"/>
        <v>89931504581</v>
      </c>
      <c r="U165" s="59">
        <f t="shared" si="150"/>
        <v>0</v>
      </c>
      <c r="V165" s="59">
        <f t="shared" si="150"/>
        <v>89931504581</v>
      </c>
      <c r="W165" s="59">
        <f t="shared" si="150"/>
        <v>0</v>
      </c>
      <c r="X165" s="176">
        <f t="shared" si="136"/>
        <v>0.30736842718767954</v>
      </c>
      <c r="Y165" s="176">
        <f t="shared" si="137"/>
        <v>0.30736842718767954</v>
      </c>
      <c r="Z165" s="176">
        <f t="shared" si="138"/>
        <v>0.30736842718767954</v>
      </c>
      <c r="AA165" s="176">
        <f t="shared" si="128"/>
        <v>1</v>
      </c>
      <c r="AB165" s="176">
        <f t="shared" si="129"/>
        <v>1</v>
      </c>
    </row>
    <row r="166" spans="1:28" ht="42" customHeight="1" x14ac:dyDescent="0.25">
      <c r="A166" s="42" t="s">
        <v>494</v>
      </c>
      <c r="B166" s="43" t="s">
        <v>37</v>
      </c>
      <c r="C166" s="43">
        <v>10</v>
      </c>
      <c r="D166" s="43" t="s">
        <v>38</v>
      </c>
      <c r="E166" s="44" t="s">
        <v>268</v>
      </c>
      <c r="F166" s="45">
        <v>292585368653</v>
      </c>
      <c r="G166" s="45">
        <v>0</v>
      </c>
      <c r="H166" s="45">
        <v>0</v>
      </c>
      <c r="I166" s="45">
        <v>0</v>
      </c>
      <c r="J166" s="45">
        <v>0</v>
      </c>
      <c r="K166" s="45">
        <f t="shared" si="134"/>
        <v>0</v>
      </c>
      <c r="L166" s="46">
        <f>+F166+K166</f>
        <v>292585368653</v>
      </c>
      <c r="M166" s="86">
        <f t="shared" si="132"/>
        <v>3.2000267930872267E-2</v>
      </c>
      <c r="N166" s="45">
        <v>0</v>
      </c>
      <c r="O166" s="45">
        <v>89931504581</v>
      </c>
      <c r="P166" s="45">
        <f>L166-O166</f>
        <v>202653864072</v>
      </c>
      <c r="Q166" s="45">
        <v>89931504581</v>
      </c>
      <c r="R166" s="45">
        <f>+L166-Q166</f>
        <v>202653864072</v>
      </c>
      <c r="S166" s="45">
        <f>O166-Q166</f>
        <v>0</v>
      </c>
      <c r="T166" s="45">
        <v>89931504581</v>
      </c>
      <c r="U166" s="45">
        <f>+Q166-T166</f>
        <v>0</v>
      </c>
      <c r="V166" s="45">
        <v>89931504581</v>
      </c>
      <c r="W166" s="48">
        <f>+T166-V166</f>
        <v>0</v>
      </c>
      <c r="X166" s="54">
        <f t="shared" si="136"/>
        <v>0.30736842718767954</v>
      </c>
      <c r="Y166" s="54">
        <f t="shared" si="137"/>
        <v>0.30736842718767954</v>
      </c>
      <c r="Z166" s="54">
        <f t="shared" si="138"/>
        <v>0.30736842718767954</v>
      </c>
      <c r="AA166" s="54">
        <f t="shared" si="128"/>
        <v>1</v>
      </c>
      <c r="AB166" s="54">
        <f t="shared" si="129"/>
        <v>1</v>
      </c>
    </row>
    <row r="167" spans="1:28" ht="84" customHeight="1" x14ac:dyDescent="0.25">
      <c r="A167" s="38" t="s">
        <v>495</v>
      </c>
      <c r="B167" s="32" t="s">
        <v>37</v>
      </c>
      <c r="C167" s="32">
        <v>10</v>
      </c>
      <c r="D167" s="32" t="s">
        <v>38</v>
      </c>
      <c r="E167" s="39" t="s">
        <v>496</v>
      </c>
      <c r="F167" s="59">
        <f t="shared" ref="F167:J169" si="151">+F168</f>
        <v>336575102189</v>
      </c>
      <c r="G167" s="59">
        <f t="shared" si="151"/>
        <v>0</v>
      </c>
      <c r="H167" s="59">
        <f t="shared" si="151"/>
        <v>0</v>
      </c>
      <c r="I167" s="59">
        <f t="shared" si="151"/>
        <v>0</v>
      </c>
      <c r="J167" s="59">
        <f t="shared" si="151"/>
        <v>0</v>
      </c>
      <c r="K167" s="40">
        <f t="shared" si="134"/>
        <v>0</v>
      </c>
      <c r="L167" s="59">
        <f>+L168</f>
        <v>336575102189</v>
      </c>
      <c r="M167" s="323">
        <f t="shared" si="132"/>
        <v>3.6811456083719239E-2</v>
      </c>
      <c r="N167" s="59">
        <f t="shared" ref="N167:W169" si="152">+N168</f>
        <v>0</v>
      </c>
      <c r="O167" s="59">
        <f t="shared" si="152"/>
        <v>88425018742</v>
      </c>
      <c r="P167" s="59">
        <f t="shared" si="152"/>
        <v>248150083447</v>
      </c>
      <c r="Q167" s="59">
        <f t="shared" si="152"/>
        <v>88425018742</v>
      </c>
      <c r="R167" s="59">
        <f t="shared" si="152"/>
        <v>248150083447</v>
      </c>
      <c r="S167" s="59">
        <f t="shared" si="152"/>
        <v>0</v>
      </c>
      <c r="T167" s="59">
        <f t="shared" si="152"/>
        <v>0</v>
      </c>
      <c r="U167" s="59">
        <f t="shared" si="152"/>
        <v>88425018742</v>
      </c>
      <c r="V167" s="59">
        <f t="shared" si="152"/>
        <v>0</v>
      </c>
      <c r="W167" s="59">
        <f t="shared" si="152"/>
        <v>0</v>
      </c>
      <c r="X167" s="176">
        <f t="shared" si="136"/>
        <v>0.26272002345659518</v>
      </c>
      <c r="Y167" s="176">
        <f t="shared" si="137"/>
        <v>0</v>
      </c>
      <c r="Z167" s="176">
        <f t="shared" si="138"/>
        <v>0</v>
      </c>
      <c r="AA167" s="176">
        <f t="shared" si="128"/>
        <v>0</v>
      </c>
      <c r="AB167" s="176" t="s">
        <v>40</v>
      </c>
    </row>
    <row r="168" spans="1:28" ht="84" customHeight="1" x14ac:dyDescent="0.25">
      <c r="A168" s="38" t="s">
        <v>497</v>
      </c>
      <c r="B168" s="32" t="s">
        <v>37</v>
      </c>
      <c r="C168" s="32">
        <v>10</v>
      </c>
      <c r="D168" s="32" t="s">
        <v>38</v>
      </c>
      <c r="E168" s="39" t="s">
        <v>257</v>
      </c>
      <c r="F168" s="59">
        <f t="shared" si="151"/>
        <v>336575102189</v>
      </c>
      <c r="G168" s="59">
        <f t="shared" si="151"/>
        <v>0</v>
      </c>
      <c r="H168" s="59">
        <f t="shared" si="151"/>
        <v>0</v>
      </c>
      <c r="I168" s="59">
        <f t="shared" si="151"/>
        <v>0</v>
      </c>
      <c r="J168" s="59">
        <f t="shared" si="151"/>
        <v>0</v>
      </c>
      <c r="K168" s="40">
        <f t="shared" si="134"/>
        <v>0</v>
      </c>
      <c r="L168" s="59">
        <f>+L169</f>
        <v>336575102189</v>
      </c>
      <c r="M168" s="323">
        <f t="shared" si="132"/>
        <v>3.6811456083719239E-2</v>
      </c>
      <c r="N168" s="59">
        <f t="shared" si="152"/>
        <v>0</v>
      </c>
      <c r="O168" s="59">
        <f t="shared" si="152"/>
        <v>88425018742</v>
      </c>
      <c r="P168" s="59">
        <f t="shared" si="152"/>
        <v>248150083447</v>
      </c>
      <c r="Q168" s="59">
        <f t="shared" si="152"/>
        <v>88425018742</v>
      </c>
      <c r="R168" s="59">
        <f t="shared" si="152"/>
        <v>248150083447</v>
      </c>
      <c r="S168" s="59">
        <f t="shared" si="152"/>
        <v>0</v>
      </c>
      <c r="T168" s="59">
        <f t="shared" si="152"/>
        <v>0</v>
      </c>
      <c r="U168" s="59">
        <f t="shared" si="152"/>
        <v>88425018742</v>
      </c>
      <c r="V168" s="59">
        <f t="shared" si="152"/>
        <v>0</v>
      </c>
      <c r="W168" s="59">
        <f t="shared" si="152"/>
        <v>0</v>
      </c>
      <c r="X168" s="176">
        <f t="shared" si="136"/>
        <v>0.26272002345659518</v>
      </c>
      <c r="Y168" s="176">
        <f t="shared" si="137"/>
        <v>0</v>
      </c>
      <c r="Z168" s="176">
        <f t="shared" si="138"/>
        <v>0</v>
      </c>
      <c r="AA168" s="176">
        <f t="shared" si="128"/>
        <v>0</v>
      </c>
      <c r="AB168" s="176" t="s">
        <v>40</v>
      </c>
    </row>
    <row r="169" spans="1:28" ht="42" customHeight="1" x14ac:dyDescent="0.25">
      <c r="A169" s="38" t="s">
        <v>498</v>
      </c>
      <c r="B169" s="32" t="s">
        <v>37</v>
      </c>
      <c r="C169" s="32">
        <v>10</v>
      </c>
      <c r="D169" s="32" t="s">
        <v>38</v>
      </c>
      <c r="E169" s="39" t="s">
        <v>455</v>
      </c>
      <c r="F169" s="59">
        <f t="shared" si="151"/>
        <v>336575102189</v>
      </c>
      <c r="G169" s="59">
        <f t="shared" si="151"/>
        <v>0</v>
      </c>
      <c r="H169" s="59">
        <f t="shared" si="151"/>
        <v>0</v>
      </c>
      <c r="I169" s="59">
        <f t="shared" si="151"/>
        <v>0</v>
      </c>
      <c r="J169" s="59">
        <f t="shared" si="151"/>
        <v>0</v>
      </c>
      <c r="K169" s="40">
        <f t="shared" si="134"/>
        <v>0</v>
      </c>
      <c r="L169" s="59">
        <f>+L170</f>
        <v>336575102189</v>
      </c>
      <c r="M169" s="323">
        <f t="shared" si="132"/>
        <v>3.6811456083719239E-2</v>
      </c>
      <c r="N169" s="59">
        <f t="shared" si="152"/>
        <v>0</v>
      </c>
      <c r="O169" s="59">
        <f t="shared" si="152"/>
        <v>88425018742</v>
      </c>
      <c r="P169" s="59">
        <f t="shared" si="152"/>
        <v>248150083447</v>
      </c>
      <c r="Q169" s="59">
        <f t="shared" si="152"/>
        <v>88425018742</v>
      </c>
      <c r="R169" s="59">
        <f t="shared" si="152"/>
        <v>248150083447</v>
      </c>
      <c r="S169" s="59">
        <f t="shared" si="152"/>
        <v>0</v>
      </c>
      <c r="T169" s="59">
        <f t="shared" si="152"/>
        <v>0</v>
      </c>
      <c r="U169" s="59">
        <f t="shared" si="152"/>
        <v>88425018742</v>
      </c>
      <c r="V169" s="59">
        <f t="shared" si="152"/>
        <v>0</v>
      </c>
      <c r="W169" s="59">
        <f t="shared" si="152"/>
        <v>0</v>
      </c>
      <c r="X169" s="176">
        <f t="shared" si="136"/>
        <v>0.26272002345659518</v>
      </c>
      <c r="Y169" s="176">
        <f t="shared" si="137"/>
        <v>0</v>
      </c>
      <c r="Z169" s="176">
        <f t="shared" si="138"/>
        <v>0</v>
      </c>
      <c r="AA169" s="176">
        <f t="shared" si="128"/>
        <v>0</v>
      </c>
      <c r="AB169" s="176" t="s">
        <v>40</v>
      </c>
    </row>
    <row r="170" spans="1:28" ht="42" customHeight="1" x14ac:dyDescent="0.25">
      <c r="A170" s="42" t="s">
        <v>499</v>
      </c>
      <c r="B170" s="43" t="s">
        <v>37</v>
      </c>
      <c r="C170" s="43">
        <v>10</v>
      </c>
      <c r="D170" s="43" t="s">
        <v>38</v>
      </c>
      <c r="E170" s="44" t="s">
        <v>268</v>
      </c>
      <c r="F170" s="45">
        <v>336575102189</v>
      </c>
      <c r="G170" s="45">
        <v>0</v>
      </c>
      <c r="H170" s="45">
        <v>0</v>
      </c>
      <c r="I170" s="45">
        <v>0</v>
      </c>
      <c r="J170" s="45">
        <v>0</v>
      </c>
      <c r="K170" s="45">
        <f t="shared" si="134"/>
        <v>0</v>
      </c>
      <c r="L170" s="46">
        <f>+F170+K170</f>
        <v>336575102189</v>
      </c>
      <c r="M170" s="86">
        <f t="shared" si="132"/>
        <v>3.6811456083719239E-2</v>
      </c>
      <c r="N170" s="45">
        <v>0</v>
      </c>
      <c r="O170" s="45">
        <v>88425018742</v>
      </c>
      <c r="P170" s="45">
        <f>L170-O170</f>
        <v>248150083447</v>
      </c>
      <c r="Q170" s="45">
        <v>88425018742</v>
      </c>
      <c r="R170" s="45">
        <f>+L170-Q170</f>
        <v>248150083447</v>
      </c>
      <c r="S170" s="45">
        <f>O170-Q170</f>
        <v>0</v>
      </c>
      <c r="T170" s="45">
        <v>0</v>
      </c>
      <c r="U170" s="45">
        <f>+Q170-T170</f>
        <v>88425018742</v>
      </c>
      <c r="V170" s="45">
        <v>0</v>
      </c>
      <c r="W170" s="48">
        <f>+T170-V170</f>
        <v>0</v>
      </c>
      <c r="X170" s="54">
        <f t="shared" si="136"/>
        <v>0.26272002345659518</v>
      </c>
      <c r="Y170" s="54">
        <f t="shared" si="137"/>
        <v>0</v>
      </c>
      <c r="Z170" s="54">
        <f t="shared" si="138"/>
        <v>0</v>
      </c>
      <c r="AA170" s="54">
        <f t="shared" si="128"/>
        <v>0</v>
      </c>
      <c r="AB170" s="54" t="s">
        <v>40</v>
      </c>
    </row>
    <row r="171" spans="1:28" ht="81.75" customHeight="1" x14ac:dyDescent="0.25">
      <c r="A171" s="38" t="s">
        <v>500</v>
      </c>
      <c r="B171" s="32" t="s">
        <v>37</v>
      </c>
      <c r="C171" s="32">
        <v>10</v>
      </c>
      <c r="D171" s="32" t="s">
        <v>38</v>
      </c>
      <c r="E171" s="39" t="s">
        <v>501</v>
      </c>
      <c r="F171" s="59">
        <f t="shared" ref="F171:J173" si="153">+F172</f>
        <v>171805480513</v>
      </c>
      <c r="G171" s="59">
        <f t="shared" si="153"/>
        <v>0</v>
      </c>
      <c r="H171" s="59">
        <f t="shared" si="153"/>
        <v>0</v>
      </c>
      <c r="I171" s="59">
        <f t="shared" si="153"/>
        <v>0</v>
      </c>
      <c r="J171" s="59">
        <f t="shared" si="153"/>
        <v>0</v>
      </c>
      <c r="K171" s="40">
        <f t="shared" si="134"/>
        <v>0</v>
      </c>
      <c r="L171" s="59">
        <f>+L172</f>
        <v>171805480513</v>
      </c>
      <c r="M171" s="323">
        <f t="shared" si="132"/>
        <v>1.8790486461161882E-2</v>
      </c>
      <c r="N171" s="59">
        <f t="shared" ref="N171:W173" si="154">+N172</f>
        <v>0</v>
      </c>
      <c r="O171" s="59">
        <f t="shared" si="154"/>
        <v>38540033266</v>
      </c>
      <c r="P171" s="59">
        <f t="shared" si="154"/>
        <v>133265447247</v>
      </c>
      <c r="Q171" s="59">
        <f t="shared" si="154"/>
        <v>38540033266</v>
      </c>
      <c r="R171" s="59">
        <f t="shared" si="154"/>
        <v>133265447247</v>
      </c>
      <c r="S171" s="59">
        <f t="shared" si="154"/>
        <v>0</v>
      </c>
      <c r="T171" s="59">
        <f t="shared" si="154"/>
        <v>0</v>
      </c>
      <c r="U171" s="59">
        <f t="shared" si="154"/>
        <v>38540033266</v>
      </c>
      <c r="V171" s="59">
        <f t="shared" si="154"/>
        <v>0</v>
      </c>
      <c r="W171" s="59">
        <f t="shared" si="154"/>
        <v>0</v>
      </c>
      <c r="X171" s="176">
        <f t="shared" si="136"/>
        <v>0.22432365458262429</v>
      </c>
      <c r="Y171" s="176">
        <f t="shared" si="137"/>
        <v>0</v>
      </c>
      <c r="Z171" s="176">
        <f t="shared" si="138"/>
        <v>0</v>
      </c>
      <c r="AA171" s="176">
        <f t="shared" si="128"/>
        <v>0</v>
      </c>
      <c r="AB171" s="176" t="s">
        <v>40</v>
      </c>
    </row>
    <row r="172" spans="1:28" ht="81.75" customHeight="1" x14ac:dyDescent="0.25">
      <c r="A172" s="38" t="s">
        <v>502</v>
      </c>
      <c r="B172" s="32" t="s">
        <v>37</v>
      </c>
      <c r="C172" s="32">
        <v>10</v>
      </c>
      <c r="D172" s="32" t="s">
        <v>38</v>
      </c>
      <c r="E172" s="39" t="s">
        <v>257</v>
      </c>
      <c r="F172" s="59">
        <f t="shared" si="153"/>
        <v>171805480513</v>
      </c>
      <c r="G172" s="59">
        <f t="shared" si="153"/>
        <v>0</v>
      </c>
      <c r="H172" s="59">
        <f t="shared" si="153"/>
        <v>0</v>
      </c>
      <c r="I172" s="59">
        <f t="shared" si="153"/>
        <v>0</v>
      </c>
      <c r="J172" s="59">
        <f t="shared" si="153"/>
        <v>0</v>
      </c>
      <c r="K172" s="40">
        <f t="shared" si="134"/>
        <v>0</v>
      </c>
      <c r="L172" s="59">
        <f>+L173</f>
        <v>171805480513</v>
      </c>
      <c r="M172" s="323">
        <f t="shared" si="132"/>
        <v>1.8790486461161882E-2</v>
      </c>
      <c r="N172" s="59">
        <f t="shared" si="154"/>
        <v>0</v>
      </c>
      <c r="O172" s="59">
        <f t="shared" si="154"/>
        <v>38540033266</v>
      </c>
      <c r="P172" s="59">
        <f t="shared" si="154"/>
        <v>133265447247</v>
      </c>
      <c r="Q172" s="59">
        <f t="shared" si="154"/>
        <v>38540033266</v>
      </c>
      <c r="R172" s="59">
        <f t="shared" si="154"/>
        <v>133265447247</v>
      </c>
      <c r="S172" s="59">
        <f t="shared" si="154"/>
        <v>0</v>
      </c>
      <c r="T172" s="59">
        <f t="shared" si="154"/>
        <v>0</v>
      </c>
      <c r="U172" s="59">
        <f t="shared" si="154"/>
        <v>38540033266</v>
      </c>
      <c r="V172" s="59">
        <f t="shared" si="154"/>
        <v>0</v>
      </c>
      <c r="W172" s="59">
        <f t="shared" si="154"/>
        <v>0</v>
      </c>
      <c r="X172" s="176">
        <f t="shared" si="136"/>
        <v>0.22432365458262429</v>
      </c>
      <c r="Y172" s="176">
        <f t="shared" si="137"/>
        <v>0</v>
      </c>
      <c r="Z172" s="176">
        <f t="shared" si="138"/>
        <v>0</v>
      </c>
      <c r="AA172" s="176">
        <f t="shared" si="128"/>
        <v>0</v>
      </c>
      <c r="AB172" s="176" t="s">
        <v>40</v>
      </c>
    </row>
    <row r="173" spans="1:28" ht="42" customHeight="1" x14ac:dyDescent="0.25">
      <c r="A173" s="38" t="s">
        <v>503</v>
      </c>
      <c r="B173" s="32" t="s">
        <v>37</v>
      </c>
      <c r="C173" s="32">
        <v>10</v>
      </c>
      <c r="D173" s="32" t="s">
        <v>38</v>
      </c>
      <c r="E173" s="39" t="s">
        <v>455</v>
      </c>
      <c r="F173" s="59">
        <f t="shared" si="153"/>
        <v>171805480513</v>
      </c>
      <c r="G173" s="59">
        <f t="shared" si="153"/>
        <v>0</v>
      </c>
      <c r="H173" s="59">
        <f t="shared" si="153"/>
        <v>0</v>
      </c>
      <c r="I173" s="59">
        <f t="shared" si="153"/>
        <v>0</v>
      </c>
      <c r="J173" s="59">
        <f t="shared" si="153"/>
        <v>0</v>
      </c>
      <c r="K173" s="40">
        <f t="shared" si="134"/>
        <v>0</v>
      </c>
      <c r="L173" s="59">
        <f>+L174</f>
        <v>171805480513</v>
      </c>
      <c r="M173" s="323">
        <f t="shared" si="132"/>
        <v>1.8790486461161882E-2</v>
      </c>
      <c r="N173" s="59">
        <f t="shared" si="154"/>
        <v>0</v>
      </c>
      <c r="O173" s="59">
        <f t="shared" si="154"/>
        <v>38540033266</v>
      </c>
      <c r="P173" s="59">
        <f t="shared" si="154"/>
        <v>133265447247</v>
      </c>
      <c r="Q173" s="59">
        <f t="shared" si="154"/>
        <v>38540033266</v>
      </c>
      <c r="R173" s="59">
        <f t="shared" si="154"/>
        <v>133265447247</v>
      </c>
      <c r="S173" s="59">
        <f t="shared" si="154"/>
        <v>0</v>
      </c>
      <c r="T173" s="59">
        <f t="shared" si="154"/>
        <v>0</v>
      </c>
      <c r="U173" s="59">
        <f t="shared" si="154"/>
        <v>38540033266</v>
      </c>
      <c r="V173" s="59">
        <f t="shared" si="154"/>
        <v>0</v>
      </c>
      <c r="W173" s="59">
        <f t="shared" si="154"/>
        <v>0</v>
      </c>
      <c r="X173" s="176">
        <f t="shared" si="136"/>
        <v>0.22432365458262429</v>
      </c>
      <c r="Y173" s="176">
        <f t="shared" si="137"/>
        <v>0</v>
      </c>
      <c r="Z173" s="176">
        <f t="shared" si="138"/>
        <v>0</v>
      </c>
      <c r="AA173" s="176">
        <f t="shared" si="128"/>
        <v>0</v>
      </c>
      <c r="AB173" s="176" t="s">
        <v>40</v>
      </c>
    </row>
    <row r="174" spans="1:28" ht="42" customHeight="1" x14ac:dyDescent="0.25">
      <c r="A174" s="42" t="s">
        <v>504</v>
      </c>
      <c r="B174" s="43" t="s">
        <v>37</v>
      </c>
      <c r="C174" s="43">
        <v>10</v>
      </c>
      <c r="D174" s="43" t="s">
        <v>38</v>
      </c>
      <c r="E174" s="44" t="s">
        <v>268</v>
      </c>
      <c r="F174" s="45">
        <v>171805480513</v>
      </c>
      <c r="G174" s="45">
        <v>0</v>
      </c>
      <c r="H174" s="45">
        <v>0</v>
      </c>
      <c r="I174" s="45">
        <v>0</v>
      </c>
      <c r="J174" s="45">
        <v>0</v>
      </c>
      <c r="K174" s="45">
        <f t="shared" si="134"/>
        <v>0</v>
      </c>
      <c r="L174" s="46">
        <f>+F174+K174</f>
        <v>171805480513</v>
      </c>
      <c r="M174" s="86">
        <f t="shared" si="132"/>
        <v>1.8790486461161882E-2</v>
      </c>
      <c r="N174" s="45">
        <v>0</v>
      </c>
      <c r="O174" s="45">
        <v>38540033266</v>
      </c>
      <c r="P174" s="45">
        <f>L174-O174</f>
        <v>133265447247</v>
      </c>
      <c r="Q174" s="45">
        <v>38540033266</v>
      </c>
      <c r="R174" s="45">
        <f>+L174-Q174</f>
        <v>133265447247</v>
      </c>
      <c r="S174" s="45">
        <f>O174-Q174</f>
        <v>0</v>
      </c>
      <c r="T174" s="45">
        <v>0</v>
      </c>
      <c r="U174" s="45">
        <f>+Q174-T174</f>
        <v>38540033266</v>
      </c>
      <c r="V174" s="45">
        <v>0</v>
      </c>
      <c r="W174" s="48">
        <f>+T174-V174</f>
        <v>0</v>
      </c>
      <c r="X174" s="54">
        <f t="shared" si="136"/>
        <v>0.22432365458262429</v>
      </c>
      <c r="Y174" s="54">
        <f t="shared" si="137"/>
        <v>0</v>
      </c>
      <c r="Z174" s="54">
        <f t="shared" si="138"/>
        <v>0</v>
      </c>
      <c r="AA174" s="54">
        <f t="shared" si="128"/>
        <v>0</v>
      </c>
      <c r="AB174" s="54" t="s">
        <v>40</v>
      </c>
    </row>
    <row r="175" spans="1:28" ht="96" customHeight="1" x14ac:dyDescent="0.25">
      <c r="A175" s="38" t="s">
        <v>505</v>
      </c>
      <c r="B175" s="32" t="s">
        <v>37</v>
      </c>
      <c r="C175" s="32">
        <v>10</v>
      </c>
      <c r="D175" s="32" t="s">
        <v>38</v>
      </c>
      <c r="E175" s="39" t="s">
        <v>506</v>
      </c>
      <c r="F175" s="59">
        <f t="shared" ref="F175:J177" si="155">+F176</f>
        <v>82951548959</v>
      </c>
      <c r="G175" s="59">
        <f t="shared" si="155"/>
        <v>0</v>
      </c>
      <c r="H175" s="59">
        <f t="shared" si="155"/>
        <v>0</v>
      </c>
      <c r="I175" s="59">
        <f t="shared" si="155"/>
        <v>0</v>
      </c>
      <c r="J175" s="59">
        <f t="shared" si="155"/>
        <v>0</v>
      </c>
      <c r="K175" s="40">
        <f t="shared" si="134"/>
        <v>0</v>
      </c>
      <c r="L175" s="59">
        <f>+L176</f>
        <v>82951548959</v>
      </c>
      <c r="M175" s="323">
        <f t="shared" si="132"/>
        <v>9.0724693589070583E-3</v>
      </c>
      <c r="N175" s="59">
        <f t="shared" ref="N175:W177" si="156">+N176</f>
        <v>0</v>
      </c>
      <c r="O175" s="59">
        <f t="shared" si="156"/>
        <v>20567796812</v>
      </c>
      <c r="P175" s="59">
        <f t="shared" si="156"/>
        <v>62383752147</v>
      </c>
      <c r="Q175" s="59">
        <f t="shared" si="156"/>
        <v>20567796812</v>
      </c>
      <c r="R175" s="59">
        <f t="shared" si="156"/>
        <v>62383752147</v>
      </c>
      <c r="S175" s="59">
        <f t="shared" si="156"/>
        <v>0</v>
      </c>
      <c r="T175" s="59">
        <f t="shared" si="156"/>
        <v>20567796812</v>
      </c>
      <c r="U175" s="59">
        <f t="shared" si="156"/>
        <v>0</v>
      </c>
      <c r="V175" s="59">
        <f t="shared" si="156"/>
        <v>20567796812</v>
      </c>
      <c r="W175" s="59">
        <f t="shared" si="156"/>
        <v>0</v>
      </c>
      <c r="X175" s="176">
        <f t="shared" si="136"/>
        <v>0.24794952077586799</v>
      </c>
      <c r="Y175" s="176">
        <f t="shared" si="137"/>
        <v>0.24794952077586799</v>
      </c>
      <c r="Z175" s="176">
        <f t="shared" si="138"/>
        <v>0.24794952077586799</v>
      </c>
      <c r="AA175" s="176">
        <f t="shared" si="128"/>
        <v>1</v>
      </c>
      <c r="AB175" s="176">
        <f t="shared" ref="AB175:AB178" si="157">+V175/T175</f>
        <v>1</v>
      </c>
    </row>
    <row r="176" spans="1:28" ht="96" customHeight="1" x14ac:dyDescent="0.25">
      <c r="A176" s="38" t="s">
        <v>507</v>
      </c>
      <c r="B176" s="32" t="s">
        <v>37</v>
      </c>
      <c r="C176" s="32">
        <v>10</v>
      </c>
      <c r="D176" s="32" t="s">
        <v>38</v>
      </c>
      <c r="E176" s="39" t="s">
        <v>257</v>
      </c>
      <c r="F176" s="59">
        <f t="shared" si="155"/>
        <v>82951548959</v>
      </c>
      <c r="G176" s="59">
        <f t="shared" si="155"/>
        <v>0</v>
      </c>
      <c r="H176" s="59">
        <f t="shared" si="155"/>
        <v>0</v>
      </c>
      <c r="I176" s="59">
        <f t="shared" si="155"/>
        <v>0</v>
      </c>
      <c r="J176" s="59">
        <f t="shared" si="155"/>
        <v>0</v>
      </c>
      <c r="K176" s="40">
        <f t="shared" si="134"/>
        <v>0</v>
      </c>
      <c r="L176" s="59">
        <f>+L177</f>
        <v>82951548959</v>
      </c>
      <c r="M176" s="323">
        <f t="shared" si="132"/>
        <v>9.0724693589070583E-3</v>
      </c>
      <c r="N176" s="59">
        <f t="shared" si="156"/>
        <v>0</v>
      </c>
      <c r="O176" s="59">
        <f t="shared" si="156"/>
        <v>20567796812</v>
      </c>
      <c r="P176" s="59">
        <f t="shared" si="156"/>
        <v>62383752147</v>
      </c>
      <c r="Q176" s="59">
        <f t="shared" si="156"/>
        <v>20567796812</v>
      </c>
      <c r="R176" s="59">
        <f t="shared" si="156"/>
        <v>62383752147</v>
      </c>
      <c r="S176" s="59">
        <f t="shared" si="156"/>
        <v>0</v>
      </c>
      <c r="T176" s="59">
        <f t="shared" si="156"/>
        <v>20567796812</v>
      </c>
      <c r="U176" s="59">
        <f t="shared" si="156"/>
        <v>0</v>
      </c>
      <c r="V176" s="59">
        <f t="shared" si="156"/>
        <v>20567796812</v>
      </c>
      <c r="W176" s="59">
        <f t="shared" si="156"/>
        <v>0</v>
      </c>
      <c r="X176" s="176">
        <f t="shared" si="136"/>
        <v>0.24794952077586799</v>
      </c>
      <c r="Y176" s="176">
        <f t="shared" si="137"/>
        <v>0.24794952077586799</v>
      </c>
      <c r="Z176" s="176">
        <f t="shared" si="138"/>
        <v>0.24794952077586799</v>
      </c>
      <c r="AA176" s="176">
        <f t="shared" si="128"/>
        <v>1</v>
      </c>
      <c r="AB176" s="176">
        <f t="shared" si="157"/>
        <v>1</v>
      </c>
    </row>
    <row r="177" spans="1:28" ht="42" customHeight="1" x14ac:dyDescent="0.25">
      <c r="A177" s="38" t="s">
        <v>508</v>
      </c>
      <c r="B177" s="32" t="s">
        <v>37</v>
      </c>
      <c r="C177" s="32">
        <v>10</v>
      </c>
      <c r="D177" s="32" t="s">
        <v>38</v>
      </c>
      <c r="E177" s="39" t="s">
        <v>455</v>
      </c>
      <c r="F177" s="59">
        <f t="shared" si="155"/>
        <v>82951548959</v>
      </c>
      <c r="G177" s="59">
        <f t="shared" si="155"/>
        <v>0</v>
      </c>
      <c r="H177" s="59">
        <f t="shared" si="155"/>
        <v>0</v>
      </c>
      <c r="I177" s="59">
        <f t="shared" si="155"/>
        <v>0</v>
      </c>
      <c r="J177" s="59">
        <f t="shared" si="155"/>
        <v>0</v>
      </c>
      <c r="K177" s="40">
        <f t="shared" si="134"/>
        <v>0</v>
      </c>
      <c r="L177" s="59">
        <f>+L178</f>
        <v>82951548959</v>
      </c>
      <c r="M177" s="323">
        <f t="shared" si="132"/>
        <v>9.0724693589070583E-3</v>
      </c>
      <c r="N177" s="59">
        <f t="shared" si="156"/>
        <v>0</v>
      </c>
      <c r="O177" s="59">
        <f t="shared" si="156"/>
        <v>20567796812</v>
      </c>
      <c r="P177" s="59">
        <f t="shared" si="156"/>
        <v>62383752147</v>
      </c>
      <c r="Q177" s="59">
        <f t="shared" si="156"/>
        <v>20567796812</v>
      </c>
      <c r="R177" s="59">
        <f t="shared" si="156"/>
        <v>62383752147</v>
      </c>
      <c r="S177" s="59">
        <f t="shared" si="156"/>
        <v>0</v>
      </c>
      <c r="T177" s="59">
        <f t="shared" si="156"/>
        <v>20567796812</v>
      </c>
      <c r="U177" s="59">
        <f t="shared" si="156"/>
        <v>0</v>
      </c>
      <c r="V177" s="59">
        <f t="shared" si="156"/>
        <v>20567796812</v>
      </c>
      <c r="W177" s="59">
        <f t="shared" si="156"/>
        <v>0</v>
      </c>
      <c r="X177" s="176">
        <f t="shared" si="136"/>
        <v>0.24794952077586799</v>
      </c>
      <c r="Y177" s="176">
        <f t="shared" si="137"/>
        <v>0.24794952077586799</v>
      </c>
      <c r="Z177" s="176">
        <f t="shared" si="138"/>
        <v>0.24794952077586799</v>
      </c>
      <c r="AA177" s="176">
        <f t="shared" si="128"/>
        <v>1</v>
      </c>
      <c r="AB177" s="176">
        <f t="shared" si="157"/>
        <v>1</v>
      </c>
    </row>
    <row r="178" spans="1:28" ht="42" customHeight="1" x14ac:dyDescent="0.25">
      <c r="A178" s="42" t="s">
        <v>509</v>
      </c>
      <c r="B178" s="43" t="s">
        <v>37</v>
      </c>
      <c r="C178" s="43">
        <v>10</v>
      </c>
      <c r="D178" s="43" t="s">
        <v>38</v>
      </c>
      <c r="E178" s="44" t="s">
        <v>268</v>
      </c>
      <c r="F178" s="45">
        <v>82951548959</v>
      </c>
      <c r="G178" s="45">
        <v>0</v>
      </c>
      <c r="H178" s="45">
        <v>0</v>
      </c>
      <c r="I178" s="45">
        <v>0</v>
      </c>
      <c r="J178" s="45">
        <v>0</v>
      </c>
      <c r="K178" s="45">
        <f t="shared" si="134"/>
        <v>0</v>
      </c>
      <c r="L178" s="46">
        <f>+F178+K178</f>
        <v>82951548959</v>
      </c>
      <c r="M178" s="86">
        <f t="shared" si="132"/>
        <v>9.0724693589070583E-3</v>
      </c>
      <c r="N178" s="45">
        <v>0</v>
      </c>
      <c r="O178" s="45">
        <v>20567796812</v>
      </c>
      <c r="P178" s="45">
        <f>L178-O178</f>
        <v>62383752147</v>
      </c>
      <c r="Q178" s="45">
        <v>20567796812</v>
      </c>
      <c r="R178" s="45">
        <f>+L178-Q178</f>
        <v>62383752147</v>
      </c>
      <c r="S178" s="45">
        <f>O178-Q178</f>
        <v>0</v>
      </c>
      <c r="T178" s="45">
        <v>20567796812</v>
      </c>
      <c r="U178" s="45">
        <f>+Q178-T178</f>
        <v>0</v>
      </c>
      <c r="V178" s="45">
        <v>20567796812</v>
      </c>
      <c r="W178" s="48">
        <f>+T178-V178</f>
        <v>0</v>
      </c>
      <c r="X178" s="54">
        <f t="shared" si="136"/>
        <v>0.24794952077586799</v>
      </c>
      <c r="Y178" s="54">
        <f t="shared" si="137"/>
        <v>0.24794952077586799</v>
      </c>
      <c r="Z178" s="54">
        <f t="shared" si="138"/>
        <v>0.24794952077586799</v>
      </c>
      <c r="AA178" s="54">
        <f t="shared" si="128"/>
        <v>1</v>
      </c>
      <c r="AB178" s="54">
        <f t="shared" si="157"/>
        <v>1</v>
      </c>
    </row>
    <row r="179" spans="1:28" ht="99.75" customHeight="1" x14ac:dyDescent="0.25">
      <c r="A179" s="38" t="s">
        <v>510</v>
      </c>
      <c r="B179" s="32" t="s">
        <v>37</v>
      </c>
      <c r="C179" s="32">
        <v>10</v>
      </c>
      <c r="D179" s="32" t="s">
        <v>38</v>
      </c>
      <c r="E179" s="39" t="s">
        <v>511</v>
      </c>
      <c r="F179" s="59">
        <f t="shared" ref="F179:J181" si="158">+F180</f>
        <v>221019698527</v>
      </c>
      <c r="G179" s="59">
        <f t="shared" si="158"/>
        <v>0</v>
      </c>
      <c r="H179" s="59">
        <f t="shared" si="158"/>
        <v>0</v>
      </c>
      <c r="I179" s="59">
        <f t="shared" si="158"/>
        <v>0</v>
      </c>
      <c r="J179" s="59">
        <f t="shared" si="158"/>
        <v>0</v>
      </c>
      <c r="K179" s="40">
        <f t="shared" si="134"/>
        <v>0</v>
      </c>
      <c r="L179" s="59">
        <f>+L180</f>
        <v>221019698527</v>
      </c>
      <c r="M179" s="323">
        <f t="shared" si="132"/>
        <v>2.4173080162640234E-2</v>
      </c>
      <c r="N179" s="59">
        <f t="shared" ref="N179:W181" si="159">+N180</f>
        <v>0</v>
      </c>
      <c r="O179" s="59">
        <f t="shared" si="159"/>
        <v>66823866756</v>
      </c>
      <c r="P179" s="59">
        <f t="shared" si="159"/>
        <v>154195831771</v>
      </c>
      <c r="Q179" s="59">
        <f t="shared" si="159"/>
        <v>66823866756</v>
      </c>
      <c r="R179" s="59">
        <f t="shared" si="159"/>
        <v>154195831771</v>
      </c>
      <c r="S179" s="59">
        <f t="shared" si="159"/>
        <v>0</v>
      </c>
      <c r="T179" s="59">
        <f t="shared" si="159"/>
        <v>66823866756</v>
      </c>
      <c r="U179" s="59">
        <f t="shared" si="159"/>
        <v>0</v>
      </c>
      <c r="V179" s="59">
        <f t="shared" si="159"/>
        <v>66823866756</v>
      </c>
      <c r="W179" s="59">
        <f t="shared" si="159"/>
        <v>0</v>
      </c>
      <c r="X179" s="176">
        <f t="shared" si="136"/>
        <v>0.30234348884444218</v>
      </c>
      <c r="Y179" s="176">
        <f t="shared" si="137"/>
        <v>0.30234348884444218</v>
      </c>
      <c r="Z179" s="176">
        <f t="shared" si="138"/>
        <v>0.30234348884444218</v>
      </c>
      <c r="AA179" s="176">
        <f t="shared" si="128"/>
        <v>1</v>
      </c>
      <c r="AB179" s="176">
        <f t="shared" si="129"/>
        <v>1</v>
      </c>
    </row>
    <row r="180" spans="1:28" ht="99.75" customHeight="1" x14ac:dyDescent="0.25">
      <c r="A180" s="38" t="s">
        <v>512</v>
      </c>
      <c r="B180" s="32" t="s">
        <v>37</v>
      </c>
      <c r="C180" s="32">
        <v>10</v>
      </c>
      <c r="D180" s="32" t="s">
        <v>38</v>
      </c>
      <c r="E180" s="39" t="s">
        <v>257</v>
      </c>
      <c r="F180" s="59">
        <f t="shared" si="158"/>
        <v>221019698527</v>
      </c>
      <c r="G180" s="59">
        <f t="shared" si="158"/>
        <v>0</v>
      </c>
      <c r="H180" s="59">
        <f t="shared" si="158"/>
        <v>0</v>
      </c>
      <c r="I180" s="59">
        <f t="shared" si="158"/>
        <v>0</v>
      </c>
      <c r="J180" s="59">
        <f t="shared" si="158"/>
        <v>0</v>
      </c>
      <c r="K180" s="40">
        <f t="shared" si="134"/>
        <v>0</v>
      </c>
      <c r="L180" s="59">
        <f>+L181</f>
        <v>221019698527</v>
      </c>
      <c r="M180" s="323">
        <f t="shared" si="132"/>
        <v>2.4173080162640234E-2</v>
      </c>
      <c r="N180" s="59">
        <f t="shared" si="159"/>
        <v>0</v>
      </c>
      <c r="O180" s="59">
        <f t="shared" si="159"/>
        <v>66823866756</v>
      </c>
      <c r="P180" s="59">
        <f t="shared" si="159"/>
        <v>154195831771</v>
      </c>
      <c r="Q180" s="59">
        <f t="shared" si="159"/>
        <v>66823866756</v>
      </c>
      <c r="R180" s="59">
        <f t="shared" si="159"/>
        <v>154195831771</v>
      </c>
      <c r="S180" s="59">
        <f t="shared" si="159"/>
        <v>0</v>
      </c>
      <c r="T180" s="59">
        <f t="shared" si="159"/>
        <v>66823866756</v>
      </c>
      <c r="U180" s="59">
        <f t="shared" si="159"/>
        <v>0</v>
      </c>
      <c r="V180" s="59">
        <f t="shared" si="159"/>
        <v>66823866756</v>
      </c>
      <c r="W180" s="59">
        <f t="shared" si="159"/>
        <v>0</v>
      </c>
      <c r="X180" s="176">
        <f t="shared" si="136"/>
        <v>0.30234348884444218</v>
      </c>
      <c r="Y180" s="176">
        <f t="shared" si="137"/>
        <v>0.30234348884444218</v>
      </c>
      <c r="Z180" s="176">
        <f t="shared" si="138"/>
        <v>0.30234348884444218</v>
      </c>
      <c r="AA180" s="176">
        <f t="shared" si="128"/>
        <v>1</v>
      </c>
      <c r="AB180" s="176">
        <f t="shared" si="129"/>
        <v>1</v>
      </c>
    </row>
    <row r="181" spans="1:28" ht="42" customHeight="1" x14ac:dyDescent="0.25">
      <c r="A181" s="38" t="s">
        <v>513</v>
      </c>
      <c r="B181" s="32" t="s">
        <v>37</v>
      </c>
      <c r="C181" s="32">
        <v>10</v>
      </c>
      <c r="D181" s="32" t="s">
        <v>38</v>
      </c>
      <c r="E181" s="39" t="s">
        <v>455</v>
      </c>
      <c r="F181" s="59">
        <f t="shared" si="158"/>
        <v>221019698527</v>
      </c>
      <c r="G181" s="59">
        <f t="shared" si="158"/>
        <v>0</v>
      </c>
      <c r="H181" s="59">
        <f t="shared" si="158"/>
        <v>0</v>
      </c>
      <c r="I181" s="59">
        <f t="shared" si="158"/>
        <v>0</v>
      </c>
      <c r="J181" s="59">
        <f t="shared" si="158"/>
        <v>0</v>
      </c>
      <c r="K181" s="40">
        <f t="shared" si="134"/>
        <v>0</v>
      </c>
      <c r="L181" s="59">
        <f>+L182</f>
        <v>221019698527</v>
      </c>
      <c r="M181" s="323">
        <f t="shared" si="132"/>
        <v>2.4173080162640234E-2</v>
      </c>
      <c r="N181" s="59">
        <f t="shared" si="159"/>
        <v>0</v>
      </c>
      <c r="O181" s="59">
        <f t="shared" si="159"/>
        <v>66823866756</v>
      </c>
      <c r="P181" s="59">
        <f t="shared" si="159"/>
        <v>154195831771</v>
      </c>
      <c r="Q181" s="59">
        <f t="shared" si="159"/>
        <v>66823866756</v>
      </c>
      <c r="R181" s="59">
        <f t="shared" si="159"/>
        <v>154195831771</v>
      </c>
      <c r="S181" s="59">
        <f t="shared" si="159"/>
        <v>0</v>
      </c>
      <c r="T181" s="59">
        <f t="shared" si="159"/>
        <v>66823866756</v>
      </c>
      <c r="U181" s="59">
        <f t="shared" si="159"/>
        <v>0</v>
      </c>
      <c r="V181" s="59">
        <f t="shared" si="159"/>
        <v>66823866756</v>
      </c>
      <c r="W181" s="59">
        <f t="shared" si="159"/>
        <v>0</v>
      </c>
      <c r="X181" s="176">
        <f t="shared" si="136"/>
        <v>0.30234348884444218</v>
      </c>
      <c r="Y181" s="176">
        <f t="shared" si="137"/>
        <v>0.30234348884444218</v>
      </c>
      <c r="Z181" s="176">
        <f t="shared" si="138"/>
        <v>0.30234348884444218</v>
      </c>
      <c r="AA181" s="176">
        <f t="shared" si="128"/>
        <v>1</v>
      </c>
      <c r="AB181" s="176">
        <f t="shared" si="129"/>
        <v>1</v>
      </c>
    </row>
    <row r="182" spans="1:28" ht="42" customHeight="1" x14ac:dyDescent="0.25">
      <c r="A182" s="42" t="s">
        <v>514</v>
      </c>
      <c r="B182" s="43" t="s">
        <v>37</v>
      </c>
      <c r="C182" s="43">
        <v>10</v>
      </c>
      <c r="D182" s="43" t="s">
        <v>38</v>
      </c>
      <c r="E182" s="44" t="s">
        <v>268</v>
      </c>
      <c r="F182" s="45">
        <v>221019698527</v>
      </c>
      <c r="G182" s="45">
        <v>0</v>
      </c>
      <c r="H182" s="45">
        <v>0</v>
      </c>
      <c r="I182" s="45">
        <v>0</v>
      </c>
      <c r="J182" s="45">
        <v>0</v>
      </c>
      <c r="K182" s="45">
        <f t="shared" si="134"/>
        <v>0</v>
      </c>
      <c r="L182" s="46">
        <f>+F182+K182</f>
        <v>221019698527</v>
      </c>
      <c r="M182" s="86">
        <f t="shared" si="132"/>
        <v>2.4173080162640234E-2</v>
      </c>
      <c r="N182" s="45">
        <v>0</v>
      </c>
      <c r="O182" s="45">
        <v>66823866756</v>
      </c>
      <c r="P182" s="45">
        <f>L182-O182</f>
        <v>154195831771</v>
      </c>
      <c r="Q182" s="45">
        <v>66823866756</v>
      </c>
      <c r="R182" s="45">
        <f>+L182-Q182</f>
        <v>154195831771</v>
      </c>
      <c r="S182" s="45">
        <f>O182-Q182</f>
        <v>0</v>
      </c>
      <c r="T182" s="45">
        <v>66823866756</v>
      </c>
      <c r="U182" s="45">
        <f>+Q182-T182</f>
        <v>0</v>
      </c>
      <c r="V182" s="45">
        <v>66823866756</v>
      </c>
      <c r="W182" s="48">
        <f>+T182-V182</f>
        <v>0</v>
      </c>
      <c r="X182" s="54">
        <f t="shared" si="136"/>
        <v>0.30234348884444218</v>
      </c>
      <c r="Y182" s="54">
        <f t="shared" si="137"/>
        <v>0.30234348884444218</v>
      </c>
      <c r="Z182" s="54">
        <f t="shared" si="138"/>
        <v>0.30234348884444218</v>
      </c>
      <c r="AA182" s="54">
        <f t="shared" si="128"/>
        <v>1</v>
      </c>
      <c r="AB182" s="54">
        <f t="shared" si="129"/>
        <v>1</v>
      </c>
    </row>
    <row r="183" spans="1:28" ht="76.5" customHeight="1" x14ac:dyDescent="0.25">
      <c r="A183" s="38" t="s">
        <v>515</v>
      </c>
      <c r="B183" s="32" t="s">
        <v>37</v>
      </c>
      <c r="C183" s="32">
        <v>10</v>
      </c>
      <c r="D183" s="32" t="s">
        <v>38</v>
      </c>
      <c r="E183" s="39" t="s">
        <v>516</v>
      </c>
      <c r="F183" s="59">
        <f t="shared" ref="F183:J185" si="160">+F184</f>
        <v>185800340558</v>
      </c>
      <c r="G183" s="59">
        <f t="shared" si="160"/>
        <v>0</v>
      </c>
      <c r="H183" s="59">
        <f t="shared" si="160"/>
        <v>0</v>
      </c>
      <c r="I183" s="59">
        <f t="shared" si="160"/>
        <v>0</v>
      </c>
      <c r="J183" s="59">
        <f t="shared" si="160"/>
        <v>0</v>
      </c>
      <c r="K183" s="40">
        <f t="shared" si="134"/>
        <v>0</v>
      </c>
      <c r="L183" s="59">
        <f>+L184</f>
        <v>185800340558</v>
      </c>
      <c r="M183" s="323">
        <f t="shared" si="132"/>
        <v>2.0321114165331826E-2</v>
      </c>
      <c r="N183" s="59">
        <f t="shared" ref="N183:W185" si="161">+N184</f>
        <v>0</v>
      </c>
      <c r="O183" s="59">
        <f t="shared" si="161"/>
        <v>65349904177</v>
      </c>
      <c r="P183" s="59">
        <f t="shared" si="161"/>
        <v>120450436381</v>
      </c>
      <c r="Q183" s="59">
        <f t="shared" si="161"/>
        <v>65349904177</v>
      </c>
      <c r="R183" s="59">
        <f t="shared" si="161"/>
        <v>120450436381</v>
      </c>
      <c r="S183" s="59">
        <f t="shared" si="161"/>
        <v>0</v>
      </c>
      <c r="T183" s="59">
        <f t="shared" si="161"/>
        <v>65349904177</v>
      </c>
      <c r="U183" s="59">
        <f t="shared" si="161"/>
        <v>0</v>
      </c>
      <c r="V183" s="59">
        <f t="shared" si="161"/>
        <v>65349904177</v>
      </c>
      <c r="W183" s="59">
        <f t="shared" si="161"/>
        <v>0</v>
      </c>
      <c r="X183" s="176">
        <f t="shared" si="136"/>
        <v>0.35172112161226193</v>
      </c>
      <c r="Y183" s="176">
        <f t="shared" si="137"/>
        <v>0.35172112161226193</v>
      </c>
      <c r="Z183" s="176">
        <f t="shared" si="138"/>
        <v>0.35172112161226193</v>
      </c>
      <c r="AA183" s="176">
        <f t="shared" si="128"/>
        <v>1</v>
      </c>
      <c r="AB183" s="176">
        <f t="shared" si="129"/>
        <v>1</v>
      </c>
    </row>
    <row r="184" spans="1:28" ht="76.5" customHeight="1" x14ac:dyDescent="0.25">
      <c r="A184" s="38" t="s">
        <v>517</v>
      </c>
      <c r="B184" s="32" t="s">
        <v>37</v>
      </c>
      <c r="C184" s="32">
        <v>10</v>
      </c>
      <c r="D184" s="32" t="s">
        <v>38</v>
      </c>
      <c r="E184" s="39" t="s">
        <v>257</v>
      </c>
      <c r="F184" s="59">
        <f t="shared" si="160"/>
        <v>185800340558</v>
      </c>
      <c r="G184" s="59">
        <f t="shared" si="160"/>
        <v>0</v>
      </c>
      <c r="H184" s="59">
        <f t="shared" si="160"/>
        <v>0</v>
      </c>
      <c r="I184" s="59">
        <f t="shared" si="160"/>
        <v>0</v>
      </c>
      <c r="J184" s="59">
        <f t="shared" si="160"/>
        <v>0</v>
      </c>
      <c r="K184" s="40">
        <f t="shared" si="134"/>
        <v>0</v>
      </c>
      <c r="L184" s="59">
        <f>+L185</f>
        <v>185800340558</v>
      </c>
      <c r="M184" s="323">
        <f t="shared" si="132"/>
        <v>2.0321114165331826E-2</v>
      </c>
      <c r="N184" s="59">
        <f t="shared" si="161"/>
        <v>0</v>
      </c>
      <c r="O184" s="59">
        <f t="shared" si="161"/>
        <v>65349904177</v>
      </c>
      <c r="P184" s="59">
        <f t="shared" si="161"/>
        <v>120450436381</v>
      </c>
      <c r="Q184" s="59">
        <f t="shared" si="161"/>
        <v>65349904177</v>
      </c>
      <c r="R184" s="59">
        <f t="shared" si="161"/>
        <v>120450436381</v>
      </c>
      <c r="S184" s="59">
        <f t="shared" si="161"/>
        <v>0</v>
      </c>
      <c r="T184" s="59">
        <f t="shared" si="161"/>
        <v>65349904177</v>
      </c>
      <c r="U184" s="59">
        <f t="shared" si="161"/>
        <v>0</v>
      </c>
      <c r="V184" s="59">
        <f t="shared" si="161"/>
        <v>65349904177</v>
      </c>
      <c r="W184" s="59">
        <f t="shared" si="161"/>
        <v>0</v>
      </c>
      <c r="X184" s="176">
        <f t="shared" si="136"/>
        <v>0.35172112161226193</v>
      </c>
      <c r="Y184" s="176">
        <f t="shared" si="137"/>
        <v>0.35172112161226193</v>
      </c>
      <c r="Z184" s="176">
        <f t="shared" si="138"/>
        <v>0.35172112161226193</v>
      </c>
      <c r="AA184" s="176">
        <f t="shared" si="128"/>
        <v>1</v>
      </c>
      <c r="AB184" s="176">
        <f t="shared" si="129"/>
        <v>1</v>
      </c>
    </row>
    <row r="185" spans="1:28" ht="42" customHeight="1" x14ac:dyDescent="0.25">
      <c r="A185" s="38" t="s">
        <v>518</v>
      </c>
      <c r="B185" s="32" t="s">
        <v>37</v>
      </c>
      <c r="C185" s="32">
        <v>10</v>
      </c>
      <c r="D185" s="32" t="s">
        <v>38</v>
      </c>
      <c r="E185" s="39" t="s">
        <v>455</v>
      </c>
      <c r="F185" s="59">
        <f t="shared" si="160"/>
        <v>185800340558</v>
      </c>
      <c r="G185" s="59">
        <f t="shared" si="160"/>
        <v>0</v>
      </c>
      <c r="H185" s="59">
        <f t="shared" si="160"/>
        <v>0</v>
      </c>
      <c r="I185" s="59">
        <f t="shared" si="160"/>
        <v>0</v>
      </c>
      <c r="J185" s="59">
        <f t="shared" si="160"/>
        <v>0</v>
      </c>
      <c r="K185" s="40">
        <f t="shared" si="134"/>
        <v>0</v>
      </c>
      <c r="L185" s="59">
        <f>+L186</f>
        <v>185800340558</v>
      </c>
      <c r="M185" s="323">
        <f t="shared" si="132"/>
        <v>2.0321114165331826E-2</v>
      </c>
      <c r="N185" s="59">
        <f t="shared" si="161"/>
        <v>0</v>
      </c>
      <c r="O185" s="59">
        <f t="shared" si="161"/>
        <v>65349904177</v>
      </c>
      <c r="P185" s="59">
        <f t="shared" si="161"/>
        <v>120450436381</v>
      </c>
      <c r="Q185" s="59">
        <f t="shared" si="161"/>
        <v>65349904177</v>
      </c>
      <c r="R185" s="59">
        <f t="shared" si="161"/>
        <v>120450436381</v>
      </c>
      <c r="S185" s="59">
        <f t="shared" si="161"/>
        <v>0</v>
      </c>
      <c r="T185" s="59">
        <f t="shared" si="161"/>
        <v>65349904177</v>
      </c>
      <c r="U185" s="59">
        <f t="shared" si="161"/>
        <v>0</v>
      </c>
      <c r="V185" s="59">
        <f t="shared" si="161"/>
        <v>65349904177</v>
      </c>
      <c r="W185" s="59">
        <f t="shared" si="161"/>
        <v>0</v>
      </c>
      <c r="X185" s="176">
        <f t="shared" si="136"/>
        <v>0.35172112161226193</v>
      </c>
      <c r="Y185" s="176">
        <f t="shared" si="137"/>
        <v>0.35172112161226193</v>
      </c>
      <c r="Z185" s="176">
        <f t="shared" si="138"/>
        <v>0.35172112161226193</v>
      </c>
      <c r="AA185" s="176">
        <f t="shared" si="128"/>
        <v>1</v>
      </c>
      <c r="AB185" s="176">
        <f t="shared" si="129"/>
        <v>1</v>
      </c>
    </row>
    <row r="186" spans="1:28" ht="42" customHeight="1" x14ac:dyDescent="0.25">
      <c r="A186" s="42" t="s">
        <v>519</v>
      </c>
      <c r="B186" s="124" t="s">
        <v>37</v>
      </c>
      <c r="C186" s="43">
        <v>10</v>
      </c>
      <c r="D186" s="43" t="s">
        <v>38</v>
      </c>
      <c r="E186" s="44" t="s">
        <v>268</v>
      </c>
      <c r="F186" s="45">
        <v>185800340558</v>
      </c>
      <c r="G186" s="45">
        <v>0</v>
      </c>
      <c r="H186" s="45">
        <v>0</v>
      </c>
      <c r="I186" s="45">
        <v>0</v>
      </c>
      <c r="J186" s="45">
        <v>0</v>
      </c>
      <c r="K186" s="45">
        <f t="shared" si="134"/>
        <v>0</v>
      </c>
      <c r="L186" s="46">
        <f>+F186+K186</f>
        <v>185800340558</v>
      </c>
      <c r="M186" s="86">
        <f t="shared" si="132"/>
        <v>2.0321114165331826E-2</v>
      </c>
      <c r="N186" s="45">
        <v>0</v>
      </c>
      <c r="O186" s="45">
        <v>65349904177</v>
      </c>
      <c r="P186" s="45">
        <f>L186-O186</f>
        <v>120450436381</v>
      </c>
      <c r="Q186" s="45">
        <v>65349904177</v>
      </c>
      <c r="R186" s="45">
        <f>+L186-Q186</f>
        <v>120450436381</v>
      </c>
      <c r="S186" s="45">
        <f>O186-Q186</f>
        <v>0</v>
      </c>
      <c r="T186" s="45">
        <v>65349904177</v>
      </c>
      <c r="U186" s="45">
        <f>+Q186-T186</f>
        <v>0</v>
      </c>
      <c r="V186" s="45">
        <v>65349904177</v>
      </c>
      <c r="W186" s="48">
        <f>+T186-V186</f>
        <v>0</v>
      </c>
      <c r="X186" s="54">
        <f t="shared" si="136"/>
        <v>0.35172112161226193</v>
      </c>
      <c r="Y186" s="54">
        <f t="shared" si="137"/>
        <v>0.35172112161226193</v>
      </c>
      <c r="Z186" s="54">
        <f t="shared" si="138"/>
        <v>0.35172112161226193</v>
      </c>
      <c r="AA186" s="54">
        <f t="shared" si="128"/>
        <v>1</v>
      </c>
      <c r="AB186" s="54">
        <f t="shared" si="129"/>
        <v>1</v>
      </c>
    </row>
    <row r="187" spans="1:28" ht="96.75" customHeight="1" x14ac:dyDescent="0.25">
      <c r="A187" s="38" t="s">
        <v>520</v>
      </c>
      <c r="B187" s="32" t="s">
        <v>37</v>
      </c>
      <c r="C187" s="32">
        <v>10</v>
      </c>
      <c r="D187" s="32" t="s">
        <v>38</v>
      </c>
      <c r="E187" s="39" t="s">
        <v>521</v>
      </c>
      <c r="F187" s="59">
        <f t="shared" ref="F187:J189" si="162">+F188</f>
        <v>287710998062</v>
      </c>
      <c r="G187" s="59">
        <f t="shared" si="162"/>
        <v>0</v>
      </c>
      <c r="H187" s="59">
        <f t="shared" si="162"/>
        <v>0</v>
      </c>
      <c r="I187" s="59">
        <f t="shared" si="162"/>
        <v>0</v>
      </c>
      <c r="J187" s="59">
        <f t="shared" si="162"/>
        <v>0</v>
      </c>
      <c r="K187" s="40">
        <f t="shared" si="134"/>
        <v>0</v>
      </c>
      <c r="L187" s="59">
        <f>+L188</f>
        <v>287710998062</v>
      </c>
      <c r="M187" s="323">
        <f t="shared" si="132"/>
        <v>3.1467154584759072E-2</v>
      </c>
      <c r="N187" s="59">
        <f t="shared" ref="N187:W189" si="163">+N188</f>
        <v>0</v>
      </c>
      <c r="O187" s="59">
        <f t="shared" si="163"/>
        <v>125576980029</v>
      </c>
      <c r="P187" s="59">
        <f t="shared" si="163"/>
        <v>162134018033</v>
      </c>
      <c r="Q187" s="59">
        <f t="shared" si="163"/>
        <v>125576980029</v>
      </c>
      <c r="R187" s="59">
        <f t="shared" si="163"/>
        <v>162134018033</v>
      </c>
      <c r="S187" s="59">
        <f t="shared" si="163"/>
        <v>0</v>
      </c>
      <c r="T187" s="59">
        <f t="shared" si="163"/>
        <v>125576980029</v>
      </c>
      <c r="U187" s="59">
        <f t="shared" si="163"/>
        <v>0</v>
      </c>
      <c r="V187" s="59">
        <f t="shared" si="163"/>
        <v>125576980029</v>
      </c>
      <c r="W187" s="59">
        <f t="shared" si="163"/>
        <v>0</v>
      </c>
      <c r="X187" s="176">
        <f t="shared" si="136"/>
        <v>0.43646916827954874</v>
      </c>
      <c r="Y187" s="176">
        <f t="shared" si="137"/>
        <v>0.43646916827954874</v>
      </c>
      <c r="Z187" s="176">
        <f t="shared" si="138"/>
        <v>0.43646916827954874</v>
      </c>
      <c r="AA187" s="176">
        <f t="shared" si="128"/>
        <v>1</v>
      </c>
      <c r="AB187" s="176">
        <f t="shared" si="129"/>
        <v>1</v>
      </c>
    </row>
    <row r="188" spans="1:28" ht="96.75" customHeight="1" x14ac:dyDescent="0.25">
      <c r="A188" s="38" t="s">
        <v>522</v>
      </c>
      <c r="B188" s="32" t="s">
        <v>37</v>
      </c>
      <c r="C188" s="32">
        <v>10</v>
      </c>
      <c r="D188" s="32" t="s">
        <v>38</v>
      </c>
      <c r="E188" s="39" t="s">
        <v>257</v>
      </c>
      <c r="F188" s="59">
        <f t="shared" si="162"/>
        <v>287710998062</v>
      </c>
      <c r="G188" s="59">
        <f t="shared" si="162"/>
        <v>0</v>
      </c>
      <c r="H188" s="59">
        <f t="shared" si="162"/>
        <v>0</v>
      </c>
      <c r="I188" s="59">
        <f t="shared" si="162"/>
        <v>0</v>
      </c>
      <c r="J188" s="59">
        <f t="shared" si="162"/>
        <v>0</v>
      </c>
      <c r="K188" s="40">
        <f t="shared" si="134"/>
        <v>0</v>
      </c>
      <c r="L188" s="59">
        <f>+L189</f>
        <v>287710998062</v>
      </c>
      <c r="M188" s="323">
        <f t="shared" si="132"/>
        <v>3.1467154584759072E-2</v>
      </c>
      <c r="N188" s="59">
        <f t="shared" si="163"/>
        <v>0</v>
      </c>
      <c r="O188" s="59">
        <f t="shared" si="163"/>
        <v>125576980029</v>
      </c>
      <c r="P188" s="59">
        <f t="shared" si="163"/>
        <v>162134018033</v>
      </c>
      <c r="Q188" s="59">
        <f t="shared" si="163"/>
        <v>125576980029</v>
      </c>
      <c r="R188" s="59">
        <f t="shared" si="163"/>
        <v>162134018033</v>
      </c>
      <c r="S188" s="59">
        <f t="shared" si="163"/>
        <v>0</v>
      </c>
      <c r="T188" s="59">
        <f t="shared" si="163"/>
        <v>125576980029</v>
      </c>
      <c r="U188" s="59">
        <f t="shared" si="163"/>
        <v>0</v>
      </c>
      <c r="V188" s="59">
        <f t="shared" si="163"/>
        <v>125576980029</v>
      </c>
      <c r="W188" s="59">
        <f t="shared" si="163"/>
        <v>0</v>
      </c>
      <c r="X188" s="176">
        <f t="shared" si="136"/>
        <v>0.43646916827954874</v>
      </c>
      <c r="Y188" s="176">
        <f t="shared" si="137"/>
        <v>0.43646916827954874</v>
      </c>
      <c r="Z188" s="176">
        <f t="shared" si="138"/>
        <v>0.43646916827954874</v>
      </c>
      <c r="AA188" s="176">
        <f t="shared" si="128"/>
        <v>1</v>
      </c>
      <c r="AB188" s="176">
        <f t="shared" si="129"/>
        <v>1</v>
      </c>
    </row>
    <row r="189" spans="1:28" ht="42" customHeight="1" x14ac:dyDescent="0.25">
      <c r="A189" s="38" t="s">
        <v>523</v>
      </c>
      <c r="B189" s="32" t="s">
        <v>37</v>
      </c>
      <c r="C189" s="32">
        <v>10</v>
      </c>
      <c r="D189" s="32" t="s">
        <v>38</v>
      </c>
      <c r="E189" s="39" t="s">
        <v>455</v>
      </c>
      <c r="F189" s="59">
        <f t="shared" si="162"/>
        <v>287710998062</v>
      </c>
      <c r="G189" s="59">
        <f t="shared" si="162"/>
        <v>0</v>
      </c>
      <c r="H189" s="59">
        <f t="shared" si="162"/>
        <v>0</v>
      </c>
      <c r="I189" s="59">
        <f t="shared" si="162"/>
        <v>0</v>
      </c>
      <c r="J189" s="59">
        <f t="shared" si="162"/>
        <v>0</v>
      </c>
      <c r="K189" s="40">
        <f t="shared" si="134"/>
        <v>0</v>
      </c>
      <c r="L189" s="59">
        <f>+L190</f>
        <v>287710998062</v>
      </c>
      <c r="M189" s="323">
        <f t="shared" si="132"/>
        <v>3.1467154584759072E-2</v>
      </c>
      <c r="N189" s="59">
        <f t="shared" si="163"/>
        <v>0</v>
      </c>
      <c r="O189" s="59">
        <f t="shared" si="163"/>
        <v>125576980029</v>
      </c>
      <c r="P189" s="59">
        <f t="shared" si="163"/>
        <v>162134018033</v>
      </c>
      <c r="Q189" s="59">
        <f t="shared" si="163"/>
        <v>125576980029</v>
      </c>
      <c r="R189" s="59">
        <f t="shared" si="163"/>
        <v>162134018033</v>
      </c>
      <c r="S189" s="59">
        <f t="shared" si="163"/>
        <v>0</v>
      </c>
      <c r="T189" s="59">
        <f t="shared" si="163"/>
        <v>125576980029</v>
      </c>
      <c r="U189" s="59">
        <f t="shared" si="163"/>
        <v>0</v>
      </c>
      <c r="V189" s="59">
        <f t="shared" si="163"/>
        <v>125576980029</v>
      </c>
      <c r="W189" s="59">
        <f t="shared" si="163"/>
        <v>0</v>
      </c>
      <c r="X189" s="176">
        <f t="shared" si="136"/>
        <v>0.43646916827954874</v>
      </c>
      <c r="Y189" s="176">
        <f t="shared" si="137"/>
        <v>0.43646916827954874</v>
      </c>
      <c r="Z189" s="176">
        <f t="shared" si="138"/>
        <v>0.43646916827954874</v>
      </c>
      <c r="AA189" s="176">
        <f t="shared" si="128"/>
        <v>1</v>
      </c>
      <c r="AB189" s="176">
        <f t="shared" si="129"/>
        <v>1</v>
      </c>
    </row>
    <row r="190" spans="1:28" ht="42" customHeight="1" x14ac:dyDescent="0.25">
      <c r="A190" s="42" t="s">
        <v>524</v>
      </c>
      <c r="B190" s="43" t="s">
        <v>37</v>
      </c>
      <c r="C190" s="43">
        <v>10</v>
      </c>
      <c r="D190" s="43" t="s">
        <v>38</v>
      </c>
      <c r="E190" s="44" t="s">
        <v>268</v>
      </c>
      <c r="F190" s="45">
        <v>287710998062</v>
      </c>
      <c r="G190" s="45">
        <v>0</v>
      </c>
      <c r="H190" s="45">
        <v>0</v>
      </c>
      <c r="I190" s="45">
        <v>0</v>
      </c>
      <c r="J190" s="45">
        <v>0</v>
      </c>
      <c r="K190" s="45">
        <f t="shared" si="134"/>
        <v>0</v>
      </c>
      <c r="L190" s="46">
        <f>+F190+K190</f>
        <v>287710998062</v>
      </c>
      <c r="M190" s="86">
        <f t="shared" si="132"/>
        <v>3.1467154584759072E-2</v>
      </c>
      <c r="N190" s="45">
        <v>0</v>
      </c>
      <c r="O190" s="45">
        <v>125576980029</v>
      </c>
      <c r="P190" s="45">
        <f>L190-O190</f>
        <v>162134018033</v>
      </c>
      <c r="Q190" s="45">
        <v>125576980029</v>
      </c>
      <c r="R190" s="45">
        <f>+L190-Q190</f>
        <v>162134018033</v>
      </c>
      <c r="S190" s="45">
        <f>O190-Q190</f>
        <v>0</v>
      </c>
      <c r="T190" s="45">
        <v>125576980029</v>
      </c>
      <c r="U190" s="45">
        <f>+Q190-T190</f>
        <v>0</v>
      </c>
      <c r="V190" s="45">
        <v>125576980029</v>
      </c>
      <c r="W190" s="48">
        <f>+T190-V190</f>
        <v>0</v>
      </c>
      <c r="X190" s="54">
        <f t="shared" si="136"/>
        <v>0.43646916827954874</v>
      </c>
      <c r="Y190" s="54">
        <f t="shared" si="137"/>
        <v>0.43646916827954874</v>
      </c>
      <c r="Z190" s="54">
        <f t="shared" si="138"/>
        <v>0.43646916827954874</v>
      </c>
      <c r="AA190" s="54">
        <f t="shared" si="128"/>
        <v>1</v>
      </c>
      <c r="AB190" s="54">
        <f t="shared" si="129"/>
        <v>1</v>
      </c>
    </row>
    <row r="191" spans="1:28" ht="78.75" customHeight="1" x14ac:dyDescent="0.25">
      <c r="A191" s="38" t="s">
        <v>525</v>
      </c>
      <c r="B191" s="32" t="s">
        <v>37</v>
      </c>
      <c r="C191" s="32">
        <v>10</v>
      </c>
      <c r="D191" s="32" t="s">
        <v>38</v>
      </c>
      <c r="E191" s="39" t="s">
        <v>526</v>
      </c>
      <c r="F191" s="59">
        <f t="shared" ref="F191:J193" si="164">+F192</f>
        <v>346789396196</v>
      </c>
      <c r="G191" s="59">
        <f t="shared" si="164"/>
        <v>0</v>
      </c>
      <c r="H191" s="59">
        <f t="shared" si="164"/>
        <v>0</v>
      </c>
      <c r="I191" s="59">
        <f t="shared" si="164"/>
        <v>0</v>
      </c>
      <c r="J191" s="59">
        <f t="shared" si="164"/>
        <v>0</v>
      </c>
      <c r="K191" s="40">
        <f t="shared" si="134"/>
        <v>0</v>
      </c>
      <c r="L191" s="59">
        <f>+L192</f>
        <v>346789396196</v>
      </c>
      <c r="M191" s="323">
        <f t="shared" si="132"/>
        <v>3.7928600616453381E-2</v>
      </c>
      <c r="N191" s="59">
        <f t="shared" ref="N191:W193" si="165">+N192</f>
        <v>0</v>
      </c>
      <c r="O191" s="59">
        <f t="shared" si="165"/>
        <v>116840067369</v>
      </c>
      <c r="P191" s="59">
        <f t="shared" si="165"/>
        <v>229949328827</v>
      </c>
      <c r="Q191" s="59">
        <f t="shared" si="165"/>
        <v>116840067369</v>
      </c>
      <c r="R191" s="59">
        <f t="shared" si="165"/>
        <v>229949328827</v>
      </c>
      <c r="S191" s="59">
        <f t="shared" si="165"/>
        <v>0</v>
      </c>
      <c r="T191" s="59">
        <f t="shared" si="165"/>
        <v>116840067369</v>
      </c>
      <c r="U191" s="59">
        <f t="shared" si="165"/>
        <v>0</v>
      </c>
      <c r="V191" s="59">
        <f t="shared" si="165"/>
        <v>116840067369</v>
      </c>
      <c r="W191" s="59">
        <f t="shared" si="165"/>
        <v>0</v>
      </c>
      <c r="X191" s="176">
        <f t="shared" si="136"/>
        <v>0.33691937715120851</v>
      </c>
      <c r="Y191" s="176">
        <f t="shared" si="137"/>
        <v>0.33691937715120851</v>
      </c>
      <c r="Z191" s="176">
        <f t="shared" si="138"/>
        <v>0.33691937715120851</v>
      </c>
      <c r="AA191" s="176">
        <f t="shared" si="128"/>
        <v>1</v>
      </c>
      <c r="AB191" s="176">
        <f t="shared" si="129"/>
        <v>1</v>
      </c>
    </row>
    <row r="192" spans="1:28" ht="78.75" customHeight="1" x14ac:dyDescent="0.25">
      <c r="A192" s="38" t="s">
        <v>527</v>
      </c>
      <c r="B192" s="32" t="s">
        <v>37</v>
      </c>
      <c r="C192" s="32">
        <v>10</v>
      </c>
      <c r="D192" s="32" t="s">
        <v>38</v>
      </c>
      <c r="E192" s="39" t="s">
        <v>257</v>
      </c>
      <c r="F192" s="59">
        <f t="shared" si="164"/>
        <v>346789396196</v>
      </c>
      <c r="G192" s="59">
        <f t="shared" si="164"/>
        <v>0</v>
      </c>
      <c r="H192" s="59">
        <f t="shared" si="164"/>
        <v>0</v>
      </c>
      <c r="I192" s="59">
        <f t="shared" si="164"/>
        <v>0</v>
      </c>
      <c r="J192" s="59">
        <f t="shared" si="164"/>
        <v>0</v>
      </c>
      <c r="K192" s="40">
        <f t="shared" si="134"/>
        <v>0</v>
      </c>
      <c r="L192" s="59">
        <f>+L193</f>
        <v>346789396196</v>
      </c>
      <c r="M192" s="323">
        <f t="shared" si="132"/>
        <v>3.7928600616453381E-2</v>
      </c>
      <c r="N192" s="59">
        <f t="shared" si="165"/>
        <v>0</v>
      </c>
      <c r="O192" s="59">
        <f t="shared" si="165"/>
        <v>116840067369</v>
      </c>
      <c r="P192" s="59">
        <f t="shared" si="165"/>
        <v>229949328827</v>
      </c>
      <c r="Q192" s="59">
        <f t="shared" si="165"/>
        <v>116840067369</v>
      </c>
      <c r="R192" s="59">
        <f t="shared" si="165"/>
        <v>229949328827</v>
      </c>
      <c r="S192" s="59">
        <f t="shared" si="165"/>
        <v>0</v>
      </c>
      <c r="T192" s="59">
        <f t="shared" si="165"/>
        <v>116840067369</v>
      </c>
      <c r="U192" s="59">
        <f t="shared" si="165"/>
        <v>0</v>
      </c>
      <c r="V192" s="59">
        <f t="shared" si="165"/>
        <v>116840067369</v>
      </c>
      <c r="W192" s="59">
        <f t="shared" si="165"/>
        <v>0</v>
      </c>
      <c r="X192" s="176">
        <f t="shared" si="136"/>
        <v>0.33691937715120851</v>
      </c>
      <c r="Y192" s="176">
        <f t="shared" si="137"/>
        <v>0.33691937715120851</v>
      </c>
      <c r="Z192" s="176">
        <f t="shared" si="138"/>
        <v>0.33691937715120851</v>
      </c>
      <c r="AA192" s="176">
        <f t="shared" si="128"/>
        <v>1</v>
      </c>
      <c r="AB192" s="176">
        <f t="shared" si="129"/>
        <v>1</v>
      </c>
    </row>
    <row r="193" spans="1:28" ht="42" customHeight="1" x14ac:dyDescent="0.25">
      <c r="A193" s="38" t="s">
        <v>528</v>
      </c>
      <c r="B193" s="32" t="s">
        <v>37</v>
      </c>
      <c r="C193" s="32">
        <v>10</v>
      </c>
      <c r="D193" s="32" t="s">
        <v>38</v>
      </c>
      <c r="E193" s="39" t="s">
        <v>455</v>
      </c>
      <c r="F193" s="59">
        <f t="shared" si="164"/>
        <v>346789396196</v>
      </c>
      <c r="G193" s="59">
        <f t="shared" si="164"/>
        <v>0</v>
      </c>
      <c r="H193" s="59">
        <f t="shared" si="164"/>
        <v>0</v>
      </c>
      <c r="I193" s="59">
        <f t="shared" si="164"/>
        <v>0</v>
      </c>
      <c r="J193" s="59">
        <f t="shared" si="164"/>
        <v>0</v>
      </c>
      <c r="K193" s="40">
        <f t="shared" si="134"/>
        <v>0</v>
      </c>
      <c r="L193" s="59">
        <f>+L194</f>
        <v>346789396196</v>
      </c>
      <c r="M193" s="323">
        <f t="shared" si="132"/>
        <v>3.7928600616453381E-2</v>
      </c>
      <c r="N193" s="59">
        <f t="shared" si="165"/>
        <v>0</v>
      </c>
      <c r="O193" s="59">
        <f t="shared" si="165"/>
        <v>116840067369</v>
      </c>
      <c r="P193" s="59">
        <f t="shared" si="165"/>
        <v>229949328827</v>
      </c>
      <c r="Q193" s="59">
        <f t="shared" si="165"/>
        <v>116840067369</v>
      </c>
      <c r="R193" s="59">
        <f t="shared" si="165"/>
        <v>229949328827</v>
      </c>
      <c r="S193" s="59">
        <f t="shared" si="165"/>
        <v>0</v>
      </c>
      <c r="T193" s="59">
        <f t="shared" si="165"/>
        <v>116840067369</v>
      </c>
      <c r="U193" s="59">
        <f t="shared" si="165"/>
        <v>0</v>
      </c>
      <c r="V193" s="59">
        <f t="shared" si="165"/>
        <v>116840067369</v>
      </c>
      <c r="W193" s="59">
        <f t="shared" si="165"/>
        <v>0</v>
      </c>
      <c r="X193" s="176">
        <f t="shared" si="136"/>
        <v>0.33691937715120851</v>
      </c>
      <c r="Y193" s="176">
        <f t="shared" si="137"/>
        <v>0.33691937715120851</v>
      </c>
      <c r="Z193" s="176">
        <f t="shared" si="138"/>
        <v>0.33691937715120851</v>
      </c>
      <c r="AA193" s="176">
        <f t="shared" si="128"/>
        <v>1</v>
      </c>
      <c r="AB193" s="176">
        <f t="shared" si="129"/>
        <v>1</v>
      </c>
    </row>
    <row r="194" spans="1:28" ht="42" customHeight="1" x14ac:dyDescent="0.25">
      <c r="A194" s="42" t="s">
        <v>529</v>
      </c>
      <c r="B194" s="43" t="s">
        <v>37</v>
      </c>
      <c r="C194" s="43">
        <v>10</v>
      </c>
      <c r="D194" s="43" t="s">
        <v>38</v>
      </c>
      <c r="E194" s="44" t="s">
        <v>268</v>
      </c>
      <c r="F194" s="45">
        <v>346789396196</v>
      </c>
      <c r="G194" s="45">
        <v>0</v>
      </c>
      <c r="H194" s="45">
        <v>0</v>
      </c>
      <c r="I194" s="45">
        <v>0</v>
      </c>
      <c r="J194" s="45">
        <v>0</v>
      </c>
      <c r="K194" s="45">
        <f t="shared" si="134"/>
        <v>0</v>
      </c>
      <c r="L194" s="46">
        <f>+F194+K194</f>
        <v>346789396196</v>
      </c>
      <c r="M194" s="86">
        <f t="shared" si="132"/>
        <v>3.7928600616453381E-2</v>
      </c>
      <c r="N194" s="45">
        <v>0</v>
      </c>
      <c r="O194" s="45">
        <v>116840067369</v>
      </c>
      <c r="P194" s="45">
        <f>L194-O194</f>
        <v>229949328827</v>
      </c>
      <c r="Q194" s="45">
        <v>116840067369</v>
      </c>
      <c r="R194" s="45">
        <f>+L194-Q194</f>
        <v>229949328827</v>
      </c>
      <c r="S194" s="45">
        <f>O194-Q194</f>
        <v>0</v>
      </c>
      <c r="T194" s="45">
        <v>116840067369</v>
      </c>
      <c r="U194" s="45">
        <f>+Q194-T194</f>
        <v>0</v>
      </c>
      <c r="V194" s="45">
        <v>116840067369</v>
      </c>
      <c r="W194" s="48">
        <f>+T194-V194</f>
        <v>0</v>
      </c>
      <c r="X194" s="54">
        <f t="shared" si="136"/>
        <v>0.33691937715120851</v>
      </c>
      <c r="Y194" s="54">
        <f t="shared" si="137"/>
        <v>0.33691937715120851</v>
      </c>
      <c r="Z194" s="54">
        <f t="shared" si="138"/>
        <v>0.33691937715120851</v>
      </c>
      <c r="AA194" s="54">
        <f t="shared" si="128"/>
        <v>1</v>
      </c>
      <c r="AB194" s="54">
        <f t="shared" si="129"/>
        <v>1</v>
      </c>
    </row>
    <row r="195" spans="1:28" ht="98.25" customHeight="1" x14ac:dyDescent="0.25">
      <c r="A195" s="38" t="s">
        <v>530</v>
      </c>
      <c r="B195" s="32" t="s">
        <v>37</v>
      </c>
      <c r="C195" s="32">
        <v>10</v>
      </c>
      <c r="D195" s="32" t="s">
        <v>38</v>
      </c>
      <c r="E195" s="39" t="s">
        <v>531</v>
      </c>
      <c r="F195" s="59">
        <f t="shared" ref="F195:J197" si="166">+F196</f>
        <v>185507978705</v>
      </c>
      <c r="G195" s="59">
        <f t="shared" si="166"/>
        <v>0</v>
      </c>
      <c r="H195" s="59">
        <f t="shared" si="166"/>
        <v>0</v>
      </c>
      <c r="I195" s="59">
        <f t="shared" si="166"/>
        <v>0</v>
      </c>
      <c r="J195" s="59">
        <f t="shared" si="166"/>
        <v>0</v>
      </c>
      <c r="K195" s="40">
        <f t="shared" si="134"/>
        <v>0</v>
      </c>
      <c r="L195" s="59">
        <f>+L196</f>
        <v>185507978705</v>
      </c>
      <c r="M195" s="323">
        <f t="shared" si="132"/>
        <v>2.0289138343465418E-2</v>
      </c>
      <c r="N195" s="59">
        <f t="shared" ref="N195:W197" si="167">+N196</f>
        <v>0</v>
      </c>
      <c r="O195" s="59">
        <f t="shared" si="167"/>
        <v>79269234399</v>
      </c>
      <c r="P195" s="59">
        <f t="shared" si="167"/>
        <v>106238744306</v>
      </c>
      <c r="Q195" s="59">
        <f t="shared" si="167"/>
        <v>79269234399</v>
      </c>
      <c r="R195" s="59">
        <f t="shared" si="167"/>
        <v>106238744306</v>
      </c>
      <c r="S195" s="59">
        <f t="shared" si="167"/>
        <v>0</v>
      </c>
      <c r="T195" s="59">
        <f t="shared" si="167"/>
        <v>79269234399</v>
      </c>
      <c r="U195" s="59">
        <f t="shared" si="167"/>
        <v>0</v>
      </c>
      <c r="V195" s="59">
        <f t="shared" si="167"/>
        <v>79269234399</v>
      </c>
      <c r="W195" s="59">
        <f t="shared" si="167"/>
        <v>0</v>
      </c>
      <c r="X195" s="176">
        <f t="shared" si="136"/>
        <v>0.42730902979141488</v>
      </c>
      <c r="Y195" s="176">
        <f t="shared" si="137"/>
        <v>0.42730902979141488</v>
      </c>
      <c r="Z195" s="176">
        <f t="shared" si="138"/>
        <v>0.42730902979141488</v>
      </c>
      <c r="AA195" s="176">
        <f t="shared" ref="AA195:AA226" si="168">+T195/Q195</f>
        <v>1</v>
      </c>
      <c r="AB195" s="176">
        <f t="shared" ref="AB195:AB226" si="169">+V195/T195</f>
        <v>1</v>
      </c>
    </row>
    <row r="196" spans="1:28" ht="98.25" customHeight="1" x14ac:dyDescent="0.25">
      <c r="A196" s="38" t="s">
        <v>532</v>
      </c>
      <c r="B196" s="32" t="s">
        <v>37</v>
      </c>
      <c r="C196" s="32">
        <v>10</v>
      </c>
      <c r="D196" s="32" t="s">
        <v>38</v>
      </c>
      <c r="E196" s="39" t="s">
        <v>257</v>
      </c>
      <c r="F196" s="59">
        <f t="shared" si="166"/>
        <v>185507978705</v>
      </c>
      <c r="G196" s="59">
        <f t="shared" si="166"/>
        <v>0</v>
      </c>
      <c r="H196" s="59">
        <f t="shared" si="166"/>
        <v>0</v>
      </c>
      <c r="I196" s="59">
        <f t="shared" si="166"/>
        <v>0</v>
      </c>
      <c r="J196" s="59">
        <f t="shared" si="166"/>
        <v>0</v>
      </c>
      <c r="K196" s="40">
        <f t="shared" si="134"/>
        <v>0</v>
      </c>
      <c r="L196" s="59">
        <f>+L197</f>
        <v>185507978705</v>
      </c>
      <c r="M196" s="323">
        <f t="shared" si="132"/>
        <v>2.0289138343465418E-2</v>
      </c>
      <c r="N196" s="59">
        <f t="shared" si="167"/>
        <v>0</v>
      </c>
      <c r="O196" s="59">
        <f t="shared" si="167"/>
        <v>79269234399</v>
      </c>
      <c r="P196" s="59">
        <f t="shared" si="167"/>
        <v>106238744306</v>
      </c>
      <c r="Q196" s="59">
        <f t="shared" si="167"/>
        <v>79269234399</v>
      </c>
      <c r="R196" s="59">
        <f t="shared" si="167"/>
        <v>106238744306</v>
      </c>
      <c r="S196" s="59">
        <f t="shared" si="167"/>
        <v>0</v>
      </c>
      <c r="T196" s="59">
        <f t="shared" si="167"/>
        <v>79269234399</v>
      </c>
      <c r="U196" s="59">
        <f t="shared" si="167"/>
        <v>0</v>
      </c>
      <c r="V196" s="59">
        <f t="shared" si="167"/>
        <v>79269234399</v>
      </c>
      <c r="W196" s="59">
        <f t="shared" si="167"/>
        <v>0</v>
      </c>
      <c r="X196" s="176">
        <f t="shared" si="136"/>
        <v>0.42730902979141488</v>
      </c>
      <c r="Y196" s="176">
        <f t="shared" si="137"/>
        <v>0.42730902979141488</v>
      </c>
      <c r="Z196" s="176">
        <f t="shared" si="138"/>
        <v>0.42730902979141488</v>
      </c>
      <c r="AA196" s="176">
        <f t="shared" si="168"/>
        <v>1</v>
      </c>
      <c r="AB196" s="176">
        <f t="shared" si="169"/>
        <v>1</v>
      </c>
    </row>
    <row r="197" spans="1:28" ht="42" customHeight="1" x14ac:dyDescent="0.25">
      <c r="A197" s="38" t="s">
        <v>533</v>
      </c>
      <c r="B197" s="32" t="s">
        <v>37</v>
      </c>
      <c r="C197" s="32">
        <v>10</v>
      </c>
      <c r="D197" s="32" t="s">
        <v>38</v>
      </c>
      <c r="E197" s="39" t="s">
        <v>455</v>
      </c>
      <c r="F197" s="59">
        <f t="shared" si="166"/>
        <v>185507978705</v>
      </c>
      <c r="G197" s="59">
        <f t="shared" si="166"/>
        <v>0</v>
      </c>
      <c r="H197" s="59">
        <f t="shared" si="166"/>
        <v>0</v>
      </c>
      <c r="I197" s="59">
        <f t="shared" si="166"/>
        <v>0</v>
      </c>
      <c r="J197" s="59">
        <f t="shared" si="166"/>
        <v>0</v>
      </c>
      <c r="K197" s="40">
        <f t="shared" si="134"/>
        <v>0</v>
      </c>
      <c r="L197" s="59">
        <f>+L198</f>
        <v>185507978705</v>
      </c>
      <c r="M197" s="323">
        <f t="shared" si="132"/>
        <v>2.0289138343465418E-2</v>
      </c>
      <c r="N197" s="59">
        <f t="shared" si="167"/>
        <v>0</v>
      </c>
      <c r="O197" s="59">
        <f t="shared" si="167"/>
        <v>79269234399</v>
      </c>
      <c r="P197" s="59">
        <f t="shared" si="167"/>
        <v>106238744306</v>
      </c>
      <c r="Q197" s="59">
        <f t="shared" si="167"/>
        <v>79269234399</v>
      </c>
      <c r="R197" s="59">
        <f t="shared" si="167"/>
        <v>106238744306</v>
      </c>
      <c r="S197" s="59">
        <f t="shared" si="167"/>
        <v>0</v>
      </c>
      <c r="T197" s="59">
        <f t="shared" si="167"/>
        <v>79269234399</v>
      </c>
      <c r="U197" s="59">
        <f t="shared" si="167"/>
        <v>0</v>
      </c>
      <c r="V197" s="59">
        <f t="shared" si="167"/>
        <v>79269234399</v>
      </c>
      <c r="W197" s="59">
        <f t="shared" si="167"/>
        <v>0</v>
      </c>
      <c r="X197" s="176">
        <f t="shared" si="136"/>
        <v>0.42730902979141488</v>
      </c>
      <c r="Y197" s="176">
        <f t="shared" si="137"/>
        <v>0.42730902979141488</v>
      </c>
      <c r="Z197" s="176">
        <f t="shared" si="138"/>
        <v>0.42730902979141488</v>
      </c>
      <c r="AA197" s="176">
        <f t="shared" si="168"/>
        <v>1</v>
      </c>
      <c r="AB197" s="176">
        <f t="shared" si="169"/>
        <v>1</v>
      </c>
    </row>
    <row r="198" spans="1:28" ht="42" customHeight="1" x14ac:dyDescent="0.25">
      <c r="A198" s="42" t="s">
        <v>534</v>
      </c>
      <c r="B198" s="43" t="s">
        <v>37</v>
      </c>
      <c r="C198" s="43">
        <v>10</v>
      </c>
      <c r="D198" s="43" t="s">
        <v>38</v>
      </c>
      <c r="E198" s="44" t="s">
        <v>268</v>
      </c>
      <c r="F198" s="45">
        <v>185507978705</v>
      </c>
      <c r="G198" s="45">
        <v>0</v>
      </c>
      <c r="H198" s="45">
        <v>0</v>
      </c>
      <c r="I198" s="45">
        <v>0</v>
      </c>
      <c r="J198" s="45">
        <v>0</v>
      </c>
      <c r="K198" s="45">
        <f t="shared" si="134"/>
        <v>0</v>
      </c>
      <c r="L198" s="46">
        <f>+F198+K198</f>
        <v>185507978705</v>
      </c>
      <c r="M198" s="86">
        <f t="shared" si="132"/>
        <v>2.0289138343465418E-2</v>
      </c>
      <c r="N198" s="45">
        <v>0</v>
      </c>
      <c r="O198" s="45">
        <v>79269234399</v>
      </c>
      <c r="P198" s="45">
        <f>L198-O198</f>
        <v>106238744306</v>
      </c>
      <c r="Q198" s="45">
        <v>79269234399</v>
      </c>
      <c r="R198" s="45">
        <f>+L198-Q198</f>
        <v>106238744306</v>
      </c>
      <c r="S198" s="45">
        <f>O198-Q198</f>
        <v>0</v>
      </c>
      <c r="T198" s="45">
        <v>79269234399</v>
      </c>
      <c r="U198" s="45">
        <f>+Q198-T198</f>
        <v>0</v>
      </c>
      <c r="V198" s="45">
        <v>79269234399</v>
      </c>
      <c r="W198" s="48">
        <f>+T198-V198</f>
        <v>0</v>
      </c>
      <c r="X198" s="54">
        <f t="shared" si="136"/>
        <v>0.42730902979141488</v>
      </c>
      <c r="Y198" s="54">
        <f t="shared" si="137"/>
        <v>0.42730902979141488</v>
      </c>
      <c r="Z198" s="54">
        <f t="shared" si="138"/>
        <v>0.42730902979141488</v>
      </c>
      <c r="AA198" s="54">
        <f t="shared" si="168"/>
        <v>1</v>
      </c>
      <c r="AB198" s="54">
        <f t="shared" si="169"/>
        <v>1</v>
      </c>
    </row>
    <row r="199" spans="1:28" ht="81.75" customHeight="1" x14ac:dyDescent="0.25">
      <c r="A199" s="38" t="s">
        <v>535</v>
      </c>
      <c r="B199" s="32" t="s">
        <v>37</v>
      </c>
      <c r="C199" s="32">
        <v>10</v>
      </c>
      <c r="D199" s="32" t="s">
        <v>38</v>
      </c>
      <c r="E199" s="39" t="s">
        <v>536</v>
      </c>
      <c r="F199" s="59">
        <f t="shared" ref="F199:J201" si="170">+F200</f>
        <v>426796535893</v>
      </c>
      <c r="G199" s="59">
        <f t="shared" si="170"/>
        <v>0</v>
      </c>
      <c r="H199" s="59">
        <f t="shared" si="170"/>
        <v>0</v>
      </c>
      <c r="I199" s="59">
        <f t="shared" si="170"/>
        <v>0</v>
      </c>
      <c r="J199" s="59">
        <f t="shared" si="170"/>
        <v>0</v>
      </c>
      <c r="K199" s="40">
        <f t="shared" si="134"/>
        <v>0</v>
      </c>
      <c r="L199" s="59">
        <f>+L200</f>
        <v>426796535893</v>
      </c>
      <c r="M199" s="323">
        <f t="shared" si="132"/>
        <v>4.6679037859687945E-2</v>
      </c>
      <c r="N199" s="59">
        <f t="shared" ref="N199:W201" si="171">+N200</f>
        <v>0</v>
      </c>
      <c r="O199" s="59">
        <f t="shared" si="171"/>
        <v>127100210623</v>
      </c>
      <c r="P199" s="59">
        <f t="shared" si="171"/>
        <v>299696325270</v>
      </c>
      <c r="Q199" s="59">
        <f t="shared" si="171"/>
        <v>127100210623</v>
      </c>
      <c r="R199" s="59">
        <f t="shared" si="171"/>
        <v>299696325270</v>
      </c>
      <c r="S199" s="59">
        <f t="shared" si="171"/>
        <v>0</v>
      </c>
      <c r="T199" s="59">
        <f t="shared" si="171"/>
        <v>127100210623</v>
      </c>
      <c r="U199" s="59">
        <f t="shared" si="171"/>
        <v>0</v>
      </c>
      <c r="V199" s="59">
        <f t="shared" si="171"/>
        <v>127100210623</v>
      </c>
      <c r="W199" s="59">
        <f t="shared" si="171"/>
        <v>0</v>
      </c>
      <c r="X199" s="176">
        <f t="shared" si="136"/>
        <v>0.29780047384186042</v>
      </c>
      <c r="Y199" s="176">
        <f t="shared" si="137"/>
        <v>0.29780047384186042</v>
      </c>
      <c r="Z199" s="176">
        <f t="shared" si="138"/>
        <v>0.29780047384186042</v>
      </c>
      <c r="AA199" s="176">
        <f t="shared" si="168"/>
        <v>1</v>
      </c>
      <c r="AB199" s="176">
        <f t="shared" si="169"/>
        <v>1</v>
      </c>
    </row>
    <row r="200" spans="1:28" ht="81.75" customHeight="1" x14ac:dyDescent="0.25">
      <c r="A200" s="38" t="s">
        <v>537</v>
      </c>
      <c r="B200" s="32" t="s">
        <v>37</v>
      </c>
      <c r="C200" s="32">
        <v>10</v>
      </c>
      <c r="D200" s="32" t="s">
        <v>38</v>
      </c>
      <c r="E200" s="39" t="s">
        <v>257</v>
      </c>
      <c r="F200" s="59">
        <f t="shared" si="170"/>
        <v>426796535893</v>
      </c>
      <c r="G200" s="59">
        <f t="shared" si="170"/>
        <v>0</v>
      </c>
      <c r="H200" s="59">
        <f t="shared" si="170"/>
        <v>0</v>
      </c>
      <c r="I200" s="59">
        <f t="shared" si="170"/>
        <v>0</v>
      </c>
      <c r="J200" s="59">
        <f t="shared" si="170"/>
        <v>0</v>
      </c>
      <c r="K200" s="40">
        <f t="shared" si="134"/>
        <v>0</v>
      </c>
      <c r="L200" s="59">
        <f>+L201</f>
        <v>426796535893</v>
      </c>
      <c r="M200" s="323">
        <f t="shared" si="132"/>
        <v>4.6679037859687945E-2</v>
      </c>
      <c r="N200" s="59">
        <f t="shared" si="171"/>
        <v>0</v>
      </c>
      <c r="O200" s="59">
        <f t="shared" si="171"/>
        <v>127100210623</v>
      </c>
      <c r="P200" s="59">
        <f t="shared" si="171"/>
        <v>299696325270</v>
      </c>
      <c r="Q200" s="59">
        <f t="shared" si="171"/>
        <v>127100210623</v>
      </c>
      <c r="R200" s="59">
        <f t="shared" si="171"/>
        <v>299696325270</v>
      </c>
      <c r="S200" s="59">
        <f t="shared" si="171"/>
        <v>0</v>
      </c>
      <c r="T200" s="59">
        <f t="shared" si="171"/>
        <v>127100210623</v>
      </c>
      <c r="U200" s="59">
        <f t="shared" si="171"/>
        <v>0</v>
      </c>
      <c r="V200" s="59">
        <f t="shared" si="171"/>
        <v>127100210623</v>
      </c>
      <c r="W200" s="59">
        <f t="shared" si="171"/>
        <v>0</v>
      </c>
      <c r="X200" s="176">
        <f t="shared" si="136"/>
        <v>0.29780047384186042</v>
      </c>
      <c r="Y200" s="176">
        <f t="shared" si="137"/>
        <v>0.29780047384186042</v>
      </c>
      <c r="Z200" s="176">
        <f t="shared" si="138"/>
        <v>0.29780047384186042</v>
      </c>
      <c r="AA200" s="176">
        <f t="shared" si="168"/>
        <v>1</v>
      </c>
      <c r="AB200" s="176">
        <f t="shared" si="169"/>
        <v>1</v>
      </c>
    </row>
    <row r="201" spans="1:28" ht="42" customHeight="1" x14ac:dyDescent="0.25">
      <c r="A201" s="38" t="s">
        <v>538</v>
      </c>
      <c r="B201" s="32" t="s">
        <v>37</v>
      </c>
      <c r="C201" s="32">
        <v>10</v>
      </c>
      <c r="D201" s="32" t="s">
        <v>38</v>
      </c>
      <c r="E201" s="39" t="s">
        <v>455</v>
      </c>
      <c r="F201" s="59">
        <f t="shared" si="170"/>
        <v>426796535893</v>
      </c>
      <c r="G201" s="59">
        <f t="shared" si="170"/>
        <v>0</v>
      </c>
      <c r="H201" s="59">
        <f t="shared" si="170"/>
        <v>0</v>
      </c>
      <c r="I201" s="59">
        <f t="shared" si="170"/>
        <v>0</v>
      </c>
      <c r="J201" s="59">
        <f t="shared" si="170"/>
        <v>0</v>
      </c>
      <c r="K201" s="40">
        <f t="shared" si="134"/>
        <v>0</v>
      </c>
      <c r="L201" s="59">
        <f>+L202</f>
        <v>426796535893</v>
      </c>
      <c r="M201" s="323">
        <f t="shared" ref="M201:M264" si="172">L201/$L$307</f>
        <v>4.6679037859687945E-2</v>
      </c>
      <c r="N201" s="59">
        <f t="shared" si="171"/>
        <v>0</v>
      </c>
      <c r="O201" s="59">
        <f t="shared" si="171"/>
        <v>127100210623</v>
      </c>
      <c r="P201" s="59">
        <f t="shared" si="171"/>
        <v>299696325270</v>
      </c>
      <c r="Q201" s="59">
        <f t="shared" si="171"/>
        <v>127100210623</v>
      </c>
      <c r="R201" s="59">
        <f t="shared" si="171"/>
        <v>299696325270</v>
      </c>
      <c r="S201" s="59">
        <f t="shared" si="171"/>
        <v>0</v>
      </c>
      <c r="T201" s="59">
        <f t="shared" si="171"/>
        <v>127100210623</v>
      </c>
      <c r="U201" s="59">
        <f t="shared" si="171"/>
        <v>0</v>
      </c>
      <c r="V201" s="59">
        <f t="shared" si="171"/>
        <v>127100210623</v>
      </c>
      <c r="W201" s="59">
        <f t="shared" si="171"/>
        <v>0</v>
      </c>
      <c r="X201" s="176">
        <f t="shared" si="136"/>
        <v>0.29780047384186042</v>
      </c>
      <c r="Y201" s="176">
        <f t="shared" si="137"/>
        <v>0.29780047384186042</v>
      </c>
      <c r="Z201" s="176">
        <f t="shared" si="138"/>
        <v>0.29780047384186042</v>
      </c>
      <c r="AA201" s="176">
        <f t="shared" si="168"/>
        <v>1</v>
      </c>
      <c r="AB201" s="176">
        <f t="shared" si="169"/>
        <v>1</v>
      </c>
    </row>
    <row r="202" spans="1:28" ht="42" customHeight="1" x14ac:dyDescent="0.25">
      <c r="A202" s="42" t="s">
        <v>539</v>
      </c>
      <c r="B202" s="43" t="s">
        <v>37</v>
      </c>
      <c r="C202" s="43">
        <v>10</v>
      </c>
      <c r="D202" s="43" t="s">
        <v>38</v>
      </c>
      <c r="E202" s="44" t="s">
        <v>268</v>
      </c>
      <c r="F202" s="45">
        <v>426796535893</v>
      </c>
      <c r="G202" s="45">
        <v>0</v>
      </c>
      <c r="H202" s="45">
        <v>0</v>
      </c>
      <c r="I202" s="45">
        <v>0</v>
      </c>
      <c r="J202" s="45">
        <v>0</v>
      </c>
      <c r="K202" s="45">
        <f t="shared" si="134"/>
        <v>0</v>
      </c>
      <c r="L202" s="46">
        <f>+F202+K202</f>
        <v>426796535893</v>
      </c>
      <c r="M202" s="86">
        <f t="shared" si="172"/>
        <v>4.6679037859687945E-2</v>
      </c>
      <c r="N202" s="45">
        <v>0</v>
      </c>
      <c r="O202" s="45">
        <v>127100210623</v>
      </c>
      <c r="P202" s="45">
        <f>L202-O202</f>
        <v>299696325270</v>
      </c>
      <c r="Q202" s="45">
        <v>127100210623</v>
      </c>
      <c r="R202" s="45">
        <f>+L202-Q202</f>
        <v>299696325270</v>
      </c>
      <c r="S202" s="45">
        <f>O202-Q202</f>
        <v>0</v>
      </c>
      <c r="T202" s="45">
        <v>127100210623</v>
      </c>
      <c r="U202" s="45">
        <f>+Q202-T202</f>
        <v>0</v>
      </c>
      <c r="V202" s="45">
        <v>127100210623</v>
      </c>
      <c r="W202" s="48">
        <f>+T202-V202</f>
        <v>0</v>
      </c>
      <c r="X202" s="54">
        <f t="shared" si="136"/>
        <v>0.29780047384186042</v>
      </c>
      <c r="Y202" s="54">
        <f t="shared" si="137"/>
        <v>0.29780047384186042</v>
      </c>
      <c r="Z202" s="54">
        <f t="shared" si="138"/>
        <v>0.29780047384186042</v>
      </c>
      <c r="AA202" s="54">
        <f t="shared" si="168"/>
        <v>1</v>
      </c>
      <c r="AB202" s="54">
        <f t="shared" si="169"/>
        <v>1</v>
      </c>
    </row>
    <row r="203" spans="1:28" ht="86.25" customHeight="1" x14ac:dyDescent="0.25">
      <c r="A203" s="38" t="s">
        <v>540</v>
      </c>
      <c r="B203" s="32" t="s">
        <v>37</v>
      </c>
      <c r="C203" s="32">
        <v>10</v>
      </c>
      <c r="D203" s="32" t="s">
        <v>38</v>
      </c>
      <c r="E203" s="39" t="s">
        <v>541</v>
      </c>
      <c r="F203" s="59">
        <f t="shared" ref="F203:J205" si="173">+F204</f>
        <v>140472038386</v>
      </c>
      <c r="G203" s="59">
        <f t="shared" si="173"/>
        <v>0</v>
      </c>
      <c r="H203" s="59">
        <f t="shared" si="173"/>
        <v>0</v>
      </c>
      <c r="I203" s="59">
        <f t="shared" si="173"/>
        <v>0</v>
      </c>
      <c r="J203" s="59">
        <f t="shared" si="173"/>
        <v>0</v>
      </c>
      <c r="K203" s="40">
        <f t="shared" ref="K203:K249" si="174">+G203-H203+I203-J203</f>
        <v>0</v>
      </c>
      <c r="L203" s="59">
        <f>+L204</f>
        <v>140472038386</v>
      </c>
      <c r="M203" s="323">
        <f t="shared" si="172"/>
        <v>1.536352581758426E-2</v>
      </c>
      <c r="N203" s="59">
        <f t="shared" ref="N203:W205" si="175">+N204</f>
        <v>0</v>
      </c>
      <c r="O203" s="59">
        <f t="shared" si="175"/>
        <v>38305679193</v>
      </c>
      <c r="P203" s="59">
        <f t="shared" si="175"/>
        <v>102166359193</v>
      </c>
      <c r="Q203" s="59">
        <f t="shared" si="175"/>
        <v>38305679193</v>
      </c>
      <c r="R203" s="59">
        <f t="shared" si="175"/>
        <v>102166359193</v>
      </c>
      <c r="S203" s="59">
        <f t="shared" si="175"/>
        <v>0</v>
      </c>
      <c r="T203" s="59">
        <f t="shared" si="175"/>
        <v>38305679193</v>
      </c>
      <c r="U203" s="59">
        <f t="shared" si="175"/>
        <v>0</v>
      </c>
      <c r="V203" s="59">
        <f t="shared" si="175"/>
        <v>38305679193</v>
      </c>
      <c r="W203" s="59">
        <f t="shared" si="175"/>
        <v>0</v>
      </c>
      <c r="X203" s="176">
        <f t="shared" si="136"/>
        <v>0.27269255599282094</v>
      </c>
      <c r="Y203" s="176">
        <f t="shared" si="137"/>
        <v>0.27269255599282094</v>
      </c>
      <c r="Z203" s="176">
        <f t="shared" si="138"/>
        <v>0.27269255599282094</v>
      </c>
      <c r="AA203" s="176">
        <f t="shared" si="168"/>
        <v>1</v>
      </c>
      <c r="AB203" s="176">
        <f t="shared" si="169"/>
        <v>1</v>
      </c>
    </row>
    <row r="204" spans="1:28" ht="86.25" customHeight="1" x14ac:dyDescent="0.25">
      <c r="A204" s="38" t="s">
        <v>542</v>
      </c>
      <c r="B204" s="32" t="s">
        <v>37</v>
      </c>
      <c r="C204" s="32">
        <v>10</v>
      </c>
      <c r="D204" s="32" t="s">
        <v>38</v>
      </c>
      <c r="E204" s="39" t="s">
        <v>257</v>
      </c>
      <c r="F204" s="59">
        <f t="shared" si="173"/>
        <v>140472038386</v>
      </c>
      <c r="G204" s="59">
        <f t="shared" si="173"/>
        <v>0</v>
      </c>
      <c r="H204" s="59">
        <f t="shared" si="173"/>
        <v>0</v>
      </c>
      <c r="I204" s="59">
        <f t="shared" si="173"/>
        <v>0</v>
      </c>
      <c r="J204" s="59">
        <f t="shared" si="173"/>
        <v>0</v>
      </c>
      <c r="K204" s="40">
        <f t="shared" si="174"/>
        <v>0</v>
      </c>
      <c r="L204" s="59">
        <f>+L205</f>
        <v>140472038386</v>
      </c>
      <c r="M204" s="323">
        <f t="shared" si="172"/>
        <v>1.536352581758426E-2</v>
      </c>
      <c r="N204" s="59">
        <f t="shared" si="175"/>
        <v>0</v>
      </c>
      <c r="O204" s="59">
        <f t="shared" si="175"/>
        <v>38305679193</v>
      </c>
      <c r="P204" s="59">
        <f t="shared" si="175"/>
        <v>102166359193</v>
      </c>
      <c r="Q204" s="59">
        <f t="shared" si="175"/>
        <v>38305679193</v>
      </c>
      <c r="R204" s="59">
        <f t="shared" si="175"/>
        <v>102166359193</v>
      </c>
      <c r="S204" s="59">
        <f t="shared" si="175"/>
        <v>0</v>
      </c>
      <c r="T204" s="59">
        <f t="shared" si="175"/>
        <v>38305679193</v>
      </c>
      <c r="U204" s="59">
        <f t="shared" si="175"/>
        <v>0</v>
      </c>
      <c r="V204" s="59">
        <f t="shared" si="175"/>
        <v>38305679193</v>
      </c>
      <c r="W204" s="59">
        <f t="shared" si="175"/>
        <v>0</v>
      </c>
      <c r="X204" s="176">
        <f t="shared" ref="X204:X267" si="176">+Q204/L204</f>
        <v>0.27269255599282094</v>
      </c>
      <c r="Y204" s="176">
        <f t="shared" ref="Y204:Y267" si="177">+T204/L204</f>
        <v>0.27269255599282094</v>
      </c>
      <c r="Z204" s="176">
        <f t="shared" ref="Z204:Z267" si="178">+V204/L204</f>
        <v>0.27269255599282094</v>
      </c>
      <c r="AA204" s="176">
        <f t="shared" si="168"/>
        <v>1</v>
      </c>
      <c r="AB204" s="176">
        <f t="shared" si="169"/>
        <v>1</v>
      </c>
    </row>
    <row r="205" spans="1:28" ht="42" customHeight="1" x14ac:dyDescent="0.25">
      <c r="A205" s="38" t="s">
        <v>543</v>
      </c>
      <c r="B205" s="32" t="s">
        <v>37</v>
      </c>
      <c r="C205" s="32">
        <v>10</v>
      </c>
      <c r="D205" s="32" t="s">
        <v>38</v>
      </c>
      <c r="E205" s="39" t="s">
        <v>455</v>
      </c>
      <c r="F205" s="59">
        <f t="shared" si="173"/>
        <v>140472038386</v>
      </c>
      <c r="G205" s="59">
        <f t="shared" si="173"/>
        <v>0</v>
      </c>
      <c r="H205" s="59">
        <f t="shared" si="173"/>
        <v>0</v>
      </c>
      <c r="I205" s="59">
        <f t="shared" si="173"/>
        <v>0</v>
      </c>
      <c r="J205" s="59">
        <f t="shared" si="173"/>
        <v>0</v>
      </c>
      <c r="K205" s="40">
        <f t="shared" si="174"/>
        <v>0</v>
      </c>
      <c r="L205" s="59">
        <f>+L206</f>
        <v>140472038386</v>
      </c>
      <c r="M205" s="323">
        <f t="shared" si="172"/>
        <v>1.536352581758426E-2</v>
      </c>
      <c r="N205" s="59">
        <f t="shared" si="175"/>
        <v>0</v>
      </c>
      <c r="O205" s="59">
        <f t="shared" si="175"/>
        <v>38305679193</v>
      </c>
      <c r="P205" s="59">
        <f t="shared" si="175"/>
        <v>102166359193</v>
      </c>
      <c r="Q205" s="59">
        <f t="shared" si="175"/>
        <v>38305679193</v>
      </c>
      <c r="R205" s="59">
        <f t="shared" si="175"/>
        <v>102166359193</v>
      </c>
      <c r="S205" s="59">
        <f t="shared" si="175"/>
        <v>0</v>
      </c>
      <c r="T205" s="59">
        <f t="shared" si="175"/>
        <v>38305679193</v>
      </c>
      <c r="U205" s="59">
        <f t="shared" si="175"/>
        <v>0</v>
      </c>
      <c r="V205" s="59">
        <f t="shared" si="175"/>
        <v>38305679193</v>
      </c>
      <c r="W205" s="59">
        <f t="shared" si="175"/>
        <v>0</v>
      </c>
      <c r="X205" s="176">
        <f t="shared" si="176"/>
        <v>0.27269255599282094</v>
      </c>
      <c r="Y205" s="176">
        <f t="shared" si="177"/>
        <v>0.27269255599282094</v>
      </c>
      <c r="Z205" s="176">
        <f t="shared" si="178"/>
        <v>0.27269255599282094</v>
      </c>
      <c r="AA205" s="176">
        <f t="shared" si="168"/>
        <v>1</v>
      </c>
      <c r="AB205" s="176">
        <f t="shared" si="169"/>
        <v>1</v>
      </c>
    </row>
    <row r="206" spans="1:28" ht="42" customHeight="1" x14ac:dyDescent="0.25">
      <c r="A206" s="42" t="s">
        <v>544</v>
      </c>
      <c r="B206" s="43" t="s">
        <v>37</v>
      </c>
      <c r="C206" s="43">
        <v>10</v>
      </c>
      <c r="D206" s="43" t="s">
        <v>38</v>
      </c>
      <c r="E206" s="44" t="s">
        <v>268</v>
      </c>
      <c r="F206" s="45">
        <v>140472038386</v>
      </c>
      <c r="G206" s="45">
        <v>0</v>
      </c>
      <c r="H206" s="45">
        <v>0</v>
      </c>
      <c r="I206" s="45">
        <v>0</v>
      </c>
      <c r="J206" s="45">
        <v>0</v>
      </c>
      <c r="K206" s="45">
        <f t="shared" si="174"/>
        <v>0</v>
      </c>
      <c r="L206" s="46">
        <f>+F206+K206</f>
        <v>140472038386</v>
      </c>
      <c r="M206" s="86">
        <f t="shared" si="172"/>
        <v>1.536352581758426E-2</v>
      </c>
      <c r="N206" s="45">
        <v>0</v>
      </c>
      <c r="O206" s="45">
        <v>38305679193</v>
      </c>
      <c r="P206" s="45">
        <f>L206-O206</f>
        <v>102166359193</v>
      </c>
      <c r="Q206" s="45">
        <v>38305679193</v>
      </c>
      <c r="R206" s="45">
        <f>+L206-Q206</f>
        <v>102166359193</v>
      </c>
      <c r="S206" s="45">
        <f>O206-Q206</f>
        <v>0</v>
      </c>
      <c r="T206" s="45">
        <v>38305679193</v>
      </c>
      <c r="U206" s="45">
        <f>+Q206-T206</f>
        <v>0</v>
      </c>
      <c r="V206" s="45">
        <v>38305679193</v>
      </c>
      <c r="W206" s="48">
        <f>+T206-V206</f>
        <v>0</v>
      </c>
      <c r="X206" s="54">
        <f t="shared" si="176"/>
        <v>0.27269255599282094</v>
      </c>
      <c r="Y206" s="54">
        <f t="shared" si="177"/>
        <v>0.27269255599282094</v>
      </c>
      <c r="Z206" s="54">
        <f t="shared" si="178"/>
        <v>0.27269255599282094</v>
      </c>
      <c r="AA206" s="54">
        <f t="shared" si="168"/>
        <v>1</v>
      </c>
      <c r="AB206" s="54">
        <f t="shared" si="169"/>
        <v>1</v>
      </c>
    </row>
    <row r="207" spans="1:28" ht="93.75" customHeight="1" x14ac:dyDescent="0.25">
      <c r="A207" s="38" t="s">
        <v>545</v>
      </c>
      <c r="B207" s="32" t="s">
        <v>37</v>
      </c>
      <c r="C207" s="32">
        <v>10</v>
      </c>
      <c r="D207" s="32" t="s">
        <v>38</v>
      </c>
      <c r="E207" s="39" t="s">
        <v>546</v>
      </c>
      <c r="F207" s="59">
        <f t="shared" ref="F207:J209" si="179">+F208</f>
        <v>421921519786</v>
      </c>
      <c r="G207" s="59">
        <f t="shared" si="179"/>
        <v>0</v>
      </c>
      <c r="H207" s="59">
        <f t="shared" si="179"/>
        <v>0</v>
      </c>
      <c r="I207" s="59">
        <f t="shared" si="179"/>
        <v>0</v>
      </c>
      <c r="J207" s="59">
        <f t="shared" si="179"/>
        <v>0</v>
      </c>
      <c r="K207" s="40">
        <f t="shared" si="174"/>
        <v>0</v>
      </c>
      <c r="L207" s="59">
        <f>+L208</f>
        <v>421921519786</v>
      </c>
      <c r="M207" s="323">
        <f t="shared" si="172"/>
        <v>4.6145853913034988E-2</v>
      </c>
      <c r="N207" s="59">
        <f t="shared" ref="N207:W209" si="180">+N208</f>
        <v>0</v>
      </c>
      <c r="O207" s="59">
        <f t="shared" si="180"/>
        <v>112290365804</v>
      </c>
      <c r="P207" s="59">
        <f t="shared" si="180"/>
        <v>309631153982</v>
      </c>
      <c r="Q207" s="59">
        <f t="shared" si="180"/>
        <v>112290365804</v>
      </c>
      <c r="R207" s="59">
        <f t="shared" si="180"/>
        <v>309631153982</v>
      </c>
      <c r="S207" s="59">
        <f t="shared" si="180"/>
        <v>0</v>
      </c>
      <c r="T207" s="59">
        <f t="shared" si="180"/>
        <v>112290365804</v>
      </c>
      <c r="U207" s="59">
        <f t="shared" si="180"/>
        <v>0</v>
      </c>
      <c r="V207" s="59">
        <f t="shared" si="180"/>
        <v>112290365804</v>
      </c>
      <c r="W207" s="59">
        <f t="shared" si="180"/>
        <v>0</v>
      </c>
      <c r="X207" s="176">
        <f t="shared" si="176"/>
        <v>0.26614040891053398</v>
      </c>
      <c r="Y207" s="176">
        <f t="shared" si="177"/>
        <v>0.26614040891053398</v>
      </c>
      <c r="Z207" s="176">
        <f t="shared" si="178"/>
        <v>0.26614040891053398</v>
      </c>
      <c r="AA207" s="176">
        <f t="shared" si="168"/>
        <v>1</v>
      </c>
      <c r="AB207" s="176">
        <f t="shared" si="169"/>
        <v>1</v>
      </c>
    </row>
    <row r="208" spans="1:28" ht="93.75" customHeight="1" x14ac:dyDescent="0.25">
      <c r="A208" s="38" t="s">
        <v>547</v>
      </c>
      <c r="B208" s="32" t="s">
        <v>37</v>
      </c>
      <c r="C208" s="32">
        <v>10</v>
      </c>
      <c r="D208" s="32" t="s">
        <v>38</v>
      </c>
      <c r="E208" s="39" t="s">
        <v>257</v>
      </c>
      <c r="F208" s="59">
        <f t="shared" si="179"/>
        <v>421921519786</v>
      </c>
      <c r="G208" s="59">
        <f t="shared" si="179"/>
        <v>0</v>
      </c>
      <c r="H208" s="59">
        <f t="shared" si="179"/>
        <v>0</v>
      </c>
      <c r="I208" s="59">
        <f t="shared" si="179"/>
        <v>0</v>
      </c>
      <c r="J208" s="59">
        <f t="shared" si="179"/>
        <v>0</v>
      </c>
      <c r="K208" s="40">
        <f t="shared" si="174"/>
        <v>0</v>
      </c>
      <c r="L208" s="59">
        <f>+L209</f>
        <v>421921519786</v>
      </c>
      <c r="M208" s="323">
        <f t="shared" si="172"/>
        <v>4.6145853913034988E-2</v>
      </c>
      <c r="N208" s="59">
        <f t="shared" si="180"/>
        <v>0</v>
      </c>
      <c r="O208" s="59">
        <f t="shared" si="180"/>
        <v>112290365804</v>
      </c>
      <c r="P208" s="59">
        <f t="shared" si="180"/>
        <v>309631153982</v>
      </c>
      <c r="Q208" s="59">
        <f t="shared" si="180"/>
        <v>112290365804</v>
      </c>
      <c r="R208" s="59">
        <f t="shared" si="180"/>
        <v>309631153982</v>
      </c>
      <c r="S208" s="59">
        <f t="shared" si="180"/>
        <v>0</v>
      </c>
      <c r="T208" s="59">
        <f t="shared" si="180"/>
        <v>112290365804</v>
      </c>
      <c r="U208" s="59">
        <f t="shared" si="180"/>
        <v>0</v>
      </c>
      <c r="V208" s="59">
        <f t="shared" si="180"/>
        <v>112290365804</v>
      </c>
      <c r="W208" s="59">
        <f t="shared" si="180"/>
        <v>0</v>
      </c>
      <c r="X208" s="176">
        <f t="shared" si="176"/>
        <v>0.26614040891053398</v>
      </c>
      <c r="Y208" s="176">
        <f t="shared" si="177"/>
        <v>0.26614040891053398</v>
      </c>
      <c r="Z208" s="176">
        <f t="shared" si="178"/>
        <v>0.26614040891053398</v>
      </c>
      <c r="AA208" s="176">
        <f t="shared" si="168"/>
        <v>1</v>
      </c>
      <c r="AB208" s="176">
        <f t="shared" si="169"/>
        <v>1</v>
      </c>
    </row>
    <row r="209" spans="1:28" ht="42" customHeight="1" x14ac:dyDescent="0.25">
      <c r="A209" s="38" t="s">
        <v>548</v>
      </c>
      <c r="B209" s="32" t="s">
        <v>37</v>
      </c>
      <c r="C209" s="32">
        <v>10</v>
      </c>
      <c r="D209" s="32" t="s">
        <v>38</v>
      </c>
      <c r="E209" s="39" t="s">
        <v>455</v>
      </c>
      <c r="F209" s="59">
        <f t="shared" si="179"/>
        <v>421921519786</v>
      </c>
      <c r="G209" s="59">
        <f t="shared" si="179"/>
        <v>0</v>
      </c>
      <c r="H209" s="59">
        <f t="shared" si="179"/>
        <v>0</v>
      </c>
      <c r="I209" s="59">
        <f t="shared" si="179"/>
        <v>0</v>
      </c>
      <c r="J209" s="59">
        <f t="shared" si="179"/>
        <v>0</v>
      </c>
      <c r="K209" s="40">
        <f t="shared" si="174"/>
        <v>0</v>
      </c>
      <c r="L209" s="59">
        <f>+L210</f>
        <v>421921519786</v>
      </c>
      <c r="M209" s="323">
        <f t="shared" si="172"/>
        <v>4.6145853913034988E-2</v>
      </c>
      <c r="N209" s="59">
        <f t="shared" si="180"/>
        <v>0</v>
      </c>
      <c r="O209" s="59">
        <f t="shared" si="180"/>
        <v>112290365804</v>
      </c>
      <c r="P209" s="59">
        <f t="shared" si="180"/>
        <v>309631153982</v>
      </c>
      <c r="Q209" s="59">
        <f t="shared" si="180"/>
        <v>112290365804</v>
      </c>
      <c r="R209" s="59">
        <f t="shared" si="180"/>
        <v>309631153982</v>
      </c>
      <c r="S209" s="59">
        <f t="shared" si="180"/>
        <v>0</v>
      </c>
      <c r="T209" s="59">
        <f t="shared" si="180"/>
        <v>112290365804</v>
      </c>
      <c r="U209" s="59">
        <f t="shared" si="180"/>
        <v>0</v>
      </c>
      <c r="V209" s="59">
        <f t="shared" si="180"/>
        <v>112290365804</v>
      </c>
      <c r="W209" s="59">
        <f t="shared" si="180"/>
        <v>0</v>
      </c>
      <c r="X209" s="176">
        <f t="shared" si="176"/>
        <v>0.26614040891053398</v>
      </c>
      <c r="Y209" s="176">
        <f t="shared" si="177"/>
        <v>0.26614040891053398</v>
      </c>
      <c r="Z209" s="176">
        <f t="shared" si="178"/>
        <v>0.26614040891053398</v>
      </c>
      <c r="AA209" s="176">
        <f t="shared" si="168"/>
        <v>1</v>
      </c>
      <c r="AB209" s="176">
        <f t="shared" si="169"/>
        <v>1</v>
      </c>
    </row>
    <row r="210" spans="1:28" ht="42" customHeight="1" x14ac:dyDescent="0.25">
      <c r="A210" s="42" t="s">
        <v>549</v>
      </c>
      <c r="B210" s="43" t="s">
        <v>37</v>
      </c>
      <c r="C210" s="43">
        <v>10</v>
      </c>
      <c r="D210" s="43" t="s">
        <v>38</v>
      </c>
      <c r="E210" s="44" t="s">
        <v>268</v>
      </c>
      <c r="F210" s="45">
        <v>421921519786</v>
      </c>
      <c r="G210" s="45">
        <v>0</v>
      </c>
      <c r="H210" s="45">
        <v>0</v>
      </c>
      <c r="I210" s="45">
        <v>0</v>
      </c>
      <c r="J210" s="45">
        <v>0</v>
      </c>
      <c r="K210" s="45">
        <f t="shared" si="174"/>
        <v>0</v>
      </c>
      <c r="L210" s="46">
        <f>+F210+K210</f>
        <v>421921519786</v>
      </c>
      <c r="M210" s="86">
        <f t="shared" si="172"/>
        <v>4.6145853913034988E-2</v>
      </c>
      <c r="N210" s="45">
        <v>0</v>
      </c>
      <c r="O210" s="45">
        <v>112290365804</v>
      </c>
      <c r="P210" s="45">
        <f>L210-O210</f>
        <v>309631153982</v>
      </c>
      <c r="Q210" s="45">
        <v>112290365804</v>
      </c>
      <c r="R210" s="45">
        <f>+L210-Q210</f>
        <v>309631153982</v>
      </c>
      <c r="S210" s="45">
        <f>O210-Q210</f>
        <v>0</v>
      </c>
      <c r="T210" s="45">
        <v>112290365804</v>
      </c>
      <c r="U210" s="45">
        <f>+Q210-T210</f>
        <v>0</v>
      </c>
      <c r="V210" s="45">
        <v>112290365804</v>
      </c>
      <c r="W210" s="48">
        <f>+T210-V210</f>
        <v>0</v>
      </c>
      <c r="X210" s="54">
        <f t="shared" si="176"/>
        <v>0.26614040891053398</v>
      </c>
      <c r="Y210" s="54">
        <f t="shared" si="177"/>
        <v>0.26614040891053398</v>
      </c>
      <c r="Z210" s="54">
        <f t="shared" si="178"/>
        <v>0.26614040891053398</v>
      </c>
      <c r="AA210" s="54">
        <f t="shared" si="168"/>
        <v>1</v>
      </c>
      <c r="AB210" s="54">
        <f t="shared" si="169"/>
        <v>1</v>
      </c>
    </row>
    <row r="211" spans="1:28" ht="84.75" customHeight="1" x14ac:dyDescent="0.25">
      <c r="A211" s="38" t="s">
        <v>550</v>
      </c>
      <c r="B211" s="32" t="s">
        <v>37</v>
      </c>
      <c r="C211" s="32">
        <v>10</v>
      </c>
      <c r="D211" s="32" t="s">
        <v>38</v>
      </c>
      <c r="E211" s="39" t="s">
        <v>551</v>
      </c>
      <c r="F211" s="59">
        <f t="shared" ref="F211:J213" si="181">+F212</f>
        <v>61846862223</v>
      </c>
      <c r="G211" s="59">
        <f t="shared" si="181"/>
        <v>0</v>
      </c>
      <c r="H211" s="59">
        <f t="shared" si="181"/>
        <v>0</v>
      </c>
      <c r="I211" s="59">
        <f t="shared" si="181"/>
        <v>0</v>
      </c>
      <c r="J211" s="59">
        <f t="shared" si="181"/>
        <v>0</v>
      </c>
      <c r="K211" s="40">
        <f t="shared" si="174"/>
        <v>0</v>
      </c>
      <c r="L211" s="59">
        <f>+L212</f>
        <v>61846862223</v>
      </c>
      <c r="M211" s="323">
        <f t="shared" si="172"/>
        <v>6.7642348998214327E-3</v>
      </c>
      <c r="N211" s="59">
        <f t="shared" ref="N211:W213" si="182">+N212</f>
        <v>0</v>
      </c>
      <c r="O211" s="59">
        <f t="shared" si="182"/>
        <v>14484696692</v>
      </c>
      <c r="P211" s="59">
        <f t="shared" si="182"/>
        <v>47362165531</v>
      </c>
      <c r="Q211" s="59">
        <f t="shared" si="182"/>
        <v>14484696692</v>
      </c>
      <c r="R211" s="59">
        <f t="shared" si="182"/>
        <v>47362165531</v>
      </c>
      <c r="S211" s="59">
        <f t="shared" si="182"/>
        <v>0</v>
      </c>
      <c r="T211" s="59">
        <f t="shared" si="182"/>
        <v>14484696692</v>
      </c>
      <c r="U211" s="59">
        <f t="shared" si="182"/>
        <v>0</v>
      </c>
      <c r="V211" s="59">
        <f t="shared" si="182"/>
        <v>14484696692</v>
      </c>
      <c r="W211" s="59">
        <f t="shared" si="182"/>
        <v>0</v>
      </c>
      <c r="X211" s="176">
        <f t="shared" si="176"/>
        <v>0.2342026122485053</v>
      </c>
      <c r="Y211" s="176">
        <f t="shared" si="177"/>
        <v>0.2342026122485053</v>
      </c>
      <c r="Z211" s="176">
        <f t="shared" si="178"/>
        <v>0.2342026122485053</v>
      </c>
      <c r="AA211" s="176">
        <f t="shared" si="168"/>
        <v>1</v>
      </c>
      <c r="AB211" s="176">
        <f t="shared" si="169"/>
        <v>1</v>
      </c>
    </row>
    <row r="212" spans="1:28" ht="84.75" customHeight="1" x14ac:dyDescent="0.25">
      <c r="A212" s="38" t="s">
        <v>552</v>
      </c>
      <c r="B212" s="32" t="s">
        <v>37</v>
      </c>
      <c r="C212" s="32">
        <v>10</v>
      </c>
      <c r="D212" s="32" t="s">
        <v>38</v>
      </c>
      <c r="E212" s="39" t="s">
        <v>257</v>
      </c>
      <c r="F212" s="59">
        <f t="shared" si="181"/>
        <v>61846862223</v>
      </c>
      <c r="G212" s="59">
        <f t="shared" si="181"/>
        <v>0</v>
      </c>
      <c r="H212" s="59">
        <f t="shared" si="181"/>
        <v>0</v>
      </c>
      <c r="I212" s="59">
        <f t="shared" si="181"/>
        <v>0</v>
      </c>
      <c r="J212" s="59">
        <f t="shared" si="181"/>
        <v>0</v>
      </c>
      <c r="K212" s="40">
        <f t="shared" si="174"/>
        <v>0</v>
      </c>
      <c r="L212" s="59">
        <f>+L213</f>
        <v>61846862223</v>
      </c>
      <c r="M212" s="323">
        <f t="shared" si="172"/>
        <v>6.7642348998214327E-3</v>
      </c>
      <c r="N212" s="59">
        <f t="shared" si="182"/>
        <v>0</v>
      </c>
      <c r="O212" s="59">
        <f t="shared" si="182"/>
        <v>14484696692</v>
      </c>
      <c r="P212" s="59">
        <f t="shared" si="182"/>
        <v>47362165531</v>
      </c>
      <c r="Q212" s="59">
        <f t="shared" si="182"/>
        <v>14484696692</v>
      </c>
      <c r="R212" s="59">
        <f t="shared" si="182"/>
        <v>47362165531</v>
      </c>
      <c r="S212" s="59">
        <f t="shared" si="182"/>
        <v>0</v>
      </c>
      <c r="T212" s="59">
        <f t="shared" si="182"/>
        <v>14484696692</v>
      </c>
      <c r="U212" s="59">
        <f t="shared" si="182"/>
        <v>0</v>
      </c>
      <c r="V212" s="59">
        <f t="shared" si="182"/>
        <v>14484696692</v>
      </c>
      <c r="W212" s="59">
        <f t="shared" si="182"/>
        <v>0</v>
      </c>
      <c r="X212" s="176">
        <f t="shared" si="176"/>
        <v>0.2342026122485053</v>
      </c>
      <c r="Y212" s="176">
        <f t="shared" si="177"/>
        <v>0.2342026122485053</v>
      </c>
      <c r="Z212" s="176">
        <f t="shared" si="178"/>
        <v>0.2342026122485053</v>
      </c>
      <c r="AA212" s="176">
        <f t="shared" si="168"/>
        <v>1</v>
      </c>
      <c r="AB212" s="176">
        <f t="shared" si="169"/>
        <v>1</v>
      </c>
    </row>
    <row r="213" spans="1:28" ht="42" customHeight="1" x14ac:dyDescent="0.25">
      <c r="A213" s="38" t="s">
        <v>553</v>
      </c>
      <c r="B213" s="32" t="s">
        <v>37</v>
      </c>
      <c r="C213" s="32">
        <v>10</v>
      </c>
      <c r="D213" s="32" t="s">
        <v>38</v>
      </c>
      <c r="E213" s="39" t="s">
        <v>455</v>
      </c>
      <c r="F213" s="59">
        <f t="shared" si="181"/>
        <v>61846862223</v>
      </c>
      <c r="G213" s="59">
        <f t="shared" si="181"/>
        <v>0</v>
      </c>
      <c r="H213" s="59">
        <f t="shared" si="181"/>
        <v>0</v>
      </c>
      <c r="I213" s="59">
        <f t="shared" si="181"/>
        <v>0</v>
      </c>
      <c r="J213" s="59">
        <f t="shared" si="181"/>
        <v>0</v>
      </c>
      <c r="K213" s="40">
        <f t="shared" si="174"/>
        <v>0</v>
      </c>
      <c r="L213" s="59">
        <f>+L214</f>
        <v>61846862223</v>
      </c>
      <c r="M213" s="323">
        <f t="shared" si="172"/>
        <v>6.7642348998214327E-3</v>
      </c>
      <c r="N213" s="59">
        <f t="shared" si="182"/>
        <v>0</v>
      </c>
      <c r="O213" s="59">
        <f t="shared" si="182"/>
        <v>14484696692</v>
      </c>
      <c r="P213" s="59">
        <f t="shared" si="182"/>
        <v>47362165531</v>
      </c>
      <c r="Q213" s="59">
        <f t="shared" si="182"/>
        <v>14484696692</v>
      </c>
      <c r="R213" s="59">
        <f t="shared" si="182"/>
        <v>47362165531</v>
      </c>
      <c r="S213" s="59">
        <f t="shared" si="182"/>
        <v>0</v>
      </c>
      <c r="T213" s="59">
        <f t="shared" si="182"/>
        <v>14484696692</v>
      </c>
      <c r="U213" s="59">
        <f t="shared" si="182"/>
        <v>0</v>
      </c>
      <c r="V213" s="59">
        <f t="shared" si="182"/>
        <v>14484696692</v>
      </c>
      <c r="W213" s="59">
        <f t="shared" si="182"/>
        <v>0</v>
      </c>
      <c r="X213" s="176">
        <f t="shared" si="176"/>
        <v>0.2342026122485053</v>
      </c>
      <c r="Y213" s="176">
        <f t="shared" si="177"/>
        <v>0.2342026122485053</v>
      </c>
      <c r="Z213" s="176">
        <f t="shared" si="178"/>
        <v>0.2342026122485053</v>
      </c>
      <c r="AA213" s="176">
        <f t="shared" si="168"/>
        <v>1</v>
      </c>
      <c r="AB213" s="176">
        <f t="shared" si="169"/>
        <v>1</v>
      </c>
    </row>
    <row r="214" spans="1:28" ht="42" customHeight="1" x14ac:dyDescent="0.25">
      <c r="A214" s="42" t="s">
        <v>554</v>
      </c>
      <c r="B214" s="43" t="s">
        <v>37</v>
      </c>
      <c r="C214" s="43">
        <v>10</v>
      </c>
      <c r="D214" s="43" t="s">
        <v>38</v>
      </c>
      <c r="E214" s="44" t="s">
        <v>268</v>
      </c>
      <c r="F214" s="45">
        <v>61846862223</v>
      </c>
      <c r="G214" s="45">
        <v>0</v>
      </c>
      <c r="H214" s="45">
        <v>0</v>
      </c>
      <c r="I214" s="45">
        <v>0</v>
      </c>
      <c r="J214" s="45">
        <v>0</v>
      </c>
      <c r="K214" s="45">
        <f t="shared" si="174"/>
        <v>0</v>
      </c>
      <c r="L214" s="46">
        <f>+F214+K214</f>
        <v>61846862223</v>
      </c>
      <c r="M214" s="86">
        <f t="shared" si="172"/>
        <v>6.7642348998214327E-3</v>
      </c>
      <c r="N214" s="45">
        <v>0</v>
      </c>
      <c r="O214" s="45">
        <v>14484696692</v>
      </c>
      <c r="P214" s="45">
        <f>L214-O214</f>
        <v>47362165531</v>
      </c>
      <c r="Q214" s="45">
        <v>14484696692</v>
      </c>
      <c r="R214" s="45">
        <f>+L214-Q214</f>
        <v>47362165531</v>
      </c>
      <c r="S214" s="45">
        <f>O214-Q214</f>
        <v>0</v>
      </c>
      <c r="T214" s="45">
        <v>14484696692</v>
      </c>
      <c r="U214" s="45">
        <f>+Q214-T214</f>
        <v>0</v>
      </c>
      <c r="V214" s="45">
        <v>14484696692</v>
      </c>
      <c r="W214" s="48">
        <f>+T214-V214</f>
        <v>0</v>
      </c>
      <c r="X214" s="54">
        <f t="shared" si="176"/>
        <v>0.2342026122485053</v>
      </c>
      <c r="Y214" s="54">
        <f t="shared" si="177"/>
        <v>0.2342026122485053</v>
      </c>
      <c r="Z214" s="54">
        <f t="shared" si="178"/>
        <v>0.2342026122485053</v>
      </c>
      <c r="AA214" s="54">
        <f t="shared" si="168"/>
        <v>1</v>
      </c>
      <c r="AB214" s="54">
        <f t="shared" si="169"/>
        <v>1</v>
      </c>
    </row>
    <row r="215" spans="1:28" ht="87.75" customHeight="1" x14ac:dyDescent="0.25">
      <c r="A215" s="70" t="s">
        <v>555</v>
      </c>
      <c r="B215" s="135" t="s">
        <v>37</v>
      </c>
      <c r="C215" s="32">
        <v>10</v>
      </c>
      <c r="D215" s="32" t="s">
        <v>38</v>
      </c>
      <c r="E215" s="72" t="s">
        <v>556</v>
      </c>
      <c r="F215" s="60">
        <f t="shared" ref="F215:J217" si="183">+F216</f>
        <v>2576582587</v>
      </c>
      <c r="G215" s="60">
        <f t="shared" si="183"/>
        <v>0</v>
      </c>
      <c r="H215" s="60">
        <f t="shared" si="183"/>
        <v>0</v>
      </c>
      <c r="I215" s="60">
        <f t="shared" si="183"/>
        <v>0</v>
      </c>
      <c r="J215" s="59">
        <f t="shared" si="183"/>
        <v>0</v>
      </c>
      <c r="K215" s="40">
        <f t="shared" si="174"/>
        <v>0</v>
      </c>
      <c r="L215" s="59">
        <f>+L216</f>
        <v>2576582587</v>
      </c>
      <c r="M215" s="323">
        <f t="shared" si="172"/>
        <v>2.8180265304997369E-4</v>
      </c>
      <c r="N215" s="60">
        <f t="shared" ref="N215:W217" si="184">+N216</f>
        <v>0</v>
      </c>
      <c r="O215" s="60">
        <f t="shared" si="184"/>
        <v>300000</v>
      </c>
      <c r="P215" s="59">
        <f t="shared" si="184"/>
        <v>2576282587</v>
      </c>
      <c r="Q215" s="59">
        <f t="shared" si="184"/>
        <v>15104.44</v>
      </c>
      <c r="R215" s="59">
        <f t="shared" si="184"/>
        <v>2576567482.5599999</v>
      </c>
      <c r="S215" s="59">
        <f t="shared" si="184"/>
        <v>284895.56</v>
      </c>
      <c r="T215" s="59">
        <f t="shared" si="184"/>
        <v>0</v>
      </c>
      <c r="U215" s="59">
        <f t="shared" si="184"/>
        <v>15104.44</v>
      </c>
      <c r="V215" s="59">
        <f t="shared" si="184"/>
        <v>0</v>
      </c>
      <c r="W215" s="59">
        <f t="shared" si="184"/>
        <v>0</v>
      </c>
      <c r="X215" s="176">
        <f t="shared" si="176"/>
        <v>5.8621990524226109E-6</v>
      </c>
      <c r="Y215" s="176">
        <f t="shared" si="177"/>
        <v>0</v>
      </c>
      <c r="Z215" s="176">
        <f t="shared" si="178"/>
        <v>0</v>
      </c>
      <c r="AA215" s="176">
        <f t="shared" si="168"/>
        <v>0</v>
      </c>
      <c r="AB215" s="176" t="s">
        <v>40</v>
      </c>
    </row>
    <row r="216" spans="1:28" ht="87.75" customHeight="1" x14ac:dyDescent="0.25">
      <c r="A216" s="70" t="s">
        <v>557</v>
      </c>
      <c r="B216" s="135" t="s">
        <v>37</v>
      </c>
      <c r="C216" s="32">
        <v>10</v>
      </c>
      <c r="D216" s="32" t="s">
        <v>38</v>
      </c>
      <c r="E216" s="39" t="s">
        <v>257</v>
      </c>
      <c r="F216" s="60">
        <f t="shared" si="183"/>
        <v>2576582587</v>
      </c>
      <c r="G216" s="60">
        <f t="shared" si="183"/>
        <v>0</v>
      </c>
      <c r="H216" s="60">
        <f t="shared" si="183"/>
        <v>0</v>
      </c>
      <c r="I216" s="60">
        <f t="shared" si="183"/>
        <v>0</v>
      </c>
      <c r="J216" s="59">
        <f t="shared" si="183"/>
        <v>0</v>
      </c>
      <c r="K216" s="40">
        <f t="shared" si="174"/>
        <v>0</v>
      </c>
      <c r="L216" s="59">
        <f>+L217</f>
        <v>2576582587</v>
      </c>
      <c r="M216" s="323">
        <f t="shared" si="172"/>
        <v>2.8180265304997369E-4</v>
      </c>
      <c r="N216" s="60">
        <f t="shared" si="184"/>
        <v>0</v>
      </c>
      <c r="O216" s="60">
        <f t="shared" si="184"/>
        <v>300000</v>
      </c>
      <c r="P216" s="59">
        <f t="shared" si="184"/>
        <v>2576282587</v>
      </c>
      <c r="Q216" s="59">
        <f t="shared" si="184"/>
        <v>15104.44</v>
      </c>
      <c r="R216" s="59">
        <f t="shared" si="184"/>
        <v>2576567482.5599999</v>
      </c>
      <c r="S216" s="59">
        <f t="shared" si="184"/>
        <v>284895.56</v>
      </c>
      <c r="T216" s="59">
        <f t="shared" si="184"/>
        <v>0</v>
      </c>
      <c r="U216" s="59">
        <f t="shared" si="184"/>
        <v>15104.44</v>
      </c>
      <c r="V216" s="59">
        <f t="shared" si="184"/>
        <v>0</v>
      </c>
      <c r="W216" s="59">
        <f t="shared" si="184"/>
        <v>0</v>
      </c>
      <c r="X216" s="176">
        <f t="shared" si="176"/>
        <v>5.8621990524226109E-6</v>
      </c>
      <c r="Y216" s="176">
        <f t="shared" si="177"/>
        <v>0</v>
      </c>
      <c r="Z216" s="176">
        <f t="shared" si="178"/>
        <v>0</v>
      </c>
      <c r="AA216" s="176">
        <f t="shared" si="168"/>
        <v>0</v>
      </c>
      <c r="AB216" s="176" t="s">
        <v>40</v>
      </c>
    </row>
    <row r="217" spans="1:28" ht="60" customHeight="1" x14ac:dyDescent="0.25">
      <c r="A217" s="70" t="s">
        <v>558</v>
      </c>
      <c r="B217" s="135" t="s">
        <v>37</v>
      </c>
      <c r="C217" s="32">
        <v>10</v>
      </c>
      <c r="D217" s="32" t="s">
        <v>38</v>
      </c>
      <c r="E217" s="72" t="s">
        <v>455</v>
      </c>
      <c r="F217" s="60">
        <f t="shared" si="183"/>
        <v>2576582587</v>
      </c>
      <c r="G217" s="60">
        <f t="shared" si="183"/>
        <v>0</v>
      </c>
      <c r="H217" s="60">
        <f t="shared" si="183"/>
        <v>0</v>
      </c>
      <c r="I217" s="60">
        <f t="shared" si="183"/>
        <v>0</v>
      </c>
      <c r="J217" s="59">
        <f t="shared" si="183"/>
        <v>0</v>
      </c>
      <c r="K217" s="40">
        <f t="shared" si="174"/>
        <v>0</v>
      </c>
      <c r="L217" s="59">
        <f>+L218</f>
        <v>2576582587</v>
      </c>
      <c r="M217" s="323">
        <f t="shared" si="172"/>
        <v>2.8180265304997369E-4</v>
      </c>
      <c r="N217" s="60">
        <f t="shared" si="184"/>
        <v>0</v>
      </c>
      <c r="O217" s="60">
        <f t="shared" si="184"/>
        <v>300000</v>
      </c>
      <c r="P217" s="59">
        <f t="shared" si="184"/>
        <v>2576282587</v>
      </c>
      <c r="Q217" s="59">
        <f t="shared" si="184"/>
        <v>15104.44</v>
      </c>
      <c r="R217" s="59">
        <f t="shared" si="184"/>
        <v>2576567482.5599999</v>
      </c>
      <c r="S217" s="59">
        <f t="shared" si="184"/>
        <v>284895.56</v>
      </c>
      <c r="T217" s="59">
        <f t="shared" si="184"/>
        <v>0</v>
      </c>
      <c r="U217" s="59">
        <f t="shared" si="184"/>
        <v>15104.44</v>
      </c>
      <c r="V217" s="59">
        <f t="shared" si="184"/>
        <v>0</v>
      </c>
      <c r="W217" s="59">
        <f t="shared" si="184"/>
        <v>0</v>
      </c>
      <c r="X217" s="176">
        <f t="shared" si="176"/>
        <v>5.8621990524226109E-6</v>
      </c>
      <c r="Y217" s="176">
        <f t="shared" si="177"/>
        <v>0</v>
      </c>
      <c r="Z217" s="176">
        <f t="shared" si="178"/>
        <v>0</v>
      </c>
      <c r="AA217" s="176">
        <f t="shared" si="168"/>
        <v>0</v>
      </c>
      <c r="AB217" s="176" t="s">
        <v>40</v>
      </c>
    </row>
    <row r="218" spans="1:28" ht="42" customHeight="1" x14ac:dyDescent="0.25">
      <c r="A218" s="337" t="s">
        <v>559</v>
      </c>
      <c r="B218" s="148" t="s">
        <v>37</v>
      </c>
      <c r="C218" s="43">
        <v>10</v>
      </c>
      <c r="D218" s="43" t="s">
        <v>38</v>
      </c>
      <c r="E218" s="44" t="s">
        <v>268</v>
      </c>
      <c r="F218" s="45">
        <v>2576582587</v>
      </c>
      <c r="G218" s="45">
        <v>0</v>
      </c>
      <c r="H218" s="45">
        <v>0</v>
      </c>
      <c r="I218" s="45">
        <v>0</v>
      </c>
      <c r="J218" s="45">
        <v>0</v>
      </c>
      <c r="K218" s="45">
        <f t="shared" si="174"/>
        <v>0</v>
      </c>
      <c r="L218" s="46">
        <f>+F218+K218</f>
        <v>2576582587</v>
      </c>
      <c r="M218" s="86">
        <f t="shared" si="172"/>
        <v>2.8180265304997369E-4</v>
      </c>
      <c r="N218" s="45">
        <v>0</v>
      </c>
      <c r="O218" s="45">
        <v>300000</v>
      </c>
      <c r="P218" s="45">
        <f>L218-O218</f>
        <v>2576282587</v>
      </c>
      <c r="Q218" s="45">
        <v>15104.44</v>
      </c>
      <c r="R218" s="45">
        <f>+L218-Q218</f>
        <v>2576567482.5599999</v>
      </c>
      <c r="S218" s="45">
        <f>O218-Q218</f>
        <v>284895.56</v>
      </c>
      <c r="T218" s="45">
        <v>0</v>
      </c>
      <c r="U218" s="45">
        <f>+Q218-T218</f>
        <v>15104.44</v>
      </c>
      <c r="V218" s="45">
        <v>0</v>
      </c>
      <c r="W218" s="48">
        <f>+T218-V218</f>
        <v>0</v>
      </c>
      <c r="X218" s="54">
        <f t="shared" si="176"/>
        <v>5.8621990524226109E-6</v>
      </c>
      <c r="Y218" s="54">
        <f t="shared" si="177"/>
        <v>0</v>
      </c>
      <c r="Z218" s="54">
        <f t="shared" si="178"/>
        <v>0</v>
      </c>
      <c r="AA218" s="54">
        <f t="shared" si="168"/>
        <v>0</v>
      </c>
      <c r="AB218" s="54" t="s">
        <v>560</v>
      </c>
    </row>
    <row r="219" spans="1:28" ht="99" customHeight="1" x14ac:dyDescent="0.25">
      <c r="A219" s="70" t="s">
        <v>561</v>
      </c>
      <c r="B219" s="135" t="s">
        <v>37</v>
      </c>
      <c r="C219" s="32">
        <v>10</v>
      </c>
      <c r="D219" s="32" t="s">
        <v>38</v>
      </c>
      <c r="E219" s="72" t="s">
        <v>562</v>
      </c>
      <c r="F219" s="60">
        <f t="shared" ref="F219:J221" si="185">+F220</f>
        <v>340140614334</v>
      </c>
      <c r="G219" s="60">
        <f t="shared" si="185"/>
        <v>0</v>
      </c>
      <c r="H219" s="60">
        <f t="shared" si="185"/>
        <v>0</v>
      </c>
      <c r="I219" s="60">
        <f t="shared" si="185"/>
        <v>0</v>
      </c>
      <c r="J219" s="59">
        <f t="shared" si="185"/>
        <v>0</v>
      </c>
      <c r="K219" s="40">
        <f t="shared" si="174"/>
        <v>0</v>
      </c>
      <c r="L219" s="59">
        <f>+L220</f>
        <v>340140614334</v>
      </c>
      <c r="M219" s="323">
        <f t="shared" si="172"/>
        <v>3.7201418659346508E-2</v>
      </c>
      <c r="N219" s="60">
        <f t="shared" ref="N219:W221" si="186">+N220</f>
        <v>0</v>
      </c>
      <c r="O219" s="60">
        <f t="shared" si="186"/>
        <v>34020083601</v>
      </c>
      <c r="P219" s="59">
        <f t="shared" si="186"/>
        <v>306120530733</v>
      </c>
      <c r="Q219" s="59">
        <f t="shared" si="186"/>
        <v>34020083601</v>
      </c>
      <c r="R219" s="59">
        <f t="shared" si="186"/>
        <v>306120530733</v>
      </c>
      <c r="S219" s="59">
        <f t="shared" si="186"/>
        <v>0</v>
      </c>
      <c r="T219" s="59">
        <f t="shared" si="186"/>
        <v>34020083601</v>
      </c>
      <c r="U219" s="59">
        <f t="shared" si="186"/>
        <v>0</v>
      </c>
      <c r="V219" s="59">
        <f t="shared" si="186"/>
        <v>34020083601</v>
      </c>
      <c r="W219" s="59">
        <f t="shared" si="186"/>
        <v>0</v>
      </c>
      <c r="X219" s="176">
        <f t="shared" si="176"/>
        <v>0.10001770493538913</v>
      </c>
      <c r="Y219" s="176">
        <f t="shared" si="177"/>
        <v>0.10001770493538913</v>
      </c>
      <c r="Z219" s="176">
        <f t="shared" si="178"/>
        <v>0.10001770493538913</v>
      </c>
      <c r="AA219" s="176">
        <f t="shared" si="168"/>
        <v>1</v>
      </c>
      <c r="AB219" s="176">
        <f t="shared" si="169"/>
        <v>1</v>
      </c>
    </row>
    <row r="220" spans="1:28" ht="99" customHeight="1" x14ac:dyDescent="0.25">
      <c r="A220" s="70" t="s">
        <v>563</v>
      </c>
      <c r="B220" s="135" t="s">
        <v>37</v>
      </c>
      <c r="C220" s="32">
        <v>10</v>
      </c>
      <c r="D220" s="32" t="s">
        <v>38</v>
      </c>
      <c r="E220" s="39" t="s">
        <v>257</v>
      </c>
      <c r="F220" s="60">
        <f t="shared" si="185"/>
        <v>340140614334</v>
      </c>
      <c r="G220" s="60">
        <f t="shared" si="185"/>
        <v>0</v>
      </c>
      <c r="H220" s="60">
        <f t="shared" si="185"/>
        <v>0</v>
      </c>
      <c r="I220" s="60">
        <f t="shared" si="185"/>
        <v>0</v>
      </c>
      <c r="J220" s="59">
        <f t="shared" si="185"/>
        <v>0</v>
      </c>
      <c r="K220" s="40">
        <f t="shared" si="174"/>
        <v>0</v>
      </c>
      <c r="L220" s="59">
        <f>+L221</f>
        <v>340140614334</v>
      </c>
      <c r="M220" s="323">
        <f t="shared" si="172"/>
        <v>3.7201418659346508E-2</v>
      </c>
      <c r="N220" s="60">
        <f t="shared" si="186"/>
        <v>0</v>
      </c>
      <c r="O220" s="60">
        <f t="shared" si="186"/>
        <v>34020083601</v>
      </c>
      <c r="P220" s="59">
        <f t="shared" si="186"/>
        <v>306120530733</v>
      </c>
      <c r="Q220" s="59">
        <f t="shared" si="186"/>
        <v>34020083601</v>
      </c>
      <c r="R220" s="59">
        <f t="shared" si="186"/>
        <v>306120530733</v>
      </c>
      <c r="S220" s="59">
        <f t="shared" si="186"/>
        <v>0</v>
      </c>
      <c r="T220" s="59">
        <f t="shared" si="186"/>
        <v>34020083601</v>
      </c>
      <c r="U220" s="59">
        <f t="shared" si="186"/>
        <v>0</v>
      </c>
      <c r="V220" s="59">
        <f t="shared" si="186"/>
        <v>34020083601</v>
      </c>
      <c r="W220" s="59">
        <f t="shared" si="186"/>
        <v>0</v>
      </c>
      <c r="X220" s="176">
        <f t="shared" si="176"/>
        <v>0.10001770493538913</v>
      </c>
      <c r="Y220" s="176">
        <f t="shared" si="177"/>
        <v>0.10001770493538913</v>
      </c>
      <c r="Z220" s="176">
        <f t="shared" si="178"/>
        <v>0.10001770493538913</v>
      </c>
      <c r="AA220" s="176">
        <f t="shared" si="168"/>
        <v>1</v>
      </c>
      <c r="AB220" s="176">
        <f t="shared" si="169"/>
        <v>1</v>
      </c>
    </row>
    <row r="221" spans="1:28" ht="42" customHeight="1" x14ac:dyDescent="0.25">
      <c r="A221" s="70" t="s">
        <v>564</v>
      </c>
      <c r="B221" s="135" t="s">
        <v>37</v>
      </c>
      <c r="C221" s="32">
        <v>10</v>
      </c>
      <c r="D221" s="32" t="s">
        <v>38</v>
      </c>
      <c r="E221" s="72" t="s">
        <v>455</v>
      </c>
      <c r="F221" s="60">
        <f t="shared" si="185"/>
        <v>340140614334</v>
      </c>
      <c r="G221" s="60">
        <f t="shared" si="185"/>
        <v>0</v>
      </c>
      <c r="H221" s="60">
        <f t="shared" si="185"/>
        <v>0</v>
      </c>
      <c r="I221" s="60">
        <f t="shared" si="185"/>
        <v>0</v>
      </c>
      <c r="J221" s="59">
        <f t="shared" si="185"/>
        <v>0</v>
      </c>
      <c r="K221" s="40">
        <f t="shared" si="174"/>
        <v>0</v>
      </c>
      <c r="L221" s="59">
        <f>+L222</f>
        <v>340140614334</v>
      </c>
      <c r="M221" s="323">
        <f t="shared" si="172"/>
        <v>3.7201418659346508E-2</v>
      </c>
      <c r="N221" s="60">
        <f t="shared" si="186"/>
        <v>0</v>
      </c>
      <c r="O221" s="60">
        <f t="shared" si="186"/>
        <v>34020083601</v>
      </c>
      <c r="P221" s="59">
        <f t="shared" si="186"/>
        <v>306120530733</v>
      </c>
      <c r="Q221" s="59">
        <f t="shared" si="186"/>
        <v>34020083601</v>
      </c>
      <c r="R221" s="59">
        <f t="shared" si="186"/>
        <v>306120530733</v>
      </c>
      <c r="S221" s="59">
        <f t="shared" si="186"/>
        <v>0</v>
      </c>
      <c r="T221" s="59">
        <f t="shared" si="186"/>
        <v>34020083601</v>
      </c>
      <c r="U221" s="59">
        <f t="shared" si="186"/>
        <v>0</v>
      </c>
      <c r="V221" s="59">
        <f t="shared" si="186"/>
        <v>34020083601</v>
      </c>
      <c r="W221" s="59">
        <f t="shared" si="186"/>
        <v>0</v>
      </c>
      <c r="X221" s="176">
        <f t="shared" si="176"/>
        <v>0.10001770493538913</v>
      </c>
      <c r="Y221" s="176">
        <f t="shared" si="177"/>
        <v>0.10001770493538913</v>
      </c>
      <c r="Z221" s="176">
        <f t="shared" si="178"/>
        <v>0.10001770493538913</v>
      </c>
      <c r="AA221" s="176">
        <f t="shared" si="168"/>
        <v>1</v>
      </c>
      <c r="AB221" s="176">
        <f t="shared" si="169"/>
        <v>1</v>
      </c>
    </row>
    <row r="222" spans="1:28" ht="42" customHeight="1" x14ac:dyDescent="0.25">
      <c r="A222" s="337" t="s">
        <v>565</v>
      </c>
      <c r="B222" s="148" t="s">
        <v>37</v>
      </c>
      <c r="C222" s="43">
        <v>10</v>
      </c>
      <c r="D222" s="43" t="s">
        <v>38</v>
      </c>
      <c r="E222" s="44" t="s">
        <v>268</v>
      </c>
      <c r="F222" s="45">
        <v>340140614334</v>
      </c>
      <c r="G222" s="45">
        <v>0</v>
      </c>
      <c r="H222" s="45">
        <v>0</v>
      </c>
      <c r="I222" s="45">
        <v>0</v>
      </c>
      <c r="J222" s="45">
        <v>0</v>
      </c>
      <c r="K222" s="45">
        <f t="shared" si="174"/>
        <v>0</v>
      </c>
      <c r="L222" s="46">
        <f>+F222+K222</f>
        <v>340140614334</v>
      </c>
      <c r="M222" s="86">
        <f t="shared" si="172"/>
        <v>3.7201418659346508E-2</v>
      </c>
      <c r="N222" s="45">
        <v>0</v>
      </c>
      <c r="O222" s="45">
        <v>34020083601</v>
      </c>
      <c r="P222" s="45">
        <f>L222-O222</f>
        <v>306120530733</v>
      </c>
      <c r="Q222" s="45">
        <v>34020083601</v>
      </c>
      <c r="R222" s="45">
        <f>+L222-Q222</f>
        <v>306120530733</v>
      </c>
      <c r="S222" s="45">
        <f>O222-Q222</f>
        <v>0</v>
      </c>
      <c r="T222" s="45">
        <v>34020083601</v>
      </c>
      <c r="U222" s="45">
        <f>+Q222-T222</f>
        <v>0</v>
      </c>
      <c r="V222" s="45">
        <v>34020083601</v>
      </c>
      <c r="W222" s="48">
        <f>+T222-V222</f>
        <v>0</v>
      </c>
      <c r="X222" s="54">
        <f t="shared" si="176"/>
        <v>0.10001770493538913</v>
      </c>
      <c r="Y222" s="54">
        <f t="shared" si="177"/>
        <v>0.10001770493538913</v>
      </c>
      <c r="Z222" s="54">
        <f t="shared" si="178"/>
        <v>0.10001770493538913</v>
      </c>
      <c r="AA222" s="54">
        <f t="shared" si="168"/>
        <v>1</v>
      </c>
      <c r="AB222" s="54">
        <f t="shared" si="169"/>
        <v>1</v>
      </c>
    </row>
    <row r="223" spans="1:28" ht="88.5" customHeight="1" x14ac:dyDescent="0.25">
      <c r="A223" s="70" t="s">
        <v>566</v>
      </c>
      <c r="B223" s="135" t="s">
        <v>37</v>
      </c>
      <c r="C223" s="32">
        <v>10</v>
      </c>
      <c r="D223" s="32" t="s">
        <v>38</v>
      </c>
      <c r="E223" s="72" t="s">
        <v>567</v>
      </c>
      <c r="F223" s="60">
        <f t="shared" ref="F223:J229" si="187">+F224</f>
        <v>166529436860</v>
      </c>
      <c r="G223" s="60">
        <f t="shared" si="187"/>
        <v>0</v>
      </c>
      <c r="H223" s="60">
        <f t="shared" si="187"/>
        <v>0</v>
      </c>
      <c r="I223" s="60">
        <f t="shared" si="187"/>
        <v>0</v>
      </c>
      <c r="J223" s="59">
        <f t="shared" si="187"/>
        <v>0</v>
      </c>
      <c r="K223" s="40">
        <f t="shared" si="174"/>
        <v>0</v>
      </c>
      <c r="L223" s="59">
        <f>+L224</f>
        <v>166529436860</v>
      </c>
      <c r="M223" s="323">
        <f t="shared" si="172"/>
        <v>1.8213441849231158E-2</v>
      </c>
      <c r="N223" s="60">
        <f t="shared" ref="N223:W229" si="188">+N224</f>
        <v>0</v>
      </c>
      <c r="O223" s="60">
        <f t="shared" si="188"/>
        <v>25380894495</v>
      </c>
      <c r="P223" s="59">
        <f t="shared" si="188"/>
        <v>141148542365</v>
      </c>
      <c r="Q223" s="59">
        <f t="shared" si="188"/>
        <v>25380894495</v>
      </c>
      <c r="R223" s="59">
        <f t="shared" si="188"/>
        <v>141148542365</v>
      </c>
      <c r="S223" s="59">
        <f t="shared" si="188"/>
        <v>0</v>
      </c>
      <c r="T223" s="59">
        <f t="shared" si="188"/>
        <v>25380894495</v>
      </c>
      <c r="U223" s="59">
        <f t="shared" si="188"/>
        <v>0</v>
      </c>
      <c r="V223" s="59">
        <f t="shared" si="188"/>
        <v>25380894495</v>
      </c>
      <c r="W223" s="59">
        <f t="shared" si="188"/>
        <v>0</v>
      </c>
      <c r="X223" s="176">
        <f t="shared" si="176"/>
        <v>0.15241085884616015</v>
      </c>
      <c r="Y223" s="176">
        <f t="shared" si="177"/>
        <v>0.15241085884616015</v>
      </c>
      <c r="Z223" s="176">
        <f t="shared" si="178"/>
        <v>0.15241085884616015</v>
      </c>
      <c r="AA223" s="176">
        <f t="shared" si="168"/>
        <v>1</v>
      </c>
      <c r="AB223" s="176">
        <f t="shared" si="169"/>
        <v>1</v>
      </c>
    </row>
    <row r="224" spans="1:28" ht="88.5" customHeight="1" x14ac:dyDescent="0.25">
      <c r="A224" s="70" t="s">
        <v>568</v>
      </c>
      <c r="B224" s="135" t="s">
        <v>37</v>
      </c>
      <c r="C224" s="32">
        <v>10</v>
      </c>
      <c r="D224" s="32" t="s">
        <v>38</v>
      </c>
      <c r="E224" s="39" t="s">
        <v>257</v>
      </c>
      <c r="F224" s="60">
        <f t="shared" si="187"/>
        <v>166529436860</v>
      </c>
      <c r="G224" s="60">
        <f t="shared" si="187"/>
        <v>0</v>
      </c>
      <c r="H224" s="60">
        <f t="shared" si="187"/>
        <v>0</v>
      </c>
      <c r="I224" s="60">
        <f t="shared" si="187"/>
        <v>0</v>
      </c>
      <c r="J224" s="59">
        <f t="shared" si="187"/>
        <v>0</v>
      </c>
      <c r="K224" s="40">
        <f t="shared" si="174"/>
        <v>0</v>
      </c>
      <c r="L224" s="59">
        <f>+L225</f>
        <v>166529436860</v>
      </c>
      <c r="M224" s="323">
        <f t="shared" si="172"/>
        <v>1.8213441849231158E-2</v>
      </c>
      <c r="N224" s="60">
        <f t="shared" si="188"/>
        <v>0</v>
      </c>
      <c r="O224" s="60">
        <f t="shared" si="188"/>
        <v>25380894495</v>
      </c>
      <c r="P224" s="59">
        <f t="shared" si="188"/>
        <v>141148542365</v>
      </c>
      <c r="Q224" s="59">
        <f t="shared" si="188"/>
        <v>25380894495</v>
      </c>
      <c r="R224" s="59">
        <f t="shared" si="188"/>
        <v>141148542365</v>
      </c>
      <c r="S224" s="59">
        <f t="shared" si="188"/>
        <v>0</v>
      </c>
      <c r="T224" s="59">
        <f t="shared" si="188"/>
        <v>25380894495</v>
      </c>
      <c r="U224" s="59">
        <f t="shared" si="188"/>
        <v>0</v>
      </c>
      <c r="V224" s="59">
        <f t="shared" si="188"/>
        <v>25380894495</v>
      </c>
      <c r="W224" s="59">
        <f t="shared" si="188"/>
        <v>0</v>
      </c>
      <c r="X224" s="176">
        <f t="shared" si="176"/>
        <v>0.15241085884616015</v>
      </c>
      <c r="Y224" s="176">
        <f t="shared" si="177"/>
        <v>0.15241085884616015</v>
      </c>
      <c r="Z224" s="176">
        <f t="shared" si="178"/>
        <v>0.15241085884616015</v>
      </c>
      <c r="AA224" s="176">
        <f t="shared" si="168"/>
        <v>1</v>
      </c>
      <c r="AB224" s="176">
        <f t="shared" si="169"/>
        <v>1</v>
      </c>
    </row>
    <row r="225" spans="1:28" ht="42" customHeight="1" x14ac:dyDescent="0.25">
      <c r="A225" s="70" t="s">
        <v>569</v>
      </c>
      <c r="B225" s="135" t="s">
        <v>37</v>
      </c>
      <c r="C225" s="32">
        <v>10</v>
      </c>
      <c r="D225" s="32" t="s">
        <v>38</v>
      </c>
      <c r="E225" s="72" t="s">
        <v>455</v>
      </c>
      <c r="F225" s="60">
        <f t="shared" si="187"/>
        <v>166529436860</v>
      </c>
      <c r="G225" s="60">
        <f t="shared" si="187"/>
        <v>0</v>
      </c>
      <c r="H225" s="60">
        <f t="shared" si="187"/>
        <v>0</v>
      </c>
      <c r="I225" s="60">
        <f t="shared" si="187"/>
        <v>0</v>
      </c>
      <c r="J225" s="59">
        <f t="shared" si="187"/>
        <v>0</v>
      </c>
      <c r="K225" s="40">
        <f t="shared" si="174"/>
        <v>0</v>
      </c>
      <c r="L225" s="59">
        <f>+L226</f>
        <v>166529436860</v>
      </c>
      <c r="M225" s="323">
        <f t="shared" si="172"/>
        <v>1.8213441849231158E-2</v>
      </c>
      <c r="N225" s="60">
        <f t="shared" si="188"/>
        <v>0</v>
      </c>
      <c r="O225" s="60">
        <f t="shared" si="188"/>
        <v>25380894495</v>
      </c>
      <c r="P225" s="59">
        <f t="shared" si="188"/>
        <v>141148542365</v>
      </c>
      <c r="Q225" s="59">
        <f t="shared" si="188"/>
        <v>25380894495</v>
      </c>
      <c r="R225" s="59">
        <f t="shared" si="188"/>
        <v>141148542365</v>
      </c>
      <c r="S225" s="59">
        <f t="shared" si="188"/>
        <v>0</v>
      </c>
      <c r="T225" s="59">
        <f t="shared" si="188"/>
        <v>25380894495</v>
      </c>
      <c r="U225" s="59">
        <f t="shared" si="188"/>
        <v>0</v>
      </c>
      <c r="V225" s="59">
        <f t="shared" si="188"/>
        <v>25380894495</v>
      </c>
      <c r="W225" s="59">
        <f t="shared" si="188"/>
        <v>0</v>
      </c>
      <c r="X225" s="176">
        <f t="shared" si="176"/>
        <v>0.15241085884616015</v>
      </c>
      <c r="Y225" s="176">
        <f t="shared" si="177"/>
        <v>0.15241085884616015</v>
      </c>
      <c r="Z225" s="176">
        <f t="shared" si="178"/>
        <v>0.15241085884616015</v>
      </c>
      <c r="AA225" s="176">
        <f t="shared" si="168"/>
        <v>1</v>
      </c>
      <c r="AB225" s="176">
        <f t="shared" si="169"/>
        <v>1</v>
      </c>
    </row>
    <row r="226" spans="1:28" ht="42" customHeight="1" x14ac:dyDescent="0.25">
      <c r="A226" s="337" t="s">
        <v>570</v>
      </c>
      <c r="B226" s="148" t="s">
        <v>37</v>
      </c>
      <c r="C226" s="43">
        <v>10</v>
      </c>
      <c r="D226" s="43" t="s">
        <v>38</v>
      </c>
      <c r="E226" s="44" t="s">
        <v>268</v>
      </c>
      <c r="F226" s="45">
        <v>166529436860</v>
      </c>
      <c r="G226" s="45">
        <v>0</v>
      </c>
      <c r="H226" s="45">
        <v>0</v>
      </c>
      <c r="I226" s="45">
        <v>0</v>
      </c>
      <c r="J226" s="45">
        <v>0</v>
      </c>
      <c r="K226" s="45">
        <f t="shared" si="174"/>
        <v>0</v>
      </c>
      <c r="L226" s="46">
        <f>+F226+K226</f>
        <v>166529436860</v>
      </c>
      <c r="M226" s="86">
        <f t="shared" si="172"/>
        <v>1.8213441849231158E-2</v>
      </c>
      <c r="N226" s="45">
        <v>0</v>
      </c>
      <c r="O226" s="45">
        <v>25380894495</v>
      </c>
      <c r="P226" s="45">
        <f>L226-O226</f>
        <v>141148542365</v>
      </c>
      <c r="Q226" s="45">
        <v>25380894495</v>
      </c>
      <c r="R226" s="45">
        <f>+L226-Q226</f>
        <v>141148542365</v>
      </c>
      <c r="S226" s="45">
        <f>O226-Q226</f>
        <v>0</v>
      </c>
      <c r="T226" s="45">
        <v>25380894495</v>
      </c>
      <c r="U226" s="45">
        <f>+Q226-T226</f>
        <v>0</v>
      </c>
      <c r="V226" s="45">
        <v>25380894495</v>
      </c>
      <c r="W226" s="48">
        <f>+T226-V226</f>
        <v>0</v>
      </c>
      <c r="X226" s="54">
        <f t="shared" si="176"/>
        <v>0.15241085884616015</v>
      </c>
      <c r="Y226" s="54">
        <f t="shared" si="177"/>
        <v>0.15241085884616015</v>
      </c>
      <c r="Z226" s="54">
        <f t="shared" si="178"/>
        <v>0.15241085884616015</v>
      </c>
      <c r="AA226" s="54">
        <f t="shared" si="168"/>
        <v>1</v>
      </c>
      <c r="AB226" s="54">
        <f t="shared" si="169"/>
        <v>1</v>
      </c>
    </row>
    <row r="227" spans="1:28" ht="88.5" customHeight="1" x14ac:dyDescent="0.25">
      <c r="A227" s="70" t="s">
        <v>571</v>
      </c>
      <c r="B227" s="135" t="s">
        <v>37</v>
      </c>
      <c r="C227" s="32">
        <v>10</v>
      </c>
      <c r="D227" s="32" t="s">
        <v>38</v>
      </c>
      <c r="E227" s="72" t="s">
        <v>572</v>
      </c>
      <c r="F227" s="60">
        <f t="shared" si="187"/>
        <v>1188179608443</v>
      </c>
      <c r="G227" s="60">
        <f t="shared" si="187"/>
        <v>0</v>
      </c>
      <c r="H227" s="60">
        <f t="shared" si="187"/>
        <v>0</v>
      </c>
      <c r="I227" s="60">
        <f t="shared" si="187"/>
        <v>0</v>
      </c>
      <c r="J227" s="59">
        <f t="shared" si="187"/>
        <v>0</v>
      </c>
      <c r="K227" s="40">
        <f t="shared" si="174"/>
        <v>0</v>
      </c>
      <c r="L227" s="59">
        <f>+L228</f>
        <v>1188179608443</v>
      </c>
      <c r="M227" s="323">
        <f t="shared" si="172"/>
        <v>0.12995204098967866</v>
      </c>
      <c r="N227" s="60">
        <f t="shared" si="188"/>
        <v>0</v>
      </c>
      <c r="O227" s="60">
        <f t="shared" si="188"/>
        <v>0</v>
      </c>
      <c r="P227" s="59">
        <f t="shared" si="188"/>
        <v>1188179608443</v>
      </c>
      <c r="Q227" s="59">
        <f t="shared" si="188"/>
        <v>0</v>
      </c>
      <c r="R227" s="59">
        <f t="shared" si="188"/>
        <v>1188179608443</v>
      </c>
      <c r="S227" s="59">
        <f t="shared" si="188"/>
        <v>0</v>
      </c>
      <c r="T227" s="59">
        <f t="shared" si="188"/>
        <v>0</v>
      </c>
      <c r="U227" s="59">
        <f t="shared" si="188"/>
        <v>0</v>
      </c>
      <c r="V227" s="59">
        <f t="shared" si="188"/>
        <v>0</v>
      </c>
      <c r="W227" s="59">
        <f t="shared" si="188"/>
        <v>0</v>
      </c>
      <c r="X227" s="176">
        <f t="shared" si="176"/>
        <v>0</v>
      </c>
      <c r="Y227" s="176">
        <f t="shared" si="177"/>
        <v>0</v>
      </c>
      <c r="Z227" s="176">
        <f t="shared" si="178"/>
        <v>0</v>
      </c>
      <c r="AA227" s="176" t="s">
        <v>40</v>
      </c>
      <c r="AB227" s="176" t="s">
        <v>40</v>
      </c>
    </row>
    <row r="228" spans="1:28" ht="88.5" customHeight="1" x14ac:dyDescent="0.25">
      <c r="A228" s="70" t="s">
        <v>573</v>
      </c>
      <c r="B228" s="135" t="s">
        <v>37</v>
      </c>
      <c r="C228" s="32">
        <v>10</v>
      </c>
      <c r="D228" s="32" t="s">
        <v>38</v>
      </c>
      <c r="E228" s="39" t="s">
        <v>574</v>
      </c>
      <c r="F228" s="60">
        <f t="shared" si="187"/>
        <v>1188179608443</v>
      </c>
      <c r="G228" s="60">
        <f t="shared" si="187"/>
        <v>0</v>
      </c>
      <c r="H228" s="60">
        <f t="shared" si="187"/>
        <v>0</v>
      </c>
      <c r="I228" s="60">
        <f t="shared" si="187"/>
        <v>0</v>
      </c>
      <c r="J228" s="59">
        <f t="shared" si="187"/>
        <v>0</v>
      </c>
      <c r="K228" s="40">
        <f t="shared" si="174"/>
        <v>0</v>
      </c>
      <c r="L228" s="59">
        <f>+L229</f>
        <v>1188179608443</v>
      </c>
      <c r="M228" s="323">
        <f t="shared" si="172"/>
        <v>0.12995204098967866</v>
      </c>
      <c r="N228" s="60">
        <f t="shared" si="188"/>
        <v>0</v>
      </c>
      <c r="O228" s="60">
        <f t="shared" si="188"/>
        <v>0</v>
      </c>
      <c r="P228" s="59">
        <f t="shared" si="188"/>
        <v>1188179608443</v>
      </c>
      <c r="Q228" s="59">
        <f t="shared" si="188"/>
        <v>0</v>
      </c>
      <c r="R228" s="59">
        <f t="shared" si="188"/>
        <v>1188179608443</v>
      </c>
      <c r="S228" s="59">
        <f t="shared" si="188"/>
        <v>0</v>
      </c>
      <c r="T228" s="59">
        <f t="shared" si="188"/>
        <v>0</v>
      </c>
      <c r="U228" s="59">
        <f t="shared" si="188"/>
        <v>0</v>
      </c>
      <c r="V228" s="59">
        <f t="shared" si="188"/>
        <v>0</v>
      </c>
      <c r="W228" s="59">
        <f t="shared" si="188"/>
        <v>0</v>
      </c>
      <c r="X228" s="176">
        <f t="shared" si="176"/>
        <v>0</v>
      </c>
      <c r="Y228" s="176">
        <f t="shared" si="177"/>
        <v>0</v>
      </c>
      <c r="Z228" s="176">
        <f t="shared" si="178"/>
        <v>0</v>
      </c>
      <c r="AA228" s="176" t="s">
        <v>40</v>
      </c>
      <c r="AB228" s="176" t="s">
        <v>40</v>
      </c>
    </row>
    <row r="229" spans="1:28" ht="42" customHeight="1" x14ac:dyDescent="0.25">
      <c r="A229" s="70" t="s">
        <v>575</v>
      </c>
      <c r="B229" s="135" t="s">
        <v>37</v>
      </c>
      <c r="C229" s="32">
        <v>10</v>
      </c>
      <c r="D229" s="32" t="s">
        <v>38</v>
      </c>
      <c r="E229" s="72" t="s">
        <v>455</v>
      </c>
      <c r="F229" s="60">
        <f t="shared" si="187"/>
        <v>1188179608443</v>
      </c>
      <c r="G229" s="60">
        <f t="shared" si="187"/>
        <v>0</v>
      </c>
      <c r="H229" s="60">
        <f t="shared" si="187"/>
        <v>0</v>
      </c>
      <c r="I229" s="60">
        <f t="shared" si="187"/>
        <v>0</v>
      </c>
      <c r="J229" s="59">
        <f t="shared" si="187"/>
        <v>0</v>
      </c>
      <c r="K229" s="40">
        <f t="shared" si="174"/>
        <v>0</v>
      </c>
      <c r="L229" s="59">
        <f>+L230</f>
        <v>1188179608443</v>
      </c>
      <c r="M229" s="323">
        <f t="shared" si="172"/>
        <v>0.12995204098967866</v>
      </c>
      <c r="N229" s="60">
        <f t="shared" si="188"/>
        <v>0</v>
      </c>
      <c r="O229" s="60">
        <f t="shared" si="188"/>
        <v>0</v>
      </c>
      <c r="P229" s="59">
        <f t="shared" si="188"/>
        <v>1188179608443</v>
      </c>
      <c r="Q229" s="59">
        <f t="shared" si="188"/>
        <v>0</v>
      </c>
      <c r="R229" s="59">
        <f t="shared" si="188"/>
        <v>1188179608443</v>
      </c>
      <c r="S229" s="59">
        <f t="shared" si="188"/>
        <v>0</v>
      </c>
      <c r="T229" s="59">
        <f t="shared" si="188"/>
        <v>0</v>
      </c>
      <c r="U229" s="59">
        <f t="shared" si="188"/>
        <v>0</v>
      </c>
      <c r="V229" s="59">
        <f t="shared" si="188"/>
        <v>0</v>
      </c>
      <c r="W229" s="59">
        <f t="shared" si="188"/>
        <v>0</v>
      </c>
      <c r="X229" s="176">
        <f t="shared" si="176"/>
        <v>0</v>
      </c>
      <c r="Y229" s="176">
        <f t="shared" si="177"/>
        <v>0</v>
      </c>
      <c r="Z229" s="176">
        <f t="shared" si="178"/>
        <v>0</v>
      </c>
      <c r="AA229" s="176" t="s">
        <v>40</v>
      </c>
      <c r="AB229" s="176" t="s">
        <v>40</v>
      </c>
    </row>
    <row r="230" spans="1:28" ht="42" customHeight="1" x14ac:dyDescent="0.25">
      <c r="A230" s="337" t="s">
        <v>576</v>
      </c>
      <c r="B230" s="148" t="s">
        <v>37</v>
      </c>
      <c r="C230" s="43">
        <v>10</v>
      </c>
      <c r="D230" s="43" t="s">
        <v>38</v>
      </c>
      <c r="E230" s="44" t="s">
        <v>268</v>
      </c>
      <c r="F230" s="45">
        <v>1188179608443</v>
      </c>
      <c r="G230" s="45">
        <v>0</v>
      </c>
      <c r="H230" s="45">
        <v>0</v>
      </c>
      <c r="I230" s="45">
        <v>0</v>
      </c>
      <c r="J230" s="45">
        <v>0</v>
      </c>
      <c r="K230" s="45">
        <f t="shared" si="174"/>
        <v>0</v>
      </c>
      <c r="L230" s="46">
        <f>+F230+K230</f>
        <v>1188179608443</v>
      </c>
      <c r="M230" s="86">
        <f t="shared" si="172"/>
        <v>0.12995204098967866</v>
      </c>
      <c r="N230" s="45">
        <v>0</v>
      </c>
      <c r="O230" s="45">
        <v>0</v>
      </c>
      <c r="P230" s="45">
        <f>L230-O230</f>
        <v>1188179608443</v>
      </c>
      <c r="Q230" s="45">
        <v>0</v>
      </c>
      <c r="R230" s="45">
        <f>+L230-Q230</f>
        <v>1188179608443</v>
      </c>
      <c r="S230" s="45">
        <f>O230-Q230</f>
        <v>0</v>
      </c>
      <c r="T230" s="45">
        <v>0</v>
      </c>
      <c r="U230" s="45">
        <f>+Q230-T230</f>
        <v>0</v>
      </c>
      <c r="V230" s="45">
        <v>0</v>
      </c>
      <c r="W230" s="48">
        <f>+T230-V230</f>
        <v>0</v>
      </c>
      <c r="X230" s="54">
        <f t="shared" si="176"/>
        <v>0</v>
      </c>
      <c r="Y230" s="54">
        <f t="shared" si="177"/>
        <v>0</v>
      </c>
      <c r="Z230" s="54">
        <f t="shared" si="178"/>
        <v>0</v>
      </c>
      <c r="AA230" s="54" t="s">
        <v>40</v>
      </c>
      <c r="AB230" s="54" t="s">
        <v>40</v>
      </c>
    </row>
    <row r="231" spans="1:28" ht="42" customHeight="1" x14ac:dyDescent="0.25">
      <c r="A231" s="38" t="s">
        <v>258</v>
      </c>
      <c r="B231" s="32" t="s">
        <v>37</v>
      </c>
      <c r="C231" s="32">
        <v>10</v>
      </c>
      <c r="D231" s="32" t="s">
        <v>38</v>
      </c>
      <c r="E231" s="72" t="s">
        <v>259</v>
      </c>
      <c r="F231" s="59">
        <f>+F232</f>
        <v>4034524599</v>
      </c>
      <c r="G231" s="59">
        <f>+G232</f>
        <v>0</v>
      </c>
      <c r="H231" s="59">
        <f>+H232</f>
        <v>0</v>
      </c>
      <c r="I231" s="59">
        <f>+I232</f>
        <v>0</v>
      </c>
      <c r="J231" s="59">
        <f>+J232</f>
        <v>0</v>
      </c>
      <c r="K231" s="40">
        <f t="shared" si="174"/>
        <v>0</v>
      </c>
      <c r="L231" s="59">
        <f>+L232</f>
        <v>4034524599</v>
      </c>
      <c r="M231" s="318">
        <f t="shared" si="172"/>
        <v>4.4125879819647369E-4</v>
      </c>
      <c r="N231" s="59">
        <f t="shared" ref="N231:W231" si="189">+N232</f>
        <v>0</v>
      </c>
      <c r="O231" s="59">
        <f>+O232</f>
        <v>1990383378</v>
      </c>
      <c r="P231" s="59">
        <f t="shared" si="189"/>
        <v>2044141221</v>
      </c>
      <c r="Q231" s="59">
        <f t="shared" si="189"/>
        <v>996735589.85000002</v>
      </c>
      <c r="R231" s="59">
        <f t="shared" si="189"/>
        <v>3037789009.1499996</v>
      </c>
      <c r="S231" s="59">
        <f t="shared" si="189"/>
        <v>993647788.14999998</v>
      </c>
      <c r="T231" s="59">
        <f t="shared" si="189"/>
        <v>26581131.289999999</v>
      </c>
      <c r="U231" s="59">
        <f t="shared" si="189"/>
        <v>970154458.56000006</v>
      </c>
      <c r="V231" s="59">
        <f t="shared" si="189"/>
        <v>26358118.289999999</v>
      </c>
      <c r="W231" s="59">
        <f t="shared" si="189"/>
        <v>223013</v>
      </c>
      <c r="X231" s="176">
        <f t="shared" si="176"/>
        <v>0.24705155846541413</v>
      </c>
      <c r="Y231" s="176">
        <f t="shared" si="177"/>
        <v>6.5884172069711547E-3</v>
      </c>
      <c r="Z231" s="176">
        <f t="shared" si="178"/>
        <v>6.5331410537274055E-3</v>
      </c>
      <c r="AA231" s="176">
        <f t="shared" ref="AA231:AA292" si="190">+T231/Q231</f>
        <v>2.6668187190948229E-2</v>
      </c>
      <c r="AB231" s="176">
        <f t="shared" ref="AB231:AB236" si="191">+V231/T231</f>
        <v>0.99161010125690552</v>
      </c>
    </row>
    <row r="232" spans="1:28" ht="42" customHeight="1" x14ac:dyDescent="0.25">
      <c r="A232" s="38" t="s">
        <v>260</v>
      </c>
      <c r="B232" s="32" t="s">
        <v>37</v>
      </c>
      <c r="C232" s="32">
        <v>10</v>
      </c>
      <c r="D232" s="32" t="s">
        <v>38</v>
      </c>
      <c r="E232" s="39" t="s">
        <v>255</v>
      </c>
      <c r="F232" s="59">
        <f>+F233+F237</f>
        <v>4034524599</v>
      </c>
      <c r="G232" s="59">
        <f>+G233+G237</f>
        <v>0</v>
      </c>
      <c r="H232" s="59">
        <f>+H233+H237</f>
        <v>0</v>
      </c>
      <c r="I232" s="59">
        <f>+I233+I237</f>
        <v>0</v>
      </c>
      <c r="J232" s="59">
        <f>+J233+J237</f>
        <v>0</v>
      </c>
      <c r="K232" s="40">
        <f t="shared" si="174"/>
        <v>0</v>
      </c>
      <c r="L232" s="59">
        <f>+L233+L237</f>
        <v>4034524599</v>
      </c>
      <c r="M232" s="318">
        <f t="shared" si="172"/>
        <v>4.4125879819647369E-4</v>
      </c>
      <c r="N232" s="59">
        <f t="shared" ref="N232:W232" si="192">+N233+N237</f>
        <v>0</v>
      </c>
      <c r="O232" s="59">
        <f>+O233+O237</f>
        <v>1990383378</v>
      </c>
      <c r="P232" s="59">
        <f t="shared" si="192"/>
        <v>2044141221</v>
      </c>
      <c r="Q232" s="59">
        <f t="shared" si="192"/>
        <v>996735589.85000002</v>
      </c>
      <c r="R232" s="59">
        <f t="shared" si="192"/>
        <v>3037789009.1499996</v>
      </c>
      <c r="S232" s="59">
        <f t="shared" si="192"/>
        <v>993647788.14999998</v>
      </c>
      <c r="T232" s="59">
        <f t="shared" si="192"/>
        <v>26581131.289999999</v>
      </c>
      <c r="U232" s="59">
        <f t="shared" si="192"/>
        <v>970154458.56000006</v>
      </c>
      <c r="V232" s="59">
        <f t="shared" si="192"/>
        <v>26358118.289999999</v>
      </c>
      <c r="W232" s="59">
        <f t="shared" si="192"/>
        <v>223013</v>
      </c>
      <c r="X232" s="176">
        <f t="shared" si="176"/>
        <v>0.24705155846541413</v>
      </c>
      <c r="Y232" s="176">
        <f t="shared" si="177"/>
        <v>6.5884172069711547E-3</v>
      </c>
      <c r="Z232" s="176">
        <f t="shared" si="178"/>
        <v>6.5331410537274055E-3</v>
      </c>
      <c r="AA232" s="176">
        <f t="shared" si="190"/>
        <v>2.6668187190948229E-2</v>
      </c>
      <c r="AB232" s="176">
        <f t="shared" si="191"/>
        <v>0.99161010125690552</v>
      </c>
    </row>
    <row r="233" spans="1:28" s="6" customFormat="1" ht="63.75" customHeight="1" x14ac:dyDescent="0.25">
      <c r="A233" s="38" t="s">
        <v>261</v>
      </c>
      <c r="B233" s="32" t="s">
        <v>37</v>
      </c>
      <c r="C233" s="32">
        <v>10</v>
      </c>
      <c r="D233" s="32" t="s">
        <v>38</v>
      </c>
      <c r="E233" s="39" t="s">
        <v>262</v>
      </c>
      <c r="F233" s="59">
        <f t="shared" ref="F233:J235" si="193">+F234</f>
        <v>2634524599</v>
      </c>
      <c r="G233" s="59">
        <f t="shared" si="193"/>
        <v>0</v>
      </c>
      <c r="H233" s="59">
        <f t="shared" si="193"/>
        <v>0</v>
      </c>
      <c r="I233" s="59">
        <f t="shared" si="193"/>
        <v>0</v>
      </c>
      <c r="J233" s="59">
        <f t="shared" si="193"/>
        <v>0</v>
      </c>
      <c r="K233" s="40">
        <f t="shared" si="174"/>
        <v>0</v>
      </c>
      <c r="L233" s="59">
        <f>+L234</f>
        <v>2634524599</v>
      </c>
      <c r="M233" s="318">
        <f t="shared" si="172"/>
        <v>2.8813981172947284E-4</v>
      </c>
      <c r="N233" s="59">
        <f t="shared" ref="N233:W235" si="194">+N234</f>
        <v>0</v>
      </c>
      <c r="O233" s="59">
        <f t="shared" si="194"/>
        <v>1990283378</v>
      </c>
      <c r="P233" s="59">
        <f t="shared" si="194"/>
        <v>644241221</v>
      </c>
      <c r="Q233" s="59">
        <f t="shared" si="194"/>
        <v>996711348.39999998</v>
      </c>
      <c r="R233" s="59">
        <f t="shared" si="194"/>
        <v>1637813250.5999999</v>
      </c>
      <c r="S233" s="59">
        <f t="shared" si="194"/>
        <v>993572029.60000002</v>
      </c>
      <c r="T233" s="59">
        <f t="shared" si="194"/>
        <v>26581131.289999999</v>
      </c>
      <c r="U233" s="59">
        <f t="shared" si="194"/>
        <v>970130217.11000001</v>
      </c>
      <c r="V233" s="59">
        <f t="shared" si="194"/>
        <v>26358118.289999999</v>
      </c>
      <c r="W233" s="59">
        <f t="shared" si="194"/>
        <v>223013</v>
      </c>
      <c r="X233" s="176">
        <f t="shared" si="176"/>
        <v>0.37832683315172949</v>
      </c>
      <c r="Y233" s="176">
        <f t="shared" si="177"/>
        <v>1.0089536191876719E-2</v>
      </c>
      <c r="Z233" s="176">
        <f t="shared" si="178"/>
        <v>1.0004886004862086E-2</v>
      </c>
      <c r="AA233" s="176">
        <f t="shared" si="190"/>
        <v>2.6668835799522235E-2</v>
      </c>
      <c r="AB233" s="176">
        <f t="shared" si="191"/>
        <v>0.99161010125690552</v>
      </c>
    </row>
    <row r="234" spans="1:28" s="6" customFormat="1" ht="63.75" customHeight="1" x14ac:dyDescent="0.25">
      <c r="A234" s="38" t="s">
        <v>577</v>
      </c>
      <c r="B234" s="32" t="s">
        <v>37</v>
      </c>
      <c r="C234" s="32">
        <v>10</v>
      </c>
      <c r="D234" s="32" t="s">
        <v>38</v>
      </c>
      <c r="E234" s="39" t="s">
        <v>264</v>
      </c>
      <c r="F234" s="59">
        <f t="shared" si="193"/>
        <v>2634524599</v>
      </c>
      <c r="G234" s="59">
        <f t="shared" si="193"/>
        <v>0</v>
      </c>
      <c r="H234" s="59">
        <f t="shared" si="193"/>
        <v>0</v>
      </c>
      <c r="I234" s="59">
        <f t="shared" si="193"/>
        <v>0</v>
      </c>
      <c r="J234" s="59">
        <f t="shared" si="193"/>
        <v>0</v>
      </c>
      <c r="K234" s="40">
        <f t="shared" si="174"/>
        <v>0</v>
      </c>
      <c r="L234" s="59">
        <f>+L235</f>
        <v>2634524599</v>
      </c>
      <c r="M234" s="318">
        <f t="shared" si="172"/>
        <v>2.8813981172947284E-4</v>
      </c>
      <c r="N234" s="59">
        <f t="shared" si="194"/>
        <v>0</v>
      </c>
      <c r="O234" s="59">
        <f t="shared" si="194"/>
        <v>1990283378</v>
      </c>
      <c r="P234" s="59">
        <f t="shared" si="194"/>
        <v>644241221</v>
      </c>
      <c r="Q234" s="59">
        <f t="shared" si="194"/>
        <v>996711348.39999998</v>
      </c>
      <c r="R234" s="59">
        <f t="shared" si="194"/>
        <v>1637813250.5999999</v>
      </c>
      <c r="S234" s="59">
        <f t="shared" si="194"/>
        <v>993572029.60000002</v>
      </c>
      <c r="T234" s="59">
        <f t="shared" si="194"/>
        <v>26581131.289999999</v>
      </c>
      <c r="U234" s="59">
        <f t="shared" si="194"/>
        <v>970130217.11000001</v>
      </c>
      <c r="V234" s="59">
        <f t="shared" si="194"/>
        <v>26358118.289999999</v>
      </c>
      <c r="W234" s="59">
        <f t="shared" si="194"/>
        <v>223013</v>
      </c>
      <c r="X234" s="176">
        <f t="shared" si="176"/>
        <v>0.37832683315172949</v>
      </c>
      <c r="Y234" s="176">
        <f t="shared" si="177"/>
        <v>1.0089536191876719E-2</v>
      </c>
      <c r="Z234" s="176">
        <f t="shared" si="178"/>
        <v>1.0004886004862086E-2</v>
      </c>
      <c r="AA234" s="176">
        <f t="shared" si="190"/>
        <v>2.6668835799522235E-2</v>
      </c>
      <c r="AB234" s="176">
        <f t="shared" si="191"/>
        <v>0.99161010125690552</v>
      </c>
    </row>
    <row r="235" spans="1:28" ht="42" customHeight="1" x14ac:dyDescent="0.25">
      <c r="A235" s="38" t="s">
        <v>578</v>
      </c>
      <c r="B235" s="32" t="s">
        <v>37</v>
      </c>
      <c r="C235" s="32">
        <v>10</v>
      </c>
      <c r="D235" s="32" t="s">
        <v>38</v>
      </c>
      <c r="E235" s="72" t="s">
        <v>266</v>
      </c>
      <c r="F235" s="59">
        <f t="shared" si="193"/>
        <v>2634524599</v>
      </c>
      <c r="G235" s="59">
        <f t="shared" si="193"/>
        <v>0</v>
      </c>
      <c r="H235" s="59">
        <f t="shared" si="193"/>
        <v>0</v>
      </c>
      <c r="I235" s="59">
        <f t="shared" si="193"/>
        <v>0</v>
      </c>
      <c r="J235" s="59">
        <f t="shared" si="193"/>
        <v>0</v>
      </c>
      <c r="K235" s="40">
        <f t="shared" si="174"/>
        <v>0</v>
      </c>
      <c r="L235" s="59">
        <f>+L236</f>
        <v>2634524599</v>
      </c>
      <c r="M235" s="318">
        <f t="shared" si="172"/>
        <v>2.8813981172947284E-4</v>
      </c>
      <c r="N235" s="59">
        <f t="shared" si="194"/>
        <v>0</v>
      </c>
      <c r="O235" s="59">
        <f t="shared" si="194"/>
        <v>1990283378</v>
      </c>
      <c r="P235" s="59">
        <f t="shared" si="194"/>
        <v>644241221</v>
      </c>
      <c r="Q235" s="59">
        <f t="shared" si="194"/>
        <v>996711348.39999998</v>
      </c>
      <c r="R235" s="59">
        <f t="shared" si="194"/>
        <v>1637813250.5999999</v>
      </c>
      <c r="S235" s="59">
        <f t="shared" si="194"/>
        <v>993572029.60000002</v>
      </c>
      <c r="T235" s="59">
        <f t="shared" si="194"/>
        <v>26581131.289999999</v>
      </c>
      <c r="U235" s="59">
        <f t="shared" si="194"/>
        <v>970130217.11000001</v>
      </c>
      <c r="V235" s="59">
        <f t="shared" si="194"/>
        <v>26358118.289999999</v>
      </c>
      <c r="W235" s="59">
        <f t="shared" si="194"/>
        <v>223013</v>
      </c>
      <c r="X235" s="176">
        <f t="shared" si="176"/>
        <v>0.37832683315172949</v>
      </c>
      <c r="Y235" s="176">
        <f t="shared" si="177"/>
        <v>1.0089536191876719E-2</v>
      </c>
      <c r="Z235" s="176">
        <f t="shared" si="178"/>
        <v>1.0004886004862086E-2</v>
      </c>
      <c r="AA235" s="176">
        <f t="shared" si="190"/>
        <v>2.6668835799522235E-2</v>
      </c>
      <c r="AB235" s="176">
        <f t="shared" si="191"/>
        <v>0.99161010125690552</v>
      </c>
    </row>
    <row r="236" spans="1:28" ht="42" customHeight="1" x14ac:dyDescent="0.25">
      <c r="A236" s="42" t="s">
        <v>579</v>
      </c>
      <c r="B236" s="43" t="s">
        <v>37</v>
      </c>
      <c r="C236" s="43">
        <v>10</v>
      </c>
      <c r="D236" s="43" t="s">
        <v>38</v>
      </c>
      <c r="E236" s="44" t="s">
        <v>268</v>
      </c>
      <c r="F236" s="45">
        <v>2634524599</v>
      </c>
      <c r="G236" s="45">
        <v>0</v>
      </c>
      <c r="H236" s="45">
        <v>0</v>
      </c>
      <c r="I236" s="45">
        <v>0</v>
      </c>
      <c r="J236" s="45">
        <v>0</v>
      </c>
      <c r="K236" s="45">
        <f t="shared" si="174"/>
        <v>0</v>
      </c>
      <c r="L236" s="46">
        <f>+F236+K236</f>
        <v>2634524599</v>
      </c>
      <c r="M236" s="47">
        <f t="shared" si="172"/>
        <v>2.8813981172947284E-4</v>
      </c>
      <c r="N236" s="45">
        <v>0</v>
      </c>
      <c r="O236" s="45">
        <v>1990283378</v>
      </c>
      <c r="P236" s="45">
        <f>L236-O236</f>
        <v>644241221</v>
      </c>
      <c r="Q236" s="45">
        <v>996711348.39999998</v>
      </c>
      <c r="R236" s="45">
        <f>+L236-Q236</f>
        <v>1637813250.5999999</v>
      </c>
      <c r="S236" s="45">
        <f>O236-Q236</f>
        <v>993572029.60000002</v>
      </c>
      <c r="T236" s="45">
        <v>26581131.289999999</v>
      </c>
      <c r="U236" s="45">
        <f>+Q236-T236</f>
        <v>970130217.11000001</v>
      </c>
      <c r="V236" s="45">
        <v>26358118.289999999</v>
      </c>
      <c r="W236" s="48">
        <f>+T236-V236</f>
        <v>223013</v>
      </c>
      <c r="X236" s="54">
        <f t="shared" si="176"/>
        <v>0.37832683315172949</v>
      </c>
      <c r="Y236" s="54">
        <f t="shared" si="177"/>
        <v>1.0089536191876719E-2</v>
      </c>
      <c r="Z236" s="54">
        <f t="shared" si="178"/>
        <v>1.0004886004862086E-2</v>
      </c>
      <c r="AA236" s="54">
        <f t="shared" si="190"/>
        <v>2.6668835799522235E-2</v>
      </c>
      <c r="AB236" s="54">
        <f t="shared" si="191"/>
        <v>0.99161010125690552</v>
      </c>
    </row>
    <row r="237" spans="1:28" s="6" customFormat="1" ht="63.75" customHeight="1" x14ac:dyDescent="0.25">
      <c r="A237" s="38" t="s">
        <v>269</v>
      </c>
      <c r="B237" s="32" t="s">
        <v>37</v>
      </c>
      <c r="C237" s="32">
        <v>10</v>
      </c>
      <c r="D237" s="32" t="s">
        <v>38</v>
      </c>
      <c r="E237" s="39" t="s">
        <v>270</v>
      </c>
      <c r="F237" s="59">
        <f t="shared" ref="F237:J239" si="195">+F238</f>
        <v>1400000000</v>
      </c>
      <c r="G237" s="59">
        <f t="shared" si="195"/>
        <v>0</v>
      </c>
      <c r="H237" s="59">
        <f t="shared" si="195"/>
        <v>0</v>
      </c>
      <c r="I237" s="59">
        <f t="shared" si="195"/>
        <v>0</v>
      </c>
      <c r="J237" s="59">
        <f t="shared" si="195"/>
        <v>0</v>
      </c>
      <c r="K237" s="40">
        <f t="shared" si="174"/>
        <v>0</v>
      </c>
      <c r="L237" s="59">
        <f>+L238</f>
        <v>1400000000</v>
      </c>
      <c r="M237" s="318">
        <f t="shared" si="172"/>
        <v>1.5311898646700088E-4</v>
      </c>
      <c r="N237" s="59">
        <f t="shared" ref="N237:W239" si="196">+N238</f>
        <v>0</v>
      </c>
      <c r="O237" s="59">
        <f t="shared" si="196"/>
        <v>100000</v>
      </c>
      <c r="P237" s="59">
        <f t="shared" si="196"/>
        <v>1399900000</v>
      </c>
      <c r="Q237" s="59">
        <f t="shared" si="196"/>
        <v>24241.45</v>
      </c>
      <c r="R237" s="59">
        <f t="shared" si="196"/>
        <v>1399975758.55</v>
      </c>
      <c r="S237" s="59">
        <f t="shared" si="196"/>
        <v>75758.55</v>
      </c>
      <c r="T237" s="59">
        <f t="shared" si="196"/>
        <v>0</v>
      </c>
      <c r="U237" s="59">
        <f t="shared" si="196"/>
        <v>24241.45</v>
      </c>
      <c r="V237" s="59">
        <f t="shared" si="196"/>
        <v>0</v>
      </c>
      <c r="W237" s="59">
        <f t="shared" si="196"/>
        <v>0</v>
      </c>
      <c r="X237" s="176">
        <f t="shared" si="176"/>
        <v>1.7315321428571428E-5</v>
      </c>
      <c r="Y237" s="176">
        <f t="shared" si="177"/>
        <v>0</v>
      </c>
      <c r="Z237" s="176">
        <f t="shared" si="178"/>
        <v>0</v>
      </c>
      <c r="AA237" s="176">
        <f t="shared" si="190"/>
        <v>0</v>
      </c>
      <c r="AB237" s="176" t="s">
        <v>40</v>
      </c>
    </row>
    <row r="238" spans="1:28" s="6" customFormat="1" ht="60" customHeight="1" x14ac:dyDescent="0.25">
      <c r="A238" s="38" t="s">
        <v>580</v>
      </c>
      <c r="B238" s="32" t="s">
        <v>37</v>
      </c>
      <c r="C238" s="32">
        <v>10</v>
      </c>
      <c r="D238" s="32" t="s">
        <v>38</v>
      </c>
      <c r="E238" s="39" t="s">
        <v>264</v>
      </c>
      <c r="F238" s="59">
        <f t="shared" si="195"/>
        <v>1400000000</v>
      </c>
      <c r="G238" s="59">
        <f t="shared" si="195"/>
        <v>0</v>
      </c>
      <c r="H238" s="59">
        <f t="shared" si="195"/>
        <v>0</v>
      </c>
      <c r="I238" s="59">
        <f t="shared" si="195"/>
        <v>0</v>
      </c>
      <c r="J238" s="59">
        <f t="shared" si="195"/>
        <v>0</v>
      </c>
      <c r="K238" s="40">
        <f t="shared" si="174"/>
        <v>0</v>
      </c>
      <c r="L238" s="59">
        <f>+L239</f>
        <v>1400000000</v>
      </c>
      <c r="M238" s="318">
        <f t="shared" si="172"/>
        <v>1.5311898646700088E-4</v>
      </c>
      <c r="N238" s="59">
        <f t="shared" si="196"/>
        <v>0</v>
      </c>
      <c r="O238" s="59">
        <f t="shared" si="196"/>
        <v>100000</v>
      </c>
      <c r="P238" s="59">
        <f t="shared" si="196"/>
        <v>1399900000</v>
      </c>
      <c r="Q238" s="59">
        <f t="shared" si="196"/>
        <v>24241.45</v>
      </c>
      <c r="R238" s="59">
        <f t="shared" si="196"/>
        <v>1399975758.55</v>
      </c>
      <c r="S238" s="59">
        <f t="shared" si="196"/>
        <v>75758.55</v>
      </c>
      <c r="T238" s="59">
        <f t="shared" si="196"/>
        <v>0</v>
      </c>
      <c r="U238" s="59">
        <f t="shared" si="196"/>
        <v>24241.45</v>
      </c>
      <c r="V238" s="59">
        <f t="shared" si="196"/>
        <v>0</v>
      </c>
      <c r="W238" s="59">
        <f t="shared" si="196"/>
        <v>0</v>
      </c>
      <c r="X238" s="176">
        <f t="shared" si="176"/>
        <v>1.7315321428571428E-5</v>
      </c>
      <c r="Y238" s="176">
        <f t="shared" si="177"/>
        <v>0</v>
      </c>
      <c r="Z238" s="176">
        <f t="shared" si="178"/>
        <v>0</v>
      </c>
      <c r="AA238" s="176">
        <f t="shared" si="190"/>
        <v>0</v>
      </c>
      <c r="AB238" s="176" t="s">
        <v>40</v>
      </c>
    </row>
    <row r="239" spans="1:28" ht="42" customHeight="1" x14ac:dyDescent="0.25">
      <c r="A239" s="38" t="s">
        <v>581</v>
      </c>
      <c r="B239" s="32" t="s">
        <v>37</v>
      </c>
      <c r="C239" s="32">
        <v>10</v>
      </c>
      <c r="D239" s="32" t="s">
        <v>38</v>
      </c>
      <c r="E239" s="72" t="s">
        <v>266</v>
      </c>
      <c r="F239" s="59">
        <f t="shared" si="195"/>
        <v>1400000000</v>
      </c>
      <c r="G239" s="59">
        <f t="shared" si="195"/>
        <v>0</v>
      </c>
      <c r="H239" s="59">
        <f t="shared" si="195"/>
        <v>0</v>
      </c>
      <c r="I239" s="59">
        <f t="shared" si="195"/>
        <v>0</v>
      </c>
      <c r="J239" s="59">
        <f t="shared" si="195"/>
        <v>0</v>
      </c>
      <c r="K239" s="40">
        <f t="shared" si="174"/>
        <v>0</v>
      </c>
      <c r="L239" s="59">
        <f>+L240</f>
        <v>1400000000</v>
      </c>
      <c r="M239" s="318">
        <f t="shared" si="172"/>
        <v>1.5311898646700088E-4</v>
      </c>
      <c r="N239" s="59">
        <f t="shared" si="196"/>
        <v>0</v>
      </c>
      <c r="O239" s="59">
        <f t="shared" si="196"/>
        <v>100000</v>
      </c>
      <c r="P239" s="59">
        <f t="shared" si="196"/>
        <v>1399900000</v>
      </c>
      <c r="Q239" s="59">
        <f t="shared" si="196"/>
        <v>24241.45</v>
      </c>
      <c r="R239" s="59">
        <f t="shared" si="196"/>
        <v>1399975758.55</v>
      </c>
      <c r="S239" s="59">
        <f t="shared" si="196"/>
        <v>75758.55</v>
      </c>
      <c r="T239" s="59">
        <f t="shared" si="196"/>
        <v>0</v>
      </c>
      <c r="U239" s="59">
        <f t="shared" si="196"/>
        <v>24241.45</v>
      </c>
      <c r="V239" s="59">
        <f t="shared" si="196"/>
        <v>0</v>
      </c>
      <c r="W239" s="59">
        <f t="shared" si="196"/>
        <v>0</v>
      </c>
      <c r="X239" s="176">
        <f t="shared" si="176"/>
        <v>1.7315321428571428E-5</v>
      </c>
      <c r="Y239" s="176">
        <f t="shared" si="177"/>
        <v>0</v>
      </c>
      <c r="Z239" s="176">
        <f t="shared" si="178"/>
        <v>0</v>
      </c>
      <c r="AA239" s="176">
        <f t="shared" si="190"/>
        <v>0</v>
      </c>
      <c r="AB239" s="176" t="s">
        <v>40</v>
      </c>
    </row>
    <row r="240" spans="1:28" ht="42" customHeight="1" x14ac:dyDescent="0.25">
      <c r="A240" s="42" t="s">
        <v>582</v>
      </c>
      <c r="B240" s="43" t="s">
        <v>37</v>
      </c>
      <c r="C240" s="43">
        <v>10</v>
      </c>
      <c r="D240" s="43" t="s">
        <v>38</v>
      </c>
      <c r="E240" s="44" t="s">
        <v>268</v>
      </c>
      <c r="F240" s="45">
        <v>1400000000</v>
      </c>
      <c r="G240" s="45">
        <v>0</v>
      </c>
      <c r="H240" s="45">
        <v>0</v>
      </c>
      <c r="I240" s="45">
        <v>0</v>
      </c>
      <c r="J240" s="45">
        <v>0</v>
      </c>
      <c r="K240" s="45">
        <f t="shared" si="174"/>
        <v>0</v>
      </c>
      <c r="L240" s="46">
        <f>+F240+K240</f>
        <v>1400000000</v>
      </c>
      <c r="M240" s="47">
        <f t="shared" si="172"/>
        <v>1.5311898646700088E-4</v>
      </c>
      <c r="N240" s="45">
        <v>0</v>
      </c>
      <c r="O240" s="45">
        <v>100000</v>
      </c>
      <c r="P240" s="45">
        <f>L240-O240</f>
        <v>1399900000</v>
      </c>
      <c r="Q240" s="45">
        <v>24241.45</v>
      </c>
      <c r="R240" s="45">
        <f>+L240-Q240</f>
        <v>1399975758.55</v>
      </c>
      <c r="S240" s="45">
        <f>O240-Q240</f>
        <v>75758.55</v>
      </c>
      <c r="T240" s="45">
        <v>0</v>
      </c>
      <c r="U240" s="45">
        <f>+Q240-T240</f>
        <v>24241.45</v>
      </c>
      <c r="V240" s="45">
        <v>0</v>
      </c>
      <c r="W240" s="48">
        <f>+T240-V240</f>
        <v>0</v>
      </c>
      <c r="X240" s="54">
        <f t="shared" si="176"/>
        <v>1.7315321428571428E-5</v>
      </c>
      <c r="Y240" s="54">
        <f t="shared" si="177"/>
        <v>0</v>
      </c>
      <c r="Z240" s="54">
        <f t="shared" si="178"/>
        <v>0</v>
      </c>
      <c r="AA240" s="54">
        <f t="shared" si="190"/>
        <v>0</v>
      </c>
      <c r="AB240" s="54" t="s">
        <v>40</v>
      </c>
    </row>
    <row r="241" spans="1:28" s="6" customFormat="1" ht="42" customHeight="1" x14ac:dyDescent="0.25">
      <c r="A241" s="38" t="s">
        <v>274</v>
      </c>
      <c r="B241" s="32" t="s">
        <v>37</v>
      </c>
      <c r="C241" s="32">
        <v>10</v>
      </c>
      <c r="D241" s="32" t="s">
        <v>38</v>
      </c>
      <c r="E241" s="39" t="s">
        <v>275</v>
      </c>
      <c r="F241" s="59">
        <f t="shared" ref="F241:W242" si="197">+F243</f>
        <v>6000000000</v>
      </c>
      <c r="G241" s="59">
        <f t="shared" si="197"/>
        <v>0</v>
      </c>
      <c r="H241" s="59">
        <f t="shared" si="197"/>
        <v>0</v>
      </c>
      <c r="I241" s="59">
        <f t="shared" si="197"/>
        <v>0</v>
      </c>
      <c r="J241" s="59">
        <f t="shared" si="197"/>
        <v>0</v>
      </c>
      <c r="K241" s="40">
        <f t="shared" si="174"/>
        <v>0</v>
      </c>
      <c r="L241" s="59">
        <f>+L243</f>
        <v>6000000000</v>
      </c>
      <c r="M241" s="318">
        <f t="shared" si="172"/>
        <v>6.5622422771571809E-4</v>
      </c>
      <c r="N241" s="59">
        <f t="shared" ref="N241:W241" si="198">+N243</f>
        <v>0</v>
      </c>
      <c r="O241" s="59">
        <f t="shared" si="198"/>
        <v>1033674399</v>
      </c>
      <c r="P241" s="59">
        <f t="shared" si="198"/>
        <v>4966325601</v>
      </c>
      <c r="Q241" s="59">
        <f t="shared" si="198"/>
        <v>929748099.22000003</v>
      </c>
      <c r="R241" s="59">
        <f t="shared" si="198"/>
        <v>5070251900.7800007</v>
      </c>
      <c r="S241" s="59">
        <f t="shared" si="198"/>
        <v>103926299.77999999</v>
      </c>
      <c r="T241" s="59">
        <f t="shared" si="198"/>
        <v>31924606.850000001</v>
      </c>
      <c r="U241" s="59">
        <f t="shared" si="198"/>
        <v>897823492.37</v>
      </c>
      <c r="V241" s="59">
        <f t="shared" si="198"/>
        <v>31924606.850000001</v>
      </c>
      <c r="W241" s="59">
        <f t="shared" si="198"/>
        <v>0</v>
      </c>
      <c r="X241" s="176">
        <f t="shared" si="176"/>
        <v>0.15495801653666666</v>
      </c>
      <c r="Y241" s="176">
        <f t="shared" si="177"/>
        <v>5.320767808333334E-3</v>
      </c>
      <c r="Z241" s="176">
        <f t="shared" si="178"/>
        <v>5.320767808333334E-3</v>
      </c>
      <c r="AA241" s="176">
        <f t="shared" si="190"/>
        <v>3.4336834758557436E-2</v>
      </c>
      <c r="AB241" s="176">
        <f t="shared" ref="AB241" si="199">+V241/T241</f>
        <v>1</v>
      </c>
    </row>
    <row r="242" spans="1:28" s="120" customFormat="1" ht="42" customHeight="1" x14ac:dyDescent="0.25">
      <c r="A242" s="70" t="s">
        <v>274</v>
      </c>
      <c r="B242" s="71" t="s">
        <v>41</v>
      </c>
      <c r="C242" s="71">
        <v>20</v>
      </c>
      <c r="D242" s="71" t="s">
        <v>38</v>
      </c>
      <c r="E242" s="72" t="s">
        <v>275</v>
      </c>
      <c r="F242" s="62">
        <f>+F244</f>
        <v>128057209397</v>
      </c>
      <c r="G242" s="62">
        <f t="shared" si="197"/>
        <v>0</v>
      </c>
      <c r="H242" s="62">
        <f t="shared" si="197"/>
        <v>0</v>
      </c>
      <c r="I242" s="62">
        <f t="shared" si="197"/>
        <v>0</v>
      </c>
      <c r="J242" s="62">
        <f t="shared" si="197"/>
        <v>0</v>
      </c>
      <c r="K242" s="41">
        <f t="shared" si="174"/>
        <v>0</v>
      </c>
      <c r="L242" s="62">
        <f t="shared" si="197"/>
        <v>128057209397</v>
      </c>
      <c r="M242" s="338">
        <f t="shared" si="172"/>
        <v>1.4005707223329387E-2</v>
      </c>
      <c r="N242" s="62">
        <f t="shared" si="197"/>
        <v>0</v>
      </c>
      <c r="O242" s="62">
        <f t="shared" si="197"/>
        <v>128057209397</v>
      </c>
      <c r="P242" s="62">
        <f t="shared" si="197"/>
        <v>0</v>
      </c>
      <c r="Q242" s="62">
        <f t="shared" si="197"/>
        <v>79788857362</v>
      </c>
      <c r="R242" s="62">
        <f t="shared" si="197"/>
        <v>48268352035</v>
      </c>
      <c r="S242" s="62">
        <f t="shared" si="197"/>
        <v>48268352035</v>
      </c>
      <c r="T242" s="62">
        <f t="shared" si="197"/>
        <v>0</v>
      </c>
      <c r="U242" s="62">
        <f t="shared" si="197"/>
        <v>79788857362</v>
      </c>
      <c r="V242" s="62">
        <f t="shared" si="197"/>
        <v>0</v>
      </c>
      <c r="W242" s="62">
        <f t="shared" si="197"/>
        <v>0</v>
      </c>
      <c r="X242" s="176">
        <f t="shared" si="176"/>
        <v>0.623071967113077</v>
      </c>
      <c r="Y242" s="176">
        <f t="shared" si="177"/>
        <v>0</v>
      </c>
      <c r="Z242" s="176">
        <f t="shared" si="178"/>
        <v>0</v>
      </c>
      <c r="AA242" s="176">
        <f t="shared" si="190"/>
        <v>0</v>
      </c>
      <c r="AB242" s="176" t="s">
        <v>40</v>
      </c>
    </row>
    <row r="243" spans="1:28" ht="42" customHeight="1" x14ac:dyDescent="0.25">
      <c r="A243" s="38" t="s">
        <v>276</v>
      </c>
      <c r="B243" s="32" t="s">
        <v>37</v>
      </c>
      <c r="C243" s="32">
        <v>10</v>
      </c>
      <c r="D243" s="32" t="s">
        <v>38</v>
      </c>
      <c r="E243" s="39" t="s">
        <v>255</v>
      </c>
      <c r="F243" s="59">
        <f>+F245+F255</f>
        <v>6000000000</v>
      </c>
      <c r="G243" s="59">
        <f>+G245+G255</f>
        <v>0</v>
      </c>
      <c r="H243" s="59">
        <f>+H245+H255</f>
        <v>0</v>
      </c>
      <c r="I243" s="59">
        <f>+I245+I255</f>
        <v>0</v>
      </c>
      <c r="J243" s="59">
        <f>+J245+J255</f>
        <v>0</v>
      </c>
      <c r="K243" s="40">
        <f t="shared" si="174"/>
        <v>0</v>
      </c>
      <c r="L243" s="59">
        <f>+L245+L255</f>
        <v>6000000000</v>
      </c>
      <c r="M243" s="323">
        <f t="shared" si="172"/>
        <v>6.5622422771571809E-4</v>
      </c>
      <c r="N243" s="59">
        <f t="shared" ref="N243:W243" si="200">+N245+N255</f>
        <v>0</v>
      </c>
      <c r="O243" s="59">
        <f>+O245+O255</f>
        <v>1033674399</v>
      </c>
      <c r="P243" s="59">
        <f t="shared" si="200"/>
        <v>4966325601</v>
      </c>
      <c r="Q243" s="59">
        <f t="shared" si="200"/>
        <v>929748099.22000003</v>
      </c>
      <c r="R243" s="59">
        <f t="shared" si="200"/>
        <v>5070251900.7800007</v>
      </c>
      <c r="S243" s="59">
        <f t="shared" si="200"/>
        <v>103926299.77999999</v>
      </c>
      <c r="T243" s="59">
        <f t="shared" si="200"/>
        <v>31924606.850000001</v>
      </c>
      <c r="U243" s="59">
        <f t="shared" si="200"/>
        <v>897823492.37</v>
      </c>
      <c r="V243" s="59">
        <f t="shared" si="200"/>
        <v>31924606.850000001</v>
      </c>
      <c r="W243" s="59">
        <f t="shared" si="200"/>
        <v>0</v>
      </c>
      <c r="X243" s="176">
        <f t="shared" si="176"/>
        <v>0.15495801653666666</v>
      </c>
      <c r="Y243" s="176">
        <f t="shared" si="177"/>
        <v>5.320767808333334E-3</v>
      </c>
      <c r="Z243" s="176">
        <f t="shared" si="178"/>
        <v>5.320767808333334E-3</v>
      </c>
      <c r="AA243" s="176">
        <f t="shared" si="190"/>
        <v>3.4336834758557436E-2</v>
      </c>
      <c r="AB243" s="176">
        <f t="shared" ref="AB243" si="201">+V243/T243</f>
        <v>1</v>
      </c>
    </row>
    <row r="244" spans="1:28" ht="42" customHeight="1" x14ac:dyDescent="0.25">
      <c r="A244" s="38" t="s">
        <v>276</v>
      </c>
      <c r="B244" s="32" t="s">
        <v>41</v>
      </c>
      <c r="C244" s="32">
        <v>20</v>
      </c>
      <c r="D244" s="32" t="s">
        <v>38</v>
      </c>
      <c r="E244" s="39" t="s">
        <v>255</v>
      </c>
      <c r="F244" s="121">
        <f>+F246</f>
        <v>128057209397</v>
      </c>
      <c r="G244" s="59">
        <f>+G248</f>
        <v>0</v>
      </c>
      <c r="H244" s="59">
        <f>+H248</f>
        <v>0</v>
      </c>
      <c r="I244" s="59">
        <f>+I248</f>
        <v>0</v>
      </c>
      <c r="J244" s="59">
        <f>+J248</f>
        <v>0</v>
      </c>
      <c r="K244" s="40">
        <f t="shared" si="174"/>
        <v>0</v>
      </c>
      <c r="L244" s="59">
        <f>+L248</f>
        <v>128057209397</v>
      </c>
      <c r="M244" s="323">
        <f t="shared" si="172"/>
        <v>1.4005707223329387E-2</v>
      </c>
      <c r="N244" s="121">
        <f t="shared" ref="N244:W244" si="202">+N248</f>
        <v>0</v>
      </c>
      <c r="O244" s="59">
        <f>+O248</f>
        <v>128057209397</v>
      </c>
      <c r="P244" s="59">
        <f t="shared" si="202"/>
        <v>0</v>
      </c>
      <c r="Q244" s="59">
        <f t="shared" si="202"/>
        <v>79788857362</v>
      </c>
      <c r="R244" s="59">
        <f t="shared" si="202"/>
        <v>48268352035</v>
      </c>
      <c r="S244" s="59">
        <f t="shared" si="202"/>
        <v>48268352035</v>
      </c>
      <c r="T244" s="59">
        <f t="shared" si="202"/>
        <v>0</v>
      </c>
      <c r="U244" s="59">
        <f t="shared" si="202"/>
        <v>79788857362</v>
      </c>
      <c r="V244" s="59">
        <f t="shared" si="202"/>
        <v>0</v>
      </c>
      <c r="W244" s="59">
        <f t="shared" si="202"/>
        <v>0</v>
      </c>
      <c r="X244" s="176">
        <f t="shared" si="176"/>
        <v>0.623071967113077</v>
      </c>
      <c r="Y244" s="176">
        <f t="shared" si="177"/>
        <v>0</v>
      </c>
      <c r="Z244" s="176">
        <f t="shared" si="178"/>
        <v>0</v>
      </c>
      <c r="AA244" s="176">
        <f t="shared" si="190"/>
        <v>0</v>
      </c>
      <c r="AB244" s="176" t="s">
        <v>40</v>
      </c>
    </row>
    <row r="245" spans="1:28" ht="68.25" customHeight="1" x14ac:dyDescent="0.25">
      <c r="A245" s="38" t="s">
        <v>277</v>
      </c>
      <c r="B245" s="32" t="s">
        <v>37</v>
      </c>
      <c r="C245" s="32">
        <v>10</v>
      </c>
      <c r="D245" s="32" t="s">
        <v>38</v>
      </c>
      <c r="E245" s="39" t="s">
        <v>278</v>
      </c>
      <c r="F245" s="59">
        <f t="shared" ref="F245:J247" si="203">+F247</f>
        <v>4000000000</v>
      </c>
      <c r="G245" s="59">
        <f t="shared" si="203"/>
        <v>0</v>
      </c>
      <c r="H245" s="59">
        <f t="shared" si="203"/>
        <v>0</v>
      </c>
      <c r="I245" s="59">
        <f t="shared" si="203"/>
        <v>0</v>
      </c>
      <c r="J245" s="59">
        <f t="shared" si="203"/>
        <v>0</v>
      </c>
      <c r="K245" s="40">
        <f t="shared" si="174"/>
        <v>0</v>
      </c>
      <c r="L245" s="59">
        <f>+L247</f>
        <v>4000000000</v>
      </c>
      <c r="M245" s="318">
        <f t="shared" si="172"/>
        <v>4.3748281847714538E-4</v>
      </c>
      <c r="N245" s="59">
        <f t="shared" ref="N245:W247" si="204">+N247</f>
        <v>0</v>
      </c>
      <c r="O245" s="59">
        <f t="shared" si="204"/>
        <v>65000</v>
      </c>
      <c r="P245" s="59">
        <f t="shared" si="204"/>
        <v>3999935000</v>
      </c>
      <c r="Q245" s="59">
        <f t="shared" si="204"/>
        <v>12972.49</v>
      </c>
      <c r="R245" s="59">
        <f t="shared" si="204"/>
        <v>3999987027.5100002</v>
      </c>
      <c r="S245" s="59">
        <f t="shared" si="204"/>
        <v>52027.51</v>
      </c>
      <c r="T245" s="59">
        <f t="shared" si="204"/>
        <v>0</v>
      </c>
      <c r="U245" s="59">
        <f t="shared" si="204"/>
        <v>12972.49</v>
      </c>
      <c r="V245" s="59">
        <f t="shared" si="204"/>
        <v>0</v>
      </c>
      <c r="W245" s="59">
        <f t="shared" si="204"/>
        <v>0</v>
      </c>
      <c r="X245" s="176">
        <f t="shared" si="176"/>
        <v>3.2431224999999998E-6</v>
      </c>
      <c r="Y245" s="176">
        <f t="shared" si="177"/>
        <v>0</v>
      </c>
      <c r="Z245" s="176">
        <f t="shared" si="178"/>
        <v>0</v>
      </c>
      <c r="AA245" s="176">
        <f t="shared" si="190"/>
        <v>0</v>
      </c>
      <c r="AB245" s="176" t="s">
        <v>40</v>
      </c>
    </row>
    <row r="246" spans="1:28" ht="67.5" customHeight="1" x14ac:dyDescent="0.25">
      <c r="A246" s="38" t="s">
        <v>277</v>
      </c>
      <c r="B246" s="32" t="s">
        <v>41</v>
      </c>
      <c r="C246" s="32">
        <v>20</v>
      </c>
      <c r="D246" s="32" t="s">
        <v>38</v>
      </c>
      <c r="E246" s="72" t="s">
        <v>278</v>
      </c>
      <c r="F246" s="59">
        <f>+F248</f>
        <v>128057209397</v>
      </c>
      <c r="G246" s="59">
        <f t="shared" si="203"/>
        <v>0</v>
      </c>
      <c r="H246" s="59">
        <f t="shared" si="203"/>
        <v>0</v>
      </c>
      <c r="I246" s="59">
        <f t="shared" si="203"/>
        <v>0</v>
      </c>
      <c r="J246" s="59">
        <f t="shared" si="203"/>
        <v>0</v>
      </c>
      <c r="K246" s="40">
        <f t="shared" si="174"/>
        <v>0</v>
      </c>
      <c r="L246" s="59">
        <f>+L248</f>
        <v>128057209397</v>
      </c>
      <c r="M246" s="323">
        <f t="shared" si="172"/>
        <v>1.4005707223329387E-2</v>
      </c>
      <c r="N246" s="59">
        <f t="shared" si="204"/>
        <v>0</v>
      </c>
      <c r="O246" s="59">
        <f t="shared" si="204"/>
        <v>128057209397</v>
      </c>
      <c r="P246" s="59">
        <f t="shared" si="204"/>
        <v>0</v>
      </c>
      <c r="Q246" s="59">
        <f t="shared" si="204"/>
        <v>79788857362</v>
      </c>
      <c r="R246" s="59">
        <f t="shared" si="204"/>
        <v>48268352035</v>
      </c>
      <c r="S246" s="59">
        <f t="shared" si="204"/>
        <v>48268352035</v>
      </c>
      <c r="T246" s="59">
        <f t="shared" si="204"/>
        <v>0</v>
      </c>
      <c r="U246" s="59">
        <f t="shared" si="204"/>
        <v>79788857362</v>
      </c>
      <c r="V246" s="59">
        <f t="shared" si="204"/>
        <v>0</v>
      </c>
      <c r="W246" s="59">
        <f t="shared" si="204"/>
        <v>0</v>
      </c>
      <c r="X246" s="176">
        <f t="shared" si="176"/>
        <v>0.623071967113077</v>
      </c>
      <c r="Y246" s="176">
        <f t="shared" si="177"/>
        <v>0</v>
      </c>
      <c r="Z246" s="176">
        <f t="shared" si="178"/>
        <v>0</v>
      </c>
      <c r="AA246" s="176">
        <f t="shared" si="190"/>
        <v>0</v>
      </c>
      <c r="AB246" s="176" t="s">
        <v>40</v>
      </c>
    </row>
    <row r="247" spans="1:28" ht="140.25" customHeight="1" x14ac:dyDescent="0.25">
      <c r="A247" s="38" t="s">
        <v>583</v>
      </c>
      <c r="B247" s="32" t="s">
        <v>37</v>
      </c>
      <c r="C247" s="32">
        <v>10</v>
      </c>
      <c r="D247" s="32" t="s">
        <v>38</v>
      </c>
      <c r="E247" s="39" t="s">
        <v>280</v>
      </c>
      <c r="F247" s="59">
        <f t="shared" si="203"/>
        <v>4000000000</v>
      </c>
      <c r="G247" s="59">
        <f t="shared" si="203"/>
        <v>0</v>
      </c>
      <c r="H247" s="59">
        <f t="shared" si="203"/>
        <v>0</v>
      </c>
      <c r="I247" s="59">
        <f t="shared" si="203"/>
        <v>0</v>
      </c>
      <c r="J247" s="59">
        <f t="shared" si="203"/>
        <v>0</v>
      </c>
      <c r="K247" s="40">
        <f t="shared" si="174"/>
        <v>0</v>
      </c>
      <c r="L247" s="59">
        <f>+L249</f>
        <v>4000000000</v>
      </c>
      <c r="M247" s="318">
        <f t="shared" si="172"/>
        <v>4.3748281847714538E-4</v>
      </c>
      <c r="N247" s="59">
        <f t="shared" si="204"/>
        <v>0</v>
      </c>
      <c r="O247" s="59">
        <f t="shared" si="204"/>
        <v>65000</v>
      </c>
      <c r="P247" s="59">
        <f t="shared" si="204"/>
        <v>3999935000</v>
      </c>
      <c r="Q247" s="59">
        <f t="shared" si="204"/>
        <v>12972.49</v>
      </c>
      <c r="R247" s="59">
        <f t="shared" si="204"/>
        <v>3999987027.5100002</v>
      </c>
      <c r="S247" s="59">
        <f t="shared" si="204"/>
        <v>52027.51</v>
      </c>
      <c r="T247" s="59">
        <f t="shared" si="204"/>
        <v>0</v>
      </c>
      <c r="U247" s="59">
        <f t="shared" si="204"/>
        <v>12972.49</v>
      </c>
      <c r="V247" s="59">
        <f t="shared" si="204"/>
        <v>0</v>
      </c>
      <c r="W247" s="59">
        <f t="shared" si="204"/>
        <v>0</v>
      </c>
      <c r="X247" s="176">
        <f t="shared" si="176"/>
        <v>3.2431224999999998E-6</v>
      </c>
      <c r="Y247" s="176">
        <f t="shared" si="177"/>
        <v>0</v>
      </c>
      <c r="Z247" s="176">
        <f t="shared" si="178"/>
        <v>0</v>
      </c>
      <c r="AA247" s="176">
        <f t="shared" si="190"/>
        <v>0</v>
      </c>
      <c r="AB247" s="176" t="s">
        <v>40</v>
      </c>
    </row>
    <row r="248" spans="1:28" ht="140.25" customHeight="1" x14ac:dyDescent="0.25">
      <c r="A248" s="38" t="s">
        <v>583</v>
      </c>
      <c r="B248" s="32" t="s">
        <v>41</v>
      </c>
      <c r="C248" s="32">
        <v>20</v>
      </c>
      <c r="D248" s="32" t="s">
        <v>38</v>
      </c>
      <c r="E248" s="39" t="s">
        <v>280</v>
      </c>
      <c r="F248" s="59">
        <f>+F251+F253</f>
        <v>128057209397</v>
      </c>
      <c r="G248" s="59">
        <f>+G251+G253</f>
        <v>0</v>
      </c>
      <c r="H248" s="59">
        <f>+H251+H253</f>
        <v>0</v>
      </c>
      <c r="I248" s="59">
        <f>+I251+I253</f>
        <v>0</v>
      </c>
      <c r="J248" s="59">
        <f>+J251+J253</f>
        <v>0</v>
      </c>
      <c r="K248" s="40">
        <f t="shared" si="174"/>
        <v>0</v>
      </c>
      <c r="L248" s="59">
        <f>+L251+L253</f>
        <v>128057209397</v>
      </c>
      <c r="M248" s="323">
        <f t="shared" si="172"/>
        <v>1.4005707223329387E-2</v>
      </c>
      <c r="N248" s="59">
        <f t="shared" ref="N248:W248" si="205">+N251+N253</f>
        <v>0</v>
      </c>
      <c r="O248" s="59">
        <f>+O251+O253</f>
        <v>128057209397</v>
      </c>
      <c r="P248" s="59">
        <f t="shared" si="205"/>
        <v>0</v>
      </c>
      <c r="Q248" s="59">
        <f t="shared" si="205"/>
        <v>79788857362</v>
      </c>
      <c r="R248" s="59">
        <f t="shared" si="205"/>
        <v>48268352035</v>
      </c>
      <c r="S248" s="59">
        <f t="shared" si="205"/>
        <v>48268352035</v>
      </c>
      <c r="T248" s="59">
        <f t="shared" si="205"/>
        <v>0</v>
      </c>
      <c r="U248" s="59">
        <f t="shared" si="205"/>
        <v>79788857362</v>
      </c>
      <c r="V248" s="59">
        <f t="shared" si="205"/>
        <v>0</v>
      </c>
      <c r="W248" s="59">
        <f t="shared" si="205"/>
        <v>0</v>
      </c>
      <c r="X248" s="176">
        <f t="shared" si="176"/>
        <v>0.623071967113077</v>
      </c>
      <c r="Y248" s="176">
        <f t="shared" si="177"/>
        <v>0</v>
      </c>
      <c r="Z248" s="176">
        <f t="shared" si="178"/>
        <v>0</v>
      </c>
      <c r="AA248" s="176">
        <f t="shared" si="190"/>
        <v>0</v>
      </c>
      <c r="AB248" s="176" t="s">
        <v>40</v>
      </c>
    </row>
    <row r="249" spans="1:28" ht="42" customHeight="1" x14ac:dyDescent="0.25">
      <c r="A249" s="38" t="s">
        <v>584</v>
      </c>
      <c r="B249" s="32" t="s">
        <v>37</v>
      </c>
      <c r="C249" s="32">
        <v>10</v>
      </c>
      <c r="D249" s="32" t="s">
        <v>38</v>
      </c>
      <c r="E249" s="39" t="s">
        <v>282</v>
      </c>
      <c r="F249" s="59">
        <f>+F250</f>
        <v>4000000000</v>
      </c>
      <c r="G249" s="59">
        <f>+G250</f>
        <v>0</v>
      </c>
      <c r="H249" s="59">
        <f>+H250</f>
        <v>0</v>
      </c>
      <c r="I249" s="59">
        <f>+I250</f>
        <v>0</v>
      </c>
      <c r="J249" s="59">
        <f>+J250</f>
        <v>0</v>
      </c>
      <c r="K249" s="40">
        <f t="shared" si="174"/>
        <v>0</v>
      </c>
      <c r="L249" s="59">
        <f>+L250</f>
        <v>4000000000</v>
      </c>
      <c r="M249" s="318">
        <f t="shared" si="172"/>
        <v>4.3748281847714538E-4</v>
      </c>
      <c r="N249" s="59">
        <f t="shared" ref="N249:W249" si="206">+N250</f>
        <v>0</v>
      </c>
      <c r="O249" s="59">
        <f>+O250</f>
        <v>65000</v>
      </c>
      <c r="P249" s="59">
        <f t="shared" si="206"/>
        <v>3999935000</v>
      </c>
      <c r="Q249" s="59">
        <f t="shared" si="206"/>
        <v>12972.49</v>
      </c>
      <c r="R249" s="59">
        <f t="shared" si="206"/>
        <v>3999987027.5100002</v>
      </c>
      <c r="S249" s="59">
        <f t="shared" si="206"/>
        <v>52027.51</v>
      </c>
      <c r="T249" s="59">
        <f t="shared" si="206"/>
        <v>0</v>
      </c>
      <c r="U249" s="59">
        <f t="shared" si="206"/>
        <v>12972.49</v>
      </c>
      <c r="V249" s="59">
        <f t="shared" si="206"/>
        <v>0</v>
      </c>
      <c r="W249" s="59">
        <f t="shared" si="206"/>
        <v>0</v>
      </c>
      <c r="X249" s="176">
        <f t="shared" si="176"/>
        <v>3.2431224999999998E-6</v>
      </c>
      <c r="Y249" s="176">
        <f t="shared" si="177"/>
        <v>0</v>
      </c>
      <c r="Z249" s="176">
        <f t="shared" si="178"/>
        <v>0</v>
      </c>
      <c r="AA249" s="176">
        <f t="shared" si="190"/>
        <v>0</v>
      </c>
      <c r="AB249" s="176" t="s">
        <v>40</v>
      </c>
    </row>
    <row r="250" spans="1:28" ht="42" customHeight="1" x14ac:dyDescent="0.25">
      <c r="A250" s="42" t="s">
        <v>585</v>
      </c>
      <c r="B250" s="43" t="s">
        <v>37</v>
      </c>
      <c r="C250" s="43">
        <v>10</v>
      </c>
      <c r="D250" s="43" t="s">
        <v>38</v>
      </c>
      <c r="E250" s="44" t="s">
        <v>268</v>
      </c>
      <c r="F250" s="45">
        <v>4000000000</v>
      </c>
      <c r="G250" s="45">
        <v>0</v>
      </c>
      <c r="H250" s="45">
        <v>0</v>
      </c>
      <c r="I250" s="45">
        <v>0</v>
      </c>
      <c r="J250" s="45">
        <v>0</v>
      </c>
      <c r="K250" s="45"/>
      <c r="L250" s="45">
        <v>4000000000</v>
      </c>
      <c r="M250" s="47">
        <f t="shared" si="172"/>
        <v>4.3748281847714538E-4</v>
      </c>
      <c r="N250" s="45">
        <v>0</v>
      </c>
      <c r="O250" s="45">
        <v>65000</v>
      </c>
      <c r="P250" s="45">
        <f>L250-O250</f>
        <v>3999935000</v>
      </c>
      <c r="Q250" s="45">
        <v>12972.49</v>
      </c>
      <c r="R250" s="45">
        <f>+L250-Q250</f>
        <v>3999987027.5100002</v>
      </c>
      <c r="S250" s="45">
        <f>O250-Q250</f>
        <v>52027.51</v>
      </c>
      <c r="T250" s="45">
        <v>0</v>
      </c>
      <c r="U250" s="45">
        <f>+Q250-T250</f>
        <v>12972.49</v>
      </c>
      <c r="V250" s="45">
        <v>0</v>
      </c>
      <c r="W250" s="48">
        <f>+T250-V250</f>
        <v>0</v>
      </c>
      <c r="X250" s="54">
        <f t="shared" si="176"/>
        <v>3.2431224999999998E-6</v>
      </c>
      <c r="Y250" s="54">
        <f t="shared" si="177"/>
        <v>0</v>
      </c>
      <c r="Z250" s="54">
        <f t="shared" si="178"/>
        <v>0</v>
      </c>
      <c r="AA250" s="54">
        <f t="shared" si="190"/>
        <v>0</v>
      </c>
      <c r="AB250" s="54" t="s">
        <v>40</v>
      </c>
    </row>
    <row r="251" spans="1:28" ht="42" customHeight="1" x14ac:dyDescent="0.25">
      <c r="A251" s="38" t="s">
        <v>584</v>
      </c>
      <c r="B251" s="32" t="s">
        <v>41</v>
      </c>
      <c r="C251" s="32">
        <v>20</v>
      </c>
      <c r="D251" s="32" t="s">
        <v>38</v>
      </c>
      <c r="E251" s="39" t="s">
        <v>282</v>
      </c>
      <c r="F251" s="59">
        <f>+F252</f>
        <v>123824871497</v>
      </c>
      <c r="G251" s="59">
        <f>+G252</f>
        <v>0</v>
      </c>
      <c r="H251" s="59">
        <f>+H252</f>
        <v>0</v>
      </c>
      <c r="I251" s="59">
        <f>+I252</f>
        <v>0</v>
      </c>
      <c r="J251" s="59">
        <f>+J252</f>
        <v>0</v>
      </c>
      <c r="K251" s="40">
        <f t="shared" ref="K251:K264" si="207">+G251-H251+I251-J251</f>
        <v>0</v>
      </c>
      <c r="L251" s="59">
        <f>+L252</f>
        <v>123824871497</v>
      </c>
      <c r="M251" s="323">
        <f t="shared" si="172"/>
        <v>1.3542813445019477E-2</v>
      </c>
      <c r="N251" s="59">
        <f t="shared" ref="N251:W251" si="208">+N252</f>
        <v>0</v>
      </c>
      <c r="O251" s="59">
        <f>+O252</f>
        <v>123824871497</v>
      </c>
      <c r="P251" s="59">
        <f t="shared" si="208"/>
        <v>0</v>
      </c>
      <c r="Q251" s="59">
        <f t="shared" si="208"/>
        <v>75556519462</v>
      </c>
      <c r="R251" s="59">
        <f t="shared" si="208"/>
        <v>48268352035</v>
      </c>
      <c r="S251" s="59">
        <f t="shared" si="208"/>
        <v>48268352035</v>
      </c>
      <c r="T251" s="59">
        <f t="shared" si="208"/>
        <v>0</v>
      </c>
      <c r="U251" s="59">
        <f t="shared" si="208"/>
        <v>75556519462</v>
      </c>
      <c r="V251" s="59">
        <f t="shared" si="208"/>
        <v>0</v>
      </c>
      <c r="W251" s="59">
        <f t="shared" si="208"/>
        <v>0</v>
      </c>
      <c r="X251" s="176">
        <f t="shared" si="176"/>
        <v>0.61018855540528916</v>
      </c>
      <c r="Y251" s="176">
        <f t="shared" si="177"/>
        <v>0</v>
      </c>
      <c r="Z251" s="176">
        <f t="shared" si="178"/>
        <v>0</v>
      </c>
      <c r="AA251" s="176">
        <f t="shared" si="190"/>
        <v>0</v>
      </c>
      <c r="AB251" s="176" t="s">
        <v>40</v>
      </c>
    </row>
    <row r="252" spans="1:28" ht="42" customHeight="1" x14ac:dyDescent="0.25">
      <c r="A252" s="42" t="s">
        <v>585</v>
      </c>
      <c r="B252" s="43" t="s">
        <v>41</v>
      </c>
      <c r="C252" s="43">
        <v>20</v>
      </c>
      <c r="D252" s="43" t="s">
        <v>38</v>
      </c>
      <c r="E252" s="42" t="s">
        <v>268</v>
      </c>
      <c r="F252" s="45">
        <v>123824871497</v>
      </c>
      <c r="G252" s="45">
        <v>0</v>
      </c>
      <c r="H252" s="45">
        <v>0</v>
      </c>
      <c r="I252" s="45">
        <v>0</v>
      </c>
      <c r="J252" s="45">
        <v>0</v>
      </c>
      <c r="K252" s="339">
        <f t="shared" si="207"/>
        <v>0</v>
      </c>
      <c r="L252" s="45">
        <v>123824871497</v>
      </c>
      <c r="M252" s="47">
        <f t="shared" si="172"/>
        <v>1.3542813445019477E-2</v>
      </c>
      <c r="N252" s="45">
        <v>0</v>
      </c>
      <c r="O252" s="45">
        <v>123824871497</v>
      </c>
      <c r="P252" s="45">
        <f>L252-O252</f>
        <v>0</v>
      </c>
      <c r="Q252" s="45">
        <v>75556519462</v>
      </c>
      <c r="R252" s="45">
        <f>+L252-Q252</f>
        <v>48268352035</v>
      </c>
      <c r="S252" s="45">
        <f>O252-Q252</f>
        <v>48268352035</v>
      </c>
      <c r="T252" s="45">
        <v>0</v>
      </c>
      <c r="U252" s="45">
        <f>+Q252-T252</f>
        <v>75556519462</v>
      </c>
      <c r="V252" s="45">
        <v>0</v>
      </c>
      <c r="W252" s="48">
        <f>+T252-V252</f>
        <v>0</v>
      </c>
      <c r="X252" s="54">
        <f t="shared" si="176"/>
        <v>0.61018855540528916</v>
      </c>
      <c r="Y252" s="54">
        <f t="shared" si="177"/>
        <v>0</v>
      </c>
      <c r="Z252" s="54">
        <f t="shared" si="178"/>
        <v>0</v>
      </c>
      <c r="AA252" s="54">
        <f t="shared" si="190"/>
        <v>0</v>
      </c>
      <c r="AB252" s="54" t="s">
        <v>40</v>
      </c>
    </row>
    <row r="253" spans="1:28" ht="42" customHeight="1" x14ac:dyDescent="0.25">
      <c r="A253" s="38" t="s">
        <v>586</v>
      </c>
      <c r="B253" s="32" t="s">
        <v>41</v>
      </c>
      <c r="C253" s="32">
        <v>20</v>
      </c>
      <c r="D253" s="32" t="s">
        <v>38</v>
      </c>
      <c r="E253" s="78" t="s">
        <v>285</v>
      </c>
      <c r="F253" s="59">
        <f>+F254</f>
        <v>4232337900</v>
      </c>
      <c r="G253" s="59">
        <f>+G254</f>
        <v>0</v>
      </c>
      <c r="H253" s="59">
        <f>+H254</f>
        <v>0</v>
      </c>
      <c r="I253" s="59">
        <f>+I254</f>
        <v>0</v>
      </c>
      <c r="J253" s="59">
        <f>+J254</f>
        <v>0</v>
      </c>
      <c r="K253" s="40">
        <f t="shared" si="207"/>
        <v>0</v>
      </c>
      <c r="L253" s="59">
        <f>+L254</f>
        <v>4232337900</v>
      </c>
      <c r="M253" s="323">
        <f t="shared" si="172"/>
        <v>4.6289377830991069E-4</v>
      </c>
      <c r="N253" s="59">
        <f t="shared" ref="N253:W253" si="209">+N254</f>
        <v>0</v>
      </c>
      <c r="O253" s="59">
        <f>+O254</f>
        <v>4232337900</v>
      </c>
      <c r="P253" s="59">
        <f t="shared" si="209"/>
        <v>0</v>
      </c>
      <c r="Q253" s="59">
        <f t="shared" si="209"/>
        <v>4232337900</v>
      </c>
      <c r="R253" s="59">
        <f t="shared" si="209"/>
        <v>0</v>
      </c>
      <c r="S253" s="59">
        <f t="shared" si="209"/>
        <v>0</v>
      </c>
      <c r="T253" s="59">
        <f t="shared" si="209"/>
        <v>0</v>
      </c>
      <c r="U253" s="59">
        <f t="shared" si="209"/>
        <v>4232337900</v>
      </c>
      <c r="V253" s="59">
        <f t="shared" si="209"/>
        <v>0</v>
      </c>
      <c r="W253" s="59">
        <f t="shared" si="209"/>
        <v>0</v>
      </c>
      <c r="X253" s="176">
        <f t="shared" si="176"/>
        <v>1</v>
      </c>
      <c r="Y253" s="176">
        <f t="shared" si="177"/>
        <v>0</v>
      </c>
      <c r="Z253" s="176">
        <f t="shared" si="178"/>
        <v>0</v>
      </c>
      <c r="AA253" s="176">
        <f t="shared" si="190"/>
        <v>0</v>
      </c>
      <c r="AB253" s="176" t="s">
        <v>40</v>
      </c>
    </row>
    <row r="254" spans="1:28" s="76" customFormat="1" ht="42" customHeight="1" x14ac:dyDescent="0.25">
      <c r="A254" s="337" t="s">
        <v>587</v>
      </c>
      <c r="B254" s="124" t="s">
        <v>41</v>
      </c>
      <c r="C254" s="124">
        <v>20</v>
      </c>
      <c r="D254" s="124" t="s">
        <v>38</v>
      </c>
      <c r="E254" s="77" t="s">
        <v>268</v>
      </c>
      <c r="F254" s="56">
        <v>4232337900</v>
      </c>
      <c r="G254" s="56">
        <v>0</v>
      </c>
      <c r="H254" s="56">
        <v>0</v>
      </c>
      <c r="I254" s="56">
        <v>0</v>
      </c>
      <c r="J254" s="56">
        <v>0</v>
      </c>
      <c r="K254" s="46">
        <f t="shared" si="207"/>
        <v>0</v>
      </c>
      <c r="L254" s="56">
        <v>4232337900</v>
      </c>
      <c r="M254" s="47">
        <f t="shared" si="172"/>
        <v>4.6289377830991069E-4</v>
      </c>
      <c r="N254" s="56">
        <v>0</v>
      </c>
      <c r="O254" s="45">
        <v>4232337900</v>
      </c>
      <c r="P254" s="45">
        <f>L254-O254</f>
        <v>0</v>
      </c>
      <c r="Q254" s="45">
        <v>4232337900</v>
      </c>
      <c r="R254" s="45">
        <f>+L254-Q254</f>
        <v>0</v>
      </c>
      <c r="S254" s="45">
        <f>O254-Q254</f>
        <v>0</v>
      </c>
      <c r="T254" s="45">
        <v>0</v>
      </c>
      <c r="U254" s="45">
        <f>+Q254-T254</f>
        <v>4232337900</v>
      </c>
      <c r="V254" s="45">
        <v>0</v>
      </c>
      <c r="W254" s="48">
        <f>+T254-V254</f>
        <v>0</v>
      </c>
      <c r="X254" s="54">
        <f t="shared" si="176"/>
        <v>1</v>
      </c>
      <c r="Y254" s="54">
        <f t="shared" si="177"/>
        <v>0</v>
      </c>
      <c r="Z254" s="54">
        <f t="shared" si="178"/>
        <v>0</v>
      </c>
      <c r="AA254" s="54">
        <f t="shared" si="190"/>
        <v>0</v>
      </c>
      <c r="AB254" s="54" t="s">
        <v>40</v>
      </c>
    </row>
    <row r="255" spans="1:28" ht="55.5" customHeight="1" x14ac:dyDescent="0.25">
      <c r="A255" s="38" t="s">
        <v>287</v>
      </c>
      <c r="B255" s="32" t="s">
        <v>37</v>
      </c>
      <c r="C255" s="32">
        <v>10</v>
      </c>
      <c r="D255" s="32" t="s">
        <v>38</v>
      </c>
      <c r="E255" s="39" t="s">
        <v>288</v>
      </c>
      <c r="F255" s="62">
        <f t="shared" ref="F255:J257" si="210">+F256</f>
        <v>2000000000</v>
      </c>
      <c r="G255" s="62">
        <f t="shared" si="210"/>
        <v>0</v>
      </c>
      <c r="H255" s="62">
        <f t="shared" si="210"/>
        <v>0</v>
      </c>
      <c r="I255" s="62">
        <f t="shared" si="210"/>
        <v>0</v>
      </c>
      <c r="J255" s="62">
        <f t="shared" si="210"/>
        <v>0</v>
      </c>
      <c r="K255" s="40">
        <f t="shared" si="207"/>
        <v>0</v>
      </c>
      <c r="L255" s="62">
        <f>+L256</f>
        <v>2000000000</v>
      </c>
      <c r="M255" s="318">
        <f t="shared" si="172"/>
        <v>2.1874140923857269E-4</v>
      </c>
      <c r="N255" s="62">
        <f t="shared" ref="N255:W257" si="211">+N256</f>
        <v>0</v>
      </c>
      <c r="O255" s="62">
        <f t="shared" si="211"/>
        <v>1033609399</v>
      </c>
      <c r="P255" s="62">
        <f t="shared" si="211"/>
        <v>966390601</v>
      </c>
      <c r="Q255" s="62">
        <f t="shared" si="211"/>
        <v>929735126.73000002</v>
      </c>
      <c r="R255" s="62">
        <f t="shared" si="211"/>
        <v>1070264873.27</v>
      </c>
      <c r="S255" s="62">
        <f t="shared" si="211"/>
        <v>103874272.26999998</v>
      </c>
      <c r="T255" s="62">
        <f t="shared" si="211"/>
        <v>31924606.850000001</v>
      </c>
      <c r="U255" s="62">
        <f t="shared" si="211"/>
        <v>897810519.88</v>
      </c>
      <c r="V255" s="62">
        <f t="shared" si="211"/>
        <v>31924606.850000001</v>
      </c>
      <c r="W255" s="62">
        <f t="shared" si="211"/>
        <v>0</v>
      </c>
      <c r="X255" s="176">
        <f t="shared" si="176"/>
        <v>0.46486756336500001</v>
      </c>
      <c r="Y255" s="176">
        <f t="shared" si="177"/>
        <v>1.5962303425000001E-2</v>
      </c>
      <c r="Z255" s="176">
        <f t="shared" si="178"/>
        <v>1.5962303425000001E-2</v>
      </c>
      <c r="AA255" s="176">
        <f t="shared" si="190"/>
        <v>3.4337313856563662E-2</v>
      </c>
      <c r="AB255" s="176">
        <f t="shared" ref="AB255:AB292" si="212">+V255/T255</f>
        <v>1</v>
      </c>
    </row>
    <row r="256" spans="1:28" ht="139.5" customHeight="1" x14ac:dyDescent="0.25">
      <c r="A256" s="38" t="s">
        <v>588</v>
      </c>
      <c r="B256" s="32" t="s">
        <v>37</v>
      </c>
      <c r="C256" s="32">
        <v>10</v>
      </c>
      <c r="D256" s="32" t="s">
        <v>38</v>
      </c>
      <c r="E256" s="39" t="s">
        <v>280</v>
      </c>
      <c r="F256" s="59">
        <f t="shared" si="210"/>
        <v>2000000000</v>
      </c>
      <c r="G256" s="59">
        <f t="shared" si="210"/>
        <v>0</v>
      </c>
      <c r="H256" s="59">
        <f t="shared" si="210"/>
        <v>0</v>
      </c>
      <c r="I256" s="59">
        <f t="shared" si="210"/>
        <v>0</v>
      </c>
      <c r="J256" s="59">
        <f t="shared" si="210"/>
        <v>0</v>
      </c>
      <c r="K256" s="40">
        <f t="shared" si="207"/>
        <v>0</v>
      </c>
      <c r="L256" s="59">
        <f>+L257</f>
        <v>2000000000</v>
      </c>
      <c r="M256" s="318">
        <f t="shared" si="172"/>
        <v>2.1874140923857269E-4</v>
      </c>
      <c r="N256" s="59">
        <f t="shared" si="211"/>
        <v>0</v>
      </c>
      <c r="O256" s="59">
        <f t="shared" si="211"/>
        <v>1033609399</v>
      </c>
      <c r="P256" s="59">
        <f t="shared" si="211"/>
        <v>966390601</v>
      </c>
      <c r="Q256" s="59">
        <f t="shared" si="211"/>
        <v>929735126.73000002</v>
      </c>
      <c r="R256" s="59">
        <f t="shared" si="211"/>
        <v>1070264873.27</v>
      </c>
      <c r="S256" s="59">
        <f t="shared" si="211"/>
        <v>103874272.26999998</v>
      </c>
      <c r="T256" s="59">
        <f t="shared" si="211"/>
        <v>31924606.850000001</v>
      </c>
      <c r="U256" s="59">
        <f t="shared" si="211"/>
        <v>897810519.88</v>
      </c>
      <c r="V256" s="59">
        <f t="shared" si="211"/>
        <v>31924606.850000001</v>
      </c>
      <c r="W256" s="59">
        <f t="shared" si="211"/>
        <v>0</v>
      </c>
      <c r="X256" s="176">
        <f t="shared" si="176"/>
        <v>0.46486756336500001</v>
      </c>
      <c r="Y256" s="176">
        <f t="shared" si="177"/>
        <v>1.5962303425000001E-2</v>
      </c>
      <c r="Z256" s="176">
        <f t="shared" si="178"/>
        <v>1.5962303425000001E-2</v>
      </c>
      <c r="AA256" s="176">
        <f t="shared" si="190"/>
        <v>3.4337313856563662E-2</v>
      </c>
      <c r="AB256" s="176">
        <f t="shared" si="212"/>
        <v>1</v>
      </c>
    </row>
    <row r="257" spans="1:28" ht="42" customHeight="1" x14ac:dyDescent="0.25">
      <c r="A257" s="38" t="s">
        <v>589</v>
      </c>
      <c r="B257" s="32" t="s">
        <v>37</v>
      </c>
      <c r="C257" s="32">
        <v>10</v>
      </c>
      <c r="D257" s="32" t="s">
        <v>38</v>
      </c>
      <c r="E257" s="39" t="s">
        <v>266</v>
      </c>
      <c r="F257" s="40">
        <f t="shared" si="210"/>
        <v>2000000000</v>
      </c>
      <c r="G257" s="40">
        <f t="shared" si="210"/>
        <v>0</v>
      </c>
      <c r="H257" s="40">
        <f t="shared" si="210"/>
        <v>0</v>
      </c>
      <c r="I257" s="40">
        <f t="shared" si="210"/>
        <v>0</v>
      </c>
      <c r="J257" s="40">
        <f t="shared" si="210"/>
        <v>0</v>
      </c>
      <c r="K257" s="40">
        <f t="shared" si="207"/>
        <v>0</v>
      </c>
      <c r="L257" s="40">
        <f>+L258</f>
        <v>2000000000</v>
      </c>
      <c r="M257" s="318">
        <f t="shared" si="172"/>
        <v>2.1874140923857269E-4</v>
      </c>
      <c r="N257" s="40">
        <f t="shared" si="211"/>
        <v>0</v>
      </c>
      <c r="O257" s="40">
        <f t="shared" si="211"/>
        <v>1033609399</v>
      </c>
      <c r="P257" s="40">
        <f t="shared" si="211"/>
        <v>966390601</v>
      </c>
      <c r="Q257" s="40">
        <f t="shared" si="211"/>
        <v>929735126.73000002</v>
      </c>
      <c r="R257" s="40">
        <f t="shared" si="211"/>
        <v>1070264873.27</v>
      </c>
      <c r="S257" s="40">
        <f t="shared" si="211"/>
        <v>103874272.26999998</v>
      </c>
      <c r="T257" s="40">
        <f t="shared" si="211"/>
        <v>31924606.850000001</v>
      </c>
      <c r="U257" s="40">
        <f t="shared" si="211"/>
        <v>897810519.88</v>
      </c>
      <c r="V257" s="40">
        <f t="shared" si="211"/>
        <v>31924606.850000001</v>
      </c>
      <c r="W257" s="40">
        <f t="shared" si="211"/>
        <v>0</v>
      </c>
      <c r="X257" s="176">
        <f t="shared" si="176"/>
        <v>0.46486756336500001</v>
      </c>
      <c r="Y257" s="176">
        <f t="shared" si="177"/>
        <v>1.5962303425000001E-2</v>
      </c>
      <c r="Z257" s="176">
        <f t="shared" si="178"/>
        <v>1.5962303425000001E-2</v>
      </c>
      <c r="AA257" s="176">
        <f t="shared" si="190"/>
        <v>3.4337313856563662E-2</v>
      </c>
      <c r="AB257" s="176">
        <f t="shared" si="212"/>
        <v>1</v>
      </c>
    </row>
    <row r="258" spans="1:28" s="133" customFormat="1" ht="42" customHeight="1" x14ac:dyDescent="0.25">
      <c r="A258" s="82" t="s">
        <v>590</v>
      </c>
      <c r="B258" s="83" t="s">
        <v>37</v>
      </c>
      <c r="C258" s="83">
        <v>10</v>
      </c>
      <c r="D258" s="83" t="s">
        <v>38</v>
      </c>
      <c r="E258" s="84" t="s">
        <v>268</v>
      </c>
      <c r="F258" s="126">
        <v>2000000000</v>
      </c>
      <c r="G258" s="127">
        <v>0</v>
      </c>
      <c r="H258" s="127">
        <v>0</v>
      </c>
      <c r="I258" s="127">
        <v>0</v>
      </c>
      <c r="J258" s="127">
        <v>0</v>
      </c>
      <c r="K258" s="126">
        <f t="shared" si="207"/>
        <v>0</v>
      </c>
      <c r="L258" s="128">
        <f>+F258+K258</f>
        <v>2000000000</v>
      </c>
      <c r="M258" s="129">
        <f t="shared" si="172"/>
        <v>2.1874140923857269E-4</v>
      </c>
      <c r="N258" s="126">
        <v>0</v>
      </c>
      <c r="O258" s="126">
        <v>1033609399</v>
      </c>
      <c r="P258" s="126">
        <f>L258-O258</f>
        <v>966390601</v>
      </c>
      <c r="Q258" s="126">
        <v>929735126.73000002</v>
      </c>
      <c r="R258" s="126">
        <f>+L258-Q258</f>
        <v>1070264873.27</v>
      </c>
      <c r="S258" s="126">
        <f>O258-Q258</f>
        <v>103874272.26999998</v>
      </c>
      <c r="T258" s="126">
        <v>31924606.850000001</v>
      </c>
      <c r="U258" s="126">
        <f>+Q258-T258</f>
        <v>897810519.88</v>
      </c>
      <c r="V258" s="126">
        <v>31924606.850000001</v>
      </c>
      <c r="W258" s="130">
        <f>+T258-V258</f>
        <v>0</v>
      </c>
      <c r="X258" s="340">
        <f t="shared" si="176"/>
        <v>0.46486756336500001</v>
      </c>
      <c r="Y258" s="340">
        <f t="shared" si="177"/>
        <v>1.5962303425000001E-2</v>
      </c>
      <c r="Z258" s="340">
        <f t="shared" si="178"/>
        <v>1.5962303425000001E-2</v>
      </c>
      <c r="AA258" s="340">
        <f t="shared" si="190"/>
        <v>3.4337313856563662E-2</v>
      </c>
      <c r="AB258" s="340">
        <f t="shared" si="212"/>
        <v>1</v>
      </c>
    </row>
    <row r="259" spans="1:28" ht="42" customHeight="1" x14ac:dyDescent="0.25">
      <c r="A259" s="38" t="s">
        <v>291</v>
      </c>
      <c r="B259" s="32" t="s">
        <v>37</v>
      </c>
      <c r="C259" s="32">
        <v>10</v>
      </c>
      <c r="D259" s="32" t="s">
        <v>38</v>
      </c>
      <c r="E259" s="39" t="s">
        <v>292</v>
      </c>
      <c r="F259" s="60">
        <f>+F260</f>
        <v>4104000000</v>
      </c>
      <c r="G259" s="60">
        <f>+G260</f>
        <v>0</v>
      </c>
      <c r="H259" s="60">
        <f>+H260</f>
        <v>0</v>
      </c>
      <c r="I259" s="60">
        <f>+I260</f>
        <v>0</v>
      </c>
      <c r="J259" s="60">
        <f>+J260</f>
        <v>0</v>
      </c>
      <c r="K259" s="40">
        <f t="shared" si="207"/>
        <v>0</v>
      </c>
      <c r="L259" s="60">
        <f>+L260</f>
        <v>4104000000</v>
      </c>
      <c r="M259" s="318">
        <f t="shared" si="172"/>
        <v>4.4885737175755116E-4</v>
      </c>
      <c r="N259" s="60">
        <f t="shared" ref="N259:W259" si="213">+N260</f>
        <v>0</v>
      </c>
      <c r="O259" s="60">
        <f>+O260</f>
        <v>1752974322</v>
      </c>
      <c r="P259" s="60">
        <f t="shared" si="213"/>
        <v>2351025678</v>
      </c>
      <c r="Q259" s="60">
        <f t="shared" si="213"/>
        <v>1456204173.1100001</v>
      </c>
      <c r="R259" s="60">
        <f t="shared" si="213"/>
        <v>2647795826.8899999</v>
      </c>
      <c r="S259" s="60">
        <f t="shared" si="213"/>
        <v>296770148.88999993</v>
      </c>
      <c r="T259" s="60">
        <f t="shared" si="213"/>
        <v>34161429.600000001</v>
      </c>
      <c r="U259" s="60">
        <f t="shared" si="213"/>
        <v>1422042743.5100002</v>
      </c>
      <c r="V259" s="60">
        <f t="shared" si="213"/>
        <v>34161429.600000001</v>
      </c>
      <c r="W259" s="60">
        <f t="shared" si="213"/>
        <v>0</v>
      </c>
      <c r="X259" s="176">
        <f t="shared" si="176"/>
        <v>0.3548255782431774</v>
      </c>
      <c r="Y259" s="176">
        <f t="shared" si="177"/>
        <v>8.3239350877192982E-3</v>
      </c>
      <c r="Z259" s="176">
        <f t="shared" si="178"/>
        <v>8.3239350877192982E-3</v>
      </c>
      <c r="AA259" s="176">
        <f t="shared" si="190"/>
        <v>2.345923067027187E-2</v>
      </c>
      <c r="AB259" s="176">
        <f t="shared" si="212"/>
        <v>1</v>
      </c>
    </row>
    <row r="260" spans="1:28" ht="42" customHeight="1" x14ac:dyDescent="0.25">
      <c r="A260" s="38" t="s">
        <v>293</v>
      </c>
      <c r="B260" s="32" t="s">
        <v>37</v>
      </c>
      <c r="C260" s="32">
        <v>10</v>
      </c>
      <c r="D260" s="32" t="s">
        <v>38</v>
      </c>
      <c r="E260" s="72" t="s">
        <v>255</v>
      </c>
      <c r="F260" s="60">
        <f>+F261+F265</f>
        <v>4104000000</v>
      </c>
      <c r="G260" s="60">
        <f>+G261+G265</f>
        <v>0</v>
      </c>
      <c r="H260" s="60">
        <f>+H261+H265</f>
        <v>0</v>
      </c>
      <c r="I260" s="60">
        <f>+I261+I265</f>
        <v>0</v>
      </c>
      <c r="J260" s="60">
        <f>+J261+J265</f>
        <v>0</v>
      </c>
      <c r="K260" s="40">
        <f t="shared" si="207"/>
        <v>0</v>
      </c>
      <c r="L260" s="60">
        <f>+L261+L265</f>
        <v>4104000000</v>
      </c>
      <c r="M260" s="318">
        <f t="shared" si="172"/>
        <v>4.4885737175755116E-4</v>
      </c>
      <c r="N260" s="60">
        <f t="shared" ref="N260:W260" si="214">+N261+N265</f>
        <v>0</v>
      </c>
      <c r="O260" s="60">
        <f>+O261+O265</f>
        <v>1752974322</v>
      </c>
      <c r="P260" s="60">
        <f t="shared" si="214"/>
        <v>2351025678</v>
      </c>
      <c r="Q260" s="60">
        <f t="shared" si="214"/>
        <v>1456204173.1100001</v>
      </c>
      <c r="R260" s="60">
        <f t="shared" si="214"/>
        <v>2647795826.8899999</v>
      </c>
      <c r="S260" s="60">
        <f t="shared" si="214"/>
        <v>296770148.88999993</v>
      </c>
      <c r="T260" s="60">
        <f t="shared" si="214"/>
        <v>34161429.600000001</v>
      </c>
      <c r="U260" s="60">
        <f t="shared" si="214"/>
        <v>1422042743.5100002</v>
      </c>
      <c r="V260" s="60">
        <f t="shared" si="214"/>
        <v>34161429.600000001</v>
      </c>
      <c r="W260" s="60">
        <f t="shared" si="214"/>
        <v>0</v>
      </c>
      <c r="X260" s="176">
        <f t="shared" si="176"/>
        <v>0.3548255782431774</v>
      </c>
      <c r="Y260" s="176">
        <f t="shared" si="177"/>
        <v>8.3239350877192982E-3</v>
      </c>
      <c r="Z260" s="176">
        <f t="shared" si="178"/>
        <v>8.3239350877192982E-3</v>
      </c>
      <c r="AA260" s="176">
        <f t="shared" si="190"/>
        <v>2.345923067027187E-2</v>
      </c>
      <c r="AB260" s="176">
        <f t="shared" si="212"/>
        <v>1</v>
      </c>
    </row>
    <row r="261" spans="1:28" ht="42" customHeight="1" x14ac:dyDescent="0.25">
      <c r="A261" s="38" t="s">
        <v>294</v>
      </c>
      <c r="B261" s="32" t="s">
        <v>37</v>
      </c>
      <c r="C261" s="32">
        <v>10</v>
      </c>
      <c r="D261" s="32" t="s">
        <v>38</v>
      </c>
      <c r="E261" s="39" t="s">
        <v>295</v>
      </c>
      <c r="F261" s="60">
        <f>F262</f>
        <v>800000000</v>
      </c>
      <c r="G261" s="60">
        <f>G262</f>
        <v>0</v>
      </c>
      <c r="H261" s="60">
        <f>H262</f>
        <v>0</v>
      </c>
      <c r="I261" s="60">
        <f>I262</f>
        <v>0</v>
      </c>
      <c r="J261" s="60">
        <f>J262</f>
        <v>0</v>
      </c>
      <c r="K261" s="40">
        <f t="shared" si="207"/>
        <v>0</v>
      </c>
      <c r="L261" s="60">
        <f>L262</f>
        <v>800000000</v>
      </c>
      <c r="M261" s="318">
        <f t="shared" si="172"/>
        <v>8.7496563695429083E-5</v>
      </c>
      <c r="N261" s="60">
        <f t="shared" ref="N261:W261" si="215">N262</f>
        <v>0</v>
      </c>
      <c r="O261" s="60">
        <f>O262</f>
        <v>65250000</v>
      </c>
      <c r="P261" s="60">
        <f t="shared" si="215"/>
        <v>734750000</v>
      </c>
      <c r="Q261" s="60">
        <f t="shared" si="215"/>
        <v>2390.21</v>
      </c>
      <c r="R261" s="60">
        <f t="shared" si="215"/>
        <v>799997609.78999996</v>
      </c>
      <c r="S261" s="60">
        <f t="shared" si="215"/>
        <v>65247609.789999999</v>
      </c>
      <c r="T261" s="60">
        <f t="shared" si="215"/>
        <v>0</v>
      </c>
      <c r="U261" s="60">
        <f t="shared" si="215"/>
        <v>2390.21</v>
      </c>
      <c r="V261" s="60">
        <f t="shared" si="215"/>
        <v>0</v>
      </c>
      <c r="W261" s="60">
        <f t="shared" si="215"/>
        <v>0</v>
      </c>
      <c r="X261" s="176">
        <f t="shared" si="176"/>
        <v>2.9877624999999999E-6</v>
      </c>
      <c r="Y261" s="176">
        <f t="shared" si="177"/>
        <v>0</v>
      </c>
      <c r="Z261" s="176">
        <f t="shared" si="178"/>
        <v>0</v>
      </c>
      <c r="AA261" s="176">
        <f t="shared" si="190"/>
        <v>0</v>
      </c>
      <c r="AB261" s="176" t="s">
        <v>40</v>
      </c>
    </row>
    <row r="262" spans="1:28" ht="63" customHeight="1" x14ac:dyDescent="0.25">
      <c r="A262" s="38" t="s">
        <v>591</v>
      </c>
      <c r="B262" s="32" t="s">
        <v>37</v>
      </c>
      <c r="C262" s="32">
        <v>10</v>
      </c>
      <c r="D262" s="32" t="s">
        <v>38</v>
      </c>
      <c r="E262" s="39" t="s">
        <v>264</v>
      </c>
      <c r="F262" s="60">
        <f t="shared" ref="F262:J263" si="216">+F263</f>
        <v>800000000</v>
      </c>
      <c r="G262" s="60">
        <f t="shared" si="216"/>
        <v>0</v>
      </c>
      <c r="H262" s="60">
        <f t="shared" si="216"/>
        <v>0</v>
      </c>
      <c r="I262" s="60">
        <f t="shared" si="216"/>
        <v>0</v>
      </c>
      <c r="J262" s="60">
        <f t="shared" si="216"/>
        <v>0</v>
      </c>
      <c r="K262" s="40">
        <f t="shared" si="207"/>
        <v>0</v>
      </c>
      <c r="L262" s="60">
        <f>+L263</f>
        <v>800000000</v>
      </c>
      <c r="M262" s="318">
        <f t="shared" si="172"/>
        <v>8.7496563695429083E-5</v>
      </c>
      <c r="N262" s="60">
        <f t="shared" ref="N262:W263" si="217">+N263</f>
        <v>0</v>
      </c>
      <c r="O262" s="60">
        <f t="shared" si="217"/>
        <v>65250000</v>
      </c>
      <c r="P262" s="60">
        <f t="shared" si="217"/>
        <v>734750000</v>
      </c>
      <c r="Q262" s="60">
        <f t="shared" si="217"/>
        <v>2390.21</v>
      </c>
      <c r="R262" s="60">
        <f t="shared" si="217"/>
        <v>799997609.78999996</v>
      </c>
      <c r="S262" s="60">
        <f t="shared" si="217"/>
        <v>65247609.789999999</v>
      </c>
      <c r="T262" s="60">
        <f t="shared" si="217"/>
        <v>0</v>
      </c>
      <c r="U262" s="60">
        <f t="shared" si="217"/>
        <v>2390.21</v>
      </c>
      <c r="V262" s="60">
        <f t="shared" si="217"/>
        <v>0</v>
      </c>
      <c r="W262" s="60">
        <f t="shared" si="217"/>
        <v>0</v>
      </c>
      <c r="X262" s="176">
        <f t="shared" si="176"/>
        <v>2.9877624999999999E-6</v>
      </c>
      <c r="Y262" s="176">
        <f t="shared" si="177"/>
        <v>0</v>
      </c>
      <c r="Z262" s="176">
        <f t="shared" si="178"/>
        <v>0</v>
      </c>
      <c r="AA262" s="176">
        <f t="shared" si="190"/>
        <v>0</v>
      </c>
      <c r="AB262" s="176" t="s">
        <v>40</v>
      </c>
    </row>
    <row r="263" spans="1:28" ht="42" customHeight="1" x14ac:dyDescent="0.25">
      <c r="A263" s="38" t="s">
        <v>592</v>
      </c>
      <c r="B263" s="32" t="s">
        <v>37</v>
      </c>
      <c r="C263" s="32">
        <v>10</v>
      </c>
      <c r="D263" s="32" t="s">
        <v>38</v>
      </c>
      <c r="E263" s="39" t="s">
        <v>298</v>
      </c>
      <c r="F263" s="60">
        <f t="shared" si="216"/>
        <v>800000000</v>
      </c>
      <c r="G263" s="60">
        <f t="shared" si="216"/>
        <v>0</v>
      </c>
      <c r="H263" s="60">
        <f t="shared" si="216"/>
        <v>0</v>
      </c>
      <c r="I263" s="60">
        <f t="shared" si="216"/>
        <v>0</v>
      </c>
      <c r="J263" s="60">
        <f t="shared" si="216"/>
        <v>0</v>
      </c>
      <c r="K263" s="59">
        <f t="shared" si="207"/>
        <v>0</v>
      </c>
      <c r="L263" s="60">
        <f>+L264</f>
        <v>800000000</v>
      </c>
      <c r="M263" s="318">
        <f t="shared" si="172"/>
        <v>8.7496563695429083E-5</v>
      </c>
      <c r="N263" s="60">
        <f t="shared" si="217"/>
        <v>0</v>
      </c>
      <c r="O263" s="60">
        <f t="shared" si="217"/>
        <v>65250000</v>
      </c>
      <c r="P263" s="60">
        <f t="shared" si="217"/>
        <v>734750000</v>
      </c>
      <c r="Q263" s="60">
        <f t="shared" si="217"/>
        <v>2390.21</v>
      </c>
      <c r="R263" s="60">
        <f t="shared" si="217"/>
        <v>799997609.78999996</v>
      </c>
      <c r="S263" s="60">
        <f t="shared" si="217"/>
        <v>65247609.789999999</v>
      </c>
      <c r="T263" s="60">
        <f t="shared" si="217"/>
        <v>0</v>
      </c>
      <c r="U263" s="60">
        <f t="shared" si="217"/>
        <v>2390.21</v>
      </c>
      <c r="V263" s="60">
        <f t="shared" si="217"/>
        <v>0</v>
      </c>
      <c r="W263" s="60">
        <f t="shared" si="217"/>
        <v>0</v>
      </c>
      <c r="X263" s="176">
        <f t="shared" si="176"/>
        <v>2.9877624999999999E-6</v>
      </c>
      <c r="Y263" s="176">
        <f t="shared" si="177"/>
        <v>0</v>
      </c>
      <c r="Z263" s="176">
        <f t="shared" si="178"/>
        <v>0</v>
      </c>
      <c r="AA263" s="176">
        <f t="shared" si="190"/>
        <v>0</v>
      </c>
      <c r="AB263" s="176" t="s">
        <v>40</v>
      </c>
    </row>
    <row r="264" spans="1:28" ht="42" customHeight="1" x14ac:dyDescent="0.25">
      <c r="A264" s="42" t="s">
        <v>593</v>
      </c>
      <c r="B264" s="43" t="s">
        <v>37</v>
      </c>
      <c r="C264" s="43">
        <v>10</v>
      </c>
      <c r="D264" s="43" t="s">
        <v>38</v>
      </c>
      <c r="E264" s="44" t="s">
        <v>268</v>
      </c>
      <c r="F264" s="45">
        <v>800000000</v>
      </c>
      <c r="G264" s="56">
        <v>0</v>
      </c>
      <c r="H264" s="56">
        <v>0</v>
      </c>
      <c r="I264" s="56">
        <v>0</v>
      </c>
      <c r="J264" s="56">
        <v>0</v>
      </c>
      <c r="K264" s="45">
        <f t="shared" si="207"/>
        <v>0</v>
      </c>
      <c r="L264" s="46">
        <f>+F264+K264</f>
        <v>800000000</v>
      </c>
      <c r="M264" s="47">
        <f t="shared" si="172"/>
        <v>8.7496563695429083E-5</v>
      </c>
      <c r="N264" s="45">
        <v>0</v>
      </c>
      <c r="O264" s="45">
        <v>65250000</v>
      </c>
      <c r="P264" s="45">
        <f>L264-O264</f>
        <v>734750000</v>
      </c>
      <c r="Q264" s="45">
        <v>2390.21</v>
      </c>
      <c r="R264" s="45">
        <f>+L264-Q264</f>
        <v>799997609.78999996</v>
      </c>
      <c r="S264" s="45">
        <f>O264-Q264</f>
        <v>65247609.789999999</v>
      </c>
      <c r="T264" s="45">
        <v>0</v>
      </c>
      <c r="U264" s="45">
        <f>+Q264-T264</f>
        <v>2390.21</v>
      </c>
      <c r="V264" s="45">
        <v>0</v>
      </c>
      <c r="W264" s="48">
        <f>+T264-V264</f>
        <v>0</v>
      </c>
      <c r="X264" s="54">
        <f t="shared" si="176"/>
        <v>2.9877624999999999E-6</v>
      </c>
      <c r="Y264" s="54">
        <f t="shared" si="177"/>
        <v>0</v>
      </c>
      <c r="Z264" s="54">
        <f t="shared" si="178"/>
        <v>0</v>
      </c>
      <c r="AA264" s="54">
        <f t="shared" si="190"/>
        <v>0</v>
      </c>
      <c r="AB264" s="54" t="s">
        <v>40</v>
      </c>
    </row>
    <row r="265" spans="1:28" ht="63.75" customHeight="1" x14ac:dyDescent="0.25">
      <c r="A265" s="38" t="s">
        <v>300</v>
      </c>
      <c r="B265" s="32" t="s">
        <v>37</v>
      </c>
      <c r="C265" s="32">
        <v>10</v>
      </c>
      <c r="D265" s="32" t="s">
        <v>38</v>
      </c>
      <c r="E265" s="39" t="s">
        <v>301</v>
      </c>
      <c r="F265" s="59">
        <f t="shared" ref="F265:K267" si="218">+F266</f>
        <v>3304000000</v>
      </c>
      <c r="G265" s="59">
        <f t="shared" si="218"/>
        <v>0</v>
      </c>
      <c r="H265" s="59">
        <f t="shared" si="218"/>
        <v>0</v>
      </c>
      <c r="I265" s="59">
        <f t="shared" si="218"/>
        <v>0</v>
      </c>
      <c r="J265" s="59">
        <f t="shared" si="218"/>
        <v>0</v>
      </c>
      <c r="K265" s="59">
        <f t="shared" si="218"/>
        <v>0</v>
      </c>
      <c r="L265" s="59">
        <f>+L266</f>
        <v>3304000000</v>
      </c>
      <c r="M265" s="318">
        <f t="shared" ref="M265:M306" si="219">L265/$L$307</f>
        <v>3.6136080806212212E-4</v>
      </c>
      <c r="N265" s="59">
        <f t="shared" ref="N265:W267" si="220">+N266</f>
        <v>0</v>
      </c>
      <c r="O265" s="59">
        <f t="shared" si="220"/>
        <v>1687724322</v>
      </c>
      <c r="P265" s="59">
        <f t="shared" si="220"/>
        <v>1616275678</v>
      </c>
      <c r="Q265" s="59">
        <f t="shared" si="220"/>
        <v>1456201782.9000001</v>
      </c>
      <c r="R265" s="59">
        <f t="shared" si="220"/>
        <v>1847798217.0999999</v>
      </c>
      <c r="S265" s="59">
        <f t="shared" si="220"/>
        <v>231522539.0999999</v>
      </c>
      <c r="T265" s="59">
        <f t="shared" si="220"/>
        <v>34161429.600000001</v>
      </c>
      <c r="U265" s="59">
        <f t="shared" si="220"/>
        <v>1422040353.3000002</v>
      </c>
      <c r="V265" s="59">
        <f t="shared" si="220"/>
        <v>34161429.600000001</v>
      </c>
      <c r="W265" s="59">
        <f t="shared" si="220"/>
        <v>0</v>
      </c>
      <c r="X265" s="176">
        <f t="shared" si="176"/>
        <v>0.44073903840799034</v>
      </c>
      <c r="Y265" s="176">
        <f t="shared" si="177"/>
        <v>1.0339415738498789E-2</v>
      </c>
      <c r="Z265" s="176">
        <f t="shared" si="178"/>
        <v>1.0339415738498789E-2</v>
      </c>
      <c r="AA265" s="176">
        <f t="shared" si="190"/>
        <v>2.3459269176259432E-2</v>
      </c>
      <c r="AB265" s="176">
        <f t="shared" si="212"/>
        <v>1</v>
      </c>
    </row>
    <row r="266" spans="1:28" ht="63.75" customHeight="1" x14ac:dyDescent="0.25">
      <c r="A266" s="38" t="s">
        <v>594</v>
      </c>
      <c r="B266" s="32" t="s">
        <v>37</v>
      </c>
      <c r="C266" s="32">
        <v>10</v>
      </c>
      <c r="D266" s="32" t="s">
        <v>38</v>
      </c>
      <c r="E266" s="39" t="s">
        <v>264</v>
      </c>
      <c r="F266" s="59">
        <f t="shared" si="218"/>
        <v>3304000000</v>
      </c>
      <c r="G266" s="59">
        <f t="shared" si="218"/>
        <v>0</v>
      </c>
      <c r="H266" s="59">
        <f t="shared" si="218"/>
        <v>0</v>
      </c>
      <c r="I266" s="59">
        <f t="shared" si="218"/>
        <v>0</v>
      </c>
      <c r="J266" s="59">
        <f t="shared" si="218"/>
        <v>0</v>
      </c>
      <c r="K266" s="59">
        <f t="shared" si="218"/>
        <v>0</v>
      </c>
      <c r="L266" s="59">
        <f>+L267</f>
        <v>3304000000</v>
      </c>
      <c r="M266" s="318">
        <f t="shared" si="219"/>
        <v>3.6136080806212212E-4</v>
      </c>
      <c r="N266" s="59">
        <f t="shared" si="220"/>
        <v>0</v>
      </c>
      <c r="O266" s="59">
        <f t="shared" si="220"/>
        <v>1687724322</v>
      </c>
      <c r="P266" s="59">
        <f t="shared" si="220"/>
        <v>1616275678</v>
      </c>
      <c r="Q266" s="59">
        <f t="shared" si="220"/>
        <v>1456201782.9000001</v>
      </c>
      <c r="R266" s="59">
        <f t="shared" si="220"/>
        <v>1847798217.0999999</v>
      </c>
      <c r="S266" s="59">
        <f t="shared" si="220"/>
        <v>231522539.0999999</v>
      </c>
      <c r="T266" s="59">
        <f t="shared" si="220"/>
        <v>34161429.600000001</v>
      </c>
      <c r="U266" s="59">
        <f t="shared" si="220"/>
        <v>1422040353.3000002</v>
      </c>
      <c r="V266" s="59">
        <f t="shared" si="220"/>
        <v>34161429.600000001</v>
      </c>
      <c r="W266" s="59">
        <f t="shared" si="220"/>
        <v>0</v>
      </c>
      <c r="X266" s="176">
        <f t="shared" si="176"/>
        <v>0.44073903840799034</v>
      </c>
      <c r="Y266" s="176">
        <f t="shared" si="177"/>
        <v>1.0339415738498789E-2</v>
      </c>
      <c r="Z266" s="176">
        <f t="shared" si="178"/>
        <v>1.0339415738498789E-2</v>
      </c>
      <c r="AA266" s="176">
        <f t="shared" si="190"/>
        <v>2.3459269176259432E-2</v>
      </c>
      <c r="AB266" s="176">
        <f t="shared" si="212"/>
        <v>1</v>
      </c>
    </row>
    <row r="267" spans="1:28" ht="42" customHeight="1" x14ac:dyDescent="0.25">
      <c r="A267" s="38" t="s">
        <v>595</v>
      </c>
      <c r="B267" s="32" t="s">
        <v>37</v>
      </c>
      <c r="C267" s="32">
        <v>10</v>
      </c>
      <c r="D267" s="32" t="s">
        <v>38</v>
      </c>
      <c r="E267" s="39" t="s">
        <v>266</v>
      </c>
      <c r="F267" s="59">
        <f t="shared" si="218"/>
        <v>3304000000</v>
      </c>
      <c r="G267" s="59">
        <f t="shared" si="218"/>
        <v>0</v>
      </c>
      <c r="H267" s="59">
        <f t="shared" si="218"/>
        <v>0</v>
      </c>
      <c r="I267" s="59">
        <f t="shared" si="218"/>
        <v>0</v>
      </c>
      <c r="J267" s="59">
        <f t="shared" si="218"/>
        <v>0</v>
      </c>
      <c r="K267" s="59">
        <f t="shared" si="218"/>
        <v>0</v>
      </c>
      <c r="L267" s="59">
        <f>+L268</f>
        <v>3304000000</v>
      </c>
      <c r="M267" s="318">
        <f t="shared" si="219"/>
        <v>3.6136080806212212E-4</v>
      </c>
      <c r="N267" s="59">
        <f t="shared" si="220"/>
        <v>0</v>
      </c>
      <c r="O267" s="59">
        <f t="shared" si="220"/>
        <v>1687724322</v>
      </c>
      <c r="P267" s="59">
        <f t="shared" si="220"/>
        <v>1616275678</v>
      </c>
      <c r="Q267" s="59">
        <f t="shared" si="220"/>
        <v>1456201782.9000001</v>
      </c>
      <c r="R267" s="59">
        <f t="shared" si="220"/>
        <v>1847798217.0999999</v>
      </c>
      <c r="S267" s="59">
        <f t="shared" si="220"/>
        <v>231522539.0999999</v>
      </c>
      <c r="T267" s="59">
        <f t="shared" si="220"/>
        <v>34161429.600000001</v>
      </c>
      <c r="U267" s="59">
        <f t="shared" si="220"/>
        <v>1422040353.3000002</v>
      </c>
      <c r="V267" s="59">
        <f t="shared" si="220"/>
        <v>34161429.600000001</v>
      </c>
      <c r="W267" s="59">
        <f t="shared" si="220"/>
        <v>0</v>
      </c>
      <c r="X267" s="176">
        <f t="shared" si="176"/>
        <v>0.44073903840799034</v>
      </c>
      <c r="Y267" s="176">
        <f t="shared" si="177"/>
        <v>1.0339415738498789E-2</v>
      </c>
      <c r="Z267" s="176">
        <f t="shared" si="178"/>
        <v>1.0339415738498789E-2</v>
      </c>
      <c r="AA267" s="176">
        <f t="shared" si="190"/>
        <v>2.3459269176259432E-2</v>
      </c>
      <c r="AB267" s="176">
        <f t="shared" si="212"/>
        <v>1</v>
      </c>
    </row>
    <row r="268" spans="1:28" ht="42" customHeight="1" x14ac:dyDescent="0.25">
      <c r="A268" s="42" t="s">
        <v>596</v>
      </c>
      <c r="B268" s="43" t="s">
        <v>37</v>
      </c>
      <c r="C268" s="43">
        <v>10</v>
      </c>
      <c r="D268" s="43" t="s">
        <v>38</v>
      </c>
      <c r="E268" s="44" t="s">
        <v>268</v>
      </c>
      <c r="F268" s="45">
        <v>3304000000</v>
      </c>
      <c r="G268" s="45">
        <v>0</v>
      </c>
      <c r="H268" s="45">
        <v>0</v>
      </c>
      <c r="I268" s="45">
        <v>0</v>
      </c>
      <c r="J268" s="45">
        <v>0</v>
      </c>
      <c r="K268" s="45">
        <f>+G268-H268+I268-J268</f>
        <v>0</v>
      </c>
      <c r="L268" s="46">
        <f>+F268+K268</f>
        <v>3304000000</v>
      </c>
      <c r="M268" s="47">
        <f t="shared" si="219"/>
        <v>3.6136080806212212E-4</v>
      </c>
      <c r="N268" s="45">
        <v>0</v>
      </c>
      <c r="O268" s="45">
        <v>1687724322</v>
      </c>
      <c r="P268" s="45">
        <f>L268-O268</f>
        <v>1616275678</v>
      </c>
      <c r="Q268" s="45">
        <v>1456201782.9000001</v>
      </c>
      <c r="R268" s="45">
        <f>+L268-Q268</f>
        <v>1847798217.0999999</v>
      </c>
      <c r="S268" s="45">
        <f>O268-Q268</f>
        <v>231522539.0999999</v>
      </c>
      <c r="T268" s="45">
        <v>34161429.600000001</v>
      </c>
      <c r="U268" s="45">
        <f>+Q268-T268</f>
        <v>1422040353.3000002</v>
      </c>
      <c r="V268" s="45">
        <v>34161429.600000001</v>
      </c>
      <c r="W268" s="48">
        <f>+T268-V268</f>
        <v>0</v>
      </c>
      <c r="X268" s="54">
        <f t="shared" ref="X268:X307" si="221">+Q268/L268</f>
        <v>0.44073903840799034</v>
      </c>
      <c r="Y268" s="54">
        <f t="shared" ref="Y268:Y307" si="222">+T268/L268</f>
        <v>1.0339415738498789E-2</v>
      </c>
      <c r="Z268" s="54">
        <f t="shared" ref="Z268:Z307" si="223">+V268/L268</f>
        <v>1.0339415738498789E-2</v>
      </c>
      <c r="AA268" s="54">
        <f t="shared" si="190"/>
        <v>2.3459269176259432E-2</v>
      </c>
      <c r="AB268" s="54">
        <f t="shared" si="212"/>
        <v>1</v>
      </c>
    </row>
    <row r="269" spans="1:28" ht="42" customHeight="1" x14ac:dyDescent="0.25">
      <c r="A269" s="38" t="s">
        <v>305</v>
      </c>
      <c r="B269" s="32" t="s">
        <v>37</v>
      </c>
      <c r="C269" s="32">
        <v>10</v>
      </c>
      <c r="D269" s="32" t="s">
        <v>38</v>
      </c>
      <c r="E269" s="39" t="s">
        <v>306</v>
      </c>
      <c r="F269" s="60">
        <f t="shared" ref="F269:K269" si="224">+F270</f>
        <v>94960668540</v>
      </c>
      <c r="G269" s="60">
        <f t="shared" si="224"/>
        <v>0</v>
      </c>
      <c r="H269" s="60">
        <f t="shared" si="224"/>
        <v>0</v>
      </c>
      <c r="I269" s="60">
        <f t="shared" si="224"/>
        <v>0</v>
      </c>
      <c r="J269" s="60">
        <f t="shared" si="224"/>
        <v>0</v>
      </c>
      <c r="K269" s="59">
        <f t="shared" si="224"/>
        <v>0</v>
      </c>
      <c r="L269" s="60">
        <f>+L270</f>
        <v>94960668540</v>
      </c>
      <c r="M269" s="318">
        <f t="shared" si="219"/>
        <v>1.0385915229338297E-2</v>
      </c>
      <c r="N269" s="60">
        <f t="shared" ref="N269:W269" si="225">+N270</f>
        <v>0</v>
      </c>
      <c r="O269" s="60">
        <f t="shared" si="225"/>
        <v>94247513161</v>
      </c>
      <c r="P269" s="60">
        <f t="shared" si="225"/>
        <v>713155379</v>
      </c>
      <c r="Q269" s="60">
        <f t="shared" si="225"/>
        <v>94147450661</v>
      </c>
      <c r="R269" s="60">
        <f t="shared" si="225"/>
        <v>813217879</v>
      </c>
      <c r="S269" s="60">
        <f t="shared" si="225"/>
        <v>100062500</v>
      </c>
      <c r="T269" s="60">
        <f t="shared" si="225"/>
        <v>6244583287</v>
      </c>
      <c r="U269" s="60">
        <f t="shared" si="225"/>
        <v>87902867374</v>
      </c>
      <c r="V269" s="60">
        <f t="shared" si="225"/>
        <v>14728440</v>
      </c>
      <c r="W269" s="60">
        <f t="shared" si="225"/>
        <v>6229854847</v>
      </c>
      <c r="X269" s="176">
        <f t="shared" si="221"/>
        <v>0.99143626628262993</v>
      </c>
      <c r="Y269" s="176">
        <f t="shared" si="222"/>
        <v>6.5759681171258952E-2</v>
      </c>
      <c r="Z269" s="176">
        <f t="shared" si="223"/>
        <v>1.551004244857015E-4</v>
      </c>
      <c r="AA269" s="176">
        <f t="shared" si="190"/>
        <v>6.6327693879732211E-2</v>
      </c>
      <c r="AB269" s="176">
        <f t="shared" si="212"/>
        <v>2.3585945327467615E-3</v>
      </c>
    </row>
    <row r="270" spans="1:28" ht="42" customHeight="1" x14ac:dyDescent="0.25">
      <c r="A270" s="38" t="s">
        <v>307</v>
      </c>
      <c r="B270" s="32" t="s">
        <v>37</v>
      </c>
      <c r="C270" s="32">
        <v>10</v>
      </c>
      <c r="D270" s="32" t="s">
        <v>38</v>
      </c>
      <c r="E270" s="72" t="s">
        <v>255</v>
      </c>
      <c r="F270" s="60">
        <f>+F271+F275</f>
        <v>94960668540</v>
      </c>
      <c r="G270" s="60">
        <f>+G271+G275</f>
        <v>0</v>
      </c>
      <c r="H270" s="60">
        <f>+H271+H275</f>
        <v>0</v>
      </c>
      <c r="I270" s="60">
        <f>+I271+I275</f>
        <v>0</v>
      </c>
      <c r="J270" s="60">
        <f>+J271+J275</f>
        <v>0</v>
      </c>
      <c r="K270" s="59">
        <f>+K271</f>
        <v>0</v>
      </c>
      <c r="L270" s="60">
        <f>+L271+L275</f>
        <v>94960668540</v>
      </c>
      <c r="M270" s="318">
        <f t="shared" si="219"/>
        <v>1.0385915229338297E-2</v>
      </c>
      <c r="N270" s="60">
        <f t="shared" ref="N270:W270" si="226">+N271+N275</f>
        <v>0</v>
      </c>
      <c r="O270" s="60">
        <f>+O271+O275</f>
        <v>94247513161</v>
      </c>
      <c r="P270" s="60">
        <f t="shared" si="226"/>
        <v>713155379</v>
      </c>
      <c r="Q270" s="60">
        <f t="shared" si="226"/>
        <v>94147450661</v>
      </c>
      <c r="R270" s="60">
        <f t="shared" si="226"/>
        <v>813217879</v>
      </c>
      <c r="S270" s="60">
        <f t="shared" si="226"/>
        <v>100062500</v>
      </c>
      <c r="T270" s="60">
        <f t="shared" si="226"/>
        <v>6244583287</v>
      </c>
      <c r="U270" s="60">
        <f t="shared" si="226"/>
        <v>87902867374</v>
      </c>
      <c r="V270" s="60">
        <f t="shared" si="226"/>
        <v>14728440</v>
      </c>
      <c r="W270" s="60">
        <f t="shared" si="226"/>
        <v>6229854847</v>
      </c>
      <c r="X270" s="176">
        <f t="shared" si="221"/>
        <v>0.99143626628262993</v>
      </c>
      <c r="Y270" s="176">
        <f t="shared" si="222"/>
        <v>6.5759681171258952E-2</v>
      </c>
      <c r="Z270" s="176">
        <f t="shared" si="223"/>
        <v>1.551004244857015E-4</v>
      </c>
      <c r="AA270" s="176">
        <f t="shared" si="190"/>
        <v>6.6327693879732211E-2</v>
      </c>
      <c r="AB270" s="176">
        <f t="shared" si="212"/>
        <v>2.3585945327467615E-3</v>
      </c>
    </row>
    <row r="271" spans="1:28" ht="42" customHeight="1" x14ac:dyDescent="0.25">
      <c r="A271" s="38" t="s">
        <v>308</v>
      </c>
      <c r="B271" s="32" t="s">
        <v>37</v>
      </c>
      <c r="C271" s="32">
        <v>10</v>
      </c>
      <c r="D271" s="32" t="s">
        <v>38</v>
      </c>
      <c r="E271" s="39" t="s">
        <v>309</v>
      </c>
      <c r="F271" s="60">
        <f t="shared" ref="F271:J273" si="227">+F272</f>
        <v>1200000000</v>
      </c>
      <c r="G271" s="60">
        <f t="shared" si="227"/>
        <v>0</v>
      </c>
      <c r="H271" s="60">
        <f t="shared" si="227"/>
        <v>0</v>
      </c>
      <c r="I271" s="60">
        <f t="shared" si="227"/>
        <v>0</v>
      </c>
      <c r="J271" s="60">
        <f t="shared" si="227"/>
        <v>0</v>
      </c>
      <c r="K271" s="59">
        <f>+K272</f>
        <v>0</v>
      </c>
      <c r="L271" s="60">
        <f>+L272</f>
        <v>1200000000</v>
      </c>
      <c r="M271" s="318">
        <f t="shared" si="219"/>
        <v>1.3124484554314362E-4</v>
      </c>
      <c r="N271" s="60">
        <f t="shared" ref="N271:W273" si="228">+N272</f>
        <v>0</v>
      </c>
      <c r="O271" s="60">
        <f t="shared" si="228"/>
        <v>486844621</v>
      </c>
      <c r="P271" s="60">
        <f t="shared" si="228"/>
        <v>713155379</v>
      </c>
      <c r="Q271" s="60">
        <f t="shared" si="228"/>
        <v>386782121</v>
      </c>
      <c r="R271" s="60">
        <f t="shared" si="228"/>
        <v>813217879</v>
      </c>
      <c r="S271" s="60">
        <f t="shared" si="228"/>
        <v>100062500</v>
      </c>
      <c r="T271" s="60">
        <f t="shared" si="228"/>
        <v>14728440</v>
      </c>
      <c r="U271" s="60">
        <f t="shared" si="228"/>
        <v>372053681</v>
      </c>
      <c r="V271" s="60">
        <f t="shared" si="228"/>
        <v>14728440</v>
      </c>
      <c r="W271" s="60">
        <f t="shared" si="228"/>
        <v>0</v>
      </c>
      <c r="X271" s="176">
        <f t="shared" si="221"/>
        <v>0.32231843416666667</v>
      </c>
      <c r="Y271" s="176">
        <f t="shared" si="222"/>
        <v>1.22737E-2</v>
      </c>
      <c r="Z271" s="176">
        <f t="shared" si="223"/>
        <v>1.22737E-2</v>
      </c>
      <c r="AA271" s="176">
        <f t="shared" si="190"/>
        <v>3.8079423014488308E-2</v>
      </c>
      <c r="AB271" s="176">
        <f t="shared" si="212"/>
        <v>1</v>
      </c>
    </row>
    <row r="272" spans="1:28" ht="80.25" customHeight="1" x14ac:dyDescent="0.25">
      <c r="A272" s="38" t="s">
        <v>597</v>
      </c>
      <c r="B272" s="32" t="s">
        <v>37</v>
      </c>
      <c r="C272" s="32">
        <v>10</v>
      </c>
      <c r="D272" s="32" t="s">
        <v>38</v>
      </c>
      <c r="E272" s="39" t="s">
        <v>311</v>
      </c>
      <c r="F272" s="60">
        <f t="shared" si="227"/>
        <v>1200000000</v>
      </c>
      <c r="G272" s="60">
        <f t="shared" si="227"/>
        <v>0</v>
      </c>
      <c r="H272" s="60">
        <f t="shared" si="227"/>
        <v>0</v>
      </c>
      <c r="I272" s="60">
        <f t="shared" si="227"/>
        <v>0</v>
      </c>
      <c r="J272" s="60">
        <f t="shared" si="227"/>
        <v>0</v>
      </c>
      <c r="K272" s="59">
        <f>+K273</f>
        <v>0</v>
      </c>
      <c r="L272" s="60">
        <f>+L273</f>
        <v>1200000000</v>
      </c>
      <c r="M272" s="318">
        <f t="shared" si="219"/>
        <v>1.3124484554314362E-4</v>
      </c>
      <c r="N272" s="60">
        <f t="shared" si="228"/>
        <v>0</v>
      </c>
      <c r="O272" s="60">
        <f t="shared" si="228"/>
        <v>486844621</v>
      </c>
      <c r="P272" s="60">
        <f t="shared" si="228"/>
        <v>713155379</v>
      </c>
      <c r="Q272" s="60">
        <f t="shared" si="228"/>
        <v>386782121</v>
      </c>
      <c r="R272" s="60">
        <f t="shared" si="228"/>
        <v>813217879</v>
      </c>
      <c r="S272" s="60">
        <f t="shared" si="228"/>
        <v>100062500</v>
      </c>
      <c r="T272" s="60">
        <f t="shared" si="228"/>
        <v>14728440</v>
      </c>
      <c r="U272" s="60">
        <f t="shared" si="228"/>
        <v>372053681</v>
      </c>
      <c r="V272" s="60">
        <f t="shared" si="228"/>
        <v>14728440</v>
      </c>
      <c r="W272" s="60">
        <f t="shared" si="228"/>
        <v>0</v>
      </c>
      <c r="X272" s="176">
        <f t="shared" si="221"/>
        <v>0.32231843416666667</v>
      </c>
      <c r="Y272" s="176">
        <f t="shared" si="222"/>
        <v>1.22737E-2</v>
      </c>
      <c r="Z272" s="176">
        <f t="shared" si="223"/>
        <v>1.22737E-2</v>
      </c>
      <c r="AA272" s="176">
        <f t="shared" si="190"/>
        <v>3.8079423014488308E-2</v>
      </c>
      <c r="AB272" s="176">
        <f t="shared" si="212"/>
        <v>1</v>
      </c>
    </row>
    <row r="273" spans="1:28" ht="42" customHeight="1" x14ac:dyDescent="0.25">
      <c r="A273" s="38" t="s">
        <v>598</v>
      </c>
      <c r="B273" s="32" t="s">
        <v>37</v>
      </c>
      <c r="C273" s="32">
        <v>10</v>
      </c>
      <c r="D273" s="32" t="s">
        <v>38</v>
      </c>
      <c r="E273" s="39" t="s">
        <v>313</v>
      </c>
      <c r="F273" s="60">
        <f t="shared" si="227"/>
        <v>1200000000</v>
      </c>
      <c r="G273" s="60">
        <f t="shared" si="227"/>
        <v>0</v>
      </c>
      <c r="H273" s="60">
        <f t="shared" si="227"/>
        <v>0</v>
      </c>
      <c r="I273" s="60">
        <f t="shared" si="227"/>
        <v>0</v>
      </c>
      <c r="J273" s="60">
        <f t="shared" si="227"/>
        <v>0</v>
      </c>
      <c r="K273" s="59">
        <f>+K274</f>
        <v>0</v>
      </c>
      <c r="L273" s="60">
        <f>+L274</f>
        <v>1200000000</v>
      </c>
      <c r="M273" s="318">
        <f t="shared" si="219"/>
        <v>1.3124484554314362E-4</v>
      </c>
      <c r="N273" s="60">
        <f t="shared" si="228"/>
        <v>0</v>
      </c>
      <c r="O273" s="60">
        <f t="shared" si="228"/>
        <v>486844621</v>
      </c>
      <c r="P273" s="60">
        <f t="shared" si="228"/>
        <v>713155379</v>
      </c>
      <c r="Q273" s="60">
        <f t="shared" si="228"/>
        <v>386782121</v>
      </c>
      <c r="R273" s="60">
        <f t="shared" si="228"/>
        <v>813217879</v>
      </c>
      <c r="S273" s="60">
        <f t="shared" si="228"/>
        <v>100062500</v>
      </c>
      <c r="T273" s="60">
        <f t="shared" si="228"/>
        <v>14728440</v>
      </c>
      <c r="U273" s="60">
        <f t="shared" si="228"/>
        <v>372053681</v>
      </c>
      <c r="V273" s="60">
        <f t="shared" si="228"/>
        <v>14728440</v>
      </c>
      <c r="W273" s="60">
        <f t="shared" si="228"/>
        <v>0</v>
      </c>
      <c r="X273" s="176">
        <f t="shared" si="221"/>
        <v>0.32231843416666667</v>
      </c>
      <c r="Y273" s="176">
        <f t="shared" si="222"/>
        <v>1.22737E-2</v>
      </c>
      <c r="Z273" s="176">
        <f t="shared" si="223"/>
        <v>1.22737E-2</v>
      </c>
      <c r="AA273" s="176">
        <f t="shared" si="190"/>
        <v>3.8079423014488308E-2</v>
      </c>
      <c r="AB273" s="176">
        <f t="shared" si="212"/>
        <v>1</v>
      </c>
    </row>
    <row r="274" spans="1:28" ht="42" customHeight="1" x14ac:dyDescent="0.25">
      <c r="A274" s="42" t="s">
        <v>599</v>
      </c>
      <c r="B274" s="43" t="s">
        <v>37</v>
      </c>
      <c r="C274" s="43">
        <v>10</v>
      </c>
      <c r="D274" s="43" t="s">
        <v>38</v>
      </c>
      <c r="E274" s="44" t="s">
        <v>268</v>
      </c>
      <c r="F274" s="45">
        <v>1200000000</v>
      </c>
      <c r="G274" s="45">
        <v>0</v>
      </c>
      <c r="H274" s="45">
        <v>0</v>
      </c>
      <c r="I274" s="45">
        <v>0</v>
      </c>
      <c r="J274" s="45">
        <v>0</v>
      </c>
      <c r="K274" s="45">
        <f>+G274-H274+I274-J274</f>
        <v>0</v>
      </c>
      <c r="L274" s="46">
        <f>+F274+K274</f>
        <v>1200000000</v>
      </c>
      <c r="M274" s="47">
        <f t="shared" si="219"/>
        <v>1.3124484554314362E-4</v>
      </c>
      <c r="N274" s="45">
        <v>0</v>
      </c>
      <c r="O274" s="45">
        <v>486844621</v>
      </c>
      <c r="P274" s="45">
        <f>L274-O274</f>
        <v>713155379</v>
      </c>
      <c r="Q274" s="45">
        <v>386782121</v>
      </c>
      <c r="R274" s="45">
        <f>+L274-Q274</f>
        <v>813217879</v>
      </c>
      <c r="S274" s="45">
        <f>O274-Q274</f>
        <v>100062500</v>
      </c>
      <c r="T274" s="45">
        <v>14728440</v>
      </c>
      <c r="U274" s="45">
        <f>+Q274-T274</f>
        <v>372053681</v>
      </c>
      <c r="V274" s="45">
        <v>14728440</v>
      </c>
      <c r="W274" s="48">
        <f>+T274-V274</f>
        <v>0</v>
      </c>
      <c r="X274" s="54">
        <f t="shared" si="221"/>
        <v>0.32231843416666667</v>
      </c>
      <c r="Y274" s="54">
        <f t="shared" si="222"/>
        <v>1.22737E-2</v>
      </c>
      <c r="Z274" s="54">
        <f t="shared" si="223"/>
        <v>1.22737E-2</v>
      </c>
      <c r="AA274" s="54">
        <f t="shared" si="190"/>
        <v>3.8079423014488308E-2</v>
      </c>
      <c r="AB274" s="54">
        <f t="shared" si="212"/>
        <v>1</v>
      </c>
    </row>
    <row r="275" spans="1:28" ht="61.5" customHeight="1" x14ac:dyDescent="0.25">
      <c r="A275" s="38" t="s">
        <v>315</v>
      </c>
      <c r="B275" s="32" t="s">
        <v>37</v>
      </c>
      <c r="C275" s="32">
        <v>10</v>
      </c>
      <c r="D275" s="32" t="s">
        <v>38</v>
      </c>
      <c r="E275" s="39" t="s">
        <v>316</v>
      </c>
      <c r="F275" s="60">
        <f t="shared" ref="F275:K277" si="229">+F276</f>
        <v>93760668540</v>
      </c>
      <c r="G275" s="60">
        <f t="shared" si="229"/>
        <v>0</v>
      </c>
      <c r="H275" s="60">
        <f t="shared" si="229"/>
        <v>0</v>
      </c>
      <c r="I275" s="60">
        <f t="shared" si="229"/>
        <v>0</v>
      </c>
      <c r="J275" s="60">
        <f t="shared" si="229"/>
        <v>0</v>
      </c>
      <c r="K275" s="59">
        <f t="shared" si="229"/>
        <v>0</v>
      </c>
      <c r="L275" s="60">
        <f>+L276</f>
        <v>93760668540</v>
      </c>
      <c r="M275" s="318">
        <f t="shared" si="219"/>
        <v>1.0254670383795154E-2</v>
      </c>
      <c r="N275" s="60">
        <f t="shared" ref="N275:W277" si="230">+N276</f>
        <v>0</v>
      </c>
      <c r="O275" s="60">
        <f t="shared" si="230"/>
        <v>93760668540</v>
      </c>
      <c r="P275" s="60">
        <f t="shared" si="230"/>
        <v>0</v>
      </c>
      <c r="Q275" s="60">
        <f t="shared" si="230"/>
        <v>93760668540</v>
      </c>
      <c r="R275" s="60">
        <f t="shared" si="230"/>
        <v>0</v>
      </c>
      <c r="S275" s="60">
        <f t="shared" si="230"/>
        <v>0</v>
      </c>
      <c r="T275" s="60">
        <f t="shared" si="230"/>
        <v>6229854847</v>
      </c>
      <c r="U275" s="60">
        <f t="shared" si="230"/>
        <v>87530813693</v>
      </c>
      <c r="V275" s="60">
        <f t="shared" si="230"/>
        <v>0</v>
      </c>
      <c r="W275" s="60">
        <f t="shared" si="230"/>
        <v>6229854847</v>
      </c>
      <c r="X275" s="176">
        <f t="shared" si="221"/>
        <v>1</v>
      </c>
      <c r="Y275" s="176">
        <f t="shared" si="222"/>
        <v>6.6444223830829777E-2</v>
      </c>
      <c r="Z275" s="176">
        <f t="shared" si="223"/>
        <v>0</v>
      </c>
      <c r="AA275" s="176">
        <f t="shared" si="190"/>
        <v>6.6444223830829777E-2</v>
      </c>
      <c r="AB275" s="176">
        <f t="shared" si="212"/>
        <v>0</v>
      </c>
    </row>
    <row r="276" spans="1:28" ht="82.5" customHeight="1" x14ac:dyDescent="0.25">
      <c r="A276" s="38" t="s">
        <v>600</v>
      </c>
      <c r="B276" s="32" t="s">
        <v>37</v>
      </c>
      <c r="C276" s="32">
        <v>10</v>
      </c>
      <c r="D276" s="32" t="s">
        <v>38</v>
      </c>
      <c r="E276" s="39" t="s">
        <v>311</v>
      </c>
      <c r="F276" s="60">
        <f t="shared" si="229"/>
        <v>93760668540</v>
      </c>
      <c r="G276" s="60">
        <f t="shared" si="229"/>
        <v>0</v>
      </c>
      <c r="H276" s="60">
        <f t="shared" si="229"/>
        <v>0</v>
      </c>
      <c r="I276" s="60">
        <f t="shared" si="229"/>
        <v>0</v>
      </c>
      <c r="J276" s="60">
        <f t="shared" si="229"/>
        <v>0</v>
      </c>
      <c r="K276" s="59">
        <f t="shared" si="229"/>
        <v>0</v>
      </c>
      <c r="L276" s="60">
        <f>+L277</f>
        <v>93760668540</v>
      </c>
      <c r="M276" s="318">
        <f t="shared" si="219"/>
        <v>1.0254670383795154E-2</v>
      </c>
      <c r="N276" s="60">
        <f t="shared" si="230"/>
        <v>0</v>
      </c>
      <c r="O276" s="60">
        <f t="shared" si="230"/>
        <v>93760668540</v>
      </c>
      <c r="P276" s="60">
        <f t="shared" si="230"/>
        <v>0</v>
      </c>
      <c r="Q276" s="60">
        <f t="shared" si="230"/>
        <v>93760668540</v>
      </c>
      <c r="R276" s="60">
        <f t="shared" si="230"/>
        <v>0</v>
      </c>
      <c r="S276" s="60">
        <f t="shared" si="230"/>
        <v>0</v>
      </c>
      <c r="T276" s="60">
        <f t="shared" si="230"/>
        <v>6229854847</v>
      </c>
      <c r="U276" s="60">
        <f t="shared" si="230"/>
        <v>87530813693</v>
      </c>
      <c r="V276" s="60">
        <f t="shared" si="230"/>
        <v>0</v>
      </c>
      <c r="W276" s="60">
        <f t="shared" si="230"/>
        <v>6229854847</v>
      </c>
      <c r="X276" s="176">
        <f t="shared" si="221"/>
        <v>1</v>
      </c>
      <c r="Y276" s="176">
        <f t="shared" si="222"/>
        <v>6.6444223830829777E-2</v>
      </c>
      <c r="Z276" s="176">
        <f t="shared" si="223"/>
        <v>0</v>
      </c>
      <c r="AA276" s="176">
        <f t="shared" si="190"/>
        <v>6.6444223830829777E-2</v>
      </c>
      <c r="AB276" s="176">
        <f t="shared" si="212"/>
        <v>0</v>
      </c>
    </row>
    <row r="277" spans="1:28" ht="61.5" customHeight="1" x14ac:dyDescent="0.25">
      <c r="A277" s="38" t="s">
        <v>601</v>
      </c>
      <c r="B277" s="32" t="s">
        <v>37</v>
      </c>
      <c r="C277" s="32">
        <v>10</v>
      </c>
      <c r="D277" s="32" t="s">
        <v>38</v>
      </c>
      <c r="E277" s="39" t="s">
        <v>319</v>
      </c>
      <c r="F277" s="60">
        <f t="shared" si="229"/>
        <v>93760668540</v>
      </c>
      <c r="G277" s="60">
        <f t="shared" si="229"/>
        <v>0</v>
      </c>
      <c r="H277" s="60">
        <f t="shared" si="229"/>
        <v>0</v>
      </c>
      <c r="I277" s="60">
        <f t="shared" si="229"/>
        <v>0</v>
      </c>
      <c r="J277" s="60">
        <f t="shared" si="229"/>
        <v>0</v>
      </c>
      <c r="K277" s="59">
        <f t="shared" si="229"/>
        <v>0</v>
      </c>
      <c r="L277" s="60">
        <f>+L278</f>
        <v>93760668540</v>
      </c>
      <c r="M277" s="318">
        <f t="shared" si="219"/>
        <v>1.0254670383795154E-2</v>
      </c>
      <c r="N277" s="60">
        <f t="shared" si="230"/>
        <v>0</v>
      </c>
      <c r="O277" s="60">
        <f t="shared" si="230"/>
        <v>93760668540</v>
      </c>
      <c r="P277" s="60">
        <f t="shared" si="230"/>
        <v>0</v>
      </c>
      <c r="Q277" s="60">
        <f t="shared" si="230"/>
        <v>93760668540</v>
      </c>
      <c r="R277" s="60">
        <f t="shared" si="230"/>
        <v>0</v>
      </c>
      <c r="S277" s="60">
        <f t="shared" si="230"/>
        <v>0</v>
      </c>
      <c r="T277" s="60">
        <f t="shared" si="230"/>
        <v>6229854847</v>
      </c>
      <c r="U277" s="60">
        <f t="shared" si="230"/>
        <v>87530813693</v>
      </c>
      <c r="V277" s="60">
        <f t="shared" si="230"/>
        <v>0</v>
      </c>
      <c r="W277" s="60">
        <f t="shared" si="230"/>
        <v>6229854847</v>
      </c>
      <c r="X277" s="176">
        <f t="shared" si="221"/>
        <v>1</v>
      </c>
      <c r="Y277" s="176">
        <f t="shared" si="222"/>
        <v>6.6444223830829777E-2</v>
      </c>
      <c r="Z277" s="176">
        <f t="shared" si="223"/>
        <v>0</v>
      </c>
      <c r="AA277" s="176">
        <f t="shared" si="190"/>
        <v>6.6444223830829777E-2</v>
      </c>
      <c r="AB277" s="176">
        <f t="shared" si="212"/>
        <v>0</v>
      </c>
    </row>
    <row r="278" spans="1:28" s="133" customFormat="1" ht="42" customHeight="1" x14ac:dyDescent="0.25">
      <c r="A278" s="82" t="s">
        <v>602</v>
      </c>
      <c r="B278" s="83" t="s">
        <v>37</v>
      </c>
      <c r="C278" s="83">
        <v>10</v>
      </c>
      <c r="D278" s="83" t="s">
        <v>38</v>
      </c>
      <c r="E278" s="84" t="s">
        <v>268</v>
      </c>
      <c r="F278" s="126">
        <v>93760668540</v>
      </c>
      <c r="G278" s="126">
        <v>0</v>
      </c>
      <c r="H278" s="126">
        <v>0</v>
      </c>
      <c r="I278" s="126">
        <v>0</v>
      </c>
      <c r="J278" s="126">
        <v>0</v>
      </c>
      <c r="K278" s="126">
        <f>+G278-H278+I278-J278</f>
        <v>0</v>
      </c>
      <c r="L278" s="128">
        <f>+F278+K278</f>
        <v>93760668540</v>
      </c>
      <c r="M278" s="129">
        <f t="shared" si="219"/>
        <v>1.0254670383795154E-2</v>
      </c>
      <c r="N278" s="126">
        <v>0</v>
      </c>
      <c r="O278" s="126">
        <v>93760668540</v>
      </c>
      <c r="P278" s="126">
        <f>L278-O278</f>
        <v>0</v>
      </c>
      <c r="Q278" s="126">
        <v>93760668540</v>
      </c>
      <c r="R278" s="126">
        <f>+L278-Q278</f>
        <v>0</v>
      </c>
      <c r="S278" s="126">
        <f>O278-Q278</f>
        <v>0</v>
      </c>
      <c r="T278" s="126">
        <v>6229854847</v>
      </c>
      <c r="U278" s="126">
        <f>+Q278-T278</f>
        <v>87530813693</v>
      </c>
      <c r="V278" s="126">
        <v>0</v>
      </c>
      <c r="W278" s="130">
        <f>+T278-V278</f>
        <v>6229854847</v>
      </c>
      <c r="X278" s="54">
        <f t="shared" si="221"/>
        <v>1</v>
      </c>
      <c r="Y278" s="54">
        <f t="shared" si="222"/>
        <v>6.6444223830829777E-2</v>
      </c>
      <c r="Z278" s="54">
        <f t="shared" si="223"/>
        <v>0</v>
      </c>
      <c r="AA278" s="54">
        <f t="shared" si="190"/>
        <v>6.6444223830829777E-2</v>
      </c>
      <c r="AB278" s="54">
        <f t="shared" si="212"/>
        <v>0</v>
      </c>
    </row>
    <row r="279" spans="1:28" ht="42" customHeight="1" x14ac:dyDescent="0.25">
      <c r="A279" s="341" t="s">
        <v>321</v>
      </c>
      <c r="B279" s="135" t="s">
        <v>37</v>
      </c>
      <c r="C279" s="32">
        <v>10</v>
      </c>
      <c r="D279" s="32" t="s">
        <v>38</v>
      </c>
      <c r="E279" s="72" t="s">
        <v>322</v>
      </c>
      <c r="F279" s="62">
        <f t="shared" ref="F279:K280" si="231">+F281</f>
        <v>57810100814</v>
      </c>
      <c r="G279" s="62">
        <f t="shared" si="231"/>
        <v>0</v>
      </c>
      <c r="H279" s="62">
        <f t="shared" si="231"/>
        <v>0</v>
      </c>
      <c r="I279" s="62">
        <f t="shared" si="231"/>
        <v>0</v>
      </c>
      <c r="J279" s="62">
        <f t="shared" si="231"/>
        <v>0</v>
      </c>
      <c r="K279" s="62">
        <f t="shared" si="231"/>
        <v>0</v>
      </c>
      <c r="L279" s="62">
        <f>+L281</f>
        <v>57810100814</v>
      </c>
      <c r="M279" s="318">
        <f t="shared" si="219"/>
        <v>6.3227314601391593E-3</v>
      </c>
      <c r="N279" s="62">
        <f t="shared" ref="N279:W280" si="232">+N281</f>
        <v>0</v>
      </c>
      <c r="O279" s="62">
        <f t="shared" si="232"/>
        <v>23184410866.200001</v>
      </c>
      <c r="P279" s="62">
        <f t="shared" si="232"/>
        <v>34625689947.800003</v>
      </c>
      <c r="Q279" s="62">
        <f t="shared" si="232"/>
        <v>16750699927.499998</v>
      </c>
      <c r="R279" s="62">
        <f t="shared" si="232"/>
        <v>41059400886.5</v>
      </c>
      <c r="S279" s="62">
        <f t="shared" si="232"/>
        <v>6433710938.6999998</v>
      </c>
      <c r="T279" s="62">
        <f t="shared" si="232"/>
        <v>464776206.31</v>
      </c>
      <c r="U279" s="62">
        <f t="shared" si="232"/>
        <v>16285923721.189999</v>
      </c>
      <c r="V279" s="62">
        <f t="shared" si="232"/>
        <v>459641705.61000001</v>
      </c>
      <c r="W279" s="62">
        <f t="shared" si="232"/>
        <v>5134500.6999999881</v>
      </c>
      <c r="X279" s="176">
        <f t="shared" si="221"/>
        <v>0.28975386120488211</v>
      </c>
      <c r="Y279" s="176">
        <f t="shared" si="222"/>
        <v>8.0397058604928795E-3</v>
      </c>
      <c r="Z279" s="176">
        <f t="shared" si="223"/>
        <v>7.9508891895702684E-3</v>
      </c>
      <c r="AA279" s="176">
        <f t="shared" si="190"/>
        <v>2.7746673770148944E-2</v>
      </c>
      <c r="AB279" s="176">
        <f t="shared" si="212"/>
        <v>0.98895274622432938</v>
      </c>
    </row>
    <row r="280" spans="1:28" ht="42" customHeight="1" x14ac:dyDescent="0.25">
      <c r="A280" s="341" t="s">
        <v>321</v>
      </c>
      <c r="B280" s="135" t="s">
        <v>41</v>
      </c>
      <c r="C280" s="32">
        <v>20</v>
      </c>
      <c r="D280" s="32" t="s">
        <v>38</v>
      </c>
      <c r="E280" s="72" t="s">
        <v>322</v>
      </c>
      <c r="F280" s="60">
        <f t="shared" si="231"/>
        <v>25631941511</v>
      </c>
      <c r="G280" s="60">
        <f t="shared" si="231"/>
        <v>0</v>
      </c>
      <c r="H280" s="60">
        <f t="shared" si="231"/>
        <v>0</v>
      </c>
      <c r="I280" s="60">
        <f t="shared" si="231"/>
        <v>0</v>
      </c>
      <c r="J280" s="60">
        <f t="shared" si="231"/>
        <v>0</v>
      </c>
      <c r="K280" s="60">
        <f t="shared" si="231"/>
        <v>0</v>
      </c>
      <c r="L280" s="60">
        <f>+L282</f>
        <v>25631941511</v>
      </c>
      <c r="M280" s="318">
        <f t="shared" si="219"/>
        <v>2.8033835038184054E-3</v>
      </c>
      <c r="N280" s="60">
        <f t="shared" si="232"/>
        <v>0</v>
      </c>
      <c r="O280" s="60">
        <f t="shared" si="232"/>
        <v>23437428373</v>
      </c>
      <c r="P280" s="60">
        <f t="shared" si="232"/>
        <v>2194513138</v>
      </c>
      <c r="Q280" s="60">
        <f t="shared" si="232"/>
        <v>23437428373</v>
      </c>
      <c r="R280" s="60">
        <f t="shared" si="232"/>
        <v>2194513138</v>
      </c>
      <c r="S280" s="60">
        <f t="shared" si="232"/>
        <v>0</v>
      </c>
      <c r="T280" s="60">
        <f t="shared" si="232"/>
        <v>0</v>
      </c>
      <c r="U280" s="60">
        <f t="shared" si="232"/>
        <v>23437428373</v>
      </c>
      <c r="V280" s="60">
        <f t="shared" si="232"/>
        <v>0</v>
      </c>
      <c r="W280" s="60">
        <f t="shared" si="232"/>
        <v>0</v>
      </c>
      <c r="X280" s="176">
        <f t="shared" si="221"/>
        <v>0.91438365536772859</v>
      </c>
      <c r="Y280" s="176">
        <f t="shared" si="222"/>
        <v>0</v>
      </c>
      <c r="Z280" s="176">
        <f t="shared" si="223"/>
        <v>0</v>
      </c>
      <c r="AA280" s="176">
        <f t="shared" si="190"/>
        <v>0</v>
      </c>
      <c r="AB280" s="176" t="s">
        <v>40</v>
      </c>
    </row>
    <row r="281" spans="1:28" ht="42" customHeight="1" x14ac:dyDescent="0.25">
      <c r="A281" s="341" t="s">
        <v>323</v>
      </c>
      <c r="B281" s="135" t="s">
        <v>37</v>
      </c>
      <c r="C281" s="32">
        <v>10</v>
      </c>
      <c r="D281" s="32" t="s">
        <v>38</v>
      </c>
      <c r="E281" s="72" t="s">
        <v>255</v>
      </c>
      <c r="F281" s="62">
        <f t="shared" ref="F281:K281" si="233">+F283+F287+F299+F303</f>
        <v>57810100814</v>
      </c>
      <c r="G281" s="62">
        <f t="shared" si="233"/>
        <v>0</v>
      </c>
      <c r="H281" s="62">
        <f t="shared" si="233"/>
        <v>0</v>
      </c>
      <c r="I281" s="62">
        <f t="shared" si="233"/>
        <v>0</v>
      </c>
      <c r="J281" s="62">
        <f t="shared" si="233"/>
        <v>0</v>
      </c>
      <c r="K281" s="62">
        <f t="shared" si="233"/>
        <v>0</v>
      </c>
      <c r="L281" s="62">
        <f>+L283+L287+L299+L303</f>
        <v>57810100814</v>
      </c>
      <c r="M281" s="318">
        <f t="shared" si="219"/>
        <v>6.3227314601391593E-3</v>
      </c>
      <c r="N281" s="62">
        <f t="shared" ref="N281:W281" si="234">+N283+N287+N299+N303</f>
        <v>0</v>
      </c>
      <c r="O281" s="62">
        <f t="shared" si="234"/>
        <v>23184410866.200001</v>
      </c>
      <c r="P281" s="62">
        <f t="shared" si="234"/>
        <v>34625689947.800003</v>
      </c>
      <c r="Q281" s="62">
        <f t="shared" si="234"/>
        <v>16750699927.499998</v>
      </c>
      <c r="R281" s="62">
        <f t="shared" si="234"/>
        <v>41059400886.5</v>
      </c>
      <c r="S281" s="62">
        <f t="shared" si="234"/>
        <v>6433710938.6999998</v>
      </c>
      <c r="T281" s="62">
        <f t="shared" si="234"/>
        <v>464776206.31</v>
      </c>
      <c r="U281" s="62">
        <f t="shared" si="234"/>
        <v>16285923721.189999</v>
      </c>
      <c r="V281" s="62">
        <f t="shared" si="234"/>
        <v>459641705.61000001</v>
      </c>
      <c r="W281" s="62">
        <f t="shared" si="234"/>
        <v>5134500.6999999881</v>
      </c>
      <c r="X281" s="176">
        <f t="shared" si="221"/>
        <v>0.28975386120488211</v>
      </c>
      <c r="Y281" s="176">
        <f t="shared" si="222"/>
        <v>8.0397058604928795E-3</v>
      </c>
      <c r="Z281" s="176">
        <f t="shared" si="223"/>
        <v>7.9508891895702684E-3</v>
      </c>
      <c r="AA281" s="176">
        <f t="shared" si="190"/>
        <v>2.7746673770148944E-2</v>
      </c>
      <c r="AB281" s="176">
        <f t="shared" si="212"/>
        <v>0.98895274622432938</v>
      </c>
    </row>
    <row r="282" spans="1:28" ht="42" customHeight="1" x14ac:dyDescent="0.25">
      <c r="A282" s="341" t="s">
        <v>323</v>
      </c>
      <c r="B282" s="135" t="s">
        <v>41</v>
      </c>
      <c r="C282" s="32">
        <v>20</v>
      </c>
      <c r="D282" s="32" t="s">
        <v>38</v>
      </c>
      <c r="E282" s="72" t="s">
        <v>255</v>
      </c>
      <c r="F282" s="62">
        <f t="shared" ref="F282:K282" si="235">+F288</f>
        <v>25631941511</v>
      </c>
      <c r="G282" s="62">
        <f t="shared" si="235"/>
        <v>0</v>
      </c>
      <c r="H282" s="62">
        <f t="shared" si="235"/>
        <v>0</v>
      </c>
      <c r="I282" s="62">
        <f t="shared" si="235"/>
        <v>0</v>
      </c>
      <c r="J282" s="62">
        <f t="shared" si="235"/>
        <v>0</v>
      </c>
      <c r="K282" s="62">
        <f t="shared" si="235"/>
        <v>0</v>
      </c>
      <c r="L282" s="62">
        <f>+L288</f>
        <v>25631941511</v>
      </c>
      <c r="M282" s="318">
        <f t="shared" si="219"/>
        <v>2.8033835038184054E-3</v>
      </c>
      <c r="N282" s="62">
        <f t="shared" ref="N282:W282" si="236">+N288</f>
        <v>0</v>
      </c>
      <c r="O282" s="62">
        <f t="shared" si="236"/>
        <v>23437428373</v>
      </c>
      <c r="P282" s="62">
        <f t="shared" si="236"/>
        <v>2194513138</v>
      </c>
      <c r="Q282" s="62">
        <f t="shared" si="236"/>
        <v>23437428373</v>
      </c>
      <c r="R282" s="62">
        <f t="shared" si="236"/>
        <v>2194513138</v>
      </c>
      <c r="S282" s="62">
        <f t="shared" si="236"/>
        <v>0</v>
      </c>
      <c r="T282" s="62">
        <f t="shared" si="236"/>
        <v>0</v>
      </c>
      <c r="U282" s="62">
        <f t="shared" si="236"/>
        <v>23437428373</v>
      </c>
      <c r="V282" s="62">
        <f t="shared" si="236"/>
        <v>0</v>
      </c>
      <c r="W282" s="62">
        <f t="shared" si="236"/>
        <v>0</v>
      </c>
      <c r="X282" s="176">
        <f t="shared" si="221"/>
        <v>0.91438365536772859</v>
      </c>
      <c r="Y282" s="176">
        <f t="shared" si="222"/>
        <v>0</v>
      </c>
      <c r="Z282" s="176">
        <f t="shared" si="223"/>
        <v>0</v>
      </c>
      <c r="AA282" s="176">
        <f t="shared" si="190"/>
        <v>0</v>
      </c>
      <c r="AB282" s="176" t="s">
        <v>40</v>
      </c>
    </row>
    <row r="283" spans="1:28" ht="78" customHeight="1" x14ac:dyDescent="0.25">
      <c r="A283" s="70" t="s">
        <v>324</v>
      </c>
      <c r="B283" s="135" t="s">
        <v>37</v>
      </c>
      <c r="C283" s="32">
        <v>10</v>
      </c>
      <c r="D283" s="32" t="s">
        <v>38</v>
      </c>
      <c r="E283" s="72" t="s">
        <v>325</v>
      </c>
      <c r="F283" s="62">
        <f t="shared" ref="F283:K285" si="237">+F284</f>
        <v>1000000000</v>
      </c>
      <c r="G283" s="62">
        <f t="shared" si="237"/>
        <v>0</v>
      </c>
      <c r="H283" s="62">
        <f t="shared" si="237"/>
        <v>0</v>
      </c>
      <c r="I283" s="62">
        <f t="shared" si="237"/>
        <v>0</v>
      </c>
      <c r="J283" s="62">
        <f t="shared" si="237"/>
        <v>0</v>
      </c>
      <c r="K283" s="62">
        <f t="shared" si="237"/>
        <v>0</v>
      </c>
      <c r="L283" s="62">
        <f>+L284</f>
        <v>1000000000</v>
      </c>
      <c r="M283" s="318">
        <f t="shared" si="219"/>
        <v>1.0937070461928634E-4</v>
      </c>
      <c r="N283" s="62">
        <f t="shared" ref="N283:W285" si="238">+N284</f>
        <v>0</v>
      </c>
      <c r="O283" s="62">
        <f t="shared" si="238"/>
        <v>234675000</v>
      </c>
      <c r="P283" s="62">
        <f t="shared" si="238"/>
        <v>765325000</v>
      </c>
      <c r="Q283" s="62">
        <f t="shared" si="238"/>
        <v>229375515.56</v>
      </c>
      <c r="R283" s="62">
        <f t="shared" si="238"/>
        <v>770624484.44000006</v>
      </c>
      <c r="S283" s="62">
        <f t="shared" si="238"/>
        <v>5299484.4399999976</v>
      </c>
      <c r="T283" s="62">
        <f t="shared" si="238"/>
        <v>1000000</v>
      </c>
      <c r="U283" s="62">
        <f t="shared" si="238"/>
        <v>228375515.56</v>
      </c>
      <c r="V283" s="62">
        <f t="shared" si="238"/>
        <v>1000000</v>
      </c>
      <c r="W283" s="62">
        <f t="shared" si="238"/>
        <v>0</v>
      </c>
      <c r="X283" s="176">
        <f t="shared" si="221"/>
        <v>0.22937551555999999</v>
      </c>
      <c r="Y283" s="176">
        <f t="shared" si="222"/>
        <v>1E-3</v>
      </c>
      <c r="Z283" s="176">
        <f t="shared" si="223"/>
        <v>1E-3</v>
      </c>
      <c r="AA283" s="176">
        <f t="shared" si="190"/>
        <v>4.3596632254257325E-3</v>
      </c>
      <c r="AB283" s="176">
        <f t="shared" ref="AB283:AB286" si="239">+V283/T283</f>
        <v>1</v>
      </c>
    </row>
    <row r="284" spans="1:28" s="133" customFormat="1" ht="78" customHeight="1" x14ac:dyDescent="0.25">
      <c r="A284" s="342" t="s">
        <v>603</v>
      </c>
      <c r="B284" s="137" t="s">
        <v>37</v>
      </c>
      <c r="C284" s="80">
        <v>10</v>
      </c>
      <c r="D284" s="80" t="s">
        <v>38</v>
      </c>
      <c r="E284" s="78" t="s">
        <v>257</v>
      </c>
      <c r="F284" s="73">
        <f t="shared" si="237"/>
        <v>1000000000</v>
      </c>
      <c r="G284" s="73">
        <f t="shared" si="237"/>
        <v>0</v>
      </c>
      <c r="H284" s="73">
        <f t="shared" si="237"/>
        <v>0</v>
      </c>
      <c r="I284" s="73">
        <f t="shared" si="237"/>
        <v>0</v>
      </c>
      <c r="J284" s="73">
        <f t="shared" si="237"/>
        <v>0</v>
      </c>
      <c r="K284" s="73">
        <f t="shared" si="237"/>
        <v>0</v>
      </c>
      <c r="L284" s="73">
        <f>+L285</f>
        <v>1000000000</v>
      </c>
      <c r="M284" s="343">
        <f t="shared" si="219"/>
        <v>1.0937070461928634E-4</v>
      </c>
      <c r="N284" s="73">
        <f t="shared" si="238"/>
        <v>0</v>
      </c>
      <c r="O284" s="73">
        <f t="shared" si="238"/>
        <v>234675000</v>
      </c>
      <c r="P284" s="73">
        <f t="shared" si="238"/>
        <v>765325000</v>
      </c>
      <c r="Q284" s="73">
        <f t="shared" si="238"/>
        <v>229375515.56</v>
      </c>
      <c r="R284" s="73">
        <f t="shared" si="238"/>
        <v>770624484.44000006</v>
      </c>
      <c r="S284" s="73">
        <f t="shared" si="238"/>
        <v>5299484.4399999976</v>
      </c>
      <c r="T284" s="73">
        <f t="shared" si="238"/>
        <v>1000000</v>
      </c>
      <c r="U284" s="73">
        <f t="shared" si="238"/>
        <v>228375515.56</v>
      </c>
      <c r="V284" s="73">
        <f t="shared" si="238"/>
        <v>1000000</v>
      </c>
      <c r="W284" s="73">
        <f t="shared" si="238"/>
        <v>0</v>
      </c>
      <c r="X284" s="176">
        <f t="shared" si="221"/>
        <v>0.22937551555999999</v>
      </c>
      <c r="Y284" s="176">
        <f t="shared" si="222"/>
        <v>1E-3</v>
      </c>
      <c r="Z284" s="176">
        <f t="shared" si="223"/>
        <v>1E-3</v>
      </c>
      <c r="AA284" s="176">
        <f t="shared" si="190"/>
        <v>4.3596632254257325E-3</v>
      </c>
      <c r="AB284" s="176">
        <f t="shared" si="239"/>
        <v>1</v>
      </c>
    </row>
    <row r="285" spans="1:28" s="133" customFormat="1" ht="78" customHeight="1" x14ac:dyDescent="0.25">
      <c r="A285" s="342" t="s">
        <v>604</v>
      </c>
      <c r="B285" s="137" t="s">
        <v>37</v>
      </c>
      <c r="C285" s="80">
        <v>10</v>
      </c>
      <c r="D285" s="80" t="s">
        <v>38</v>
      </c>
      <c r="E285" s="141" t="s">
        <v>328</v>
      </c>
      <c r="F285" s="73">
        <f t="shared" si="237"/>
        <v>1000000000</v>
      </c>
      <c r="G285" s="73">
        <f t="shared" si="237"/>
        <v>0</v>
      </c>
      <c r="H285" s="73">
        <f t="shared" si="237"/>
        <v>0</v>
      </c>
      <c r="I285" s="73">
        <f t="shared" si="237"/>
        <v>0</v>
      </c>
      <c r="J285" s="73">
        <f t="shared" si="237"/>
        <v>0</v>
      </c>
      <c r="K285" s="73">
        <f t="shared" si="237"/>
        <v>0</v>
      </c>
      <c r="L285" s="73">
        <f>+L286</f>
        <v>1000000000</v>
      </c>
      <c r="M285" s="343">
        <f t="shared" si="219"/>
        <v>1.0937070461928634E-4</v>
      </c>
      <c r="N285" s="73">
        <f t="shared" si="238"/>
        <v>0</v>
      </c>
      <c r="O285" s="73">
        <f t="shared" si="238"/>
        <v>234675000</v>
      </c>
      <c r="P285" s="73">
        <f t="shared" si="238"/>
        <v>765325000</v>
      </c>
      <c r="Q285" s="73">
        <f t="shared" si="238"/>
        <v>229375515.56</v>
      </c>
      <c r="R285" s="73">
        <f t="shared" si="238"/>
        <v>770624484.44000006</v>
      </c>
      <c r="S285" s="73">
        <f t="shared" si="238"/>
        <v>5299484.4399999976</v>
      </c>
      <c r="T285" s="73">
        <f t="shared" si="238"/>
        <v>1000000</v>
      </c>
      <c r="U285" s="73">
        <f t="shared" si="238"/>
        <v>228375515.56</v>
      </c>
      <c r="V285" s="73">
        <f t="shared" si="238"/>
        <v>1000000</v>
      </c>
      <c r="W285" s="73">
        <f t="shared" si="238"/>
        <v>0</v>
      </c>
      <c r="X285" s="176">
        <f t="shared" si="221"/>
        <v>0.22937551555999999</v>
      </c>
      <c r="Y285" s="176">
        <f t="shared" si="222"/>
        <v>1E-3</v>
      </c>
      <c r="Z285" s="176">
        <f t="shared" si="223"/>
        <v>1E-3</v>
      </c>
      <c r="AA285" s="176">
        <f t="shared" si="190"/>
        <v>4.3596632254257325E-3</v>
      </c>
      <c r="AB285" s="176">
        <f t="shared" si="239"/>
        <v>1</v>
      </c>
    </row>
    <row r="286" spans="1:28" s="133" customFormat="1" ht="42" customHeight="1" x14ac:dyDescent="0.25">
      <c r="A286" s="82" t="s">
        <v>605</v>
      </c>
      <c r="B286" s="142" t="s">
        <v>37</v>
      </c>
      <c r="C286" s="83">
        <v>10</v>
      </c>
      <c r="D286" s="83" t="s">
        <v>38</v>
      </c>
      <c r="E286" s="84" t="s">
        <v>268</v>
      </c>
      <c r="F286" s="126">
        <v>1000000000</v>
      </c>
      <c r="G286" s="126">
        <v>0</v>
      </c>
      <c r="H286" s="126">
        <v>0</v>
      </c>
      <c r="I286" s="126">
        <v>0</v>
      </c>
      <c r="J286" s="126">
        <v>0</v>
      </c>
      <c r="K286" s="126">
        <v>0</v>
      </c>
      <c r="L286" s="128">
        <f>+F286+K286</f>
        <v>1000000000</v>
      </c>
      <c r="M286" s="129">
        <f t="shared" si="219"/>
        <v>1.0937070461928634E-4</v>
      </c>
      <c r="N286" s="126">
        <v>0</v>
      </c>
      <c r="O286" s="126">
        <v>234675000</v>
      </c>
      <c r="P286" s="126">
        <f>L286-O286</f>
        <v>765325000</v>
      </c>
      <c r="Q286" s="126">
        <v>229375515.56</v>
      </c>
      <c r="R286" s="126">
        <f>+L286-Q286</f>
        <v>770624484.44000006</v>
      </c>
      <c r="S286" s="126">
        <f>O286-Q286</f>
        <v>5299484.4399999976</v>
      </c>
      <c r="T286" s="126">
        <v>1000000</v>
      </c>
      <c r="U286" s="126">
        <f>+Q286-T286</f>
        <v>228375515.56</v>
      </c>
      <c r="V286" s="126">
        <v>1000000</v>
      </c>
      <c r="W286" s="130">
        <f>+T286-V286</f>
        <v>0</v>
      </c>
      <c r="X286" s="54">
        <f t="shared" si="221"/>
        <v>0.22937551555999999</v>
      </c>
      <c r="Y286" s="54">
        <f t="shared" si="222"/>
        <v>1E-3</v>
      </c>
      <c r="Z286" s="54">
        <f t="shared" si="223"/>
        <v>1E-3</v>
      </c>
      <c r="AA286" s="54">
        <f t="shared" si="190"/>
        <v>4.3596632254257325E-3</v>
      </c>
      <c r="AB286" s="54">
        <f t="shared" si="239"/>
        <v>1</v>
      </c>
    </row>
    <row r="287" spans="1:28" ht="75" customHeight="1" x14ac:dyDescent="0.25">
      <c r="A287" s="70" t="s">
        <v>330</v>
      </c>
      <c r="B287" s="71" t="s">
        <v>37</v>
      </c>
      <c r="C287" s="32">
        <v>10</v>
      </c>
      <c r="D287" s="32" t="s">
        <v>38</v>
      </c>
      <c r="E287" s="72" t="s">
        <v>331</v>
      </c>
      <c r="F287" s="60">
        <f t="shared" ref="F287:J288" si="240">+F289</f>
        <v>50310100814</v>
      </c>
      <c r="G287" s="60">
        <f t="shared" si="240"/>
        <v>0</v>
      </c>
      <c r="H287" s="60">
        <f t="shared" si="240"/>
        <v>0</v>
      </c>
      <c r="I287" s="60">
        <f t="shared" si="240"/>
        <v>0</v>
      </c>
      <c r="J287" s="60">
        <f t="shared" si="240"/>
        <v>0</v>
      </c>
      <c r="K287" s="62">
        <f>+K289+K293+K305+K309</f>
        <v>0</v>
      </c>
      <c r="L287" s="60">
        <f>+L289</f>
        <v>50310100814</v>
      </c>
      <c r="M287" s="318">
        <f t="shared" si="219"/>
        <v>5.5024511754945115E-3</v>
      </c>
      <c r="N287" s="60">
        <f t="shared" ref="N287:W288" si="241">+N289</f>
        <v>0</v>
      </c>
      <c r="O287" s="60">
        <f t="shared" si="241"/>
        <v>19961827967</v>
      </c>
      <c r="P287" s="60">
        <f t="shared" si="241"/>
        <v>30348272847</v>
      </c>
      <c r="Q287" s="60">
        <f t="shared" si="241"/>
        <v>15967843899.719999</v>
      </c>
      <c r="R287" s="60">
        <f t="shared" si="241"/>
        <v>34342256914.280003</v>
      </c>
      <c r="S287" s="60">
        <f t="shared" si="241"/>
        <v>3993984067.2800007</v>
      </c>
      <c r="T287" s="60">
        <f t="shared" si="241"/>
        <v>459310815.31</v>
      </c>
      <c r="U287" s="60">
        <f t="shared" si="241"/>
        <v>15508533084.41</v>
      </c>
      <c r="V287" s="60">
        <f t="shared" si="241"/>
        <v>454176314.61000001</v>
      </c>
      <c r="W287" s="60">
        <f t="shared" si="241"/>
        <v>5134500.6999999881</v>
      </c>
      <c r="X287" s="176">
        <f t="shared" si="221"/>
        <v>0.31738842978578491</v>
      </c>
      <c r="Y287" s="176">
        <f t="shared" si="222"/>
        <v>9.1295944130206485E-3</v>
      </c>
      <c r="Z287" s="176">
        <f t="shared" si="223"/>
        <v>9.027537358534064E-3</v>
      </c>
      <c r="AA287" s="176">
        <f t="shared" si="190"/>
        <v>2.8764736065465556E-2</v>
      </c>
      <c r="AB287" s="176">
        <f t="shared" si="212"/>
        <v>0.9888212937103722</v>
      </c>
    </row>
    <row r="288" spans="1:28" ht="67.5" customHeight="1" x14ac:dyDescent="0.25">
      <c r="A288" s="70" t="s">
        <v>330</v>
      </c>
      <c r="B288" s="135" t="s">
        <v>41</v>
      </c>
      <c r="C288" s="32">
        <v>20</v>
      </c>
      <c r="D288" s="32" t="s">
        <v>38</v>
      </c>
      <c r="E288" s="72" t="s">
        <v>331</v>
      </c>
      <c r="F288" s="60">
        <f t="shared" si="240"/>
        <v>25631941511</v>
      </c>
      <c r="G288" s="60">
        <f t="shared" si="240"/>
        <v>0</v>
      </c>
      <c r="H288" s="60">
        <f t="shared" si="240"/>
        <v>0</v>
      </c>
      <c r="I288" s="60">
        <f t="shared" si="240"/>
        <v>0</v>
      </c>
      <c r="J288" s="60">
        <f t="shared" si="240"/>
        <v>0</v>
      </c>
      <c r="K288" s="62">
        <f>+K294</f>
        <v>0</v>
      </c>
      <c r="L288" s="60">
        <f>+L290</f>
        <v>25631941511</v>
      </c>
      <c r="M288" s="318">
        <f t="shared" si="219"/>
        <v>2.8033835038184054E-3</v>
      </c>
      <c r="N288" s="60">
        <f t="shared" si="241"/>
        <v>0</v>
      </c>
      <c r="O288" s="60">
        <f t="shared" si="241"/>
        <v>23437428373</v>
      </c>
      <c r="P288" s="60">
        <f t="shared" si="241"/>
        <v>2194513138</v>
      </c>
      <c r="Q288" s="60">
        <f t="shared" si="241"/>
        <v>23437428373</v>
      </c>
      <c r="R288" s="60">
        <f t="shared" si="241"/>
        <v>2194513138</v>
      </c>
      <c r="S288" s="60">
        <f t="shared" si="241"/>
        <v>0</v>
      </c>
      <c r="T288" s="60">
        <f t="shared" si="241"/>
        <v>0</v>
      </c>
      <c r="U288" s="60">
        <f t="shared" si="241"/>
        <v>23437428373</v>
      </c>
      <c r="V288" s="60">
        <f t="shared" si="241"/>
        <v>0</v>
      </c>
      <c r="W288" s="60">
        <f t="shared" si="241"/>
        <v>0</v>
      </c>
      <c r="X288" s="176">
        <f t="shared" si="221"/>
        <v>0.91438365536772859</v>
      </c>
      <c r="Y288" s="176">
        <f t="shared" si="222"/>
        <v>0</v>
      </c>
      <c r="Z288" s="176">
        <f t="shared" si="223"/>
        <v>0</v>
      </c>
      <c r="AA288" s="176">
        <f t="shared" si="190"/>
        <v>0</v>
      </c>
      <c r="AB288" s="176" t="s">
        <v>40</v>
      </c>
    </row>
    <row r="289" spans="1:28" ht="67.5" customHeight="1" x14ac:dyDescent="0.25">
      <c r="A289" s="70" t="s">
        <v>606</v>
      </c>
      <c r="B289" s="71" t="s">
        <v>37</v>
      </c>
      <c r="C289" s="32">
        <v>10</v>
      </c>
      <c r="D289" s="32" t="s">
        <v>38</v>
      </c>
      <c r="E289" s="39" t="s">
        <v>257</v>
      </c>
      <c r="F289" s="62">
        <f>+F291+F295</f>
        <v>50310100814</v>
      </c>
      <c r="G289" s="62">
        <f>+G291+G295</f>
        <v>0</v>
      </c>
      <c r="H289" s="62">
        <f>+H291+H295</f>
        <v>0</v>
      </c>
      <c r="I289" s="62">
        <f>+I291+I295</f>
        <v>0</v>
      </c>
      <c r="J289" s="62">
        <f>+J291+J295</f>
        <v>0</v>
      </c>
      <c r="K289" s="62">
        <f>+K290</f>
        <v>0</v>
      </c>
      <c r="L289" s="62">
        <f>+L291+L295</f>
        <v>50310100814</v>
      </c>
      <c r="M289" s="318">
        <f t="shared" si="219"/>
        <v>5.5024511754945115E-3</v>
      </c>
      <c r="N289" s="62">
        <f t="shared" ref="N289:W289" si="242">+N291+N295</f>
        <v>0</v>
      </c>
      <c r="O289" s="62">
        <f>+O291+O295</f>
        <v>19961827967</v>
      </c>
      <c r="P289" s="62">
        <f t="shared" si="242"/>
        <v>30348272847</v>
      </c>
      <c r="Q289" s="62">
        <f t="shared" si="242"/>
        <v>15967843899.719999</v>
      </c>
      <c r="R289" s="62">
        <f t="shared" si="242"/>
        <v>34342256914.280003</v>
      </c>
      <c r="S289" s="62">
        <f t="shared" si="242"/>
        <v>3993984067.2800007</v>
      </c>
      <c r="T289" s="62">
        <f t="shared" si="242"/>
        <v>459310815.31</v>
      </c>
      <c r="U289" s="62">
        <f t="shared" si="242"/>
        <v>15508533084.41</v>
      </c>
      <c r="V289" s="62">
        <f t="shared" si="242"/>
        <v>454176314.61000001</v>
      </c>
      <c r="W289" s="62">
        <f t="shared" si="242"/>
        <v>5134500.6999999881</v>
      </c>
      <c r="X289" s="176">
        <f t="shared" si="221"/>
        <v>0.31738842978578491</v>
      </c>
      <c r="Y289" s="176">
        <f t="shared" si="222"/>
        <v>9.1295944130206485E-3</v>
      </c>
      <c r="Z289" s="176">
        <f t="shared" si="223"/>
        <v>9.027537358534064E-3</v>
      </c>
      <c r="AA289" s="176">
        <f t="shared" si="190"/>
        <v>2.8764736065465556E-2</v>
      </c>
      <c r="AB289" s="176">
        <f t="shared" ref="AB289" si="243">+V289/T289</f>
        <v>0.9888212937103722</v>
      </c>
    </row>
    <row r="290" spans="1:28" ht="67.5" customHeight="1" x14ac:dyDescent="0.25">
      <c r="A290" s="70" t="s">
        <v>606</v>
      </c>
      <c r="B290" s="71" t="s">
        <v>41</v>
      </c>
      <c r="C290" s="32">
        <v>20</v>
      </c>
      <c r="D290" s="32" t="s">
        <v>38</v>
      </c>
      <c r="E290" s="39" t="s">
        <v>257</v>
      </c>
      <c r="F290" s="62">
        <f>+F293+F297</f>
        <v>25631941511</v>
      </c>
      <c r="G290" s="62">
        <f>+G293+G297</f>
        <v>0</v>
      </c>
      <c r="H290" s="62">
        <f>+H293+H297</f>
        <v>0</v>
      </c>
      <c r="I290" s="62">
        <f>+I293+I297</f>
        <v>0</v>
      </c>
      <c r="J290" s="62">
        <f>+J293+J297</f>
        <v>0</v>
      </c>
      <c r="K290" s="62">
        <f>+K291</f>
        <v>0</v>
      </c>
      <c r="L290" s="62">
        <f>+L293+L297</f>
        <v>25631941511</v>
      </c>
      <c r="M290" s="318">
        <f t="shared" si="219"/>
        <v>2.8033835038184054E-3</v>
      </c>
      <c r="N290" s="62">
        <f t="shared" ref="N290:W290" si="244">+N293+N297</f>
        <v>0</v>
      </c>
      <c r="O290" s="62">
        <f>+O293+O297</f>
        <v>23437428373</v>
      </c>
      <c r="P290" s="62">
        <f t="shared" si="244"/>
        <v>2194513138</v>
      </c>
      <c r="Q290" s="62">
        <f t="shared" si="244"/>
        <v>23437428373</v>
      </c>
      <c r="R290" s="62">
        <f t="shared" si="244"/>
        <v>2194513138</v>
      </c>
      <c r="S290" s="62">
        <f t="shared" si="244"/>
        <v>0</v>
      </c>
      <c r="T290" s="62">
        <f t="shared" si="244"/>
        <v>0</v>
      </c>
      <c r="U290" s="62">
        <f t="shared" si="244"/>
        <v>23437428373</v>
      </c>
      <c r="V290" s="62">
        <f t="shared" si="244"/>
        <v>0</v>
      </c>
      <c r="W290" s="62">
        <f t="shared" si="244"/>
        <v>0</v>
      </c>
      <c r="X290" s="176">
        <f t="shared" si="221"/>
        <v>0.91438365536772859</v>
      </c>
      <c r="Y290" s="176">
        <f t="shared" si="222"/>
        <v>0</v>
      </c>
      <c r="Z290" s="176">
        <f t="shared" si="223"/>
        <v>0</v>
      </c>
      <c r="AA290" s="176">
        <f t="shared" si="190"/>
        <v>0</v>
      </c>
      <c r="AB290" s="176" t="s">
        <v>40</v>
      </c>
    </row>
    <row r="291" spans="1:28" ht="42" customHeight="1" x14ac:dyDescent="0.25">
      <c r="A291" s="70" t="s">
        <v>607</v>
      </c>
      <c r="B291" s="71" t="s">
        <v>37</v>
      </c>
      <c r="C291" s="32">
        <v>10</v>
      </c>
      <c r="D291" s="32" t="s">
        <v>38</v>
      </c>
      <c r="E291" s="39" t="s">
        <v>266</v>
      </c>
      <c r="F291" s="62">
        <f>+F292</f>
        <v>32310100814</v>
      </c>
      <c r="G291" s="62">
        <f>+G292</f>
        <v>0</v>
      </c>
      <c r="H291" s="62">
        <f>+H292</f>
        <v>0</v>
      </c>
      <c r="I291" s="62">
        <f>+I292</f>
        <v>0</v>
      </c>
      <c r="J291" s="62">
        <f>+J292</f>
        <v>0</v>
      </c>
      <c r="K291" s="62">
        <f>+K292</f>
        <v>0</v>
      </c>
      <c r="L291" s="62">
        <f>+L292</f>
        <v>32310100814</v>
      </c>
      <c r="M291" s="318">
        <f t="shared" si="219"/>
        <v>3.5337784923473573E-3</v>
      </c>
      <c r="N291" s="62">
        <f t="shared" ref="N291:W291" si="245">+N292</f>
        <v>0</v>
      </c>
      <c r="O291" s="62">
        <f>+O292</f>
        <v>19961627967</v>
      </c>
      <c r="P291" s="62">
        <f t="shared" si="245"/>
        <v>12348472847</v>
      </c>
      <c r="Q291" s="62">
        <f t="shared" si="245"/>
        <v>15967745985.299999</v>
      </c>
      <c r="R291" s="62">
        <f t="shared" si="245"/>
        <v>16342354828.700001</v>
      </c>
      <c r="S291" s="62">
        <f t="shared" si="245"/>
        <v>3993881981.7000008</v>
      </c>
      <c r="T291" s="62">
        <f t="shared" si="245"/>
        <v>459310815.31</v>
      </c>
      <c r="U291" s="62">
        <f t="shared" si="245"/>
        <v>15508435169.99</v>
      </c>
      <c r="V291" s="62">
        <f t="shared" si="245"/>
        <v>454176314.61000001</v>
      </c>
      <c r="W291" s="62">
        <f t="shared" si="245"/>
        <v>5134500.6999999881</v>
      </c>
      <c r="X291" s="176">
        <f t="shared" si="221"/>
        <v>0.49420291435244174</v>
      </c>
      <c r="Y291" s="176">
        <f t="shared" si="222"/>
        <v>1.4215703564471088E-2</v>
      </c>
      <c r="Z291" s="176">
        <f t="shared" si="223"/>
        <v>1.4056790389623449E-2</v>
      </c>
      <c r="AA291" s="176">
        <f t="shared" si="190"/>
        <v>2.8764912451190307E-2</v>
      </c>
      <c r="AB291" s="176">
        <f t="shared" si="212"/>
        <v>0.9888212937103722</v>
      </c>
    </row>
    <row r="292" spans="1:28" ht="42" customHeight="1" x14ac:dyDescent="0.25">
      <c r="A292" s="337" t="s">
        <v>608</v>
      </c>
      <c r="B292" s="124" t="s">
        <v>37</v>
      </c>
      <c r="C292" s="43">
        <v>10</v>
      </c>
      <c r="D292" s="43" t="s">
        <v>38</v>
      </c>
      <c r="E292" s="77" t="s">
        <v>268</v>
      </c>
      <c r="F292" s="56">
        <v>32310100814</v>
      </c>
      <c r="G292" s="45">
        <v>0</v>
      </c>
      <c r="H292" s="45">
        <v>0</v>
      </c>
      <c r="I292" s="45">
        <v>0</v>
      </c>
      <c r="J292" s="45">
        <v>0</v>
      </c>
      <c r="K292" s="45">
        <v>0</v>
      </c>
      <c r="L292" s="46">
        <f>+F292+K292</f>
        <v>32310100814</v>
      </c>
      <c r="M292" s="47">
        <f t="shared" si="219"/>
        <v>3.5337784923473573E-3</v>
      </c>
      <c r="N292" s="56">
        <v>0</v>
      </c>
      <c r="O292" s="45">
        <v>19961627967</v>
      </c>
      <c r="P292" s="45">
        <f>L292-O292</f>
        <v>12348472847</v>
      </c>
      <c r="Q292" s="45">
        <v>15967745985.299999</v>
      </c>
      <c r="R292" s="45">
        <f>+L292-Q292</f>
        <v>16342354828.700001</v>
      </c>
      <c r="S292" s="45">
        <f>O292-Q292</f>
        <v>3993881981.7000008</v>
      </c>
      <c r="T292" s="45">
        <v>459310815.31</v>
      </c>
      <c r="U292" s="45">
        <f>+Q292-T292</f>
        <v>15508435169.99</v>
      </c>
      <c r="V292" s="45">
        <v>454176314.61000001</v>
      </c>
      <c r="W292" s="48">
        <f>+T292-V292</f>
        <v>5134500.6999999881</v>
      </c>
      <c r="X292" s="54">
        <f t="shared" si="221"/>
        <v>0.49420291435244174</v>
      </c>
      <c r="Y292" s="54">
        <f t="shared" si="222"/>
        <v>1.4215703564471088E-2</v>
      </c>
      <c r="Z292" s="54">
        <f t="shared" si="223"/>
        <v>1.4056790389623449E-2</v>
      </c>
      <c r="AA292" s="54">
        <f t="shared" si="190"/>
        <v>2.8764912451190307E-2</v>
      </c>
      <c r="AB292" s="54">
        <f t="shared" si="212"/>
        <v>0.9888212937103722</v>
      </c>
    </row>
    <row r="293" spans="1:28" ht="42" customHeight="1" x14ac:dyDescent="0.25">
      <c r="A293" s="70" t="s">
        <v>607</v>
      </c>
      <c r="B293" s="71" t="s">
        <v>41</v>
      </c>
      <c r="C293" s="32">
        <v>20</v>
      </c>
      <c r="D293" s="32" t="s">
        <v>38</v>
      </c>
      <c r="E293" s="39" t="s">
        <v>266</v>
      </c>
      <c r="F293" s="62">
        <f t="shared" ref="F293:K293" si="246">+F294</f>
        <v>2193941511</v>
      </c>
      <c r="G293" s="62">
        <f t="shared" si="246"/>
        <v>0</v>
      </c>
      <c r="H293" s="62">
        <f t="shared" si="246"/>
        <v>0</v>
      </c>
      <c r="I293" s="62">
        <f t="shared" si="246"/>
        <v>0</v>
      </c>
      <c r="J293" s="62">
        <f t="shared" si="246"/>
        <v>0</v>
      </c>
      <c r="K293" s="62">
        <f t="shared" si="246"/>
        <v>0</v>
      </c>
      <c r="L293" s="62">
        <f>+L294</f>
        <v>2193941511</v>
      </c>
      <c r="M293" s="318">
        <f t="shared" si="219"/>
        <v>2.3995292895157176E-4</v>
      </c>
      <c r="N293" s="62">
        <f t="shared" ref="N293:W293" si="247">+N294</f>
        <v>0</v>
      </c>
      <c r="O293" s="62">
        <f t="shared" si="247"/>
        <v>0</v>
      </c>
      <c r="P293" s="62">
        <f t="shared" si="247"/>
        <v>2193941511</v>
      </c>
      <c r="Q293" s="62">
        <f t="shared" si="247"/>
        <v>0</v>
      </c>
      <c r="R293" s="62">
        <f t="shared" si="247"/>
        <v>2193941511</v>
      </c>
      <c r="S293" s="62">
        <f t="shared" si="247"/>
        <v>0</v>
      </c>
      <c r="T293" s="62">
        <f t="shared" si="247"/>
        <v>0</v>
      </c>
      <c r="U293" s="62">
        <f t="shared" si="247"/>
        <v>0</v>
      </c>
      <c r="V293" s="62">
        <f t="shared" si="247"/>
        <v>0</v>
      </c>
      <c r="W293" s="62">
        <f t="shared" si="247"/>
        <v>0</v>
      </c>
      <c r="X293" s="176">
        <f t="shared" si="221"/>
        <v>0</v>
      </c>
      <c r="Y293" s="176">
        <f t="shared" si="222"/>
        <v>0</v>
      </c>
      <c r="Z293" s="176">
        <f t="shared" si="223"/>
        <v>0</v>
      </c>
      <c r="AA293" s="176" t="s">
        <v>40</v>
      </c>
      <c r="AB293" s="176" t="s">
        <v>40</v>
      </c>
    </row>
    <row r="294" spans="1:28" ht="42" customHeight="1" x14ac:dyDescent="0.25">
      <c r="A294" s="337" t="s">
        <v>608</v>
      </c>
      <c r="B294" s="124" t="s">
        <v>41</v>
      </c>
      <c r="C294" s="43">
        <v>20</v>
      </c>
      <c r="D294" s="43" t="s">
        <v>38</v>
      </c>
      <c r="E294" s="77" t="s">
        <v>268</v>
      </c>
      <c r="F294" s="45">
        <v>2193941511</v>
      </c>
      <c r="G294" s="45">
        <v>0</v>
      </c>
      <c r="H294" s="45">
        <v>0</v>
      </c>
      <c r="I294" s="45">
        <v>0</v>
      </c>
      <c r="J294" s="45">
        <v>0</v>
      </c>
      <c r="K294" s="45">
        <v>0</v>
      </c>
      <c r="L294" s="46">
        <f>+F294+K294</f>
        <v>2193941511</v>
      </c>
      <c r="M294" s="47">
        <f t="shared" si="219"/>
        <v>2.3995292895157176E-4</v>
      </c>
      <c r="N294" s="45">
        <v>0</v>
      </c>
      <c r="O294" s="45">
        <v>0</v>
      </c>
      <c r="P294" s="45">
        <f>L294-O294</f>
        <v>2193941511</v>
      </c>
      <c r="Q294" s="45">
        <v>0</v>
      </c>
      <c r="R294" s="45">
        <f>+L294-Q294</f>
        <v>2193941511</v>
      </c>
      <c r="S294" s="45">
        <f>O294-Q294</f>
        <v>0</v>
      </c>
      <c r="T294" s="45">
        <v>0</v>
      </c>
      <c r="U294" s="45">
        <f>+Q294-T294</f>
        <v>0</v>
      </c>
      <c r="V294" s="45">
        <v>0</v>
      </c>
      <c r="W294" s="48">
        <f>+T294-V294</f>
        <v>0</v>
      </c>
      <c r="X294" s="54">
        <f t="shared" si="221"/>
        <v>0</v>
      </c>
      <c r="Y294" s="54">
        <f t="shared" si="222"/>
        <v>0</v>
      </c>
      <c r="Z294" s="54">
        <f t="shared" si="223"/>
        <v>0</v>
      </c>
      <c r="AA294" s="54" t="s">
        <v>40</v>
      </c>
      <c r="AB294" s="54" t="s">
        <v>40</v>
      </c>
    </row>
    <row r="295" spans="1:28" ht="42" customHeight="1" x14ac:dyDescent="0.25">
      <c r="A295" s="70" t="s">
        <v>609</v>
      </c>
      <c r="B295" s="71" t="s">
        <v>37</v>
      </c>
      <c r="C295" s="32">
        <v>10</v>
      </c>
      <c r="D295" s="32" t="s">
        <v>38</v>
      </c>
      <c r="E295" s="39" t="s">
        <v>336</v>
      </c>
      <c r="F295" s="59">
        <f t="shared" ref="F295:K295" si="248">+F296</f>
        <v>18000000000</v>
      </c>
      <c r="G295" s="62">
        <f t="shared" si="248"/>
        <v>0</v>
      </c>
      <c r="H295" s="62">
        <f t="shared" si="248"/>
        <v>0</v>
      </c>
      <c r="I295" s="62">
        <f t="shared" si="248"/>
        <v>0</v>
      </c>
      <c r="J295" s="62">
        <f t="shared" si="248"/>
        <v>0</v>
      </c>
      <c r="K295" s="62">
        <f t="shared" si="248"/>
        <v>0</v>
      </c>
      <c r="L295" s="62">
        <f>+L296</f>
        <v>18000000000</v>
      </c>
      <c r="M295" s="323">
        <f t="shared" si="219"/>
        <v>1.9686726831471542E-3</v>
      </c>
      <c r="N295" s="59">
        <f t="shared" ref="N295:W295" si="249">+N296</f>
        <v>0</v>
      </c>
      <c r="O295" s="59">
        <f t="shared" si="249"/>
        <v>200000</v>
      </c>
      <c r="P295" s="62">
        <f t="shared" si="249"/>
        <v>17999800000</v>
      </c>
      <c r="Q295" s="62">
        <f t="shared" si="249"/>
        <v>97914.42</v>
      </c>
      <c r="R295" s="62">
        <f t="shared" si="249"/>
        <v>17999902085.580002</v>
      </c>
      <c r="S295" s="62">
        <f t="shared" si="249"/>
        <v>102085.58</v>
      </c>
      <c r="T295" s="62">
        <f t="shared" si="249"/>
        <v>0</v>
      </c>
      <c r="U295" s="62">
        <f t="shared" si="249"/>
        <v>97914.42</v>
      </c>
      <c r="V295" s="62">
        <f t="shared" si="249"/>
        <v>0</v>
      </c>
      <c r="W295" s="62">
        <f t="shared" si="249"/>
        <v>0</v>
      </c>
      <c r="X295" s="176">
        <f t="shared" si="221"/>
        <v>5.4396899999999999E-6</v>
      </c>
      <c r="Y295" s="176">
        <f t="shared" si="222"/>
        <v>0</v>
      </c>
      <c r="Z295" s="176">
        <f t="shared" si="223"/>
        <v>0</v>
      </c>
      <c r="AA295" s="325">
        <f t="shared" ref="AA295:AA307" si="250">+T295/Q295</f>
        <v>0</v>
      </c>
      <c r="AB295" s="176" t="s">
        <v>40</v>
      </c>
    </row>
    <row r="296" spans="1:28" s="133" customFormat="1" ht="42" customHeight="1" x14ac:dyDescent="0.25">
      <c r="A296" s="344" t="s">
        <v>610</v>
      </c>
      <c r="B296" s="142" t="s">
        <v>37</v>
      </c>
      <c r="C296" s="83">
        <v>10</v>
      </c>
      <c r="D296" s="83" t="s">
        <v>38</v>
      </c>
      <c r="E296" s="144" t="s">
        <v>268</v>
      </c>
      <c r="F296" s="126">
        <v>18000000000</v>
      </c>
      <c r="G296" s="126">
        <v>0</v>
      </c>
      <c r="H296" s="126">
        <v>0</v>
      </c>
      <c r="I296" s="126">
        <v>0</v>
      </c>
      <c r="J296" s="126">
        <v>0</v>
      </c>
      <c r="K296" s="126">
        <v>0</v>
      </c>
      <c r="L296" s="128">
        <f>+F296+K296</f>
        <v>18000000000</v>
      </c>
      <c r="M296" s="145">
        <f t="shared" si="219"/>
        <v>1.9686726831471542E-3</v>
      </c>
      <c r="N296" s="126">
        <v>0</v>
      </c>
      <c r="O296" s="126">
        <v>200000</v>
      </c>
      <c r="P296" s="126">
        <f>L296-O296</f>
        <v>17999800000</v>
      </c>
      <c r="Q296" s="126">
        <v>97914.42</v>
      </c>
      <c r="R296" s="126">
        <f>+L296-Q296</f>
        <v>17999902085.580002</v>
      </c>
      <c r="S296" s="126">
        <f>O296-Q296</f>
        <v>102085.58</v>
      </c>
      <c r="T296" s="126">
        <v>0</v>
      </c>
      <c r="U296" s="126">
        <f>+Q296-T296</f>
        <v>97914.42</v>
      </c>
      <c r="V296" s="126">
        <v>0</v>
      </c>
      <c r="W296" s="130">
        <f>+T296-V296</f>
        <v>0</v>
      </c>
      <c r="X296" s="54">
        <f t="shared" si="221"/>
        <v>5.4396899999999999E-6</v>
      </c>
      <c r="Y296" s="54">
        <f t="shared" si="222"/>
        <v>0</v>
      </c>
      <c r="Z296" s="54">
        <f t="shared" si="223"/>
        <v>0</v>
      </c>
      <c r="AA296" s="54">
        <f t="shared" si="250"/>
        <v>0</v>
      </c>
      <c r="AB296" s="54" t="s">
        <v>40</v>
      </c>
    </row>
    <row r="297" spans="1:28" s="133" customFormat="1" ht="42" customHeight="1" x14ac:dyDescent="0.25">
      <c r="A297" s="342" t="s">
        <v>609</v>
      </c>
      <c r="B297" s="146" t="s">
        <v>41</v>
      </c>
      <c r="C297" s="80">
        <v>20</v>
      </c>
      <c r="D297" s="80" t="s">
        <v>38</v>
      </c>
      <c r="E297" s="78" t="s">
        <v>336</v>
      </c>
      <c r="F297" s="121">
        <f t="shared" ref="F297:K297" si="251">+F298</f>
        <v>23438000000</v>
      </c>
      <c r="G297" s="73">
        <f t="shared" si="251"/>
        <v>0</v>
      </c>
      <c r="H297" s="73">
        <f t="shared" si="251"/>
        <v>0</v>
      </c>
      <c r="I297" s="73">
        <f t="shared" si="251"/>
        <v>0</v>
      </c>
      <c r="J297" s="73">
        <f t="shared" si="251"/>
        <v>0</v>
      </c>
      <c r="K297" s="73">
        <f t="shared" si="251"/>
        <v>0</v>
      </c>
      <c r="L297" s="73">
        <f>+L298</f>
        <v>23438000000</v>
      </c>
      <c r="M297" s="345">
        <f t="shared" si="219"/>
        <v>2.5634305748668336E-3</v>
      </c>
      <c r="N297" s="121">
        <f t="shared" ref="N297:W297" si="252">+N298</f>
        <v>0</v>
      </c>
      <c r="O297" s="121">
        <f t="shared" si="252"/>
        <v>23437428373</v>
      </c>
      <c r="P297" s="73">
        <f t="shared" si="252"/>
        <v>571627</v>
      </c>
      <c r="Q297" s="73">
        <f t="shared" si="252"/>
        <v>23437428373</v>
      </c>
      <c r="R297" s="73">
        <f t="shared" si="252"/>
        <v>571627</v>
      </c>
      <c r="S297" s="73">
        <f t="shared" si="252"/>
        <v>0</v>
      </c>
      <c r="T297" s="73">
        <f t="shared" si="252"/>
        <v>0</v>
      </c>
      <c r="U297" s="73">
        <f t="shared" si="252"/>
        <v>23437428373</v>
      </c>
      <c r="V297" s="73">
        <f t="shared" si="252"/>
        <v>0</v>
      </c>
      <c r="W297" s="73">
        <f t="shared" si="252"/>
        <v>0</v>
      </c>
      <c r="X297" s="346">
        <f t="shared" si="221"/>
        <v>0.9999756111016298</v>
      </c>
      <c r="Y297" s="346">
        <f t="shared" si="222"/>
        <v>0</v>
      </c>
      <c r="Z297" s="346">
        <f t="shared" si="223"/>
        <v>0</v>
      </c>
      <c r="AA297" s="346">
        <f t="shared" si="250"/>
        <v>0</v>
      </c>
      <c r="AB297" s="346" t="s">
        <v>40</v>
      </c>
    </row>
    <row r="298" spans="1:28" s="133" customFormat="1" ht="42" customHeight="1" x14ac:dyDescent="0.25">
      <c r="A298" s="344" t="s">
        <v>610</v>
      </c>
      <c r="B298" s="142" t="s">
        <v>41</v>
      </c>
      <c r="C298" s="83">
        <v>20</v>
      </c>
      <c r="D298" s="83" t="s">
        <v>38</v>
      </c>
      <c r="E298" s="144" t="s">
        <v>268</v>
      </c>
      <c r="F298" s="126">
        <v>23438000000</v>
      </c>
      <c r="G298" s="126">
        <v>0</v>
      </c>
      <c r="H298" s="126">
        <v>0</v>
      </c>
      <c r="I298" s="126">
        <v>0</v>
      </c>
      <c r="J298" s="126">
        <v>0</v>
      </c>
      <c r="K298" s="126">
        <v>0</v>
      </c>
      <c r="L298" s="128">
        <f>+F298+K298</f>
        <v>23438000000</v>
      </c>
      <c r="M298" s="145">
        <f t="shared" si="219"/>
        <v>2.5634305748668336E-3</v>
      </c>
      <c r="N298" s="126">
        <v>0</v>
      </c>
      <c r="O298" s="126">
        <v>23437428373</v>
      </c>
      <c r="P298" s="126">
        <f>L298-O298</f>
        <v>571627</v>
      </c>
      <c r="Q298" s="126">
        <v>23437428373</v>
      </c>
      <c r="R298" s="126">
        <f>+L298-Q298</f>
        <v>571627</v>
      </c>
      <c r="S298" s="126">
        <f>O298-Q298</f>
        <v>0</v>
      </c>
      <c r="T298" s="126">
        <v>0</v>
      </c>
      <c r="U298" s="126">
        <f>+Q298-T298</f>
        <v>23437428373</v>
      </c>
      <c r="V298" s="126">
        <v>0</v>
      </c>
      <c r="W298" s="130">
        <f>+T298-V298</f>
        <v>0</v>
      </c>
      <c r="X298" s="54">
        <f t="shared" si="221"/>
        <v>0.9999756111016298</v>
      </c>
      <c r="Y298" s="54">
        <f t="shared" si="222"/>
        <v>0</v>
      </c>
      <c r="Z298" s="54">
        <f t="shared" si="223"/>
        <v>0</v>
      </c>
      <c r="AA298" s="54">
        <f t="shared" si="250"/>
        <v>0</v>
      </c>
      <c r="AB298" s="54" t="s">
        <v>40</v>
      </c>
    </row>
    <row r="299" spans="1:28" ht="60" customHeight="1" x14ac:dyDescent="0.25">
      <c r="A299" s="70" t="s">
        <v>338</v>
      </c>
      <c r="B299" s="135" t="s">
        <v>37</v>
      </c>
      <c r="C299" s="32">
        <v>10</v>
      </c>
      <c r="D299" s="32" t="s">
        <v>38</v>
      </c>
      <c r="E299" s="72" t="s">
        <v>339</v>
      </c>
      <c r="F299" s="62">
        <f t="shared" ref="F299:K301" si="253">+F300</f>
        <v>5000000000</v>
      </c>
      <c r="G299" s="62">
        <f t="shared" si="253"/>
        <v>0</v>
      </c>
      <c r="H299" s="62">
        <f t="shared" si="253"/>
        <v>0</v>
      </c>
      <c r="I299" s="62">
        <f t="shared" si="253"/>
        <v>0</v>
      </c>
      <c r="J299" s="62">
        <f t="shared" si="253"/>
        <v>0</v>
      </c>
      <c r="K299" s="62">
        <f t="shared" si="253"/>
        <v>0</v>
      </c>
      <c r="L299" s="62">
        <f>+L300</f>
        <v>5000000000</v>
      </c>
      <c r="M299" s="323">
        <f t="shared" si="219"/>
        <v>5.4685352309643176E-4</v>
      </c>
      <c r="N299" s="62">
        <f t="shared" ref="N299:W301" si="254">+N300</f>
        <v>0</v>
      </c>
      <c r="O299" s="62">
        <f t="shared" si="254"/>
        <v>2442591233.1999998</v>
      </c>
      <c r="P299" s="62">
        <f t="shared" si="254"/>
        <v>2557408766.8000002</v>
      </c>
      <c r="Q299" s="62">
        <f t="shared" si="254"/>
        <v>341606682.41000003</v>
      </c>
      <c r="R299" s="62">
        <f t="shared" si="254"/>
        <v>4658393317.5900002</v>
      </c>
      <c r="S299" s="62">
        <f t="shared" si="254"/>
        <v>2100984550.7899997</v>
      </c>
      <c r="T299" s="62">
        <f t="shared" si="254"/>
        <v>535391</v>
      </c>
      <c r="U299" s="62">
        <f t="shared" si="254"/>
        <v>341071291.41000003</v>
      </c>
      <c r="V299" s="62">
        <f t="shared" si="254"/>
        <v>535391</v>
      </c>
      <c r="W299" s="62">
        <f t="shared" si="254"/>
        <v>0</v>
      </c>
      <c r="X299" s="176">
        <f t="shared" si="221"/>
        <v>6.8321336482000006E-2</v>
      </c>
      <c r="Y299" s="176">
        <f t="shared" si="222"/>
        <v>1.0707819999999999E-4</v>
      </c>
      <c r="Z299" s="176">
        <f t="shared" si="223"/>
        <v>1.0707819999999999E-4</v>
      </c>
      <c r="AA299" s="176">
        <f t="shared" si="250"/>
        <v>1.5672732050288699E-3</v>
      </c>
      <c r="AB299" s="176">
        <f t="shared" ref="AB299:AB306" si="255">+V299/T299</f>
        <v>1</v>
      </c>
    </row>
    <row r="300" spans="1:28" ht="72.75" customHeight="1" x14ac:dyDescent="0.25">
      <c r="A300" s="70" t="s">
        <v>611</v>
      </c>
      <c r="B300" s="135" t="s">
        <v>37</v>
      </c>
      <c r="C300" s="32">
        <v>10</v>
      </c>
      <c r="D300" s="32" t="s">
        <v>38</v>
      </c>
      <c r="E300" s="39" t="s">
        <v>257</v>
      </c>
      <c r="F300" s="62">
        <f t="shared" si="253"/>
        <v>5000000000</v>
      </c>
      <c r="G300" s="62">
        <f t="shared" si="253"/>
        <v>0</v>
      </c>
      <c r="H300" s="62">
        <f t="shared" si="253"/>
        <v>0</v>
      </c>
      <c r="I300" s="62">
        <f t="shared" si="253"/>
        <v>0</v>
      </c>
      <c r="J300" s="62">
        <f t="shared" si="253"/>
        <v>0</v>
      </c>
      <c r="K300" s="62">
        <f t="shared" si="253"/>
        <v>0</v>
      </c>
      <c r="L300" s="62">
        <f>+L301</f>
        <v>5000000000</v>
      </c>
      <c r="M300" s="323">
        <f t="shared" si="219"/>
        <v>5.4685352309643176E-4</v>
      </c>
      <c r="N300" s="62">
        <f t="shared" si="254"/>
        <v>0</v>
      </c>
      <c r="O300" s="62">
        <f t="shared" si="254"/>
        <v>2442591233.1999998</v>
      </c>
      <c r="P300" s="62">
        <f t="shared" si="254"/>
        <v>2557408766.8000002</v>
      </c>
      <c r="Q300" s="62">
        <f t="shared" si="254"/>
        <v>341606682.41000003</v>
      </c>
      <c r="R300" s="62">
        <f t="shared" si="254"/>
        <v>4658393317.5900002</v>
      </c>
      <c r="S300" s="62">
        <f t="shared" si="254"/>
        <v>2100984550.7899997</v>
      </c>
      <c r="T300" s="62">
        <f t="shared" si="254"/>
        <v>535391</v>
      </c>
      <c r="U300" s="62">
        <f t="shared" si="254"/>
        <v>341071291.41000003</v>
      </c>
      <c r="V300" s="62">
        <f t="shared" si="254"/>
        <v>535391</v>
      </c>
      <c r="W300" s="62">
        <f t="shared" si="254"/>
        <v>0</v>
      </c>
      <c r="X300" s="176">
        <f t="shared" si="221"/>
        <v>6.8321336482000006E-2</v>
      </c>
      <c r="Y300" s="176">
        <f t="shared" si="222"/>
        <v>1.0707819999999999E-4</v>
      </c>
      <c r="Z300" s="176">
        <f t="shared" si="223"/>
        <v>1.0707819999999999E-4</v>
      </c>
      <c r="AA300" s="176">
        <f t="shared" si="250"/>
        <v>1.5672732050288699E-3</v>
      </c>
      <c r="AB300" s="176">
        <f t="shared" si="255"/>
        <v>1</v>
      </c>
    </row>
    <row r="301" spans="1:28" ht="60" customHeight="1" x14ac:dyDescent="0.25">
      <c r="A301" s="70" t="s">
        <v>612</v>
      </c>
      <c r="B301" s="135" t="s">
        <v>37</v>
      </c>
      <c r="C301" s="32">
        <v>10</v>
      </c>
      <c r="D301" s="32" t="s">
        <v>38</v>
      </c>
      <c r="E301" s="72" t="s">
        <v>342</v>
      </c>
      <c r="F301" s="62">
        <f t="shared" si="253"/>
        <v>5000000000</v>
      </c>
      <c r="G301" s="62">
        <f t="shared" si="253"/>
        <v>0</v>
      </c>
      <c r="H301" s="62">
        <f t="shared" si="253"/>
        <v>0</v>
      </c>
      <c r="I301" s="62">
        <f t="shared" si="253"/>
        <v>0</v>
      </c>
      <c r="J301" s="62">
        <f t="shared" si="253"/>
        <v>0</v>
      </c>
      <c r="K301" s="62">
        <f t="shared" si="253"/>
        <v>0</v>
      </c>
      <c r="L301" s="62">
        <f>+L302</f>
        <v>5000000000</v>
      </c>
      <c r="M301" s="323">
        <f t="shared" si="219"/>
        <v>5.4685352309643176E-4</v>
      </c>
      <c r="N301" s="62">
        <f t="shared" si="254"/>
        <v>0</v>
      </c>
      <c r="O301" s="62">
        <f t="shared" si="254"/>
        <v>2442591233.1999998</v>
      </c>
      <c r="P301" s="62">
        <f t="shared" si="254"/>
        <v>2557408766.8000002</v>
      </c>
      <c r="Q301" s="62">
        <f t="shared" si="254"/>
        <v>341606682.41000003</v>
      </c>
      <c r="R301" s="62">
        <f t="shared" si="254"/>
        <v>4658393317.5900002</v>
      </c>
      <c r="S301" s="62">
        <f t="shared" si="254"/>
        <v>2100984550.7899997</v>
      </c>
      <c r="T301" s="62">
        <f t="shared" si="254"/>
        <v>535391</v>
      </c>
      <c r="U301" s="62">
        <f t="shared" si="254"/>
        <v>341071291.41000003</v>
      </c>
      <c r="V301" s="62">
        <f t="shared" si="254"/>
        <v>535391</v>
      </c>
      <c r="W301" s="62">
        <f t="shared" si="254"/>
        <v>0</v>
      </c>
      <c r="X301" s="176">
        <f t="shared" si="221"/>
        <v>6.8321336482000006E-2</v>
      </c>
      <c r="Y301" s="176">
        <f t="shared" si="222"/>
        <v>1.0707819999999999E-4</v>
      </c>
      <c r="Z301" s="176">
        <f t="shared" si="223"/>
        <v>1.0707819999999999E-4</v>
      </c>
      <c r="AA301" s="176">
        <f t="shared" si="250"/>
        <v>1.5672732050288699E-3</v>
      </c>
      <c r="AB301" s="176">
        <f t="shared" si="255"/>
        <v>1</v>
      </c>
    </row>
    <row r="302" spans="1:28" ht="42" customHeight="1" x14ac:dyDescent="0.25">
      <c r="A302" s="42" t="s">
        <v>613</v>
      </c>
      <c r="B302" s="148" t="s">
        <v>37</v>
      </c>
      <c r="C302" s="43">
        <v>10</v>
      </c>
      <c r="D302" s="43" t="s">
        <v>38</v>
      </c>
      <c r="E302" s="77" t="s">
        <v>268</v>
      </c>
      <c r="F302" s="45">
        <v>5000000000</v>
      </c>
      <c r="G302" s="45">
        <v>0</v>
      </c>
      <c r="H302" s="45">
        <v>0</v>
      </c>
      <c r="I302" s="45">
        <v>0</v>
      </c>
      <c r="J302" s="45">
        <v>0</v>
      </c>
      <c r="K302" s="45">
        <v>0</v>
      </c>
      <c r="L302" s="46">
        <f>+F302+K302</f>
        <v>5000000000</v>
      </c>
      <c r="M302" s="86">
        <f t="shared" si="219"/>
        <v>5.4685352309643176E-4</v>
      </c>
      <c r="N302" s="45">
        <v>0</v>
      </c>
      <c r="O302" s="45">
        <v>2442591233.1999998</v>
      </c>
      <c r="P302" s="45">
        <f>L302-O302</f>
        <v>2557408766.8000002</v>
      </c>
      <c r="Q302" s="45">
        <v>341606682.41000003</v>
      </c>
      <c r="R302" s="45">
        <f>+L302-Q302</f>
        <v>4658393317.5900002</v>
      </c>
      <c r="S302" s="45">
        <f>O302-Q302</f>
        <v>2100984550.7899997</v>
      </c>
      <c r="T302" s="45">
        <v>535391</v>
      </c>
      <c r="U302" s="45">
        <f>+Q302-T302</f>
        <v>341071291.41000003</v>
      </c>
      <c r="V302" s="45">
        <v>535391</v>
      </c>
      <c r="W302" s="48">
        <f>+T302-V302</f>
        <v>0</v>
      </c>
      <c r="X302" s="54">
        <f t="shared" si="221"/>
        <v>6.8321336482000006E-2</v>
      </c>
      <c r="Y302" s="54">
        <f t="shared" si="222"/>
        <v>1.0707819999999999E-4</v>
      </c>
      <c r="Z302" s="54">
        <f t="shared" si="223"/>
        <v>1.0707819999999999E-4</v>
      </c>
      <c r="AA302" s="54">
        <f t="shared" si="250"/>
        <v>1.5672732050288699E-3</v>
      </c>
      <c r="AB302" s="54">
        <f t="shared" si="255"/>
        <v>1</v>
      </c>
    </row>
    <row r="303" spans="1:28" ht="80.25" customHeight="1" x14ac:dyDescent="0.25">
      <c r="A303" s="70" t="s">
        <v>344</v>
      </c>
      <c r="B303" s="135" t="s">
        <v>37</v>
      </c>
      <c r="C303" s="32">
        <v>10</v>
      </c>
      <c r="D303" s="32" t="s">
        <v>38</v>
      </c>
      <c r="E303" s="72" t="s">
        <v>345</v>
      </c>
      <c r="F303" s="62">
        <f t="shared" ref="F303:K305" si="256">+F304</f>
        <v>1500000000</v>
      </c>
      <c r="G303" s="62">
        <f t="shared" si="256"/>
        <v>0</v>
      </c>
      <c r="H303" s="62">
        <f t="shared" si="256"/>
        <v>0</v>
      </c>
      <c r="I303" s="62">
        <f t="shared" si="256"/>
        <v>0</v>
      </c>
      <c r="J303" s="62">
        <f t="shared" si="256"/>
        <v>0</v>
      </c>
      <c r="K303" s="62">
        <f t="shared" si="256"/>
        <v>0</v>
      </c>
      <c r="L303" s="62">
        <f>+L304</f>
        <v>1500000000</v>
      </c>
      <c r="M303" s="318">
        <f t="shared" si="219"/>
        <v>1.6405605692892952E-4</v>
      </c>
      <c r="N303" s="62">
        <f t="shared" ref="N303:W305" si="257">+N304</f>
        <v>0</v>
      </c>
      <c r="O303" s="62">
        <f t="shared" si="257"/>
        <v>545316666</v>
      </c>
      <c r="P303" s="62">
        <f t="shared" si="257"/>
        <v>954683334</v>
      </c>
      <c r="Q303" s="62">
        <f t="shared" si="257"/>
        <v>211873829.81</v>
      </c>
      <c r="R303" s="62">
        <f t="shared" si="257"/>
        <v>1288126170.1900001</v>
      </c>
      <c r="S303" s="62">
        <f t="shared" si="257"/>
        <v>333442836.19</v>
      </c>
      <c r="T303" s="62">
        <f t="shared" si="257"/>
        <v>3930000</v>
      </c>
      <c r="U303" s="62">
        <f t="shared" si="257"/>
        <v>207943829.81</v>
      </c>
      <c r="V303" s="62">
        <f t="shared" si="257"/>
        <v>3930000</v>
      </c>
      <c r="W303" s="62">
        <f t="shared" si="257"/>
        <v>0</v>
      </c>
      <c r="X303" s="176">
        <f t="shared" si="221"/>
        <v>0.14124921987333333</v>
      </c>
      <c r="Y303" s="176">
        <f t="shared" si="222"/>
        <v>2.6199999999999999E-3</v>
      </c>
      <c r="Z303" s="176">
        <f t="shared" si="223"/>
        <v>2.6199999999999999E-3</v>
      </c>
      <c r="AA303" s="176">
        <f t="shared" si="250"/>
        <v>1.8548775011639082E-2</v>
      </c>
      <c r="AB303" s="176">
        <f t="shared" si="255"/>
        <v>1</v>
      </c>
    </row>
    <row r="304" spans="1:28" ht="80.25" customHeight="1" x14ac:dyDescent="0.25">
      <c r="A304" s="70" t="s">
        <v>614</v>
      </c>
      <c r="B304" s="135" t="s">
        <v>37</v>
      </c>
      <c r="C304" s="32">
        <v>10</v>
      </c>
      <c r="D304" s="32" t="s">
        <v>38</v>
      </c>
      <c r="E304" s="39" t="s">
        <v>257</v>
      </c>
      <c r="F304" s="62">
        <f t="shared" si="256"/>
        <v>1500000000</v>
      </c>
      <c r="G304" s="62">
        <f t="shared" si="256"/>
        <v>0</v>
      </c>
      <c r="H304" s="62">
        <f t="shared" si="256"/>
        <v>0</v>
      </c>
      <c r="I304" s="62">
        <f t="shared" si="256"/>
        <v>0</v>
      </c>
      <c r="J304" s="62">
        <f t="shared" si="256"/>
        <v>0</v>
      </c>
      <c r="K304" s="62">
        <f t="shared" si="256"/>
        <v>0</v>
      </c>
      <c r="L304" s="62">
        <f>+L305</f>
        <v>1500000000</v>
      </c>
      <c r="M304" s="318">
        <f t="shared" si="219"/>
        <v>1.6405605692892952E-4</v>
      </c>
      <c r="N304" s="62">
        <f t="shared" si="257"/>
        <v>0</v>
      </c>
      <c r="O304" s="62">
        <f t="shared" si="257"/>
        <v>545316666</v>
      </c>
      <c r="P304" s="62">
        <f t="shared" si="257"/>
        <v>954683334</v>
      </c>
      <c r="Q304" s="62">
        <f t="shared" si="257"/>
        <v>211873829.81</v>
      </c>
      <c r="R304" s="62">
        <f t="shared" si="257"/>
        <v>1288126170.1900001</v>
      </c>
      <c r="S304" s="62">
        <f t="shared" si="257"/>
        <v>333442836.19</v>
      </c>
      <c r="T304" s="62">
        <f t="shared" si="257"/>
        <v>3930000</v>
      </c>
      <c r="U304" s="62">
        <f t="shared" si="257"/>
        <v>207943829.81</v>
      </c>
      <c r="V304" s="62">
        <f t="shared" si="257"/>
        <v>3930000</v>
      </c>
      <c r="W304" s="62">
        <f t="shared" si="257"/>
        <v>0</v>
      </c>
      <c r="X304" s="176">
        <f t="shared" si="221"/>
        <v>0.14124921987333333</v>
      </c>
      <c r="Y304" s="176">
        <f t="shared" si="222"/>
        <v>2.6199999999999999E-3</v>
      </c>
      <c r="Z304" s="176">
        <f t="shared" si="223"/>
        <v>2.6199999999999999E-3</v>
      </c>
      <c r="AA304" s="176">
        <f t="shared" si="250"/>
        <v>1.8548775011639082E-2</v>
      </c>
      <c r="AB304" s="176">
        <f t="shared" si="255"/>
        <v>1</v>
      </c>
    </row>
    <row r="305" spans="1:28" ht="42" customHeight="1" x14ac:dyDescent="0.25">
      <c r="A305" s="70" t="s">
        <v>615</v>
      </c>
      <c r="B305" s="135" t="s">
        <v>37</v>
      </c>
      <c r="C305" s="32">
        <v>10</v>
      </c>
      <c r="D305" s="32" t="s">
        <v>38</v>
      </c>
      <c r="E305" s="72" t="s">
        <v>348</v>
      </c>
      <c r="F305" s="62">
        <f t="shared" si="256"/>
        <v>1500000000</v>
      </c>
      <c r="G305" s="62">
        <f t="shared" si="256"/>
        <v>0</v>
      </c>
      <c r="H305" s="62">
        <f t="shared" si="256"/>
        <v>0</v>
      </c>
      <c r="I305" s="62">
        <f t="shared" si="256"/>
        <v>0</v>
      </c>
      <c r="J305" s="62">
        <f t="shared" si="256"/>
        <v>0</v>
      </c>
      <c r="K305" s="62">
        <f t="shared" si="256"/>
        <v>0</v>
      </c>
      <c r="L305" s="62">
        <f>+L306</f>
        <v>1500000000</v>
      </c>
      <c r="M305" s="318">
        <f t="shared" si="219"/>
        <v>1.6405605692892952E-4</v>
      </c>
      <c r="N305" s="62">
        <f t="shared" si="257"/>
        <v>0</v>
      </c>
      <c r="O305" s="62">
        <f t="shared" si="257"/>
        <v>545316666</v>
      </c>
      <c r="P305" s="62">
        <f t="shared" si="257"/>
        <v>954683334</v>
      </c>
      <c r="Q305" s="62">
        <f t="shared" si="257"/>
        <v>211873829.81</v>
      </c>
      <c r="R305" s="62">
        <f t="shared" si="257"/>
        <v>1288126170.1900001</v>
      </c>
      <c r="S305" s="62">
        <f t="shared" si="257"/>
        <v>333442836.19</v>
      </c>
      <c r="T305" s="62">
        <f t="shared" si="257"/>
        <v>3930000</v>
      </c>
      <c r="U305" s="62">
        <f t="shared" si="257"/>
        <v>207943829.81</v>
      </c>
      <c r="V305" s="62">
        <f t="shared" si="257"/>
        <v>3930000</v>
      </c>
      <c r="W305" s="62">
        <f t="shared" si="257"/>
        <v>0</v>
      </c>
      <c r="X305" s="176">
        <f t="shared" si="221"/>
        <v>0.14124921987333333</v>
      </c>
      <c r="Y305" s="176">
        <f t="shared" si="222"/>
        <v>2.6199999999999999E-3</v>
      </c>
      <c r="Z305" s="176">
        <f t="shared" si="223"/>
        <v>2.6199999999999999E-3</v>
      </c>
      <c r="AA305" s="176">
        <f t="shared" si="250"/>
        <v>1.8548775011639082E-2</v>
      </c>
      <c r="AB305" s="176">
        <f t="shared" si="255"/>
        <v>1</v>
      </c>
    </row>
    <row r="306" spans="1:28" ht="42" customHeight="1" thickBot="1" x14ac:dyDescent="0.3">
      <c r="A306" s="88" t="s">
        <v>616</v>
      </c>
      <c r="B306" s="204" t="s">
        <v>37</v>
      </c>
      <c r="C306" s="89">
        <v>10</v>
      </c>
      <c r="D306" s="89" t="s">
        <v>38</v>
      </c>
      <c r="E306" s="77" t="s">
        <v>268</v>
      </c>
      <c r="F306" s="107">
        <v>1500000000</v>
      </c>
      <c r="G306" s="91">
        <v>0</v>
      </c>
      <c r="H306" s="91">
        <v>0</v>
      </c>
      <c r="I306" s="91">
        <v>0</v>
      </c>
      <c r="J306" s="91">
        <v>0</v>
      </c>
      <c r="K306" s="91">
        <v>0</v>
      </c>
      <c r="L306" s="92">
        <f>+F306+K306</f>
        <v>1500000000</v>
      </c>
      <c r="M306" s="347">
        <f t="shared" si="219"/>
        <v>1.6405605692892952E-4</v>
      </c>
      <c r="N306" s="107">
        <v>0</v>
      </c>
      <c r="O306" s="91">
        <v>545316666</v>
      </c>
      <c r="P306" s="91">
        <f>L306-O306</f>
        <v>954683334</v>
      </c>
      <c r="Q306" s="91">
        <v>211873829.81</v>
      </c>
      <c r="R306" s="91">
        <f>+L306-Q306</f>
        <v>1288126170.1900001</v>
      </c>
      <c r="S306" s="91">
        <f>O306-Q306</f>
        <v>333442836.19</v>
      </c>
      <c r="T306" s="91">
        <v>3930000</v>
      </c>
      <c r="U306" s="91">
        <f>+Q306-T306</f>
        <v>207943829.81</v>
      </c>
      <c r="V306" s="91">
        <v>3930000</v>
      </c>
      <c r="W306" s="93">
        <f>+T306-V306</f>
        <v>0</v>
      </c>
      <c r="X306" s="186">
        <f t="shared" si="221"/>
        <v>0.14124921987333333</v>
      </c>
      <c r="Y306" s="186">
        <f t="shared" si="222"/>
        <v>2.6199999999999999E-3</v>
      </c>
      <c r="Z306" s="186">
        <f t="shared" si="223"/>
        <v>2.6199999999999999E-3</v>
      </c>
      <c r="AA306" s="186">
        <f t="shared" si="250"/>
        <v>1.8548775011639082E-2</v>
      </c>
      <c r="AB306" s="186">
        <f t="shared" si="255"/>
        <v>1</v>
      </c>
    </row>
    <row r="307" spans="1:28" ht="30.75" customHeight="1" thickBot="1" x14ac:dyDescent="0.3">
      <c r="A307" s="399" t="s">
        <v>350</v>
      </c>
      <c r="B307" s="400"/>
      <c r="C307" s="400"/>
      <c r="D307" s="400"/>
      <c r="E307" s="400"/>
      <c r="F307" s="207">
        <f t="shared" ref="F307:W307" si="258">+F9+F10+F110+F111+F119+F120</f>
        <v>9143216215722</v>
      </c>
      <c r="G307" s="207">
        <f t="shared" si="258"/>
        <v>0</v>
      </c>
      <c r="H307" s="207">
        <f t="shared" si="258"/>
        <v>0</v>
      </c>
      <c r="I307" s="207">
        <f t="shared" si="258"/>
        <v>10400000</v>
      </c>
      <c r="J307" s="207">
        <f t="shared" si="258"/>
        <v>10400000</v>
      </c>
      <c r="K307" s="207">
        <f t="shared" si="258"/>
        <v>0</v>
      </c>
      <c r="L307" s="207">
        <f t="shared" si="258"/>
        <v>9143216215722</v>
      </c>
      <c r="M307" s="208">
        <f t="shared" si="258"/>
        <v>0.99999999999999989</v>
      </c>
      <c r="N307" s="207">
        <f t="shared" si="258"/>
        <v>12558065092</v>
      </c>
      <c r="O307" s="207">
        <f t="shared" si="258"/>
        <v>2067323979692.54</v>
      </c>
      <c r="P307" s="207">
        <f t="shared" si="258"/>
        <v>7075892236029.46</v>
      </c>
      <c r="Q307" s="207">
        <f t="shared" si="258"/>
        <v>1945532570950.7102</v>
      </c>
      <c r="R307" s="207">
        <f t="shared" si="258"/>
        <v>7197594528940.29</v>
      </c>
      <c r="S307" s="207">
        <f t="shared" si="258"/>
        <v>121791408741.82999</v>
      </c>
      <c r="T307" s="207">
        <f t="shared" si="258"/>
        <v>1593667396840.0703</v>
      </c>
      <c r="U307" s="207">
        <f t="shared" si="258"/>
        <v>351865174110.64001</v>
      </c>
      <c r="V307" s="207">
        <f t="shared" si="258"/>
        <v>1586248281732.3704</v>
      </c>
      <c r="W307" s="207">
        <f t="shared" si="258"/>
        <v>7419115107.6999998</v>
      </c>
      <c r="X307" s="348">
        <f t="shared" si="221"/>
        <v>0.2127842681446509</v>
      </c>
      <c r="Y307" s="348">
        <f t="shared" si="222"/>
        <v>0.17430052612118233</v>
      </c>
      <c r="Z307" s="348">
        <f t="shared" si="223"/>
        <v>0.17348909227420159</v>
      </c>
      <c r="AA307" s="348">
        <f t="shared" si="250"/>
        <v>0.8191419771817563</v>
      </c>
      <c r="AB307" s="349">
        <f>+V307/T307</f>
        <v>0.99534462766671983</v>
      </c>
    </row>
    <row r="308" spans="1:28" s="153" customFormat="1" ht="25.5" customHeight="1" thickBot="1" x14ac:dyDescent="0.3">
      <c r="A308" s="2" t="s">
        <v>351</v>
      </c>
      <c r="E308" s="154"/>
      <c r="F308" s="155"/>
      <c r="G308" s="155"/>
      <c r="H308" s="155"/>
      <c r="I308" s="155"/>
      <c r="J308" s="155"/>
      <c r="K308" s="155"/>
      <c r="L308" s="156"/>
      <c r="M308" s="157"/>
      <c r="N308" s="155"/>
      <c r="O308" s="155"/>
      <c r="P308" s="155"/>
      <c r="Q308" s="155"/>
      <c r="R308" s="155"/>
      <c r="S308" s="155"/>
      <c r="T308" s="155"/>
      <c r="U308" s="155"/>
      <c r="V308" s="155"/>
      <c r="W308" s="155"/>
      <c r="X308" s="158"/>
      <c r="Y308" s="158"/>
      <c r="Z308" s="158"/>
      <c r="AA308" s="158"/>
      <c r="AB308" s="158"/>
    </row>
    <row r="309" spans="1:28" ht="312.75" customHeight="1" thickBot="1" x14ac:dyDescent="0.3">
      <c r="A309" s="382" t="s">
        <v>618</v>
      </c>
      <c r="B309" s="383"/>
      <c r="C309" s="383"/>
      <c r="D309" s="383"/>
      <c r="E309" s="383"/>
      <c r="F309" s="383"/>
      <c r="G309" s="383"/>
      <c r="H309" s="383"/>
      <c r="I309" s="383"/>
      <c r="J309" s="383"/>
      <c r="K309" s="383"/>
      <c r="L309" s="383"/>
      <c r="M309" s="383"/>
      <c r="N309" s="384"/>
    </row>
    <row r="310" spans="1:28" ht="23.25" customHeight="1" x14ac:dyDescent="0.25">
      <c r="A310" s="133" t="s">
        <v>617</v>
      </c>
      <c r="E310" s="3"/>
    </row>
    <row r="311" spans="1:28" ht="25.5" customHeight="1" x14ac:dyDescent="0.25">
      <c r="A311" s="133" t="s">
        <v>354</v>
      </c>
      <c r="E311" s="3"/>
    </row>
    <row r="312" spans="1:28" ht="34.5" customHeight="1" x14ac:dyDescent="0.25"/>
    <row r="313" spans="1:28" ht="48" customHeight="1" x14ac:dyDescent="0.25"/>
    <row r="314" spans="1:28" ht="30.75" customHeight="1" x14ac:dyDescent="0.25"/>
    <row r="315" spans="1:28" ht="48" customHeight="1" x14ac:dyDescent="0.25"/>
    <row r="316" spans="1:28" ht="66" customHeight="1" x14ac:dyDescent="0.25"/>
    <row r="317" spans="1:28" ht="60.75" customHeight="1" x14ac:dyDescent="0.25"/>
    <row r="318" spans="1:28" ht="35.25" customHeight="1" x14ac:dyDescent="0.25"/>
    <row r="319" spans="1:28" ht="48.75" customHeight="1" x14ac:dyDescent="0.25"/>
    <row r="320" spans="1:28" ht="72" customHeight="1" x14ac:dyDescent="0.25"/>
    <row r="321" ht="49.5" customHeight="1" x14ac:dyDescent="0.25"/>
    <row r="322" ht="35.25" customHeight="1" x14ac:dyDescent="0.25"/>
    <row r="323" ht="42.75" customHeight="1" x14ac:dyDescent="0.25"/>
    <row r="324" s="159" customFormat="1" ht="33" customHeight="1" x14ac:dyDescent="0.25"/>
    <row r="325" s="153" customFormat="1" ht="15" customHeight="1" x14ac:dyDescent="0.25"/>
    <row r="326" s="159" customFormat="1" ht="341.25" customHeight="1" x14ac:dyDescent="0.25"/>
    <row r="327" s="153" customFormat="1" ht="15.75" customHeight="1" x14ac:dyDescent="0.25"/>
    <row r="328" s="161" customFormat="1" x14ac:dyDescent="0.25"/>
    <row r="330" s="161" customFormat="1" x14ac:dyDescent="0.25"/>
    <row r="331" s="161" customFormat="1" x14ac:dyDescent="0.25"/>
  </sheetData>
  <mergeCells count="25">
    <mergeCell ref="A1:AB1"/>
    <mergeCell ref="A2:AB2"/>
    <mergeCell ref="A3:AB3"/>
    <mergeCell ref="A7:A8"/>
    <mergeCell ref="B7:B8"/>
    <mergeCell ref="C7:C8"/>
    <mergeCell ref="D7:D8"/>
    <mergeCell ref="E7:E8"/>
    <mergeCell ref="F7:F8"/>
    <mergeCell ref="G7:K7"/>
    <mergeCell ref="X7:AB7"/>
    <mergeCell ref="U7:U8"/>
    <mergeCell ref="V7:V8"/>
    <mergeCell ref="W7:W8"/>
    <mergeCell ref="A307:E307"/>
    <mergeCell ref="A309:N309"/>
    <mergeCell ref="R7:R8"/>
    <mergeCell ref="S7:S8"/>
    <mergeCell ref="T7:T8"/>
    <mergeCell ref="L7:L8"/>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A5BE0-0FEA-4379-AD2F-6FD9CB3C6868}">
  <sheetPr>
    <tabColor theme="0"/>
  </sheetPr>
  <dimension ref="A1:O309"/>
  <sheetViews>
    <sheetView zoomScale="77" zoomScaleNormal="77" workbookViewId="0">
      <selection activeCell="H116" sqref="H116"/>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13" t="s">
        <v>0</v>
      </c>
      <c r="B2" s="413"/>
      <c r="C2" s="413"/>
      <c r="D2" s="413"/>
      <c r="E2" s="413"/>
      <c r="F2" s="413"/>
      <c r="G2" s="413"/>
      <c r="H2" s="413"/>
      <c r="I2" s="413"/>
      <c r="J2" s="413"/>
      <c r="K2" s="162"/>
      <c r="L2" s="162"/>
      <c r="M2" s="162"/>
      <c r="N2" s="162"/>
      <c r="O2" s="162"/>
    </row>
    <row r="3" spans="1:15" ht="24.95" customHeight="1" x14ac:dyDescent="0.25">
      <c r="A3" s="414" t="s">
        <v>355</v>
      </c>
      <c r="B3" s="414"/>
      <c r="C3" s="414"/>
      <c r="D3" s="414"/>
      <c r="E3" s="414"/>
      <c r="F3" s="414"/>
      <c r="G3" s="414"/>
      <c r="H3" s="414"/>
      <c r="I3" s="414"/>
      <c r="J3" s="414"/>
      <c r="K3" s="164"/>
      <c r="L3" s="162"/>
      <c r="M3" s="162"/>
      <c r="N3" s="162"/>
      <c r="O3" s="162"/>
    </row>
    <row r="4" spans="1:15" ht="24.95" customHeight="1" x14ac:dyDescent="0.25">
      <c r="A4" s="415" t="s">
        <v>675</v>
      </c>
      <c r="B4" s="415"/>
      <c r="C4" s="415"/>
      <c r="D4" s="415"/>
      <c r="E4" s="415"/>
      <c r="F4" s="415"/>
      <c r="G4" s="415"/>
      <c r="H4" s="415"/>
      <c r="I4" s="415"/>
      <c r="J4" s="415"/>
      <c r="K4" s="162"/>
      <c r="L4" s="162"/>
      <c r="M4" s="162"/>
      <c r="N4" s="162"/>
      <c r="O4" s="162"/>
    </row>
    <row r="5" spans="1:15" ht="37.5" customHeight="1" thickBot="1" x14ac:dyDescent="0.3">
      <c r="A5" s="162"/>
      <c r="B5" s="162"/>
      <c r="C5" s="163"/>
      <c r="D5" s="163"/>
      <c r="E5" s="162"/>
      <c r="F5" s="164"/>
      <c r="G5" s="164"/>
      <c r="H5" s="167" t="s">
        <v>3</v>
      </c>
      <c r="I5" s="168" t="s">
        <v>4</v>
      </c>
      <c r="J5" s="169" t="s">
        <v>5</v>
      </c>
      <c r="K5" s="162"/>
      <c r="L5" s="162"/>
      <c r="M5" s="162"/>
      <c r="N5" s="162"/>
      <c r="O5" s="162"/>
    </row>
    <row r="6" spans="1:15" ht="29.25" customHeight="1" x14ac:dyDescent="0.25">
      <c r="A6" s="416" t="s">
        <v>6</v>
      </c>
      <c r="B6" s="418" t="s">
        <v>7</v>
      </c>
      <c r="C6" s="418" t="s">
        <v>8</v>
      </c>
      <c r="D6" s="418" t="s">
        <v>9</v>
      </c>
      <c r="E6" s="418" t="s">
        <v>10</v>
      </c>
      <c r="F6" s="407" t="s">
        <v>357</v>
      </c>
      <c r="G6" s="420" t="s">
        <v>358</v>
      </c>
      <c r="H6" s="407" t="s">
        <v>359</v>
      </c>
      <c r="I6" s="409" t="s">
        <v>14</v>
      </c>
      <c r="J6" s="407" t="s">
        <v>360</v>
      </c>
      <c r="K6" s="407" t="s">
        <v>361</v>
      </c>
      <c r="L6" s="407" t="s">
        <v>362</v>
      </c>
      <c r="M6" s="411" t="s">
        <v>363</v>
      </c>
      <c r="N6" s="411"/>
      <c r="O6" s="412"/>
    </row>
    <row r="7" spans="1:15" ht="84.75" customHeight="1" thickBot="1" x14ac:dyDescent="0.3">
      <c r="A7" s="417"/>
      <c r="B7" s="419"/>
      <c r="C7" s="419"/>
      <c r="D7" s="419"/>
      <c r="E7" s="419"/>
      <c r="F7" s="408"/>
      <c r="G7" s="421"/>
      <c r="H7" s="408"/>
      <c r="I7" s="410"/>
      <c r="J7" s="408"/>
      <c r="K7" s="408"/>
      <c r="L7" s="40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49073.77</v>
      </c>
      <c r="H8" s="26">
        <f>+H9</f>
        <v>286764168.63</v>
      </c>
      <c r="I8" s="289">
        <f t="shared" ref="I8:I71" si="0">+H8/$H$117</f>
        <v>4.0091390575826115E-3</v>
      </c>
      <c r="J8" s="26">
        <f>+J9</f>
        <v>278587272.63</v>
      </c>
      <c r="K8" s="26">
        <f>+K9</f>
        <v>278587272.63</v>
      </c>
      <c r="L8" s="26">
        <f>+L9</f>
        <v>0</v>
      </c>
      <c r="M8" s="290">
        <f t="shared" ref="M8:M71" si="1">+J8/H8</f>
        <v>0.97148564257848302</v>
      </c>
      <c r="N8" s="290">
        <f t="shared" ref="N8:N71" si="2">+K8/H8</f>
        <v>0.97148564257848302</v>
      </c>
      <c r="O8" s="291">
        <f t="shared" ref="O8:O43" si="3">+K8/J8</f>
        <v>1</v>
      </c>
    </row>
    <row r="9" spans="1:15" ht="27.75" customHeight="1" x14ac:dyDescent="0.25">
      <c r="A9" s="110" t="s">
        <v>100</v>
      </c>
      <c r="B9" s="111" t="s">
        <v>41</v>
      </c>
      <c r="C9" s="111">
        <v>20</v>
      </c>
      <c r="D9" s="111" t="s">
        <v>38</v>
      </c>
      <c r="E9" s="231" t="s">
        <v>101</v>
      </c>
      <c r="F9" s="254">
        <f>+F10+F15</f>
        <v>286813242.39999998</v>
      </c>
      <c r="G9" s="254">
        <f>+G10+G15</f>
        <v>49073.77</v>
      </c>
      <c r="H9" s="254">
        <f>+H10+H15</f>
        <v>286764168.63</v>
      </c>
      <c r="I9" s="292">
        <f t="shared" si="0"/>
        <v>4.0091390575826115E-3</v>
      </c>
      <c r="J9" s="254">
        <f>+J10+J15</f>
        <v>278587272.63</v>
      </c>
      <c r="K9" s="254">
        <f>+K10+K15</f>
        <v>278587272.63</v>
      </c>
      <c r="L9" s="254">
        <f>+L10+L15</f>
        <v>0</v>
      </c>
      <c r="M9" s="292">
        <f t="shared" si="1"/>
        <v>0.97148564257848302</v>
      </c>
      <c r="N9" s="292">
        <f t="shared" si="2"/>
        <v>0.97148564257848302</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2.7755848473121362E-4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2.7755848473121362E-4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2.7755848473121362E-4</v>
      </c>
      <c r="J12" s="242">
        <f>+J14+J13</f>
        <v>19853097.380000003</v>
      </c>
      <c r="K12" s="242">
        <f>+K14+K13</f>
        <v>19853097.380000003</v>
      </c>
      <c r="L12" s="242">
        <f>+L14+L13</f>
        <v>0</v>
      </c>
      <c r="M12" s="294">
        <f t="shared" si="1"/>
        <v>1</v>
      </c>
      <c r="N12" s="294">
        <f t="shared" si="2"/>
        <v>1</v>
      </c>
      <c r="O12" s="295">
        <f t="shared" si="3"/>
        <v>1</v>
      </c>
    </row>
    <row r="13" spans="1:15" ht="35.25" customHeight="1" x14ac:dyDescent="0.25">
      <c r="A13" s="114" t="s">
        <v>367</v>
      </c>
      <c r="B13" s="43" t="s">
        <v>41</v>
      </c>
      <c r="C13" s="43">
        <v>20</v>
      </c>
      <c r="D13" s="43" t="s">
        <v>38</v>
      </c>
      <c r="E13" s="237" t="s">
        <v>368</v>
      </c>
      <c r="F13" s="244">
        <v>8428841</v>
      </c>
      <c r="G13" s="244">
        <v>0</v>
      </c>
      <c r="H13" s="296">
        <f>+F13-G13</f>
        <v>8428841</v>
      </c>
      <c r="I13" s="297">
        <f t="shared" si="0"/>
        <v>1.1784036975294015E-4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1.5971811497827348E-4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49073.77</v>
      </c>
      <c r="H15" s="243">
        <f>+H16+H33</f>
        <v>266911071.25</v>
      </c>
      <c r="I15" s="294">
        <f t="shared" si="0"/>
        <v>3.7315805728513982E-3</v>
      </c>
      <c r="J15" s="243">
        <f>+J16+J33</f>
        <v>258734175.25</v>
      </c>
      <c r="K15" s="243">
        <f>+K16+K33</f>
        <v>258734175.25</v>
      </c>
      <c r="L15" s="243">
        <f>+L16+L33</f>
        <v>0</v>
      </c>
      <c r="M15" s="294">
        <f t="shared" si="1"/>
        <v>0.96936471776271438</v>
      </c>
      <c r="N15" s="294">
        <f t="shared" si="2"/>
        <v>0.96936471776271438</v>
      </c>
      <c r="O15" s="295">
        <f t="shared" si="3"/>
        <v>1</v>
      </c>
    </row>
    <row r="16" spans="1:15" ht="24.75" customHeight="1" x14ac:dyDescent="0.25">
      <c r="A16" s="113" t="s">
        <v>116</v>
      </c>
      <c r="B16" s="32" t="s">
        <v>41</v>
      </c>
      <c r="C16" s="32">
        <v>20</v>
      </c>
      <c r="D16" s="32" t="s">
        <v>38</v>
      </c>
      <c r="E16" s="234" t="s">
        <v>117</v>
      </c>
      <c r="F16" s="242">
        <f>+F17+F20+F29</f>
        <v>178363939.63</v>
      </c>
      <c r="G16" s="242">
        <f>+G17+G20+G29</f>
        <v>48380.77</v>
      </c>
      <c r="H16" s="242">
        <f>+H17+H20+H29</f>
        <v>178315558.85999998</v>
      </c>
      <c r="I16" s="294">
        <f t="shared" si="0"/>
        <v>2.4929609407467242E-3</v>
      </c>
      <c r="J16" s="242">
        <f>+J17+J20+J29</f>
        <v>178315558.85999998</v>
      </c>
      <c r="K16" s="242">
        <f>+K17+K20+K29</f>
        <v>178315558.85999998</v>
      </c>
      <c r="L16" s="242">
        <f>+L17+L20+L29</f>
        <v>0</v>
      </c>
      <c r="M16" s="294">
        <f t="shared" si="1"/>
        <v>1</v>
      </c>
      <c r="N16" s="294">
        <f t="shared" si="2"/>
        <v>1</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6.7386720090871401E-4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4.1808465971938183E-6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6.6968635431152029E-4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48368.59</v>
      </c>
      <c r="H20" s="242">
        <f>+H21+H22+H23+H24+H25+H26+H27+H28</f>
        <v>116603726.25999999</v>
      </c>
      <c r="I20" s="294">
        <f t="shared" si="0"/>
        <v>1.6301916499610108E-3</v>
      </c>
      <c r="J20" s="242">
        <f>+J21+J22+J23+J24+J25+J26+J27+J28</f>
        <v>116603726.25999999</v>
      </c>
      <c r="K20" s="242">
        <f>+K21+K22+K23+K24+K25+K26+K27+K28</f>
        <v>116603726.25999999</v>
      </c>
      <c r="L20" s="242">
        <f>+L21+L22+L23+L24+L25+L26+L27+L28</f>
        <v>0</v>
      </c>
      <c r="M20" s="294">
        <f t="shared" si="1"/>
        <v>1</v>
      </c>
      <c r="N20" s="294">
        <f t="shared" si="2"/>
        <v>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1.0114973994200649E-5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1.1848010124439062E-3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48368.59</v>
      </c>
      <c r="H23" s="296">
        <f t="shared" si="6"/>
        <v>469122.72</v>
      </c>
      <c r="I23" s="300">
        <f t="shared" si="0"/>
        <v>6.5586235147044542E-6</v>
      </c>
      <c r="J23" s="244">
        <v>469122.72</v>
      </c>
      <c r="K23" s="244">
        <v>469122.72</v>
      </c>
      <c r="L23" s="296">
        <f t="shared" si="7"/>
        <v>0</v>
      </c>
      <c r="M23" s="297">
        <f t="shared" si="1"/>
        <v>1</v>
      </c>
      <c r="N23" s="297">
        <f t="shared" si="2"/>
        <v>1</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5.4838957142020797E-6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9.4100854332972602E-6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2.7173330853619196E-5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1.249388083888915E-4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2.6171091961818961E-4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12.18</v>
      </c>
      <c r="H29" s="242">
        <f>+H30+H31+H32</f>
        <v>13511716.600000001</v>
      </c>
      <c r="I29" s="294">
        <f t="shared" si="0"/>
        <v>1.8890208987699963E-4</v>
      </c>
      <c r="J29" s="242">
        <f>+J30+J31+J32</f>
        <v>13511716.6</v>
      </c>
      <c r="K29" s="242">
        <f>+K30+K31+K32</f>
        <v>13511716.6</v>
      </c>
      <c r="L29" s="242">
        <f>+L30+L31+L32</f>
        <v>0</v>
      </c>
      <c r="M29" s="294">
        <f t="shared" si="1"/>
        <v>0.99999999999999989</v>
      </c>
      <c r="N29" s="294">
        <f t="shared" si="2"/>
        <v>0.99999999999999989</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9.4065762992647173E-5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12.18</v>
      </c>
      <c r="H31" s="296">
        <f>+F31-G31</f>
        <v>6018733.6000000006</v>
      </c>
      <c r="I31" s="297">
        <f t="shared" si="0"/>
        <v>8.4145589277155028E-5</v>
      </c>
      <c r="J31" s="296">
        <v>6018733.5999999996</v>
      </c>
      <c r="K31" s="244">
        <v>6018733.5999999996</v>
      </c>
      <c r="L31" s="296">
        <f>+J31-K31</f>
        <v>0</v>
      </c>
      <c r="M31" s="297">
        <f t="shared" si="1"/>
        <v>0.99999999999999989</v>
      </c>
      <c r="N31" s="297">
        <f t="shared" si="2"/>
        <v>0.99999999999999989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1.0690737607197422E-5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693</v>
      </c>
      <c r="H33" s="242">
        <f>+H34+H37+H39+H44</f>
        <v>88595512.390000001</v>
      </c>
      <c r="I33" s="294">
        <f t="shared" si="0"/>
        <v>1.2386196321046738E-3</v>
      </c>
      <c r="J33" s="242">
        <f>+J34+J37+J39+J44</f>
        <v>80418616.390000001</v>
      </c>
      <c r="K33" s="242">
        <f>+K34+K37+K39+K44</f>
        <v>80418616.390000001</v>
      </c>
      <c r="L33" s="242">
        <f>+L34+L37+L39+L44</f>
        <v>0</v>
      </c>
      <c r="M33" s="294">
        <f t="shared" si="1"/>
        <v>0.90770530267938321</v>
      </c>
      <c r="N33" s="294">
        <f t="shared" si="2"/>
        <v>0.90770530267938321</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1.5116776207031588E-5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6.9289039824710368E-6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8.1878722245605503E-6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2.0217902151852378E-5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2.0217902151852378E-5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1.2032849537457898E-3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si="0"/>
        <v>9.994517026772823E-6</v>
      </c>
      <c r="J40" s="296">
        <v>714884</v>
      </c>
      <c r="K40" s="296">
        <v>714884</v>
      </c>
      <c r="L40" s="296">
        <f>+J40-K40</f>
        <v>0</v>
      </c>
      <c r="M40" s="297">
        <f t="shared" si="1"/>
        <v>1</v>
      </c>
      <c r="N40" s="297">
        <f t="shared" si="2"/>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0"/>
        <v>1.1589337217197849E-3</v>
      </c>
      <c r="J41" s="296">
        <v>74718873</v>
      </c>
      <c r="K41" s="296">
        <v>74718873</v>
      </c>
      <c r="L41" s="296">
        <f>+J41-K41</f>
        <v>0</v>
      </c>
      <c r="M41" s="297">
        <f t="shared" si="1"/>
        <v>0.90135930821752797</v>
      </c>
      <c r="N41" s="297">
        <f t="shared" si="2"/>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0"/>
        <v>3.0667231050276171E-5</v>
      </c>
      <c r="J42" s="296">
        <v>2193554</v>
      </c>
      <c r="K42" s="296">
        <v>2193554</v>
      </c>
      <c r="L42" s="296">
        <f>+J42-K42</f>
        <v>0</v>
      </c>
      <c r="M42" s="297">
        <f t="shared" si="1"/>
        <v>1</v>
      </c>
      <c r="N42" s="297">
        <f t="shared" si="2"/>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0"/>
        <v>3.6894839489558417E-6</v>
      </c>
      <c r="J43" s="296">
        <v>263900</v>
      </c>
      <c r="K43" s="296">
        <v>263900</v>
      </c>
      <c r="L43" s="296">
        <f>+J43-K43</f>
        <v>0</v>
      </c>
      <c r="M43" s="297">
        <f t="shared" si="1"/>
        <v>1</v>
      </c>
      <c r="N43" s="297">
        <f t="shared" si="2"/>
        <v>1</v>
      </c>
      <c r="O43" s="298">
        <f t="shared" si="3"/>
        <v>1</v>
      </c>
    </row>
    <row r="44" spans="1:15" ht="41.25" customHeight="1" x14ac:dyDescent="0.25">
      <c r="A44" s="113" t="s">
        <v>190</v>
      </c>
      <c r="B44" s="32" t="s">
        <v>41</v>
      </c>
      <c r="C44" s="32">
        <v>20</v>
      </c>
      <c r="D44" s="32" t="s">
        <v>38</v>
      </c>
      <c r="E44" s="234" t="s">
        <v>191</v>
      </c>
      <c r="F44" s="242">
        <f>+F45</f>
        <v>693</v>
      </c>
      <c r="G44" s="242">
        <f>+G45</f>
        <v>693</v>
      </c>
      <c r="H44" s="242">
        <f>+H45</f>
        <v>0</v>
      </c>
      <c r="I44" s="301">
        <f t="shared" si="0"/>
        <v>0</v>
      </c>
      <c r="J44" s="242">
        <f>+J45</f>
        <v>0</v>
      </c>
      <c r="K44" s="242">
        <f>+K45</f>
        <v>0</v>
      </c>
      <c r="L44" s="242">
        <f>+L45</f>
        <v>0</v>
      </c>
      <c r="M44" s="294" t="s">
        <v>40</v>
      </c>
      <c r="N44" s="294" t="s">
        <v>40</v>
      </c>
      <c r="O44" s="295" t="s">
        <v>40</v>
      </c>
    </row>
    <row r="45" spans="1:15" ht="36.75" customHeight="1" thickBot="1" x14ac:dyDescent="0.3">
      <c r="A45" s="184" t="s">
        <v>200</v>
      </c>
      <c r="B45" s="89" t="s">
        <v>41</v>
      </c>
      <c r="C45" s="89">
        <v>20</v>
      </c>
      <c r="D45" s="89" t="s">
        <v>38</v>
      </c>
      <c r="E45" s="302" t="s">
        <v>201</v>
      </c>
      <c r="F45" s="250">
        <v>693</v>
      </c>
      <c r="G45" s="303">
        <v>693</v>
      </c>
      <c r="H45" s="303">
        <f>+F45-G45</f>
        <v>0</v>
      </c>
      <c r="I45" s="304">
        <f t="shared" si="0"/>
        <v>0</v>
      </c>
      <c r="J45" s="303">
        <v>0</v>
      </c>
      <c r="K45" s="303">
        <v>0</v>
      </c>
      <c r="L45" s="303">
        <f>+J45-K45</f>
        <v>0</v>
      </c>
      <c r="M45" s="297" t="s">
        <v>40</v>
      </c>
      <c r="N45" s="297" t="s">
        <v>40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0"/>
        <v>0.44194094507712495</v>
      </c>
      <c r="J46" s="192">
        <f>+J49+J55+J77+J87</f>
        <v>30910897568.190002</v>
      </c>
      <c r="K46" s="192">
        <f>+K49+K55+K77+K87</f>
        <v>30663643695.790001</v>
      </c>
      <c r="L46" s="192">
        <f>+L49+L55+L77+L87</f>
        <v>247253872.40000153</v>
      </c>
      <c r="M46" s="307">
        <f t="shared" si="1"/>
        <v>0.97785308665480553</v>
      </c>
      <c r="N46" s="307">
        <f t="shared" si="2"/>
        <v>0.97003131565057221</v>
      </c>
      <c r="O46" s="308">
        <f t="shared" ref="O46:O109" si="8">+K46/J46</f>
        <v>0.99200107755348887</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0"/>
        <v>5.9569224660505661E-2</v>
      </c>
      <c r="J47" s="26">
        <f>+J88</f>
        <v>2244357000</v>
      </c>
      <c r="K47" s="26">
        <f>+K88</f>
        <v>2137132000</v>
      </c>
      <c r="L47" s="26">
        <f>+L88</f>
        <v>107225000</v>
      </c>
      <c r="M47" s="290">
        <f t="shared" si="1"/>
        <v>0.52673991218882166</v>
      </c>
      <c r="N47" s="290">
        <f t="shared" si="2"/>
        <v>0.50157471472493942</v>
      </c>
      <c r="O47" s="308">
        <f t="shared" si="8"/>
        <v>0.9522246238009372</v>
      </c>
    </row>
    <row r="48" spans="1:15" s="226" customFormat="1" ht="28.5" customHeight="1" thickBot="1" x14ac:dyDescent="0.3">
      <c r="A48" s="99" t="s">
        <v>250</v>
      </c>
      <c r="B48" s="100" t="s">
        <v>41</v>
      </c>
      <c r="C48" s="101">
        <v>20</v>
      </c>
      <c r="D48" s="100" t="s">
        <v>38</v>
      </c>
      <c r="E48" s="228" t="s">
        <v>251</v>
      </c>
      <c r="F48" s="103">
        <f>+F65+F89</f>
        <v>35611833302.150002</v>
      </c>
      <c r="G48" s="103">
        <f>+G65+G89</f>
        <v>242807114.66</v>
      </c>
      <c r="H48" s="103">
        <f>+H65+H89</f>
        <v>35369026187.490005</v>
      </c>
      <c r="I48" s="309">
        <f t="shared" si="0"/>
        <v>0.49448069120478666</v>
      </c>
      <c r="J48" s="103">
        <f>+J65+J89</f>
        <v>34635312229.720001</v>
      </c>
      <c r="K48" s="103">
        <f>+K65+K89</f>
        <v>34635312229.720001</v>
      </c>
      <c r="L48" s="103">
        <f>+L65+L89</f>
        <v>0</v>
      </c>
      <c r="M48" s="310">
        <f t="shared" si="1"/>
        <v>0.97925546624098125</v>
      </c>
      <c r="N48" s="310">
        <f t="shared" si="2"/>
        <v>0.97925546624098125</v>
      </c>
      <c r="O48" s="291">
        <f t="shared" si="8"/>
        <v>1</v>
      </c>
    </row>
    <row r="49" spans="1:15" ht="24" customHeight="1" x14ac:dyDescent="0.25">
      <c r="A49" s="110" t="s">
        <v>252</v>
      </c>
      <c r="B49" s="111" t="s">
        <v>37</v>
      </c>
      <c r="C49" s="111">
        <v>10</v>
      </c>
      <c r="D49" s="111" t="s">
        <v>38</v>
      </c>
      <c r="E49" s="231" t="s">
        <v>253</v>
      </c>
      <c r="F49" s="254">
        <f t="shared" ref="F49:H52" si="9">+F50</f>
        <v>136260570.40000001</v>
      </c>
      <c r="G49" s="254">
        <f t="shared" si="9"/>
        <v>0</v>
      </c>
      <c r="H49" s="254">
        <f t="shared" si="9"/>
        <v>136260570.40000001</v>
      </c>
      <c r="I49" s="292">
        <f t="shared" si="0"/>
        <v>1.9050063939612257E-3</v>
      </c>
      <c r="J49" s="254">
        <f t="shared" ref="J49:L52" si="10">+J50</f>
        <v>136260570</v>
      </c>
      <c r="K49" s="254">
        <f t="shared" si="10"/>
        <v>136260570</v>
      </c>
      <c r="L49" s="254">
        <f t="shared" si="10"/>
        <v>0</v>
      </c>
      <c r="M49" s="292">
        <f t="shared" si="1"/>
        <v>0.99999999706444787</v>
      </c>
      <c r="N49" s="292">
        <f t="shared" si="2"/>
        <v>0.99999999706444787</v>
      </c>
      <c r="O49" s="293">
        <f t="shared" si="8"/>
        <v>1</v>
      </c>
    </row>
    <row r="50" spans="1:15" ht="24" customHeight="1" x14ac:dyDescent="0.25">
      <c r="A50" s="113" t="s">
        <v>254</v>
      </c>
      <c r="B50" s="32" t="s">
        <v>37</v>
      </c>
      <c r="C50" s="32">
        <v>10</v>
      </c>
      <c r="D50" s="32" t="s">
        <v>38</v>
      </c>
      <c r="E50" s="234" t="s">
        <v>255</v>
      </c>
      <c r="F50" s="242">
        <f t="shared" si="9"/>
        <v>136260570.40000001</v>
      </c>
      <c r="G50" s="242">
        <f t="shared" si="9"/>
        <v>0</v>
      </c>
      <c r="H50" s="242">
        <f t="shared" si="9"/>
        <v>136260570.40000001</v>
      </c>
      <c r="I50" s="294">
        <f t="shared" si="0"/>
        <v>1.9050063939612257E-3</v>
      </c>
      <c r="J50" s="242">
        <f t="shared" si="10"/>
        <v>136260570</v>
      </c>
      <c r="K50" s="242">
        <f t="shared" si="10"/>
        <v>136260570</v>
      </c>
      <c r="L50" s="242">
        <f t="shared" si="10"/>
        <v>0</v>
      </c>
      <c r="M50" s="294">
        <f t="shared" si="1"/>
        <v>0.99999999706444787</v>
      </c>
      <c r="N50" s="294">
        <f t="shared" si="2"/>
        <v>0.99999999706444787</v>
      </c>
      <c r="O50" s="295">
        <f t="shared" si="8"/>
        <v>1</v>
      </c>
    </row>
    <row r="51" spans="1:15" ht="49.5" customHeight="1" x14ac:dyDescent="0.25">
      <c r="A51" s="199" t="s">
        <v>380</v>
      </c>
      <c r="B51" s="32" t="s">
        <v>37</v>
      </c>
      <c r="C51" s="32">
        <v>10</v>
      </c>
      <c r="D51" s="32" t="s">
        <v>38</v>
      </c>
      <c r="E51" s="234" t="s">
        <v>381</v>
      </c>
      <c r="F51" s="242">
        <f t="shared" si="9"/>
        <v>136260570.40000001</v>
      </c>
      <c r="G51" s="242">
        <f t="shared" si="9"/>
        <v>0</v>
      </c>
      <c r="H51" s="242">
        <f t="shared" si="9"/>
        <v>136260570.40000001</v>
      </c>
      <c r="I51" s="294">
        <f t="shared" si="0"/>
        <v>1.9050063939612257E-3</v>
      </c>
      <c r="J51" s="242">
        <f t="shared" si="10"/>
        <v>136260570</v>
      </c>
      <c r="K51" s="242">
        <f t="shared" si="10"/>
        <v>136260570</v>
      </c>
      <c r="L51" s="242">
        <f t="shared" si="10"/>
        <v>0</v>
      </c>
      <c r="M51" s="294">
        <f t="shared" si="1"/>
        <v>0.99999999706444787</v>
      </c>
      <c r="N51" s="294">
        <f t="shared" si="2"/>
        <v>0.99999999706444787</v>
      </c>
      <c r="O51" s="295">
        <f t="shared" si="8"/>
        <v>1</v>
      </c>
    </row>
    <row r="52" spans="1:15" ht="49.5" customHeight="1" x14ac:dyDescent="0.25">
      <c r="A52" s="113" t="s">
        <v>382</v>
      </c>
      <c r="B52" s="32" t="s">
        <v>37</v>
      </c>
      <c r="C52" s="32">
        <v>10</v>
      </c>
      <c r="D52" s="32" t="s">
        <v>38</v>
      </c>
      <c r="E52" s="234" t="s">
        <v>381</v>
      </c>
      <c r="F52" s="242">
        <f t="shared" si="9"/>
        <v>136260570.40000001</v>
      </c>
      <c r="G52" s="242">
        <f t="shared" si="9"/>
        <v>0</v>
      </c>
      <c r="H52" s="242">
        <f t="shared" si="9"/>
        <v>136260570.40000001</v>
      </c>
      <c r="I52" s="294">
        <f t="shared" si="0"/>
        <v>1.9050063939612257E-3</v>
      </c>
      <c r="J52" s="242">
        <f t="shared" si="10"/>
        <v>136260570</v>
      </c>
      <c r="K52" s="242">
        <f t="shared" si="10"/>
        <v>136260570</v>
      </c>
      <c r="L52" s="242">
        <f t="shared" si="10"/>
        <v>0</v>
      </c>
      <c r="M52" s="294">
        <f t="shared" si="1"/>
        <v>0.99999999706444787</v>
      </c>
      <c r="N52" s="294">
        <f t="shared" si="2"/>
        <v>0.99999999706444787</v>
      </c>
      <c r="O52" s="295">
        <f t="shared" si="8"/>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0"/>
        <v>1.9050063939612257E-3</v>
      </c>
      <c r="J53" s="242">
        <f>SUM(J54:J54)</f>
        <v>136260570</v>
      </c>
      <c r="K53" s="242">
        <f>SUM(K54:K54)</f>
        <v>136260570</v>
      </c>
      <c r="L53" s="242">
        <f>SUM(L54:L54)</f>
        <v>0</v>
      </c>
      <c r="M53" s="294">
        <f t="shared" si="1"/>
        <v>0.99999999706444787</v>
      </c>
      <c r="N53" s="294">
        <f t="shared" si="2"/>
        <v>0.99999999706444787</v>
      </c>
      <c r="O53" s="295">
        <f t="shared" si="8"/>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0"/>
        <v>1.9050063939612257E-3</v>
      </c>
      <c r="J54" s="296">
        <v>136260570</v>
      </c>
      <c r="K54" s="296">
        <v>136260570</v>
      </c>
      <c r="L54" s="296">
        <f>+J54-K54</f>
        <v>0</v>
      </c>
      <c r="M54" s="297">
        <f t="shared" si="1"/>
        <v>0.99999999706444787</v>
      </c>
      <c r="N54" s="297">
        <f t="shared" si="2"/>
        <v>0.99999999706444787</v>
      </c>
      <c r="O54" s="298">
        <f t="shared" si="8"/>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0"/>
        <v>6.0261971813385046E-3</v>
      </c>
      <c r="J55" s="242">
        <f>+J56</f>
        <v>431039532.39999998</v>
      </c>
      <c r="K55" s="242">
        <f>+K56</f>
        <v>431039532.39999998</v>
      </c>
      <c r="L55" s="242">
        <f>+L56</f>
        <v>0</v>
      </c>
      <c r="M55" s="294">
        <f t="shared" si="1"/>
        <v>1</v>
      </c>
      <c r="N55" s="294">
        <f t="shared" si="2"/>
        <v>1</v>
      </c>
      <c r="O55" s="295">
        <f t="shared" si="8"/>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0"/>
        <v>6.0261971813385046E-3</v>
      </c>
      <c r="J56" s="242">
        <f>+J57+J61</f>
        <v>431039532.39999998</v>
      </c>
      <c r="K56" s="242">
        <f>+K57+K61</f>
        <v>431039532.39999998</v>
      </c>
      <c r="L56" s="242">
        <f>+L57+L61</f>
        <v>0</v>
      </c>
      <c r="M56" s="294">
        <f t="shared" si="1"/>
        <v>1</v>
      </c>
      <c r="N56" s="294">
        <f t="shared" si="2"/>
        <v>1</v>
      </c>
      <c r="O56" s="295">
        <f t="shared" si="8"/>
        <v>1</v>
      </c>
    </row>
    <row r="57" spans="1:15" ht="51.75" customHeight="1" x14ac:dyDescent="0.25">
      <c r="A57" s="113" t="s">
        <v>261</v>
      </c>
      <c r="B57" s="32" t="s">
        <v>37</v>
      </c>
      <c r="C57" s="32">
        <v>10</v>
      </c>
      <c r="D57" s="32" t="s">
        <v>38</v>
      </c>
      <c r="E57" s="234" t="s">
        <v>262</v>
      </c>
      <c r="F57" s="242">
        <f t="shared" ref="F57:H59" si="11">+F58</f>
        <v>22421581</v>
      </c>
      <c r="G57" s="242">
        <f t="shared" si="11"/>
        <v>0</v>
      </c>
      <c r="H57" s="242">
        <f t="shared" si="11"/>
        <v>22421581</v>
      </c>
      <c r="I57" s="294">
        <f t="shared" si="0"/>
        <v>3.1346746195419956E-4</v>
      </c>
      <c r="J57" s="242">
        <f t="shared" ref="J57:L59" si="12">+J58</f>
        <v>22421581</v>
      </c>
      <c r="K57" s="242">
        <f t="shared" si="12"/>
        <v>22421581</v>
      </c>
      <c r="L57" s="242">
        <f t="shared" si="12"/>
        <v>0</v>
      </c>
      <c r="M57" s="294">
        <f t="shared" si="1"/>
        <v>1</v>
      </c>
      <c r="N57" s="294">
        <f t="shared" si="2"/>
        <v>1</v>
      </c>
      <c r="O57" s="295">
        <f t="shared" si="8"/>
        <v>1</v>
      </c>
    </row>
    <row r="58" spans="1:15" ht="51.75" customHeight="1" x14ac:dyDescent="0.25">
      <c r="A58" s="113" t="s">
        <v>386</v>
      </c>
      <c r="B58" s="32" t="s">
        <v>37</v>
      </c>
      <c r="C58" s="32">
        <v>10</v>
      </c>
      <c r="D58" s="32" t="s">
        <v>38</v>
      </c>
      <c r="E58" s="234" t="s">
        <v>262</v>
      </c>
      <c r="F58" s="242">
        <f t="shared" si="11"/>
        <v>22421581</v>
      </c>
      <c r="G58" s="242">
        <f t="shared" si="11"/>
        <v>0</v>
      </c>
      <c r="H58" s="242">
        <f t="shared" si="11"/>
        <v>22421581</v>
      </c>
      <c r="I58" s="294">
        <f t="shared" si="0"/>
        <v>3.1346746195419956E-4</v>
      </c>
      <c r="J58" s="242">
        <f t="shared" si="12"/>
        <v>22421581</v>
      </c>
      <c r="K58" s="242">
        <f t="shared" si="12"/>
        <v>22421581</v>
      </c>
      <c r="L58" s="242">
        <f t="shared" si="12"/>
        <v>0</v>
      </c>
      <c r="M58" s="294">
        <f t="shared" si="1"/>
        <v>1</v>
      </c>
      <c r="N58" s="294">
        <f t="shared" si="2"/>
        <v>1</v>
      </c>
      <c r="O58" s="295">
        <f t="shared" si="8"/>
        <v>1</v>
      </c>
    </row>
    <row r="59" spans="1:15" ht="29.25" customHeight="1" x14ac:dyDescent="0.25">
      <c r="A59" s="113" t="s">
        <v>387</v>
      </c>
      <c r="B59" s="32" t="s">
        <v>37</v>
      </c>
      <c r="C59" s="32">
        <v>10</v>
      </c>
      <c r="D59" s="32" t="s">
        <v>38</v>
      </c>
      <c r="E59" s="256" t="s">
        <v>266</v>
      </c>
      <c r="F59" s="242">
        <f t="shared" si="11"/>
        <v>22421581</v>
      </c>
      <c r="G59" s="242">
        <f t="shared" si="11"/>
        <v>0</v>
      </c>
      <c r="H59" s="242">
        <f t="shared" si="11"/>
        <v>22421581</v>
      </c>
      <c r="I59" s="294">
        <f t="shared" si="0"/>
        <v>3.1346746195419956E-4</v>
      </c>
      <c r="J59" s="242">
        <f t="shared" si="12"/>
        <v>22421581</v>
      </c>
      <c r="K59" s="242">
        <f t="shared" si="12"/>
        <v>22421581</v>
      </c>
      <c r="L59" s="242">
        <f t="shared" si="12"/>
        <v>0</v>
      </c>
      <c r="M59" s="294">
        <f t="shared" si="1"/>
        <v>1</v>
      </c>
      <c r="N59" s="294">
        <f t="shared" si="2"/>
        <v>1</v>
      </c>
      <c r="O59" s="295">
        <f t="shared" si="8"/>
        <v>1</v>
      </c>
    </row>
    <row r="60" spans="1:15" ht="30" customHeight="1" x14ac:dyDescent="0.25">
      <c r="A60" s="114" t="s">
        <v>388</v>
      </c>
      <c r="B60" s="43" t="s">
        <v>37</v>
      </c>
      <c r="C60" s="43">
        <v>10</v>
      </c>
      <c r="D60" s="43" t="s">
        <v>38</v>
      </c>
      <c r="E60" s="237" t="s">
        <v>268</v>
      </c>
      <c r="F60" s="244">
        <v>22421581</v>
      </c>
      <c r="G60" s="296">
        <v>0</v>
      </c>
      <c r="H60" s="296">
        <f>+F60-G60</f>
        <v>22421581</v>
      </c>
      <c r="I60" s="297">
        <f t="shared" si="0"/>
        <v>3.1346746195419956E-4</v>
      </c>
      <c r="J60" s="296">
        <v>22421581</v>
      </c>
      <c r="K60" s="296">
        <v>22421581</v>
      </c>
      <c r="L60" s="296">
        <f>+J60-K60</f>
        <v>0</v>
      </c>
      <c r="M60" s="297">
        <f t="shared" si="1"/>
        <v>1</v>
      </c>
      <c r="N60" s="297">
        <f t="shared" si="2"/>
        <v>1</v>
      </c>
      <c r="O60" s="298">
        <f t="shared" si="8"/>
        <v>1</v>
      </c>
    </row>
    <row r="61" spans="1:15" ht="51.75" customHeight="1" x14ac:dyDescent="0.25">
      <c r="A61" s="113" t="s">
        <v>269</v>
      </c>
      <c r="B61" s="32" t="s">
        <v>37</v>
      </c>
      <c r="C61" s="32">
        <v>10</v>
      </c>
      <c r="D61" s="32" t="s">
        <v>38</v>
      </c>
      <c r="E61" s="234" t="s">
        <v>270</v>
      </c>
      <c r="F61" s="242">
        <f t="shared" ref="F61:H63" si="13">+F62</f>
        <v>408617951.39999998</v>
      </c>
      <c r="G61" s="242">
        <f t="shared" si="13"/>
        <v>0</v>
      </c>
      <c r="H61" s="242">
        <f t="shared" si="13"/>
        <v>408617951.39999998</v>
      </c>
      <c r="I61" s="294">
        <f t="shared" si="0"/>
        <v>5.7127297193843045E-3</v>
      </c>
      <c r="J61" s="242">
        <f t="shared" ref="J61:L63" si="14">+J62</f>
        <v>408617951.39999998</v>
      </c>
      <c r="K61" s="242">
        <f t="shared" si="14"/>
        <v>408617951.39999998</v>
      </c>
      <c r="L61" s="242">
        <f t="shared" si="14"/>
        <v>0</v>
      </c>
      <c r="M61" s="294">
        <f t="shared" si="1"/>
        <v>1</v>
      </c>
      <c r="N61" s="294">
        <f t="shared" si="2"/>
        <v>1</v>
      </c>
      <c r="O61" s="295">
        <f t="shared" si="8"/>
        <v>1</v>
      </c>
    </row>
    <row r="62" spans="1:15" ht="51.75" customHeight="1" x14ac:dyDescent="0.25">
      <c r="A62" s="113" t="s">
        <v>389</v>
      </c>
      <c r="B62" s="32" t="s">
        <v>37</v>
      </c>
      <c r="C62" s="32">
        <v>10</v>
      </c>
      <c r="D62" s="32" t="s">
        <v>38</v>
      </c>
      <c r="E62" s="234" t="s">
        <v>390</v>
      </c>
      <c r="F62" s="242">
        <f t="shared" si="13"/>
        <v>408617951.39999998</v>
      </c>
      <c r="G62" s="242">
        <f t="shared" si="13"/>
        <v>0</v>
      </c>
      <c r="H62" s="242">
        <f t="shared" si="13"/>
        <v>408617951.39999998</v>
      </c>
      <c r="I62" s="294">
        <f t="shared" si="0"/>
        <v>5.7127297193843045E-3</v>
      </c>
      <c r="J62" s="242">
        <f t="shared" si="14"/>
        <v>408617951.39999998</v>
      </c>
      <c r="K62" s="242">
        <f t="shared" si="14"/>
        <v>408617951.39999998</v>
      </c>
      <c r="L62" s="242">
        <f t="shared" si="14"/>
        <v>0</v>
      </c>
      <c r="M62" s="294">
        <f t="shared" si="1"/>
        <v>1</v>
      </c>
      <c r="N62" s="294">
        <f t="shared" si="2"/>
        <v>1</v>
      </c>
      <c r="O62" s="295">
        <f t="shared" si="8"/>
        <v>1</v>
      </c>
    </row>
    <row r="63" spans="1:15" ht="29.25" customHeight="1" x14ac:dyDescent="0.25">
      <c r="A63" s="113" t="s">
        <v>391</v>
      </c>
      <c r="B63" s="32" t="s">
        <v>37</v>
      </c>
      <c r="C63" s="32">
        <v>10</v>
      </c>
      <c r="D63" s="32" t="s">
        <v>38</v>
      </c>
      <c r="E63" s="256" t="s">
        <v>266</v>
      </c>
      <c r="F63" s="242">
        <f t="shared" si="13"/>
        <v>408617951.39999998</v>
      </c>
      <c r="G63" s="242">
        <f t="shared" si="13"/>
        <v>0</v>
      </c>
      <c r="H63" s="242">
        <f t="shared" si="13"/>
        <v>408617951.39999998</v>
      </c>
      <c r="I63" s="294">
        <f t="shared" si="0"/>
        <v>5.7127297193843045E-3</v>
      </c>
      <c r="J63" s="242">
        <f t="shared" si="14"/>
        <v>408617951.39999998</v>
      </c>
      <c r="K63" s="242">
        <f t="shared" si="14"/>
        <v>408617951.39999998</v>
      </c>
      <c r="L63" s="242">
        <f t="shared" si="14"/>
        <v>0</v>
      </c>
      <c r="M63" s="294">
        <f t="shared" si="1"/>
        <v>1</v>
      </c>
      <c r="N63" s="294">
        <f t="shared" si="2"/>
        <v>1</v>
      </c>
      <c r="O63" s="295">
        <f t="shared" si="8"/>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0"/>
        <v>5.7127297193843045E-3</v>
      </c>
      <c r="J64" s="244">
        <v>408617951.39999998</v>
      </c>
      <c r="K64" s="244">
        <v>408617951.39999998</v>
      </c>
      <c r="L64" s="296">
        <f>+J64-K64</f>
        <v>0</v>
      </c>
      <c r="M64" s="297">
        <f t="shared" si="1"/>
        <v>1</v>
      </c>
      <c r="N64" s="297">
        <f t="shared" si="2"/>
        <v>1</v>
      </c>
      <c r="O64" s="298">
        <f t="shared" si="8"/>
        <v>1</v>
      </c>
    </row>
    <row r="65" spans="1:15" ht="29.25" customHeight="1" x14ac:dyDescent="0.25">
      <c r="A65" s="113" t="s">
        <v>274</v>
      </c>
      <c r="B65" s="32" t="s">
        <v>41</v>
      </c>
      <c r="C65" s="32">
        <v>20</v>
      </c>
      <c r="D65" s="32" t="s">
        <v>38</v>
      </c>
      <c r="E65" s="234" t="s">
        <v>275</v>
      </c>
      <c r="F65" s="242">
        <f>+F66</f>
        <v>23533691800.150002</v>
      </c>
      <c r="G65" s="242">
        <f>+G66</f>
        <v>242807114.66</v>
      </c>
      <c r="H65" s="242">
        <f>+H66</f>
        <v>23290884685.490002</v>
      </c>
      <c r="I65" s="294">
        <f t="shared" si="0"/>
        <v>0.32562086094769527</v>
      </c>
      <c r="J65" s="242">
        <f>+J66</f>
        <v>22557170727.720001</v>
      </c>
      <c r="K65" s="242">
        <f>+K66</f>
        <v>22557170727.720001</v>
      </c>
      <c r="L65" s="242">
        <f>+L66</f>
        <v>0</v>
      </c>
      <c r="M65" s="294">
        <f t="shared" si="1"/>
        <v>0.96849780643038019</v>
      </c>
      <c r="N65" s="294">
        <f t="shared" si="2"/>
        <v>0.96849780643038019</v>
      </c>
      <c r="O65" s="295">
        <f t="shared" si="8"/>
        <v>1</v>
      </c>
    </row>
    <row r="66" spans="1:15" ht="29.25" customHeight="1" x14ac:dyDescent="0.25">
      <c r="A66" s="113" t="s">
        <v>276</v>
      </c>
      <c r="B66" s="32" t="s">
        <v>41</v>
      </c>
      <c r="C66" s="32">
        <v>20</v>
      </c>
      <c r="D66" s="32" t="s">
        <v>38</v>
      </c>
      <c r="E66" s="234" t="s">
        <v>255</v>
      </c>
      <c r="F66" s="242">
        <f>+F67+F73</f>
        <v>23533691800.150002</v>
      </c>
      <c r="G66" s="242">
        <f>+G67+G73</f>
        <v>242807114.66</v>
      </c>
      <c r="H66" s="242">
        <f>+H67+H73</f>
        <v>23290884685.490002</v>
      </c>
      <c r="I66" s="294">
        <f t="shared" si="0"/>
        <v>0.32562086094769527</v>
      </c>
      <c r="J66" s="242">
        <f>+J67+J73</f>
        <v>22557170727.720001</v>
      </c>
      <c r="K66" s="242">
        <f>+K67+K73</f>
        <v>22557170727.720001</v>
      </c>
      <c r="L66" s="242">
        <f>+L67+L73</f>
        <v>0</v>
      </c>
      <c r="M66" s="294">
        <f t="shared" si="1"/>
        <v>0.96849780643038019</v>
      </c>
      <c r="N66" s="294">
        <f t="shared" si="2"/>
        <v>0.96849780643038019</v>
      </c>
      <c r="O66" s="295">
        <f t="shared" si="8"/>
        <v>1</v>
      </c>
    </row>
    <row r="67" spans="1:15" ht="49.5" customHeight="1" x14ac:dyDescent="0.25">
      <c r="A67" s="113" t="s">
        <v>277</v>
      </c>
      <c r="B67" s="32" t="s">
        <v>41</v>
      </c>
      <c r="C67" s="32">
        <v>20</v>
      </c>
      <c r="D67" s="32" t="s">
        <v>38</v>
      </c>
      <c r="E67" s="256" t="s">
        <v>278</v>
      </c>
      <c r="F67" s="242">
        <f>+F68</f>
        <v>23515648068.150002</v>
      </c>
      <c r="G67" s="242">
        <f>+G68</f>
        <v>242807114.66</v>
      </c>
      <c r="H67" s="242">
        <f>+H68</f>
        <v>23272840953.490002</v>
      </c>
      <c r="I67" s="294">
        <f t="shared" si="0"/>
        <v>0.32536859850133959</v>
      </c>
      <c r="J67" s="242">
        <f>+J68</f>
        <v>22539126995.720001</v>
      </c>
      <c r="K67" s="242">
        <f>+K68</f>
        <v>22539126995.720001</v>
      </c>
      <c r="L67" s="242">
        <f>+L68</f>
        <v>0</v>
      </c>
      <c r="M67" s="294">
        <f t="shared" si="1"/>
        <v>0.96847338237577851</v>
      </c>
      <c r="N67" s="294">
        <f t="shared" si="2"/>
        <v>0.96847338237577851</v>
      </c>
      <c r="O67" s="295">
        <f t="shared" si="8"/>
        <v>1</v>
      </c>
    </row>
    <row r="68" spans="1:15" ht="49.5" customHeight="1" x14ac:dyDescent="0.25">
      <c r="A68" s="113" t="s">
        <v>393</v>
      </c>
      <c r="B68" s="32" t="s">
        <v>41</v>
      </c>
      <c r="C68" s="32">
        <v>20</v>
      </c>
      <c r="D68" s="32" t="s">
        <v>38</v>
      </c>
      <c r="E68" s="234" t="s">
        <v>278</v>
      </c>
      <c r="F68" s="242">
        <f>+F69+F71</f>
        <v>23515648068.150002</v>
      </c>
      <c r="G68" s="242">
        <f>+G69+G71</f>
        <v>242807114.66</v>
      </c>
      <c r="H68" s="242">
        <f>+H69+H71</f>
        <v>23272840953.490002</v>
      </c>
      <c r="I68" s="294">
        <f t="shared" si="0"/>
        <v>0.32536859850133959</v>
      </c>
      <c r="J68" s="242">
        <f>+J69+J71</f>
        <v>22539126995.720001</v>
      </c>
      <c r="K68" s="242">
        <f>+K69+K71</f>
        <v>22539126995.720001</v>
      </c>
      <c r="L68" s="242">
        <f>+L69+L71</f>
        <v>0</v>
      </c>
      <c r="M68" s="294">
        <f t="shared" si="1"/>
        <v>0.96847338237577851</v>
      </c>
      <c r="N68" s="294">
        <f t="shared" si="2"/>
        <v>0.96847338237577851</v>
      </c>
      <c r="O68" s="295">
        <f t="shared" si="8"/>
        <v>1</v>
      </c>
    </row>
    <row r="69" spans="1:15" ht="36.75" customHeight="1" x14ac:dyDescent="0.25">
      <c r="A69" s="113" t="s">
        <v>394</v>
      </c>
      <c r="B69" s="32" t="s">
        <v>41</v>
      </c>
      <c r="C69" s="32">
        <v>20</v>
      </c>
      <c r="D69" s="32" t="s">
        <v>38</v>
      </c>
      <c r="E69" s="234" t="s">
        <v>282</v>
      </c>
      <c r="F69" s="242">
        <f>+F70</f>
        <v>21234647769.150002</v>
      </c>
      <c r="G69" s="242">
        <f>+G70</f>
        <v>242807114.66</v>
      </c>
      <c r="H69" s="242">
        <f>+H70</f>
        <v>20991840654.490002</v>
      </c>
      <c r="I69" s="294">
        <f t="shared" si="0"/>
        <v>0.29347881452739505</v>
      </c>
      <c r="J69" s="242">
        <f>+J70</f>
        <v>20782016878.720001</v>
      </c>
      <c r="K69" s="242">
        <f>+K70</f>
        <v>20782016878.720001</v>
      </c>
      <c r="L69" s="242">
        <f>+L70</f>
        <v>0</v>
      </c>
      <c r="M69" s="294">
        <f t="shared" si="1"/>
        <v>0.99000450797890749</v>
      </c>
      <c r="N69" s="294">
        <f t="shared" si="2"/>
        <v>0.99000450797890749</v>
      </c>
      <c r="O69" s="295">
        <f t="shared" si="8"/>
        <v>1</v>
      </c>
    </row>
    <row r="70" spans="1:15" ht="30" customHeight="1" x14ac:dyDescent="0.25">
      <c r="A70" s="114" t="s">
        <v>395</v>
      </c>
      <c r="B70" s="43" t="s">
        <v>41</v>
      </c>
      <c r="C70" s="43">
        <v>20</v>
      </c>
      <c r="D70" s="43" t="s">
        <v>38</v>
      </c>
      <c r="E70" s="237" t="s">
        <v>268</v>
      </c>
      <c r="F70" s="244">
        <v>21234647769.150002</v>
      </c>
      <c r="G70" s="296">
        <f>209032226.66+33774888</f>
        <v>242807114.66</v>
      </c>
      <c r="H70" s="296">
        <f>+F70-G70</f>
        <v>20991840654.490002</v>
      </c>
      <c r="I70" s="297">
        <f t="shared" si="0"/>
        <v>0.29347881452739505</v>
      </c>
      <c r="J70" s="296">
        <v>20782016878.720001</v>
      </c>
      <c r="K70" s="296">
        <v>20782016878.720001</v>
      </c>
      <c r="L70" s="296">
        <f>+J70-K70</f>
        <v>0</v>
      </c>
      <c r="M70" s="297">
        <f t="shared" si="1"/>
        <v>0.99000450797890749</v>
      </c>
      <c r="N70" s="297">
        <f t="shared" si="2"/>
        <v>0.99000450797890749</v>
      </c>
      <c r="O70" s="298">
        <f t="shared" si="8"/>
        <v>1</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0"/>
        <v>3.1889783973944583E-2</v>
      </c>
      <c r="J71" s="242">
        <f>+J72</f>
        <v>1757110117</v>
      </c>
      <c r="K71" s="242">
        <f>+K72</f>
        <v>1757110117</v>
      </c>
      <c r="L71" s="242">
        <f>+L72</f>
        <v>0</v>
      </c>
      <c r="M71" s="294">
        <f t="shared" si="1"/>
        <v>0.77032436943139571</v>
      </c>
      <c r="N71" s="294">
        <f t="shared" si="2"/>
        <v>0.77032436943139571</v>
      </c>
      <c r="O71" s="295">
        <f t="shared" si="8"/>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15">+H72/$H$117</f>
        <v>3.1889783973944583E-2</v>
      </c>
      <c r="J72" s="296">
        <v>1757110117</v>
      </c>
      <c r="K72" s="296">
        <v>1757110117</v>
      </c>
      <c r="L72" s="296">
        <f>+J72-K72</f>
        <v>0</v>
      </c>
      <c r="M72" s="297">
        <f t="shared" ref="M72:M117" si="16">+J72/H72</f>
        <v>0.77032436943139571</v>
      </c>
      <c r="N72" s="297">
        <f t="shared" ref="N72:N117" si="17">+K72/H72</f>
        <v>0.77032436943139571</v>
      </c>
      <c r="O72" s="298">
        <f t="shared" si="8"/>
        <v>1</v>
      </c>
    </row>
    <row r="73" spans="1:15" ht="39" customHeight="1" x14ac:dyDescent="0.25">
      <c r="A73" s="113" t="s">
        <v>287</v>
      </c>
      <c r="B73" s="32" t="s">
        <v>41</v>
      </c>
      <c r="C73" s="32">
        <v>20</v>
      </c>
      <c r="D73" s="32" t="s">
        <v>38</v>
      </c>
      <c r="E73" s="234" t="s">
        <v>288</v>
      </c>
      <c r="F73" s="242">
        <f t="shared" ref="F73:H75" si="18">+F74</f>
        <v>18043732</v>
      </c>
      <c r="G73" s="242">
        <f t="shared" si="18"/>
        <v>0</v>
      </c>
      <c r="H73" s="242">
        <f t="shared" si="18"/>
        <v>18043732</v>
      </c>
      <c r="I73" s="294">
        <f t="shared" si="15"/>
        <v>2.5226244635566836E-4</v>
      </c>
      <c r="J73" s="242">
        <f t="shared" ref="J73:L75" si="19">+J74</f>
        <v>18043732</v>
      </c>
      <c r="K73" s="242">
        <f t="shared" si="19"/>
        <v>18043732</v>
      </c>
      <c r="L73" s="242">
        <f t="shared" si="19"/>
        <v>0</v>
      </c>
      <c r="M73" s="294">
        <f t="shared" si="16"/>
        <v>1</v>
      </c>
      <c r="N73" s="294">
        <f t="shared" si="17"/>
        <v>1</v>
      </c>
      <c r="O73" s="295">
        <f t="shared" si="8"/>
        <v>1</v>
      </c>
    </row>
    <row r="74" spans="1:15" ht="39" customHeight="1" x14ac:dyDescent="0.25">
      <c r="A74" s="113" t="s">
        <v>398</v>
      </c>
      <c r="B74" s="32" t="s">
        <v>41</v>
      </c>
      <c r="C74" s="32">
        <v>20</v>
      </c>
      <c r="D74" s="32" t="s">
        <v>38</v>
      </c>
      <c r="E74" s="234" t="s">
        <v>288</v>
      </c>
      <c r="F74" s="242">
        <f t="shared" si="18"/>
        <v>18043732</v>
      </c>
      <c r="G74" s="242">
        <f t="shared" si="18"/>
        <v>0</v>
      </c>
      <c r="H74" s="242">
        <f t="shared" si="18"/>
        <v>18043732</v>
      </c>
      <c r="I74" s="294">
        <f t="shared" si="15"/>
        <v>2.5226244635566836E-4</v>
      </c>
      <c r="J74" s="242">
        <f t="shared" si="19"/>
        <v>18043732</v>
      </c>
      <c r="K74" s="242">
        <f t="shared" si="19"/>
        <v>18043732</v>
      </c>
      <c r="L74" s="242">
        <f t="shared" si="19"/>
        <v>0</v>
      </c>
      <c r="M74" s="294">
        <f t="shared" si="16"/>
        <v>1</v>
      </c>
      <c r="N74" s="294">
        <f t="shared" si="17"/>
        <v>1</v>
      </c>
      <c r="O74" s="295">
        <f t="shared" si="8"/>
        <v>1</v>
      </c>
    </row>
    <row r="75" spans="1:15" ht="39" customHeight="1" x14ac:dyDescent="0.25">
      <c r="A75" s="113" t="s">
        <v>399</v>
      </c>
      <c r="B75" s="32" t="s">
        <v>41</v>
      </c>
      <c r="C75" s="32">
        <v>20</v>
      </c>
      <c r="D75" s="32" t="s">
        <v>38</v>
      </c>
      <c r="E75" s="234" t="s">
        <v>266</v>
      </c>
      <c r="F75" s="235">
        <f t="shared" si="18"/>
        <v>18043732</v>
      </c>
      <c r="G75" s="235">
        <f t="shared" si="18"/>
        <v>0</v>
      </c>
      <c r="H75" s="235">
        <f t="shared" si="18"/>
        <v>18043732</v>
      </c>
      <c r="I75" s="294">
        <f t="shared" si="15"/>
        <v>2.5226244635566836E-4</v>
      </c>
      <c r="J75" s="235">
        <f t="shared" si="19"/>
        <v>18043732</v>
      </c>
      <c r="K75" s="235">
        <f t="shared" si="19"/>
        <v>18043732</v>
      </c>
      <c r="L75" s="235">
        <f t="shared" si="19"/>
        <v>0</v>
      </c>
      <c r="M75" s="294">
        <f t="shared" si="16"/>
        <v>1</v>
      </c>
      <c r="N75" s="294">
        <f t="shared" si="17"/>
        <v>1</v>
      </c>
      <c r="O75" s="295">
        <f t="shared" si="8"/>
        <v>1</v>
      </c>
    </row>
    <row r="76" spans="1:15" ht="30" customHeight="1" x14ac:dyDescent="0.25">
      <c r="A76" s="114" t="s">
        <v>400</v>
      </c>
      <c r="B76" s="43" t="s">
        <v>41</v>
      </c>
      <c r="C76" s="43">
        <v>20</v>
      </c>
      <c r="D76" s="43" t="s">
        <v>38</v>
      </c>
      <c r="E76" s="237" t="s">
        <v>268</v>
      </c>
      <c r="F76" s="244">
        <v>18043732</v>
      </c>
      <c r="G76" s="296">
        <v>0</v>
      </c>
      <c r="H76" s="296">
        <f>+F76-G76</f>
        <v>18043732</v>
      </c>
      <c r="I76" s="297">
        <f t="shared" si="15"/>
        <v>2.5226244635566836E-4</v>
      </c>
      <c r="J76" s="296">
        <v>18043732</v>
      </c>
      <c r="K76" s="296">
        <v>18043732</v>
      </c>
      <c r="L76" s="296">
        <f>+J76-K76</f>
        <v>0</v>
      </c>
      <c r="M76" s="297">
        <f t="shared" si="16"/>
        <v>1</v>
      </c>
      <c r="N76" s="297">
        <f t="shared" si="17"/>
        <v>1</v>
      </c>
      <c r="O76" s="298">
        <f t="shared" si="8"/>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5"/>
        <v>9.4961569695453645E-3</v>
      </c>
      <c r="J77" s="257">
        <f>+J78</f>
        <v>185571853</v>
      </c>
      <c r="K77" s="257">
        <f>+K78</f>
        <v>34240573</v>
      </c>
      <c r="L77" s="257">
        <f>+L78</f>
        <v>151331280</v>
      </c>
      <c r="M77" s="294">
        <f t="shared" si="16"/>
        <v>0.27320613951033196</v>
      </c>
      <c r="N77" s="294">
        <f t="shared" si="17"/>
        <v>5.0410310684086912E-2</v>
      </c>
      <c r="O77" s="295">
        <f t="shared" si="8"/>
        <v>0.18451382818276865</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5"/>
        <v>9.4961569695453645E-3</v>
      </c>
      <c r="J78" s="257">
        <f>+J79+J83</f>
        <v>185571853</v>
      </c>
      <c r="K78" s="257">
        <f>+K79+K83</f>
        <v>34240573</v>
      </c>
      <c r="L78" s="257">
        <f>+L79+L83</f>
        <v>151331280</v>
      </c>
      <c r="M78" s="294">
        <f t="shared" si="16"/>
        <v>0.27320613951033196</v>
      </c>
      <c r="N78" s="294">
        <f t="shared" si="17"/>
        <v>5.0410310684086912E-2</v>
      </c>
      <c r="O78" s="295">
        <f t="shared" si="8"/>
        <v>0.18451382818276865</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5"/>
        <v>9.0174527464057259E-3</v>
      </c>
      <c r="J79" s="257">
        <f>J80</f>
        <v>151331280</v>
      </c>
      <c r="K79" s="257">
        <f>K80</f>
        <v>0</v>
      </c>
      <c r="L79" s="257">
        <f>L80</f>
        <v>151331280</v>
      </c>
      <c r="M79" s="294">
        <f t="shared" si="16"/>
        <v>0.23462326027017813</v>
      </c>
      <c r="N79" s="294">
        <f t="shared" si="17"/>
        <v>0</v>
      </c>
      <c r="O79" s="295">
        <f t="shared" si="8"/>
        <v>0</v>
      </c>
    </row>
    <row r="80" spans="1:15" ht="43.5" customHeight="1" x14ac:dyDescent="0.25">
      <c r="A80" s="113" t="s">
        <v>401</v>
      </c>
      <c r="B80" s="32" t="s">
        <v>37</v>
      </c>
      <c r="C80" s="32">
        <v>10</v>
      </c>
      <c r="D80" s="32" t="s">
        <v>38</v>
      </c>
      <c r="E80" s="234" t="s">
        <v>295</v>
      </c>
      <c r="F80" s="257">
        <f t="shared" ref="F80:H81" si="20">+F81</f>
        <v>647692269</v>
      </c>
      <c r="G80" s="257">
        <f t="shared" si="20"/>
        <v>2695350</v>
      </c>
      <c r="H80" s="257">
        <f t="shared" si="20"/>
        <v>644996919</v>
      </c>
      <c r="I80" s="294">
        <f t="shared" si="15"/>
        <v>9.0174527464057259E-3</v>
      </c>
      <c r="J80" s="257">
        <f t="shared" ref="J80:L81" si="21">+J81</f>
        <v>151331280</v>
      </c>
      <c r="K80" s="257">
        <f t="shared" si="21"/>
        <v>0</v>
      </c>
      <c r="L80" s="257">
        <f t="shared" si="21"/>
        <v>151331280</v>
      </c>
      <c r="M80" s="294">
        <f t="shared" si="16"/>
        <v>0.23462326027017813</v>
      </c>
      <c r="N80" s="294">
        <f t="shared" si="17"/>
        <v>0</v>
      </c>
      <c r="O80" s="295">
        <f t="shared" si="8"/>
        <v>0</v>
      </c>
    </row>
    <row r="81" spans="1:15" ht="33.75" customHeight="1" x14ac:dyDescent="0.25">
      <c r="A81" s="113" t="s">
        <v>402</v>
      </c>
      <c r="B81" s="32" t="s">
        <v>37</v>
      </c>
      <c r="C81" s="32">
        <v>10</v>
      </c>
      <c r="D81" s="32" t="s">
        <v>38</v>
      </c>
      <c r="E81" s="234" t="s">
        <v>298</v>
      </c>
      <c r="F81" s="257">
        <f t="shared" si="20"/>
        <v>647692269</v>
      </c>
      <c r="G81" s="257">
        <f t="shared" si="20"/>
        <v>2695350</v>
      </c>
      <c r="H81" s="257">
        <f t="shared" si="20"/>
        <v>644996919</v>
      </c>
      <c r="I81" s="294">
        <f t="shared" si="15"/>
        <v>9.0174527464057259E-3</v>
      </c>
      <c r="J81" s="257">
        <f t="shared" si="21"/>
        <v>151331280</v>
      </c>
      <c r="K81" s="257">
        <f t="shared" si="21"/>
        <v>0</v>
      </c>
      <c r="L81" s="257">
        <f t="shared" si="21"/>
        <v>151331280</v>
      </c>
      <c r="M81" s="294">
        <f t="shared" si="16"/>
        <v>0.23462326027017813</v>
      </c>
      <c r="N81" s="294">
        <f t="shared" si="17"/>
        <v>0</v>
      </c>
      <c r="O81" s="295">
        <f t="shared" si="8"/>
        <v>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5"/>
        <v>9.0174527464057259E-3</v>
      </c>
      <c r="J82" s="296">
        <v>151331280</v>
      </c>
      <c r="K82" s="296">
        <v>0</v>
      </c>
      <c r="L82" s="296">
        <f>+J82-K82</f>
        <v>151331280</v>
      </c>
      <c r="M82" s="297">
        <f t="shared" si="16"/>
        <v>0.23462326027017813</v>
      </c>
      <c r="N82" s="297">
        <f t="shared" si="17"/>
        <v>0</v>
      </c>
      <c r="O82" s="298">
        <f t="shared" si="8"/>
        <v>0</v>
      </c>
    </row>
    <row r="83" spans="1:15" ht="49.5" customHeight="1" x14ac:dyDescent="0.25">
      <c r="A83" s="113" t="s">
        <v>300</v>
      </c>
      <c r="B83" s="32" t="s">
        <v>37</v>
      </c>
      <c r="C83" s="32">
        <v>10</v>
      </c>
      <c r="D83" s="32" t="s">
        <v>38</v>
      </c>
      <c r="E83" s="234" t="s">
        <v>301</v>
      </c>
      <c r="F83" s="242">
        <f t="shared" ref="F83:H85" si="22">+F84</f>
        <v>34240573</v>
      </c>
      <c r="G83" s="242">
        <f t="shared" si="22"/>
        <v>0</v>
      </c>
      <c r="H83" s="242">
        <f t="shared" si="22"/>
        <v>34240573</v>
      </c>
      <c r="I83" s="294">
        <f t="shared" si="15"/>
        <v>4.7870422313963913E-4</v>
      </c>
      <c r="J83" s="242">
        <f t="shared" ref="J83:L85" si="23">+J84</f>
        <v>34240573</v>
      </c>
      <c r="K83" s="242">
        <f t="shared" si="23"/>
        <v>34240573</v>
      </c>
      <c r="L83" s="242">
        <f t="shared" si="23"/>
        <v>0</v>
      </c>
      <c r="M83" s="294">
        <f t="shared" si="16"/>
        <v>1</v>
      </c>
      <c r="N83" s="294">
        <f t="shared" si="17"/>
        <v>1</v>
      </c>
      <c r="O83" s="295">
        <f t="shared" si="8"/>
        <v>1</v>
      </c>
    </row>
    <row r="84" spans="1:15" ht="49.5" customHeight="1" x14ac:dyDescent="0.25">
      <c r="A84" s="113" t="s">
        <v>404</v>
      </c>
      <c r="B84" s="32" t="s">
        <v>37</v>
      </c>
      <c r="C84" s="32">
        <v>10</v>
      </c>
      <c r="D84" s="32" t="s">
        <v>38</v>
      </c>
      <c r="E84" s="234" t="s">
        <v>301</v>
      </c>
      <c r="F84" s="242">
        <f t="shared" si="22"/>
        <v>34240573</v>
      </c>
      <c r="G84" s="242">
        <f t="shared" si="22"/>
        <v>0</v>
      </c>
      <c r="H84" s="242">
        <f t="shared" si="22"/>
        <v>34240573</v>
      </c>
      <c r="I84" s="294">
        <f t="shared" si="15"/>
        <v>4.7870422313963913E-4</v>
      </c>
      <c r="J84" s="242">
        <f t="shared" si="23"/>
        <v>34240573</v>
      </c>
      <c r="K84" s="242">
        <f t="shared" si="23"/>
        <v>34240573</v>
      </c>
      <c r="L84" s="242">
        <f t="shared" si="23"/>
        <v>0</v>
      </c>
      <c r="M84" s="294">
        <f t="shared" si="16"/>
        <v>1</v>
      </c>
      <c r="N84" s="294">
        <f t="shared" si="17"/>
        <v>1</v>
      </c>
      <c r="O84" s="295">
        <f t="shared" si="8"/>
        <v>1</v>
      </c>
    </row>
    <row r="85" spans="1:15" ht="34.5" customHeight="1" x14ac:dyDescent="0.25">
      <c r="A85" s="113" t="s">
        <v>405</v>
      </c>
      <c r="B85" s="32" t="s">
        <v>37</v>
      </c>
      <c r="C85" s="32">
        <v>10</v>
      </c>
      <c r="D85" s="32" t="s">
        <v>38</v>
      </c>
      <c r="E85" s="234" t="s">
        <v>266</v>
      </c>
      <c r="F85" s="242">
        <f t="shared" si="22"/>
        <v>34240573</v>
      </c>
      <c r="G85" s="242">
        <f t="shared" si="22"/>
        <v>0</v>
      </c>
      <c r="H85" s="242">
        <f t="shared" si="22"/>
        <v>34240573</v>
      </c>
      <c r="I85" s="294">
        <f t="shared" si="15"/>
        <v>4.7870422313963913E-4</v>
      </c>
      <c r="J85" s="242">
        <f t="shared" si="23"/>
        <v>34240573</v>
      </c>
      <c r="K85" s="242">
        <f t="shared" si="23"/>
        <v>34240573</v>
      </c>
      <c r="L85" s="242">
        <f t="shared" si="23"/>
        <v>0</v>
      </c>
      <c r="M85" s="294">
        <f t="shared" si="16"/>
        <v>1</v>
      </c>
      <c r="N85" s="294">
        <f t="shared" si="17"/>
        <v>1</v>
      </c>
      <c r="O85" s="295">
        <f t="shared" si="8"/>
        <v>1</v>
      </c>
    </row>
    <row r="86" spans="1:15" ht="30" customHeight="1" x14ac:dyDescent="0.25">
      <c r="A86" s="114" t="s">
        <v>406</v>
      </c>
      <c r="B86" s="43" t="s">
        <v>37</v>
      </c>
      <c r="C86" s="43">
        <v>10</v>
      </c>
      <c r="D86" s="43" t="s">
        <v>38</v>
      </c>
      <c r="E86" s="237" t="s">
        <v>268</v>
      </c>
      <c r="F86" s="244">
        <v>34240573</v>
      </c>
      <c r="G86" s="296">
        <v>0</v>
      </c>
      <c r="H86" s="296">
        <f>+F86-G86</f>
        <v>34240573</v>
      </c>
      <c r="I86" s="297">
        <f t="shared" si="15"/>
        <v>4.7870422313963913E-4</v>
      </c>
      <c r="J86" s="296">
        <v>34240573</v>
      </c>
      <c r="K86" s="296">
        <v>34240573</v>
      </c>
      <c r="L86" s="296">
        <f>+J86-K86</f>
        <v>0</v>
      </c>
      <c r="M86" s="297">
        <f t="shared" si="16"/>
        <v>1</v>
      </c>
      <c r="N86" s="297">
        <f t="shared" si="17"/>
        <v>1</v>
      </c>
      <c r="O86" s="298">
        <f t="shared" si="8"/>
        <v>1</v>
      </c>
    </row>
    <row r="87" spans="1:15" ht="34.5" customHeight="1" x14ac:dyDescent="0.25">
      <c r="A87" s="201" t="s">
        <v>321</v>
      </c>
      <c r="B87" s="135" t="s">
        <v>37</v>
      </c>
      <c r="C87" s="32">
        <v>10</v>
      </c>
      <c r="D87" s="32" t="s">
        <v>38</v>
      </c>
      <c r="E87" s="256" t="s">
        <v>322</v>
      </c>
      <c r="F87" s="243">
        <f t="shared" ref="F87:H89" si="24">+F90</f>
        <v>30364445681.75</v>
      </c>
      <c r="G87" s="243">
        <f t="shared" si="24"/>
        <v>1</v>
      </c>
      <c r="H87" s="243">
        <f t="shared" si="24"/>
        <v>30364445680.75</v>
      </c>
      <c r="I87" s="294">
        <f t="shared" si="15"/>
        <v>0.42451358453227989</v>
      </c>
      <c r="J87" s="243">
        <f t="shared" ref="J87:L89" si="25">+J90</f>
        <v>30158025612.790001</v>
      </c>
      <c r="K87" s="243">
        <f t="shared" si="25"/>
        <v>30062103020.389999</v>
      </c>
      <c r="L87" s="243">
        <f t="shared" si="25"/>
        <v>95922592.400001526</v>
      </c>
      <c r="M87" s="294">
        <f t="shared" si="16"/>
        <v>0.9932019154859506</v>
      </c>
      <c r="N87" s="294">
        <f t="shared" si="17"/>
        <v>0.99004287239296862</v>
      </c>
      <c r="O87" s="295">
        <f t="shared" si="8"/>
        <v>0.99681933447396098</v>
      </c>
    </row>
    <row r="88" spans="1:15" ht="34.5" customHeight="1" x14ac:dyDescent="0.25">
      <c r="A88" s="201" t="s">
        <v>321</v>
      </c>
      <c r="B88" s="135" t="s">
        <v>37</v>
      </c>
      <c r="C88" s="32">
        <v>13</v>
      </c>
      <c r="D88" s="32" t="s">
        <v>38</v>
      </c>
      <c r="E88" s="256" t="s">
        <v>322</v>
      </c>
      <c r="F88" s="243">
        <f t="shared" si="24"/>
        <v>4260844770</v>
      </c>
      <c r="G88" s="243">
        <f t="shared" si="24"/>
        <v>0</v>
      </c>
      <c r="H88" s="243">
        <f t="shared" si="24"/>
        <v>4260844770</v>
      </c>
      <c r="I88" s="294">
        <f t="shared" si="15"/>
        <v>5.9569224660505661E-2</v>
      </c>
      <c r="J88" s="243">
        <f t="shared" si="25"/>
        <v>2244357000</v>
      </c>
      <c r="K88" s="243">
        <f t="shared" si="25"/>
        <v>2137132000</v>
      </c>
      <c r="L88" s="243">
        <f t="shared" si="25"/>
        <v>107225000</v>
      </c>
      <c r="M88" s="294">
        <f t="shared" si="16"/>
        <v>0.52673991218882166</v>
      </c>
      <c r="N88" s="294">
        <f t="shared" si="17"/>
        <v>0.50157471472493942</v>
      </c>
      <c r="O88" s="295">
        <f t="shared" si="8"/>
        <v>0.9522246238009372</v>
      </c>
    </row>
    <row r="89" spans="1:15" ht="34.5" customHeight="1" x14ac:dyDescent="0.25">
      <c r="A89" s="201" t="s">
        <v>321</v>
      </c>
      <c r="B89" s="135" t="s">
        <v>41</v>
      </c>
      <c r="C89" s="32">
        <v>20</v>
      </c>
      <c r="D89" s="32" t="s">
        <v>38</v>
      </c>
      <c r="E89" s="256" t="s">
        <v>322</v>
      </c>
      <c r="F89" s="257">
        <f t="shared" si="24"/>
        <v>12078141502</v>
      </c>
      <c r="G89" s="257">
        <f t="shared" si="24"/>
        <v>0</v>
      </c>
      <c r="H89" s="257">
        <f t="shared" si="24"/>
        <v>12078141502</v>
      </c>
      <c r="I89" s="294">
        <f t="shared" si="15"/>
        <v>0.16885983025709131</v>
      </c>
      <c r="J89" s="257">
        <f t="shared" si="25"/>
        <v>12078141502</v>
      </c>
      <c r="K89" s="257">
        <f t="shared" si="25"/>
        <v>12078141502</v>
      </c>
      <c r="L89" s="257">
        <f t="shared" si="25"/>
        <v>0</v>
      </c>
      <c r="M89" s="294">
        <f t="shared" si="16"/>
        <v>1</v>
      </c>
      <c r="N89" s="294">
        <f t="shared" si="17"/>
        <v>1</v>
      </c>
      <c r="O89" s="295">
        <f t="shared" si="8"/>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5"/>
        <v>0.42451358453227989</v>
      </c>
      <c r="J90" s="243">
        <f>+J93+J109+J113</f>
        <v>30158025612.790001</v>
      </c>
      <c r="K90" s="243">
        <f>+K93+K109+K113</f>
        <v>30062103020.389999</v>
      </c>
      <c r="L90" s="243">
        <f>+L93+L109+L113</f>
        <v>95922592.400001526</v>
      </c>
      <c r="M90" s="294">
        <f t="shared" si="16"/>
        <v>0.9932019154859506</v>
      </c>
      <c r="N90" s="294">
        <f t="shared" si="17"/>
        <v>0.99004287239296862</v>
      </c>
      <c r="O90" s="295">
        <f t="shared" si="8"/>
        <v>0.99681933447396098</v>
      </c>
    </row>
    <row r="91" spans="1:15" ht="34.5" customHeight="1" x14ac:dyDescent="0.25">
      <c r="A91" s="201" t="s">
        <v>323</v>
      </c>
      <c r="B91" s="135" t="s">
        <v>37</v>
      </c>
      <c r="C91" s="32">
        <v>13</v>
      </c>
      <c r="D91" s="32" t="s">
        <v>38</v>
      </c>
      <c r="E91" s="256" t="s">
        <v>255</v>
      </c>
      <c r="F91" s="243">
        <f t="shared" ref="F91:H95" si="26">+F94</f>
        <v>4260844770</v>
      </c>
      <c r="G91" s="243">
        <f t="shared" si="26"/>
        <v>0</v>
      </c>
      <c r="H91" s="243">
        <f t="shared" si="26"/>
        <v>4260844770</v>
      </c>
      <c r="I91" s="294">
        <f t="shared" si="15"/>
        <v>5.9569224660505661E-2</v>
      </c>
      <c r="J91" s="243">
        <f t="shared" ref="J91:L95" si="27">+J94</f>
        <v>2244357000</v>
      </c>
      <c r="K91" s="243">
        <f t="shared" si="27"/>
        <v>2137132000</v>
      </c>
      <c r="L91" s="243">
        <f t="shared" si="27"/>
        <v>107225000</v>
      </c>
      <c r="M91" s="294">
        <f t="shared" si="16"/>
        <v>0.52673991218882166</v>
      </c>
      <c r="N91" s="294">
        <f t="shared" si="17"/>
        <v>0.50157471472493942</v>
      </c>
      <c r="O91" s="295">
        <f t="shared" si="8"/>
        <v>0.9522246238009372</v>
      </c>
    </row>
    <row r="92" spans="1:15" ht="34.5" customHeight="1" x14ac:dyDescent="0.25">
      <c r="A92" s="201" t="s">
        <v>323</v>
      </c>
      <c r="B92" s="135" t="s">
        <v>41</v>
      </c>
      <c r="C92" s="32">
        <v>20</v>
      </c>
      <c r="D92" s="32" t="s">
        <v>38</v>
      </c>
      <c r="E92" s="256" t="s">
        <v>255</v>
      </c>
      <c r="F92" s="243">
        <f t="shared" si="26"/>
        <v>12078141502</v>
      </c>
      <c r="G92" s="243">
        <f t="shared" si="26"/>
        <v>0</v>
      </c>
      <c r="H92" s="243">
        <f t="shared" si="26"/>
        <v>12078141502</v>
      </c>
      <c r="I92" s="294">
        <f t="shared" si="15"/>
        <v>0.16885983025709131</v>
      </c>
      <c r="J92" s="243">
        <f t="shared" si="27"/>
        <v>12078141502</v>
      </c>
      <c r="K92" s="243">
        <f t="shared" si="27"/>
        <v>12078141502</v>
      </c>
      <c r="L92" s="243">
        <f t="shared" si="27"/>
        <v>0</v>
      </c>
      <c r="M92" s="294">
        <f t="shared" si="16"/>
        <v>1</v>
      </c>
      <c r="N92" s="294">
        <f t="shared" si="17"/>
        <v>1</v>
      </c>
      <c r="O92" s="295">
        <f t="shared" si="8"/>
        <v>1</v>
      </c>
    </row>
    <row r="93" spans="1:15" ht="64.5" customHeight="1" x14ac:dyDescent="0.25">
      <c r="A93" s="199" t="s">
        <v>330</v>
      </c>
      <c r="B93" s="71" t="s">
        <v>37</v>
      </c>
      <c r="C93" s="32">
        <v>10</v>
      </c>
      <c r="D93" s="32" t="s">
        <v>38</v>
      </c>
      <c r="E93" s="256" t="s">
        <v>331</v>
      </c>
      <c r="F93" s="257">
        <f t="shared" si="26"/>
        <v>7294087687</v>
      </c>
      <c r="G93" s="257">
        <f t="shared" si="26"/>
        <v>1</v>
      </c>
      <c r="H93" s="257">
        <f t="shared" si="26"/>
        <v>7294087686</v>
      </c>
      <c r="I93" s="294">
        <f t="shared" si="15"/>
        <v>0.10197582205294982</v>
      </c>
      <c r="J93" s="257">
        <f t="shared" si="27"/>
        <v>7087667619</v>
      </c>
      <c r="K93" s="257">
        <f t="shared" si="27"/>
        <v>7038281714</v>
      </c>
      <c r="L93" s="257">
        <f t="shared" si="27"/>
        <v>49385905</v>
      </c>
      <c r="M93" s="294">
        <f t="shared" si="16"/>
        <v>0.97170035844288039</v>
      </c>
      <c r="N93" s="294">
        <f t="shared" si="17"/>
        <v>0.9649296823657626</v>
      </c>
      <c r="O93" s="295">
        <f t="shared" si="8"/>
        <v>0.9930321358654558</v>
      </c>
    </row>
    <row r="94" spans="1:15" ht="64.5" customHeight="1" x14ac:dyDescent="0.25">
      <c r="A94" s="199" t="s">
        <v>330</v>
      </c>
      <c r="B94" s="135" t="s">
        <v>37</v>
      </c>
      <c r="C94" s="32">
        <v>13</v>
      </c>
      <c r="D94" s="32" t="s">
        <v>38</v>
      </c>
      <c r="E94" s="256" t="s">
        <v>331</v>
      </c>
      <c r="F94" s="257">
        <f t="shared" si="26"/>
        <v>4260844770</v>
      </c>
      <c r="G94" s="257">
        <f t="shared" si="26"/>
        <v>0</v>
      </c>
      <c r="H94" s="257">
        <f t="shared" si="26"/>
        <v>4260844770</v>
      </c>
      <c r="I94" s="294">
        <f t="shared" si="15"/>
        <v>5.9569224660505661E-2</v>
      </c>
      <c r="J94" s="257">
        <f t="shared" si="27"/>
        <v>2244357000</v>
      </c>
      <c r="K94" s="257">
        <f t="shared" si="27"/>
        <v>2137132000</v>
      </c>
      <c r="L94" s="257">
        <f t="shared" si="27"/>
        <v>107225000</v>
      </c>
      <c r="M94" s="294">
        <f t="shared" si="16"/>
        <v>0.52673991218882166</v>
      </c>
      <c r="N94" s="294">
        <f t="shared" si="17"/>
        <v>0.50157471472493942</v>
      </c>
      <c r="O94" s="295">
        <f t="shared" si="8"/>
        <v>0.9522246238009372</v>
      </c>
    </row>
    <row r="95" spans="1:15" ht="64.5" customHeight="1" x14ac:dyDescent="0.25">
      <c r="A95" s="199" t="s">
        <v>330</v>
      </c>
      <c r="B95" s="135" t="s">
        <v>41</v>
      </c>
      <c r="C95" s="32">
        <v>20</v>
      </c>
      <c r="D95" s="32" t="s">
        <v>38</v>
      </c>
      <c r="E95" s="256" t="s">
        <v>331</v>
      </c>
      <c r="F95" s="257">
        <f t="shared" si="26"/>
        <v>12078141502</v>
      </c>
      <c r="G95" s="257">
        <f t="shared" si="26"/>
        <v>0</v>
      </c>
      <c r="H95" s="257">
        <f t="shared" si="26"/>
        <v>12078141502</v>
      </c>
      <c r="I95" s="294">
        <f t="shared" si="15"/>
        <v>0.16885983025709131</v>
      </c>
      <c r="J95" s="257">
        <f t="shared" si="27"/>
        <v>12078141502</v>
      </c>
      <c r="K95" s="257">
        <f t="shared" si="27"/>
        <v>12078141502</v>
      </c>
      <c r="L95" s="257">
        <f t="shared" si="27"/>
        <v>0</v>
      </c>
      <c r="M95" s="294">
        <f t="shared" si="16"/>
        <v>1</v>
      </c>
      <c r="N95" s="294">
        <f t="shared" si="17"/>
        <v>1</v>
      </c>
      <c r="O95" s="295">
        <f t="shared" si="8"/>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5"/>
        <v>0.10197582205294982</v>
      </c>
      <c r="J96" s="243">
        <f>+J99+J101</f>
        <v>7087667619</v>
      </c>
      <c r="K96" s="243">
        <f>+K99+K101</f>
        <v>7038281714</v>
      </c>
      <c r="L96" s="243">
        <f>+L99+L101</f>
        <v>49385905</v>
      </c>
      <c r="M96" s="294">
        <f t="shared" si="16"/>
        <v>0.97170035844288039</v>
      </c>
      <c r="N96" s="294">
        <f t="shared" si="17"/>
        <v>0.9649296823657626</v>
      </c>
      <c r="O96" s="295">
        <f t="shared" si="8"/>
        <v>0.9930321358654558</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5"/>
        <v>5.9569224660505661E-2</v>
      </c>
      <c r="J97" s="243">
        <f>+J103</f>
        <v>2244357000</v>
      </c>
      <c r="K97" s="243">
        <f>+K103</f>
        <v>2137132000</v>
      </c>
      <c r="L97" s="243">
        <f>+L103</f>
        <v>107225000</v>
      </c>
      <c r="M97" s="294">
        <f t="shared" si="16"/>
        <v>0.52673991218882166</v>
      </c>
      <c r="N97" s="294">
        <f t="shared" si="17"/>
        <v>0.50157471472493942</v>
      </c>
      <c r="O97" s="295">
        <f t="shared" si="8"/>
        <v>0.9522246238009372</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5"/>
        <v>0.16885983025709131</v>
      </c>
      <c r="J98" s="243">
        <f>+J105+J107</f>
        <v>12078141502</v>
      </c>
      <c r="K98" s="243">
        <f>+K105+K107</f>
        <v>12078141502</v>
      </c>
      <c r="L98" s="243">
        <f>+L105+L107</f>
        <v>0</v>
      </c>
      <c r="M98" s="294">
        <f t="shared" si="16"/>
        <v>1</v>
      </c>
      <c r="N98" s="294">
        <f t="shared" si="17"/>
        <v>1</v>
      </c>
      <c r="O98" s="295">
        <f t="shared" si="8"/>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5"/>
        <v>0.10169803285146375</v>
      </c>
      <c r="J99" s="243">
        <f>+J100</f>
        <v>7067798019</v>
      </c>
      <c r="K99" s="243">
        <f>+K100</f>
        <v>7018412114</v>
      </c>
      <c r="L99" s="243">
        <f>+L100</f>
        <v>49385905</v>
      </c>
      <c r="M99" s="294">
        <f t="shared" si="16"/>
        <v>0.97162305768680801</v>
      </c>
      <c r="N99" s="294">
        <f t="shared" si="17"/>
        <v>0.96483388743976128</v>
      </c>
      <c r="O99" s="295">
        <f t="shared" si="8"/>
        <v>0.99301254720816323</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5"/>
        <v>0.10169803285146375</v>
      </c>
      <c r="J100" s="296">
        <v>7067798019</v>
      </c>
      <c r="K100" s="296">
        <v>7018412114</v>
      </c>
      <c r="L100" s="296">
        <f>+J100-K100</f>
        <v>49385905</v>
      </c>
      <c r="M100" s="297">
        <f t="shared" si="16"/>
        <v>0.97162305768680801</v>
      </c>
      <c r="N100" s="297">
        <f t="shared" si="17"/>
        <v>0.96483388743976128</v>
      </c>
      <c r="O100" s="298">
        <f t="shared" si="8"/>
        <v>0.99301254720816323</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5"/>
        <v>2.7778920148606667E-4</v>
      </c>
      <c r="J101" s="242">
        <f>+J102</f>
        <v>19869600</v>
      </c>
      <c r="K101" s="242">
        <f>+K102</f>
        <v>19869600</v>
      </c>
      <c r="L101" s="242">
        <f>+L102</f>
        <v>0</v>
      </c>
      <c r="M101" s="294">
        <f t="shared" si="16"/>
        <v>1</v>
      </c>
      <c r="N101" s="294">
        <f t="shared" si="17"/>
        <v>1</v>
      </c>
      <c r="O101" s="295">
        <f t="shared" si="8"/>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5"/>
        <v>2.7778920148606667E-4</v>
      </c>
      <c r="J102" s="296">
        <v>19869600</v>
      </c>
      <c r="K102" s="239">
        <v>19869600</v>
      </c>
      <c r="L102" s="296">
        <f>+J102-K102</f>
        <v>0</v>
      </c>
      <c r="M102" s="297">
        <f t="shared" si="16"/>
        <v>1</v>
      </c>
      <c r="N102" s="297">
        <f t="shared" si="17"/>
        <v>1</v>
      </c>
      <c r="O102" s="298">
        <f t="shared" si="8"/>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5"/>
        <v>5.9569224660505661E-2</v>
      </c>
      <c r="J103" s="242">
        <f>+J104</f>
        <v>2244357000</v>
      </c>
      <c r="K103" s="242">
        <f>+K104</f>
        <v>2137132000</v>
      </c>
      <c r="L103" s="242">
        <f>+L104</f>
        <v>107225000</v>
      </c>
      <c r="M103" s="294">
        <f t="shared" si="16"/>
        <v>0.52673991218882166</v>
      </c>
      <c r="N103" s="294">
        <f t="shared" si="17"/>
        <v>0.50157471472493942</v>
      </c>
      <c r="O103" s="295">
        <f t="shared" si="8"/>
        <v>0.9522246238009372</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15"/>
        <v>5.9569224660505661E-2</v>
      </c>
      <c r="J104" s="296">
        <v>2244357000</v>
      </c>
      <c r="K104" s="239">
        <v>2137132000</v>
      </c>
      <c r="L104" s="296">
        <f>+J104-K104</f>
        <v>107225000</v>
      </c>
      <c r="M104" s="297">
        <f t="shared" si="16"/>
        <v>0.52673991218882166</v>
      </c>
      <c r="N104" s="297">
        <f t="shared" si="17"/>
        <v>0.50157471472493942</v>
      </c>
      <c r="O104" s="298">
        <f t="shared" si="8"/>
        <v>0.9522246238009372</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15"/>
        <v>3.9871657042804794E-3</v>
      </c>
      <c r="J105" s="243">
        <f>+J106</f>
        <v>285192467</v>
      </c>
      <c r="K105" s="243">
        <f>+K106</f>
        <v>285192467</v>
      </c>
      <c r="L105" s="243">
        <f>+L106</f>
        <v>0</v>
      </c>
      <c r="M105" s="294">
        <f t="shared" si="16"/>
        <v>1</v>
      </c>
      <c r="N105" s="294">
        <f t="shared" si="17"/>
        <v>1</v>
      </c>
      <c r="O105" s="295">
        <f t="shared" si="8"/>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15"/>
        <v>3.9871657042804794E-3</v>
      </c>
      <c r="J106" s="296">
        <v>285192467</v>
      </c>
      <c r="K106" s="296">
        <v>285192467</v>
      </c>
      <c r="L106" s="296">
        <f>+J106-K106</f>
        <v>0</v>
      </c>
      <c r="M106" s="297">
        <f t="shared" si="16"/>
        <v>1</v>
      </c>
      <c r="N106" s="297">
        <f t="shared" si="17"/>
        <v>1</v>
      </c>
      <c r="O106" s="298">
        <f t="shared" si="8"/>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15"/>
        <v>0.16487266455281083</v>
      </c>
      <c r="J107" s="242">
        <f>+J108</f>
        <v>11792949035</v>
      </c>
      <c r="K107" s="242">
        <f>+K108</f>
        <v>11792949035</v>
      </c>
      <c r="L107" s="242">
        <f>+L108</f>
        <v>0</v>
      </c>
      <c r="M107" s="294">
        <f t="shared" si="16"/>
        <v>1</v>
      </c>
      <c r="N107" s="294">
        <f t="shared" si="17"/>
        <v>1</v>
      </c>
      <c r="O107" s="295">
        <f t="shared" si="8"/>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15"/>
        <v>0.16487266455281083</v>
      </c>
      <c r="J108" s="296">
        <v>11792949035</v>
      </c>
      <c r="K108" s="296">
        <v>11792949035</v>
      </c>
      <c r="L108" s="296">
        <f>+J108-K108</f>
        <v>0</v>
      </c>
      <c r="M108" s="297">
        <f t="shared" si="16"/>
        <v>1</v>
      </c>
      <c r="N108" s="297">
        <f t="shared" si="17"/>
        <v>1</v>
      </c>
      <c r="O108" s="298">
        <f t="shared" si="8"/>
        <v>1</v>
      </c>
    </row>
    <row r="109" spans="1:15" ht="66" customHeight="1" x14ac:dyDescent="0.25">
      <c r="A109" s="199" t="s">
        <v>338</v>
      </c>
      <c r="B109" s="135" t="s">
        <v>37</v>
      </c>
      <c r="C109" s="32">
        <v>10</v>
      </c>
      <c r="D109" s="32" t="s">
        <v>38</v>
      </c>
      <c r="E109" s="256" t="s">
        <v>339</v>
      </c>
      <c r="F109" s="243">
        <f t="shared" ref="F109:H111" si="28">+F110</f>
        <v>23022086103.75</v>
      </c>
      <c r="G109" s="243">
        <f t="shared" si="28"/>
        <v>0</v>
      </c>
      <c r="H109" s="243">
        <f t="shared" si="28"/>
        <v>23022086103.75</v>
      </c>
      <c r="I109" s="294">
        <f t="shared" si="15"/>
        <v>0.32186289181987476</v>
      </c>
      <c r="J109" s="243">
        <f t="shared" ref="J109:L111" si="29">+J110</f>
        <v>23022086102.790001</v>
      </c>
      <c r="K109" s="243">
        <f t="shared" si="29"/>
        <v>22975549415.389999</v>
      </c>
      <c r="L109" s="243">
        <f t="shared" si="29"/>
        <v>46536687.400001526</v>
      </c>
      <c r="M109" s="294">
        <f t="shared" si="16"/>
        <v>0.99999999995830091</v>
      </c>
      <c r="N109" s="294">
        <f t="shared" si="17"/>
        <v>0.99797860679739092</v>
      </c>
      <c r="O109" s="295">
        <f t="shared" si="8"/>
        <v>0.99797860683900574</v>
      </c>
    </row>
    <row r="110" spans="1:15" ht="60.75" customHeight="1" x14ac:dyDescent="0.25">
      <c r="A110" s="199" t="s">
        <v>412</v>
      </c>
      <c r="B110" s="135" t="s">
        <v>37</v>
      </c>
      <c r="C110" s="32">
        <v>10</v>
      </c>
      <c r="D110" s="32" t="s">
        <v>38</v>
      </c>
      <c r="E110" s="256" t="s">
        <v>339</v>
      </c>
      <c r="F110" s="243">
        <f t="shared" si="28"/>
        <v>23022086103.75</v>
      </c>
      <c r="G110" s="243">
        <f t="shared" si="28"/>
        <v>0</v>
      </c>
      <c r="H110" s="243">
        <f t="shared" si="28"/>
        <v>23022086103.75</v>
      </c>
      <c r="I110" s="294">
        <f t="shared" si="15"/>
        <v>0.32186289181987476</v>
      </c>
      <c r="J110" s="243">
        <f t="shared" si="29"/>
        <v>23022086102.790001</v>
      </c>
      <c r="K110" s="243">
        <f t="shared" si="29"/>
        <v>22975549415.389999</v>
      </c>
      <c r="L110" s="243">
        <f t="shared" si="29"/>
        <v>46536687.400001526</v>
      </c>
      <c r="M110" s="294">
        <f t="shared" si="16"/>
        <v>0.99999999995830091</v>
      </c>
      <c r="N110" s="294">
        <f t="shared" si="17"/>
        <v>0.99797860679739092</v>
      </c>
      <c r="O110" s="295">
        <f t="shared" ref="O110:O117" si="30">+K110/J110</f>
        <v>0.99797860683900574</v>
      </c>
    </row>
    <row r="111" spans="1:15" ht="35.25" customHeight="1" x14ac:dyDescent="0.25">
      <c r="A111" s="199" t="s">
        <v>413</v>
      </c>
      <c r="B111" s="135" t="s">
        <v>37</v>
      </c>
      <c r="C111" s="32">
        <v>10</v>
      </c>
      <c r="D111" s="32" t="s">
        <v>38</v>
      </c>
      <c r="E111" s="256" t="s">
        <v>342</v>
      </c>
      <c r="F111" s="243">
        <f t="shared" si="28"/>
        <v>23022086103.75</v>
      </c>
      <c r="G111" s="243">
        <f t="shared" si="28"/>
        <v>0</v>
      </c>
      <c r="H111" s="243">
        <f t="shared" si="28"/>
        <v>23022086103.75</v>
      </c>
      <c r="I111" s="294">
        <f t="shared" si="15"/>
        <v>0.32186289181987476</v>
      </c>
      <c r="J111" s="243">
        <f t="shared" si="29"/>
        <v>23022086102.790001</v>
      </c>
      <c r="K111" s="243">
        <f t="shared" si="29"/>
        <v>22975549415.389999</v>
      </c>
      <c r="L111" s="243">
        <f t="shared" si="29"/>
        <v>46536687.400001526</v>
      </c>
      <c r="M111" s="294">
        <f t="shared" si="16"/>
        <v>0.99999999995830091</v>
      </c>
      <c r="N111" s="294">
        <f t="shared" si="17"/>
        <v>0.99797860679739092</v>
      </c>
      <c r="O111" s="295">
        <f t="shared" si="30"/>
        <v>0.99797860683900574</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15"/>
        <v>0.32186289181987476</v>
      </c>
      <c r="J112" s="296">
        <v>23022086102.790001</v>
      </c>
      <c r="K112" s="296">
        <v>22975549415.389999</v>
      </c>
      <c r="L112" s="296">
        <f>+J112-K112</f>
        <v>46536687.400001526</v>
      </c>
      <c r="M112" s="297">
        <f t="shared" si="16"/>
        <v>0.99999999995830091</v>
      </c>
      <c r="N112" s="297">
        <f t="shared" si="17"/>
        <v>0.99797860679739092</v>
      </c>
      <c r="O112" s="298">
        <f t="shared" si="30"/>
        <v>0.99797860683900574</v>
      </c>
    </row>
    <row r="113" spans="1:15" ht="72" customHeight="1" x14ac:dyDescent="0.25">
      <c r="A113" s="199" t="s">
        <v>344</v>
      </c>
      <c r="B113" s="135" t="s">
        <v>37</v>
      </c>
      <c r="C113" s="32">
        <v>10</v>
      </c>
      <c r="D113" s="32" t="s">
        <v>38</v>
      </c>
      <c r="E113" s="256" t="s">
        <v>345</v>
      </c>
      <c r="F113" s="243">
        <f t="shared" ref="F113:H115" si="31">+F114</f>
        <v>48271891</v>
      </c>
      <c r="G113" s="243">
        <f t="shared" si="31"/>
        <v>0</v>
      </c>
      <c r="H113" s="243">
        <f t="shared" si="31"/>
        <v>48271891</v>
      </c>
      <c r="I113" s="294">
        <f t="shared" si="15"/>
        <v>6.7487065945527071E-4</v>
      </c>
      <c r="J113" s="243">
        <f t="shared" ref="J113:L115" si="32">+J114</f>
        <v>48271891</v>
      </c>
      <c r="K113" s="243">
        <f t="shared" si="32"/>
        <v>48271891</v>
      </c>
      <c r="L113" s="243">
        <f t="shared" si="32"/>
        <v>0</v>
      </c>
      <c r="M113" s="294">
        <f t="shared" si="16"/>
        <v>1</v>
      </c>
      <c r="N113" s="294">
        <f t="shared" si="17"/>
        <v>1</v>
      </c>
      <c r="O113" s="295">
        <f t="shared" si="30"/>
        <v>1</v>
      </c>
    </row>
    <row r="114" spans="1:15" ht="49.5" customHeight="1" x14ac:dyDescent="0.25">
      <c r="A114" s="199" t="s">
        <v>415</v>
      </c>
      <c r="B114" s="135" t="s">
        <v>37</v>
      </c>
      <c r="C114" s="32">
        <v>10</v>
      </c>
      <c r="D114" s="32" t="s">
        <v>38</v>
      </c>
      <c r="E114" s="256" t="s">
        <v>345</v>
      </c>
      <c r="F114" s="243">
        <f t="shared" si="31"/>
        <v>48271891</v>
      </c>
      <c r="G114" s="243">
        <f t="shared" si="31"/>
        <v>0</v>
      </c>
      <c r="H114" s="243">
        <f t="shared" si="31"/>
        <v>48271891</v>
      </c>
      <c r="I114" s="294">
        <f t="shared" si="15"/>
        <v>6.7487065945527071E-4</v>
      </c>
      <c r="J114" s="243">
        <f t="shared" si="32"/>
        <v>48271891</v>
      </c>
      <c r="K114" s="243">
        <f t="shared" si="32"/>
        <v>48271891</v>
      </c>
      <c r="L114" s="243">
        <f t="shared" si="32"/>
        <v>0</v>
      </c>
      <c r="M114" s="294">
        <f t="shared" si="16"/>
        <v>1</v>
      </c>
      <c r="N114" s="294">
        <f t="shared" si="17"/>
        <v>1</v>
      </c>
      <c r="O114" s="295">
        <f t="shared" si="30"/>
        <v>1</v>
      </c>
    </row>
    <row r="115" spans="1:15" ht="35.25" customHeight="1" x14ac:dyDescent="0.25">
      <c r="A115" s="199" t="s">
        <v>416</v>
      </c>
      <c r="B115" s="135" t="s">
        <v>37</v>
      </c>
      <c r="C115" s="32">
        <v>10</v>
      </c>
      <c r="D115" s="32" t="s">
        <v>38</v>
      </c>
      <c r="E115" s="256" t="s">
        <v>348</v>
      </c>
      <c r="F115" s="243">
        <f t="shared" si="31"/>
        <v>48271891</v>
      </c>
      <c r="G115" s="243">
        <f t="shared" si="31"/>
        <v>0</v>
      </c>
      <c r="H115" s="243">
        <f t="shared" si="31"/>
        <v>48271891</v>
      </c>
      <c r="I115" s="294">
        <f t="shared" si="15"/>
        <v>6.7487065945527071E-4</v>
      </c>
      <c r="J115" s="243">
        <f t="shared" si="32"/>
        <v>48271891</v>
      </c>
      <c r="K115" s="243">
        <f t="shared" si="32"/>
        <v>48271891</v>
      </c>
      <c r="L115" s="243">
        <f t="shared" si="32"/>
        <v>0</v>
      </c>
      <c r="M115" s="294">
        <f t="shared" si="16"/>
        <v>1</v>
      </c>
      <c r="N115" s="294">
        <f t="shared" si="17"/>
        <v>1</v>
      </c>
      <c r="O115" s="295">
        <f t="shared" si="30"/>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15"/>
        <v>6.7487065945527071E-4</v>
      </c>
      <c r="J116" s="303">
        <v>48271891</v>
      </c>
      <c r="K116" s="303">
        <v>48271891</v>
      </c>
      <c r="L116" s="303">
        <f>+J116-K116</f>
        <v>0</v>
      </c>
      <c r="M116" s="311">
        <f t="shared" si="16"/>
        <v>1</v>
      </c>
      <c r="N116" s="311">
        <f t="shared" si="17"/>
        <v>1</v>
      </c>
      <c r="O116" s="298">
        <f t="shared" si="30"/>
        <v>1</v>
      </c>
    </row>
    <row r="117" spans="1:15" s="264" customFormat="1" ht="33" customHeight="1" thickBot="1" x14ac:dyDescent="0.3">
      <c r="A117" s="422" t="s">
        <v>350</v>
      </c>
      <c r="B117" s="423"/>
      <c r="C117" s="423"/>
      <c r="D117" s="423"/>
      <c r="E117" s="423"/>
      <c r="F117" s="207">
        <f t="shared" ref="F117:L117" si="33">+F8+F46+F47+F48</f>
        <v>71773169941.100006</v>
      </c>
      <c r="G117" s="207">
        <f t="shared" si="33"/>
        <v>245551539.43000001</v>
      </c>
      <c r="H117" s="207">
        <f t="shared" si="33"/>
        <v>71527618401.670013</v>
      </c>
      <c r="I117" s="208">
        <f t="shared" si="33"/>
        <v>0.99999999999999989</v>
      </c>
      <c r="J117" s="207">
        <f t="shared" si="33"/>
        <v>68069154070.540009</v>
      </c>
      <c r="K117" s="207">
        <f t="shared" si="33"/>
        <v>67714675198.139999</v>
      </c>
      <c r="L117" s="207">
        <f t="shared" si="33"/>
        <v>354478872.40000153</v>
      </c>
      <c r="M117" s="209">
        <f t="shared" si="16"/>
        <v>0.95164854627608775</v>
      </c>
      <c r="N117" s="209">
        <f t="shared" si="17"/>
        <v>0.94669271410494793</v>
      </c>
      <c r="O117" s="210">
        <f t="shared" si="30"/>
        <v>0.99479237141638832</v>
      </c>
    </row>
    <row r="118" spans="1:15" s="287" customFormat="1" ht="19.5" customHeight="1" x14ac:dyDescent="0.25">
      <c r="A118" s="265" t="s">
        <v>676</v>
      </c>
      <c r="E118" s="372"/>
      <c r="F118" s="5"/>
      <c r="G118" s="5"/>
      <c r="H118" s="5"/>
      <c r="I118" s="372"/>
      <c r="J118" s="372"/>
    </row>
    <row r="119" spans="1:15" s="287" customFormat="1" ht="15" customHeight="1" x14ac:dyDescent="0.25">
      <c r="A119" s="265" t="s">
        <v>419</v>
      </c>
      <c r="E119" s="372"/>
      <c r="F119" s="5"/>
      <c r="G119" s="5"/>
      <c r="H119" s="5"/>
      <c r="I119" s="372"/>
      <c r="J119" s="372"/>
    </row>
    <row r="120" spans="1:15" s="287" customFormat="1" ht="12" x14ac:dyDescent="0.25">
      <c r="A120" s="373"/>
      <c r="B120" s="373"/>
      <c r="C120" s="373"/>
      <c r="D120" s="373"/>
      <c r="E120" s="373"/>
      <c r="F120" s="373"/>
      <c r="G120" s="373"/>
      <c r="H120" s="374"/>
      <c r="I120" s="374"/>
      <c r="J120" s="372"/>
    </row>
    <row r="121" spans="1:15" x14ac:dyDescent="0.25">
      <c r="J121" s="269"/>
    </row>
    <row r="308" spans="1:14" ht="16.5" thickBot="1" x14ac:dyDescent="0.3"/>
    <row r="309" spans="1:14" ht="19.5" thickBot="1" x14ac:dyDescent="0.3">
      <c r="A309" s="382" t="s">
        <v>352</v>
      </c>
      <c r="B309" s="383"/>
      <c r="C309" s="383"/>
      <c r="D309" s="383"/>
      <c r="E309" s="383"/>
      <c r="F309" s="383"/>
      <c r="G309" s="383"/>
      <c r="H309" s="383"/>
      <c r="I309" s="383"/>
      <c r="J309" s="383"/>
      <c r="K309" s="383"/>
      <c r="L309" s="383"/>
      <c r="M309" s="383"/>
      <c r="N309" s="384"/>
    </row>
  </sheetData>
  <mergeCells count="18">
    <mergeCell ref="A2:J2"/>
    <mergeCell ref="A3:J3"/>
    <mergeCell ref="A4:J4"/>
    <mergeCell ref="A6:A7"/>
    <mergeCell ref="B6:B7"/>
    <mergeCell ref="C6:C7"/>
    <mergeCell ref="D6:D7"/>
    <mergeCell ref="E6:E7"/>
    <mergeCell ref="F6:F7"/>
    <mergeCell ref="G6:G7"/>
    <mergeCell ref="A117:E117"/>
    <mergeCell ref="A309:N309"/>
    <mergeCell ref="H6:H7"/>
    <mergeCell ref="I6:I7"/>
    <mergeCell ref="J6:J7"/>
    <mergeCell ref="K6:K7"/>
    <mergeCell ref="L6:L7"/>
    <mergeCell ref="M6:O6"/>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1DD1A-C6B5-4235-8E40-29EEB01B1931}">
  <sheetPr codeName="Hoja16">
    <tabColor theme="0"/>
  </sheetPr>
  <dimension ref="A1:K152"/>
  <sheetViews>
    <sheetView zoomScale="78" zoomScaleNormal="78" workbookViewId="0">
      <selection activeCell="A124" sqref="A124"/>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6" t="s">
        <v>420</v>
      </c>
      <c r="B1" s="426"/>
      <c r="C1" s="426"/>
      <c r="D1" s="426"/>
      <c r="E1" s="426"/>
      <c r="F1" s="426"/>
      <c r="G1" s="426"/>
      <c r="H1" s="426"/>
      <c r="I1" s="426"/>
      <c r="J1" s="426"/>
      <c r="K1" s="426"/>
    </row>
    <row r="2" spans="1:11" ht="21" x14ac:dyDescent="0.25">
      <c r="A2" s="427" t="s">
        <v>421</v>
      </c>
      <c r="B2" s="427"/>
      <c r="C2" s="427"/>
      <c r="D2" s="427"/>
      <c r="E2" s="427"/>
      <c r="F2" s="427"/>
      <c r="G2" s="427"/>
      <c r="H2" s="427"/>
      <c r="I2" s="427"/>
      <c r="J2" s="427"/>
      <c r="K2" s="427"/>
    </row>
    <row r="3" spans="1:11" x14ac:dyDescent="0.25">
      <c r="A3" s="428" t="s">
        <v>422</v>
      </c>
      <c r="B3" s="428"/>
      <c r="C3" s="428"/>
      <c r="D3" s="428"/>
      <c r="E3" s="428"/>
      <c r="F3" s="428"/>
      <c r="G3" s="428"/>
      <c r="H3" s="428"/>
      <c r="I3" s="428"/>
      <c r="J3" s="428"/>
      <c r="K3" s="428"/>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6" t="s">
        <v>6</v>
      </c>
      <c r="B6" s="418" t="s">
        <v>7</v>
      </c>
      <c r="C6" s="418" t="s">
        <v>8</v>
      </c>
      <c r="D6" s="418" t="s">
        <v>9</v>
      </c>
      <c r="E6" s="418" t="s">
        <v>10</v>
      </c>
      <c r="F6" s="431" t="s">
        <v>423</v>
      </c>
      <c r="G6" s="433" t="s">
        <v>424</v>
      </c>
      <c r="H6" s="431" t="s">
        <v>425</v>
      </c>
      <c r="I6" s="431" t="s">
        <v>14</v>
      </c>
      <c r="J6" s="435" t="s">
        <v>426</v>
      </c>
      <c r="K6" s="437" t="s">
        <v>427</v>
      </c>
    </row>
    <row r="7" spans="1:11" ht="84.75" customHeight="1" thickBot="1" x14ac:dyDescent="0.3">
      <c r="A7" s="429"/>
      <c r="B7" s="430"/>
      <c r="C7" s="430"/>
      <c r="D7" s="430"/>
      <c r="E7" s="430"/>
      <c r="F7" s="432"/>
      <c r="G7" s="434"/>
      <c r="H7" s="432"/>
      <c r="I7" s="432"/>
      <c r="J7" s="436"/>
      <c r="K7" s="438"/>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1">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2">
        <f>+H9/$H$150</f>
        <v>5.4881650360781166E-2</v>
      </c>
      <c r="J9" s="229">
        <f t="shared" si="1"/>
        <v>1409176365.3099999</v>
      </c>
      <c r="K9" s="230">
        <f t="shared" ref="K9:K72" si="2">+J9/H9</f>
        <v>0.98576210778974904</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3">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74">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74">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74">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75">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75">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75">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75">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75">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75">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74">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75">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75">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75">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75">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75">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75">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75">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74">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74">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75">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75">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74">
        <f t="shared" si="4"/>
        <v>3.9497879499759768E-2</v>
      </c>
      <c r="J32" s="242">
        <f>+J33+J40</f>
        <v>1008467574.3100001</v>
      </c>
      <c r="K32" s="236">
        <f t="shared" si="2"/>
        <v>0.9802166842358655</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74">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74">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74">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75">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74">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75">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75">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74">
        <f t="shared" si="4"/>
        <v>3.2860449282362529E-2</v>
      </c>
      <c r="J40" s="243">
        <f>+J41+J54</f>
        <v>835579102.31000006</v>
      </c>
      <c r="K40" s="236">
        <f t="shared" si="2"/>
        <v>0.97622068355051705</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74">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74">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75">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75">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74">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75">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75">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75">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75">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75">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75">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74">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75">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74">
        <f t="shared" si="4"/>
        <v>3.1509838806185436E-2</v>
      </c>
      <c r="J54" s="242">
        <f>+J57+J61+J68+J59+J55</f>
        <v>800399074.22000003</v>
      </c>
      <c r="K54" s="236">
        <f t="shared" si="2"/>
        <v>0.97520142749812821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74">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75">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74">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75">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74">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75">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74">
        <f t="shared" si="4"/>
        <v>2.1623101677883279E-2</v>
      </c>
      <c r="J61" s="242">
        <f t="shared" si="33"/>
        <v>542874276.34000003</v>
      </c>
      <c r="K61" s="236">
        <f t="shared" si="2"/>
        <v>0.96386276891271705</v>
      </c>
    </row>
    <row r="62" spans="1:11" ht="41.25" customHeight="1" x14ac:dyDescent="0.25">
      <c r="A62" s="114" t="s">
        <v>178</v>
      </c>
      <c r="B62" s="43" t="s">
        <v>41</v>
      </c>
      <c r="C62" s="43">
        <v>20</v>
      </c>
      <c r="D62" s="43" t="s">
        <v>38</v>
      </c>
      <c r="E62" s="237" t="s">
        <v>179</v>
      </c>
      <c r="F62" s="244">
        <v>186675256</v>
      </c>
      <c r="G62" s="239">
        <v>0</v>
      </c>
      <c r="H62" s="240">
        <f t="shared" si="30"/>
        <v>186675256</v>
      </c>
      <c r="I62" s="275">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75">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75">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75">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75">
        <f t="shared" si="4"/>
        <v>3.1330033903138564E-3</v>
      </c>
      <c r="J66" s="239">
        <v>61253417.759999998</v>
      </c>
      <c r="K66" s="241">
        <f t="shared" si="2"/>
        <v>0.75059107035335648</v>
      </c>
    </row>
    <row r="67" spans="1:11" ht="49.5" customHeight="1" x14ac:dyDescent="0.25">
      <c r="A67" s="114" t="s">
        <v>188</v>
      </c>
      <c r="B67" s="43" t="s">
        <v>41</v>
      </c>
      <c r="C67" s="43">
        <v>20</v>
      </c>
      <c r="D67" s="43" t="s">
        <v>38</v>
      </c>
      <c r="E67" s="237" t="s">
        <v>429</v>
      </c>
      <c r="F67" s="244">
        <v>34612704.039999999</v>
      </c>
      <c r="G67" s="239">
        <v>0</v>
      </c>
      <c r="H67" s="240">
        <f t="shared" si="30"/>
        <v>34612704.039999999</v>
      </c>
      <c r="I67" s="275">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74">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75">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75">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75">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74">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74">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74">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74">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74">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75">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74">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74">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76">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71">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71">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72">
        <f t="shared" si="40"/>
        <v>0.66101615305658956</v>
      </c>
      <c r="J83" s="229">
        <f>+J100+J120</f>
        <v>1809914436</v>
      </c>
      <c r="K83" s="230">
        <f t="shared" si="38"/>
        <v>0.10511868124036901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73">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74">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74">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74">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74">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75">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74">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74">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74">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74">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74">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75">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74">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74">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74">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75">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74">
        <f t="shared" si="40"/>
        <v>0.65378606967674435</v>
      </c>
      <c r="J100" s="242">
        <f>+J101</f>
        <v>1621588830</v>
      </c>
      <c r="K100" s="236">
        <f t="shared" si="38"/>
        <v>9.5222375935336931E-2</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74">
        <f t="shared" si="40"/>
        <v>0.65378606967674435</v>
      </c>
      <c r="J101" s="242">
        <f>+J102+J108</f>
        <v>1621588830</v>
      </c>
      <c r="K101" s="236">
        <f t="shared" si="38"/>
        <v>9.5222375935336931E-2</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74">
        <f t="shared" si="40"/>
        <v>0.65252349421269595</v>
      </c>
      <c r="J102" s="242">
        <f>+J103</f>
        <v>1588701894</v>
      </c>
      <c r="K102" s="236">
        <f t="shared" si="38"/>
        <v>9.3471710957453935E-2</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74">
        <f t="shared" si="40"/>
        <v>0.65252349421269595</v>
      </c>
      <c r="J103" s="242">
        <f t="shared" ref="J103" si="63">+J104+J106</f>
        <v>1588701894</v>
      </c>
      <c r="K103" s="236">
        <f t="shared" si="38"/>
        <v>9.3471710957453935E-2</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74">
        <f t="shared" si="40"/>
        <v>0.64048207120708778</v>
      </c>
      <c r="J104" s="242">
        <f t="shared" si="64"/>
        <v>1275052913</v>
      </c>
      <c r="K104" s="236">
        <f t="shared" si="38"/>
        <v>7.6428469490383857E-2</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75">
        <f t="shared" si="40"/>
        <v>0.64048207120708778</v>
      </c>
      <c r="J105" s="239">
        <v>1275052913</v>
      </c>
      <c r="K105" s="241">
        <f t="shared" si="38"/>
        <v>7.6428469490383857E-2</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74">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75">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74">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74">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74">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75">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74">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74">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74">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74">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74">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75">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74">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74">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74">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74">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74">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74">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74">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74">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74">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75">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74">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74">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74">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74">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74">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74">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74">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75">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74">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75">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74">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74">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74">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75">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74">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74">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74">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75">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74">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74">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74">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76">
        <f t="shared" si="93"/>
        <v>5.2862082848721282E-3</v>
      </c>
      <c r="J149" s="251">
        <v>137692517</v>
      </c>
      <c r="K149" s="253">
        <f t="shared" si="91"/>
        <v>1</v>
      </c>
    </row>
    <row r="150" spans="1:11" s="264" customFormat="1" ht="33" customHeight="1" thickBot="1" x14ac:dyDescent="0.3">
      <c r="A150" s="424" t="s">
        <v>350</v>
      </c>
      <c r="B150" s="425"/>
      <c r="C150" s="425"/>
      <c r="D150" s="425"/>
      <c r="E150" s="425"/>
      <c r="F150" s="260">
        <f>+F8+F9+F81+F82+F83</f>
        <v>26047501267.41</v>
      </c>
      <c r="G150" s="261">
        <f>+G97+G58+G57</f>
        <v>0</v>
      </c>
      <c r="H150" s="261">
        <f>+F150-G150</f>
        <v>26047501267.41</v>
      </c>
      <c r="I150" s="262">
        <f>+I8+I9+I81+I82+I83</f>
        <v>1</v>
      </c>
      <c r="J150" s="260">
        <f>+J8+J9+J81+J82+J83</f>
        <v>10619243126.869999</v>
      </c>
      <c r="K150" s="263">
        <f>+J150/H150</f>
        <v>0.40768759420914352</v>
      </c>
    </row>
    <row r="151" spans="1:11" x14ac:dyDescent="0.25">
      <c r="A151" s="265" t="s">
        <v>418</v>
      </c>
      <c r="B151" s="266"/>
      <c r="C151" s="266"/>
      <c r="D151" s="266"/>
      <c r="E151" s="267"/>
      <c r="F151" s="267"/>
    </row>
    <row r="152" spans="1:11" x14ac:dyDescent="0.25">
      <c r="A152" s="265" t="s">
        <v>419</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7D839-8743-41B1-A3D2-5D48412FD7EC}">
  <sheetPr codeName="Hoja17">
    <tabColor theme="0"/>
  </sheetPr>
  <dimension ref="A1:K152"/>
  <sheetViews>
    <sheetView topLeftCell="A146" zoomScale="78" zoomScaleNormal="78" workbookViewId="0">
      <selection activeCell="E12" sqref="E12"/>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6" t="s">
        <v>420</v>
      </c>
      <c r="B1" s="426"/>
      <c r="C1" s="426"/>
      <c r="D1" s="426"/>
      <c r="E1" s="426"/>
      <c r="F1" s="426"/>
      <c r="G1" s="426"/>
      <c r="H1" s="426"/>
      <c r="I1" s="426"/>
      <c r="J1" s="426"/>
      <c r="K1" s="426"/>
    </row>
    <row r="2" spans="1:11" ht="21" x14ac:dyDescent="0.25">
      <c r="A2" s="427" t="s">
        <v>421</v>
      </c>
      <c r="B2" s="427"/>
      <c r="C2" s="427"/>
      <c r="D2" s="427"/>
      <c r="E2" s="427"/>
      <c r="F2" s="427"/>
      <c r="G2" s="427"/>
      <c r="H2" s="427"/>
      <c r="I2" s="427"/>
      <c r="J2" s="427"/>
      <c r="K2" s="427"/>
    </row>
    <row r="3" spans="1:11" x14ac:dyDescent="0.25">
      <c r="A3" s="428" t="s">
        <v>433</v>
      </c>
      <c r="B3" s="428"/>
      <c r="C3" s="428"/>
      <c r="D3" s="428"/>
      <c r="E3" s="428"/>
      <c r="F3" s="428"/>
      <c r="G3" s="428"/>
      <c r="H3" s="428"/>
      <c r="I3" s="428"/>
      <c r="J3" s="428"/>
      <c r="K3" s="428"/>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6" t="s">
        <v>6</v>
      </c>
      <c r="B6" s="418" t="s">
        <v>7</v>
      </c>
      <c r="C6" s="418" t="s">
        <v>8</v>
      </c>
      <c r="D6" s="418" t="s">
        <v>9</v>
      </c>
      <c r="E6" s="418" t="s">
        <v>10</v>
      </c>
      <c r="F6" s="431" t="s">
        <v>423</v>
      </c>
      <c r="G6" s="433" t="s">
        <v>424</v>
      </c>
      <c r="H6" s="431" t="s">
        <v>425</v>
      </c>
      <c r="I6" s="431" t="s">
        <v>14</v>
      </c>
      <c r="J6" s="435" t="s">
        <v>426</v>
      </c>
      <c r="K6" s="437" t="s">
        <v>427</v>
      </c>
    </row>
    <row r="7" spans="1:11" ht="84.75" customHeight="1" thickBot="1" x14ac:dyDescent="0.3">
      <c r="A7" s="429"/>
      <c r="B7" s="430"/>
      <c r="C7" s="430"/>
      <c r="D7" s="430"/>
      <c r="E7" s="430"/>
      <c r="F7" s="432"/>
      <c r="G7" s="434"/>
      <c r="H7" s="432"/>
      <c r="I7" s="432"/>
      <c r="J7" s="436"/>
      <c r="K7" s="438"/>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4" t="s">
        <v>350</v>
      </c>
      <c r="B150" s="425"/>
      <c r="C150" s="425"/>
      <c r="D150" s="425"/>
      <c r="E150" s="425"/>
      <c r="F150" s="260">
        <f>+F8+F9+F81+F82+F83</f>
        <v>26047501267.41</v>
      </c>
      <c r="G150" s="261">
        <f>+G97+G58+G57</f>
        <v>0</v>
      </c>
      <c r="H150" s="261">
        <f>+F150-G150</f>
        <v>26047501267.41</v>
      </c>
      <c r="I150" s="262">
        <f>+I8+I9+I81+I82+I83</f>
        <v>1</v>
      </c>
      <c r="J150" s="260">
        <f>+J8+J9+J81+J82+J83</f>
        <v>26047501267.41</v>
      </c>
      <c r="K150" s="263">
        <f>+J150/H150</f>
        <v>1</v>
      </c>
    </row>
    <row r="151" spans="1:11" x14ac:dyDescent="0.25">
      <c r="A151" s="287" t="s">
        <v>434</v>
      </c>
      <c r="B151" s="266"/>
      <c r="C151" s="266"/>
      <c r="D151" s="266"/>
      <c r="E151" s="267"/>
      <c r="F151" s="267"/>
    </row>
    <row r="152" spans="1:11" x14ac:dyDescent="0.25">
      <c r="A152" s="288" t="s">
        <v>435</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795E1-B749-4954-A50A-1DA670826607}">
  <sheetPr codeName="Hoja18">
    <tabColor theme="0"/>
  </sheetPr>
  <dimension ref="A1:K152"/>
  <sheetViews>
    <sheetView topLeftCell="A142" zoomScale="78" zoomScaleNormal="78" workbookViewId="0">
      <selection activeCell="E146" sqref="E146"/>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6" t="s">
        <v>420</v>
      </c>
      <c r="B1" s="426"/>
      <c r="C1" s="426"/>
      <c r="D1" s="426"/>
      <c r="E1" s="426"/>
      <c r="F1" s="426"/>
      <c r="G1" s="426"/>
      <c r="H1" s="426"/>
      <c r="I1" s="426"/>
      <c r="J1" s="426"/>
      <c r="K1" s="426"/>
    </row>
    <row r="2" spans="1:11" ht="21" x14ac:dyDescent="0.25">
      <c r="A2" s="427" t="s">
        <v>421</v>
      </c>
      <c r="B2" s="427"/>
      <c r="C2" s="427"/>
      <c r="D2" s="427"/>
      <c r="E2" s="427"/>
      <c r="F2" s="427"/>
      <c r="G2" s="427"/>
      <c r="H2" s="427"/>
      <c r="I2" s="427"/>
      <c r="J2" s="427"/>
      <c r="K2" s="427"/>
    </row>
    <row r="3" spans="1:11" x14ac:dyDescent="0.25">
      <c r="A3" s="428" t="s">
        <v>622</v>
      </c>
      <c r="B3" s="428"/>
      <c r="C3" s="428"/>
      <c r="D3" s="428"/>
      <c r="E3" s="428"/>
      <c r="F3" s="428"/>
      <c r="G3" s="428"/>
      <c r="H3" s="428"/>
      <c r="I3" s="428"/>
      <c r="J3" s="428"/>
      <c r="K3" s="428"/>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6" t="s">
        <v>6</v>
      </c>
      <c r="B6" s="418" t="s">
        <v>7</v>
      </c>
      <c r="C6" s="418" t="s">
        <v>8</v>
      </c>
      <c r="D6" s="418" t="s">
        <v>9</v>
      </c>
      <c r="E6" s="418" t="s">
        <v>10</v>
      </c>
      <c r="F6" s="431" t="s">
        <v>423</v>
      </c>
      <c r="G6" s="433" t="s">
        <v>424</v>
      </c>
      <c r="H6" s="431" t="s">
        <v>425</v>
      </c>
      <c r="I6" s="431" t="s">
        <v>14</v>
      </c>
      <c r="J6" s="435" t="s">
        <v>426</v>
      </c>
      <c r="K6" s="437" t="s">
        <v>427</v>
      </c>
    </row>
    <row r="7" spans="1:11" ht="84.75" customHeight="1" thickBot="1" x14ac:dyDescent="0.3">
      <c r="A7" s="429"/>
      <c r="B7" s="430"/>
      <c r="C7" s="430"/>
      <c r="D7" s="430"/>
      <c r="E7" s="430"/>
      <c r="F7" s="432"/>
      <c r="G7" s="434"/>
      <c r="H7" s="432"/>
      <c r="I7" s="432"/>
      <c r="J7" s="436"/>
      <c r="K7" s="438"/>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4" t="s">
        <v>350</v>
      </c>
      <c r="B150" s="425"/>
      <c r="C150" s="425"/>
      <c r="D150" s="425"/>
      <c r="E150" s="425"/>
      <c r="F150" s="260">
        <f>+F8+F9+F81+F82+F83</f>
        <v>26047501267.41</v>
      </c>
      <c r="G150" s="261">
        <f>+G97+G58+G57</f>
        <v>0</v>
      </c>
      <c r="H150" s="261">
        <f>+F150-G150</f>
        <v>26047501267.41</v>
      </c>
      <c r="I150" s="262">
        <f>+I8+I9+I81+I82+I83</f>
        <v>1</v>
      </c>
      <c r="J150" s="260">
        <f>+J8+J9+J81+J82+J83</f>
        <v>26047501267.41</v>
      </c>
      <c r="K150" s="263">
        <f>+J150/H150</f>
        <v>1</v>
      </c>
    </row>
    <row r="151" spans="1:11" x14ac:dyDescent="0.25">
      <c r="A151" s="287" t="s">
        <v>624</v>
      </c>
      <c r="B151" s="266"/>
      <c r="C151" s="266"/>
      <c r="D151" s="266"/>
      <c r="E151" s="267"/>
      <c r="F151" s="267"/>
    </row>
    <row r="152" spans="1:11" x14ac:dyDescent="0.25">
      <c r="A152" s="288" t="s">
        <v>435</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054D6-E145-41E6-92F1-B6FB75BB1BBA}">
  <sheetPr codeName="Hoja19">
    <tabColor theme="0"/>
  </sheetPr>
  <dimension ref="A1:K152"/>
  <sheetViews>
    <sheetView zoomScale="78" zoomScaleNormal="78" workbookViewId="0">
      <selection activeCell="F10" sqref="F10"/>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6" t="s">
        <v>420</v>
      </c>
      <c r="B1" s="426"/>
      <c r="C1" s="426"/>
      <c r="D1" s="426"/>
      <c r="E1" s="426"/>
      <c r="F1" s="426"/>
      <c r="G1" s="426"/>
      <c r="H1" s="426"/>
      <c r="I1" s="426"/>
      <c r="J1" s="426"/>
      <c r="K1" s="426"/>
    </row>
    <row r="2" spans="1:11" ht="21" x14ac:dyDescent="0.25">
      <c r="A2" s="427" t="s">
        <v>421</v>
      </c>
      <c r="B2" s="427"/>
      <c r="C2" s="427"/>
      <c r="D2" s="427"/>
      <c r="E2" s="427"/>
      <c r="F2" s="427"/>
      <c r="G2" s="427"/>
      <c r="H2" s="427"/>
      <c r="I2" s="427"/>
      <c r="J2" s="427"/>
      <c r="K2" s="427"/>
    </row>
    <row r="3" spans="1:11" x14ac:dyDescent="0.25">
      <c r="A3" s="428" t="s">
        <v>625</v>
      </c>
      <c r="B3" s="428"/>
      <c r="C3" s="428"/>
      <c r="D3" s="428"/>
      <c r="E3" s="428"/>
      <c r="F3" s="428"/>
      <c r="G3" s="428"/>
      <c r="H3" s="428"/>
      <c r="I3" s="428"/>
      <c r="J3" s="428"/>
      <c r="K3" s="428"/>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6" t="s">
        <v>6</v>
      </c>
      <c r="B6" s="418" t="s">
        <v>7</v>
      </c>
      <c r="C6" s="418" t="s">
        <v>8</v>
      </c>
      <c r="D6" s="418" t="s">
        <v>9</v>
      </c>
      <c r="E6" s="418" t="s">
        <v>10</v>
      </c>
      <c r="F6" s="431" t="s">
        <v>423</v>
      </c>
      <c r="G6" s="433" t="s">
        <v>424</v>
      </c>
      <c r="H6" s="431" t="s">
        <v>425</v>
      </c>
      <c r="I6" s="431" t="s">
        <v>14</v>
      </c>
      <c r="J6" s="435" t="s">
        <v>426</v>
      </c>
      <c r="K6" s="437" t="s">
        <v>427</v>
      </c>
    </row>
    <row r="7" spans="1:11" ht="84.75" customHeight="1" thickBot="1" x14ac:dyDescent="0.3">
      <c r="A7" s="429"/>
      <c r="B7" s="430"/>
      <c r="C7" s="430"/>
      <c r="D7" s="430"/>
      <c r="E7" s="430"/>
      <c r="F7" s="432"/>
      <c r="G7" s="434"/>
      <c r="H7" s="432"/>
      <c r="I7" s="432"/>
      <c r="J7" s="436"/>
      <c r="K7" s="438"/>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4" t="s">
        <v>350</v>
      </c>
      <c r="B150" s="425"/>
      <c r="C150" s="425"/>
      <c r="D150" s="425"/>
      <c r="E150" s="425"/>
      <c r="F150" s="260">
        <f>+F8+F9+F81+F82+F83</f>
        <v>26047501267.41</v>
      </c>
      <c r="G150" s="261">
        <f>+G97+G58+G57</f>
        <v>0</v>
      </c>
      <c r="H150" s="261">
        <f>+F150-G150</f>
        <v>26047501267.41</v>
      </c>
      <c r="I150" s="262">
        <f>+I8+I9+I81+I82+I83</f>
        <v>1</v>
      </c>
      <c r="J150" s="260">
        <f>+J8+J9+J81+J82+J83</f>
        <v>26047501267.41</v>
      </c>
      <c r="K150" s="263">
        <f>+J150/H150</f>
        <v>1</v>
      </c>
    </row>
    <row r="151" spans="1:11" x14ac:dyDescent="0.25">
      <c r="A151" s="287" t="s">
        <v>626</v>
      </c>
      <c r="B151" s="266"/>
      <c r="C151" s="266"/>
      <c r="D151" s="266"/>
      <c r="E151" s="267"/>
      <c r="F151" s="267"/>
    </row>
    <row r="152" spans="1:11" x14ac:dyDescent="0.25">
      <c r="A152" s="288" t="s">
        <v>435</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E6512-9706-45A3-A8F2-6AD11DB80C4D}">
  <sheetPr codeName="Hoja20">
    <tabColor theme="0"/>
  </sheetPr>
  <dimension ref="A1:K152"/>
  <sheetViews>
    <sheetView zoomScale="78" zoomScaleNormal="78" workbookViewId="0">
      <selection activeCell="A3" sqref="A3:K3"/>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6" t="s">
        <v>420</v>
      </c>
      <c r="B1" s="426"/>
      <c r="C1" s="426"/>
      <c r="D1" s="426"/>
      <c r="E1" s="426"/>
      <c r="F1" s="426"/>
      <c r="G1" s="426"/>
      <c r="H1" s="426"/>
      <c r="I1" s="426"/>
      <c r="J1" s="426"/>
      <c r="K1" s="426"/>
    </row>
    <row r="2" spans="1:11" ht="21" x14ac:dyDescent="0.25">
      <c r="A2" s="427" t="s">
        <v>421</v>
      </c>
      <c r="B2" s="427"/>
      <c r="C2" s="427"/>
      <c r="D2" s="427"/>
      <c r="E2" s="427"/>
      <c r="F2" s="427"/>
      <c r="G2" s="427"/>
      <c r="H2" s="427"/>
      <c r="I2" s="427"/>
      <c r="J2" s="427"/>
      <c r="K2" s="427"/>
    </row>
    <row r="3" spans="1:11" ht="18.75" customHeight="1" x14ac:dyDescent="0.25">
      <c r="A3" s="428" t="s">
        <v>630</v>
      </c>
      <c r="B3" s="428"/>
      <c r="C3" s="428"/>
      <c r="D3" s="428"/>
      <c r="E3" s="428"/>
      <c r="F3" s="428"/>
      <c r="G3" s="428"/>
      <c r="H3" s="428"/>
      <c r="I3" s="428"/>
      <c r="J3" s="428"/>
      <c r="K3" s="428"/>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6" t="s">
        <v>6</v>
      </c>
      <c r="B6" s="418" t="s">
        <v>7</v>
      </c>
      <c r="C6" s="418" t="s">
        <v>8</v>
      </c>
      <c r="D6" s="418" t="s">
        <v>9</v>
      </c>
      <c r="E6" s="418" t="s">
        <v>10</v>
      </c>
      <c r="F6" s="431" t="s">
        <v>423</v>
      </c>
      <c r="G6" s="433" t="s">
        <v>424</v>
      </c>
      <c r="H6" s="431" t="s">
        <v>425</v>
      </c>
      <c r="I6" s="431" t="s">
        <v>14</v>
      </c>
      <c r="J6" s="435" t="s">
        <v>426</v>
      </c>
      <c r="K6" s="437" t="s">
        <v>427</v>
      </c>
    </row>
    <row r="7" spans="1:11" ht="84.75" customHeight="1" thickBot="1" x14ac:dyDescent="0.3">
      <c r="A7" s="429"/>
      <c r="B7" s="430"/>
      <c r="C7" s="430"/>
      <c r="D7" s="430"/>
      <c r="E7" s="430"/>
      <c r="F7" s="432"/>
      <c r="G7" s="434"/>
      <c r="H7" s="432"/>
      <c r="I7" s="432"/>
      <c r="J7" s="436"/>
      <c r="K7" s="438"/>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4" t="s">
        <v>350</v>
      </c>
      <c r="B150" s="425"/>
      <c r="C150" s="425"/>
      <c r="D150" s="425"/>
      <c r="E150" s="425"/>
      <c r="F150" s="260">
        <f>+F8+F9+F81+F82+F83</f>
        <v>26047501267.41</v>
      </c>
      <c r="G150" s="261">
        <f>+G97+G58+G57</f>
        <v>0</v>
      </c>
      <c r="H150" s="261">
        <f>+F150-G150</f>
        <v>26047501267.41</v>
      </c>
      <c r="I150" s="262">
        <f>+I8+I9+I81+I82+I83</f>
        <v>1</v>
      </c>
      <c r="J150" s="260">
        <f>+J8+J9+J81+J82+J83</f>
        <v>26047501267.41</v>
      </c>
      <c r="K150" s="263">
        <f>+J150/H150</f>
        <v>1</v>
      </c>
    </row>
    <row r="151" spans="1:11" x14ac:dyDescent="0.25">
      <c r="A151" s="287" t="s">
        <v>631</v>
      </c>
      <c r="B151" s="266"/>
      <c r="C151" s="266"/>
      <c r="D151" s="266"/>
      <c r="E151" s="267"/>
      <c r="F151" s="267"/>
    </row>
    <row r="152" spans="1:11" x14ac:dyDescent="0.25">
      <c r="A152" s="288" t="s">
        <v>435</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D90BD-E12B-446D-B56E-D3C568F54B47}">
  <sheetPr codeName="Hoja21">
    <tabColor theme="0"/>
  </sheetPr>
  <dimension ref="A1:K153"/>
  <sheetViews>
    <sheetView zoomScale="78" zoomScaleNormal="78" workbookViewId="0">
      <selection activeCell="E26" sqref="E26"/>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6" t="s">
        <v>420</v>
      </c>
      <c r="B1" s="426"/>
      <c r="C1" s="426"/>
      <c r="D1" s="426"/>
      <c r="E1" s="426"/>
      <c r="F1" s="426"/>
      <c r="G1" s="426"/>
      <c r="H1" s="426"/>
      <c r="I1" s="426"/>
      <c r="J1" s="426"/>
      <c r="K1" s="426"/>
    </row>
    <row r="2" spans="1:11" ht="21" x14ac:dyDescent="0.25">
      <c r="A2" s="427" t="s">
        <v>421</v>
      </c>
      <c r="B2" s="427"/>
      <c r="C2" s="427"/>
      <c r="D2" s="427"/>
      <c r="E2" s="427"/>
      <c r="F2" s="427"/>
      <c r="G2" s="427"/>
      <c r="H2" s="427"/>
      <c r="I2" s="427"/>
      <c r="J2" s="427"/>
      <c r="K2" s="427"/>
    </row>
    <row r="3" spans="1:11" ht="18.75" customHeight="1" x14ac:dyDescent="0.25">
      <c r="A3" s="428" t="s">
        <v>638</v>
      </c>
      <c r="B3" s="428"/>
      <c r="C3" s="428"/>
      <c r="D3" s="428"/>
      <c r="E3" s="428"/>
      <c r="F3" s="428"/>
      <c r="G3" s="428"/>
      <c r="H3" s="428"/>
      <c r="I3" s="428"/>
      <c r="J3" s="428"/>
      <c r="K3" s="428"/>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6" t="s">
        <v>6</v>
      </c>
      <c r="B6" s="418" t="s">
        <v>7</v>
      </c>
      <c r="C6" s="418" t="s">
        <v>8</v>
      </c>
      <c r="D6" s="418" t="s">
        <v>9</v>
      </c>
      <c r="E6" s="418" t="s">
        <v>10</v>
      </c>
      <c r="F6" s="431" t="s">
        <v>423</v>
      </c>
      <c r="G6" s="433" t="s">
        <v>424</v>
      </c>
      <c r="H6" s="431" t="s">
        <v>425</v>
      </c>
      <c r="I6" s="431" t="s">
        <v>14</v>
      </c>
      <c r="J6" s="435" t="s">
        <v>426</v>
      </c>
      <c r="K6" s="437" t="s">
        <v>427</v>
      </c>
    </row>
    <row r="7" spans="1:11" ht="84.75" customHeight="1" thickBot="1" x14ac:dyDescent="0.3">
      <c r="A7" s="429"/>
      <c r="B7" s="430"/>
      <c r="C7" s="430"/>
      <c r="D7" s="430"/>
      <c r="E7" s="430"/>
      <c r="F7" s="432"/>
      <c r="G7" s="434"/>
      <c r="H7" s="432"/>
      <c r="I7" s="432"/>
      <c r="J7" s="436"/>
      <c r="K7" s="438"/>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4" t="s">
        <v>350</v>
      </c>
      <c r="B150" s="425"/>
      <c r="C150" s="425"/>
      <c r="D150" s="425"/>
      <c r="E150" s="425"/>
      <c r="F150" s="260">
        <f>+F8+F9+F81+F82+F83</f>
        <v>26047501267.41</v>
      </c>
      <c r="G150" s="261">
        <f>+G97+G58+G57</f>
        <v>0</v>
      </c>
      <c r="H150" s="261">
        <f>+F150-G150</f>
        <v>26047501267.41</v>
      </c>
      <c r="I150" s="262">
        <f>+I8+I9+I81+I82+I83</f>
        <v>1</v>
      </c>
      <c r="J150" s="260">
        <f>+J8+J9+J81+J82+J83</f>
        <v>26047501267.41</v>
      </c>
      <c r="K150" s="263">
        <f>+J150/H150</f>
        <v>1</v>
      </c>
    </row>
    <row r="151" spans="1:11" s="287" customFormat="1" ht="12" x14ac:dyDescent="0.25">
      <c r="A151" s="287" t="s">
        <v>637</v>
      </c>
      <c r="E151" s="372"/>
      <c r="F151" s="372"/>
    </row>
    <row r="152" spans="1:11" s="287" customFormat="1" ht="12" x14ac:dyDescent="0.25">
      <c r="A152" s="288" t="s">
        <v>435</v>
      </c>
      <c r="E152" s="372"/>
      <c r="F152" s="372"/>
    </row>
    <row r="153" spans="1:11" s="373" customFormat="1" ht="24" customHeight="1" x14ac:dyDescent="0.25">
      <c r="A153" s="373" t="s">
        <v>651</v>
      </c>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EF8D6-021C-4C64-BB0A-8370F843E694}">
  <sheetPr codeName="Hoja22">
    <tabColor theme="0"/>
  </sheetPr>
  <dimension ref="A1:K152"/>
  <sheetViews>
    <sheetView topLeftCell="A141" zoomScale="78" zoomScaleNormal="78" workbookViewId="0">
      <selection activeCell="E147" sqref="E147"/>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6" t="s">
        <v>420</v>
      </c>
      <c r="B1" s="426"/>
      <c r="C1" s="426"/>
      <c r="D1" s="426"/>
      <c r="E1" s="426"/>
      <c r="F1" s="426"/>
      <c r="G1" s="426"/>
      <c r="H1" s="426"/>
      <c r="I1" s="426"/>
      <c r="J1" s="426"/>
      <c r="K1" s="426"/>
    </row>
    <row r="2" spans="1:11" ht="21" x14ac:dyDescent="0.25">
      <c r="A2" s="427" t="s">
        <v>421</v>
      </c>
      <c r="B2" s="427"/>
      <c r="C2" s="427"/>
      <c r="D2" s="427"/>
      <c r="E2" s="427"/>
      <c r="F2" s="427"/>
      <c r="G2" s="427"/>
      <c r="H2" s="427"/>
      <c r="I2" s="427"/>
      <c r="J2" s="427"/>
      <c r="K2" s="427"/>
    </row>
    <row r="3" spans="1:11" x14ac:dyDescent="0.25">
      <c r="A3" s="428" t="s">
        <v>652</v>
      </c>
      <c r="B3" s="428"/>
      <c r="C3" s="428"/>
      <c r="D3" s="428"/>
      <c r="E3" s="428"/>
      <c r="F3" s="428"/>
      <c r="G3" s="428"/>
      <c r="H3" s="428"/>
      <c r="I3" s="428"/>
      <c r="J3" s="428"/>
      <c r="K3" s="428"/>
    </row>
    <row r="4" spans="1:11" s="215" customFormat="1" ht="11.25" customHeight="1" x14ac:dyDescent="0.25">
      <c r="A4" s="212"/>
      <c r="B4" s="212"/>
      <c r="C4" s="213"/>
      <c r="D4" s="212"/>
      <c r="E4" s="212"/>
      <c r="F4" s="212"/>
      <c r="G4" s="212"/>
      <c r="H4" s="212"/>
      <c r="I4" s="212"/>
      <c r="J4" s="212"/>
      <c r="K4" s="214"/>
    </row>
    <row r="5" spans="1:11" s="215" customFormat="1" ht="57.75" customHeight="1" thickBot="1" x14ac:dyDescent="0.3">
      <c r="A5" s="216"/>
      <c r="B5" s="216"/>
      <c r="C5" s="217"/>
      <c r="D5" s="218"/>
      <c r="E5" s="216"/>
      <c r="F5" s="219"/>
      <c r="G5" s="220" t="s">
        <v>3</v>
      </c>
      <c r="H5" s="221" t="s">
        <v>4</v>
      </c>
      <c r="I5" s="221"/>
      <c r="J5" s="222" t="s">
        <v>5</v>
      </c>
      <c r="K5" s="214"/>
    </row>
    <row r="6" spans="1:11" ht="29.25" customHeight="1" x14ac:dyDescent="0.25">
      <c r="A6" s="416" t="s">
        <v>6</v>
      </c>
      <c r="B6" s="418" t="s">
        <v>7</v>
      </c>
      <c r="C6" s="418" t="s">
        <v>8</v>
      </c>
      <c r="D6" s="418" t="s">
        <v>9</v>
      </c>
      <c r="E6" s="418" t="s">
        <v>10</v>
      </c>
      <c r="F6" s="431" t="s">
        <v>423</v>
      </c>
      <c r="G6" s="433" t="s">
        <v>424</v>
      </c>
      <c r="H6" s="431" t="s">
        <v>425</v>
      </c>
      <c r="I6" s="431" t="s">
        <v>14</v>
      </c>
      <c r="J6" s="435" t="s">
        <v>426</v>
      </c>
      <c r="K6" s="437" t="s">
        <v>427</v>
      </c>
    </row>
    <row r="7" spans="1:11" ht="84.75" customHeight="1" thickBot="1" x14ac:dyDescent="0.3">
      <c r="A7" s="429"/>
      <c r="B7" s="430"/>
      <c r="C7" s="430"/>
      <c r="D7" s="430"/>
      <c r="E7" s="430"/>
      <c r="F7" s="432"/>
      <c r="G7" s="434"/>
      <c r="H7" s="432"/>
      <c r="I7" s="432"/>
      <c r="J7" s="436"/>
      <c r="K7" s="438"/>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4" t="s">
        <v>350</v>
      </c>
      <c r="B150" s="425"/>
      <c r="C150" s="425"/>
      <c r="D150" s="425"/>
      <c r="E150" s="425"/>
      <c r="F150" s="260">
        <f>+F8+F9+F81+F82+F83</f>
        <v>26047501267.41</v>
      </c>
      <c r="G150" s="261">
        <f>+G97+G58+G57</f>
        <v>0</v>
      </c>
      <c r="H150" s="261">
        <f>+F150-G150</f>
        <v>26047501267.41</v>
      </c>
      <c r="I150" s="262">
        <f>+I8+I9+I81+I82+I83</f>
        <v>1</v>
      </c>
      <c r="J150" s="260">
        <f>+J8+J9+J81+J82+J83</f>
        <v>26047501267.41</v>
      </c>
      <c r="K150" s="263">
        <f>+J150/H150</f>
        <v>1</v>
      </c>
    </row>
    <row r="151" spans="1:11" s="287" customFormat="1" ht="12" x14ac:dyDescent="0.25">
      <c r="A151" s="287" t="s">
        <v>653</v>
      </c>
      <c r="E151" s="372"/>
      <c r="F151" s="372"/>
    </row>
    <row r="152" spans="1:11" s="287" customFormat="1" ht="12" x14ac:dyDescent="0.25">
      <c r="A152" s="288" t="s">
        <v>435</v>
      </c>
      <c r="E152" s="372"/>
      <c r="F152" s="372"/>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52CF2-41F2-4A8A-A2AA-6FC0FA2695C4}">
  <sheetPr codeName="Hoja23">
    <tabColor theme="0"/>
  </sheetPr>
  <dimension ref="A1:K152"/>
  <sheetViews>
    <sheetView topLeftCell="A146" zoomScale="78" zoomScaleNormal="78" workbookViewId="0">
      <selection activeCell="E148" sqref="E148"/>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6" t="s">
        <v>420</v>
      </c>
      <c r="B1" s="426"/>
      <c r="C1" s="426"/>
      <c r="D1" s="426"/>
      <c r="E1" s="426"/>
      <c r="F1" s="426"/>
      <c r="G1" s="426"/>
      <c r="H1" s="426"/>
      <c r="I1" s="426"/>
      <c r="J1" s="426"/>
      <c r="K1" s="426"/>
    </row>
    <row r="2" spans="1:11" ht="21" x14ac:dyDescent="0.25">
      <c r="A2" s="427" t="s">
        <v>421</v>
      </c>
      <c r="B2" s="427"/>
      <c r="C2" s="427"/>
      <c r="D2" s="427"/>
      <c r="E2" s="427"/>
      <c r="F2" s="427"/>
      <c r="G2" s="427"/>
      <c r="H2" s="427"/>
      <c r="I2" s="427"/>
      <c r="J2" s="427"/>
      <c r="K2" s="427"/>
    </row>
    <row r="3" spans="1:11" x14ac:dyDescent="0.25">
      <c r="A3" s="428" t="s">
        <v>659</v>
      </c>
      <c r="B3" s="428"/>
      <c r="C3" s="428"/>
      <c r="D3" s="428"/>
      <c r="E3" s="428"/>
      <c r="F3" s="428"/>
      <c r="G3" s="428"/>
      <c r="H3" s="428"/>
      <c r="I3" s="428"/>
      <c r="J3" s="428"/>
      <c r="K3" s="428"/>
    </row>
    <row r="4" spans="1:11" s="215" customFormat="1" ht="11.25" customHeight="1" x14ac:dyDescent="0.25">
      <c r="A4" s="212"/>
      <c r="B4" s="212"/>
      <c r="C4" s="213"/>
      <c r="D4" s="212"/>
      <c r="E4" s="212"/>
      <c r="F4" s="212"/>
      <c r="G4" s="212"/>
      <c r="H4" s="212"/>
      <c r="I4" s="212"/>
      <c r="J4" s="212"/>
      <c r="K4" s="214"/>
    </row>
    <row r="5" spans="1:11" s="215" customFormat="1" ht="57.75" customHeight="1" thickBot="1" x14ac:dyDescent="0.3">
      <c r="A5" s="216"/>
      <c r="B5" s="216"/>
      <c r="C5" s="217"/>
      <c r="D5" s="218"/>
      <c r="E5" s="216"/>
      <c r="F5" s="219"/>
      <c r="G5" s="220" t="s">
        <v>3</v>
      </c>
      <c r="H5" s="221" t="s">
        <v>4</v>
      </c>
      <c r="I5" s="221"/>
      <c r="J5" s="222" t="s">
        <v>5</v>
      </c>
      <c r="K5" s="214"/>
    </row>
    <row r="6" spans="1:11" ht="29.25" customHeight="1" x14ac:dyDescent="0.25">
      <c r="A6" s="416" t="s">
        <v>6</v>
      </c>
      <c r="B6" s="418" t="s">
        <v>7</v>
      </c>
      <c r="C6" s="418" t="s">
        <v>8</v>
      </c>
      <c r="D6" s="418" t="s">
        <v>9</v>
      </c>
      <c r="E6" s="418" t="s">
        <v>10</v>
      </c>
      <c r="F6" s="431" t="s">
        <v>423</v>
      </c>
      <c r="G6" s="433" t="s">
        <v>424</v>
      </c>
      <c r="H6" s="431" t="s">
        <v>425</v>
      </c>
      <c r="I6" s="431" t="s">
        <v>14</v>
      </c>
      <c r="J6" s="435" t="s">
        <v>426</v>
      </c>
      <c r="K6" s="437" t="s">
        <v>427</v>
      </c>
    </row>
    <row r="7" spans="1:11" ht="84.75" customHeight="1" thickBot="1" x14ac:dyDescent="0.3">
      <c r="A7" s="429"/>
      <c r="B7" s="430"/>
      <c r="C7" s="430"/>
      <c r="D7" s="430"/>
      <c r="E7" s="430"/>
      <c r="F7" s="432"/>
      <c r="G7" s="434"/>
      <c r="H7" s="432"/>
      <c r="I7" s="432"/>
      <c r="J7" s="436"/>
      <c r="K7" s="438"/>
    </row>
    <row r="8" spans="1:11" s="226" customFormat="1" ht="28.5" customHeight="1" thickBot="1" x14ac:dyDescent="0.3">
      <c r="A8" s="23" t="s">
        <v>36</v>
      </c>
      <c r="B8" s="24" t="s">
        <v>37</v>
      </c>
      <c r="C8" s="24">
        <v>10</v>
      </c>
      <c r="D8" s="24" t="s">
        <v>38</v>
      </c>
      <c r="E8" s="223" t="s">
        <v>39</v>
      </c>
      <c r="F8" s="26">
        <f>+F78</f>
        <v>6038392441.9200001</v>
      </c>
      <c r="G8" s="224">
        <f>+G78</f>
        <v>0</v>
      </c>
      <c r="H8" s="26">
        <f>+H78</f>
        <v>6038392441.9200001</v>
      </c>
      <c r="I8" s="277">
        <f t="shared" ref="I8:I39" si="0">+H8/$H$150</f>
        <v>0.23182233028528881</v>
      </c>
      <c r="J8" s="224">
        <f>+J78</f>
        <v>6038392441.9200001</v>
      </c>
      <c r="K8" s="225">
        <f t="shared" ref="K8:K39" si="1">+J8/H8</f>
        <v>1</v>
      </c>
    </row>
    <row r="9" spans="1:11" s="226" customFormat="1" ht="28.5" customHeight="1" thickBot="1" x14ac:dyDescent="0.3">
      <c r="A9" s="99" t="s">
        <v>36</v>
      </c>
      <c r="B9" s="227" t="s">
        <v>41</v>
      </c>
      <c r="C9" s="227">
        <v>20</v>
      </c>
      <c r="D9" s="227" t="s">
        <v>38</v>
      </c>
      <c r="E9" s="228" t="s">
        <v>39</v>
      </c>
      <c r="F9" s="103">
        <f>+F10+F32+F73</f>
        <v>1429529857.3299999</v>
      </c>
      <c r="G9" s="229">
        <f>+G10+G32+G73</f>
        <v>0</v>
      </c>
      <c r="H9" s="103">
        <f>+H10+H32+H73</f>
        <v>1429529857.3299999</v>
      </c>
      <c r="I9" s="278">
        <f t="shared" si="0"/>
        <v>5.4881650360781166E-2</v>
      </c>
      <c r="J9" s="229">
        <f>+J10+J32+J73</f>
        <v>1429529857.3299999</v>
      </c>
      <c r="K9" s="230">
        <f t="shared" si="1"/>
        <v>1</v>
      </c>
    </row>
    <row r="10" spans="1:11" ht="27" customHeight="1" x14ac:dyDescent="0.25">
      <c r="A10" s="110" t="s">
        <v>42</v>
      </c>
      <c r="B10" s="111" t="s">
        <v>41</v>
      </c>
      <c r="C10" s="111">
        <v>20</v>
      </c>
      <c r="D10" s="111" t="s">
        <v>38</v>
      </c>
      <c r="E10" s="231" t="s">
        <v>43</v>
      </c>
      <c r="F10" s="232">
        <f>+F11</f>
        <v>372512537</v>
      </c>
      <c r="G10" s="232">
        <f>+G11</f>
        <v>0</v>
      </c>
      <c r="H10" s="232">
        <f>+H11</f>
        <v>372512537</v>
      </c>
      <c r="I10" s="279">
        <f t="shared" si="0"/>
        <v>1.4301277238676196E-2</v>
      </c>
      <c r="J10" s="232">
        <f>+J11</f>
        <v>372512537</v>
      </c>
      <c r="K10" s="233">
        <f t="shared" si="1"/>
        <v>1</v>
      </c>
    </row>
    <row r="11" spans="1:11" ht="35.25" customHeight="1" x14ac:dyDescent="0.25">
      <c r="A11" s="113" t="s">
        <v>44</v>
      </c>
      <c r="B11" s="32" t="s">
        <v>41</v>
      </c>
      <c r="C11" s="32">
        <v>20</v>
      </c>
      <c r="D11" s="32" t="s">
        <v>38</v>
      </c>
      <c r="E11" s="234" t="s">
        <v>45</v>
      </c>
      <c r="F11" s="235">
        <f>+F12+F20+F28</f>
        <v>372512537</v>
      </c>
      <c r="G11" s="235">
        <f>+G12+G20+G28</f>
        <v>0</v>
      </c>
      <c r="H11" s="235">
        <f>+H12+H20+H28</f>
        <v>372512537</v>
      </c>
      <c r="I11" s="280">
        <f t="shared" si="0"/>
        <v>1.4301277238676196E-2</v>
      </c>
      <c r="J11" s="235">
        <f>+J12+J20+J28</f>
        <v>372512537</v>
      </c>
      <c r="K11" s="236">
        <f t="shared" si="1"/>
        <v>1</v>
      </c>
    </row>
    <row r="12" spans="1:11" ht="27" customHeight="1" x14ac:dyDescent="0.25">
      <c r="A12" s="113" t="s">
        <v>46</v>
      </c>
      <c r="B12" s="32" t="s">
        <v>41</v>
      </c>
      <c r="C12" s="32">
        <v>20</v>
      </c>
      <c r="D12" s="32" t="s">
        <v>38</v>
      </c>
      <c r="E12" s="234" t="s">
        <v>47</v>
      </c>
      <c r="F12" s="235">
        <f>+F13</f>
        <v>211048466</v>
      </c>
      <c r="G12" s="235">
        <f>+G13</f>
        <v>0</v>
      </c>
      <c r="H12" s="235">
        <f>+H13</f>
        <v>211048466</v>
      </c>
      <c r="I12" s="280">
        <f t="shared" si="0"/>
        <v>8.1024457522172657E-3</v>
      </c>
      <c r="J12" s="235">
        <f>+J13</f>
        <v>211048466</v>
      </c>
      <c r="K12" s="236">
        <f t="shared" si="1"/>
        <v>1</v>
      </c>
    </row>
    <row r="13" spans="1:11" ht="27" customHeight="1" x14ac:dyDescent="0.25">
      <c r="A13" s="113" t="s">
        <v>48</v>
      </c>
      <c r="B13" s="32" t="s">
        <v>41</v>
      </c>
      <c r="C13" s="32">
        <v>20</v>
      </c>
      <c r="D13" s="32" t="s">
        <v>38</v>
      </c>
      <c r="E13" s="234" t="s">
        <v>49</v>
      </c>
      <c r="F13" s="235">
        <f>SUM(F14:F19)</f>
        <v>211048466</v>
      </c>
      <c r="G13" s="235">
        <f>SUM(G14:G19)</f>
        <v>0</v>
      </c>
      <c r="H13" s="235">
        <f>SUM(H14:H19)</f>
        <v>211048466</v>
      </c>
      <c r="I13" s="280">
        <f t="shared" si="0"/>
        <v>8.1024457522172657E-3</v>
      </c>
      <c r="J13" s="235">
        <f>SUM(J14:J19)</f>
        <v>211048466</v>
      </c>
      <c r="K13" s="236">
        <f t="shared" si="1"/>
        <v>1</v>
      </c>
    </row>
    <row r="14" spans="1:11" ht="27" customHeight="1" x14ac:dyDescent="0.25">
      <c r="A14" s="114" t="s">
        <v>50</v>
      </c>
      <c r="B14" s="43" t="s">
        <v>41</v>
      </c>
      <c r="C14" s="43">
        <v>20</v>
      </c>
      <c r="D14" s="43" t="s">
        <v>38</v>
      </c>
      <c r="E14" s="237" t="s">
        <v>51</v>
      </c>
      <c r="F14" s="238">
        <v>891700</v>
      </c>
      <c r="G14" s="239">
        <v>0</v>
      </c>
      <c r="H14" s="240">
        <f t="shared" ref="H14:H19" si="2">+F14-G14</f>
        <v>891700</v>
      </c>
      <c r="I14" s="281">
        <f t="shared" si="0"/>
        <v>3.4233610005258866E-5</v>
      </c>
      <c r="J14" s="239">
        <v>891700</v>
      </c>
      <c r="K14" s="241">
        <f t="shared" si="1"/>
        <v>1</v>
      </c>
    </row>
    <row r="15" spans="1:11" ht="27" customHeight="1" x14ac:dyDescent="0.25">
      <c r="A15" s="114" t="s">
        <v>58</v>
      </c>
      <c r="B15" s="43" t="s">
        <v>41</v>
      </c>
      <c r="C15" s="43">
        <v>20</v>
      </c>
      <c r="D15" s="43" t="s">
        <v>38</v>
      </c>
      <c r="E15" s="237" t="s">
        <v>59</v>
      </c>
      <c r="F15" s="238">
        <v>19444075</v>
      </c>
      <c r="G15" s="239">
        <v>0</v>
      </c>
      <c r="H15" s="240">
        <f t="shared" si="2"/>
        <v>19444075</v>
      </c>
      <c r="I15" s="281">
        <f t="shared" si="0"/>
        <v>7.4648523097791168E-4</v>
      </c>
      <c r="J15" s="239">
        <v>19444075</v>
      </c>
      <c r="K15" s="241">
        <f t="shared" si="1"/>
        <v>1</v>
      </c>
    </row>
    <row r="16" spans="1:11" ht="27" customHeight="1" x14ac:dyDescent="0.25">
      <c r="A16" s="114" t="s">
        <v>60</v>
      </c>
      <c r="B16" s="43" t="s">
        <v>41</v>
      </c>
      <c r="C16" s="43">
        <v>20</v>
      </c>
      <c r="D16" s="43" t="s">
        <v>38</v>
      </c>
      <c r="E16" s="237" t="s">
        <v>61</v>
      </c>
      <c r="F16" s="238">
        <v>29872050</v>
      </c>
      <c r="G16" s="239">
        <v>0</v>
      </c>
      <c r="H16" s="240">
        <f t="shared" si="2"/>
        <v>29872050</v>
      </c>
      <c r="I16" s="281">
        <f t="shared" si="0"/>
        <v>1.1468297743160178E-3</v>
      </c>
      <c r="J16" s="239">
        <v>29872050</v>
      </c>
      <c r="K16" s="241">
        <f t="shared" si="1"/>
        <v>1</v>
      </c>
    </row>
    <row r="17" spans="1:11" ht="33.75" customHeight="1" x14ac:dyDescent="0.25">
      <c r="A17" s="114" t="s">
        <v>62</v>
      </c>
      <c r="B17" s="43" t="s">
        <v>41</v>
      </c>
      <c r="C17" s="43">
        <v>20</v>
      </c>
      <c r="D17" s="43" t="s">
        <v>38</v>
      </c>
      <c r="E17" s="237" t="s">
        <v>63</v>
      </c>
      <c r="F17" s="238">
        <v>16258341</v>
      </c>
      <c r="G17" s="239">
        <v>0</v>
      </c>
      <c r="H17" s="240">
        <f t="shared" si="2"/>
        <v>16258341</v>
      </c>
      <c r="I17" s="281">
        <f t="shared" si="0"/>
        <v>6.2418044760178366E-4</v>
      </c>
      <c r="J17" s="239">
        <v>16258341</v>
      </c>
      <c r="K17" s="241">
        <f t="shared" si="1"/>
        <v>1</v>
      </c>
    </row>
    <row r="18" spans="1:11" ht="27" customHeight="1" x14ac:dyDescent="0.25">
      <c r="A18" s="114" t="s">
        <v>64</v>
      </c>
      <c r="B18" s="43" t="s">
        <v>41</v>
      </c>
      <c r="C18" s="43">
        <v>20</v>
      </c>
      <c r="D18" s="43" t="s">
        <v>38</v>
      </c>
      <c r="E18" s="237" t="s">
        <v>65</v>
      </c>
      <c r="F18" s="238">
        <v>72602399</v>
      </c>
      <c r="G18" s="239">
        <v>0</v>
      </c>
      <c r="H18" s="240">
        <f t="shared" si="2"/>
        <v>72602399</v>
      </c>
      <c r="I18" s="281">
        <f t="shared" si="0"/>
        <v>2.7873076290368917E-3</v>
      </c>
      <c r="J18" s="239">
        <v>72602399</v>
      </c>
      <c r="K18" s="241">
        <f t="shared" si="1"/>
        <v>1</v>
      </c>
    </row>
    <row r="19" spans="1:11" ht="27" customHeight="1" x14ac:dyDescent="0.25">
      <c r="A19" s="114" t="s">
        <v>66</v>
      </c>
      <c r="B19" s="43" t="s">
        <v>41</v>
      </c>
      <c r="C19" s="43">
        <v>20</v>
      </c>
      <c r="D19" s="43" t="s">
        <v>38</v>
      </c>
      <c r="E19" s="237" t="s">
        <v>67</v>
      </c>
      <c r="F19" s="238">
        <v>71979901</v>
      </c>
      <c r="G19" s="239">
        <v>0</v>
      </c>
      <c r="H19" s="240">
        <f t="shared" si="2"/>
        <v>71979901</v>
      </c>
      <c r="I19" s="281">
        <f t="shared" si="0"/>
        <v>2.7634090602794018E-3</v>
      </c>
      <c r="J19" s="239">
        <v>71979901</v>
      </c>
      <c r="K19" s="241">
        <f t="shared" si="1"/>
        <v>1</v>
      </c>
    </row>
    <row r="20" spans="1:11" ht="22.5" customHeight="1" x14ac:dyDescent="0.25">
      <c r="A20" s="113" t="s">
        <v>68</v>
      </c>
      <c r="B20" s="32" t="s">
        <v>41</v>
      </c>
      <c r="C20" s="32">
        <v>20</v>
      </c>
      <c r="D20" s="32" t="s">
        <v>38</v>
      </c>
      <c r="E20" s="234" t="s">
        <v>69</v>
      </c>
      <c r="F20" s="235">
        <f>SUM(F21:F27)</f>
        <v>49087374</v>
      </c>
      <c r="G20" s="235">
        <f>SUM(G21:G27)</f>
        <v>0</v>
      </c>
      <c r="H20" s="235">
        <f>SUM(H21:H27)</f>
        <v>49087374</v>
      </c>
      <c r="I20" s="282">
        <f t="shared" si="0"/>
        <v>1.8845329345051967E-3</v>
      </c>
      <c r="J20" s="235">
        <f>SUM(J21:J27)</f>
        <v>49087374</v>
      </c>
      <c r="K20" s="236">
        <f t="shared" si="1"/>
        <v>1</v>
      </c>
    </row>
    <row r="21" spans="1:11" ht="33.75" customHeight="1" x14ac:dyDescent="0.25">
      <c r="A21" s="114" t="s">
        <v>70</v>
      </c>
      <c r="B21" s="43" t="s">
        <v>41</v>
      </c>
      <c r="C21" s="43">
        <v>20</v>
      </c>
      <c r="D21" s="43" t="s">
        <v>38</v>
      </c>
      <c r="E21" s="237" t="s">
        <v>71</v>
      </c>
      <c r="F21" s="238">
        <v>4847000</v>
      </c>
      <c r="G21" s="239">
        <v>0</v>
      </c>
      <c r="H21" s="240">
        <f t="shared" ref="H21:H27" si="3">+F21-G21</f>
        <v>4847000</v>
      </c>
      <c r="I21" s="281">
        <f t="shared" si="0"/>
        <v>1.8608310832734072E-4</v>
      </c>
      <c r="J21" s="239">
        <v>4847000</v>
      </c>
      <c r="K21" s="241">
        <f t="shared" si="1"/>
        <v>1</v>
      </c>
    </row>
    <row r="22" spans="1:11" ht="29.25" customHeight="1" x14ac:dyDescent="0.25">
      <c r="A22" s="114" t="s">
        <v>72</v>
      </c>
      <c r="B22" s="43" t="s">
        <v>41</v>
      </c>
      <c r="C22" s="43">
        <v>20</v>
      </c>
      <c r="D22" s="43" t="s">
        <v>38</v>
      </c>
      <c r="E22" s="237" t="s">
        <v>73</v>
      </c>
      <c r="F22" s="238">
        <v>3421800</v>
      </c>
      <c r="G22" s="239">
        <v>0</v>
      </c>
      <c r="H22" s="240">
        <f t="shared" si="3"/>
        <v>3421800</v>
      </c>
      <c r="I22" s="281">
        <f t="shared" si="0"/>
        <v>1.3136768724458315E-4</v>
      </c>
      <c r="J22" s="239">
        <v>3421800</v>
      </c>
      <c r="K22" s="241">
        <f t="shared" si="1"/>
        <v>1</v>
      </c>
    </row>
    <row r="23" spans="1:11" ht="27.75" customHeight="1" x14ac:dyDescent="0.25">
      <c r="A23" s="114" t="s">
        <v>74</v>
      </c>
      <c r="B23" s="43" t="s">
        <v>41</v>
      </c>
      <c r="C23" s="43">
        <v>20</v>
      </c>
      <c r="D23" s="43" t="s">
        <v>38</v>
      </c>
      <c r="E23" s="237" t="s">
        <v>75</v>
      </c>
      <c r="F23" s="238">
        <v>24934774</v>
      </c>
      <c r="G23" s="239">
        <v>0</v>
      </c>
      <c r="H23" s="240">
        <f t="shared" si="3"/>
        <v>24934774</v>
      </c>
      <c r="I23" s="281">
        <f t="shared" si="0"/>
        <v>9.572808441014564E-4</v>
      </c>
      <c r="J23" s="239">
        <v>24934774</v>
      </c>
      <c r="K23" s="241">
        <f t="shared" si="1"/>
        <v>1</v>
      </c>
    </row>
    <row r="24" spans="1:11" ht="30" customHeight="1" x14ac:dyDescent="0.25">
      <c r="A24" s="114" t="s">
        <v>76</v>
      </c>
      <c r="B24" s="43" t="s">
        <v>41</v>
      </c>
      <c r="C24" s="43">
        <v>20</v>
      </c>
      <c r="D24" s="43" t="s">
        <v>38</v>
      </c>
      <c r="E24" s="237" t="s">
        <v>77</v>
      </c>
      <c r="F24" s="238">
        <v>6523300</v>
      </c>
      <c r="G24" s="239">
        <v>0</v>
      </c>
      <c r="H24" s="240">
        <f t="shared" si="3"/>
        <v>6523300</v>
      </c>
      <c r="I24" s="281">
        <f t="shared" si="0"/>
        <v>2.5043860956297542E-4</v>
      </c>
      <c r="J24" s="239">
        <v>6523300</v>
      </c>
      <c r="K24" s="241">
        <f t="shared" si="1"/>
        <v>1</v>
      </c>
    </row>
    <row r="25" spans="1:11" ht="36.75" customHeight="1" x14ac:dyDescent="0.25">
      <c r="A25" s="114" t="s">
        <v>78</v>
      </c>
      <c r="B25" s="43" t="s">
        <v>41</v>
      </c>
      <c r="C25" s="43">
        <v>20</v>
      </c>
      <c r="D25" s="43" t="s">
        <v>38</v>
      </c>
      <c r="E25" s="237" t="s">
        <v>79</v>
      </c>
      <c r="F25" s="238">
        <v>1205900</v>
      </c>
      <c r="G25" s="239">
        <v>0</v>
      </c>
      <c r="H25" s="240">
        <f t="shared" si="3"/>
        <v>1205900</v>
      </c>
      <c r="I25" s="281">
        <f t="shared" si="0"/>
        <v>4.6296187400854178E-5</v>
      </c>
      <c r="J25" s="239">
        <v>1205900</v>
      </c>
      <c r="K25" s="241">
        <f t="shared" si="1"/>
        <v>1</v>
      </c>
    </row>
    <row r="26" spans="1:11" ht="28.5" customHeight="1" x14ac:dyDescent="0.25">
      <c r="A26" s="114" t="s">
        <v>80</v>
      </c>
      <c r="B26" s="43" t="s">
        <v>41</v>
      </c>
      <c r="C26" s="43">
        <v>20</v>
      </c>
      <c r="D26" s="43" t="s">
        <v>38</v>
      </c>
      <c r="E26" s="237" t="s">
        <v>81</v>
      </c>
      <c r="F26" s="238">
        <v>4892600</v>
      </c>
      <c r="G26" s="239">
        <v>0</v>
      </c>
      <c r="H26" s="240">
        <f t="shared" si="3"/>
        <v>4892600</v>
      </c>
      <c r="I26" s="281">
        <f t="shared" si="0"/>
        <v>1.8783375609703884E-4</v>
      </c>
      <c r="J26" s="239">
        <v>4892600</v>
      </c>
      <c r="K26" s="241">
        <f t="shared" si="1"/>
        <v>1</v>
      </c>
    </row>
    <row r="27" spans="1:11" ht="39.75" customHeight="1" x14ac:dyDescent="0.25">
      <c r="A27" s="114" t="s">
        <v>82</v>
      </c>
      <c r="B27" s="43" t="s">
        <v>41</v>
      </c>
      <c r="C27" s="43">
        <v>20</v>
      </c>
      <c r="D27" s="43" t="s">
        <v>38</v>
      </c>
      <c r="E27" s="237" t="s">
        <v>83</v>
      </c>
      <c r="F27" s="238">
        <v>3262000</v>
      </c>
      <c r="G27" s="239">
        <v>0</v>
      </c>
      <c r="H27" s="240">
        <f t="shared" si="3"/>
        <v>3262000</v>
      </c>
      <c r="I27" s="281">
        <f t="shared" si="0"/>
        <v>1.252327417709481E-4</v>
      </c>
      <c r="J27" s="239">
        <v>3262000</v>
      </c>
      <c r="K27" s="241">
        <f t="shared" si="1"/>
        <v>1</v>
      </c>
    </row>
    <row r="28" spans="1:11" ht="41.25" customHeight="1" x14ac:dyDescent="0.25">
      <c r="A28" s="113" t="s">
        <v>84</v>
      </c>
      <c r="B28" s="32" t="s">
        <v>41</v>
      </c>
      <c r="C28" s="32">
        <v>20</v>
      </c>
      <c r="D28" s="32" t="s">
        <v>38</v>
      </c>
      <c r="E28" s="234" t="s">
        <v>85</v>
      </c>
      <c r="F28" s="235">
        <f>+F29</f>
        <v>112376697</v>
      </c>
      <c r="G28" s="235">
        <f>+G29</f>
        <v>0</v>
      </c>
      <c r="H28" s="235">
        <f>+H29</f>
        <v>112376697</v>
      </c>
      <c r="I28" s="282">
        <f t="shared" si="0"/>
        <v>4.3142985519537339E-3</v>
      </c>
      <c r="J28" s="235">
        <f>+J29</f>
        <v>112376697</v>
      </c>
      <c r="K28" s="236">
        <f t="shared" si="1"/>
        <v>1</v>
      </c>
    </row>
    <row r="29" spans="1:11" s="226" customFormat="1" ht="39" customHeight="1" x14ac:dyDescent="0.25">
      <c r="A29" s="113" t="s">
        <v>86</v>
      </c>
      <c r="B29" s="32" t="s">
        <v>41</v>
      </c>
      <c r="C29" s="32">
        <v>20</v>
      </c>
      <c r="D29" s="32" t="s">
        <v>38</v>
      </c>
      <c r="E29" s="234" t="s">
        <v>87</v>
      </c>
      <c r="F29" s="235">
        <f>+F30+F31</f>
        <v>112376697</v>
      </c>
      <c r="G29" s="235">
        <f>+G30+G31</f>
        <v>0</v>
      </c>
      <c r="H29" s="235">
        <f>+H30+H31</f>
        <v>112376697</v>
      </c>
      <c r="I29" s="282">
        <f t="shared" si="0"/>
        <v>4.3142985519537339E-3</v>
      </c>
      <c r="J29" s="235">
        <f>+J30+J31</f>
        <v>112376697</v>
      </c>
      <c r="K29" s="236">
        <f t="shared" si="1"/>
        <v>1</v>
      </c>
    </row>
    <row r="30" spans="1:11" ht="30.75" customHeight="1" x14ac:dyDescent="0.25">
      <c r="A30" s="114" t="s">
        <v>90</v>
      </c>
      <c r="B30" s="43" t="s">
        <v>41</v>
      </c>
      <c r="C30" s="43">
        <v>20</v>
      </c>
      <c r="D30" s="43" t="s">
        <v>38</v>
      </c>
      <c r="E30" s="237" t="s">
        <v>91</v>
      </c>
      <c r="F30" s="238">
        <v>103949112</v>
      </c>
      <c r="G30" s="239">
        <v>0</v>
      </c>
      <c r="H30" s="240">
        <f>+F30-G30</f>
        <v>103949112</v>
      </c>
      <c r="I30" s="281">
        <f t="shared" si="0"/>
        <v>3.9907517781776099E-3</v>
      </c>
      <c r="J30" s="239">
        <v>103949112</v>
      </c>
      <c r="K30" s="241">
        <f t="shared" si="1"/>
        <v>1</v>
      </c>
    </row>
    <row r="31" spans="1:11" ht="30.75" customHeight="1" x14ac:dyDescent="0.25">
      <c r="A31" s="114" t="s">
        <v>92</v>
      </c>
      <c r="B31" s="43" t="s">
        <v>41</v>
      </c>
      <c r="C31" s="43">
        <v>20</v>
      </c>
      <c r="D31" s="43" t="s">
        <v>38</v>
      </c>
      <c r="E31" s="237" t="s">
        <v>93</v>
      </c>
      <c r="F31" s="238">
        <v>8427585</v>
      </c>
      <c r="G31" s="239">
        <v>0</v>
      </c>
      <c r="H31" s="240">
        <f>+F31-G31</f>
        <v>8427585</v>
      </c>
      <c r="I31" s="281">
        <f t="shared" si="0"/>
        <v>3.2354677377612376E-4</v>
      </c>
      <c r="J31" s="239">
        <v>8427585</v>
      </c>
      <c r="K31" s="241">
        <f t="shared" si="1"/>
        <v>1</v>
      </c>
    </row>
    <row r="32" spans="1:11" ht="27.75" customHeight="1" x14ac:dyDescent="0.25">
      <c r="A32" s="113" t="s">
        <v>100</v>
      </c>
      <c r="B32" s="32" t="s">
        <v>41</v>
      </c>
      <c r="C32" s="32">
        <v>20</v>
      </c>
      <c r="D32" s="32" t="s">
        <v>38</v>
      </c>
      <c r="E32" s="234" t="s">
        <v>101</v>
      </c>
      <c r="F32" s="242">
        <f>+F33+F40</f>
        <v>1028821066.33</v>
      </c>
      <c r="G32" s="242">
        <f>+G33+G40</f>
        <v>0</v>
      </c>
      <c r="H32" s="242">
        <f>+H33+H40</f>
        <v>1028821066.33</v>
      </c>
      <c r="I32" s="282">
        <f t="shared" si="0"/>
        <v>3.9497879499759768E-2</v>
      </c>
      <c r="J32" s="242">
        <f>+J33+J40</f>
        <v>1028821066.33</v>
      </c>
      <c r="K32" s="236">
        <f t="shared" si="1"/>
        <v>1</v>
      </c>
    </row>
    <row r="33" spans="1:11" ht="27.75" customHeight="1" x14ac:dyDescent="0.25">
      <c r="A33" s="113" t="s">
        <v>102</v>
      </c>
      <c r="B33" s="32" t="s">
        <v>41</v>
      </c>
      <c r="C33" s="32">
        <v>20</v>
      </c>
      <c r="D33" s="32" t="s">
        <v>38</v>
      </c>
      <c r="E33" s="234" t="s">
        <v>103</v>
      </c>
      <c r="F33" s="243">
        <f>+F34</f>
        <v>172888472</v>
      </c>
      <c r="G33" s="243">
        <f>+G34</f>
        <v>0</v>
      </c>
      <c r="H33" s="243">
        <f>+H34</f>
        <v>172888472</v>
      </c>
      <c r="I33" s="282">
        <f t="shared" si="0"/>
        <v>6.6374302173972388E-3</v>
      </c>
      <c r="J33" s="243">
        <f>+J34</f>
        <v>172888472</v>
      </c>
      <c r="K33" s="236">
        <f t="shared" si="1"/>
        <v>1</v>
      </c>
    </row>
    <row r="34" spans="1:11" ht="27.75" customHeight="1" x14ac:dyDescent="0.25">
      <c r="A34" s="113" t="s">
        <v>104</v>
      </c>
      <c r="B34" s="32" t="s">
        <v>41</v>
      </c>
      <c r="C34" s="32">
        <v>20</v>
      </c>
      <c r="D34" s="32" t="s">
        <v>38</v>
      </c>
      <c r="E34" s="234" t="s">
        <v>105</v>
      </c>
      <c r="F34" s="242">
        <f>+F37+F35</f>
        <v>172888472</v>
      </c>
      <c r="G34" s="242">
        <f>+G37+G35</f>
        <v>0</v>
      </c>
      <c r="H34" s="242">
        <f>+H37+H35</f>
        <v>172888472</v>
      </c>
      <c r="I34" s="282">
        <f t="shared" si="0"/>
        <v>6.6374302173972388E-3</v>
      </c>
      <c r="J34" s="242">
        <f>+J37+J35</f>
        <v>172888472</v>
      </c>
      <c r="K34" s="236">
        <f t="shared" si="1"/>
        <v>1</v>
      </c>
    </row>
    <row r="35" spans="1:11" ht="39.75" customHeight="1" x14ac:dyDescent="0.25">
      <c r="A35" s="113" t="s">
        <v>106</v>
      </c>
      <c r="B35" s="32" t="s">
        <v>41</v>
      </c>
      <c r="C35" s="32">
        <v>20</v>
      </c>
      <c r="D35" s="32" t="s">
        <v>38</v>
      </c>
      <c r="E35" s="234" t="s">
        <v>107</v>
      </c>
      <c r="F35" s="242">
        <f>+F36</f>
        <v>160702122</v>
      </c>
      <c r="G35" s="242">
        <f>+G36</f>
        <v>0</v>
      </c>
      <c r="H35" s="242">
        <f>+H36</f>
        <v>160702122</v>
      </c>
      <c r="I35" s="282">
        <f t="shared" si="0"/>
        <v>6.1695791987950331E-3</v>
      </c>
      <c r="J35" s="242">
        <f>+J36</f>
        <v>160702122</v>
      </c>
      <c r="K35" s="236">
        <f t="shared" si="1"/>
        <v>1</v>
      </c>
    </row>
    <row r="36" spans="1:11" ht="36.75" customHeight="1" x14ac:dyDescent="0.25">
      <c r="A36" s="114" t="s">
        <v>108</v>
      </c>
      <c r="B36" s="43" t="s">
        <v>41</v>
      </c>
      <c r="C36" s="43">
        <v>20</v>
      </c>
      <c r="D36" s="43" t="s">
        <v>38</v>
      </c>
      <c r="E36" s="237" t="s">
        <v>109</v>
      </c>
      <c r="F36" s="244">
        <v>160702122</v>
      </c>
      <c r="G36" s="239">
        <v>0</v>
      </c>
      <c r="H36" s="240">
        <f>+F36-G36</f>
        <v>160702122</v>
      </c>
      <c r="I36" s="281">
        <f t="shared" si="0"/>
        <v>6.1695791987950331E-3</v>
      </c>
      <c r="J36" s="239">
        <v>160702122</v>
      </c>
      <c r="K36" s="241">
        <f t="shared" si="1"/>
        <v>1</v>
      </c>
    </row>
    <row r="37" spans="1:11" ht="27.75" customHeight="1" x14ac:dyDescent="0.25">
      <c r="A37" s="113" t="s">
        <v>110</v>
      </c>
      <c r="B37" s="32" t="s">
        <v>41</v>
      </c>
      <c r="C37" s="32">
        <v>20</v>
      </c>
      <c r="D37" s="32" t="s">
        <v>38</v>
      </c>
      <c r="E37" s="234" t="s">
        <v>111</v>
      </c>
      <c r="F37" s="242">
        <f>+F39+F38</f>
        <v>12186350</v>
      </c>
      <c r="G37" s="242">
        <f>+G39+G38</f>
        <v>0</v>
      </c>
      <c r="H37" s="242">
        <f>+H39+H38</f>
        <v>12186350</v>
      </c>
      <c r="I37" s="282">
        <f t="shared" si="0"/>
        <v>4.678510186022052E-4</v>
      </c>
      <c r="J37" s="242">
        <f>+J39+J38</f>
        <v>12186350</v>
      </c>
      <c r="K37" s="236">
        <f t="shared" si="1"/>
        <v>1</v>
      </c>
    </row>
    <row r="38" spans="1:11" ht="27.75" customHeight="1" x14ac:dyDescent="0.25">
      <c r="A38" s="114" t="s">
        <v>367</v>
      </c>
      <c r="B38" s="43" t="s">
        <v>41</v>
      </c>
      <c r="C38" s="43">
        <v>20</v>
      </c>
      <c r="D38" s="43" t="s">
        <v>38</v>
      </c>
      <c r="E38" s="237" t="s">
        <v>368</v>
      </c>
      <c r="F38" s="244">
        <v>99098</v>
      </c>
      <c r="G38" s="239">
        <v>0</v>
      </c>
      <c r="H38" s="240">
        <f>+F38-G38</f>
        <v>99098</v>
      </c>
      <c r="I38" s="281">
        <f t="shared" si="0"/>
        <v>3.8045108044198086E-6</v>
      </c>
      <c r="J38" s="239">
        <v>99098</v>
      </c>
      <c r="K38" s="241">
        <f t="shared" si="1"/>
        <v>1</v>
      </c>
    </row>
    <row r="39" spans="1:11" ht="44.25" customHeight="1" x14ac:dyDescent="0.25">
      <c r="A39" s="114" t="s">
        <v>112</v>
      </c>
      <c r="B39" s="43" t="s">
        <v>41</v>
      </c>
      <c r="C39" s="43">
        <v>20</v>
      </c>
      <c r="D39" s="43" t="s">
        <v>38</v>
      </c>
      <c r="E39" s="237" t="s">
        <v>113</v>
      </c>
      <c r="F39" s="244">
        <v>12087252</v>
      </c>
      <c r="G39" s="239">
        <v>0</v>
      </c>
      <c r="H39" s="240">
        <f>+F39-G39</f>
        <v>12087252</v>
      </c>
      <c r="I39" s="281">
        <f t="shared" si="0"/>
        <v>4.640465077977854E-4</v>
      </c>
      <c r="J39" s="239">
        <v>12087252</v>
      </c>
      <c r="K39" s="241">
        <f t="shared" si="1"/>
        <v>1</v>
      </c>
    </row>
    <row r="40" spans="1:11" ht="30" customHeight="1" x14ac:dyDescent="0.25">
      <c r="A40" s="113" t="s">
        <v>114</v>
      </c>
      <c r="B40" s="32" t="s">
        <v>41</v>
      </c>
      <c r="C40" s="32">
        <v>20</v>
      </c>
      <c r="D40" s="32" t="s">
        <v>38</v>
      </c>
      <c r="E40" s="234" t="s">
        <v>115</v>
      </c>
      <c r="F40" s="243">
        <f>+F41+F54</f>
        <v>855932594.33000004</v>
      </c>
      <c r="G40" s="243">
        <f>+G41+G54</f>
        <v>0</v>
      </c>
      <c r="H40" s="243">
        <f>+H41+H54</f>
        <v>855932594.33000004</v>
      </c>
      <c r="I40" s="282">
        <f t="shared" ref="I40:I71" si="4">+H40/$H$150</f>
        <v>3.2860449282362529E-2</v>
      </c>
      <c r="J40" s="243">
        <f>+J41+J54</f>
        <v>855932594.33000004</v>
      </c>
      <c r="K40" s="236">
        <f t="shared" ref="K40:K71" si="5">+J40/H40</f>
        <v>1</v>
      </c>
    </row>
    <row r="41" spans="1:11" ht="24.75" customHeight="1" x14ac:dyDescent="0.25">
      <c r="A41" s="113" t="s">
        <v>116</v>
      </c>
      <c r="B41" s="32" t="s">
        <v>41</v>
      </c>
      <c r="C41" s="32">
        <v>20</v>
      </c>
      <c r="D41" s="32" t="s">
        <v>38</v>
      </c>
      <c r="E41" s="234" t="s">
        <v>117</v>
      </c>
      <c r="F41" s="242">
        <f>+F42+F45+F52</f>
        <v>35180028.090000004</v>
      </c>
      <c r="G41" s="242">
        <f>+G42+G45+G52</f>
        <v>0</v>
      </c>
      <c r="H41" s="242">
        <f>+H42+H45+H52</f>
        <v>35180028.090000004</v>
      </c>
      <c r="I41" s="282">
        <f t="shared" si="4"/>
        <v>1.3506104761770912E-3</v>
      </c>
      <c r="J41" s="242">
        <f>+J42+J45+J52</f>
        <v>35180028.090000004</v>
      </c>
      <c r="K41" s="236">
        <f t="shared" si="5"/>
        <v>1</v>
      </c>
    </row>
    <row r="42" spans="1:11" ht="54.75" customHeight="1" x14ac:dyDescent="0.25">
      <c r="A42" s="113" t="s">
        <v>118</v>
      </c>
      <c r="B42" s="32" t="s">
        <v>41</v>
      </c>
      <c r="C42" s="32">
        <v>20</v>
      </c>
      <c r="D42" s="32" t="s">
        <v>38</v>
      </c>
      <c r="E42" s="234" t="s">
        <v>119</v>
      </c>
      <c r="F42" s="242">
        <f>+F43+F44</f>
        <v>15689804</v>
      </c>
      <c r="G42" s="242">
        <f>+G43+G44</f>
        <v>0</v>
      </c>
      <c r="H42" s="242">
        <f>+H43+H44</f>
        <v>15689804</v>
      </c>
      <c r="I42" s="282">
        <f t="shared" si="4"/>
        <v>6.0235351709650171E-4</v>
      </c>
      <c r="J42" s="242">
        <f>+J43+J44</f>
        <v>15689804</v>
      </c>
      <c r="K42" s="236">
        <f t="shared" si="5"/>
        <v>1</v>
      </c>
    </row>
    <row r="43" spans="1:11" ht="50.25" customHeight="1" x14ac:dyDescent="0.25">
      <c r="A43" s="114" t="s">
        <v>120</v>
      </c>
      <c r="B43" s="43" t="s">
        <v>41</v>
      </c>
      <c r="C43" s="43">
        <v>20</v>
      </c>
      <c r="D43" s="43" t="s">
        <v>38</v>
      </c>
      <c r="E43" s="237" t="s">
        <v>121</v>
      </c>
      <c r="F43" s="244">
        <v>15391304</v>
      </c>
      <c r="G43" s="239">
        <v>0</v>
      </c>
      <c r="H43" s="240">
        <f>+F43-G43</f>
        <v>15391304</v>
      </c>
      <c r="I43" s="281">
        <f t="shared" si="4"/>
        <v>5.9089368465670166E-4</v>
      </c>
      <c r="J43" s="239">
        <v>15391304</v>
      </c>
      <c r="K43" s="241">
        <f t="shared" si="5"/>
        <v>1</v>
      </c>
    </row>
    <row r="44" spans="1:11" ht="36.75" customHeight="1" x14ac:dyDescent="0.25">
      <c r="A44" s="114" t="s">
        <v>122</v>
      </c>
      <c r="B44" s="43" t="s">
        <v>41</v>
      </c>
      <c r="C44" s="43">
        <v>20</v>
      </c>
      <c r="D44" s="43" t="s">
        <v>38</v>
      </c>
      <c r="E44" s="237" t="s">
        <v>123</v>
      </c>
      <c r="F44" s="244">
        <v>298500</v>
      </c>
      <c r="G44" s="239">
        <v>0</v>
      </c>
      <c r="H44" s="240">
        <f>+F44-G44</f>
        <v>298500</v>
      </c>
      <c r="I44" s="281">
        <f t="shared" si="4"/>
        <v>1.1459832439800126E-5</v>
      </c>
      <c r="J44" s="239">
        <v>298500</v>
      </c>
      <c r="K44" s="241">
        <f t="shared" si="5"/>
        <v>1</v>
      </c>
    </row>
    <row r="45" spans="1:11" ht="51" customHeight="1" x14ac:dyDescent="0.25">
      <c r="A45" s="180" t="s">
        <v>126</v>
      </c>
      <c r="B45" s="32" t="s">
        <v>41</v>
      </c>
      <c r="C45" s="32">
        <v>20</v>
      </c>
      <c r="D45" s="32" t="s">
        <v>38</v>
      </c>
      <c r="E45" s="234" t="s">
        <v>127</v>
      </c>
      <c r="F45" s="242">
        <f>+F46+F47+F48+F49+F50+F51</f>
        <v>18246674.09</v>
      </c>
      <c r="G45" s="242">
        <f>+G46+G47+G48+G49+G50+G51</f>
        <v>0</v>
      </c>
      <c r="H45" s="242">
        <f>+H46+H47+H48+H49+H50+H51</f>
        <v>18246674.09</v>
      </c>
      <c r="I45" s="282">
        <f t="shared" si="4"/>
        <v>7.0051533552778033E-4</v>
      </c>
      <c r="J45" s="242">
        <f>+J46+J47+J48+J49+J50+J51</f>
        <v>18246674.09</v>
      </c>
      <c r="K45" s="236">
        <f t="shared" si="5"/>
        <v>1</v>
      </c>
    </row>
    <row r="46" spans="1:11" ht="44.25" customHeight="1" x14ac:dyDescent="0.25">
      <c r="A46" s="181" t="s">
        <v>128</v>
      </c>
      <c r="B46" s="43" t="s">
        <v>41</v>
      </c>
      <c r="C46" s="43">
        <v>20</v>
      </c>
      <c r="D46" s="43" t="s">
        <v>38</v>
      </c>
      <c r="E46" s="237" t="s">
        <v>372</v>
      </c>
      <c r="F46" s="244">
        <v>6501170</v>
      </c>
      <c r="G46" s="239">
        <v>0</v>
      </c>
      <c r="H46" s="240">
        <f t="shared" ref="H46:H51" si="6">+F46-G46</f>
        <v>6501170</v>
      </c>
      <c r="I46" s="281">
        <f t="shared" si="4"/>
        <v>2.4958900791509342E-4</v>
      </c>
      <c r="J46" s="239">
        <v>6501170</v>
      </c>
      <c r="K46" s="241">
        <f t="shared" si="5"/>
        <v>1</v>
      </c>
    </row>
    <row r="47" spans="1:11" ht="53.25" customHeight="1" x14ac:dyDescent="0.25">
      <c r="A47" s="181" t="s">
        <v>130</v>
      </c>
      <c r="B47" s="43" t="s">
        <v>41</v>
      </c>
      <c r="C47" s="43">
        <v>20</v>
      </c>
      <c r="D47" s="43" t="s">
        <v>38</v>
      </c>
      <c r="E47" s="237" t="s">
        <v>131</v>
      </c>
      <c r="F47" s="244">
        <v>1847088.88</v>
      </c>
      <c r="G47" s="239">
        <v>0</v>
      </c>
      <c r="H47" s="240">
        <f t="shared" si="6"/>
        <v>1847088.88</v>
      </c>
      <c r="I47" s="281">
        <f t="shared" si="4"/>
        <v>7.0912325179960068E-5</v>
      </c>
      <c r="J47" s="239">
        <v>1847088.88</v>
      </c>
      <c r="K47" s="241">
        <f t="shared" si="5"/>
        <v>1</v>
      </c>
    </row>
    <row r="48" spans="1:11" ht="50.25" customHeight="1" x14ac:dyDescent="0.25">
      <c r="A48" s="181" t="s">
        <v>132</v>
      </c>
      <c r="B48" s="43" t="s">
        <v>41</v>
      </c>
      <c r="C48" s="43">
        <v>20</v>
      </c>
      <c r="D48" s="43" t="s">
        <v>38</v>
      </c>
      <c r="E48" s="237" t="s">
        <v>133</v>
      </c>
      <c r="F48" s="244">
        <v>450230</v>
      </c>
      <c r="G48" s="239">
        <v>0</v>
      </c>
      <c r="H48" s="240">
        <f t="shared" si="6"/>
        <v>450230</v>
      </c>
      <c r="I48" s="281">
        <f t="shared" si="4"/>
        <v>1.7284959327876753E-5</v>
      </c>
      <c r="J48" s="239">
        <v>450230</v>
      </c>
      <c r="K48" s="241">
        <f t="shared" si="5"/>
        <v>1</v>
      </c>
    </row>
    <row r="49" spans="1:11" ht="38.25" customHeight="1" x14ac:dyDescent="0.25">
      <c r="A49" s="181" t="s">
        <v>134</v>
      </c>
      <c r="B49" s="43" t="s">
        <v>41</v>
      </c>
      <c r="C49" s="43">
        <v>20</v>
      </c>
      <c r="D49" s="43" t="s">
        <v>38</v>
      </c>
      <c r="E49" s="237" t="s">
        <v>135</v>
      </c>
      <c r="F49" s="244">
        <v>8409570</v>
      </c>
      <c r="G49" s="239">
        <v>0</v>
      </c>
      <c r="H49" s="240">
        <f t="shared" si="6"/>
        <v>8409570</v>
      </c>
      <c r="I49" s="281">
        <f t="shared" si="4"/>
        <v>3.228551527328976E-4</v>
      </c>
      <c r="J49" s="239">
        <v>8409570</v>
      </c>
      <c r="K49" s="241">
        <f t="shared" si="5"/>
        <v>1</v>
      </c>
    </row>
    <row r="50" spans="1:11" ht="38.25" customHeight="1" x14ac:dyDescent="0.25">
      <c r="A50" s="181" t="s">
        <v>136</v>
      </c>
      <c r="B50" s="43" t="s">
        <v>41</v>
      </c>
      <c r="C50" s="43">
        <v>20</v>
      </c>
      <c r="D50" s="43" t="s">
        <v>38</v>
      </c>
      <c r="E50" s="237" t="s">
        <v>137</v>
      </c>
      <c r="F50" s="244">
        <v>99687</v>
      </c>
      <c r="G50" s="239">
        <v>0</v>
      </c>
      <c r="H50" s="240">
        <f t="shared" si="6"/>
        <v>99687</v>
      </c>
      <c r="I50" s="281">
        <f t="shared" si="4"/>
        <v>3.8271233381117422E-6</v>
      </c>
      <c r="J50" s="239">
        <v>99687</v>
      </c>
      <c r="K50" s="241">
        <f t="shared" si="5"/>
        <v>1</v>
      </c>
    </row>
    <row r="51" spans="1:11" ht="37.5" customHeight="1" x14ac:dyDescent="0.25">
      <c r="A51" s="181" t="s">
        <v>138</v>
      </c>
      <c r="B51" s="43" t="s">
        <v>41</v>
      </c>
      <c r="C51" s="43">
        <v>20</v>
      </c>
      <c r="D51" s="43" t="s">
        <v>38</v>
      </c>
      <c r="E51" s="237" t="s">
        <v>139</v>
      </c>
      <c r="F51" s="244">
        <v>938928.21</v>
      </c>
      <c r="G51" s="239">
        <v>0</v>
      </c>
      <c r="H51" s="240">
        <f t="shared" si="6"/>
        <v>938928.21</v>
      </c>
      <c r="I51" s="281">
        <f t="shared" si="4"/>
        <v>3.6046767033840753E-5</v>
      </c>
      <c r="J51" s="239">
        <v>938928.21</v>
      </c>
      <c r="K51" s="241">
        <f t="shared" si="5"/>
        <v>1</v>
      </c>
    </row>
    <row r="52" spans="1:11" ht="49.5" customHeight="1" x14ac:dyDescent="0.25">
      <c r="A52" s="113" t="s">
        <v>140</v>
      </c>
      <c r="B52" s="32" t="s">
        <v>41</v>
      </c>
      <c r="C52" s="32">
        <v>20</v>
      </c>
      <c r="D52" s="32" t="s">
        <v>38</v>
      </c>
      <c r="E52" s="234" t="s">
        <v>141</v>
      </c>
      <c r="F52" s="242">
        <f>+F53</f>
        <v>1243550</v>
      </c>
      <c r="G52" s="242">
        <f>+G53</f>
        <v>0</v>
      </c>
      <c r="H52" s="242">
        <f>+H53</f>
        <v>1243550</v>
      </c>
      <c r="I52" s="282">
        <f t="shared" si="4"/>
        <v>4.7741623552808863E-5</v>
      </c>
      <c r="J52" s="242">
        <f>+J53</f>
        <v>1243550</v>
      </c>
      <c r="K52" s="236">
        <f t="shared" si="5"/>
        <v>1</v>
      </c>
    </row>
    <row r="53" spans="1:11" ht="45.75" customHeight="1" x14ac:dyDescent="0.25">
      <c r="A53" s="114" t="s">
        <v>142</v>
      </c>
      <c r="B53" s="43" t="s">
        <v>41</v>
      </c>
      <c r="C53" s="43">
        <v>20</v>
      </c>
      <c r="D53" s="43" t="s">
        <v>38</v>
      </c>
      <c r="E53" s="237" t="s">
        <v>143</v>
      </c>
      <c r="F53" s="244">
        <v>1243550</v>
      </c>
      <c r="G53" s="239">
        <v>0</v>
      </c>
      <c r="H53" s="240">
        <f>+F53-G53</f>
        <v>1243550</v>
      </c>
      <c r="I53" s="281">
        <f t="shared" si="4"/>
        <v>4.7741623552808863E-5</v>
      </c>
      <c r="J53" s="239">
        <v>1243550</v>
      </c>
      <c r="K53" s="241">
        <f t="shared" si="5"/>
        <v>1</v>
      </c>
    </row>
    <row r="54" spans="1:11" ht="37.5" customHeight="1" x14ac:dyDescent="0.25">
      <c r="A54" s="113" t="s">
        <v>148</v>
      </c>
      <c r="B54" s="32" t="s">
        <v>41</v>
      </c>
      <c r="C54" s="32">
        <v>20</v>
      </c>
      <c r="D54" s="32" t="s">
        <v>38</v>
      </c>
      <c r="E54" s="234" t="s">
        <v>149</v>
      </c>
      <c r="F54" s="242">
        <f>+F57+F61+F68+F59+F55</f>
        <v>820752566.24000001</v>
      </c>
      <c r="G54" s="242">
        <f>+G57+G61+G68+G59+G55</f>
        <v>0</v>
      </c>
      <c r="H54" s="242">
        <f>+H57+H61+H68+H59+H55</f>
        <v>820752566.24000001</v>
      </c>
      <c r="I54" s="282">
        <f t="shared" si="4"/>
        <v>3.1509838806185436E-2</v>
      </c>
      <c r="J54" s="242">
        <f>+J57+J61+J68+J59+J55</f>
        <v>820752566.24000001</v>
      </c>
      <c r="K54" s="236">
        <f t="shared" si="5"/>
        <v>1</v>
      </c>
    </row>
    <row r="55" spans="1:11" ht="39.75" customHeight="1" x14ac:dyDescent="0.25">
      <c r="A55" s="113" t="s">
        <v>150</v>
      </c>
      <c r="B55" s="32" t="s">
        <v>41</v>
      </c>
      <c r="C55" s="32">
        <v>20</v>
      </c>
      <c r="D55" s="32" t="s">
        <v>38</v>
      </c>
      <c r="E55" s="234" t="s">
        <v>151</v>
      </c>
      <c r="F55" s="242">
        <f>+F56</f>
        <v>14136177.98</v>
      </c>
      <c r="G55" s="242">
        <f>+G56</f>
        <v>0</v>
      </c>
      <c r="H55" s="242">
        <f>+H56</f>
        <v>14136177.98</v>
      </c>
      <c r="I55" s="282">
        <f t="shared" si="4"/>
        <v>5.4270764150751163E-4</v>
      </c>
      <c r="J55" s="242">
        <f>+J56</f>
        <v>14136177.98</v>
      </c>
      <c r="K55" s="236">
        <f t="shared" si="5"/>
        <v>1</v>
      </c>
    </row>
    <row r="56" spans="1:11" ht="36.75" customHeight="1" x14ac:dyDescent="0.25">
      <c r="A56" s="114" t="s">
        <v>152</v>
      </c>
      <c r="B56" s="43" t="s">
        <v>41</v>
      </c>
      <c r="C56" s="43">
        <v>20</v>
      </c>
      <c r="D56" s="43" t="s">
        <v>38</v>
      </c>
      <c r="E56" s="237" t="s">
        <v>153</v>
      </c>
      <c r="F56" s="244">
        <v>14136177.98</v>
      </c>
      <c r="G56" s="239">
        <v>0</v>
      </c>
      <c r="H56" s="240">
        <f>+F56-G56</f>
        <v>14136177.98</v>
      </c>
      <c r="I56" s="281">
        <f t="shared" si="4"/>
        <v>5.4270764150751163E-4</v>
      </c>
      <c r="J56" s="239">
        <v>14136177.98</v>
      </c>
      <c r="K56" s="241">
        <f t="shared" si="5"/>
        <v>1</v>
      </c>
    </row>
    <row r="57" spans="1:11" ht="93" customHeight="1" x14ac:dyDescent="0.25">
      <c r="A57" s="113" t="s">
        <v>154</v>
      </c>
      <c r="B57" s="32" t="s">
        <v>41</v>
      </c>
      <c r="C57" s="32">
        <v>20</v>
      </c>
      <c r="D57" s="32" t="s">
        <v>38</v>
      </c>
      <c r="E57" s="234" t="s">
        <v>155</v>
      </c>
      <c r="F57" s="242">
        <f>+F58</f>
        <v>144101369</v>
      </c>
      <c r="G57" s="242">
        <f>+G58</f>
        <v>0</v>
      </c>
      <c r="H57" s="242">
        <f>+H58</f>
        <v>144101369</v>
      </c>
      <c r="I57" s="282">
        <f t="shared" si="4"/>
        <v>5.5322530756643489E-3</v>
      </c>
      <c r="J57" s="242">
        <f>+J58</f>
        <v>144101369</v>
      </c>
      <c r="K57" s="236">
        <f t="shared" si="5"/>
        <v>1</v>
      </c>
    </row>
    <row r="58" spans="1:11" ht="42" customHeight="1" x14ac:dyDescent="0.25">
      <c r="A58" s="114" t="s">
        <v>164</v>
      </c>
      <c r="B58" s="43" t="s">
        <v>41</v>
      </c>
      <c r="C58" s="43">
        <v>20</v>
      </c>
      <c r="D58" s="43" t="s">
        <v>38</v>
      </c>
      <c r="E58" s="237" t="s">
        <v>165</v>
      </c>
      <c r="F58" s="244">
        <v>144101369</v>
      </c>
      <c r="G58" s="239">
        <v>0</v>
      </c>
      <c r="H58" s="240">
        <f>+F58-G58</f>
        <v>144101369</v>
      </c>
      <c r="I58" s="281">
        <f t="shared" si="4"/>
        <v>5.5322530756643489E-3</v>
      </c>
      <c r="J58" s="239">
        <v>144101369</v>
      </c>
      <c r="K58" s="241">
        <f t="shared" si="5"/>
        <v>1</v>
      </c>
    </row>
    <row r="59" spans="1:11" ht="51.75" customHeight="1" x14ac:dyDescent="0.25">
      <c r="A59" s="113" t="s">
        <v>168</v>
      </c>
      <c r="B59" s="32" t="s">
        <v>41</v>
      </c>
      <c r="C59" s="32">
        <v>20</v>
      </c>
      <c r="D59" s="32" t="s">
        <v>38</v>
      </c>
      <c r="E59" s="234" t="s">
        <v>169</v>
      </c>
      <c r="F59" s="242">
        <f>+F60</f>
        <v>1341137.8999999999</v>
      </c>
      <c r="G59" s="242">
        <f>+G60</f>
        <v>0</v>
      </c>
      <c r="H59" s="242">
        <f>+H60</f>
        <v>1341137.8999999999</v>
      </c>
      <c r="I59" s="282">
        <f t="shared" si="4"/>
        <v>5.1488159506416802E-5</v>
      </c>
      <c r="J59" s="242">
        <f>+J60</f>
        <v>1341137.8999999999</v>
      </c>
      <c r="K59" s="236">
        <f t="shared" si="5"/>
        <v>1</v>
      </c>
    </row>
    <row r="60" spans="1:11" ht="42" customHeight="1" x14ac:dyDescent="0.25">
      <c r="A60" s="114" t="s">
        <v>174</v>
      </c>
      <c r="B60" s="43" t="s">
        <v>41</v>
      </c>
      <c r="C60" s="43">
        <v>20</v>
      </c>
      <c r="D60" s="43" t="s">
        <v>38</v>
      </c>
      <c r="E60" s="237" t="s">
        <v>175</v>
      </c>
      <c r="F60" s="244">
        <v>1341137.8999999999</v>
      </c>
      <c r="G60" s="239">
        <v>0</v>
      </c>
      <c r="H60" s="240">
        <f>+F60-G60</f>
        <v>1341137.8999999999</v>
      </c>
      <c r="I60" s="281">
        <f t="shared" si="4"/>
        <v>5.1488159506416802E-5</v>
      </c>
      <c r="J60" s="239">
        <v>1341137.8999999999</v>
      </c>
      <c r="K60" s="241">
        <f t="shared" si="5"/>
        <v>1</v>
      </c>
    </row>
    <row r="61" spans="1:11" ht="49.5" customHeight="1" x14ac:dyDescent="0.25">
      <c r="A61" s="113" t="s">
        <v>176</v>
      </c>
      <c r="B61" s="32" t="s">
        <v>41</v>
      </c>
      <c r="C61" s="32">
        <v>20</v>
      </c>
      <c r="D61" s="32" t="s">
        <v>38</v>
      </c>
      <c r="E61" s="234" t="s">
        <v>177</v>
      </c>
      <c r="F61" s="242">
        <f>SUM(F62:F67)</f>
        <v>563227768.36000001</v>
      </c>
      <c r="G61" s="242">
        <f>SUM(G62:G67)</f>
        <v>0</v>
      </c>
      <c r="H61" s="242">
        <f>SUM(H62:H67)</f>
        <v>563227768.36000001</v>
      </c>
      <c r="I61" s="282">
        <f t="shared" si="4"/>
        <v>2.1623101677883279E-2</v>
      </c>
      <c r="J61" s="242">
        <f>SUM(J62:J67)</f>
        <v>563227768.36000001</v>
      </c>
      <c r="K61" s="236">
        <f t="shared" si="5"/>
        <v>1</v>
      </c>
    </row>
    <row r="62" spans="1:11" ht="41.25" customHeight="1" x14ac:dyDescent="0.25">
      <c r="A62" s="114" t="s">
        <v>178</v>
      </c>
      <c r="B62" s="43" t="s">
        <v>41</v>
      </c>
      <c r="C62" s="43">
        <v>20</v>
      </c>
      <c r="D62" s="43" t="s">
        <v>38</v>
      </c>
      <c r="E62" s="237" t="s">
        <v>179</v>
      </c>
      <c r="F62" s="244">
        <v>186675256</v>
      </c>
      <c r="G62" s="239">
        <v>0</v>
      </c>
      <c r="H62" s="240">
        <f t="shared" ref="H62:H67" si="7">+F62-G62</f>
        <v>186675256</v>
      </c>
      <c r="I62" s="281">
        <f t="shared" si="4"/>
        <v>7.1667241353996413E-3</v>
      </c>
      <c r="J62" s="239">
        <v>186675256</v>
      </c>
      <c r="K62" s="241">
        <f t="shared" si="5"/>
        <v>1</v>
      </c>
    </row>
    <row r="63" spans="1:11" ht="69" customHeight="1" x14ac:dyDescent="0.25">
      <c r="A63" s="114" t="s">
        <v>180</v>
      </c>
      <c r="B63" s="43" t="s">
        <v>41</v>
      </c>
      <c r="C63" s="43">
        <v>20</v>
      </c>
      <c r="D63" s="43" t="s">
        <v>38</v>
      </c>
      <c r="E63" s="237" t="s">
        <v>181</v>
      </c>
      <c r="F63" s="244">
        <v>171105772</v>
      </c>
      <c r="G63" s="239">
        <v>0</v>
      </c>
      <c r="H63" s="240">
        <f t="shared" si="7"/>
        <v>171105772</v>
      </c>
      <c r="I63" s="281">
        <f t="shared" si="4"/>
        <v>6.5689898713656419E-3</v>
      </c>
      <c r="J63" s="239">
        <v>171105772</v>
      </c>
      <c r="K63" s="241">
        <f t="shared" si="5"/>
        <v>1</v>
      </c>
    </row>
    <row r="64" spans="1:11" ht="44.25" customHeight="1" x14ac:dyDescent="0.25">
      <c r="A64" s="114" t="s">
        <v>182</v>
      </c>
      <c r="B64" s="43" t="s">
        <v>41</v>
      </c>
      <c r="C64" s="43">
        <v>20</v>
      </c>
      <c r="D64" s="43" t="s">
        <v>38</v>
      </c>
      <c r="E64" s="237" t="s">
        <v>428</v>
      </c>
      <c r="F64" s="244">
        <v>2660972</v>
      </c>
      <c r="G64" s="239">
        <v>0</v>
      </c>
      <c r="H64" s="240">
        <f t="shared" si="7"/>
        <v>2660972</v>
      </c>
      <c r="I64" s="281">
        <f t="shared" si="4"/>
        <v>1.0215843633835785E-4</v>
      </c>
      <c r="J64" s="239">
        <v>2660972</v>
      </c>
      <c r="K64" s="241">
        <f t="shared" si="5"/>
        <v>1</v>
      </c>
    </row>
    <row r="65" spans="1:11" ht="32.25" customHeight="1" x14ac:dyDescent="0.25">
      <c r="A65" s="114" t="s">
        <v>184</v>
      </c>
      <c r="B65" s="43" t="s">
        <v>41</v>
      </c>
      <c r="C65" s="43">
        <v>20</v>
      </c>
      <c r="D65" s="43" t="s">
        <v>38</v>
      </c>
      <c r="E65" s="237" t="s">
        <v>185</v>
      </c>
      <c r="F65" s="244">
        <v>86566154.540000007</v>
      </c>
      <c r="G65" s="239">
        <v>0</v>
      </c>
      <c r="H65" s="240">
        <f t="shared" si="7"/>
        <v>86566154.540000007</v>
      </c>
      <c r="I65" s="281">
        <f t="shared" si="4"/>
        <v>3.3233957319472127E-3</v>
      </c>
      <c r="J65" s="239">
        <v>86566154.540000007</v>
      </c>
      <c r="K65" s="241">
        <f t="shared" si="5"/>
        <v>1</v>
      </c>
    </row>
    <row r="66" spans="1:11" ht="50.25" customHeight="1" x14ac:dyDescent="0.25">
      <c r="A66" s="114" t="s">
        <v>186</v>
      </c>
      <c r="B66" s="43" t="s">
        <v>41</v>
      </c>
      <c r="C66" s="43">
        <v>20</v>
      </c>
      <c r="D66" s="43" t="s">
        <v>38</v>
      </c>
      <c r="E66" s="237" t="s">
        <v>379</v>
      </c>
      <c r="F66" s="244">
        <v>81606909.780000001</v>
      </c>
      <c r="G66" s="239">
        <v>0</v>
      </c>
      <c r="H66" s="240">
        <f t="shared" si="7"/>
        <v>81606909.780000001</v>
      </c>
      <c r="I66" s="281">
        <f t="shared" si="4"/>
        <v>3.1330033903138564E-3</v>
      </c>
      <c r="J66" s="239">
        <v>81606909.780000001</v>
      </c>
      <c r="K66" s="241">
        <f t="shared" si="5"/>
        <v>1</v>
      </c>
    </row>
    <row r="67" spans="1:11" ht="49.5" customHeight="1" x14ac:dyDescent="0.25">
      <c r="A67" s="114" t="s">
        <v>188</v>
      </c>
      <c r="B67" s="43" t="s">
        <v>41</v>
      </c>
      <c r="C67" s="43">
        <v>20</v>
      </c>
      <c r="D67" s="43" t="s">
        <v>38</v>
      </c>
      <c r="E67" s="237" t="s">
        <v>429</v>
      </c>
      <c r="F67" s="244">
        <v>34612704.039999999</v>
      </c>
      <c r="G67" s="239">
        <v>0</v>
      </c>
      <c r="H67" s="240">
        <f t="shared" si="7"/>
        <v>34612704.039999999</v>
      </c>
      <c r="I67" s="281">
        <f t="shared" si="4"/>
        <v>1.3288301125185689E-3</v>
      </c>
      <c r="J67" s="239">
        <v>34612704.039999999</v>
      </c>
      <c r="K67" s="241">
        <f t="shared" si="5"/>
        <v>1</v>
      </c>
    </row>
    <row r="68" spans="1:11" ht="41.25" customHeight="1" x14ac:dyDescent="0.25">
      <c r="A68" s="113" t="s">
        <v>190</v>
      </c>
      <c r="B68" s="32" t="s">
        <v>41</v>
      </c>
      <c r="C68" s="32">
        <v>20</v>
      </c>
      <c r="D68" s="32" t="s">
        <v>38</v>
      </c>
      <c r="E68" s="234" t="s">
        <v>191</v>
      </c>
      <c r="F68" s="242">
        <f>SUM(F69:F71)</f>
        <v>97946113</v>
      </c>
      <c r="G68" s="242">
        <f>SUM(G69:G71)</f>
        <v>0</v>
      </c>
      <c r="H68" s="242">
        <f>SUM(H69:H71)</f>
        <v>97946113</v>
      </c>
      <c r="I68" s="282">
        <f t="shared" si="4"/>
        <v>3.760288251623882E-3</v>
      </c>
      <c r="J68" s="242">
        <f>SUM(J69:J71)</f>
        <v>97946113</v>
      </c>
      <c r="K68" s="236">
        <f t="shared" si="5"/>
        <v>1</v>
      </c>
    </row>
    <row r="69" spans="1:11" ht="48" customHeight="1" x14ac:dyDescent="0.25">
      <c r="A69" s="114" t="s">
        <v>194</v>
      </c>
      <c r="B69" s="43" t="s">
        <v>41</v>
      </c>
      <c r="C69" s="43">
        <v>20</v>
      </c>
      <c r="D69" s="43" t="s">
        <v>38</v>
      </c>
      <c r="E69" s="237" t="s">
        <v>195</v>
      </c>
      <c r="F69" s="244">
        <v>664000</v>
      </c>
      <c r="G69" s="239">
        <v>0</v>
      </c>
      <c r="H69" s="240">
        <f>+F69-G69</f>
        <v>664000</v>
      </c>
      <c r="I69" s="281">
        <f t="shared" si="4"/>
        <v>2.5491888576305808E-5</v>
      </c>
      <c r="J69" s="239">
        <v>664000</v>
      </c>
      <c r="K69" s="241">
        <f t="shared" si="5"/>
        <v>1</v>
      </c>
    </row>
    <row r="70" spans="1:11" ht="41.25" customHeight="1" x14ac:dyDescent="0.25">
      <c r="A70" s="114" t="s">
        <v>198</v>
      </c>
      <c r="B70" s="43" t="s">
        <v>41</v>
      </c>
      <c r="C70" s="43">
        <v>20</v>
      </c>
      <c r="D70" s="43" t="s">
        <v>38</v>
      </c>
      <c r="E70" s="237" t="s">
        <v>199</v>
      </c>
      <c r="F70" s="244">
        <v>94954073</v>
      </c>
      <c r="G70" s="239">
        <v>0</v>
      </c>
      <c r="H70" s="240">
        <f>+F70-G70</f>
        <v>94954073</v>
      </c>
      <c r="I70" s="281">
        <f t="shared" si="4"/>
        <v>3.6454196517807344E-3</v>
      </c>
      <c r="J70" s="239">
        <v>94954073</v>
      </c>
      <c r="K70" s="241">
        <f t="shared" si="5"/>
        <v>1</v>
      </c>
    </row>
    <row r="71" spans="1:11" ht="36.75" customHeight="1" x14ac:dyDescent="0.25">
      <c r="A71" s="114" t="s">
        <v>200</v>
      </c>
      <c r="B71" s="43" t="s">
        <v>41</v>
      </c>
      <c r="C71" s="43">
        <v>20</v>
      </c>
      <c r="D71" s="43" t="s">
        <v>38</v>
      </c>
      <c r="E71" s="237" t="s">
        <v>201</v>
      </c>
      <c r="F71" s="244">
        <v>2328040</v>
      </c>
      <c r="G71" s="239">
        <v>0</v>
      </c>
      <c r="H71" s="240">
        <f>+F71-G71</f>
        <v>2328040</v>
      </c>
      <c r="I71" s="281">
        <f t="shared" si="4"/>
        <v>8.9376711266841817E-5</v>
      </c>
      <c r="J71" s="239">
        <v>2328040</v>
      </c>
      <c r="K71" s="241">
        <f t="shared" si="5"/>
        <v>1</v>
      </c>
    </row>
    <row r="72" spans="1:11" ht="26.25" customHeight="1" x14ac:dyDescent="0.25">
      <c r="A72" s="113" t="s">
        <v>204</v>
      </c>
      <c r="B72" s="32" t="s">
        <v>37</v>
      </c>
      <c r="C72" s="32">
        <v>10</v>
      </c>
      <c r="D72" s="32" t="s">
        <v>38</v>
      </c>
      <c r="E72" s="234" t="s">
        <v>205</v>
      </c>
      <c r="F72" s="242">
        <f>+F79</f>
        <v>6038392441.9200001</v>
      </c>
      <c r="G72" s="242">
        <f>+G79</f>
        <v>0</v>
      </c>
      <c r="H72" s="242">
        <f>+H79</f>
        <v>6038392441.9200001</v>
      </c>
      <c r="I72" s="282">
        <f t="shared" ref="I72:I103" si="8">+H72/$H$150</f>
        <v>0.23182233028528881</v>
      </c>
      <c r="J72" s="242">
        <f>+J79</f>
        <v>6038392441.9200001</v>
      </c>
      <c r="K72" s="236">
        <f t="shared" ref="K72:K103" si="9">+J72/H72</f>
        <v>1</v>
      </c>
    </row>
    <row r="73" spans="1:11" ht="26.25" customHeight="1" x14ac:dyDescent="0.25">
      <c r="A73" s="113" t="s">
        <v>204</v>
      </c>
      <c r="B73" s="32" t="s">
        <v>41</v>
      </c>
      <c r="C73" s="32">
        <v>20</v>
      </c>
      <c r="D73" s="32" t="s">
        <v>38</v>
      </c>
      <c r="E73" s="234" t="s">
        <v>205</v>
      </c>
      <c r="F73" s="242">
        <f t="shared" ref="F73:H76" si="10">+F74</f>
        <v>28196254</v>
      </c>
      <c r="G73" s="242">
        <f t="shared" si="10"/>
        <v>0</v>
      </c>
      <c r="H73" s="242">
        <f t="shared" si="10"/>
        <v>28196254</v>
      </c>
      <c r="I73" s="282">
        <f t="shared" si="8"/>
        <v>1.0824936223452061E-3</v>
      </c>
      <c r="J73" s="242">
        <f>+J74</f>
        <v>28196254</v>
      </c>
      <c r="K73" s="236">
        <f t="shared" si="9"/>
        <v>1</v>
      </c>
    </row>
    <row r="74" spans="1:11" ht="31.5" customHeight="1" x14ac:dyDescent="0.25">
      <c r="A74" s="113" t="s">
        <v>212</v>
      </c>
      <c r="B74" s="32" t="s">
        <v>41</v>
      </c>
      <c r="C74" s="32">
        <v>20</v>
      </c>
      <c r="D74" s="32" t="s">
        <v>38</v>
      </c>
      <c r="E74" s="234" t="s">
        <v>213</v>
      </c>
      <c r="F74" s="242">
        <f t="shared" si="10"/>
        <v>28196254</v>
      </c>
      <c r="G74" s="242">
        <f t="shared" si="10"/>
        <v>0</v>
      </c>
      <c r="H74" s="242">
        <f t="shared" si="10"/>
        <v>28196254</v>
      </c>
      <c r="I74" s="282">
        <f t="shared" si="8"/>
        <v>1.0824936223452061E-3</v>
      </c>
      <c r="J74" s="242">
        <f>+J75</f>
        <v>28196254</v>
      </c>
      <c r="K74" s="236">
        <f t="shared" si="9"/>
        <v>1</v>
      </c>
    </row>
    <row r="75" spans="1:11" ht="31.5" customHeight="1" x14ac:dyDescent="0.25">
      <c r="A75" s="113" t="s">
        <v>214</v>
      </c>
      <c r="B75" s="32" t="s">
        <v>41</v>
      </c>
      <c r="C75" s="32">
        <v>20</v>
      </c>
      <c r="D75" s="32" t="s">
        <v>38</v>
      </c>
      <c r="E75" s="234" t="s">
        <v>215</v>
      </c>
      <c r="F75" s="242">
        <f t="shared" si="10"/>
        <v>28196254</v>
      </c>
      <c r="G75" s="242">
        <f t="shared" si="10"/>
        <v>0</v>
      </c>
      <c r="H75" s="242">
        <f t="shared" si="10"/>
        <v>28196254</v>
      </c>
      <c r="I75" s="282">
        <f t="shared" si="8"/>
        <v>1.0824936223452061E-3</v>
      </c>
      <c r="J75" s="242">
        <f>+J76</f>
        <v>28196254</v>
      </c>
      <c r="K75" s="236">
        <f t="shared" si="9"/>
        <v>1</v>
      </c>
    </row>
    <row r="76" spans="1:11" ht="34.5" customHeight="1" x14ac:dyDescent="0.25">
      <c r="A76" s="113" t="s">
        <v>216</v>
      </c>
      <c r="B76" s="32" t="s">
        <v>41</v>
      </c>
      <c r="C76" s="32">
        <v>20</v>
      </c>
      <c r="D76" s="32" t="s">
        <v>38</v>
      </c>
      <c r="E76" s="234" t="s">
        <v>217</v>
      </c>
      <c r="F76" s="242">
        <f t="shared" si="10"/>
        <v>28196254</v>
      </c>
      <c r="G76" s="242">
        <f t="shared" si="10"/>
        <v>0</v>
      </c>
      <c r="H76" s="242">
        <f t="shared" si="10"/>
        <v>28196254</v>
      </c>
      <c r="I76" s="282">
        <f t="shared" si="8"/>
        <v>1.0824936223452061E-3</v>
      </c>
      <c r="J76" s="242">
        <f>+J77</f>
        <v>28196254</v>
      </c>
      <c r="K76" s="236">
        <f t="shared" si="9"/>
        <v>1</v>
      </c>
    </row>
    <row r="77" spans="1:11" ht="33.75" customHeight="1" x14ac:dyDescent="0.25">
      <c r="A77" s="114" t="s">
        <v>218</v>
      </c>
      <c r="B77" s="43" t="s">
        <v>41</v>
      </c>
      <c r="C77" s="43">
        <v>20</v>
      </c>
      <c r="D77" s="43" t="s">
        <v>38</v>
      </c>
      <c r="E77" s="237" t="s">
        <v>219</v>
      </c>
      <c r="F77" s="244">
        <v>28196254</v>
      </c>
      <c r="G77" s="239">
        <v>0</v>
      </c>
      <c r="H77" s="240">
        <f>+F77-G77</f>
        <v>28196254</v>
      </c>
      <c r="I77" s="281">
        <f t="shared" si="8"/>
        <v>1.0824936223452061E-3</v>
      </c>
      <c r="J77" s="239">
        <v>28196254</v>
      </c>
      <c r="K77" s="241">
        <f t="shared" si="9"/>
        <v>1</v>
      </c>
    </row>
    <row r="78" spans="1:11" ht="29.25" customHeight="1" x14ac:dyDescent="0.25">
      <c r="A78" s="245" t="s">
        <v>222</v>
      </c>
      <c r="B78" s="80" t="s">
        <v>37</v>
      </c>
      <c r="C78" s="80">
        <v>10</v>
      </c>
      <c r="D78" s="80" t="s">
        <v>38</v>
      </c>
      <c r="E78" s="246" t="s">
        <v>223</v>
      </c>
      <c r="F78" s="242">
        <f t="shared" ref="F78:H79" si="11">+F79</f>
        <v>6038392441.9200001</v>
      </c>
      <c r="G78" s="242">
        <f t="shared" si="11"/>
        <v>0</v>
      </c>
      <c r="H78" s="242">
        <f t="shared" si="11"/>
        <v>6038392441.9200001</v>
      </c>
      <c r="I78" s="282">
        <f t="shared" si="8"/>
        <v>0.23182233028528881</v>
      </c>
      <c r="J78" s="242">
        <f>+J79</f>
        <v>6038392441.9200001</v>
      </c>
      <c r="K78" s="236">
        <f t="shared" si="9"/>
        <v>1</v>
      </c>
    </row>
    <row r="79" spans="1:11" ht="29.25" customHeight="1" x14ac:dyDescent="0.25">
      <c r="A79" s="245" t="s">
        <v>224</v>
      </c>
      <c r="B79" s="80" t="s">
        <v>37</v>
      </c>
      <c r="C79" s="80">
        <v>10</v>
      </c>
      <c r="D79" s="80" t="s">
        <v>38</v>
      </c>
      <c r="E79" s="246" t="s">
        <v>225</v>
      </c>
      <c r="F79" s="242">
        <f t="shared" si="11"/>
        <v>6038392441.9200001</v>
      </c>
      <c r="G79" s="242">
        <f t="shared" si="11"/>
        <v>0</v>
      </c>
      <c r="H79" s="242">
        <f t="shared" si="11"/>
        <v>6038392441.9200001</v>
      </c>
      <c r="I79" s="282">
        <f t="shared" si="8"/>
        <v>0.23182233028528881</v>
      </c>
      <c r="J79" s="242">
        <f>+J80</f>
        <v>6038392441.9200001</v>
      </c>
      <c r="K79" s="236">
        <f t="shared" si="9"/>
        <v>1</v>
      </c>
    </row>
    <row r="80" spans="1:11" ht="29.25" customHeight="1" thickBot="1" x14ac:dyDescent="0.3">
      <c r="A80" s="247" t="s">
        <v>228</v>
      </c>
      <c r="B80" s="248" t="s">
        <v>37</v>
      </c>
      <c r="C80" s="248">
        <v>10</v>
      </c>
      <c r="D80" s="248" t="s">
        <v>38</v>
      </c>
      <c r="E80" s="249" t="s">
        <v>229</v>
      </c>
      <c r="F80" s="250">
        <v>6038392441.9200001</v>
      </c>
      <c r="G80" s="251">
        <v>0</v>
      </c>
      <c r="H80" s="252">
        <f>+F80-G80</f>
        <v>6038392441.9200001</v>
      </c>
      <c r="I80" s="283">
        <f t="shared" si="8"/>
        <v>0.23182233028528881</v>
      </c>
      <c r="J80" s="251">
        <v>6038392441.9200001</v>
      </c>
      <c r="K80" s="253">
        <f t="shared" si="9"/>
        <v>1</v>
      </c>
    </row>
    <row r="81" spans="1:11" s="226" customFormat="1" ht="28.5" customHeight="1" thickBot="1" x14ac:dyDescent="0.3">
      <c r="A81" s="23" t="s">
        <v>250</v>
      </c>
      <c r="B81" s="96" t="s">
        <v>37</v>
      </c>
      <c r="C81" s="97">
        <v>10</v>
      </c>
      <c r="D81" s="96" t="s">
        <v>38</v>
      </c>
      <c r="E81" s="223" t="s">
        <v>251</v>
      </c>
      <c r="F81" s="26">
        <f>+F84+F90+F112+F118</f>
        <v>1295922883.6399999</v>
      </c>
      <c r="G81" s="224">
        <f>+G84+G90+G112+G118</f>
        <v>0</v>
      </c>
      <c r="H81" s="26">
        <f>+H84+H90+H112+H118</f>
        <v>1295922883.6399999</v>
      </c>
      <c r="I81" s="284">
        <f t="shared" si="8"/>
        <v>4.9752291797041853E-2</v>
      </c>
      <c r="J81" s="224">
        <f>+J84+J90+J112+J118</f>
        <v>1295922883.6399999</v>
      </c>
      <c r="K81" s="225">
        <f t="shared" si="9"/>
        <v>1</v>
      </c>
    </row>
    <row r="82" spans="1:11" s="226" customFormat="1" ht="28.5" customHeight="1" thickBot="1" x14ac:dyDescent="0.3">
      <c r="A82" s="23" t="s">
        <v>250</v>
      </c>
      <c r="B82" s="96" t="s">
        <v>37</v>
      </c>
      <c r="C82" s="97">
        <v>13</v>
      </c>
      <c r="D82" s="96" t="s">
        <v>38</v>
      </c>
      <c r="E82" s="223" t="s">
        <v>251</v>
      </c>
      <c r="F82" s="26">
        <f>+F119</f>
        <v>65837000</v>
      </c>
      <c r="G82" s="224">
        <f>+G119</f>
        <v>0</v>
      </c>
      <c r="H82" s="26">
        <f>+H119</f>
        <v>65837000</v>
      </c>
      <c r="I82" s="284">
        <f t="shared" si="8"/>
        <v>2.5275745002985624E-3</v>
      </c>
      <c r="J82" s="224">
        <f>+J119</f>
        <v>65837000</v>
      </c>
      <c r="K82" s="225">
        <f t="shared" si="9"/>
        <v>1</v>
      </c>
    </row>
    <row r="83" spans="1:11" s="226" customFormat="1" ht="28.5" customHeight="1" thickBot="1" x14ac:dyDescent="0.3">
      <c r="A83" s="99" t="s">
        <v>250</v>
      </c>
      <c r="B83" s="100" t="s">
        <v>41</v>
      </c>
      <c r="C83" s="101">
        <v>20</v>
      </c>
      <c r="D83" s="100" t="s">
        <v>38</v>
      </c>
      <c r="E83" s="228" t="s">
        <v>251</v>
      </c>
      <c r="F83" s="103">
        <f>+F100+F120</f>
        <v>17217819084.52</v>
      </c>
      <c r="G83" s="229">
        <f>+G100+G120</f>
        <v>0</v>
      </c>
      <c r="H83" s="103">
        <f>+H100+H120</f>
        <v>17217819084.52</v>
      </c>
      <c r="I83" s="285">
        <f t="shared" si="8"/>
        <v>0.66101615305658956</v>
      </c>
      <c r="J83" s="229">
        <f>+J100+J120</f>
        <v>17217819084.52</v>
      </c>
      <c r="K83" s="230">
        <f t="shared" si="9"/>
        <v>1</v>
      </c>
    </row>
    <row r="84" spans="1:11" ht="24" customHeight="1" x14ac:dyDescent="0.25">
      <c r="A84" s="110" t="s">
        <v>252</v>
      </c>
      <c r="B84" s="111" t="s">
        <v>37</v>
      </c>
      <c r="C84" s="111">
        <v>10</v>
      </c>
      <c r="D84" s="111" t="s">
        <v>38</v>
      </c>
      <c r="E84" s="231" t="s">
        <v>253</v>
      </c>
      <c r="F84" s="254">
        <f t="shared" ref="F84:H87" si="12">+F85</f>
        <v>317236473</v>
      </c>
      <c r="G84" s="254">
        <f t="shared" si="12"/>
        <v>0</v>
      </c>
      <c r="H84" s="254">
        <f t="shared" si="12"/>
        <v>317236473</v>
      </c>
      <c r="I84" s="286">
        <f t="shared" si="8"/>
        <v>1.2179151840446153E-2</v>
      </c>
      <c r="J84" s="254">
        <f>+J85</f>
        <v>317236473</v>
      </c>
      <c r="K84" s="233">
        <f t="shared" si="9"/>
        <v>1</v>
      </c>
    </row>
    <row r="85" spans="1:11" ht="24" customHeight="1" x14ac:dyDescent="0.25">
      <c r="A85" s="113" t="s">
        <v>254</v>
      </c>
      <c r="B85" s="32" t="s">
        <v>37</v>
      </c>
      <c r="C85" s="32">
        <v>10</v>
      </c>
      <c r="D85" s="32" t="s">
        <v>38</v>
      </c>
      <c r="E85" s="234" t="s">
        <v>255</v>
      </c>
      <c r="F85" s="242">
        <f t="shared" si="12"/>
        <v>317236473</v>
      </c>
      <c r="G85" s="242">
        <f t="shared" si="12"/>
        <v>0</v>
      </c>
      <c r="H85" s="242">
        <f t="shared" si="12"/>
        <v>317236473</v>
      </c>
      <c r="I85" s="282">
        <f t="shared" si="8"/>
        <v>1.2179151840446153E-2</v>
      </c>
      <c r="J85" s="242">
        <f>+J86</f>
        <v>317236473</v>
      </c>
      <c r="K85" s="236">
        <f t="shared" si="9"/>
        <v>1</v>
      </c>
    </row>
    <row r="86" spans="1:11" ht="49.5" customHeight="1" x14ac:dyDescent="0.25">
      <c r="A86" s="199" t="s">
        <v>380</v>
      </c>
      <c r="B86" s="32" t="s">
        <v>37</v>
      </c>
      <c r="C86" s="32">
        <v>10</v>
      </c>
      <c r="D86" s="32" t="s">
        <v>38</v>
      </c>
      <c r="E86" s="234" t="s">
        <v>381</v>
      </c>
      <c r="F86" s="242">
        <f t="shared" si="12"/>
        <v>317236473</v>
      </c>
      <c r="G86" s="242">
        <f t="shared" si="12"/>
        <v>0</v>
      </c>
      <c r="H86" s="242">
        <f t="shared" si="12"/>
        <v>317236473</v>
      </c>
      <c r="I86" s="282">
        <f t="shared" si="8"/>
        <v>1.2179151840446153E-2</v>
      </c>
      <c r="J86" s="242">
        <f>+J87</f>
        <v>317236473</v>
      </c>
      <c r="K86" s="236">
        <f t="shared" si="9"/>
        <v>1</v>
      </c>
    </row>
    <row r="87" spans="1:11" ht="49.5" customHeight="1" x14ac:dyDescent="0.25">
      <c r="A87" s="113" t="s">
        <v>382</v>
      </c>
      <c r="B87" s="32" t="s">
        <v>37</v>
      </c>
      <c r="C87" s="32">
        <v>10</v>
      </c>
      <c r="D87" s="32" t="s">
        <v>38</v>
      </c>
      <c r="E87" s="234" t="s">
        <v>381</v>
      </c>
      <c r="F87" s="242">
        <f t="shared" si="12"/>
        <v>317236473</v>
      </c>
      <c r="G87" s="242">
        <f t="shared" si="12"/>
        <v>0</v>
      </c>
      <c r="H87" s="242">
        <f t="shared" si="12"/>
        <v>317236473</v>
      </c>
      <c r="I87" s="282">
        <f t="shared" si="8"/>
        <v>1.2179151840446153E-2</v>
      </c>
      <c r="J87" s="242">
        <f>+J88</f>
        <v>317236473</v>
      </c>
      <c r="K87" s="236">
        <f t="shared" si="9"/>
        <v>1</v>
      </c>
    </row>
    <row r="88" spans="1:11" ht="49.5" customHeight="1" x14ac:dyDescent="0.25">
      <c r="A88" s="113" t="s">
        <v>383</v>
      </c>
      <c r="B88" s="32" t="s">
        <v>37</v>
      </c>
      <c r="C88" s="32">
        <v>10</v>
      </c>
      <c r="D88" s="32" t="s">
        <v>38</v>
      </c>
      <c r="E88" s="234" t="s">
        <v>384</v>
      </c>
      <c r="F88" s="242">
        <f>SUM(F89:F89)</f>
        <v>317236473</v>
      </c>
      <c r="G88" s="242">
        <f>SUM(G89:G89)</f>
        <v>0</v>
      </c>
      <c r="H88" s="242">
        <f>SUM(H89:H89)</f>
        <v>317236473</v>
      </c>
      <c r="I88" s="282">
        <f t="shared" si="8"/>
        <v>1.2179151840446153E-2</v>
      </c>
      <c r="J88" s="242">
        <f>SUM(J89:J89)</f>
        <v>317236473</v>
      </c>
      <c r="K88" s="236">
        <f t="shared" si="9"/>
        <v>1</v>
      </c>
    </row>
    <row r="89" spans="1:11" ht="30" customHeight="1" x14ac:dyDescent="0.25">
      <c r="A89" s="114" t="s">
        <v>385</v>
      </c>
      <c r="B89" s="43" t="s">
        <v>37</v>
      </c>
      <c r="C89" s="43">
        <v>10</v>
      </c>
      <c r="D89" s="43" t="s">
        <v>38</v>
      </c>
      <c r="E89" s="237" t="s">
        <v>268</v>
      </c>
      <c r="F89" s="255">
        <v>317236473</v>
      </c>
      <c r="G89" s="239">
        <v>0</v>
      </c>
      <c r="H89" s="240">
        <f>+F89-G89</f>
        <v>317236473</v>
      </c>
      <c r="I89" s="281">
        <f t="shared" si="8"/>
        <v>1.2179151840446153E-2</v>
      </c>
      <c r="J89" s="239">
        <v>317236473</v>
      </c>
      <c r="K89" s="241">
        <f t="shared" si="9"/>
        <v>1</v>
      </c>
    </row>
    <row r="90" spans="1:11" ht="35.25" customHeight="1" x14ac:dyDescent="0.25">
      <c r="A90" s="113" t="s">
        <v>258</v>
      </c>
      <c r="B90" s="32" t="s">
        <v>37</v>
      </c>
      <c r="C90" s="32">
        <v>10</v>
      </c>
      <c r="D90" s="32" t="s">
        <v>38</v>
      </c>
      <c r="E90" s="256" t="s">
        <v>259</v>
      </c>
      <c r="F90" s="242">
        <f>+F91</f>
        <v>245496831.63999999</v>
      </c>
      <c r="G90" s="242">
        <f>+G91</f>
        <v>0</v>
      </c>
      <c r="H90" s="242">
        <f>+H91</f>
        <v>245496831.63999999</v>
      </c>
      <c r="I90" s="282">
        <f t="shared" si="8"/>
        <v>9.4249666837394365E-3</v>
      </c>
      <c r="J90" s="242">
        <f>+J91</f>
        <v>245496831.63999999</v>
      </c>
      <c r="K90" s="236">
        <f t="shared" si="9"/>
        <v>1</v>
      </c>
    </row>
    <row r="91" spans="1:11" ht="33" customHeight="1" x14ac:dyDescent="0.25">
      <c r="A91" s="113" t="s">
        <v>260</v>
      </c>
      <c r="B91" s="32" t="s">
        <v>37</v>
      </c>
      <c r="C91" s="32">
        <v>10</v>
      </c>
      <c r="D91" s="32" t="s">
        <v>38</v>
      </c>
      <c r="E91" s="234" t="s">
        <v>255</v>
      </c>
      <c r="F91" s="242">
        <f>+F92+F96</f>
        <v>245496831.63999999</v>
      </c>
      <c r="G91" s="242">
        <f>+G92+G96</f>
        <v>0</v>
      </c>
      <c r="H91" s="242">
        <f>+H92+H96</f>
        <v>245496831.63999999</v>
      </c>
      <c r="I91" s="282">
        <f t="shared" si="8"/>
        <v>9.4249666837394365E-3</v>
      </c>
      <c r="J91" s="242">
        <f>+J92+J96</f>
        <v>245496831.63999999</v>
      </c>
      <c r="K91" s="236">
        <f t="shared" si="9"/>
        <v>1</v>
      </c>
    </row>
    <row r="92" spans="1:11" ht="51.75" customHeight="1" x14ac:dyDescent="0.25">
      <c r="A92" s="113" t="s">
        <v>261</v>
      </c>
      <c r="B92" s="32" t="s">
        <v>37</v>
      </c>
      <c r="C92" s="32">
        <v>10</v>
      </c>
      <c r="D92" s="32" t="s">
        <v>38</v>
      </c>
      <c r="E92" s="234" t="s">
        <v>262</v>
      </c>
      <c r="F92" s="242">
        <f t="shared" ref="F92:H94" si="13">+F93</f>
        <v>40951312</v>
      </c>
      <c r="G92" s="242">
        <f t="shared" si="13"/>
        <v>0</v>
      </c>
      <c r="H92" s="242">
        <f t="shared" si="13"/>
        <v>40951312</v>
      </c>
      <c r="I92" s="282">
        <f t="shared" si="8"/>
        <v>1.5721781363818297E-3</v>
      </c>
      <c r="J92" s="242">
        <f>+J93</f>
        <v>40951312</v>
      </c>
      <c r="K92" s="236">
        <f t="shared" si="9"/>
        <v>1</v>
      </c>
    </row>
    <row r="93" spans="1:11" ht="51.75" customHeight="1" x14ac:dyDescent="0.25">
      <c r="A93" s="113" t="s">
        <v>386</v>
      </c>
      <c r="B93" s="32" t="s">
        <v>37</v>
      </c>
      <c r="C93" s="32">
        <v>10</v>
      </c>
      <c r="D93" s="32" t="s">
        <v>38</v>
      </c>
      <c r="E93" s="234" t="s">
        <v>262</v>
      </c>
      <c r="F93" s="242">
        <f t="shared" si="13"/>
        <v>40951312</v>
      </c>
      <c r="G93" s="242">
        <f t="shared" si="13"/>
        <v>0</v>
      </c>
      <c r="H93" s="242">
        <f t="shared" si="13"/>
        <v>40951312</v>
      </c>
      <c r="I93" s="282">
        <f t="shared" si="8"/>
        <v>1.5721781363818297E-3</v>
      </c>
      <c r="J93" s="242">
        <f>+J94</f>
        <v>40951312</v>
      </c>
      <c r="K93" s="236">
        <f t="shared" si="9"/>
        <v>1</v>
      </c>
    </row>
    <row r="94" spans="1:11" ht="29.25" customHeight="1" x14ac:dyDescent="0.25">
      <c r="A94" s="113" t="s">
        <v>387</v>
      </c>
      <c r="B94" s="32" t="s">
        <v>37</v>
      </c>
      <c r="C94" s="32">
        <v>10</v>
      </c>
      <c r="D94" s="32" t="s">
        <v>38</v>
      </c>
      <c r="E94" s="256" t="s">
        <v>266</v>
      </c>
      <c r="F94" s="242">
        <f t="shared" si="13"/>
        <v>40951312</v>
      </c>
      <c r="G94" s="242">
        <f t="shared" si="13"/>
        <v>0</v>
      </c>
      <c r="H94" s="242">
        <f t="shared" si="13"/>
        <v>40951312</v>
      </c>
      <c r="I94" s="282">
        <f t="shared" si="8"/>
        <v>1.5721781363818297E-3</v>
      </c>
      <c r="J94" s="242">
        <f>+J95</f>
        <v>40951312</v>
      </c>
      <c r="K94" s="236">
        <f t="shared" si="9"/>
        <v>1</v>
      </c>
    </row>
    <row r="95" spans="1:11" ht="30" customHeight="1" x14ac:dyDescent="0.25">
      <c r="A95" s="114" t="s">
        <v>388</v>
      </c>
      <c r="B95" s="43" t="s">
        <v>37</v>
      </c>
      <c r="C95" s="43">
        <v>10</v>
      </c>
      <c r="D95" s="43" t="s">
        <v>38</v>
      </c>
      <c r="E95" s="237" t="s">
        <v>268</v>
      </c>
      <c r="F95" s="244">
        <v>40951312</v>
      </c>
      <c r="G95" s="239">
        <v>0</v>
      </c>
      <c r="H95" s="240">
        <f>+F95-G95</f>
        <v>40951312</v>
      </c>
      <c r="I95" s="281">
        <f t="shared" si="8"/>
        <v>1.5721781363818297E-3</v>
      </c>
      <c r="J95" s="239">
        <v>40951312</v>
      </c>
      <c r="K95" s="241">
        <f t="shared" si="9"/>
        <v>1</v>
      </c>
    </row>
    <row r="96" spans="1:11" ht="51.75" customHeight="1" x14ac:dyDescent="0.25">
      <c r="A96" s="113" t="s">
        <v>269</v>
      </c>
      <c r="B96" s="32" t="s">
        <v>37</v>
      </c>
      <c r="C96" s="32">
        <v>10</v>
      </c>
      <c r="D96" s="32" t="s">
        <v>38</v>
      </c>
      <c r="E96" s="234" t="s">
        <v>270</v>
      </c>
      <c r="F96" s="242">
        <f t="shared" ref="F96:H98" si="14">+F97</f>
        <v>204545519.63999999</v>
      </c>
      <c r="G96" s="242">
        <f t="shared" si="14"/>
        <v>0</v>
      </c>
      <c r="H96" s="242">
        <f t="shared" si="14"/>
        <v>204545519.63999999</v>
      </c>
      <c r="I96" s="282">
        <f t="shared" si="8"/>
        <v>7.8527885473576066E-3</v>
      </c>
      <c r="J96" s="242">
        <f>+J97</f>
        <v>204545519.63999999</v>
      </c>
      <c r="K96" s="236">
        <f t="shared" si="9"/>
        <v>1</v>
      </c>
    </row>
    <row r="97" spans="1:11" ht="51.75" customHeight="1" x14ac:dyDescent="0.25">
      <c r="A97" s="113" t="s">
        <v>389</v>
      </c>
      <c r="B97" s="32" t="s">
        <v>37</v>
      </c>
      <c r="C97" s="32">
        <v>10</v>
      </c>
      <c r="D97" s="32" t="s">
        <v>38</v>
      </c>
      <c r="E97" s="234" t="s">
        <v>390</v>
      </c>
      <c r="F97" s="242">
        <f t="shared" si="14"/>
        <v>204545519.63999999</v>
      </c>
      <c r="G97" s="242">
        <f t="shared" si="14"/>
        <v>0</v>
      </c>
      <c r="H97" s="242">
        <f t="shared" si="14"/>
        <v>204545519.63999999</v>
      </c>
      <c r="I97" s="282">
        <f t="shared" si="8"/>
        <v>7.8527885473576066E-3</v>
      </c>
      <c r="J97" s="242">
        <f>+J98</f>
        <v>204545519.63999999</v>
      </c>
      <c r="K97" s="236">
        <f t="shared" si="9"/>
        <v>1</v>
      </c>
    </row>
    <row r="98" spans="1:11" ht="29.25" customHeight="1" x14ac:dyDescent="0.25">
      <c r="A98" s="113" t="s">
        <v>391</v>
      </c>
      <c r="B98" s="32" t="s">
        <v>37</v>
      </c>
      <c r="C98" s="32">
        <v>10</v>
      </c>
      <c r="D98" s="32" t="s">
        <v>38</v>
      </c>
      <c r="E98" s="256" t="s">
        <v>266</v>
      </c>
      <c r="F98" s="242">
        <f t="shared" si="14"/>
        <v>204545519.63999999</v>
      </c>
      <c r="G98" s="242">
        <f t="shared" si="14"/>
        <v>0</v>
      </c>
      <c r="H98" s="242">
        <f t="shared" si="14"/>
        <v>204545519.63999999</v>
      </c>
      <c r="I98" s="282">
        <f t="shared" si="8"/>
        <v>7.8527885473576066E-3</v>
      </c>
      <c r="J98" s="242">
        <f>+J99</f>
        <v>204545519.63999999</v>
      </c>
      <c r="K98" s="236">
        <f t="shared" si="9"/>
        <v>1</v>
      </c>
    </row>
    <row r="99" spans="1:11" ht="30" customHeight="1" x14ac:dyDescent="0.25">
      <c r="A99" s="114" t="s">
        <v>392</v>
      </c>
      <c r="B99" s="43" t="s">
        <v>37</v>
      </c>
      <c r="C99" s="43">
        <v>10</v>
      </c>
      <c r="D99" s="43" t="s">
        <v>38</v>
      </c>
      <c r="E99" s="237" t="s">
        <v>268</v>
      </c>
      <c r="F99" s="244">
        <v>204545519.63999999</v>
      </c>
      <c r="G99" s="239">
        <v>0</v>
      </c>
      <c r="H99" s="240">
        <f>+F99-G99</f>
        <v>204545519.63999999</v>
      </c>
      <c r="I99" s="281">
        <f t="shared" si="8"/>
        <v>7.8527885473576066E-3</v>
      </c>
      <c r="J99" s="239">
        <v>204545519.63999999</v>
      </c>
      <c r="K99" s="241">
        <f t="shared" si="9"/>
        <v>1</v>
      </c>
    </row>
    <row r="100" spans="1:11" ht="29.25" customHeight="1" x14ac:dyDescent="0.25">
      <c r="A100" s="113" t="s">
        <v>274</v>
      </c>
      <c r="B100" s="32" t="s">
        <v>41</v>
      </c>
      <c r="C100" s="32">
        <v>20</v>
      </c>
      <c r="D100" s="32" t="s">
        <v>38</v>
      </c>
      <c r="E100" s="234" t="s">
        <v>275</v>
      </c>
      <c r="F100" s="242">
        <f>+F101</f>
        <v>17029493478.52</v>
      </c>
      <c r="G100" s="242">
        <f>+G101</f>
        <v>0</v>
      </c>
      <c r="H100" s="242">
        <f>+H101</f>
        <v>17029493478.52</v>
      </c>
      <c r="I100" s="282">
        <f t="shared" si="8"/>
        <v>0.65378606967674435</v>
      </c>
      <c r="J100" s="242">
        <f>+J101</f>
        <v>17029493478.52</v>
      </c>
      <c r="K100" s="236">
        <f t="shared" si="9"/>
        <v>1</v>
      </c>
    </row>
    <row r="101" spans="1:11" ht="29.25" customHeight="1" x14ac:dyDescent="0.25">
      <c r="A101" s="113" t="s">
        <v>276</v>
      </c>
      <c r="B101" s="32" t="s">
        <v>41</v>
      </c>
      <c r="C101" s="32">
        <v>20</v>
      </c>
      <c r="D101" s="32" t="s">
        <v>38</v>
      </c>
      <c r="E101" s="234" t="s">
        <v>255</v>
      </c>
      <c r="F101" s="242">
        <f>+F102+F108</f>
        <v>17029493478.52</v>
      </c>
      <c r="G101" s="242">
        <f>+G102+G108</f>
        <v>0</v>
      </c>
      <c r="H101" s="242">
        <f>+H102+H108</f>
        <v>17029493478.52</v>
      </c>
      <c r="I101" s="282">
        <f t="shared" si="8"/>
        <v>0.65378606967674435</v>
      </c>
      <c r="J101" s="242">
        <f>+J102+J108</f>
        <v>17029493478.52</v>
      </c>
      <c r="K101" s="236">
        <f t="shared" si="9"/>
        <v>1</v>
      </c>
    </row>
    <row r="102" spans="1:11" ht="49.5" customHeight="1" x14ac:dyDescent="0.25">
      <c r="A102" s="113" t="s">
        <v>277</v>
      </c>
      <c r="B102" s="32" t="s">
        <v>41</v>
      </c>
      <c r="C102" s="32">
        <v>20</v>
      </c>
      <c r="D102" s="32" t="s">
        <v>38</v>
      </c>
      <c r="E102" s="256" t="s">
        <v>278</v>
      </c>
      <c r="F102" s="242">
        <f>+F103</f>
        <v>16996606542.52</v>
      </c>
      <c r="G102" s="242">
        <f>+G103</f>
        <v>0</v>
      </c>
      <c r="H102" s="242">
        <f>+H103</f>
        <v>16996606542.52</v>
      </c>
      <c r="I102" s="282">
        <f t="shared" si="8"/>
        <v>0.65252349421269595</v>
      </c>
      <c r="J102" s="242">
        <f>+J103</f>
        <v>16996606542.52</v>
      </c>
      <c r="K102" s="236">
        <f t="shared" si="9"/>
        <v>1</v>
      </c>
    </row>
    <row r="103" spans="1:11" ht="49.5" customHeight="1" x14ac:dyDescent="0.25">
      <c r="A103" s="113" t="s">
        <v>393</v>
      </c>
      <c r="B103" s="32" t="s">
        <v>41</v>
      </c>
      <c r="C103" s="32">
        <v>20</v>
      </c>
      <c r="D103" s="32" t="s">
        <v>38</v>
      </c>
      <c r="E103" s="234" t="s">
        <v>278</v>
      </c>
      <c r="F103" s="242">
        <f>+F104+F106</f>
        <v>16996606542.52</v>
      </c>
      <c r="G103" s="242">
        <f>+G104+G106</f>
        <v>0</v>
      </c>
      <c r="H103" s="242">
        <f>+H104+H106</f>
        <v>16996606542.52</v>
      </c>
      <c r="I103" s="282">
        <f t="shared" si="8"/>
        <v>0.65252349421269595</v>
      </c>
      <c r="J103" s="242">
        <f>+J104+J106</f>
        <v>16996606542.52</v>
      </c>
      <c r="K103" s="236">
        <f t="shared" si="9"/>
        <v>1</v>
      </c>
    </row>
    <row r="104" spans="1:11" ht="36.75" customHeight="1" x14ac:dyDescent="0.25">
      <c r="A104" s="113" t="s">
        <v>394</v>
      </c>
      <c r="B104" s="32" t="s">
        <v>41</v>
      </c>
      <c r="C104" s="32">
        <v>20</v>
      </c>
      <c r="D104" s="32" t="s">
        <v>38</v>
      </c>
      <c r="E104" s="234" t="s">
        <v>282</v>
      </c>
      <c r="F104" s="242">
        <f>+F105</f>
        <v>16682957561.52</v>
      </c>
      <c r="G104" s="242">
        <f>+G105</f>
        <v>0</v>
      </c>
      <c r="H104" s="242">
        <f>+H105</f>
        <v>16682957561.52</v>
      </c>
      <c r="I104" s="282">
        <f t="shared" ref="I104:I135" si="15">+H104/$H$150</f>
        <v>0.64048207120708778</v>
      </c>
      <c r="J104" s="242">
        <f>+J105</f>
        <v>16682957561.52</v>
      </c>
      <c r="K104" s="236">
        <f t="shared" ref="K104:K135" si="16">+J104/H104</f>
        <v>1</v>
      </c>
    </row>
    <row r="105" spans="1:11" ht="30" customHeight="1" x14ac:dyDescent="0.25">
      <c r="A105" s="114" t="s">
        <v>395</v>
      </c>
      <c r="B105" s="43" t="s">
        <v>41</v>
      </c>
      <c r="C105" s="43">
        <v>20</v>
      </c>
      <c r="D105" s="43" t="s">
        <v>38</v>
      </c>
      <c r="E105" s="237" t="s">
        <v>268</v>
      </c>
      <c r="F105" s="244">
        <v>16682957561.52</v>
      </c>
      <c r="G105" s="239">
        <v>0</v>
      </c>
      <c r="H105" s="240">
        <f>+F105-G105</f>
        <v>16682957561.52</v>
      </c>
      <c r="I105" s="281">
        <f t="shared" si="15"/>
        <v>0.64048207120708778</v>
      </c>
      <c r="J105" s="239">
        <v>16682957561.52</v>
      </c>
      <c r="K105" s="241">
        <f t="shared" si="16"/>
        <v>1</v>
      </c>
    </row>
    <row r="106" spans="1:11" ht="36.75" customHeight="1" x14ac:dyDescent="0.25">
      <c r="A106" s="113" t="s">
        <v>396</v>
      </c>
      <c r="B106" s="32" t="s">
        <v>41</v>
      </c>
      <c r="C106" s="32">
        <v>20</v>
      </c>
      <c r="D106" s="32" t="s">
        <v>38</v>
      </c>
      <c r="E106" s="234" t="s">
        <v>285</v>
      </c>
      <c r="F106" s="242">
        <f>+F107</f>
        <v>313648981</v>
      </c>
      <c r="G106" s="242">
        <f>+G107</f>
        <v>0</v>
      </c>
      <c r="H106" s="242">
        <f>+H107</f>
        <v>313648981</v>
      </c>
      <c r="I106" s="282">
        <f t="shared" si="15"/>
        <v>1.2041423005608218E-2</v>
      </c>
      <c r="J106" s="242">
        <f>+J107</f>
        <v>313648981</v>
      </c>
      <c r="K106" s="236">
        <f t="shared" si="16"/>
        <v>1</v>
      </c>
    </row>
    <row r="107" spans="1:11" ht="30" customHeight="1" x14ac:dyDescent="0.25">
      <c r="A107" s="114" t="s">
        <v>397</v>
      </c>
      <c r="B107" s="43" t="s">
        <v>41</v>
      </c>
      <c r="C107" s="43">
        <v>20</v>
      </c>
      <c r="D107" s="43" t="s">
        <v>38</v>
      </c>
      <c r="E107" s="237" t="s">
        <v>268</v>
      </c>
      <c r="F107" s="244">
        <v>313648981</v>
      </c>
      <c r="G107" s="239">
        <v>0</v>
      </c>
      <c r="H107" s="240">
        <f>+F107-G107</f>
        <v>313648981</v>
      </c>
      <c r="I107" s="281">
        <f t="shared" si="15"/>
        <v>1.2041423005608218E-2</v>
      </c>
      <c r="J107" s="239">
        <v>313648981</v>
      </c>
      <c r="K107" s="241">
        <f t="shared" si="16"/>
        <v>1</v>
      </c>
    </row>
    <row r="108" spans="1:11" ht="39" customHeight="1" x14ac:dyDescent="0.25">
      <c r="A108" s="113" t="s">
        <v>287</v>
      </c>
      <c r="B108" s="32" t="s">
        <v>41</v>
      </c>
      <c r="C108" s="32">
        <v>20</v>
      </c>
      <c r="D108" s="32" t="s">
        <v>38</v>
      </c>
      <c r="E108" s="234" t="s">
        <v>288</v>
      </c>
      <c r="F108" s="242">
        <f t="shared" ref="F108:H110" si="17">+F109</f>
        <v>32886936</v>
      </c>
      <c r="G108" s="242">
        <f t="shared" si="17"/>
        <v>0</v>
      </c>
      <c r="H108" s="242">
        <f t="shared" si="17"/>
        <v>32886936</v>
      </c>
      <c r="I108" s="282">
        <f t="shared" si="15"/>
        <v>1.2625754640483437E-3</v>
      </c>
      <c r="J108" s="242">
        <f>+J109</f>
        <v>32886936</v>
      </c>
      <c r="K108" s="236">
        <f t="shared" si="16"/>
        <v>1</v>
      </c>
    </row>
    <row r="109" spans="1:11" ht="39" customHeight="1" x14ac:dyDescent="0.25">
      <c r="A109" s="113" t="s">
        <v>398</v>
      </c>
      <c r="B109" s="32" t="s">
        <v>41</v>
      </c>
      <c r="C109" s="32">
        <v>20</v>
      </c>
      <c r="D109" s="32" t="s">
        <v>38</v>
      </c>
      <c r="E109" s="234" t="s">
        <v>288</v>
      </c>
      <c r="F109" s="242">
        <f t="shared" si="17"/>
        <v>32886936</v>
      </c>
      <c r="G109" s="242">
        <f t="shared" si="17"/>
        <v>0</v>
      </c>
      <c r="H109" s="242">
        <f t="shared" si="17"/>
        <v>32886936</v>
      </c>
      <c r="I109" s="282">
        <f t="shared" si="15"/>
        <v>1.2625754640483437E-3</v>
      </c>
      <c r="J109" s="242">
        <f>+J110</f>
        <v>32886936</v>
      </c>
      <c r="K109" s="236">
        <f t="shared" si="16"/>
        <v>1</v>
      </c>
    </row>
    <row r="110" spans="1:11" ht="39" customHeight="1" x14ac:dyDescent="0.25">
      <c r="A110" s="113" t="s">
        <v>399</v>
      </c>
      <c r="B110" s="32" t="s">
        <v>41</v>
      </c>
      <c r="C110" s="32">
        <v>20</v>
      </c>
      <c r="D110" s="32" t="s">
        <v>38</v>
      </c>
      <c r="E110" s="234" t="s">
        <v>266</v>
      </c>
      <c r="F110" s="235">
        <f t="shared" si="17"/>
        <v>32886936</v>
      </c>
      <c r="G110" s="235">
        <f t="shared" si="17"/>
        <v>0</v>
      </c>
      <c r="H110" s="235">
        <f t="shared" si="17"/>
        <v>32886936</v>
      </c>
      <c r="I110" s="282">
        <f t="shared" si="15"/>
        <v>1.2625754640483437E-3</v>
      </c>
      <c r="J110" s="235">
        <f>+J111</f>
        <v>32886936</v>
      </c>
      <c r="K110" s="236">
        <f t="shared" si="16"/>
        <v>1</v>
      </c>
    </row>
    <row r="111" spans="1:11" ht="30" customHeight="1" x14ac:dyDescent="0.25">
      <c r="A111" s="114" t="s">
        <v>400</v>
      </c>
      <c r="B111" s="43" t="s">
        <v>41</v>
      </c>
      <c r="C111" s="43">
        <v>20</v>
      </c>
      <c r="D111" s="43" t="s">
        <v>38</v>
      </c>
      <c r="E111" s="237" t="s">
        <v>268</v>
      </c>
      <c r="F111" s="244">
        <v>32886936</v>
      </c>
      <c r="G111" s="239">
        <v>0</v>
      </c>
      <c r="H111" s="240">
        <f>+F111-G111</f>
        <v>32886936</v>
      </c>
      <c r="I111" s="281">
        <f t="shared" si="15"/>
        <v>1.2625754640483437E-3</v>
      </c>
      <c r="J111" s="239">
        <v>32886936</v>
      </c>
      <c r="K111" s="241">
        <f t="shared" si="16"/>
        <v>1</v>
      </c>
    </row>
    <row r="112" spans="1:11" ht="34.5" customHeight="1" x14ac:dyDescent="0.25">
      <c r="A112" s="113" t="s">
        <v>291</v>
      </c>
      <c r="B112" s="32" t="s">
        <v>37</v>
      </c>
      <c r="C112" s="32">
        <v>10</v>
      </c>
      <c r="D112" s="32" t="s">
        <v>38</v>
      </c>
      <c r="E112" s="234" t="s">
        <v>292</v>
      </c>
      <c r="F112" s="257">
        <f t="shared" ref="F112:H116" si="18">+F113</f>
        <v>49268675</v>
      </c>
      <c r="G112" s="257">
        <f t="shared" si="18"/>
        <v>0</v>
      </c>
      <c r="H112" s="257">
        <f t="shared" si="18"/>
        <v>49268675</v>
      </c>
      <c r="I112" s="282">
        <f t="shared" si="15"/>
        <v>1.8914933334370837E-3</v>
      </c>
      <c r="J112" s="257">
        <f>+J113</f>
        <v>49268675</v>
      </c>
      <c r="K112" s="236">
        <f t="shared" si="16"/>
        <v>1</v>
      </c>
    </row>
    <row r="113" spans="1:11" ht="34.5" customHeight="1" x14ac:dyDescent="0.25">
      <c r="A113" s="113" t="s">
        <v>293</v>
      </c>
      <c r="B113" s="32" t="s">
        <v>37</v>
      </c>
      <c r="C113" s="32">
        <v>10</v>
      </c>
      <c r="D113" s="32" t="s">
        <v>38</v>
      </c>
      <c r="E113" s="256" t="s">
        <v>255</v>
      </c>
      <c r="F113" s="257">
        <f t="shared" si="18"/>
        <v>49268675</v>
      </c>
      <c r="G113" s="257">
        <f t="shared" si="18"/>
        <v>0</v>
      </c>
      <c r="H113" s="257">
        <f t="shared" si="18"/>
        <v>49268675</v>
      </c>
      <c r="I113" s="282">
        <f t="shared" si="15"/>
        <v>1.8914933334370837E-3</v>
      </c>
      <c r="J113" s="257">
        <f>+J114</f>
        <v>49268675</v>
      </c>
      <c r="K113" s="236">
        <f t="shared" si="16"/>
        <v>1</v>
      </c>
    </row>
    <row r="114" spans="1:11" ht="49.5" customHeight="1" x14ac:dyDescent="0.25">
      <c r="A114" s="113" t="s">
        <v>300</v>
      </c>
      <c r="B114" s="32" t="s">
        <v>37</v>
      </c>
      <c r="C114" s="32">
        <v>10</v>
      </c>
      <c r="D114" s="32" t="s">
        <v>38</v>
      </c>
      <c r="E114" s="234" t="s">
        <v>301</v>
      </c>
      <c r="F114" s="242">
        <f t="shared" si="18"/>
        <v>49268675</v>
      </c>
      <c r="G114" s="242">
        <f t="shared" si="18"/>
        <v>0</v>
      </c>
      <c r="H114" s="242">
        <f t="shared" si="18"/>
        <v>49268675</v>
      </c>
      <c r="I114" s="282">
        <f t="shared" si="15"/>
        <v>1.8914933334370837E-3</v>
      </c>
      <c r="J114" s="242">
        <f>+J115</f>
        <v>49268675</v>
      </c>
      <c r="K114" s="236">
        <f t="shared" si="16"/>
        <v>1</v>
      </c>
    </row>
    <row r="115" spans="1:11" ht="49.5" customHeight="1" x14ac:dyDescent="0.25">
      <c r="A115" s="113" t="s">
        <v>404</v>
      </c>
      <c r="B115" s="32" t="s">
        <v>37</v>
      </c>
      <c r="C115" s="32">
        <v>10</v>
      </c>
      <c r="D115" s="32" t="s">
        <v>38</v>
      </c>
      <c r="E115" s="234" t="s">
        <v>301</v>
      </c>
      <c r="F115" s="242">
        <f t="shared" si="18"/>
        <v>49268675</v>
      </c>
      <c r="G115" s="242">
        <f t="shared" si="18"/>
        <v>0</v>
      </c>
      <c r="H115" s="242">
        <f t="shared" si="18"/>
        <v>49268675</v>
      </c>
      <c r="I115" s="282">
        <f t="shared" si="15"/>
        <v>1.8914933334370837E-3</v>
      </c>
      <c r="J115" s="242">
        <f>+J116</f>
        <v>49268675</v>
      </c>
      <c r="K115" s="236">
        <f t="shared" si="16"/>
        <v>1</v>
      </c>
    </row>
    <row r="116" spans="1:11" ht="34.5" customHeight="1" x14ac:dyDescent="0.25">
      <c r="A116" s="113" t="s">
        <v>405</v>
      </c>
      <c r="B116" s="32" t="s">
        <v>37</v>
      </c>
      <c r="C116" s="32">
        <v>10</v>
      </c>
      <c r="D116" s="32" t="s">
        <v>38</v>
      </c>
      <c r="E116" s="234" t="s">
        <v>266</v>
      </c>
      <c r="F116" s="242">
        <f t="shared" si="18"/>
        <v>49268675</v>
      </c>
      <c r="G116" s="242">
        <f t="shared" si="18"/>
        <v>0</v>
      </c>
      <c r="H116" s="242">
        <f t="shared" si="18"/>
        <v>49268675</v>
      </c>
      <c r="I116" s="282">
        <f t="shared" si="15"/>
        <v>1.8914933334370837E-3</v>
      </c>
      <c r="J116" s="242">
        <f>+J117</f>
        <v>49268675</v>
      </c>
      <c r="K116" s="236">
        <f t="shared" si="16"/>
        <v>1</v>
      </c>
    </row>
    <row r="117" spans="1:11" ht="30" customHeight="1" x14ac:dyDescent="0.25">
      <c r="A117" s="114" t="s">
        <v>406</v>
      </c>
      <c r="B117" s="43" t="s">
        <v>37</v>
      </c>
      <c r="C117" s="43">
        <v>10</v>
      </c>
      <c r="D117" s="43" t="s">
        <v>38</v>
      </c>
      <c r="E117" s="237" t="s">
        <v>268</v>
      </c>
      <c r="F117" s="244">
        <v>49268675</v>
      </c>
      <c r="G117" s="239">
        <v>0</v>
      </c>
      <c r="H117" s="240">
        <f>+F117-G117</f>
        <v>49268675</v>
      </c>
      <c r="I117" s="281">
        <f t="shared" si="15"/>
        <v>1.8914933334370837E-3</v>
      </c>
      <c r="J117" s="239">
        <v>49268675</v>
      </c>
      <c r="K117" s="241">
        <f t="shared" si="16"/>
        <v>1</v>
      </c>
    </row>
    <row r="118" spans="1:11" ht="34.5" customHeight="1" x14ac:dyDescent="0.25">
      <c r="A118" s="201" t="s">
        <v>321</v>
      </c>
      <c r="B118" s="135" t="s">
        <v>37</v>
      </c>
      <c r="C118" s="32">
        <v>10</v>
      </c>
      <c r="D118" s="32" t="s">
        <v>38</v>
      </c>
      <c r="E118" s="256" t="s">
        <v>322</v>
      </c>
      <c r="F118" s="243">
        <f t="shared" ref="F118:H120" si="19">+F121</f>
        <v>683920904</v>
      </c>
      <c r="G118" s="243">
        <f t="shared" si="19"/>
        <v>0</v>
      </c>
      <c r="H118" s="243">
        <f t="shared" si="19"/>
        <v>683920904</v>
      </c>
      <c r="I118" s="282">
        <f t="shared" si="15"/>
        <v>2.6256679939419186E-2</v>
      </c>
      <c r="J118" s="243">
        <f>+J121</f>
        <v>683920904</v>
      </c>
      <c r="K118" s="236">
        <f t="shared" si="16"/>
        <v>1</v>
      </c>
    </row>
    <row r="119" spans="1:11" ht="34.5" customHeight="1" x14ac:dyDescent="0.25">
      <c r="A119" s="201" t="s">
        <v>321</v>
      </c>
      <c r="B119" s="135" t="s">
        <v>37</v>
      </c>
      <c r="C119" s="32">
        <v>13</v>
      </c>
      <c r="D119" s="32" t="s">
        <v>38</v>
      </c>
      <c r="E119" s="256" t="s">
        <v>322</v>
      </c>
      <c r="F119" s="243">
        <f t="shared" si="19"/>
        <v>65837000</v>
      </c>
      <c r="G119" s="243">
        <f t="shared" si="19"/>
        <v>0</v>
      </c>
      <c r="H119" s="243">
        <f t="shared" si="19"/>
        <v>65837000</v>
      </c>
      <c r="I119" s="282">
        <f t="shared" si="15"/>
        <v>2.5275745002985624E-3</v>
      </c>
      <c r="J119" s="243">
        <f>+J122</f>
        <v>65837000</v>
      </c>
      <c r="K119" s="236">
        <f t="shared" si="16"/>
        <v>1</v>
      </c>
    </row>
    <row r="120" spans="1:11" ht="34.5" customHeight="1" x14ac:dyDescent="0.25">
      <c r="A120" s="201" t="s">
        <v>321</v>
      </c>
      <c r="B120" s="135" t="s">
        <v>41</v>
      </c>
      <c r="C120" s="32">
        <v>20</v>
      </c>
      <c r="D120" s="32" t="s">
        <v>38</v>
      </c>
      <c r="E120" s="256" t="s">
        <v>322</v>
      </c>
      <c r="F120" s="257">
        <f t="shared" si="19"/>
        <v>188325606</v>
      </c>
      <c r="G120" s="257">
        <f t="shared" si="19"/>
        <v>0</v>
      </c>
      <c r="H120" s="257">
        <f t="shared" si="19"/>
        <v>188325606</v>
      </c>
      <c r="I120" s="282">
        <f t="shared" si="15"/>
        <v>7.2300833798452837E-3</v>
      </c>
      <c r="J120" s="257">
        <f>+J123</f>
        <v>188325606</v>
      </c>
      <c r="K120" s="236">
        <f t="shared" si="16"/>
        <v>1</v>
      </c>
    </row>
    <row r="121" spans="1:11" ht="34.5" customHeight="1" x14ac:dyDescent="0.25">
      <c r="A121" s="201" t="s">
        <v>323</v>
      </c>
      <c r="B121" s="135" t="s">
        <v>37</v>
      </c>
      <c r="C121" s="32">
        <v>10</v>
      </c>
      <c r="D121" s="32" t="s">
        <v>38</v>
      </c>
      <c r="E121" s="256" t="s">
        <v>255</v>
      </c>
      <c r="F121" s="243">
        <f>+F124+F128+F142+F146</f>
        <v>683920904</v>
      </c>
      <c r="G121" s="243">
        <f>+G124+G128+G142+G146</f>
        <v>0</v>
      </c>
      <c r="H121" s="243">
        <f>+H124+H128+H142+H146</f>
        <v>683920904</v>
      </c>
      <c r="I121" s="282">
        <f t="shared" si="15"/>
        <v>2.6256679939419186E-2</v>
      </c>
      <c r="J121" s="243">
        <f>+J124+J128+J142+J146</f>
        <v>683920904</v>
      </c>
      <c r="K121" s="236">
        <f t="shared" si="16"/>
        <v>1</v>
      </c>
    </row>
    <row r="122" spans="1:11" ht="34.5" customHeight="1" x14ac:dyDescent="0.25">
      <c r="A122" s="201" t="s">
        <v>323</v>
      </c>
      <c r="B122" s="135" t="s">
        <v>37</v>
      </c>
      <c r="C122" s="32">
        <v>13</v>
      </c>
      <c r="D122" s="32" t="s">
        <v>38</v>
      </c>
      <c r="E122" s="256" t="s">
        <v>255</v>
      </c>
      <c r="F122" s="243">
        <f t="shared" ref="F122:H123" si="20">+F129</f>
        <v>65837000</v>
      </c>
      <c r="G122" s="243">
        <f t="shared" si="20"/>
        <v>0</v>
      </c>
      <c r="H122" s="243">
        <f t="shared" si="20"/>
        <v>65837000</v>
      </c>
      <c r="I122" s="282">
        <f t="shared" si="15"/>
        <v>2.5275745002985624E-3</v>
      </c>
      <c r="J122" s="243">
        <f>+J129</f>
        <v>65837000</v>
      </c>
      <c r="K122" s="236">
        <f t="shared" si="16"/>
        <v>1</v>
      </c>
    </row>
    <row r="123" spans="1:11" ht="34.5" customHeight="1" x14ac:dyDescent="0.25">
      <c r="A123" s="201" t="s">
        <v>323</v>
      </c>
      <c r="B123" s="135" t="s">
        <v>41</v>
      </c>
      <c r="C123" s="32">
        <v>20</v>
      </c>
      <c r="D123" s="32" t="s">
        <v>38</v>
      </c>
      <c r="E123" s="256" t="s">
        <v>255</v>
      </c>
      <c r="F123" s="243">
        <f t="shared" si="20"/>
        <v>188325606</v>
      </c>
      <c r="G123" s="243">
        <f t="shared" si="20"/>
        <v>0</v>
      </c>
      <c r="H123" s="243">
        <f t="shared" si="20"/>
        <v>188325606</v>
      </c>
      <c r="I123" s="282">
        <f t="shared" si="15"/>
        <v>7.2300833798452837E-3</v>
      </c>
      <c r="J123" s="243">
        <f>+J130</f>
        <v>188325606</v>
      </c>
      <c r="K123" s="236">
        <f t="shared" si="16"/>
        <v>1</v>
      </c>
    </row>
    <row r="124" spans="1:11" ht="66" customHeight="1" x14ac:dyDescent="0.25">
      <c r="A124" s="199" t="s">
        <v>324</v>
      </c>
      <c r="B124" s="135" t="s">
        <v>37</v>
      </c>
      <c r="C124" s="32">
        <v>10</v>
      </c>
      <c r="D124" s="32" t="s">
        <v>38</v>
      </c>
      <c r="E124" s="256" t="s">
        <v>325</v>
      </c>
      <c r="F124" s="243">
        <f t="shared" ref="F124:H126" si="21">+F125</f>
        <v>12935605</v>
      </c>
      <c r="G124" s="243">
        <f t="shared" si="21"/>
        <v>0</v>
      </c>
      <c r="H124" s="243">
        <f t="shared" si="21"/>
        <v>12935605</v>
      </c>
      <c r="I124" s="282">
        <f t="shared" si="15"/>
        <v>4.9661596585407267E-4</v>
      </c>
      <c r="J124" s="243">
        <f>+J125</f>
        <v>12935605</v>
      </c>
      <c r="K124" s="236">
        <f t="shared" si="16"/>
        <v>1</v>
      </c>
    </row>
    <row r="125" spans="1:11" ht="49.5" customHeight="1" x14ac:dyDescent="0.25">
      <c r="A125" s="199" t="s">
        <v>430</v>
      </c>
      <c r="B125" s="135" t="s">
        <v>37</v>
      </c>
      <c r="C125" s="32">
        <v>10</v>
      </c>
      <c r="D125" s="32" t="s">
        <v>38</v>
      </c>
      <c r="E125" s="256" t="s">
        <v>325</v>
      </c>
      <c r="F125" s="243">
        <f t="shared" si="21"/>
        <v>12935605</v>
      </c>
      <c r="G125" s="243">
        <f t="shared" si="21"/>
        <v>0</v>
      </c>
      <c r="H125" s="243">
        <f t="shared" si="21"/>
        <v>12935605</v>
      </c>
      <c r="I125" s="282">
        <f t="shared" si="15"/>
        <v>4.9661596585407267E-4</v>
      </c>
      <c r="J125" s="243">
        <f>+J126</f>
        <v>12935605</v>
      </c>
      <c r="K125" s="236">
        <f t="shared" si="16"/>
        <v>1</v>
      </c>
    </row>
    <row r="126" spans="1:11" ht="35.25" customHeight="1" x14ac:dyDescent="0.25">
      <c r="A126" s="199" t="s">
        <v>431</v>
      </c>
      <c r="B126" s="135" t="s">
        <v>37</v>
      </c>
      <c r="C126" s="32">
        <v>10</v>
      </c>
      <c r="D126" s="32" t="s">
        <v>38</v>
      </c>
      <c r="E126" s="256" t="s">
        <v>328</v>
      </c>
      <c r="F126" s="243">
        <f t="shared" si="21"/>
        <v>12935605</v>
      </c>
      <c r="G126" s="243">
        <f t="shared" si="21"/>
        <v>0</v>
      </c>
      <c r="H126" s="243">
        <f t="shared" si="21"/>
        <v>12935605</v>
      </c>
      <c r="I126" s="282">
        <f t="shared" si="15"/>
        <v>4.9661596585407267E-4</v>
      </c>
      <c r="J126" s="243">
        <f>+J127</f>
        <v>12935605</v>
      </c>
      <c r="K126" s="236">
        <f t="shared" si="16"/>
        <v>1</v>
      </c>
    </row>
    <row r="127" spans="1:11" ht="48" customHeight="1" x14ac:dyDescent="0.25">
      <c r="A127" s="114" t="s">
        <v>432</v>
      </c>
      <c r="B127" s="148" t="s">
        <v>37</v>
      </c>
      <c r="C127" s="43">
        <v>10</v>
      </c>
      <c r="D127" s="43" t="s">
        <v>38</v>
      </c>
      <c r="E127" s="237" t="s">
        <v>268</v>
      </c>
      <c r="F127" s="244">
        <v>12935605</v>
      </c>
      <c r="G127" s="239">
        <v>0</v>
      </c>
      <c r="H127" s="240">
        <f>+F127-G127</f>
        <v>12935605</v>
      </c>
      <c r="I127" s="281">
        <f t="shared" si="15"/>
        <v>4.9661596585407267E-4</v>
      </c>
      <c r="J127" s="239">
        <v>12935605</v>
      </c>
      <c r="K127" s="241">
        <f t="shared" si="16"/>
        <v>1</v>
      </c>
    </row>
    <row r="128" spans="1:11" ht="64.5" customHeight="1" x14ac:dyDescent="0.25">
      <c r="A128" s="199" t="s">
        <v>330</v>
      </c>
      <c r="B128" s="71" t="s">
        <v>37</v>
      </c>
      <c r="C128" s="32">
        <v>10</v>
      </c>
      <c r="D128" s="32" t="s">
        <v>38</v>
      </c>
      <c r="E128" s="256" t="s">
        <v>331</v>
      </c>
      <c r="F128" s="257">
        <f t="shared" ref="F128:H130" si="22">+F131</f>
        <v>487602449</v>
      </c>
      <c r="G128" s="257">
        <f t="shared" si="22"/>
        <v>0</v>
      </c>
      <c r="H128" s="257">
        <f t="shared" si="22"/>
        <v>487602449</v>
      </c>
      <c r="I128" s="282">
        <f t="shared" si="15"/>
        <v>1.8719739908797942E-2</v>
      </c>
      <c r="J128" s="257">
        <f>+J131</f>
        <v>487602449</v>
      </c>
      <c r="K128" s="236">
        <f t="shared" si="16"/>
        <v>1</v>
      </c>
    </row>
    <row r="129" spans="1:11" ht="64.5" customHeight="1" x14ac:dyDescent="0.25">
      <c r="A129" s="199" t="s">
        <v>330</v>
      </c>
      <c r="B129" s="135" t="s">
        <v>37</v>
      </c>
      <c r="C129" s="32">
        <v>13</v>
      </c>
      <c r="D129" s="32" t="s">
        <v>38</v>
      </c>
      <c r="E129" s="256" t="s">
        <v>331</v>
      </c>
      <c r="F129" s="257">
        <f t="shared" si="22"/>
        <v>65837000</v>
      </c>
      <c r="G129" s="257">
        <f t="shared" si="22"/>
        <v>0</v>
      </c>
      <c r="H129" s="257">
        <f t="shared" si="22"/>
        <v>65837000</v>
      </c>
      <c r="I129" s="282">
        <f t="shared" si="15"/>
        <v>2.5275745002985624E-3</v>
      </c>
      <c r="J129" s="257">
        <f>+J132</f>
        <v>65837000</v>
      </c>
      <c r="K129" s="236">
        <f t="shared" si="16"/>
        <v>1</v>
      </c>
    </row>
    <row r="130" spans="1:11" ht="64.5" customHeight="1" x14ac:dyDescent="0.25">
      <c r="A130" s="199" t="s">
        <v>330</v>
      </c>
      <c r="B130" s="135" t="s">
        <v>41</v>
      </c>
      <c r="C130" s="32">
        <v>20</v>
      </c>
      <c r="D130" s="32" t="s">
        <v>38</v>
      </c>
      <c r="E130" s="256" t="s">
        <v>331</v>
      </c>
      <c r="F130" s="257">
        <f t="shared" si="22"/>
        <v>188325606</v>
      </c>
      <c r="G130" s="257">
        <f t="shared" si="22"/>
        <v>0</v>
      </c>
      <c r="H130" s="257">
        <f t="shared" si="22"/>
        <v>188325606</v>
      </c>
      <c r="I130" s="282">
        <f t="shared" si="15"/>
        <v>7.2300833798452837E-3</v>
      </c>
      <c r="J130" s="257">
        <f>+J133</f>
        <v>188325606</v>
      </c>
      <c r="K130" s="236">
        <f t="shared" si="16"/>
        <v>1</v>
      </c>
    </row>
    <row r="131" spans="1:11" ht="53.25" customHeight="1" x14ac:dyDescent="0.25">
      <c r="A131" s="199" t="s">
        <v>407</v>
      </c>
      <c r="B131" s="71" t="s">
        <v>37</v>
      </c>
      <c r="C131" s="32">
        <v>10</v>
      </c>
      <c r="D131" s="32" t="s">
        <v>38</v>
      </c>
      <c r="E131" s="256" t="s">
        <v>331</v>
      </c>
      <c r="F131" s="243">
        <f>+F134+F136</f>
        <v>487602449</v>
      </c>
      <c r="G131" s="243">
        <f>+G134+G136</f>
        <v>0</v>
      </c>
      <c r="H131" s="243">
        <f>+H134+H136</f>
        <v>487602449</v>
      </c>
      <c r="I131" s="282">
        <f t="shared" si="15"/>
        <v>1.8719739908797942E-2</v>
      </c>
      <c r="J131" s="243">
        <f>+J134+J136</f>
        <v>487602449</v>
      </c>
      <c r="K131" s="236">
        <f t="shared" si="16"/>
        <v>1</v>
      </c>
    </row>
    <row r="132" spans="1:11" ht="53.25" customHeight="1" x14ac:dyDescent="0.25">
      <c r="A132" s="199" t="s">
        <v>407</v>
      </c>
      <c r="B132" s="135" t="s">
        <v>37</v>
      </c>
      <c r="C132" s="32">
        <v>13</v>
      </c>
      <c r="D132" s="32" t="s">
        <v>38</v>
      </c>
      <c r="E132" s="256" t="s">
        <v>331</v>
      </c>
      <c r="F132" s="243">
        <f>+F138</f>
        <v>65837000</v>
      </c>
      <c r="G132" s="243">
        <f>+G138</f>
        <v>0</v>
      </c>
      <c r="H132" s="243">
        <f>+H138</f>
        <v>65837000</v>
      </c>
      <c r="I132" s="282">
        <f t="shared" si="15"/>
        <v>2.5275745002985624E-3</v>
      </c>
      <c r="J132" s="243">
        <f>+J138</f>
        <v>65837000</v>
      </c>
      <c r="K132" s="236">
        <f t="shared" si="16"/>
        <v>1</v>
      </c>
    </row>
    <row r="133" spans="1:11" ht="53.25" customHeight="1" x14ac:dyDescent="0.25">
      <c r="A133" s="199" t="s">
        <v>407</v>
      </c>
      <c r="B133" s="135" t="s">
        <v>41</v>
      </c>
      <c r="C133" s="32">
        <v>20</v>
      </c>
      <c r="D133" s="32" t="s">
        <v>38</v>
      </c>
      <c r="E133" s="256" t="s">
        <v>331</v>
      </c>
      <c r="F133" s="243">
        <f>+F140</f>
        <v>188325606</v>
      </c>
      <c r="G133" s="243">
        <f>+G140</f>
        <v>0</v>
      </c>
      <c r="H133" s="243">
        <f>+H140</f>
        <v>188325606</v>
      </c>
      <c r="I133" s="282">
        <f t="shared" si="15"/>
        <v>7.2300833798452837E-3</v>
      </c>
      <c r="J133" s="243">
        <f>+J140</f>
        <v>188325606</v>
      </c>
      <c r="K133" s="236">
        <f t="shared" si="16"/>
        <v>1</v>
      </c>
    </row>
    <row r="134" spans="1:11" ht="34.5" customHeight="1" x14ac:dyDescent="0.25">
      <c r="A134" s="199" t="s">
        <v>408</v>
      </c>
      <c r="B134" s="71" t="s">
        <v>37</v>
      </c>
      <c r="C134" s="32">
        <v>10</v>
      </c>
      <c r="D134" s="32" t="s">
        <v>38</v>
      </c>
      <c r="E134" s="234" t="s">
        <v>266</v>
      </c>
      <c r="F134" s="243">
        <f>+F135</f>
        <v>449777449</v>
      </c>
      <c r="G134" s="243">
        <f>+G135</f>
        <v>0</v>
      </c>
      <c r="H134" s="243">
        <f>+H135</f>
        <v>449777449</v>
      </c>
      <c r="I134" s="282">
        <f t="shared" si="15"/>
        <v>1.7267585262113052E-2</v>
      </c>
      <c r="J134" s="243">
        <f>+J135</f>
        <v>449777449</v>
      </c>
      <c r="K134" s="236">
        <f t="shared" si="16"/>
        <v>1</v>
      </c>
    </row>
    <row r="135" spans="1:11" ht="32.25" customHeight="1" x14ac:dyDescent="0.25">
      <c r="A135" s="202" t="s">
        <v>409</v>
      </c>
      <c r="B135" s="124" t="s">
        <v>37</v>
      </c>
      <c r="C135" s="43">
        <v>10</v>
      </c>
      <c r="D135" s="43" t="s">
        <v>38</v>
      </c>
      <c r="E135" s="258" t="s">
        <v>268</v>
      </c>
      <c r="F135" s="244">
        <v>449777449</v>
      </c>
      <c r="G135" s="239">
        <v>0</v>
      </c>
      <c r="H135" s="240">
        <f>+F135-G135</f>
        <v>449777449</v>
      </c>
      <c r="I135" s="281">
        <f t="shared" si="15"/>
        <v>1.7267585262113052E-2</v>
      </c>
      <c r="J135" s="239">
        <v>449777449</v>
      </c>
      <c r="K135" s="241">
        <f t="shared" si="16"/>
        <v>1</v>
      </c>
    </row>
    <row r="136" spans="1:11" ht="30.75" customHeight="1" x14ac:dyDescent="0.25">
      <c r="A136" s="199" t="s">
        <v>410</v>
      </c>
      <c r="B136" s="71" t="s">
        <v>37</v>
      </c>
      <c r="C136" s="32">
        <v>10</v>
      </c>
      <c r="D136" s="32" t="s">
        <v>38</v>
      </c>
      <c r="E136" s="234" t="s">
        <v>336</v>
      </c>
      <c r="F136" s="242">
        <f>+F137</f>
        <v>37825000</v>
      </c>
      <c r="G136" s="242">
        <f>+G137</f>
        <v>0</v>
      </c>
      <c r="H136" s="242">
        <f>+H137</f>
        <v>37825000</v>
      </c>
      <c r="I136" s="282">
        <f t="shared" ref="I136:I149" si="23">+H136/$H$150</f>
        <v>1.4521546466848903E-3</v>
      </c>
      <c r="J136" s="242">
        <f>+J137</f>
        <v>37825000</v>
      </c>
      <c r="K136" s="236">
        <f t="shared" ref="K136:K150" si="24">+J136/H136</f>
        <v>1</v>
      </c>
    </row>
    <row r="137" spans="1:11" ht="48" customHeight="1" x14ac:dyDescent="0.25">
      <c r="A137" s="202" t="s">
        <v>411</v>
      </c>
      <c r="B137" s="148" t="s">
        <v>37</v>
      </c>
      <c r="C137" s="43">
        <v>10</v>
      </c>
      <c r="D137" s="43" t="s">
        <v>38</v>
      </c>
      <c r="E137" s="258" t="s">
        <v>268</v>
      </c>
      <c r="F137" s="244">
        <v>37825000</v>
      </c>
      <c r="G137" s="239">
        <v>0</v>
      </c>
      <c r="H137" s="240">
        <f>+F137-G137</f>
        <v>37825000</v>
      </c>
      <c r="I137" s="281">
        <f t="shared" si="23"/>
        <v>1.4521546466848903E-3</v>
      </c>
      <c r="J137" s="239">
        <v>37825000</v>
      </c>
      <c r="K137" s="241">
        <f t="shared" si="24"/>
        <v>1</v>
      </c>
    </row>
    <row r="138" spans="1:11" ht="30.75" customHeight="1" x14ac:dyDescent="0.25">
      <c r="A138" s="199" t="s">
        <v>410</v>
      </c>
      <c r="B138" s="71" t="s">
        <v>37</v>
      </c>
      <c r="C138" s="32">
        <v>13</v>
      </c>
      <c r="D138" s="32" t="s">
        <v>38</v>
      </c>
      <c r="E138" s="234" t="s">
        <v>336</v>
      </c>
      <c r="F138" s="242">
        <f>+F139</f>
        <v>65837000</v>
      </c>
      <c r="G138" s="242">
        <f>+G139</f>
        <v>0</v>
      </c>
      <c r="H138" s="242">
        <f>+H139</f>
        <v>65837000</v>
      </c>
      <c r="I138" s="282">
        <f t="shared" si="23"/>
        <v>2.5275745002985624E-3</v>
      </c>
      <c r="J138" s="242">
        <f>+J139</f>
        <v>65837000</v>
      </c>
      <c r="K138" s="236">
        <f t="shared" si="24"/>
        <v>1</v>
      </c>
    </row>
    <row r="139" spans="1:11" ht="48" customHeight="1" x14ac:dyDescent="0.25">
      <c r="A139" s="202" t="s">
        <v>411</v>
      </c>
      <c r="B139" s="148" t="s">
        <v>37</v>
      </c>
      <c r="C139" s="43">
        <v>13</v>
      </c>
      <c r="D139" s="43" t="s">
        <v>38</v>
      </c>
      <c r="E139" s="258" t="s">
        <v>268</v>
      </c>
      <c r="F139" s="244">
        <v>65837000</v>
      </c>
      <c r="G139" s="239">
        <v>0</v>
      </c>
      <c r="H139" s="240">
        <f>+F139-G139</f>
        <v>65837000</v>
      </c>
      <c r="I139" s="282">
        <f t="shared" si="23"/>
        <v>2.5275745002985624E-3</v>
      </c>
      <c r="J139" s="239">
        <v>65837000</v>
      </c>
      <c r="K139" s="236">
        <f t="shared" si="24"/>
        <v>1</v>
      </c>
    </row>
    <row r="140" spans="1:11" ht="34.5" customHeight="1" x14ac:dyDescent="0.25">
      <c r="A140" s="199" t="s">
        <v>408</v>
      </c>
      <c r="B140" s="71" t="s">
        <v>41</v>
      </c>
      <c r="C140" s="32">
        <v>20</v>
      </c>
      <c r="D140" s="32" t="s">
        <v>38</v>
      </c>
      <c r="E140" s="234" t="s">
        <v>266</v>
      </c>
      <c r="F140" s="243">
        <f>+F141</f>
        <v>188325606</v>
      </c>
      <c r="G140" s="243">
        <f>+G141</f>
        <v>0</v>
      </c>
      <c r="H140" s="243">
        <f>+H141</f>
        <v>188325606</v>
      </c>
      <c r="I140" s="282">
        <f t="shared" si="23"/>
        <v>7.2300833798452837E-3</v>
      </c>
      <c r="J140" s="243">
        <f>+J141</f>
        <v>188325606</v>
      </c>
      <c r="K140" s="236">
        <f t="shared" si="24"/>
        <v>1</v>
      </c>
    </row>
    <row r="141" spans="1:11" ht="48" customHeight="1" x14ac:dyDescent="0.25">
      <c r="A141" s="202" t="s">
        <v>409</v>
      </c>
      <c r="B141" s="148" t="s">
        <v>41</v>
      </c>
      <c r="C141" s="43">
        <v>20</v>
      </c>
      <c r="D141" s="43" t="s">
        <v>38</v>
      </c>
      <c r="E141" s="258" t="s">
        <v>268</v>
      </c>
      <c r="F141" s="244">
        <v>188325606</v>
      </c>
      <c r="G141" s="239">
        <v>0</v>
      </c>
      <c r="H141" s="240">
        <f>+F141-G141</f>
        <v>188325606</v>
      </c>
      <c r="I141" s="281">
        <f t="shared" si="23"/>
        <v>7.2300833798452837E-3</v>
      </c>
      <c r="J141" s="239">
        <v>188325606</v>
      </c>
      <c r="K141" s="241">
        <f t="shared" si="24"/>
        <v>1</v>
      </c>
    </row>
    <row r="142" spans="1:11" ht="66" customHeight="1" x14ac:dyDescent="0.25">
      <c r="A142" s="199" t="s">
        <v>338</v>
      </c>
      <c r="B142" s="135" t="s">
        <v>37</v>
      </c>
      <c r="C142" s="32">
        <v>10</v>
      </c>
      <c r="D142" s="32" t="s">
        <v>38</v>
      </c>
      <c r="E142" s="256" t="s">
        <v>339</v>
      </c>
      <c r="F142" s="243">
        <f t="shared" ref="F142:H144" si="25">+F143</f>
        <v>45690333</v>
      </c>
      <c r="G142" s="243">
        <f t="shared" si="25"/>
        <v>0</v>
      </c>
      <c r="H142" s="243">
        <f t="shared" si="25"/>
        <v>45690333</v>
      </c>
      <c r="I142" s="282">
        <f t="shared" si="23"/>
        <v>1.7541157798950425E-3</v>
      </c>
      <c r="J142" s="243">
        <f>+J143</f>
        <v>45690333</v>
      </c>
      <c r="K142" s="236">
        <f t="shared" si="24"/>
        <v>1</v>
      </c>
    </row>
    <row r="143" spans="1:11" ht="60.75" customHeight="1" x14ac:dyDescent="0.25">
      <c r="A143" s="199" t="s">
        <v>412</v>
      </c>
      <c r="B143" s="135" t="s">
        <v>37</v>
      </c>
      <c r="C143" s="32">
        <v>10</v>
      </c>
      <c r="D143" s="32" t="s">
        <v>38</v>
      </c>
      <c r="E143" s="256" t="s">
        <v>339</v>
      </c>
      <c r="F143" s="243">
        <f t="shared" si="25"/>
        <v>45690333</v>
      </c>
      <c r="G143" s="243">
        <f t="shared" si="25"/>
        <v>0</v>
      </c>
      <c r="H143" s="243">
        <f t="shared" si="25"/>
        <v>45690333</v>
      </c>
      <c r="I143" s="282">
        <f t="shared" si="23"/>
        <v>1.7541157798950425E-3</v>
      </c>
      <c r="J143" s="243">
        <f>+J144</f>
        <v>45690333</v>
      </c>
      <c r="K143" s="236">
        <f t="shared" si="24"/>
        <v>1</v>
      </c>
    </row>
    <row r="144" spans="1:11" ht="35.25" customHeight="1" x14ac:dyDescent="0.25">
      <c r="A144" s="199" t="s">
        <v>413</v>
      </c>
      <c r="B144" s="135" t="s">
        <v>37</v>
      </c>
      <c r="C144" s="32">
        <v>10</v>
      </c>
      <c r="D144" s="32" t="s">
        <v>38</v>
      </c>
      <c r="E144" s="256" t="s">
        <v>342</v>
      </c>
      <c r="F144" s="243">
        <f t="shared" si="25"/>
        <v>45690333</v>
      </c>
      <c r="G144" s="243">
        <f t="shared" si="25"/>
        <v>0</v>
      </c>
      <c r="H144" s="243">
        <f t="shared" si="25"/>
        <v>45690333</v>
      </c>
      <c r="I144" s="282">
        <f t="shared" si="23"/>
        <v>1.7541157798950425E-3</v>
      </c>
      <c r="J144" s="243">
        <f>+J145</f>
        <v>45690333</v>
      </c>
      <c r="K144" s="236">
        <f t="shared" si="24"/>
        <v>1</v>
      </c>
    </row>
    <row r="145" spans="1:11" ht="48.75" customHeight="1" x14ac:dyDescent="0.25">
      <c r="A145" s="114" t="s">
        <v>414</v>
      </c>
      <c r="B145" s="148" t="s">
        <v>37</v>
      </c>
      <c r="C145" s="43">
        <v>10</v>
      </c>
      <c r="D145" s="43" t="s">
        <v>38</v>
      </c>
      <c r="E145" s="258" t="s">
        <v>268</v>
      </c>
      <c r="F145" s="244">
        <v>45690333</v>
      </c>
      <c r="G145" s="239">
        <v>0</v>
      </c>
      <c r="H145" s="240">
        <f>+F145-G145</f>
        <v>45690333</v>
      </c>
      <c r="I145" s="281">
        <f t="shared" si="23"/>
        <v>1.7541157798950425E-3</v>
      </c>
      <c r="J145" s="239">
        <v>45690333</v>
      </c>
      <c r="K145" s="241">
        <f t="shared" si="24"/>
        <v>1</v>
      </c>
    </row>
    <row r="146" spans="1:11" ht="72" customHeight="1" x14ac:dyDescent="0.25">
      <c r="A146" s="199" t="s">
        <v>344</v>
      </c>
      <c r="B146" s="135" t="s">
        <v>37</v>
      </c>
      <c r="C146" s="32">
        <v>10</v>
      </c>
      <c r="D146" s="32" t="s">
        <v>38</v>
      </c>
      <c r="E146" s="256" t="s">
        <v>345</v>
      </c>
      <c r="F146" s="243">
        <f t="shared" ref="F146:H148" si="26">+F147</f>
        <v>137692517</v>
      </c>
      <c r="G146" s="243">
        <f t="shared" si="26"/>
        <v>0</v>
      </c>
      <c r="H146" s="243">
        <f t="shared" si="26"/>
        <v>137692517</v>
      </c>
      <c r="I146" s="282">
        <f t="shared" si="23"/>
        <v>5.2862082848721282E-3</v>
      </c>
      <c r="J146" s="243">
        <f>+J147</f>
        <v>137692517</v>
      </c>
      <c r="K146" s="236">
        <f t="shared" si="24"/>
        <v>1</v>
      </c>
    </row>
    <row r="147" spans="1:11" ht="49.5" customHeight="1" x14ac:dyDescent="0.25">
      <c r="A147" s="199" t="s">
        <v>415</v>
      </c>
      <c r="B147" s="135" t="s">
        <v>37</v>
      </c>
      <c r="C147" s="32">
        <v>10</v>
      </c>
      <c r="D147" s="32" t="s">
        <v>38</v>
      </c>
      <c r="E147" s="256" t="s">
        <v>345</v>
      </c>
      <c r="F147" s="243">
        <f t="shared" si="26"/>
        <v>137692517</v>
      </c>
      <c r="G147" s="243">
        <f t="shared" si="26"/>
        <v>0</v>
      </c>
      <c r="H147" s="243">
        <f t="shared" si="26"/>
        <v>137692517</v>
      </c>
      <c r="I147" s="282">
        <f t="shared" si="23"/>
        <v>5.2862082848721282E-3</v>
      </c>
      <c r="J147" s="243">
        <f>+J148</f>
        <v>137692517</v>
      </c>
      <c r="K147" s="236">
        <f t="shared" si="24"/>
        <v>1</v>
      </c>
    </row>
    <row r="148" spans="1:11" ht="35.25" customHeight="1" x14ac:dyDescent="0.25">
      <c r="A148" s="199" t="s">
        <v>416</v>
      </c>
      <c r="B148" s="135" t="s">
        <v>37</v>
      </c>
      <c r="C148" s="32">
        <v>10</v>
      </c>
      <c r="D148" s="32" t="s">
        <v>38</v>
      </c>
      <c r="E148" s="256" t="s">
        <v>348</v>
      </c>
      <c r="F148" s="243">
        <f t="shared" si="26"/>
        <v>137692517</v>
      </c>
      <c r="G148" s="243">
        <f t="shared" si="26"/>
        <v>0</v>
      </c>
      <c r="H148" s="243">
        <f t="shared" si="26"/>
        <v>137692517</v>
      </c>
      <c r="I148" s="282">
        <f t="shared" si="23"/>
        <v>5.2862082848721282E-3</v>
      </c>
      <c r="J148" s="243">
        <f>+J149</f>
        <v>137692517</v>
      </c>
      <c r="K148" s="236">
        <f t="shared" si="24"/>
        <v>1</v>
      </c>
    </row>
    <row r="149" spans="1:11" ht="42.75" customHeight="1" thickBot="1" x14ac:dyDescent="0.3">
      <c r="A149" s="184" t="s">
        <v>417</v>
      </c>
      <c r="B149" s="204" t="s">
        <v>37</v>
      </c>
      <c r="C149" s="89">
        <v>10</v>
      </c>
      <c r="D149" s="89" t="s">
        <v>38</v>
      </c>
      <c r="E149" s="259" t="s">
        <v>268</v>
      </c>
      <c r="F149" s="250">
        <v>137692517</v>
      </c>
      <c r="G149" s="251">
        <v>0</v>
      </c>
      <c r="H149" s="252">
        <f>+F149-G149</f>
        <v>137692517</v>
      </c>
      <c r="I149" s="283">
        <f t="shared" si="23"/>
        <v>5.2862082848721282E-3</v>
      </c>
      <c r="J149" s="251">
        <v>137692517</v>
      </c>
      <c r="K149" s="253">
        <f t="shared" si="24"/>
        <v>1</v>
      </c>
    </row>
    <row r="150" spans="1:11" s="264" customFormat="1" ht="33" customHeight="1" thickBot="1" x14ac:dyDescent="0.3">
      <c r="A150" s="424" t="s">
        <v>350</v>
      </c>
      <c r="B150" s="425"/>
      <c r="C150" s="425"/>
      <c r="D150" s="425"/>
      <c r="E150" s="425"/>
      <c r="F150" s="260">
        <f>+F8+F9+F81+F82+F83</f>
        <v>26047501267.41</v>
      </c>
      <c r="G150" s="261">
        <f>+G97+G58+G57</f>
        <v>0</v>
      </c>
      <c r="H150" s="261">
        <f>+F150-G150</f>
        <v>26047501267.41</v>
      </c>
      <c r="I150" s="262">
        <f>+I8+I9+I81+I82+I83</f>
        <v>1</v>
      </c>
      <c r="J150" s="260">
        <f>+J8+J9+J81+J82+J83</f>
        <v>26047501267.41</v>
      </c>
      <c r="K150" s="263">
        <f t="shared" si="24"/>
        <v>1</v>
      </c>
    </row>
    <row r="151" spans="1:11" s="287" customFormat="1" ht="17.25" customHeight="1" x14ac:dyDescent="0.25">
      <c r="A151" s="288" t="s">
        <v>661</v>
      </c>
      <c r="E151" s="372"/>
      <c r="F151" s="372"/>
    </row>
    <row r="152" spans="1:11" s="287" customFormat="1" ht="15" customHeight="1" x14ac:dyDescent="0.25">
      <c r="A152" s="288" t="s">
        <v>435</v>
      </c>
      <c r="E152" s="372"/>
      <c r="F152" s="372"/>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904D4-498C-414A-9843-4FDC2ADA0425}">
  <sheetPr>
    <tabColor theme="0"/>
  </sheetPr>
  <dimension ref="A1:K152"/>
  <sheetViews>
    <sheetView zoomScale="78" zoomScaleNormal="78" workbookViewId="0">
      <selection activeCell="E5" sqref="E5"/>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6" t="s">
        <v>420</v>
      </c>
      <c r="B1" s="426"/>
      <c r="C1" s="426"/>
      <c r="D1" s="426"/>
      <c r="E1" s="426"/>
      <c r="F1" s="426"/>
      <c r="G1" s="426"/>
      <c r="H1" s="426"/>
      <c r="I1" s="426"/>
      <c r="J1" s="426"/>
      <c r="K1" s="426"/>
    </row>
    <row r="2" spans="1:11" ht="21" x14ac:dyDescent="0.25">
      <c r="A2" s="427" t="s">
        <v>421</v>
      </c>
      <c r="B2" s="427"/>
      <c r="C2" s="427"/>
      <c r="D2" s="427"/>
      <c r="E2" s="427"/>
      <c r="F2" s="427"/>
      <c r="G2" s="427"/>
      <c r="H2" s="427"/>
      <c r="I2" s="427"/>
      <c r="J2" s="427"/>
      <c r="K2" s="427"/>
    </row>
    <row r="3" spans="1:11" x14ac:dyDescent="0.25">
      <c r="A3" s="428" t="s">
        <v>674</v>
      </c>
      <c r="B3" s="428"/>
      <c r="C3" s="428"/>
      <c r="D3" s="428"/>
      <c r="E3" s="428"/>
      <c r="F3" s="428"/>
      <c r="G3" s="428"/>
      <c r="H3" s="428"/>
      <c r="I3" s="428"/>
      <c r="J3" s="428"/>
      <c r="K3" s="428"/>
    </row>
    <row r="4" spans="1:11" s="215" customFormat="1" ht="11.25" customHeight="1" x14ac:dyDescent="0.25">
      <c r="A4" s="212"/>
      <c r="B4" s="212"/>
      <c r="C4" s="213"/>
      <c r="D4" s="212"/>
      <c r="E4" s="212"/>
      <c r="F4" s="212"/>
      <c r="G4" s="212"/>
      <c r="H4" s="212"/>
      <c r="I4" s="212"/>
      <c r="J4" s="212"/>
      <c r="K4" s="214"/>
    </row>
    <row r="5" spans="1:11" s="215" customFormat="1" ht="57.75" customHeight="1" thickBot="1" x14ac:dyDescent="0.3">
      <c r="A5" s="216"/>
      <c r="B5" s="216"/>
      <c r="C5" s="217"/>
      <c r="D5" s="218"/>
      <c r="E5" s="216"/>
      <c r="F5" s="219"/>
      <c r="G5" s="220" t="s">
        <v>3</v>
      </c>
      <c r="H5" s="221" t="s">
        <v>4</v>
      </c>
      <c r="I5" s="221"/>
      <c r="J5" s="222" t="s">
        <v>5</v>
      </c>
      <c r="K5" s="214"/>
    </row>
    <row r="6" spans="1:11" ht="29.25" customHeight="1" x14ac:dyDescent="0.25">
      <c r="A6" s="416" t="s">
        <v>6</v>
      </c>
      <c r="B6" s="418" t="s">
        <v>7</v>
      </c>
      <c r="C6" s="418" t="s">
        <v>8</v>
      </c>
      <c r="D6" s="418" t="s">
        <v>9</v>
      </c>
      <c r="E6" s="418" t="s">
        <v>10</v>
      </c>
      <c r="F6" s="431" t="s">
        <v>423</v>
      </c>
      <c r="G6" s="433" t="s">
        <v>424</v>
      </c>
      <c r="H6" s="431" t="s">
        <v>425</v>
      </c>
      <c r="I6" s="431" t="s">
        <v>14</v>
      </c>
      <c r="J6" s="435" t="s">
        <v>426</v>
      </c>
      <c r="K6" s="437" t="s">
        <v>427</v>
      </c>
    </row>
    <row r="7" spans="1:11" ht="84.75" customHeight="1" thickBot="1" x14ac:dyDescent="0.3">
      <c r="A7" s="429"/>
      <c r="B7" s="430"/>
      <c r="C7" s="430"/>
      <c r="D7" s="430"/>
      <c r="E7" s="430"/>
      <c r="F7" s="432"/>
      <c r="G7" s="434"/>
      <c r="H7" s="432"/>
      <c r="I7" s="432"/>
      <c r="J7" s="436"/>
      <c r="K7" s="438"/>
    </row>
    <row r="8" spans="1:11" s="226" customFormat="1" ht="28.5" customHeight="1" thickBot="1" x14ac:dyDescent="0.3">
      <c r="A8" s="23" t="s">
        <v>36</v>
      </c>
      <c r="B8" s="24" t="s">
        <v>37</v>
      </c>
      <c r="C8" s="24">
        <v>10</v>
      </c>
      <c r="D8" s="24" t="s">
        <v>38</v>
      </c>
      <c r="E8" s="223" t="s">
        <v>39</v>
      </c>
      <c r="F8" s="26">
        <f>+F78</f>
        <v>6038392441.9200001</v>
      </c>
      <c r="G8" s="224">
        <f>+G78</f>
        <v>0</v>
      </c>
      <c r="H8" s="26">
        <f>+H78</f>
        <v>6038392441.9200001</v>
      </c>
      <c r="I8" s="277">
        <f t="shared" ref="I8:I71" si="0">+H8/$H$150</f>
        <v>0.23182233028528881</v>
      </c>
      <c r="J8" s="224">
        <f>+J78</f>
        <v>6038392441.9200001</v>
      </c>
      <c r="K8" s="225">
        <f t="shared" ref="K8:K71" si="1">+J8/H8</f>
        <v>1</v>
      </c>
    </row>
    <row r="9" spans="1:11" s="226" customFormat="1" ht="28.5" customHeight="1" thickBot="1" x14ac:dyDescent="0.3">
      <c r="A9" s="99" t="s">
        <v>36</v>
      </c>
      <c r="B9" s="227" t="s">
        <v>41</v>
      </c>
      <c r="C9" s="227">
        <v>20</v>
      </c>
      <c r="D9" s="227" t="s">
        <v>38</v>
      </c>
      <c r="E9" s="228" t="s">
        <v>39</v>
      </c>
      <c r="F9" s="103">
        <f>+F10+F32+F73</f>
        <v>1429529857.3299999</v>
      </c>
      <c r="G9" s="229">
        <f>+G10+G32+G73</f>
        <v>0</v>
      </c>
      <c r="H9" s="103">
        <f>+H10+H32+H73</f>
        <v>1429529857.3299999</v>
      </c>
      <c r="I9" s="278">
        <f t="shared" si="0"/>
        <v>5.4881650360781166E-2</v>
      </c>
      <c r="J9" s="229">
        <f>+J10+J32+J73</f>
        <v>1429529857.3299999</v>
      </c>
      <c r="K9" s="230">
        <f t="shared" si="1"/>
        <v>1</v>
      </c>
    </row>
    <row r="10" spans="1:11" ht="27" customHeight="1" x14ac:dyDescent="0.25">
      <c r="A10" s="110" t="s">
        <v>42</v>
      </c>
      <c r="B10" s="111" t="s">
        <v>41</v>
      </c>
      <c r="C10" s="111">
        <v>20</v>
      </c>
      <c r="D10" s="111" t="s">
        <v>38</v>
      </c>
      <c r="E10" s="231" t="s">
        <v>43</v>
      </c>
      <c r="F10" s="232">
        <f>+F11</f>
        <v>372512537</v>
      </c>
      <c r="G10" s="232">
        <f>+G11</f>
        <v>0</v>
      </c>
      <c r="H10" s="232">
        <f>+H11</f>
        <v>372512537</v>
      </c>
      <c r="I10" s="279">
        <f t="shared" si="0"/>
        <v>1.4301277238676196E-2</v>
      </c>
      <c r="J10" s="232">
        <f>+J11</f>
        <v>372512537</v>
      </c>
      <c r="K10" s="233">
        <f t="shared" si="1"/>
        <v>1</v>
      </c>
    </row>
    <row r="11" spans="1:11" ht="35.25" customHeight="1" x14ac:dyDescent="0.25">
      <c r="A11" s="113" t="s">
        <v>44</v>
      </c>
      <c r="B11" s="32" t="s">
        <v>41</v>
      </c>
      <c r="C11" s="32">
        <v>20</v>
      </c>
      <c r="D11" s="32" t="s">
        <v>38</v>
      </c>
      <c r="E11" s="234" t="s">
        <v>45</v>
      </c>
      <c r="F11" s="235">
        <f>+F12+F20+F28</f>
        <v>372512537</v>
      </c>
      <c r="G11" s="235">
        <f>+G12+G20+G28</f>
        <v>0</v>
      </c>
      <c r="H11" s="235">
        <f>+H12+H20+H28</f>
        <v>372512537</v>
      </c>
      <c r="I11" s="280">
        <f t="shared" si="0"/>
        <v>1.4301277238676196E-2</v>
      </c>
      <c r="J11" s="235">
        <f>+J12+J20+J28</f>
        <v>372512537</v>
      </c>
      <c r="K11" s="236">
        <f t="shared" si="1"/>
        <v>1</v>
      </c>
    </row>
    <row r="12" spans="1:11" ht="27" customHeight="1" x14ac:dyDescent="0.25">
      <c r="A12" s="113" t="s">
        <v>46</v>
      </c>
      <c r="B12" s="32" t="s">
        <v>41</v>
      </c>
      <c r="C12" s="32">
        <v>20</v>
      </c>
      <c r="D12" s="32" t="s">
        <v>38</v>
      </c>
      <c r="E12" s="234" t="s">
        <v>47</v>
      </c>
      <c r="F12" s="235">
        <f>+F13</f>
        <v>211048466</v>
      </c>
      <c r="G12" s="235">
        <f>+G13</f>
        <v>0</v>
      </c>
      <c r="H12" s="235">
        <f>+H13</f>
        <v>211048466</v>
      </c>
      <c r="I12" s="280">
        <f t="shared" si="0"/>
        <v>8.1024457522172657E-3</v>
      </c>
      <c r="J12" s="235">
        <f>+J13</f>
        <v>211048466</v>
      </c>
      <c r="K12" s="236">
        <f t="shared" si="1"/>
        <v>1</v>
      </c>
    </row>
    <row r="13" spans="1:11" ht="27" customHeight="1" x14ac:dyDescent="0.25">
      <c r="A13" s="113" t="s">
        <v>48</v>
      </c>
      <c r="B13" s="32" t="s">
        <v>41</v>
      </c>
      <c r="C13" s="32">
        <v>20</v>
      </c>
      <c r="D13" s="32" t="s">
        <v>38</v>
      </c>
      <c r="E13" s="234" t="s">
        <v>49</v>
      </c>
      <c r="F13" s="235">
        <f>SUM(F14:F19)</f>
        <v>211048466</v>
      </c>
      <c r="G13" s="235">
        <f>SUM(G14:G19)</f>
        <v>0</v>
      </c>
      <c r="H13" s="235">
        <f>SUM(H14:H19)</f>
        <v>211048466</v>
      </c>
      <c r="I13" s="280">
        <f t="shared" si="0"/>
        <v>8.1024457522172657E-3</v>
      </c>
      <c r="J13" s="235">
        <f>SUM(J14:J19)</f>
        <v>211048466</v>
      </c>
      <c r="K13" s="236">
        <f t="shared" si="1"/>
        <v>1</v>
      </c>
    </row>
    <row r="14" spans="1:11" ht="27" customHeight="1" x14ac:dyDescent="0.25">
      <c r="A14" s="114" t="s">
        <v>50</v>
      </c>
      <c r="B14" s="43" t="s">
        <v>41</v>
      </c>
      <c r="C14" s="43">
        <v>20</v>
      </c>
      <c r="D14" s="43" t="s">
        <v>38</v>
      </c>
      <c r="E14" s="237" t="s">
        <v>51</v>
      </c>
      <c r="F14" s="238">
        <v>891700</v>
      </c>
      <c r="G14" s="239">
        <v>0</v>
      </c>
      <c r="H14" s="240">
        <f t="shared" ref="H14:H19" si="2">+F14-G14</f>
        <v>891700</v>
      </c>
      <c r="I14" s="281">
        <f t="shared" si="0"/>
        <v>3.4233610005258866E-5</v>
      </c>
      <c r="J14" s="239">
        <v>891700</v>
      </c>
      <c r="K14" s="241">
        <f t="shared" si="1"/>
        <v>1</v>
      </c>
    </row>
    <row r="15" spans="1:11" ht="27" customHeight="1" x14ac:dyDescent="0.25">
      <c r="A15" s="114" t="s">
        <v>58</v>
      </c>
      <c r="B15" s="43" t="s">
        <v>41</v>
      </c>
      <c r="C15" s="43">
        <v>20</v>
      </c>
      <c r="D15" s="43" t="s">
        <v>38</v>
      </c>
      <c r="E15" s="237" t="s">
        <v>59</v>
      </c>
      <c r="F15" s="238">
        <v>19444075</v>
      </c>
      <c r="G15" s="239">
        <v>0</v>
      </c>
      <c r="H15" s="240">
        <f t="shared" si="2"/>
        <v>19444075</v>
      </c>
      <c r="I15" s="281">
        <f t="shared" si="0"/>
        <v>7.4648523097791168E-4</v>
      </c>
      <c r="J15" s="239">
        <v>19444075</v>
      </c>
      <c r="K15" s="241">
        <f t="shared" si="1"/>
        <v>1</v>
      </c>
    </row>
    <row r="16" spans="1:11" ht="27" customHeight="1" x14ac:dyDescent="0.25">
      <c r="A16" s="114" t="s">
        <v>60</v>
      </c>
      <c r="B16" s="43" t="s">
        <v>41</v>
      </c>
      <c r="C16" s="43">
        <v>20</v>
      </c>
      <c r="D16" s="43" t="s">
        <v>38</v>
      </c>
      <c r="E16" s="237" t="s">
        <v>61</v>
      </c>
      <c r="F16" s="238">
        <v>29872050</v>
      </c>
      <c r="G16" s="239">
        <v>0</v>
      </c>
      <c r="H16" s="240">
        <f t="shared" si="2"/>
        <v>29872050</v>
      </c>
      <c r="I16" s="281">
        <f t="shared" si="0"/>
        <v>1.1468297743160178E-3</v>
      </c>
      <c r="J16" s="239">
        <v>29872050</v>
      </c>
      <c r="K16" s="241">
        <f t="shared" si="1"/>
        <v>1</v>
      </c>
    </row>
    <row r="17" spans="1:11" ht="33.75" customHeight="1" x14ac:dyDescent="0.25">
      <c r="A17" s="114" t="s">
        <v>62</v>
      </c>
      <c r="B17" s="43" t="s">
        <v>41</v>
      </c>
      <c r="C17" s="43">
        <v>20</v>
      </c>
      <c r="D17" s="43" t="s">
        <v>38</v>
      </c>
      <c r="E17" s="237" t="s">
        <v>63</v>
      </c>
      <c r="F17" s="238">
        <v>16258341</v>
      </c>
      <c r="G17" s="239">
        <v>0</v>
      </c>
      <c r="H17" s="240">
        <f t="shared" si="2"/>
        <v>16258341</v>
      </c>
      <c r="I17" s="281">
        <f t="shared" si="0"/>
        <v>6.2418044760178366E-4</v>
      </c>
      <c r="J17" s="239">
        <v>16258341</v>
      </c>
      <c r="K17" s="241">
        <f t="shared" si="1"/>
        <v>1</v>
      </c>
    </row>
    <row r="18" spans="1:11" ht="27" customHeight="1" x14ac:dyDescent="0.25">
      <c r="A18" s="114" t="s">
        <v>64</v>
      </c>
      <c r="B18" s="43" t="s">
        <v>41</v>
      </c>
      <c r="C18" s="43">
        <v>20</v>
      </c>
      <c r="D18" s="43" t="s">
        <v>38</v>
      </c>
      <c r="E18" s="237" t="s">
        <v>65</v>
      </c>
      <c r="F18" s="238">
        <v>72602399</v>
      </c>
      <c r="G18" s="239">
        <v>0</v>
      </c>
      <c r="H18" s="240">
        <f t="shared" si="2"/>
        <v>72602399</v>
      </c>
      <c r="I18" s="281">
        <f t="shared" si="0"/>
        <v>2.7873076290368917E-3</v>
      </c>
      <c r="J18" s="239">
        <v>72602399</v>
      </c>
      <c r="K18" s="241">
        <f t="shared" si="1"/>
        <v>1</v>
      </c>
    </row>
    <row r="19" spans="1:11" ht="27" customHeight="1" x14ac:dyDescent="0.25">
      <c r="A19" s="114" t="s">
        <v>66</v>
      </c>
      <c r="B19" s="43" t="s">
        <v>41</v>
      </c>
      <c r="C19" s="43">
        <v>20</v>
      </c>
      <c r="D19" s="43" t="s">
        <v>38</v>
      </c>
      <c r="E19" s="237" t="s">
        <v>67</v>
      </c>
      <c r="F19" s="238">
        <v>71979901</v>
      </c>
      <c r="G19" s="239">
        <v>0</v>
      </c>
      <c r="H19" s="240">
        <f t="shared" si="2"/>
        <v>71979901</v>
      </c>
      <c r="I19" s="281">
        <f t="shared" si="0"/>
        <v>2.7634090602794018E-3</v>
      </c>
      <c r="J19" s="239">
        <v>71979901</v>
      </c>
      <c r="K19" s="241">
        <f t="shared" si="1"/>
        <v>1</v>
      </c>
    </row>
    <row r="20" spans="1:11" ht="22.5" customHeight="1" x14ac:dyDescent="0.25">
      <c r="A20" s="113" t="s">
        <v>68</v>
      </c>
      <c r="B20" s="32" t="s">
        <v>41</v>
      </c>
      <c r="C20" s="32">
        <v>20</v>
      </c>
      <c r="D20" s="32" t="s">
        <v>38</v>
      </c>
      <c r="E20" s="234" t="s">
        <v>69</v>
      </c>
      <c r="F20" s="235">
        <f>SUM(F21:F27)</f>
        <v>49087374</v>
      </c>
      <c r="G20" s="235">
        <f>SUM(G21:G27)</f>
        <v>0</v>
      </c>
      <c r="H20" s="235">
        <f>SUM(H21:H27)</f>
        <v>49087374</v>
      </c>
      <c r="I20" s="282">
        <f t="shared" si="0"/>
        <v>1.8845329345051967E-3</v>
      </c>
      <c r="J20" s="235">
        <f>SUM(J21:J27)</f>
        <v>49087374</v>
      </c>
      <c r="K20" s="236">
        <f t="shared" si="1"/>
        <v>1</v>
      </c>
    </row>
    <row r="21" spans="1:11" ht="33.75" customHeight="1" x14ac:dyDescent="0.25">
      <c r="A21" s="114" t="s">
        <v>70</v>
      </c>
      <c r="B21" s="43" t="s">
        <v>41</v>
      </c>
      <c r="C21" s="43">
        <v>20</v>
      </c>
      <c r="D21" s="43" t="s">
        <v>38</v>
      </c>
      <c r="E21" s="237" t="s">
        <v>71</v>
      </c>
      <c r="F21" s="238">
        <v>4847000</v>
      </c>
      <c r="G21" s="239">
        <v>0</v>
      </c>
      <c r="H21" s="240">
        <f t="shared" ref="H21:H27" si="3">+F21-G21</f>
        <v>4847000</v>
      </c>
      <c r="I21" s="281">
        <f t="shared" si="0"/>
        <v>1.8608310832734072E-4</v>
      </c>
      <c r="J21" s="239">
        <v>4847000</v>
      </c>
      <c r="K21" s="241">
        <f t="shared" si="1"/>
        <v>1</v>
      </c>
    </row>
    <row r="22" spans="1:11" ht="29.25" customHeight="1" x14ac:dyDescent="0.25">
      <c r="A22" s="114" t="s">
        <v>72</v>
      </c>
      <c r="B22" s="43" t="s">
        <v>41</v>
      </c>
      <c r="C22" s="43">
        <v>20</v>
      </c>
      <c r="D22" s="43" t="s">
        <v>38</v>
      </c>
      <c r="E22" s="237" t="s">
        <v>73</v>
      </c>
      <c r="F22" s="238">
        <v>3421800</v>
      </c>
      <c r="G22" s="239">
        <v>0</v>
      </c>
      <c r="H22" s="240">
        <f t="shared" si="3"/>
        <v>3421800</v>
      </c>
      <c r="I22" s="281">
        <f t="shared" si="0"/>
        <v>1.3136768724458315E-4</v>
      </c>
      <c r="J22" s="239">
        <v>3421800</v>
      </c>
      <c r="K22" s="241">
        <f t="shared" si="1"/>
        <v>1</v>
      </c>
    </row>
    <row r="23" spans="1:11" ht="27.75" customHeight="1" x14ac:dyDescent="0.25">
      <c r="A23" s="114" t="s">
        <v>74</v>
      </c>
      <c r="B23" s="43" t="s">
        <v>41</v>
      </c>
      <c r="C23" s="43">
        <v>20</v>
      </c>
      <c r="D23" s="43" t="s">
        <v>38</v>
      </c>
      <c r="E23" s="237" t="s">
        <v>75</v>
      </c>
      <c r="F23" s="238">
        <v>24934774</v>
      </c>
      <c r="G23" s="239">
        <v>0</v>
      </c>
      <c r="H23" s="240">
        <f t="shared" si="3"/>
        <v>24934774</v>
      </c>
      <c r="I23" s="281">
        <f t="shared" si="0"/>
        <v>9.572808441014564E-4</v>
      </c>
      <c r="J23" s="239">
        <v>24934774</v>
      </c>
      <c r="K23" s="241">
        <f t="shared" si="1"/>
        <v>1</v>
      </c>
    </row>
    <row r="24" spans="1:11" ht="30" customHeight="1" x14ac:dyDescent="0.25">
      <c r="A24" s="114" t="s">
        <v>76</v>
      </c>
      <c r="B24" s="43" t="s">
        <v>41</v>
      </c>
      <c r="C24" s="43">
        <v>20</v>
      </c>
      <c r="D24" s="43" t="s">
        <v>38</v>
      </c>
      <c r="E24" s="237" t="s">
        <v>77</v>
      </c>
      <c r="F24" s="238">
        <v>6523300</v>
      </c>
      <c r="G24" s="239">
        <v>0</v>
      </c>
      <c r="H24" s="240">
        <f t="shared" si="3"/>
        <v>6523300</v>
      </c>
      <c r="I24" s="281">
        <f t="shared" si="0"/>
        <v>2.5043860956297542E-4</v>
      </c>
      <c r="J24" s="239">
        <v>6523300</v>
      </c>
      <c r="K24" s="241">
        <f t="shared" si="1"/>
        <v>1</v>
      </c>
    </row>
    <row r="25" spans="1:11" ht="36.75" customHeight="1" x14ac:dyDescent="0.25">
      <c r="A25" s="114" t="s">
        <v>78</v>
      </c>
      <c r="B25" s="43" t="s">
        <v>41</v>
      </c>
      <c r="C25" s="43">
        <v>20</v>
      </c>
      <c r="D25" s="43" t="s">
        <v>38</v>
      </c>
      <c r="E25" s="237" t="s">
        <v>79</v>
      </c>
      <c r="F25" s="238">
        <v>1205900</v>
      </c>
      <c r="G25" s="239">
        <v>0</v>
      </c>
      <c r="H25" s="240">
        <f t="shared" si="3"/>
        <v>1205900</v>
      </c>
      <c r="I25" s="281">
        <f t="shared" si="0"/>
        <v>4.6296187400854178E-5</v>
      </c>
      <c r="J25" s="239">
        <v>1205900</v>
      </c>
      <c r="K25" s="241">
        <f t="shared" si="1"/>
        <v>1</v>
      </c>
    </row>
    <row r="26" spans="1:11" ht="28.5" customHeight="1" x14ac:dyDescent="0.25">
      <c r="A26" s="114" t="s">
        <v>80</v>
      </c>
      <c r="B26" s="43" t="s">
        <v>41</v>
      </c>
      <c r="C26" s="43">
        <v>20</v>
      </c>
      <c r="D26" s="43" t="s">
        <v>38</v>
      </c>
      <c r="E26" s="237" t="s">
        <v>81</v>
      </c>
      <c r="F26" s="238">
        <v>4892600</v>
      </c>
      <c r="G26" s="239">
        <v>0</v>
      </c>
      <c r="H26" s="240">
        <f t="shared" si="3"/>
        <v>4892600</v>
      </c>
      <c r="I26" s="281">
        <f t="shared" si="0"/>
        <v>1.8783375609703884E-4</v>
      </c>
      <c r="J26" s="239">
        <v>4892600</v>
      </c>
      <c r="K26" s="241">
        <f t="shared" si="1"/>
        <v>1</v>
      </c>
    </row>
    <row r="27" spans="1:11" ht="39.75" customHeight="1" x14ac:dyDescent="0.25">
      <c r="A27" s="114" t="s">
        <v>82</v>
      </c>
      <c r="B27" s="43" t="s">
        <v>41</v>
      </c>
      <c r="C27" s="43">
        <v>20</v>
      </c>
      <c r="D27" s="43" t="s">
        <v>38</v>
      </c>
      <c r="E27" s="237" t="s">
        <v>83</v>
      </c>
      <c r="F27" s="238">
        <v>3262000</v>
      </c>
      <c r="G27" s="239">
        <v>0</v>
      </c>
      <c r="H27" s="240">
        <f t="shared" si="3"/>
        <v>3262000</v>
      </c>
      <c r="I27" s="281">
        <f t="shared" si="0"/>
        <v>1.252327417709481E-4</v>
      </c>
      <c r="J27" s="239">
        <v>3262000</v>
      </c>
      <c r="K27" s="241">
        <f t="shared" si="1"/>
        <v>1</v>
      </c>
    </row>
    <row r="28" spans="1:11" ht="41.25" customHeight="1" x14ac:dyDescent="0.25">
      <c r="A28" s="113" t="s">
        <v>84</v>
      </c>
      <c r="B28" s="32" t="s">
        <v>41</v>
      </c>
      <c r="C28" s="32">
        <v>20</v>
      </c>
      <c r="D28" s="32" t="s">
        <v>38</v>
      </c>
      <c r="E28" s="234" t="s">
        <v>85</v>
      </c>
      <c r="F28" s="235">
        <f>+F29</f>
        <v>112376697</v>
      </c>
      <c r="G28" s="235">
        <f>+G29</f>
        <v>0</v>
      </c>
      <c r="H28" s="235">
        <f>+H29</f>
        <v>112376697</v>
      </c>
      <c r="I28" s="282">
        <f t="shared" si="0"/>
        <v>4.3142985519537339E-3</v>
      </c>
      <c r="J28" s="235">
        <f>+J29</f>
        <v>112376697</v>
      </c>
      <c r="K28" s="236">
        <f t="shared" si="1"/>
        <v>1</v>
      </c>
    </row>
    <row r="29" spans="1:11" s="226" customFormat="1" ht="39" customHeight="1" x14ac:dyDescent="0.25">
      <c r="A29" s="113" t="s">
        <v>86</v>
      </c>
      <c r="B29" s="32" t="s">
        <v>41</v>
      </c>
      <c r="C29" s="32">
        <v>20</v>
      </c>
      <c r="D29" s="32" t="s">
        <v>38</v>
      </c>
      <c r="E29" s="234" t="s">
        <v>87</v>
      </c>
      <c r="F29" s="235">
        <f>+F30+F31</f>
        <v>112376697</v>
      </c>
      <c r="G29" s="235">
        <f>+G30+G31</f>
        <v>0</v>
      </c>
      <c r="H29" s="235">
        <f>+H30+H31</f>
        <v>112376697</v>
      </c>
      <c r="I29" s="282">
        <f t="shared" si="0"/>
        <v>4.3142985519537339E-3</v>
      </c>
      <c r="J29" s="235">
        <f>+J30+J31</f>
        <v>112376697</v>
      </c>
      <c r="K29" s="236">
        <f t="shared" si="1"/>
        <v>1</v>
      </c>
    </row>
    <row r="30" spans="1:11" ht="30.75" customHeight="1" x14ac:dyDescent="0.25">
      <c r="A30" s="114" t="s">
        <v>90</v>
      </c>
      <c r="B30" s="43" t="s">
        <v>41</v>
      </c>
      <c r="C30" s="43">
        <v>20</v>
      </c>
      <c r="D30" s="43" t="s">
        <v>38</v>
      </c>
      <c r="E30" s="237" t="s">
        <v>91</v>
      </c>
      <c r="F30" s="238">
        <v>103949112</v>
      </c>
      <c r="G30" s="239">
        <v>0</v>
      </c>
      <c r="H30" s="240">
        <f>+F30-G30</f>
        <v>103949112</v>
      </c>
      <c r="I30" s="281">
        <f t="shared" si="0"/>
        <v>3.9907517781776099E-3</v>
      </c>
      <c r="J30" s="239">
        <v>103949112</v>
      </c>
      <c r="K30" s="241">
        <f t="shared" si="1"/>
        <v>1</v>
      </c>
    </row>
    <row r="31" spans="1:11" ht="30.75" customHeight="1" x14ac:dyDescent="0.25">
      <c r="A31" s="114" t="s">
        <v>92</v>
      </c>
      <c r="B31" s="43" t="s">
        <v>41</v>
      </c>
      <c r="C31" s="43">
        <v>20</v>
      </c>
      <c r="D31" s="43" t="s">
        <v>38</v>
      </c>
      <c r="E31" s="237" t="s">
        <v>93</v>
      </c>
      <c r="F31" s="238">
        <v>8427585</v>
      </c>
      <c r="G31" s="239">
        <v>0</v>
      </c>
      <c r="H31" s="240">
        <f>+F31-G31</f>
        <v>8427585</v>
      </c>
      <c r="I31" s="281">
        <f t="shared" si="0"/>
        <v>3.2354677377612376E-4</v>
      </c>
      <c r="J31" s="239">
        <v>8427585</v>
      </c>
      <c r="K31" s="241">
        <f t="shared" si="1"/>
        <v>1</v>
      </c>
    </row>
    <row r="32" spans="1:11" ht="27.75" customHeight="1" x14ac:dyDescent="0.25">
      <c r="A32" s="113" t="s">
        <v>100</v>
      </c>
      <c r="B32" s="32" t="s">
        <v>41</v>
      </c>
      <c r="C32" s="32">
        <v>20</v>
      </c>
      <c r="D32" s="32" t="s">
        <v>38</v>
      </c>
      <c r="E32" s="234" t="s">
        <v>101</v>
      </c>
      <c r="F32" s="242">
        <f>+F33+F40</f>
        <v>1028821066.33</v>
      </c>
      <c r="G32" s="242">
        <f>+G33+G40</f>
        <v>0</v>
      </c>
      <c r="H32" s="242">
        <f>+H33+H40</f>
        <v>1028821066.33</v>
      </c>
      <c r="I32" s="282">
        <f t="shared" si="0"/>
        <v>3.9497879499759768E-2</v>
      </c>
      <c r="J32" s="242">
        <f>+J33+J40</f>
        <v>1028821066.33</v>
      </c>
      <c r="K32" s="236">
        <f t="shared" si="1"/>
        <v>1</v>
      </c>
    </row>
    <row r="33" spans="1:11" ht="27.75" customHeight="1" x14ac:dyDescent="0.25">
      <c r="A33" s="113" t="s">
        <v>102</v>
      </c>
      <c r="B33" s="32" t="s">
        <v>41</v>
      </c>
      <c r="C33" s="32">
        <v>20</v>
      </c>
      <c r="D33" s="32" t="s">
        <v>38</v>
      </c>
      <c r="E33" s="234" t="s">
        <v>103</v>
      </c>
      <c r="F33" s="243">
        <f>+F34</f>
        <v>172888472</v>
      </c>
      <c r="G33" s="243">
        <f>+G34</f>
        <v>0</v>
      </c>
      <c r="H33" s="243">
        <f>+H34</f>
        <v>172888472</v>
      </c>
      <c r="I33" s="282">
        <f t="shared" si="0"/>
        <v>6.6374302173972388E-3</v>
      </c>
      <c r="J33" s="243">
        <f>+J34</f>
        <v>172888472</v>
      </c>
      <c r="K33" s="236">
        <f t="shared" si="1"/>
        <v>1</v>
      </c>
    </row>
    <row r="34" spans="1:11" ht="27.75" customHeight="1" x14ac:dyDescent="0.25">
      <c r="A34" s="113" t="s">
        <v>104</v>
      </c>
      <c r="B34" s="32" t="s">
        <v>41</v>
      </c>
      <c r="C34" s="32">
        <v>20</v>
      </c>
      <c r="D34" s="32" t="s">
        <v>38</v>
      </c>
      <c r="E34" s="234" t="s">
        <v>105</v>
      </c>
      <c r="F34" s="242">
        <f>+F37+F35</f>
        <v>172888472</v>
      </c>
      <c r="G34" s="242">
        <f>+G37+G35</f>
        <v>0</v>
      </c>
      <c r="H34" s="242">
        <f>+H37+H35</f>
        <v>172888472</v>
      </c>
      <c r="I34" s="282">
        <f t="shared" si="0"/>
        <v>6.6374302173972388E-3</v>
      </c>
      <c r="J34" s="242">
        <f>+J37+J35</f>
        <v>172888472</v>
      </c>
      <c r="K34" s="236">
        <f t="shared" si="1"/>
        <v>1</v>
      </c>
    </row>
    <row r="35" spans="1:11" ht="39.75" customHeight="1" x14ac:dyDescent="0.25">
      <c r="A35" s="113" t="s">
        <v>106</v>
      </c>
      <c r="B35" s="32" t="s">
        <v>41</v>
      </c>
      <c r="C35" s="32">
        <v>20</v>
      </c>
      <c r="D35" s="32" t="s">
        <v>38</v>
      </c>
      <c r="E35" s="234" t="s">
        <v>107</v>
      </c>
      <c r="F35" s="242">
        <f>+F36</f>
        <v>160702122</v>
      </c>
      <c r="G35" s="242">
        <f>+G36</f>
        <v>0</v>
      </c>
      <c r="H35" s="242">
        <f>+H36</f>
        <v>160702122</v>
      </c>
      <c r="I35" s="282">
        <f t="shared" si="0"/>
        <v>6.1695791987950331E-3</v>
      </c>
      <c r="J35" s="242">
        <f>+J36</f>
        <v>160702122</v>
      </c>
      <c r="K35" s="236">
        <f t="shared" si="1"/>
        <v>1</v>
      </c>
    </row>
    <row r="36" spans="1:11" ht="36.75" customHeight="1" x14ac:dyDescent="0.25">
      <c r="A36" s="114" t="s">
        <v>108</v>
      </c>
      <c r="B36" s="43" t="s">
        <v>41</v>
      </c>
      <c r="C36" s="43">
        <v>20</v>
      </c>
      <c r="D36" s="43" t="s">
        <v>38</v>
      </c>
      <c r="E36" s="237" t="s">
        <v>109</v>
      </c>
      <c r="F36" s="244">
        <v>160702122</v>
      </c>
      <c r="G36" s="239">
        <v>0</v>
      </c>
      <c r="H36" s="240">
        <f>+F36-G36</f>
        <v>160702122</v>
      </c>
      <c r="I36" s="281">
        <f t="shared" si="0"/>
        <v>6.1695791987950331E-3</v>
      </c>
      <c r="J36" s="239">
        <v>160702122</v>
      </c>
      <c r="K36" s="241">
        <f t="shared" si="1"/>
        <v>1</v>
      </c>
    </row>
    <row r="37" spans="1:11" ht="27.75" customHeight="1" x14ac:dyDescent="0.25">
      <c r="A37" s="113" t="s">
        <v>110</v>
      </c>
      <c r="B37" s="32" t="s">
        <v>41</v>
      </c>
      <c r="C37" s="32">
        <v>20</v>
      </c>
      <c r="D37" s="32" t="s">
        <v>38</v>
      </c>
      <c r="E37" s="234" t="s">
        <v>111</v>
      </c>
      <c r="F37" s="242">
        <f>+F39+F38</f>
        <v>12186350</v>
      </c>
      <c r="G37" s="242">
        <f>+G39+G38</f>
        <v>0</v>
      </c>
      <c r="H37" s="242">
        <f>+H39+H38</f>
        <v>12186350</v>
      </c>
      <c r="I37" s="282">
        <f t="shared" si="0"/>
        <v>4.678510186022052E-4</v>
      </c>
      <c r="J37" s="242">
        <f>+J39+J38</f>
        <v>12186350</v>
      </c>
      <c r="K37" s="236">
        <f t="shared" si="1"/>
        <v>1</v>
      </c>
    </row>
    <row r="38" spans="1:11" ht="27.75" customHeight="1" x14ac:dyDescent="0.25">
      <c r="A38" s="114" t="s">
        <v>367</v>
      </c>
      <c r="B38" s="43" t="s">
        <v>41</v>
      </c>
      <c r="C38" s="43">
        <v>20</v>
      </c>
      <c r="D38" s="43" t="s">
        <v>38</v>
      </c>
      <c r="E38" s="237" t="s">
        <v>368</v>
      </c>
      <c r="F38" s="244">
        <v>99098</v>
      </c>
      <c r="G38" s="239">
        <v>0</v>
      </c>
      <c r="H38" s="240">
        <f>+F38-G38</f>
        <v>99098</v>
      </c>
      <c r="I38" s="281">
        <f t="shared" si="0"/>
        <v>3.8045108044198086E-6</v>
      </c>
      <c r="J38" s="239">
        <v>99098</v>
      </c>
      <c r="K38" s="241">
        <f t="shared" si="1"/>
        <v>1</v>
      </c>
    </row>
    <row r="39" spans="1:11" ht="44.25" customHeight="1" x14ac:dyDescent="0.25">
      <c r="A39" s="114" t="s">
        <v>112</v>
      </c>
      <c r="B39" s="43" t="s">
        <v>41</v>
      </c>
      <c r="C39" s="43">
        <v>20</v>
      </c>
      <c r="D39" s="43" t="s">
        <v>38</v>
      </c>
      <c r="E39" s="237" t="s">
        <v>113</v>
      </c>
      <c r="F39" s="244">
        <v>12087252</v>
      </c>
      <c r="G39" s="239">
        <v>0</v>
      </c>
      <c r="H39" s="240">
        <f>+F39-G39</f>
        <v>12087252</v>
      </c>
      <c r="I39" s="281">
        <f t="shared" si="0"/>
        <v>4.640465077977854E-4</v>
      </c>
      <c r="J39" s="239">
        <v>12087252</v>
      </c>
      <c r="K39" s="241">
        <f t="shared" si="1"/>
        <v>1</v>
      </c>
    </row>
    <row r="40" spans="1:11" ht="30" customHeight="1" x14ac:dyDescent="0.25">
      <c r="A40" s="113" t="s">
        <v>114</v>
      </c>
      <c r="B40" s="32" t="s">
        <v>41</v>
      </c>
      <c r="C40" s="32">
        <v>20</v>
      </c>
      <c r="D40" s="32" t="s">
        <v>38</v>
      </c>
      <c r="E40" s="234" t="s">
        <v>115</v>
      </c>
      <c r="F40" s="243">
        <f>+F41+F54</f>
        <v>855932594.33000004</v>
      </c>
      <c r="G40" s="243">
        <f>+G41+G54</f>
        <v>0</v>
      </c>
      <c r="H40" s="243">
        <f>+H41+H54</f>
        <v>855932594.33000004</v>
      </c>
      <c r="I40" s="282">
        <f t="shared" si="0"/>
        <v>3.2860449282362529E-2</v>
      </c>
      <c r="J40" s="243">
        <f>+J41+J54</f>
        <v>855932594.33000004</v>
      </c>
      <c r="K40" s="236">
        <f t="shared" si="1"/>
        <v>1</v>
      </c>
    </row>
    <row r="41" spans="1:11" ht="24.75" customHeight="1" x14ac:dyDescent="0.25">
      <c r="A41" s="113" t="s">
        <v>116</v>
      </c>
      <c r="B41" s="32" t="s">
        <v>41</v>
      </c>
      <c r="C41" s="32">
        <v>20</v>
      </c>
      <c r="D41" s="32" t="s">
        <v>38</v>
      </c>
      <c r="E41" s="234" t="s">
        <v>117</v>
      </c>
      <c r="F41" s="242">
        <f>+F42+F45+F52</f>
        <v>35180028.090000004</v>
      </c>
      <c r="G41" s="242">
        <f>+G42+G45+G52</f>
        <v>0</v>
      </c>
      <c r="H41" s="242">
        <f>+H42+H45+H52</f>
        <v>35180028.090000004</v>
      </c>
      <c r="I41" s="282">
        <f t="shared" si="0"/>
        <v>1.3506104761770912E-3</v>
      </c>
      <c r="J41" s="242">
        <f>+J42+J45+J52</f>
        <v>35180028.090000004</v>
      </c>
      <c r="K41" s="236">
        <f t="shared" si="1"/>
        <v>1</v>
      </c>
    </row>
    <row r="42" spans="1:11" ht="54.75" customHeight="1" x14ac:dyDescent="0.25">
      <c r="A42" s="113" t="s">
        <v>118</v>
      </c>
      <c r="B42" s="32" t="s">
        <v>41</v>
      </c>
      <c r="C42" s="32">
        <v>20</v>
      </c>
      <c r="D42" s="32" t="s">
        <v>38</v>
      </c>
      <c r="E42" s="234" t="s">
        <v>119</v>
      </c>
      <c r="F42" s="242">
        <f>+F43+F44</f>
        <v>15689804</v>
      </c>
      <c r="G42" s="242">
        <f>+G43+G44</f>
        <v>0</v>
      </c>
      <c r="H42" s="242">
        <f>+H43+H44</f>
        <v>15689804</v>
      </c>
      <c r="I42" s="282">
        <f t="shared" si="0"/>
        <v>6.0235351709650171E-4</v>
      </c>
      <c r="J42" s="242">
        <f>+J43+J44</f>
        <v>15689804</v>
      </c>
      <c r="K42" s="236">
        <f t="shared" si="1"/>
        <v>1</v>
      </c>
    </row>
    <row r="43" spans="1:11" ht="50.25" customHeight="1" x14ac:dyDescent="0.25">
      <c r="A43" s="114" t="s">
        <v>120</v>
      </c>
      <c r="B43" s="43" t="s">
        <v>41</v>
      </c>
      <c r="C43" s="43">
        <v>20</v>
      </c>
      <c r="D43" s="43" t="s">
        <v>38</v>
      </c>
      <c r="E43" s="237" t="s">
        <v>121</v>
      </c>
      <c r="F43" s="244">
        <v>15391304</v>
      </c>
      <c r="G43" s="239">
        <v>0</v>
      </c>
      <c r="H43" s="240">
        <f>+F43-G43</f>
        <v>15391304</v>
      </c>
      <c r="I43" s="281">
        <f t="shared" si="0"/>
        <v>5.9089368465670166E-4</v>
      </c>
      <c r="J43" s="239">
        <v>15391304</v>
      </c>
      <c r="K43" s="241">
        <f t="shared" si="1"/>
        <v>1</v>
      </c>
    </row>
    <row r="44" spans="1:11" ht="36.75" customHeight="1" x14ac:dyDescent="0.25">
      <c r="A44" s="114" t="s">
        <v>122</v>
      </c>
      <c r="B44" s="43" t="s">
        <v>41</v>
      </c>
      <c r="C44" s="43">
        <v>20</v>
      </c>
      <c r="D44" s="43" t="s">
        <v>38</v>
      </c>
      <c r="E44" s="237" t="s">
        <v>123</v>
      </c>
      <c r="F44" s="244">
        <v>298500</v>
      </c>
      <c r="G44" s="239">
        <v>0</v>
      </c>
      <c r="H44" s="240">
        <f>+F44-G44</f>
        <v>298500</v>
      </c>
      <c r="I44" s="281">
        <f t="shared" si="0"/>
        <v>1.1459832439800126E-5</v>
      </c>
      <c r="J44" s="239">
        <v>298500</v>
      </c>
      <c r="K44" s="241">
        <f t="shared" si="1"/>
        <v>1</v>
      </c>
    </row>
    <row r="45" spans="1:11" ht="51" customHeight="1" x14ac:dyDescent="0.25">
      <c r="A45" s="180" t="s">
        <v>126</v>
      </c>
      <c r="B45" s="32" t="s">
        <v>41</v>
      </c>
      <c r="C45" s="32">
        <v>20</v>
      </c>
      <c r="D45" s="32" t="s">
        <v>38</v>
      </c>
      <c r="E45" s="234" t="s">
        <v>127</v>
      </c>
      <c r="F45" s="242">
        <f>+F46+F47+F48+F49+F50+F51</f>
        <v>18246674.09</v>
      </c>
      <c r="G45" s="242">
        <f>+G46+G47+G48+G49+G50+G51</f>
        <v>0</v>
      </c>
      <c r="H45" s="242">
        <f>+H46+H47+H48+H49+H50+H51</f>
        <v>18246674.09</v>
      </c>
      <c r="I45" s="282">
        <f t="shared" si="0"/>
        <v>7.0051533552778033E-4</v>
      </c>
      <c r="J45" s="242">
        <f>+J46+J47+J48+J49+J50+J51</f>
        <v>18246674.09</v>
      </c>
      <c r="K45" s="236">
        <f t="shared" si="1"/>
        <v>1</v>
      </c>
    </row>
    <row r="46" spans="1:11" ht="44.25" customHeight="1" x14ac:dyDescent="0.25">
      <c r="A46" s="181" t="s">
        <v>128</v>
      </c>
      <c r="B46" s="43" t="s">
        <v>41</v>
      </c>
      <c r="C46" s="43">
        <v>20</v>
      </c>
      <c r="D46" s="43" t="s">
        <v>38</v>
      </c>
      <c r="E46" s="237" t="s">
        <v>372</v>
      </c>
      <c r="F46" s="244">
        <v>6501170</v>
      </c>
      <c r="G46" s="239">
        <v>0</v>
      </c>
      <c r="H46" s="240">
        <f t="shared" ref="H46:H51" si="4">+F46-G46</f>
        <v>6501170</v>
      </c>
      <c r="I46" s="281">
        <f t="shared" si="0"/>
        <v>2.4958900791509342E-4</v>
      </c>
      <c r="J46" s="239">
        <v>6501170</v>
      </c>
      <c r="K46" s="241">
        <f t="shared" si="1"/>
        <v>1</v>
      </c>
    </row>
    <row r="47" spans="1:11" ht="53.25" customHeight="1" x14ac:dyDescent="0.25">
      <c r="A47" s="181" t="s">
        <v>130</v>
      </c>
      <c r="B47" s="43" t="s">
        <v>41</v>
      </c>
      <c r="C47" s="43">
        <v>20</v>
      </c>
      <c r="D47" s="43" t="s">
        <v>38</v>
      </c>
      <c r="E47" s="237" t="s">
        <v>131</v>
      </c>
      <c r="F47" s="244">
        <v>1847088.88</v>
      </c>
      <c r="G47" s="239">
        <v>0</v>
      </c>
      <c r="H47" s="240">
        <f t="shared" si="4"/>
        <v>1847088.88</v>
      </c>
      <c r="I47" s="281">
        <f t="shared" si="0"/>
        <v>7.0912325179960068E-5</v>
      </c>
      <c r="J47" s="239">
        <v>1847088.88</v>
      </c>
      <c r="K47" s="241">
        <f t="shared" si="1"/>
        <v>1</v>
      </c>
    </row>
    <row r="48" spans="1:11" ht="50.25" customHeight="1" x14ac:dyDescent="0.25">
      <c r="A48" s="181" t="s">
        <v>132</v>
      </c>
      <c r="B48" s="43" t="s">
        <v>41</v>
      </c>
      <c r="C48" s="43">
        <v>20</v>
      </c>
      <c r="D48" s="43" t="s">
        <v>38</v>
      </c>
      <c r="E48" s="237" t="s">
        <v>133</v>
      </c>
      <c r="F48" s="244">
        <v>450230</v>
      </c>
      <c r="G48" s="239">
        <v>0</v>
      </c>
      <c r="H48" s="240">
        <f t="shared" si="4"/>
        <v>450230</v>
      </c>
      <c r="I48" s="281">
        <f t="shared" si="0"/>
        <v>1.7284959327876753E-5</v>
      </c>
      <c r="J48" s="239">
        <v>450230</v>
      </c>
      <c r="K48" s="241">
        <f t="shared" si="1"/>
        <v>1</v>
      </c>
    </row>
    <row r="49" spans="1:11" ht="38.25" customHeight="1" x14ac:dyDescent="0.25">
      <c r="A49" s="181" t="s">
        <v>134</v>
      </c>
      <c r="B49" s="43" t="s">
        <v>41</v>
      </c>
      <c r="C49" s="43">
        <v>20</v>
      </c>
      <c r="D49" s="43" t="s">
        <v>38</v>
      </c>
      <c r="E49" s="237" t="s">
        <v>135</v>
      </c>
      <c r="F49" s="244">
        <v>8409570</v>
      </c>
      <c r="G49" s="239">
        <v>0</v>
      </c>
      <c r="H49" s="240">
        <f t="shared" si="4"/>
        <v>8409570</v>
      </c>
      <c r="I49" s="281">
        <f t="shared" si="0"/>
        <v>3.228551527328976E-4</v>
      </c>
      <c r="J49" s="239">
        <v>8409570</v>
      </c>
      <c r="K49" s="241">
        <f t="shared" si="1"/>
        <v>1</v>
      </c>
    </row>
    <row r="50" spans="1:11" ht="38.25" customHeight="1" x14ac:dyDescent="0.25">
      <c r="A50" s="181" t="s">
        <v>136</v>
      </c>
      <c r="B50" s="43" t="s">
        <v>41</v>
      </c>
      <c r="C50" s="43">
        <v>20</v>
      </c>
      <c r="D50" s="43" t="s">
        <v>38</v>
      </c>
      <c r="E50" s="237" t="s">
        <v>137</v>
      </c>
      <c r="F50" s="244">
        <v>99687</v>
      </c>
      <c r="G50" s="239">
        <v>0</v>
      </c>
      <c r="H50" s="240">
        <f t="shared" si="4"/>
        <v>99687</v>
      </c>
      <c r="I50" s="281">
        <f t="shared" si="0"/>
        <v>3.8271233381117422E-6</v>
      </c>
      <c r="J50" s="239">
        <v>99687</v>
      </c>
      <c r="K50" s="241">
        <f t="shared" si="1"/>
        <v>1</v>
      </c>
    </row>
    <row r="51" spans="1:11" ht="37.5" customHeight="1" x14ac:dyDescent="0.25">
      <c r="A51" s="181" t="s">
        <v>138</v>
      </c>
      <c r="B51" s="43" t="s">
        <v>41</v>
      </c>
      <c r="C51" s="43">
        <v>20</v>
      </c>
      <c r="D51" s="43" t="s">
        <v>38</v>
      </c>
      <c r="E51" s="237" t="s">
        <v>139</v>
      </c>
      <c r="F51" s="244">
        <v>938928.21</v>
      </c>
      <c r="G51" s="239">
        <v>0</v>
      </c>
      <c r="H51" s="240">
        <f t="shared" si="4"/>
        <v>938928.21</v>
      </c>
      <c r="I51" s="281">
        <f t="shared" si="0"/>
        <v>3.6046767033840753E-5</v>
      </c>
      <c r="J51" s="239">
        <v>938928.21</v>
      </c>
      <c r="K51" s="241">
        <f t="shared" si="1"/>
        <v>1</v>
      </c>
    </row>
    <row r="52" spans="1:11" ht="49.5" customHeight="1" x14ac:dyDescent="0.25">
      <c r="A52" s="113" t="s">
        <v>140</v>
      </c>
      <c r="B52" s="32" t="s">
        <v>41</v>
      </c>
      <c r="C52" s="32">
        <v>20</v>
      </c>
      <c r="D52" s="32" t="s">
        <v>38</v>
      </c>
      <c r="E52" s="234" t="s">
        <v>141</v>
      </c>
      <c r="F52" s="242">
        <f>+F53</f>
        <v>1243550</v>
      </c>
      <c r="G52" s="242">
        <f>+G53</f>
        <v>0</v>
      </c>
      <c r="H52" s="242">
        <f>+H53</f>
        <v>1243550</v>
      </c>
      <c r="I52" s="282">
        <f t="shared" si="0"/>
        <v>4.7741623552808863E-5</v>
      </c>
      <c r="J52" s="242">
        <f>+J53</f>
        <v>1243550</v>
      </c>
      <c r="K52" s="236">
        <f t="shared" si="1"/>
        <v>1</v>
      </c>
    </row>
    <row r="53" spans="1:11" ht="45.75" customHeight="1" x14ac:dyDescent="0.25">
      <c r="A53" s="114" t="s">
        <v>142</v>
      </c>
      <c r="B53" s="43" t="s">
        <v>41</v>
      </c>
      <c r="C53" s="43">
        <v>20</v>
      </c>
      <c r="D53" s="43" t="s">
        <v>38</v>
      </c>
      <c r="E53" s="237" t="s">
        <v>143</v>
      </c>
      <c r="F53" s="244">
        <v>1243550</v>
      </c>
      <c r="G53" s="239">
        <v>0</v>
      </c>
      <c r="H53" s="240">
        <f>+F53-G53</f>
        <v>1243550</v>
      </c>
      <c r="I53" s="281">
        <f t="shared" si="0"/>
        <v>4.7741623552808863E-5</v>
      </c>
      <c r="J53" s="239">
        <v>1243550</v>
      </c>
      <c r="K53" s="241">
        <f t="shared" si="1"/>
        <v>1</v>
      </c>
    </row>
    <row r="54" spans="1:11" ht="37.5" customHeight="1" x14ac:dyDescent="0.25">
      <c r="A54" s="113" t="s">
        <v>148</v>
      </c>
      <c r="B54" s="32" t="s">
        <v>41</v>
      </c>
      <c r="C54" s="32">
        <v>20</v>
      </c>
      <c r="D54" s="32" t="s">
        <v>38</v>
      </c>
      <c r="E54" s="234" t="s">
        <v>149</v>
      </c>
      <c r="F54" s="242">
        <f>+F57+F61+F68+F59+F55</f>
        <v>820752566.24000001</v>
      </c>
      <c r="G54" s="242">
        <f>+G57+G61+G68+G59+G55</f>
        <v>0</v>
      </c>
      <c r="H54" s="242">
        <f>+H57+H61+H68+H59+H55</f>
        <v>820752566.24000001</v>
      </c>
      <c r="I54" s="282">
        <f t="shared" si="0"/>
        <v>3.1509838806185436E-2</v>
      </c>
      <c r="J54" s="242">
        <f>+J57+J61+J68+J59+J55</f>
        <v>820752566.24000001</v>
      </c>
      <c r="K54" s="236">
        <f t="shared" si="1"/>
        <v>1</v>
      </c>
    </row>
    <row r="55" spans="1:11" ht="39.75" customHeight="1" x14ac:dyDescent="0.25">
      <c r="A55" s="113" t="s">
        <v>150</v>
      </c>
      <c r="B55" s="32" t="s">
        <v>41</v>
      </c>
      <c r="C55" s="32">
        <v>20</v>
      </c>
      <c r="D55" s="32" t="s">
        <v>38</v>
      </c>
      <c r="E55" s="234" t="s">
        <v>151</v>
      </c>
      <c r="F55" s="242">
        <f>+F56</f>
        <v>14136177.98</v>
      </c>
      <c r="G55" s="242">
        <f>+G56</f>
        <v>0</v>
      </c>
      <c r="H55" s="242">
        <f>+H56</f>
        <v>14136177.98</v>
      </c>
      <c r="I55" s="282">
        <f t="shared" si="0"/>
        <v>5.4270764150751163E-4</v>
      </c>
      <c r="J55" s="242">
        <f>+J56</f>
        <v>14136177.98</v>
      </c>
      <c r="K55" s="236">
        <f t="shared" si="1"/>
        <v>1</v>
      </c>
    </row>
    <row r="56" spans="1:11" ht="36.75" customHeight="1" x14ac:dyDescent="0.25">
      <c r="A56" s="114" t="s">
        <v>152</v>
      </c>
      <c r="B56" s="43" t="s">
        <v>41</v>
      </c>
      <c r="C56" s="43">
        <v>20</v>
      </c>
      <c r="D56" s="43" t="s">
        <v>38</v>
      </c>
      <c r="E56" s="237" t="s">
        <v>153</v>
      </c>
      <c r="F56" s="244">
        <v>14136177.98</v>
      </c>
      <c r="G56" s="239">
        <v>0</v>
      </c>
      <c r="H56" s="240">
        <f>+F56-G56</f>
        <v>14136177.98</v>
      </c>
      <c r="I56" s="281">
        <f t="shared" si="0"/>
        <v>5.4270764150751163E-4</v>
      </c>
      <c r="J56" s="239">
        <v>14136177.98</v>
      </c>
      <c r="K56" s="241">
        <f t="shared" si="1"/>
        <v>1</v>
      </c>
    </row>
    <row r="57" spans="1:11" ht="93" customHeight="1" x14ac:dyDescent="0.25">
      <c r="A57" s="113" t="s">
        <v>154</v>
      </c>
      <c r="B57" s="32" t="s">
        <v>41</v>
      </c>
      <c r="C57" s="32">
        <v>20</v>
      </c>
      <c r="D57" s="32" t="s">
        <v>38</v>
      </c>
      <c r="E57" s="234" t="s">
        <v>155</v>
      </c>
      <c r="F57" s="242">
        <f>+F58</f>
        <v>144101369</v>
      </c>
      <c r="G57" s="242">
        <f>+G58</f>
        <v>0</v>
      </c>
      <c r="H57" s="242">
        <f>+H58</f>
        <v>144101369</v>
      </c>
      <c r="I57" s="282">
        <f t="shared" si="0"/>
        <v>5.5322530756643489E-3</v>
      </c>
      <c r="J57" s="242">
        <f>+J58</f>
        <v>144101369</v>
      </c>
      <c r="K57" s="236">
        <f t="shared" si="1"/>
        <v>1</v>
      </c>
    </row>
    <row r="58" spans="1:11" ht="42" customHeight="1" x14ac:dyDescent="0.25">
      <c r="A58" s="114" t="s">
        <v>164</v>
      </c>
      <c r="B58" s="43" t="s">
        <v>41</v>
      </c>
      <c r="C58" s="43">
        <v>20</v>
      </c>
      <c r="D58" s="43" t="s">
        <v>38</v>
      </c>
      <c r="E58" s="237" t="s">
        <v>165</v>
      </c>
      <c r="F58" s="244">
        <v>144101369</v>
      </c>
      <c r="G58" s="239">
        <v>0</v>
      </c>
      <c r="H58" s="240">
        <f>+F58-G58</f>
        <v>144101369</v>
      </c>
      <c r="I58" s="281">
        <f t="shared" si="0"/>
        <v>5.5322530756643489E-3</v>
      </c>
      <c r="J58" s="239">
        <v>144101369</v>
      </c>
      <c r="K58" s="241">
        <f t="shared" si="1"/>
        <v>1</v>
      </c>
    </row>
    <row r="59" spans="1:11" ht="51.75" customHeight="1" x14ac:dyDescent="0.25">
      <c r="A59" s="113" t="s">
        <v>168</v>
      </c>
      <c r="B59" s="32" t="s">
        <v>41</v>
      </c>
      <c r="C59" s="32">
        <v>20</v>
      </c>
      <c r="D59" s="32" t="s">
        <v>38</v>
      </c>
      <c r="E59" s="234" t="s">
        <v>169</v>
      </c>
      <c r="F59" s="242">
        <f>+F60</f>
        <v>1341137.8999999999</v>
      </c>
      <c r="G59" s="242">
        <f>+G60</f>
        <v>0</v>
      </c>
      <c r="H59" s="242">
        <f>+H60</f>
        <v>1341137.8999999999</v>
      </c>
      <c r="I59" s="282">
        <f t="shared" si="0"/>
        <v>5.1488159506416802E-5</v>
      </c>
      <c r="J59" s="242">
        <f>+J60</f>
        <v>1341137.8999999999</v>
      </c>
      <c r="K59" s="236">
        <f t="shared" si="1"/>
        <v>1</v>
      </c>
    </row>
    <row r="60" spans="1:11" ht="42" customHeight="1" x14ac:dyDescent="0.25">
      <c r="A60" s="114" t="s">
        <v>174</v>
      </c>
      <c r="B60" s="43" t="s">
        <v>41</v>
      </c>
      <c r="C60" s="43">
        <v>20</v>
      </c>
      <c r="D60" s="43" t="s">
        <v>38</v>
      </c>
      <c r="E60" s="237" t="s">
        <v>175</v>
      </c>
      <c r="F60" s="244">
        <v>1341137.8999999999</v>
      </c>
      <c r="G60" s="239">
        <v>0</v>
      </c>
      <c r="H60" s="240">
        <f>+F60-G60</f>
        <v>1341137.8999999999</v>
      </c>
      <c r="I60" s="281">
        <f t="shared" si="0"/>
        <v>5.1488159506416802E-5</v>
      </c>
      <c r="J60" s="239">
        <v>1341137.8999999999</v>
      </c>
      <c r="K60" s="241">
        <f t="shared" si="1"/>
        <v>1</v>
      </c>
    </row>
    <row r="61" spans="1:11" ht="49.5" customHeight="1" x14ac:dyDescent="0.25">
      <c r="A61" s="113" t="s">
        <v>176</v>
      </c>
      <c r="B61" s="32" t="s">
        <v>41</v>
      </c>
      <c r="C61" s="32">
        <v>20</v>
      </c>
      <c r="D61" s="32" t="s">
        <v>38</v>
      </c>
      <c r="E61" s="234" t="s">
        <v>177</v>
      </c>
      <c r="F61" s="242">
        <f>SUM(F62:F67)</f>
        <v>563227768.36000001</v>
      </c>
      <c r="G61" s="242">
        <f>SUM(G62:G67)</f>
        <v>0</v>
      </c>
      <c r="H61" s="242">
        <f>SUM(H62:H67)</f>
        <v>563227768.36000001</v>
      </c>
      <c r="I61" s="282">
        <f t="shared" si="0"/>
        <v>2.1623101677883279E-2</v>
      </c>
      <c r="J61" s="242">
        <f>SUM(J62:J67)</f>
        <v>563227768.36000001</v>
      </c>
      <c r="K61" s="236">
        <f t="shared" si="1"/>
        <v>1</v>
      </c>
    </row>
    <row r="62" spans="1:11" ht="41.25" customHeight="1" x14ac:dyDescent="0.25">
      <c r="A62" s="114" t="s">
        <v>178</v>
      </c>
      <c r="B62" s="43" t="s">
        <v>41</v>
      </c>
      <c r="C62" s="43">
        <v>20</v>
      </c>
      <c r="D62" s="43" t="s">
        <v>38</v>
      </c>
      <c r="E62" s="237" t="s">
        <v>179</v>
      </c>
      <c r="F62" s="244">
        <v>186675256</v>
      </c>
      <c r="G62" s="239">
        <v>0</v>
      </c>
      <c r="H62" s="240">
        <f t="shared" ref="H62:H67" si="5">+F62-G62</f>
        <v>186675256</v>
      </c>
      <c r="I62" s="281">
        <f t="shared" si="0"/>
        <v>7.1667241353996413E-3</v>
      </c>
      <c r="J62" s="239">
        <v>186675256</v>
      </c>
      <c r="K62" s="241">
        <f t="shared" si="1"/>
        <v>1</v>
      </c>
    </row>
    <row r="63" spans="1:11" ht="69" customHeight="1" x14ac:dyDescent="0.25">
      <c r="A63" s="114" t="s">
        <v>180</v>
      </c>
      <c r="B63" s="43" t="s">
        <v>41</v>
      </c>
      <c r="C63" s="43">
        <v>20</v>
      </c>
      <c r="D63" s="43" t="s">
        <v>38</v>
      </c>
      <c r="E63" s="237" t="s">
        <v>181</v>
      </c>
      <c r="F63" s="244">
        <v>171105772</v>
      </c>
      <c r="G63" s="239">
        <v>0</v>
      </c>
      <c r="H63" s="240">
        <f t="shared" si="5"/>
        <v>171105772</v>
      </c>
      <c r="I63" s="281">
        <f t="shared" si="0"/>
        <v>6.5689898713656419E-3</v>
      </c>
      <c r="J63" s="239">
        <v>171105772</v>
      </c>
      <c r="K63" s="241">
        <f t="shared" si="1"/>
        <v>1</v>
      </c>
    </row>
    <row r="64" spans="1:11" ht="44.25" customHeight="1" x14ac:dyDescent="0.25">
      <c r="A64" s="114" t="s">
        <v>182</v>
      </c>
      <c r="B64" s="43" t="s">
        <v>41</v>
      </c>
      <c r="C64" s="43">
        <v>20</v>
      </c>
      <c r="D64" s="43" t="s">
        <v>38</v>
      </c>
      <c r="E64" s="237" t="s">
        <v>428</v>
      </c>
      <c r="F64" s="244">
        <v>2660972</v>
      </c>
      <c r="G64" s="239">
        <v>0</v>
      </c>
      <c r="H64" s="240">
        <f t="shared" si="5"/>
        <v>2660972</v>
      </c>
      <c r="I64" s="281">
        <f t="shared" si="0"/>
        <v>1.0215843633835785E-4</v>
      </c>
      <c r="J64" s="239">
        <v>2660972</v>
      </c>
      <c r="K64" s="241">
        <f t="shared" si="1"/>
        <v>1</v>
      </c>
    </row>
    <row r="65" spans="1:11" ht="32.25" customHeight="1" x14ac:dyDescent="0.25">
      <c r="A65" s="114" t="s">
        <v>184</v>
      </c>
      <c r="B65" s="43" t="s">
        <v>41</v>
      </c>
      <c r="C65" s="43">
        <v>20</v>
      </c>
      <c r="D65" s="43" t="s">
        <v>38</v>
      </c>
      <c r="E65" s="237" t="s">
        <v>185</v>
      </c>
      <c r="F65" s="244">
        <v>86566154.540000007</v>
      </c>
      <c r="G65" s="239">
        <v>0</v>
      </c>
      <c r="H65" s="240">
        <f t="shared" si="5"/>
        <v>86566154.540000007</v>
      </c>
      <c r="I65" s="281">
        <f t="shared" si="0"/>
        <v>3.3233957319472127E-3</v>
      </c>
      <c r="J65" s="239">
        <v>86566154.540000007</v>
      </c>
      <c r="K65" s="241">
        <f t="shared" si="1"/>
        <v>1</v>
      </c>
    </row>
    <row r="66" spans="1:11" ht="50.25" customHeight="1" x14ac:dyDescent="0.25">
      <c r="A66" s="114" t="s">
        <v>186</v>
      </c>
      <c r="B66" s="43" t="s">
        <v>41</v>
      </c>
      <c r="C66" s="43">
        <v>20</v>
      </c>
      <c r="D66" s="43" t="s">
        <v>38</v>
      </c>
      <c r="E66" s="237" t="s">
        <v>379</v>
      </c>
      <c r="F66" s="244">
        <v>81606909.780000001</v>
      </c>
      <c r="G66" s="239">
        <v>0</v>
      </c>
      <c r="H66" s="240">
        <f t="shared" si="5"/>
        <v>81606909.780000001</v>
      </c>
      <c r="I66" s="281">
        <f t="shared" si="0"/>
        <v>3.1330033903138564E-3</v>
      </c>
      <c r="J66" s="239">
        <v>81606909.780000001</v>
      </c>
      <c r="K66" s="241">
        <f t="shared" si="1"/>
        <v>1</v>
      </c>
    </row>
    <row r="67" spans="1:11" ht="49.5" customHeight="1" x14ac:dyDescent="0.25">
      <c r="A67" s="114" t="s">
        <v>188</v>
      </c>
      <c r="B67" s="43" t="s">
        <v>41</v>
      </c>
      <c r="C67" s="43">
        <v>20</v>
      </c>
      <c r="D67" s="43" t="s">
        <v>38</v>
      </c>
      <c r="E67" s="237" t="s">
        <v>429</v>
      </c>
      <c r="F67" s="244">
        <v>34612704.039999999</v>
      </c>
      <c r="G67" s="239">
        <v>0</v>
      </c>
      <c r="H67" s="240">
        <f t="shared" si="5"/>
        <v>34612704.039999999</v>
      </c>
      <c r="I67" s="281">
        <f t="shared" si="0"/>
        <v>1.3288301125185689E-3</v>
      </c>
      <c r="J67" s="239">
        <v>34612704.039999999</v>
      </c>
      <c r="K67" s="241">
        <f t="shared" si="1"/>
        <v>1</v>
      </c>
    </row>
    <row r="68" spans="1:11" ht="41.25" customHeight="1" x14ac:dyDescent="0.25">
      <c r="A68" s="113" t="s">
        <v>190</v>
      </c>
      <c r="B68" s="32" t="s">
        <v>41</v>
      </c>
      <c r="C68" s="32">
        <v>20</v>
      </c>
      <c r="D68" s="32" t="s">
        <v>38</v>
      </c>
      <c r="E68" s="234" t="s">
        <v>191</v>
      </c>
      <c r="F68" s="242">
        <f>SUM(F69:F71)</f>
        <v>97946113</v>
      </c>
      <c r="G68" s="242">
        <f>SUM(G69:G71)</f>
        <v>0</v>
      </c>
      <c r="H68" s="242">
        <f>SUM(H69:H71)</f>
        <v>97946113</v>
      </c>
      <c r="I68" s="282">
        <f t="shared" si="0"/>
        <v>3.760288251623882E-3</v>
      </c>
      <c r="J68" s="242">
        <f>SUM(J69:J71)</f>
        <v>97946113</v>
      </c>
      <c r="K68" s="236">
        <f t="shared" si="1"/>
        <v>1</v>
      </c>
    </row>
    <row r="69" spans="1:11" ht="48" customHeight="1" x14ac:dyDescent="0.25">
      <c r="A69" s="114" t="s">
        <v>194</v>
      </c>
      <c r="B69" s="43" t="s">
        <v>41</v>
      </c>
      <c r="C69" s="43">
        <v>20</v>
      </c>
      <c r="D69" s="43" t="s">
        <v>38</v>
      </c>
      <c r="E69" s="237" t="s">
        <v>195</v>
      </c>
      <c r="F69" s="244">
        <v>664000</v>
      </c>
      <c r="G69" s="239">
        <v>0</v>
      </c>
      <c r="H69" s="240">
        <f>+F69-G69</f>
        <v>664000</v>
      </c>
      <c r="I69" s="281">
        <f t="shared" si="0"/>
        <v>2.5491888576305808E-5</v>
      </c>
      <c r="J69" s="239">
        <v>664000</v>
      </c>
      <c r="K69" s="241">
        <f t="shared" si="1"/>
        <v>1</v>
      </c>
    </row>
    <row r="70" spans="1:11" ht="41.25" customHeight="1" x14ac:dyDescent="0.25">
      <c r="A70" s="114" t="s">
        <v>198</v>
      </c>
      <c r="B70" s="43" t="s">
        <v>41</v>
      </c>
      <c r="C70" s="43">
        <v>20</v>
      </c>
      <c r="D70" s="43" t="s">
        <v>38</v>
      </c>
      <c r="E70" s="237" t="s">
        <v>199</v>
      </c>
      <c r="F70" s="244">
        <v>94954073</v>
      </c>
      <c r="G70" s="239">
        <v>0</v>
      </c>
      <c r="H70" s="240">
        <f>+F70-G70</f>
        <v>94954073</v>
      </c>
      <c r="I70" s="281">
        <f t="shared" si="0"/>
        <v>3.6454196517807344E-3</v>
      </c>
      <c r="J70" s="239">
        <v>94954073</v>
      </c>
      <c r="K70" s="241">
        <f t="shared" si="1"/>
        <v>1</v>
      </c>
    </row>
    <row r="71" spans="1:11" ht="36.75" customHeight="1" x14ac:dyDescent="0.25">
      <c r="A71" s="114" t="s">
        <v>200</v>
      </c>
      <c r="B71" s="43" t="s">
        <v>41</v>
      </c>
      <c r="C71" s="43">
        <v>20</v>
      </c>
      <c r="D71" s="43" t="s">
        <v>38</v>
      </c>
      <c r="E71" s="237" t="s">
        <v>201</v>
      </c>
      <c r="F71" s="244">
        <v>2328040</v>
      </c>
      <c r="G71" s="239">
        <v>0</v>
      </c>
      <c r="H71" s="240">
        <f>+F71-G71</f>
        <v>2328040</v>
      </c>
      <c r="I71" s="281">
        <f t="shared" si="0"/>
        <v>8.9376711266841817E-5</v>
      </c>
      <c r="J71" s="239">
        <v>2328040</v>
      </c>
      <c r="K71" s="241">
        <f t="shared" si="1"/>
        <v>1</v>
      </c>
    </row>
    <row r="72" spans="1:11" ht="26.25" customHeight="1" x14ac:dyDescent="0.25">
      <c r="A72" s="113" t="s">
        <v>204</v>
      </c>
      <c r="B72" s="32" t="s">
        <v>37</v>
      </c>
      <c r="C72" s="32">
        <v>10</v>
      </c>
      <c r="D72" s="32" t="s">
        <v>38</v>
      </c>
      <c r="E72" s="234" t="s">
        <v>205</v>
      </c>
      <c r="F72" s="242">
        <f>+F79</f>
        <v>6038392441.9200001</v>
      </c>
      <c r="G72" s="242">
        <f>+G79</f>
        <v>0</v>
      </c>
      <c r="H72" s="242">
        <f>+H79</f>
        <v>6038392441.9200001</v>
      </c>
      <c r="I72" s="282">
        <f t="shared" ref="I72:I135" si="6">+H72/$H$150</f>
        <v>0.23182233028528881</v>
      </c>
      <c r="J72" s="242">
        <f>+J79</f>
        <v>6038392441.9200001</v>
      </c>
      <c r="K72" s="236">
        <f t="shared" ref="K72:K135" si="7">+J72/H72</f>
        <v>1</v>
      </c>
    </row>
    <row r="73" spans="1:11" ht="26.25" customHeight="1" x14ac:dyDescent="0.25">
      <c r="A73" s="113" t="s">
        <v>204</v>
      </c>
      <c r="B73" s="32" t="s">
        <v>41</v>
      </c>
      <c r="C73" s="32">
        <v>20</v>
      </c>
      <c r="D73" s="32" t="s">
        <v>38</v>
      </c>
      <c r="E73" s="234" t="s">
        <v>205</v>
      </c>
      <c r="F73" s="242">
        <f t="shared" ref="F73:H76" si="8">+F74</f>
        <v>28196254</v>
      </c>
      <c r="G73" s="242">
        <f t="shared" si="8"/>
        <v>0</v>
      </c>
      <c r="H73" s="242">
        <f t="shared" si="8"/>
        <v>28196254</v>
      </c>
      <c r="I73" s="282">
        <f t="shared" si="6"/>
        <v>1.0824936223452061E-3</v>
      </c>
      <c r="J73" s="242">
        <f>+J74</f>
        <v>28196254</v>
      </c>
      <c r="K73" s="236">
        <f t="shared" si="7"/>
        <v>1</v>
      </c>
    </row>
    <row r="74" spans="1:11" ht="31.5" customHeight="1" x14ac:dyDescent="0.25">
      <c r="A74" s="113" t="s">
        <v>212</v>
      </c>
      <c r="B74" s="32" t="s">
        <v>41</v>
      </c>
      <c r="C74" s="32">
        <v>20</v>
      </c>
      <c r="D74" s="32" t="s">
        <v>38</v>
      </c>
      <c r="E74" s="234" t="s">
        <v>213</v>
      </c>
      <c r="F74" s="242">
        <f t="shared" si="8"/>
        <v>28196254</v>
      </c>
      <c r="G74" s="242">
        <f t="shared" si="8"/>
        <v>0</v>
      </c>
      <c r="H74" s="242">
        <f t="shared" si="8"/>
        <v>28196254</v>
      </c>
      <c r="I74" s="282">
        <f t="shared" si="6"/>
        <v>1.0824936223452061E-3</v>
      </c>
      <c r="J74" s="242">
        <f>+J75</f>
        <v>28196254</v>
      </c>
      <c r="K74" s="236">
        <f t="shared" si="7"/>
        <v>1</v>
      </c>
    </row>
    <row r="75" spans="1:11" ht="31.5" customHeight="1" x14ac:dyDescent="0.25">
      <c r="A75" s="113" t="s">
        <v>214</v>
      </c>
      <c r="B75" s="32" t="s">
        <v>41</v>
      </c>
      <c r="C75" s="32">
        <v>20</v>
      </c>
      <c r="D75" s="32" t="s">
        <v>38</v>
      </c>
      <c r="E75" s="234" t="s">
        <v>215</v>
      </c>
      <c r="F75" s="242">
        <f t="shared" si="8"/>
        <v>28196254</v>
      </c>
      <c r="G75" s="242">
        <f t="shared" si="8"/>
        <v>0</v>
      </c>
      <c r="H75" s="242">
        <f t="shared" si="8"/>
        <v>28196254</v>
      </c>
      <c r="I75" s="282">
        <f t="shared" si="6"/>
        <v>1.0824936223452061E-3</v>
      </c>
      <c r="J75" s="242">
        <f>+J76</f>
        <v>28196254</v>
      </c>
      <c r="K75" s="236">
        <f t="shared" si="7"/>
        <v>1</v>
      </c>
    </row>
    <row r="76" spans="1:11" ht="34.5" customHeight="1" x14ac:dyDescent="0.25">
      <c r="A76" s="113" t="s">
        <v>216</v>
      </c>
      <c r="B76" s="32" t="s">
        <v>41</v>
      </c>
      <c r="C76" s="32">
        <v>20</v>
      </c>
      <c r="D76" s="32" t="s">
        <v>38</v>
      </c>
      <c r="E76" s="234" t="s">
        <v>217</v>
      </c>
      <c r="F76" s="242">
        <f t="shared" si="8"/>
        <v>28196254</v>
      </c>
      <c r="G76" s="242">
        <f t="shared" si="8"/>
        <v>0</v>
      </c>
      <c r="H76" s="242">
        <f t="shared" si="8"/>
        <v>28196254</v>
      </c>
      <c r="I76" s="282">
        <f t="shared" si="6"/>
        <v>1.0824936223452061E-3</v>
      </c>
      <c r="J76" s="242">
        <f>+J77</f>
        <v>28196254</v>
      </c>
      <c r="K76" s="236">
        <f t="shared" si="7"/>
        <v>1</v>
      </c>
    </row>
    <row r="77" spans="1:11" ht="33.75" customHeight="1" x14ac:dyDescent="0.25">
      <c r="A77" s="114" t="s">
        <v>218</v>
      </c>
      <c r="B77" s="43" t="s">
        <v>41</v>
      </c>
      <c r="C77" s="43">
        <v>20</v>
      </c>
      <c r="D77" s="43" t="s">
        <v>38</v>
      </c>
      <c r="E77" s="237" t="s">
        <v>219</v>
      </c>
      <c r="F77" s="244">
        <v>28196254</v>
      </c>
      <c r="G77" s="239">
        <v>0</v>
      </c>
      <c r="H77" s="240">
        <f>+F77-G77</f>
        <v>28196254</v>
      </c>
      <c r="I77" s="281">
        <f t="shared" si="6"/>
        <v>1.0824936223452061E-3</v>
      </c>
      <c r="J77" s="239">
        <v>28196254</v>
      </c>
      <c r="K77" s="241">
        <f t="shared" si="7"/>
        <v>1</v>
      </c>
    </row>
    <row r="78" spans="1:11" ht="29.25" customHeight="1" x14ac:dyDescent="0.25">
      <c r="A78" s="245" t="s">
        <v>222</v>
      </c>
      <c r="B78" s="80" t="s">
        <v>37</v>
      </c>
      <c r="C78" s="80">
        <v>10</v>
      </c>
      <c r="D78" s="80" t="s">
        <v>38</v>
      </c>
      <c r="E78" s="246" t="s">
        <v>223</v>
      </c>
      <c r="F78" s="242">
        <f t="shared" ref="F78:H79" si="9">+F79</f>
        <v>6038392441.9200001</v>
      </c>
      <c r="G78" s="242">
        <f t="shared" si="9"/>
        <v>0</v>
      </c>
      <c r="H78" s="242">
        <f t="shared" si="9"/>
        <v>6038392441.9200001</v>
      </c>
      <c r="I78" s="282">
        <f t="shared" si="6"/>
        <v>0.23182233028528881</v>
      </c>
      <c r="J78" s="242">
        <f>+J79</f>
        <v>6038392441.9200001</v>
      </c>
      <c r="K78" s="236">
        <f t="shared" si="7"/>
        <v>1</v>
      </c>
    </row>
    <row r="79" spans="1:11" ht="29.25" customHeight="1" x14ac:dyDescent="0.25">
      <c r="A79" s="245" t="s">
        <v>224</v>
      </c>
      <c r="B79" s="80" t="s">
        <v>37</v>
      </c>
      <c r="C79" s="80">
        <v>10</v>
      </c>
      <c r="D79" s="80" t="s">
        <v>38</v>
      </c>
      <c r="E79" s="246" t="s">
        <v>225</v>
      </c>
      <c r="F79" s="242">
        <f t="shared" si="9"/>
        <v>6038392441.9200001</v>
      </c>
      <c r="G79" s="242">
        <f t="shared" si="9"/>
        <v>0</v>
      </c>
      <c r="H79" s="242">
        <f t="shared" si="9"/>
        <v>6038392441.9200001</v>
      </c>
      <c r="I79" s="282">
        <f t="shared" si="6"/>
        <v>0.23182233028528881</v>
      </c>
      <c r="J79" s="242">
        <f>+J80</f>
        <v>6038392441.9200001</v>
      </c>
      <c r="K79" s="236">
        <f t="shared" si="7"/>
        <v>1</v>
      </c>
    </row>
    <row r="80" spans="1:11" ht="29.25" customHeight="1" thickBot="1" x14ac:dyDescent="0.3">
      <c r="A80" s="247" t="s">
        <v>228</v>
      </c>
      <c r="B80" s="248" t="s">
        <v>37</v>
      </c>
      <c r="C80" s="248">
        <v>10</v>
      </c>
      <c r="D80" s="248" t="s">
        <v>38</v>
      </c>
      <c r="E80" s="249" t="s">
        <v>229</v>
      </c>
      <c r="F80" s="250">
        <v>6038392441.9200001</v>
      </c>
      <c r="G80" s="251">
        <v>0</v>
      </c>
      <c r="H80" s="252">
        <f>+F80-G80</f>
        <v>6038392441.9200001</v>
      </c>
      <c r="I80" s="283">
        <f t="shared" si="6"/>
        <v>0.23182233028528881</v>
      </c>
      <c r="J80" s="251">
        <v>6038392441.9200001</v>
      </c>
      <c r="K80" s="253">
        <f t="shared" si="7"/>
        <v>1</v>
      </c>
    </row>
    <row r="81" spans="1:11" s="226" customFormat="1" ht="28.5" customHeight="1" thickBot="1" x14ac:dyDescent="0.3">
      <c r="A81" s="23" t="s">
        <v>250</v>
      </c>
      <c r="B81" s="96" t="s">
        <v>37</v>
      </c>
      <c r="C81" s="97">
        <v>10</v>
      </c>
      <c r="D81" s="96" t="s">
        <v>38</v>
      </c>
      <c r="E81" s="223" t="s">
        <v>251</v>
      </c>
      <c r="F81" s="26">
        <f>+F84+F90+F112+F118</f>
        <v>1295922883.6399999</v>
      </c>
      <c r="G81" s="224">
        <f>+G84+G90+G112+G118</f>
        <v>0</v>
      </c>
      <c r="H81" s="26">
        <f>+H84+H90+H112+H118</f>
        <v>1295922883.6399999</v>
      </c>
      <c r="I81" s="284">
        <f t="shared" si="6"/>
        <v>4.9752291797041853E-2</v>
      </c>
      <c r="J81" s="224">
        <f>+J84+J90+J112+J118</f>
        <v>1295922883.6399999</v>
      </c>
      <c r="K81" s="225">
        <f t="shared" si="7"/>
        <v>1</v>
      </c>
    </row>
    <row r="82" spans="1:11" s="226" customFormat="1" ht="28.5" customHeight="1" thickBot="1" x14ac:dyDescent="0.3">
      <c r="A82" s="23" t="s">
        <v>250</v>
      </c>
      <c r="B82" s="96" t="s">
        <v>37</v>
      </c>
      <c r="C82" s="97">
        <v>13</v>
      </c>
      <c r="D82" s="96" t="s">
        <v>38</v>
      </c>
      <c r="E82" s="223" t="s">
        <v>251</v>
      </c>
      <c r="F82" s="26">
        <f>+F119</f>
        <v>65837000</v>
      </c>
      <c r="G82" s="224">
        <f>+G119</f>
        <v>0</v>
      </c>
      <c r="H82" s="26">
        <f>+H119</f>
        <v>65837000</v>
      </c>
      <c r="I82" s="284">
        <f t="shared" si="6"/>
        <v>2.5275745002985624E-3</v>
      </c>
      <c r="J82" s="224">
        <f>+J119</f>
        <v>65837000</v>
      </c>
      <c r="K82" s="225">
        <f t="shared" si="7"/>
        <v>1</v>
      </c>
    </row>
    <row r="83" spans="1:11" s="226" customFormat="1" ht="28.5" customHeight="1" thickBot="1" x14ac:dyDescent="0.3">
      <c r="A83" s="99" t="s">
        <v>250</v>
      </c>
      <c r="B83" s="100" t="s">
        <v>41</v>
      </c>
      <c r="C83" s="101">
        <v>20</v>
      </c>
      <c r="D83" s="100" t="s">
        <v>38</v>
      </c>
      <c r="E83" s="228" t="s">
        <v>251</v>
      </c>
      <c r="F83" s="103">
        <f>+F100+F120</f>
        <v>17217819084.52</v>
      </c>
      <c r="G83" s="229">
        <f>+G100+G120</f>
        <v>0</v>
      </c>
      <c r="H83" s="103">
        <f>+H100+H120</f>
        <v>17217819084.52</v>
      </c>
      <c r="I83" s="285">
        <f t="shared" si="6"/>
        <v>0.66101615305658956</v>
      </c>
      <c r="J83" s="229">
        <f>+J100+J120</f>
        <v>17217819084.52</v>
      </c>
      <c r="K83" s="230">
        <f t="shared" si="7"/>
        <v>1</v>
      </c>
    </row>
    <row r="84" spans="1:11" ht="24" customHeight="1" x14ac:dyDescent="0.25">
      <c r="A84" s="110" t="s">
        <v>252</v>
      </c>
      <c r="B84" s="111" t="s">
        <v>37</v>
      </c>
      <c r="C84" s="111">
        <v>10</v>
      </c>
      <c r="D84" s="111" t="s">
        <v>38</v>
      </c>
      <c r="E84" s="231" t="s">
        <v>253</v>
      </c>
      <c r="F84" s="254">
        <f t="shared" ref="F84:H87" si="10">+F85</f>
        <v>317236473</v>
      </c>
      <c r="G84" s="254">
        <f t="shared" si="10"/>
        <v>0</v>
      </c>
      <c r="H84" s="254">
        <f t="shared" si="10"/>
        <v>317236473</v>
      </c>
      <c r="I84" s="286">
        <f t="shared" si="6"/>
        <v>1.2179151840446153E-2</v>
      </c>
      <c r="J84" s="254">
        <f>+J85</f>
        <v>317236473</v>
      </c>
      <c r="K84" s="233">
        <f t="shared" si="7"/>
        <v>1</v>
      </c>
    </row>
    <row r="85" spans="1:11" ht="24" customHeight="1" x14ac:dyDescent="0.25">
      <c r="A85" s="113" t="s">
        <v>254</v>
      </c>
      <c r="B85" s="32" t="s">
        <v>37</v>
      </c>
      <c r="C85" s="32">
        <v>10</v>
      </c>
      <c r="D85" s="32" t="s">
        <v>38</v>
      </c>
      <c r="E85" s="234" t="s">
        <v>255</v>
      </c>
      <c r="F85" s="242">
        <f t="shared" si="10"/>
        <v>317236473</v>
      </c>
      <c r="G85" s="242">
        <f t="shared" si="10"/>
        <v>0</v>
      </c>
      <c r="H85" s="242">
        <f t="shared" si="10"/>
        <v>317236473</v>
      </c>
      <c r="I85" s="282">
        <f t="shared" si="6"/>
        <v>1.2179151840446153E-2</v>
      </c>
      <c r="J85" s="242">
        <f>+J86</f>
        <v>317236473</v>
      </c>
      <c r="K85" s="236">
        <f t="shared" si="7"/>
        <v>1</v>
      </c>
    </row>
    <row r="86" spans="1:11" ht="49.5" customHeight="1" x14ac:dyDescent="0.25">
      <c r="A86" s="199" t="s">
        <v>380</v>
      </c>
      <c r="B86" s="32" t="s">
        <v>37</v>
      </c>
      <c r="C86" s="32">
        <v>10</v>
      </c>
      <c r="D86" s="32" t="s">
        <v>38</v>
      </c>
      <c r="E86" s="234" t="s">
        <v>381</v>
      </c>
      <c r="F86" s="242">
        <f t="shared" si="10"/>
        <v>317236473</v>
      </c>
      <c r="G86" s="242">
        <f t="shared" si="10"/>
        <v>0</v>
      </c>
      <c r="H86" s="242">
        <f t="shared" si="10"/>
        <v>317236473</v>
      </c>
      <c r="I86" s="282">
        <f t="shared" si="6"/>
        <v>1.2179151840446153E-2</v>
      </c>
      <c r="J86" s="242">
        <f>+J87</f>
        <v>317236473</v>
      </c>
      <c r="K86" s="236">
        <f t="shared" si="7"/>
        <v>1</v>
      </c>
    </row>
    <row r="87" spans="1:11" ht="49.5" customHeight="1" x14ac:dyDescent="0.25">
      <c r="A87" s="113" t="s">
        <v>382</v>
      </c>
      <c r="B87" s="32" t="s">
        <v>37</v>
      </c>
      <c r="C87" s="32">
        <v>10</v>
      </c>
      <c r="D87" s="32" t="s">
        <v>38</v>
      </c>
      <c r="E87" s="234" t="s">
        <v>381</v>
      </c>
      <c r="F87" s="242">
        <f t="shared" si="10"/>
        <v>317236473</v>
      </c>
      <c r="G87" s="242">
        <f t="shared" si="10"/>
        <v>0</v>
      </c>
      <c r="H87" s="242">
        <f t="shared" si="10"/>
        <v>317236473</v>
      </c>
      <c r="I87" s="282">
        <f t="shared" si="6"/>
        <v>1.2179151840446153E-2</v>
      </c>
      <c r="J87" s="242">
        <f>+J88</f>
        <v>317236473</v>
      </c>
      <c r="K87" s="236">
        <f t="shared" si="7"/>
        <v>1</v>
      </c>
    </row>
    <row r="88" spans="1:11" ht="49.5" customHeight="1" x14ac:dyDescent="0.25">
      <c r="A88" s="113" t="s">
        <v>383</v>
      </c>
      <c r="B88" s="32" t="s">
        <v>37</v>
      </c>
      <c r="C88" s="32">
        <v>10</v>
      </c>
      <c r="D88" s="32" t="s">
        <v>38</v>
      </c>
      <c r="E88" s="234" t="s">
        <v>384</v>
      </c>
      <c r="F88" s="242">
        <f>SUM(F89:F89)</f>
        <v>317236473</v>
      </c>
      <c r="G88" s="242">
        <f>SUM(G89:G89)</f>
        <v>0</v>
      </c>
      <c r="H88" s="242">
        <f>SUM(H89:H89)</f>
        <v>317236473</v>
      </c>
      <c r="I88" s="282">
        <f t="shared" si="6"/>
        <v>1.2179151840446153E-2</v>
      </c>
      <c r="J88" s="242">
        <f>SUM(J89:J89)</f>
        <v>317236473</v>
      </c>
      <c r="K88" s="236">
        <f t="shared" si="7"/>
        <v>1</v>
      </c>
    </row>
    <row r="89" spans="1:11" ht="30" customHeight="1" x14ac:dyDescent="0.25">
      <c r="A89" s="114" t="s">
        <v>385</v>
      </c>
      <c r="B89" s="43" t="s">
        <v>37</v>
      </c>
      <c r="C89" s="43">
        <v>10</v>
      </c>
      <c r="D89" s="43" t="s">
        <v>38</v>
      </c>
      <c r="E89" s="237" t="s">
        <v>268</v>
      </c>
      <c r="F89" s="255">
        <v>317236473</v>
      </c>
      <c r="G89" s="239">
        <v>0</v>
      </c>
      <c r="H89" s="240">
        <f>+F89-G89</f>
        <v>317236473</v>
      </c>
      <c r="I89" s="281">
        <f t="shared" si="6"/>
        <v>1.2179151840446153E-2</v>
      </c>
      <c r="J89" s="239">
        <v>317236473</v>
      </c>
      <c r="K89" s="241">
        <f t="shared" si="7"/>
        <v>1</v>
      </c>
    </row>
    <row r="90" spans="1:11" ht="35.25" customHeight="1" x14ac:dyDescent="0.25">
      <c r="A90" s="113" t="s">
        <v>258</v>
      </c>
      <c r="B90" s="32" t="s">
        <v>37</v>
      </c>
      <c r="C90" s="32">
        <v>10</v>
      </c>
      <c r="D90" s="32" t="s">
        <v>38</v>
      </c>
      <c r="E90" s="256" t="s">
        <v>259</v>
      </c>
      <c r="F90" s="242">
        <f>+F91</f>
        <v>245496831.63999999</v>
      </c>
      <c r="G90" s="242">
        <f>+G91</f>
        <v>0</v>
      </c>
      <c r="H90" s="242">
        <f>+H91</f>
        <v>245496831.63999999</v>
      </c>
      <c r="I90" s="282">
        <f t="shared" si="6"/>
        <v>9.4249666837394365E-3</v>
      </c>
      <c r="J90" s="242">
        <f>+J91</f>
        <v>245496831.63999999</v>
      </c>
      <c r="K90" s="236">
        <f t="shared" si="7"/>
        <v>1</v>
      </c>
    </row>
    <row r="91" spans="1:11" ht="33" customHeight="1" x14ac:dyDescent="0.25">
      <c r="A91" s="113" t="s">
        <v>260</v>
      </c>
      <c r="B91" s="32" t="s">
        <v>37</v>
      </c>
      <c r="C91" s="32">
        <v>10</v>
      </c>
      <c r="D91" s="32" t="s">
        <v>38</v>
      </c>
      <c r="E91" s="234" t="s">
        <v>255</v>
      </c>
      <c r="F91" s="242">
        <f>+F92+F96</f>
        <v>245496831.63999999</v>
      </c>
      <c r="G91" s="242">
        <f>+G92+G96</f>
        <v>0</v>
      </c>
      <c r="H91" s="242">
        <f>+H92+H96</f>
        <v>245496831.63999999</v>
      </c>
      <c r="I91" s="282">
        <f t="shared" si="6"/>
        <v>9.4249666837394365E-3</v>
      </c>
      <c r="J91" s="242">
        <f>+J92+J96</f>
        <v>245496831.63999999</v>
      </c>
      <c r="K91" s="236">
        <f t="shared" si="7"/>
        <v>1</v>
      </c>
    </row>
    <row r="92" spans="1:11" ht="51.75" customHeight="1" x14ac:dyDescent="0.25">
      <c r="A92" s="113" t="s">
        <v>261</v>
      </c>
      <c r="B92" s="32" t="s">
        <v>37</v>
      </c>
      <c r="C92" s="32">
        <v>10</v>
      </c>
      <c r="D92" s="32" t="s">
        <v>38</v>
      </c>
      <c r="E92" s="234" t="s">
        <v>262</v>
      </c>
      <c r="F92" s="242">
        <f t="shared" ref="F92:H94" si="11">+F93</f>
        <v>40951312</v>
      </c>
      <c r="G92" s="242">
        <f t="shared" si="11"/>
        <v>0</v>
      </c>
      <c r="H92" s="242">
        <f t="shared" si="11"/>
        <v>40951312</v>
      </c>
      <c r="I92" s="282">
        <f t="shared" si="6"/>
        <v>1.5721781363818297E-3</v>
      </c>
      <c r="J92" s="242">
        <f>+J93</f>
        <v>40951312</v>
      </c>
      <c r="K92" s="236">
        <f t="shared" si="7"/>
        <v>1</v>
      </c>
    </row>
    <row r="93" spans="1:11" ht="51.75" customHeight="1" x14ac:dyDescent="0.25">
      <c r="A93" s="113" t="s">
        <v>386</v>
      </c>
      <c r="B93" s="32" t="s">
        <v>37</v>
      </c>
      <c r="C93" s="32">
        <v>10</v>
      </c>
      <c r="D93" s="32" t="s">
        <v>38</v>
      </c>
      <c r="E93" s="234" t="s">
        <v>262</v>
      </c>
      <c r="F93" s="242">
        <f t="shared" si="11"/>
        <v>40951312</v>
      </c>
      <c r="G93" s="242">
        <f t="shared" si="11"/>
        <v>0</v>
      </c>
      <c r="H93" s="242">
        <f t="shared" si="11"/>
        <v>40951312</v>
      </c>
      <c r="I93" s="282">
        <f t="shared" si="6"/>
        <v>1.5721781363818297E-3</v>
      </c>
      <c r="J93" s="242">
        <f>+J94</f>
        <v>40951312</v>
      </c>
      <c r="K93" s="236">
        <f t="shared" si="7"/>
        <v>1</v>
      </c>
    </row>
    <row r="94" spans="1:11" ht="29.25" customHeight="1" x14ac:dyDescent="0.25">
      <c r="A94" s="113" t="s">
        <v>387</v>
      </c>
      <c r="B94" s="32" t="s">
        <v>37</v>
      </c>
      <c r="C94" s="32">
        <v>10</v>
      </c>
      <c r="D94" s="32" t="s">
        <v>38</v>
      </c>
      <c r="E94" s="256" t="s">
        <v>266</v>
      </c>
      <c r="F94" s="242">
        <f t="shared" si="11"/>
        <v>40951312</v>
      </c>
      <c r="G94" s="242">
        <f t="shared" si="11"/>
        <v>0</v>
      </c>
      <c r="H94" s="242">
        <f t="shared" si="11"/>
        <v>40951312</v>
      </c>
      <c r="I94" s="282">
        <f t="shared" si="6"/>
        <v>1.5721781363818297E-3</v>
      </c>
      <c r="J94" s="242">
        <f>+J95</f>
        <v>40951312</v>
      </c>
      <c r="K94" s="236">
        <f t="shared" si="7"/>
        <v>1</v>
      </c>
    </row>
    <row r="95" spans="1:11" ht="30" customHeight="1" x14ac:dyDescent="0.25">
      <c r="A95" s="114" t="s">
        <v>388</v>
      </c>
      <c r="B95" s="43" t="s">
        <v>37</v>
      </c>
      <c r="C95" s="43">
        <v>10</v>
      </c>
      <c r="D95" s="43" t="s">
        <v>38</v>
      </c>
      <c r="E95" s="237" t="s">
        <v>268</v>
      </c>
      <c r="F95" s="244">
        <v>40951312</v>
      </c>
      <c r="G95" s="239">
        <v>0</v>
      </c>
      <c r="H95" s="240">
        <f>+F95-G95</f>
        <v>40951312</v>
      </c>
      <c r="I95" s="281">
        <f t="shared" si="6"/>
        <v>1.5721781363818297E-3</v>
      </c>
      <c r="J95" s="239">
        <v>40951312</v>
      </c>
      <c r="K95" s="241">
        <f t="shared" si="7"/>
        <v>1</v>
      </c>
    </row>
    <row r="96" spans="1:11" ht="51.75" customHeight="1" x14ac:dyDescent="0.25">
      <c r="A96" s="113" t="s">
        <v>269</v>
      </c>
      <c r="B96" s="32" t="s">
        <v>37</v>
      </c>
      <c r="C96" s="32">
        <v>10</v>
      </c>
      <c r="D96" s="32" t="s">
        <v>38</v>
      </c>
      <c r="E96" s="234" t="s">
        <v>270</v>
      </c>
      <c r="F96" s="242">
        <f t="shared" ref="F96:H98" si="12">+F97</f>
        <v>204545519.63999999</v>
      </c>
      <c r="G96" s="242">
        <f t="shared" si="12"/>
        <v>0</v>
      </c>
      <c r="H96" s="242">
        <f t="shared" si="12"/>
        <v>204545519.63999999</v>
      </c>
      <c r="I96" s="282">
        <f t="shared" si="6"/>
        <v>7.8527885473576066E-3</v>
      </c>
      <c r="J96" s="242">
        <f>+J97</f>
        <v>204545519.63999999</v>
      </c>
      <c r="K96" s="236">
        <f t="shared" si="7"/>
        <v>1</v>
      </c>
    </row>
    <row r="97" spans="1:11" ht="51.75" customHeight="1" x14ac:dyDescent="0.25">
      <c r="A97" s="113" t="s">
        <v>389</v>
      </c>
      <c r="B97" s="32" t="s">
        <v>37</v>
      </c>
      <c r="C97" s="32">
        <v>10</v>
      </c>
      <c r="D97" s="32" t="s">
        <v>38</v>
      </c>
      <c r="E97" s="234" t="s">
        <v>390</v>
      </c>
      <c r="F97" s="242">
        <f t="shared" si="12"/>
        <v>204545519.63999999</v>
      </c>
      <c r="G97" s="242">
        <f t="shared" si="12"/>
        <v>0</v>
      </c>
      <c r="H97" s="242">
        <f t="shared" si="12"/>
        <v>204545519.63999999</v>
      </c>
      <c r="I97" s="282">
        <f t="shared" si="6"/>
        <v>7.8527885473576066E-3</v>
      </c>
      <c r="J97" s="242">
        <f>+J98</f>
        <v>204545519.63999999</v>
      </c>
      <c r="K97" s="236">
        <f t="shared" si="7"/>
        <v>1</v>
      </c>
    </row>
    <row r="98" spans="1:11" ht="29.25" customHeight="1" x14ac:dyDescent="0.25">
      <c r="A98" s="113" t="s">
        <v>391</v>
      </c>
      <c r="B98" s="32" t="s">
        <v>37</v>
      </c>
      <c r="C98" s="32">
        <v>10</v>
      </c>
      <c r="D98" s="32" t="s">
        <v>38</v>
      </c>
      <c r="E98" s="256" t="s">
        <v>266</v>
      </c>
      <c r="F98" s="242">
        <f t="shared" si="12"/>
        <v>204545519.63999999</v>
      </c>
      <c r="G98" s="242">
        <f t="shared" si="12"/>
        <v>0</v>
      </c>
      <c r="H98" s="242">
        <f t="shared" si="12"/>
        <v>204545519.63999999</v>
      </c>
      <c r="I98" s="282">
        <f t="shared" si="6"/>
        <v>7.8527885473576066E-3</v>
      </c>
      <c r="J98" s="242">
        <f>+J99</f>
        <v>204545519.63999999</v>
      </c>
      <c r="K98" s="236">
        <f t="shared" si="7"/>
        <v>1</v>
      </c>
    </row>
    <row r="99" spans="1:11" ht="30" customHeight="1" x14ac:dyDescent="0.25">
      <c r="A99" s="114" t="s">
        <v>392</v>
      </c>
      <c r="B99" s="43" t="s">
        <v>37</v>
      </c>
      <c r="C99" s="43">
        <v>10</v>
      </c>
      <c r="D99" s="43" t="s">
        <v>38</v>
      </c>
      <c r="E99" s="237" t="s">
        <v>268</v>
      </c>
      <c r="F99" s="244">
        <v>204545519.63999999</v>
      </c>
      <c r="G99" s="239">
        <v>0</v>
      </c>
      <c r="H99" s="240">
        <f>+F99-G99</f>
        <v>204545519.63999999</v>
      </c>
      <c r="I99" s="281">
        <f t="shared" si="6"/>
        <v>7.8527885473576066E-3</v>
      </c>
      <c r="J99" s="239">
        <v>204545519.63999999</v>
      </c>
      <c r="K99" s="241">
        <f t="shared" si="7"/>
        <v>1</v>
      </c>
    </row>
    <row r="100" spans="1:11" ht="29.25" customHeight="1" x14ac:dyDescent="0.25">
      <c r="A100" s="113" t="s">
        <v>274</v>
      </c>
      <c r="B100" s="32" t="s">
        <v>41</v>
      </c>
      <c r="C100" s="32">
        <v>20</v>
      </c>
      <c r="D100" s="32" t="s">
        <v>38</v>
      </c>
      <c r="E100" s="234" t="s">
        <v>275</v>
      </c>
      <c r="F100" s="242">
        <f>+F101</f>
        <v>17029493478.52</v>
      </c>
      <c r="G100" s="242">
        <f>+G101</f>
        <v>0</v>
      </c>
      <c r="H100" s="242">
        <f>+H101</f>
        <v>17029493478.52</v>
      </c>
      <c r="I100" s="282">
        <f t="shared" si="6"/>
        <v>0.65378606967674435</v>
      </c>
      <c r="J100" s="242">
        <f>+J101</f>
        <v>17029493478.52</v>
      </c>
      <c r="K100" s="236">
        <f t="shared" si="7"/>
        <v>1</v>
      </c>
    </row>
    <row r="101" spans="1:11" ht="29.25" customHeight="1" x14ac:dyDescent="0.25">
      <c r="A101" s="113" t="s">
        <v>276</v>
      </c>
      <c r="B101" s="32" t="s">
        <v>41</v>
      </c>
      <c r="C101" s="32">
        <v>20</v>
      </c>
      <c r="D101" s="32" t="s">
        <v>38</v>
      </c>
      <c r="E101" s="234" t="s">
        <v>255</v>
      </c>
      <c r="F101" s="242">
        <f>+F102+F108</f>
        <v>17029493478.52</v>
      </c>
      <c r="G101" s="242">
        <f>+G102+G108</f>
        <v>0</v>
      </c>
      <c r="H101" s="242">
        <f>+H102+H108</f>
        <v>17029493478.52</v>
      </c>
      <c r="I101" s="282">
        <f t="shared" si="6"/>
        <v>0.65378606967674435</v>
      </c>
      <c r="J101" s="242">
        <f>+J102+J108</f>
        <v>17029493478.52</v>
      </c>
      <c r="K101" s="236">
        <f t="shared" si="7"/>
        <v>1</v>
      </c>
    </row>
    <row r="102" spans="1:11" ht="49.5" customHeight="1" x14ac:dyDescent="0.25">
      <c r="A102" s="113" t="s">
        <v>277</v>
      </c>
      <c r="B102" s="32" t="s">
        <v>41</v>
      </c>
      <c r="C102" s="32">
        <v>20</v>
      </c>
      <c r="D102" s="32" t="s">
        <v>38</v>
      </c>
      <c r="E102" s="256" t="s">
        <v>278</v>
      </c>
      <c r="F102" s="242">
        <f>+F103</f>
        <v>16996606542.52</v>
      </c>
      <c r="G102" s="242">
        <f>+G103</f>
        <v>0</v>
      </c>
      <c r="H102" s="242">
        <f>+H103</f>
        <v>16996606542.52</v>
      </c>
      <c r="I102" s="282">
        <f t="shared" si="6"/>
        <v>0.65252349421269595</v>
      </c>
      <c r="J102" s="242">
        <f>+J103</f>
        <v>16996606542.52</v>
      </c>
      <c r="K102" s="236">
        <f t="shared" si="7"/>
        <v>1</v>
      </c>
    </row>
    <row r="103" spans="1:11" ht="49.5" customHeight="1" x14ac:dyDescent="0.25">
      <c r="A103" s="113" t="s">
        <v>393</v>
      </c>
      <c r="B103" s="32" t="s">
        <v>41</v>
      </c>
      <c r="C103" s="32">
        <v>20</v>
      </c>
      <c r="D103" s="32" t="s">
        <v>38</v>
      </c>
      <c r="E103" s="234" t="s">
        <v>278</v>
      </c>
      <c r="F103" s="242">
        <f>+F104+F106</f>
        <v>16996606542.52</v>
      </c>
      <c r="G103" s="242">
        <f>+G104+G106</f>
        <v>0</v>
      </c>
      <c r="H103" s="242">
        <f>+H104+H106</f>
        <v>16996606542.52</v>
      </c>
      <c r="I103" s="282">
        <f t="shared" si="6"/>
        <v>0.65252349421269595</v>
      </c>
      <c r="J103" s="242">
        <f>+J104+J106</f>
        <v>16996606542.52</v>
      </c>
      <c r="K103" s="236">
        <f t="shared" si="7"/>
        <v>1</v>
      </c>
    </row>
    <row r="104" spans="1:11" ht="36.75" customHeight="1" x14ac:dyDescent="0.25">
      <c r="A104" s="113" t="s">
        <v>394</v>
      </c>
      <c r="B104" s="32" t="s">
        <v>41</v>
      </c>
      <c r="C104" s="32">
        <v>20</v>
      </c>
      <c r="D104" s="32" t="s">
        <v>38</v>
      </c>
      <c r="E104" s="234" t="s">
        <v>282</v>
      </c>
      <c r="F104" s="242">
        <f>+F105</f>
        <v>16682957561.52</v>
      </c>
      <c r="G104" s="242">
        <f>+G105</f>
        <v>0</v>
      </c>
      <c r="H104" s="242">
        <f>+H105</f>
        <v>16682957561.52</v>
      </c>
      <c r="I104" s="282">
        <f t="shared" si="6"/>
        <v>0.64048207120708778</v>
      </c>
      <c r="J104" s="242">
        <f>+J105</f>
        <v>16682957561.52</v>
      </c>
      <c r="K104" s="236">
        <f t="shared" si="7"/>
        <v>1</v>
      </c>
    </row>
    <row r="105" spans="1:11" ht="30" customHeight="1" x14ac:dyDescent="0.25">
      <c r="A105" s="114" t="s">
        <v>395</v>
      </c>
      <c r="B105" s="43" t="s">
        <v>41</v>
      </c>
      <c r="C105" s="43">
        <v>20</v>
      </c>
      <c r="D105" s="43" t="s">
        <v>38</v>
      </c>
      <c r="E105" s="237" t="s">
        <v>268</v>
      </c>
      <c r="F105" s="244">
        <v>16682957561.52</v>
      </c>
      <c r="G105" s="239">
        <v>0</v>
      </c>
      <c r="H105" s="240">
        <f>+F105-G105</f>
        <v>16682957561.52</v>
      </c>
      <c r="I105" s="281">
        <f t="shared" si="6"/>
        <v>0.64048207120708778</v>
      </c>
      <c r="J105" s="239">
        <v>16682957561.52</v>
      </c>
      <c r="K105" s="241">
        <f t="shared" si="7"/>
        <v>1</v>
      </c>
    </row>
    <row r="106" spans="1:11" ht="36.75" customHeight="1" x14ac:dyDescent="0.25">
      <c r="A106" s="113" t="s">
        <v>396</v>
      </c>
      <c r="B106" s="32" t="s">
        <v>41</v>
      </c>
      <c r="C106" s="32">
        <v>20</v>
      </c>
      <c r="D106" s="32" t="s">
        <v>38</v>
      </c>
      <c r="E106" s="234" t="s">
        <v>285</v>
      </c>
      <c r="F106" s="242">
        <f>+F107</f>
        <v>313648981</v>
      </c>
      <c r="G106" s="242">
        <f>+G107</f>
        <v>0</v>
      </c>
      <c r="H106" s="242">
        <f>+H107</f>
        <v>313648981</v>
      </c>
      <c r="I106" s="282">
        <f t="shared" si="6"/>
        <v>1.2041423005608218E-2</v>
      </c>
      <c r="J106" s="242">
        <f>+J107</f>
        <v>313648981</v>
      </c>
      <c r="K106" s="236">
        <f t="shared" si="7"/>
        <v>1</v>
      </c>
    </row>
    <row r="107" spans="1:11" ht="30" customHeight="1" x14ac:dyDescent="0.25">
      <c r="A107" s="114" t="s">
        <v>397</v>
      </c>
      <c r="B107" s="43" t="s">
        <v>41</v>
      </c>
      <c r="C107" s="43">
        <v>20</v>
      </c>
      <c r="D107" s="43" t="s">
        <v>38</v>
      </c>
      <c r="E107" s="237" t="s">
        <v>268</v>
      </c>
      <c r="F107" s="244">
        <v>313648981</v>
      </c>
      <c r="G107" s="239">
        <v>0</v>
      </c>
      <c r="H107" s="240">
        <f>+F107-G107</f>
        <v>313648981</v>
      </c>
      <c r="I107" s="281">
        <f t="shared" si="6"/>
        <v>1.2041423005608218E-2</v>
      </c>
      <c r="J107" s="239">
        <v>313648981</v>
      </c>
      <c r="K107" s="241">
        <f t="shared" si="7"/>
        <v>1</v>
      </c>
    </row>
    <row r="108" spans="1:11" ht="39" customHeight="1" x14ac:dyDescent="0.25">
      <c r="A108" s="113" t="s">
        <v>287</v>
      </c>
      <c r="B108" s="32" t="s">
        <v>41</v>
      </c>
      <c r="C108" s="32">
        <v>20</v>
      </c>
      <c r="D108" s="32" t="s">
        <v>38</v>
      </c>
      <c r="E108" s="234" t="s">
        <v>288</v>
      </c>
      <c r="F108" s="242">
        <f t="shared" ref="F108:H110" si="13">+F109</f>
        <v>32886936</v>
      </c>
      <c r="G108" s="242">
        <f t="shared" si="13"/>
        <v>0</v>
      </c>
      <c r="H108" s="242">
        <f t="shared" si="13"/>
        <v>32886936</v>
      </c>
      <c r="I108" s="282">
        <f t="shared" si="6"/>
        <v>1.2625754640483437E-3</v>
      </c>
      <c r="J108" s="242">
        <f>+J109</f>
        <v>32886936</v>
      </c>
      <c r="K108" s="236">
        <f t="shared" si="7"/>
        <v>1</v>
      </c>
    </row>
    <row r="109" spans="1:11" ht="39" customHeight="1" x14ac:dyDescent="0.25">
      <c r="A109" s="113" t="s">
        <v>398</v>
      </c>
      <c r="B109" s="32" t="s">
        <v>41</v>
      </c>
      <c r="C109" s="32">
        <v>20</v>
      </c>
      <c r="D109" s="32" t="s">
        <v>38</v>
      </c>
      <c r="E109" s="234" t="s">
        <v>288</v>
      </c>
      <c r="F109" s="242">
        <f t="shared" si="13"/>
        <v>32886936</v>
      </c>
      <c r="G109" s="242">
        <f t="shared" si="13"/>
        <v>0</v>
      </c>
      <c r="H109" s="242">
        <f t="shared" si="13"/>
        <v>32886936</v>
      </c>
      <c r="I109" s="282">
        <f t="shared" si="6"/>
        <v>1.2625754640483437E-3</v>
      </c>
      <c r="J109" s="242">
        <f>+J110</f>
        <v>32886936</v>
      </c>
      <c r="K109" s="236">
        <f t="shared" si="7"/>
        <v>1</v>
      </c>
    </row>
    <row r="110" spans="1:11" ht="39" customHeight="1" x14ac:dyDescent="0.25">
      <c r="A110" s="113" t="s">
        <v>399</v>
      </c>
      <c r="B110" s="32" t="s">
        <v>41</v>
      </c>
      <c r="C110" s="32">
        <v>20</v>
      </c>
      <c r="D110" s="32" t="s">
        <v>38</v>
      </c>
      <c r="E110" s="234" t="s">
        <v>266</v>
      </c>
      <c r="F110" s="235">
        <f t="shared" si="13"/>
        <v>32886936</v>
      </c>
      <c r="G110" s="235">
        <f t="shared" si="13"/>
        <v>0</v>
      </c>
      <c r="H110" s="235">
        <f t="shared" si="13"/>
        <v>32886936</v>
      </c>
      <c r="I110" s="282">
        <f t="shared" si="6"/>
        <v>1.2625754640483437E-3</v>
      </c>
      <c r="J110" s="235">
        <f>+J111</f>
        <v>32886936</v>
      </c>
      <c r="K110" s="236">
        <f t="shared" si="7"/>
        <v>1</v>
      </c>
    </row>
    <row r="111" spans="1:11" ht="30" customHeight="1" x14ac:dyDescent="0.25">
      <c r="A111" s="114" t="s">
        <v>400</v>
      </c>
      <c r="B111" s="43" t="s">
        <v>41</v>
      </c>
      <c r="C111" s="43">
        <v>20</v>
      </c>
      <c r="D111" s="43" t="s">
        <v>38</v>
      </c>
      <c r="E111" s="237" t="s">
        <v>268</v>
      </c>
      <c r="F111" s="244">
        <v>32886936</v>
      </c>
      <c r="G111" s="239">
        <v>0</v>
      </c>
      <c r="H111" s="240">
        <f>+F111-G111</f>
        <v>32886936</v>
      </c>
      <c r="I111" s="281">
        <f t="shared" si="6"/>
        <v>1.2625754640483437E-3</v>
      </c>
      <c r="J111" s="239">
        <v>32886936</v>
      </c>
      <c r="K111" s="241">
        <f t="shared" si="7"/>
        <v>1</v>
      </c>
    </row>
    <row r="112" spans="1:11" ht="34.5" customHeight="1" x14ac:dyDescent="0.25">
      <c r="A112" s="113" t="s">
        <v>291</v>
      </c>
      <c r="B112" s="32" t="s">
        <v>37</v>
      </c>
      <c r="C112" s="32">
        <v>10</v>
      </c>
      <c r="D112" s="32" t="s">
        <v>38</v>
      </c>
      <c r="E112" s="234" t="s">
        <v>292</v>
      </c>
      <c r="F112" s="257">
        <f t="shared" ref="F112:H116" si="14">+F113</f>
        <v>49268675</v>
      </c>
      <c r="G112" s="257">
        <f t="shared" si="14"/>
        <v>0</v>
      </c>
      <c r="H112" s="257">
        <f t="shared" si="14"/>
        <v>49268675</v>
      </c>
      <c r="I112" s="282">
        <f t="shared" si="6"/>
        <v>1.8914933334370837E-3</v>
      </c>
      <c r="J112" s="257">
        <f>+J113</f>
        <v>49268675</v>
      </c>
      <c r="K112" s="236">
        <f t="shared" si="7"/>
        <v>1</v>
      </c>
    </row>
    <row r="113" spans="1:11" ht="34.5" customHeight="1" x14ac:dyDescent="0.25">
      <c r="A113" s="113" t="s">
        <v>293</v>
      </c>
      <c r="B113" s="32" t="s">
        <v>37</v>
      </c>
      <c r="C113" s="32">
        <v>10</v>
      </c>
      <c r="D113" s="32" t="s">
        <v>38</v>
      </c>
      <c r="E113" s="256" t="s">
        <v>255</v>
      </c>
      <c r="F113" s="257">
        <f t="shared" si="14"/>
        <v>49268675</v>
      </c>
      <c r="G113" s="257">
        <f t="shared" si="14"/>
        <v>0</v>
      </c>
      <c r="H113" s="257">
        <f t="shared" si="14"/>
        <v>49268675</v>
      </c>
      <c r="I113" s="282">
        <f t="shared" si="6"/>
        <v>1.8914933334370837E-3</v>
      </c>
      <c r="J113" s="257">
        <f>+J114</f>
        <v>49268675</v>
      </c>
      <c r="K113" s="236">
        <f t="shared" si="7"/>
        <v>1</v>
      </c>
    </row>
    <row r="114" spans="1:11" ht="49.5" customHeight="1" x14ac:dyDescent="0.25">
      <c r="A114" s="113" t="s">
        <v>300</v>
      </c>
      <c r="B114" s="32" t="s">
        <v>37</v>
      </c>
      <c r="C114" s="32">
        <v>10</v>
      </c>
      <c r="D114" s="32" t="s">
        <v>38</v>
      </c>
      <c r="E114" s="234" t="s">
        <v>301</v>
      </c>
      <c r="F114" s="242">
        <f t="shared" si="14"/>
        <v>49268675</v>
      </c>
      <c r="G114" s="242">
        <f t="shared" si="14"/>
        <v>0</v>
      </c>
      <c r="H114" s="242">
        <f t="shared" si="14"/>
        <v>49268675</v>
      </c>
      <c r="I114" s="282">
        <f t="shared" si="6"/>
        <v>1.8914933334370837E-3</v>
      </c>
      <c r="J114" s="242">
        <f>+J115</f>
        <v>49268675</v>
      </c>
      <c r="K114" s="236">
        <f t="shared" si="7"/>
        <v>1</v>
      </c>
    </row>
    <row r="115" spans="1:11" ht="49.5" customHeight="1" x14ac:dyDescent="0.25">
      <c r="A115" s="113" t="s">
        <v>404</v>
      </c>
      <c r="B115" s="32" t="s">
        <v>37</v>
      </c>
      <c r="C115" s="32">
        <v>10</v>
      </c>
      <c r="D115" s="32" t="s">
        <v>38</v>
      </c>
      <c r="E115" s="234" t="s">
        <v>301</v>
      </c>
      <c r="F115" s="242">
        <f t="shared" si="14"/>
        <v>49268675</v>
      </c>
      <c r="G115" s="242">
        <f t="shared" si="14"/>
        <v>0</v>
      </c>
      <c r="H115" s="242">
        <f t="shared" si="14"/>
        <v>49268675</v>
      </c>
      <c r="I115" s="282">
        <f t="shared" si="6"/>
        <v>1.8914933334370837E-3</v>
      </c>
      <c r="J115" s="242">
        <f>+J116</f>
        <v>49268675</v>
      </c>
      <c r="K115" s="236">
        <f t="shared" si="7"/>
        <v>1</v>
      </c>
    </row>
    <row r="116" spans="1:11" ht="34.5" customHeight="1" x14ac:dyDescent="0.25">
      <c r="A116" s="113" t="s">
        <v>405</v>
      </c>
      <c r="B116" s="32" t="s">
        <v>37</v>
      </c>
      <c r="C116" s="32">
        <v>10</v>
      </c>
      <c r="D116" s="32" t="s">
        <v>38</v>
      </c>
      <c r="E116" s="234" t="s">
        <v>266</v>
      </c>
      <c r="F116" s="242">
        <f t="shared" si="14"/>
        <v>49268675</v>
      </c>
      <c r="G116" s="242">
        <f t="shared" si="14"/>
        <v>0</v>
      </c>
      <c r="H116" s="242">
        <f t="shared" si="14"/>
        <v>49268675</v>
      </c>
      <c r="I116" s="282">
        <f t="shared" si="6"/>
        <v>1.8914933334370837E-3</v>
      </c>
      <c r="J116" s="242">
        <f>+J117</f>
        <v>49268675</v>
      </c>
      <c r="K116" s="236">
        <f t="shared" si="7"/>
        <v>1</v>
      </c>
    </row>
    <row r="117" spans="1:11" ht="30" customHeight="1" x14ac:dyDescent="0.25">
      <c r="A117" s="114" t="s">
        <v>406</v>
      </c>
      <c r="B117" s="43" t="s">
        <v>37</v>
      </c>
      <c r="C117" s="43">
        <v>10</v>
      </c>
      <c r="D117" s="43" t="s">
        <v>38</v>
      </c>
      <c r="E117" s="237" t="s">
        <v>268</v>
      </c>
      <c r="F117" s="244">
        <v>49268675</v>
      </c>
      <c r="G117" s="239">
        <v>0</v>
      </c>
      <c r="H117" s="240">
        <f>+F117-G117</f>
        <v>49268675</v>
      </c>
      <c r="I117" s="281">
        <f t="shared" si="6"/>
        <v>1.8914933334370837E-3</v>
      </c>
      <c r="J117" s="239">
        <v>49268675</v>
      </c>
      <c r="K117" s="241">
        <f t="shared" si="7"/>
        <v>1</v>
      </c>
    </row>
    <row r="118" spans="1:11" ht="34.5" customHeight="1" x14ac:dyDescent="0.25">
      <c r="A118" s="201" t="s">
        <v>321</v>
      </c>
      <c r="B118" s="135" t="s">
        <v>37</v>
      </c>
      <c r="C118" s="32">
        <v>10</v>
      </c>
      <c r="D118" s="32" t="s">
        <v>38</v>
      </c>
      <c r="E118" s="256" t="s">
        <v>322</v>
      </c>
      <c r="F118" s="243">
        <f t="shared" ref="F118:H120" si="15">+F121</f>
        <v>683920904</v>
      </c>
      <c r="G118" s="243">
        <f t="shared" si="15"/>
        <v>0</v>
      </c>
      <c r="H118" s="243">
        <f t="shared" si="15"/>
        <v>683920904</v>
      </c>
      <c r="I118" s="282">
        <f t="shared" si="6"/>
        <v>2.6256679939419186E-2</v>
      </c>
      <c r="J118" s="243">
        <f>+J121</f>
        <v>683920904</v>
      </c>
      <c r="K118" s="236">
        <f t="shared" si="7"/>
        <v>1</v>
      </c>
    </row>
    <row r="119" spans="1:11" ht="34.5" customHeight="1" x14ac:dyDescent="0.25">
      <c r="A119" s="201" t="s">
        <v>321</v>
      </c>
      <c r="B119" s="135" t="s">
        <v>37</v>
      </c>
      <c r="C119" s="32">
        <v>13</v>
      </c>
      <c r="D119" s="32" t="s">
        <v>38</v>
      </c>
      <c r="E119" s="256" t="s">
        <v>322</v>
      </c>
      <c r="F119" s="243">
        <f t="shared" si="15"/>
        <v>65837000</v>
      </c>
      <c r="G119" s="243">
        <f t="shared" si="15"/>
        <v>0</v>
      </c>
      <c r="H119" s="243">
        <f t="shared" si="15"/>
        <v>65837000</v>
      </c>
      <c r="I119" s="282">
        <f t="shared" si="6"/>
        <v>2.5275745002985624E-3</v>
      </c>
      <c r="J119" s="243">
        <f>+J122</f>
        <v>65837000</v>
      </c>
      <c r="K119" s="236">
        <f t="shared" si="7"/>
        <v>1</v>
      </c>
    </row>
    <row r="120" spans="1:11" ht="34.5" customHeight="1" x14ac:dyDescent="0.25">
      <c r="A120" s="201" t="s">
        <v>321</v>
      </c>
      <c r="B120" s="135" t="s">
        <v>41</v>
      </c>
      <c r="C120" s="32">
        <v>20</v>
      </c>
      <c r="D120" s="32" t="s">
        <v>38</v>
      </c>
      <c r="E120" s="256" t="s">
        <v>322</v>
      </c>
      <c r="F120" s="257">
        <f t="shared" si="15"/>
        <v>188325606</v>
      </c>
      <c r="G120" s="257">
        <f t="shared" si="15"/>
        <v>0</v>
      </c>
      <c r="H120" s="257">
        <f t="shared" si="15"/>
        <v>188325606</v>
      </c>
      <c r="I120" s="282">
        <f t="shared" si="6"/>
        <v>7.2300833798452837E-3</v>
      </c>
      <c r="J120" s="257">
        <f>+J123</f>
        <v>188325606</v>
      </c>
      <c r="K120" s="236">
        <f t="shared" si="7"/>
        <v>1</v>
      </c>
    </row>
    <row r="121" spans="1:11" ht="34.5" customHeight="1" x14ac:dyDescent="0.25">
      <c r="A121" s="201" t="s">
        <v>323</v>
      </c>
      <c r="B121" s="135" t="s">
        <v>37</v>
      </c>
      <c r="C121" s="32">
        <v>10</v>
      </c>
      <c r="D121" s="32" t="s">
        <v>38</v>
      </c>
      <c r="E121" s="256" t="s">
        <v>255</v>
      </c>
      <c r="F121" s="243">
        <f>+F124+F128+F142+F146</f>
        <v>683920904</v>
      </c>
      <c r="G121" s="243">
        <f>+G124+G128+G142+G146</f>
        <v>0</v>
      </c>
      <c r="H121" s="243">
        <f>+H124+H128+H142+H146</f>
        <v>683920904</v>
      </c>
      <c r="I121" s="282">
        <f t="shared" si="6"/>
        <v>2.6256679939419186E-2</v>
      </c>
      <c r="J121" s="243">
        <f>+J124+J128+J142+J146</f>
        <v>683920904</v>
      </c>
      <c r="K121" s="236">
        <f t="shared" si="7"/>
        <v>1</v>
      </c>
    </row>
    <row r="122" spans="1:11" ht="34.5" customHeight="1" x14ac:dyDescent="0.25">
      <c r="A122" s="201" t="s">
        <v>323</v>
      </c>
      <c r="B122" s="135" t="s">
        <v>37</v>
      </c>
      <c r="C122" s="32">
        <v>13</v>
      </c>
      <c r="D122" s="32" t="s">
        <v>38</v>
      </c>
      <c r="E122" s="256" t="s">
        <v>255</v>
      </c>
      <c r="F122" s="243">
        <f t="shared" ref="F122:H123" si="16">+F129</f>
        <v>65837000</v>
      </c>
      <c r="G122" s="243">
        <f t="shared" si="16"/>
        <v>0</v>
      </c>
      <c r="H122" s="243">
        <f t="shared" si="16"/>
        <v>65837000</v>
      </c>
      <c r="I122" s="282">
        <f t="shared" si="6"/>
        <v>2.5275745002985624E-3</v>
      </c>
      <c r="J122" s="243">
        <f>+J129</f>
        <v>65837000</v>
      </c>
      <c r="K122" s="236">
        <f t="shared" si="7"/>
        <v>1</v>
      </c>
    </row>
    <row r="123" spans="1:11" ht="34.5" customHeight="1" x14ac:dyDescent="0.25">
      <c r="A123" s="201" t="s">
        <v>323</v>
      </c>
      <c r="B123" s="135" t="s">
        <v>41</v>
      </c>
      <c r="C123" s="32">
        <v>20</v>
      </c>
      <c r="D123" s="32" t="s">
        <v>38</v>
      </c>
      <c r="E123" s="256" t="s">
        <v>255</v>
      </c>
      <c r="F123" s="243">
        <f t="shared" si="16"/>
        <v>188325606</v>
      </c>
      <c r="G123" s="243">
        <f t="shared" si="16"/>
        <v>0</v>
      </c>
      <c r="H123" s="243">
        <f t="shared" si="16"/>
        <v>188325606</v>
      </c>
      <c r="I123" s="282">
        <f t="shared" si="6"/>
        <v>7.2300833798452837E-3</v>
      </c>
      <c r="J123" s="243">
        <f>+J130</f>
        <v>188325606</v>
      </c>
      <c r="K123" s="236">
        <f t="shared" si="7"/>
        <v>1</v>
      </c>
    </row>
    <row r="124" spans="1:11" ht="66" customHeight="1" x14ac:dyDescent="0.25">
      <c r="A124" s="199" t="s">
        <v>324</v>
      </c>
      <c r="B124" s="135" t="s">
        <v>37</v>
      </c>
      <c r="C124" s="32">
        <v>10</v>
      </c>
      <c r="D124" s="32" t="s">
        <v>38</v>
      </c>
      <c r="E124" s="256" t="s">
        <v>325</v>
      </c>
      <c r="F124" s="243">
        <f t="shared" ref="F124:H126" si="17">+F125</f>
        <v>12935605</v>
      </c>
      <c r="G124" s="243">
        <f t="shared" si="17"/>
        <v>0</v>
      </c>
      <c r="H124" s="243">
        <f t="shared" si="17"/>
        <v>12935605</v>
      </c>
      <c r="I124" s="282">
        <f t="shared" si="6"/>
        <v>4.9661596585407267E-4</v>
      </c>
      <c r="J124" s="243">
        <f>+J125</f>
        <v>12935605</v>
      </c>
      <c r="K124" s="236">
        <f t="shared" si="7"/>
        <v>1</v>
      </c>
    </row>
    <row r="125" spans="1:11" ht="49.5" customHeight="1" x14ac:dyDescent="0.25">
      <c r="A125" s="199" t="s">
        <v>430</v>
      </c>
      <c r="B125" s="135" t="s">
        <v>37</v>
      </c>
      <c r="C125" s="32">
        <v>10</v>
      </c>
      <c r="D125" s="32" t="s">
        <v>38</v>
      </c>
      <c r="E125" s="256" t="s">
        <v>325</v>
      </c>
      <c r="F125" s="243">
        <f t="shared" si="17"/>
        <v>12935605</v>
      </c>
      <c r="G125" s="243">
        <f t="shared" si="17"/>
        <v>0</v>
      </c>
      <c r="H125" s="243">
        <f t="shared" si="17"/>
        <v>12935605</v>
      </c>
      <c r="I125" s="282">
        <f t="shared" si="6"/>
        <v>4.9661596585407267E-4</v>
      </c>
      <c r="J125" s="243">
        <f>+J126</f>
        <v>12935605</v>
      </c>
      <c r="K125" s="236">
        <f t="shared" si="7"/>
        <v>1</v>
      </c>
    </row>
    <row r="126" spans="1:11" ht="35.25" customHeight="1" x14ac:dyDescent="0.25">
      <c r="A126" s="199" t="s">
        <v>431</v>
      </c>
      <c r="B126" s="135" t="s">
        <v>37</v>
      </c>
      <c r="C126" s="32">
        <v>10</v>
      </c>
      <c r="D126" s="32" t="s">
        <v>38</v>
      </c>
      <c r="E126" s="256" t="s">
        <v>328</v>
      </c>
      <c r="F126" s="243">
        <f t="shared" si="17"/>
        <v>12935605</v>
      </c>
      <c r="G126" s="243">
        <f t="shared" si="17"/>
        <v>0</v>
      </c>
      <c r="H126" s="243">
        <f t="shared" si="17"/>
        <v>12935605</v>
      </c>
      <c r="I126" s="282">
        <f t="shared" si="6"/>
        <v>4.9661596585407267E-4</v>
      </c>
      <c r="J126" s="243">
        <f>+J127</f>
        <v>12935605</v>
      </c>
      <c r="K126" s="236">
        <f t="shared" si="7"/>
        <v>1</v>
      </c>
    </row>
    <row r="127" spans="1:11" ht="48" customHeight="1" x14ac:dyDescent="0.25">
      <c r="A127" s="114" t="s">
        <v>432</v>
      </c>
      <c r="B127" s="148" t="s">
        <v>37</v>
      </c>
      <c r="C127" s="43">
        <v>10</v>
      </c>
      <c r="D127" s="43" t="s">
        <v>38</v>
      </c>
      <c r="E127" s="237" t="s">
        <v>268</v>
      </c>
      <c r="F127" s="244">
        <v>12935605</v>
      </c>
      <c r="G127" s="239">
        <v>0</v>
      </c>
      <c r="H127" s="240">
        <f>+F127-G127</f>
        <v>12935605</v>
      </c>
      <c r="I127" s="281">
        <f t="shared" si="6"/>
        <v>4.9661596585407267E-4</v>
      </c>
      <c r="J127" s="239">
        <v>12935605</v>
      </c>
      <c r="K127" s="241">
        <f t="shared" si="7"/>
        <v>1</v>
      </c>
    </row>
    <row r="128" spans="1:11" ht="64.5" customHeight="1" x14ac:dyDescent="0.25">
      <c r="A128" s="199" t="s">
        <v>330</v>
      </c>
      <c r="B128" s="71" t="s">
        <v>37</v>
      </c>
      <c r="C128" s="32">
        <v>10</v>
      </c>
      <c r="D128" s="32" t="s">
        <v>38</v>
      </c>
      <c r="E128" s="256" t="s">
        <v>331</v>
      </c>
      <c r="F128" s="257">
        <f t="shared" ref="F128:H130" si="18">+F131</f>
        <v>487602449</v>
      </c>
      <c r="G128" s="257">
        <f t="shared" si="18"/>
        <v>0</v>
      </c>
      <c r="H128" s="257">
        <f t="shared" si="18"/>
        <v>487602449</v>
      </c>
      <c r="I128" s="282">
        <f t="shared" si="6"/>
        <v>1.8719739908797942E-2</v>
      </c>
      <c r="J128" s="257">
        <f>+J131</f>
        <v>487602449</v>
      </c>
      <c r="K128" s="236">
        <f t="shared" si="7"/>
        <v>1</v>
      </c>
    </row>
    <row r="129" spans="1:11" ht="64.5" customHeight="1" x14ac:dyDescent="0.25">
      <c r="A129" s="199" t="s">
        <v>330</v>
      </c>
      <c r="B129" s="135" t="s">
        <v>37</v>
      </c>
      <c r="C129" s="32">
        <v>13</v>
      </c>
      <c r="D129" s="32" t="s">
        <v>38</v>
      </c>
      <c r="E129" s="256" t="s">
        <v>331</v>
      </c>
      <c r="F129" s="257">
        <f t="shared" si="18"/>
        <v>65837000</v>
      </c>
      <c r="G129" s="257">
        <f t="shared" si="18"/>
        <v>0</v>
      </c>
      <c r="H129" s="257">
        <f t="shared" si="18"/>
        <v>65837000</v>
      </c>
      <c r="I129" s="282">
        <f t="shared" si="6"/>
        <v>2.5275745002985624E-3</v>
      </c>
      <c r="J129" s="257">
        <f>+J132</f>
        <v>65837000</v>
      </c>
      <c r="K129" s="236">
        <f t="shared" si="7"/>
        <v>1</v>
      </c>
    </row>
    <row r="130" spans="1:11" ht="64.5" customHeight="1" x14ac:dyDescent="0.25">
      <c r="A130" s="199" t="s">
        <v>330</v>
      </c>
      <c r="B130" s="135" t="s">
        <v>41</v>
      </c>
      <c r="C130" s="32">
        <v>20</v>
      </c>
      <c r="D130" s="32" t="s">
        <v>38</v>
      </c>
      <c r="E130" s="256" t="s">
        <v>331</v>
      </c>
      <c r="F130" s="257">
        <f t="shared" si="18"/>
        <v>188325606</v>
      </c>
      <c r="G130" s="257">
        <f t="shared" si="18"/>
        <v>0</v>
      </c>
      <c r="H130" s="257">
        <f t="shared" si="18"/>
        <v>188325606</v>
      </c>
      <c r="I130" s="282">
        <f t="shared" si="6"/>
        <v>7.2300833798452837E-3</v>
      </c>
      <c r="J130" s="257">
        <f>+J133</f>
        <v>188325606</v>
      </c>
      <c r="K130" s="236">
        <f t="shared" si="7"/>
        <v>1</v>
      </c>
    </row>
    <row r="131" spans="1:11" ht="53.25" customHeight="1" x14ac:dyDescent="0.25">
      <c r="A131" s="199" t="s">
        <v>407</v>
      </c>
      <c r="B131" s="71" t="s">
        <v>37</v>
      </c>
      <c r="C131" s="32">
        <v>10</v>
      </c>
      <c r="D131" s="32" t="s">
        <v>38</v>
      </c>
      <c r="E131" s="256" t="s">
        <v>331</v>
      </c>
      <c r="F131" s="243">
        <f>+F134+F136</f>
        <v>487602449</v>
      </c>
      <c r="G131" s="243">
        <f>+G134+G136</f>
        <v>0</v>
      </c>
      <c r="H131" s="243">
        <f>+H134+H136</f>
        <v>487602449</v>
      </c>
      <c r="I131" s="282">
        <f t="shared" si="6"/>
        <v>1.8719739908797942E-2</v>
      </c>
      <c r="J131" s="243">
        <f>+J134+J136</f>
        <v>487602449</v>
      </c>
      <c r="K131" s="236">
        <f t="shared" si="7"/>
        <v>1</v>
      </c>
    </row>
    <row r="132" spans="1:11" ht="53.25" customHeight="1" x14ac:dyDescent="0.25">
      <c r="A132" s="199" t="s">
        <v>407</v>
      </c>
      <c r="B132" s="135" t="s">
        <v>37</v>
      </c>
      <c r="C132" s="32">
        <v>13</v>
      </c>
      <c r="D132" s="32" t="s">
        <v>38</v>
      </c>
      <c r="E132" s="256" t="s">
        <v>331</v>
      </c>
      <c r="F132" s="243">
        <f>+F138</f>
        <v>65837000</v>
      </c>
      <c r="G132" s="243">
        <f>+G138</f>
        <v>0</v>
      </c>
      <c r="H132" s="243">
        <f>+H138</f>
        <v>65837000</v>
      </c>
      <c r="I132" s="282">
        <f t="shared" si="6"/>
        <v>2.5275745002985624E-3</v>
      </c>
      <c r="J132" s="243">
        <f>+J138</f>
        <v>65837000</v>
      </c>
      <c r="K132" s="236">
        <f t="shared" si="7"/>
        <v>1</v>
      </c>
    </row>
    <row r="133" spans="1:11" ht="53.25" customHeight="1" x14ac:dyDescent="0.25">
      <c r="A133" s="199" t="s">
        <v>407</v>
      </c>
      <c r="B133" s="135" t="s">
        <v>41</v>
      </c>
      <c r="C133" s="32">
        <v>20</v>
      </c>
      <c r="D133" s="32" t="s">
        <v>38</v>
      </c>
      <c r="E133" s="256" t="s">
        <v>331</v>
      </c>
      <c r="F133" s="243">
        <f>+F140</f>
        <v>188325606</v>
      </c>
      <c r="G133" s="243">
        <f>+G140</f>
        <v>0</v>
      </c>
      <c r="H133" s="243">
        <f>+H140</f>
        <v>188325606</v>
      </c>
      <c r="I133" s="282">
        <f t="shared" si="6"/>
        <v>7.2300833798452837E-3</v>
      </c>
      <c r="J133" s="243">
        <f>+J140</f>
        <v>188325606</v>
      </c>
      <c r="K133" s="236">
        <f t="shared" si="7"/>
        <v>1</v>
      </c>
    </row>
    <row r="134" spans="1:11" ht="34.5" customHeight="1" x14ac:dyDescent="0.25">
      <c r="A134" s="199" t="s">
        <v>408</v>
      </c>
      <c r="B134" s="71" t="s">
        <v>37</v>
      </c>
      <c r="C134" s="32">
        <v>10</v>
      </c>
      <c r="D134" s="32" t="s">
        <v>38</v>
      </c>
      <c r="E134" s="234" t="s">
        <v>266</v>
      </c>
      <c r="F134" s="243">
        <f>+F135</f>
        <v>449777449</v>
      </c>
      <c r="G134" s="243">
        <f>+G135</f>
        <v>0</v>
      </c>
      <c r="H134" s="243">
        <f>+H135</f>
        <v>449777449</v>
      </c>
      <c r="I134" s="282">
        <f t="shared" si="6"/>
        <v>1.7267585262113052E-2</v>
      </c>
      <c r="J134" s="243">
        <f>+J135</f>
        <v>449777449</v>
      </c>
      <c r="K134" s="236">
        <f t="shared" si="7"/>
        <v>1</v>
      </c>
    </row>
    <row r="135" spans="1:11" ht="32.25" customHeight="1" x14ac:dyDescent="0.25">
      <c r="A135" s="202" t="s">
        <v>409</v>
      </c>
      <c r="B135" s="124" t="s">
        <v>37</v>
      </c>
      <c r="C135" s="43">
        <v>10</v>
      </c>
      <c r="D135" s="43" t="s">
        <v>38</v>
      </c>
      <c r="E135" s="258" t="s">
        <v>268</v>
      </c>
      <c r="F135" s="244">
        <v>449777449</v>
      </c>
      <c r="G135" s="239">
        <v>0</v>
      </c>
      <c r="H135" s="240">
        <f>+F135-G135</f>
        <v>449777449</v>
      </c>
      <c r="I135" s="281">
        <f t="shared" si="6"/>
        <v>1.7267585262113052E-2</v>
      </c>
      <c r="J135" s="239">
        <v>449777449</v>
      </c>
      <c r="K135" s="241">
        <f t="shared" si="7"/>
        <v>1</v>
      </c>
    </row>
    <row r="136" spans="1:11" ht="30.75" customHeight="1" x14ac:dyDescent="0.25">
      <c r="A136" s="199" t="s">
        <v>410</v>
      </c>
      <c r="B136" s="71" t="s">
        <v>37</v>
      </c>
      <c r="C136" s="32">
        <v>10</v>
      </c>
      <c r="D136" s="32" t="s">
        <v>38</v>
      </c>
      <c r="E136" s="234" t="s">
        <v>336</v>
      </c>
      <c r="F136" s="242">
        <f>+F137</f>
        <v>37825000</v>
      </c>
      <c r="G136" s="242">
        <f>+G137</f>
        <v>0</v>
      </c>
      <c r="H136" s="242">
        <f>+H137</f>
        <v>37825000</v>
      </c>
      <c r="I136" s="282">
        <f t="shared" ref="I136:I149" si="19">+H136/$H$150</f>
        <v>1.4521546466848903E-3</v>
      </c>
      <c r="J136" s="242">
        <f>+J137</f>
        <v>37825000</v>
      </c>
      <c r="K136" s="236">
        <f t="shared" ref="K136:K150" si="20">+J136/H136</f>
        <v>1</v>
      </c>
    </row>
    <row r="137" spans="1:11" ht="48" customHeight="1" x14ac:dyDescent="0.25">
      <c r="A137" s="202" t="s">
        <v>411</v>
      </c>
      <c r="B137" s="148" t="s">
        <v>37</v>
      </c>
      <c r="C137" s="43">
        <v>10</v>
      </c>
      <c r="D137" s="43" t="s">
        <v>38</v>
      </c>
      <c r="E137" s="258" t="s">
        <v>268</v>
      </c>
      <c r="F137" s="244">
        <v>37825000</v>
      </c>
      <c r="G137" s="239">
        <v>0</v>
      </c>
      <c r="H137" s="240">
        <f>+F137-G137</f>
        <v>37825000</v>
      </c>
      <c r="I137" s="281">
        <f t="shared" si="19"/>
        <v>1.4521546466848903E-3</v>
      </c>
      <c r="J137" s="239">
        <v>37825000</v>
      </c>
      <c r="K137" s="241">
        <f t="shared" si="20"/>
        <v>1</v>
      </c>
    </row>
    <row r="138" spans="1:11" ht="30.75" customHeight="1" x14ac:dyDescent="0.25">
      <c r="A138" s="199" t="s">
        <v>410</v>
      </c>
      <c r="B138" s="71" t="s">
        <v>37</v>
      </c>
      <c r="C138" s="32">
        <v>13</v>
      </c>
      <c r="D138" s="32" t="s">
        <v>38</v>
      </c>
      <c r="E138" s="234" t="s">
        <v>336</v>
      </c>
      <c r="F138" s="242">
        <f>+F139</f>
        <v>65837000</v>
      </c>
      <c r="G138" s="242">
        <f>+G139</f>
        <v>0</v>
      </c>
      <c r="H138" s="242">
        <f>+H139</f>
        <v>65837000</v>
      </c>
      <c r="I138" s="282">
        <f t="shared" si="19"/>
        <v>2.5275745002985624E-3</v>
      </c>
      <c r="J138" s="242">
        <f>+J139</f>
        <v>65837000</v>
      </c>
      <c r="K138" s="236">
        <f t="shared" si="20"/>
        <v>1</v>
      </c>
    </row>
    <row r="139" spans="1:11" ht="48" customHeight="1" x14ac:dyDescent="0.25">
      <c r="A139" s="202" t="s">
        <v>411</v>
      </c>
      <c r="B139" s="148" t="s">
        <v>37</v>
      </c>
      <c r="C139" s="43">
        <v>13</v>
      </c>
      <c r="D139" s="43" t="s">
        <v>38</v>
      </c>
      <c r="E139" s="258" t="s">
        <v>268</v>
      </c>
      <c r="F139" s="244">
        <v>65837000</v>
      </c>
      <c r="G139" s="239">
        <v>0</v>
      </c>
      <c r="H139" s="240">
        <f>+F139-G139</f>
        <v>65837000</v>
      </c>
      <c r="I139" s="282">
        <f t="shared" si="19"/>
        <v>2.5275745002985624E-3</v>
      </c>
      <c r="J139" s="239">
        <v>65837000</v>
      </c>
      <c r="K139" s="236">
        <f t="shared" si="20"/>
        <v>1</v>
      </c>
    </row>
    <row r="140" spans="1:11" ht="34.5" customHeight="1" x14ac:dyDescent="0.25">
      <c r="A140" s="199" t="s">
        <v>408</v>
      </c>
      <c r="B140" s="71" t="s">
        <v>41</v>
      </c>
      <c r="C140" s="32">
        <v>20</v>
      </c>
      <c r="D140" s="32" t="s">
        <v>38</v>
      </c>
      <c r="E140" s="234" t="s">
        <v>266</v>
      </c>
      <c r="F140" s="243">
        <f>+F141</f>
        <v>188325606</v>
      </c>
      <c r="G140" s="243">
        <f>+G141</f>
        <v>0</v>
      </c>
      <c r="H140" s="243">
        <f>+H141</f>
        <v>188325606</v>
      </c>
      <c r="I140" s="282">
        <f t="shared" si="19"/>
        <v>7.2300833798452837E-3</v>
      </c>
      <c r="J140" s="243">
        <f>+J141</f>
        <v>188325606</v>
      </c>
      <c r="K140" s="236">
        <f t="shared" si="20"/>
        <v>1</v>
      </c>
    </row>
    <row r="141" spans="1:11" ht="48" customHeight="1" x14ac:dyDescent="0.25">
      <c r="A141" s="202" t="s">
        <v>409</v>
      </c>
      <c r="B141" s="148" t="s">
        <v>41</v>
      </c>
      <c r="C141" s="43">
        <v>20</v>
      </c>
      <c r="D141" s="43" t="s">
        <v>38</v>
      </c>
      <c r="E141" s="258" t="s">
        <v>268</v>
      </c>
      <c r="F141" s="244">
        <v>188325606</v>
      </c>
      <c r="G141" s="239">
        <v>0</v>
      </c>
      <c r="H141" s="240">
        <f>+F141-G141</f>
        <v>188325606</v>
      </c>
      <c r="I141" s="281">
        <f t="shared" si="19"/>
        <v>7.2300833798452837E-3</v>
      </c>
      <c r="J141" s="239">
        <v>188325606</v>
      </c>
      <c r="K141" s="241">
        <f t="shared" si="20"/>
        <v>1</v>
      </c>
    </row>
    <row r="142" spans="1:11" ht="66" customHeight="1" x14ac:dyDescent="0.25">
      <c r="A142" s="199" t="s">
        <v>338</v>
      </c>
      <c r="B142" s="135" t="s">
        <v>37</v>
      </c>
      <c r="C142" s="32">
        <v>10</v>
      </c>
      <c r="D142" s="32" t="s">
        <v>38</v>
      </c>
      <c r="E142" s="256" t="s">
        <v>339</v>
      </c>
      <c r="F142" s="243">
        <f t="shared" ref="F142:H144" si="21">+F143</f>
        <v>45690333</v>
      </c>
      <c r="G142" s="243">
        <f t="shared" si="21"/>
        <v>0</v>
      </c>
      <c r="H142" s="243">
        <f t="shared" si="21"/>
        <v>45690333</v>
      </c>
      <c r="I142" s="282">
        <f t="shared" si="19"/>
        <v>1.7541157798950425E-3</v>
      </c>
      <c r="J142" s="243">
        <f>+J143</f>
        <v>45690333</v>
      </c>
      <c r="K142" s="236">
        <f t="shared" si="20"/>
        <v>1</v>
      </c>
    </row>
    <row r="143" spans="1:11" ht="60.75" customHeight="1" x14ac:dyDescent="0.25">
      <c r="A143" s="199" t="s">
        <v>412</v>
      </c>
      <c r="B143" s="135" t="s">
        <v>37</v>
      </c>
      <c r="C143" s="32">
        <v>10</v>
      </c>
      <c r="D143" s="32" t="s">
        <v>38</v>
      </c>
      <c r="E143" s="256" t="s">
        <v>339</v>
      </c>
      <c r="F143" s="243">
        <f t="shared" si="21"/>
        <v>45690333</v>
      </c>
      <c r="G143" s="243">
        <f t="shared" si="21"/>
        <v>0</v>
      </c>
      <c r="H143" s="243">
        <f t="shared" si="21"/>
        <v>45690333</v>
      </c>
      <c r="I143" s="282">
        <f t="shared" si="19"/>
        <v>1.7541157798950425E-3</v>
      </c>
      <c r="J143" s="243">
        <f>+J144</f>
        <v>45690333</v>
      </c>
      <c r="K143" s="236">
        <f t="shared" si="20"/>
        <v>1</v>
      </c>
    </row>
    <row r="144" spans="1:11" ht="35.25" customHeight="1" x14ac:dyDescent="0.25">
      <c r="A144" s="199" t="s">
        <v>413</v>
      </c>
      <c r="B144" s="135" t="s">
        <v>37</v>
      </c>
      <c r="C144" s="32">
        <v>10</v>
      </c>
      <c r="D144" s="32" t="s">
        <v>38</v>
      </c>
      <c r="E144" s="256" t="s">
        <v>342</v>
      </c>
      <c r="F144" s="243">
        <f t="shared" si="21"/>
        <v>45690333</v>
      </c>
      <c r="G144" s="243">
        <f t="shared" si="21"/>
        <v>0</v>
      </c>
      <c r="H144" s="243">
        <f t="shared" si="21"/>
        <v>45690333</v>
      </c>
      <c r="I144" s="282">
        <f t="shared" si="19"/>
        <v>1.7541157798950425E-3</v>
      </c>
      <c r="J144" s="243">
        <f>+J145</f>
        <v>45690333</v>
      </c>
      <c r="K144" s="236">
        <f t="shared" si="20"/>
        <v>1</v>
      </c>
    </row>
    <row r="145" spans="1:11" ht="48.75" customHeight="1" x14ac:dyDescent="0.25">
      <c r="A145" s="114" t="s">
        <v>414</v>
      </c>
      <c r="B145" s="148" t="s">
        <v>37</v>
      </c>
      <c r="C145" s="43">
        <v>10</v>
      </c>
      <c r="D145" s="43" t="s">
        <v>38</v>
      </c>
      <c r="E145" s="258" t="s">
        <v>268</v>
      </c>
      <c r="F145" s="244">
        <v>45690333</v>
      </c>
      <c r="G145" s="239">
        <v>0</v>
      </c>
      <c r="H145" s="240">
        <f>+F145-G145</f>
        <v>45690333</v>
      </c>
      <c r="I145" s="281">
        <f t="shared" si="19"/>
        <v>1.7541157798950425E-3</v>
      </c>
      <c r="J145" s="239">
        <v>45690333</v>
      </c>
      <c r="K145" s="241">
        <f t="shared" si="20"/>
        <v>1</v>
      </c>
    </row>
    <row r="146" spans="1:11" ht="72" customHeight="1" x14ac:dyDescent="0.25">
      <c r="A146" s="199" t="s">
        <v>344</v>
      </c>
      <c r="B146" s="135" t="s">
        <v>37</v>
      </c>
      <c r="C146" s="32">
        <v>10</v>
      </c>
      <c r="D146" s="32" t="s">
        <v>38</v>
      </c>
      <c r="E146" s="256" t="s">
        <v>345</v>
      </c>
      <c r="F146" s="243">
        <f t="shared" ref="F146:H148" si="22">+F147</f>
        <v>137692517</v>
      </c>
      <c r="G146" s="243">
        <f t="shared" si="22"/>
        <v>0</v>
      </c>
      <c r="H146" s="243">
        <f t="shared" si="22"/>
        <v>137692517</v>
      </c>
      <c r="I146" s="282">
        <f t="shared" si="19"/>
        <v>5.2862082848721282E-3</v>
      </c>
      <c r="J146" s="243">
        <f>+J147</f>
        <v>137692517</v>
      </c>
      <c r="K146" s="236">
        <f t="shared" si="20"/>
        <v>1</v>
      </c>
    </row>
    <row r="147" spans="1:11" ht="49.5" customHeight="1" x14ac:dyDescent="0.25">
      <c r="A147" s="199" t="s">
        <v>415</v>
      </c>
      <c r="B147" s="135" t="s">
        <v>37</v>
      </c>
      <c r="C147" s="32">
        <v>10</v>
      </c>
      <c r="D147" s="32" t="s">
        <v>38</v>
      </c>
      <c r="E147" s="256" t="s">
        <v>345</v>
      </c>
      <c r="F147" s="243">
        <f t="shared" si="22"/>
        <v>137692517</v>
      </c>
      <c r="G147" s="243">
        <f t="shared" si="22"/>
        <v>0</v>
      </c>
      <c r="H147" s="243">
        <f t="shared" si="22"/>
        <v>137692517</v>
      </c>
      <c r="I147" s="282">
        <f t="shared" si="19"/>
        <v>5.2862082848721282E-3</v>
      </c>
      <c r="J147" s="243">
        <f>+J148</f>
        <v>137692517</v>
      </c>
      <c r="K147" s="236">
        <f t="shared" si="20"/>
        <v>1</v>
      </c>
    </row>
    <row r="148" spans="1:11" ht="35.25" customHeight="1" x14ac:dyDescent="0.25">
      <c r="A148" s="199" t="s">
        <v>416</v>
      </c>
      <c r="B148" s="135" t="s">
        <v>37</v>
      </c>
      <c r="C148" s="32">
        <v>10</v>
      </c>
      <c r="D148" s="32" t="s">
        <v>38</v>
      </c>
      <c r="E148" s="256" t="s">
        <v>348</v>
      </c>
      <c r="F148" s="243">
        <f t="shared" si="22"/>
        <v>137692517</v>
      </c>
      <c r="G148" s="243">
        <f t="shared" si="22"/>
        <v>0</v>
      </c>
      <c r="H148" s="243">
        <f t="shared" si="22"/>
        <v>137692517</v>
      </c>
      <c r="I148" s="282">
        <f t="shared" si="19"/>
        <v>5.2862082848721282E-3</v>
      </c>
      <c r="J148" s="243">
        <f>+J149</f>
        <v>137692517</v>
      </c>
      <c r="K148" s="236">
        <f t="shared" si="20"/>
        <v>1</v>
      </c>
    </row>
    <row r="149" spans="1:11" ht="42.75" customHeight="1" thickBot="1" x14ac:dyDescent="0.3">
      <c r="A149" s="184" t="s">
        <v>417</v>
      </c>
      <c r="B149" s="204" t="s">
        <v>37</v>
      </c>
      <c r="C149" s="89">
        <v>10</v>
      </c>
      <c r="D149" s="89" t="s">
        <v>38</v>
      </c>
      <c r="E149" s="259" t="s">
        <v>268</v>
      </c>
      <c r="F149" s="250">
        <v>137692517</v>
      </c>
      <c r="G149" s="251">
        <v>0</v>
      </c>
      <c r="H149" s="252">
        <f>+F149-G149</f>
        <v>137692517</v>
      </c>
      <c r="I149" s="283">
        <f t="shared" si="19"/>
        <v>5.2862082848721282E-3</v>
      </c>
      <c r="J149" s="251">
        <v>137692517</v>
      </c>
      <c r="K149" s="253">
        <f t="shared" si="20"/>
        <v>1</v>
      </c>
    </row>
    <row r="150" spans="1:11" s="264" customFormat="1" ht="33" customHeight="1" thickBot="1" x14ac:dyDescent="0.3">
      <c r="A150" s="424" t="s">
        <v>350</v>
      </c>
      <c r="B150" s="425"/>
      <c r="C150" s="425"/>
      <c r="D150" s="425"/>
      <c r="E150" s="425"/>
      <c r="F150" s="260">
        <f>+F8+F9+F81+F82+F83</f>
        <v>26047501267.41</v>
      </c>
      <c r="G150" s="261">
        <f>+G97+G58+G57</f>
        <v>0</v>
      </c>
      <c r="H150" s="261">
        <f>+F150-G150</f>
        <v>26047501267.41</v>
      </c>
      <c r="I150" s="262">
        <f>+I8+I9+I81+I82+I83</f>
        <v>1</v>
      </c>
      <c r="J150" s="260">
        <f>+J8+J9+J81+J82+J83</f>
        <v>26047501267.41</v>
      </c>
      <c r="K150" s="263">
        <f t="shared" si="20"/>
        <v>1</v>
      </c>
    </row>
    <row r="151" spans="1:11" s="287" customFormat="1" ht="17.25" customHeight="1" x14ac:dyDescent="0.25">
      <c r="A151" s="288" t="s">
        <v>673</v>
      </c>
      <c r="E151" s="372"/>
      <c r="F151" s="372"/>
    </row>
    <row r="152" spans="1:11" s="287" customFormat="1" ht="15" customHeight="1" x14ac:dyDescent="0.25">
      <c r="A152" s="288" t="s">
        <v>435</v>
      </c>
      <c r="E152" s="372"/>
      <c r="F152" s="372"/>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B18FD-D091-440C-A67F-62E64BFA63E4}">
  <sheetPr codeName="Hoja3">
    <tabColor theme="0"/>
  </sheetPr>
  <dimension ref="A1:AC331"/>
  <sheetViews>
    <sheetView zoomScale="68" zoomScaleNormal="68" workbookViewId="0">
      <pane xSplit="7" ySplit="8" topLeftCell="Z9" activePane="bottomRight" state="frozen"/>
      <selection activeCell="A3" sqref="A3:AB3"/>
      <selection pane="topRight" activeCell="A3" sqref="A3:AB3"/>
      <selection pane="bottomLeft" activeCell="A3" sqref="A3:AB3"/>
      <selection pane="bottomRight" activeCell="E10" sqref="E10"/>
    </sheetView>
  </sheetViews>
  <sheetFormatPr baseColWidth="10" defaultColWidth="11.42578125" defaultRowHeight="15.75" x14ac:dyDescent="0.25"/>
  <cols>
    <col min="1" max="1" width="44.28515625" style="1" customWidth="1"/>
    <col min="2" max="2" width="12.7109375" style="1" customWidth="1"/>
    <col min="3" max="4" width="11.42578125" style="1"/>
    <col min="5" max="5" width="49.28515625" style="1" customWidth="1"/>
    <col min="6" max="6" width="29.28515625" style="1" customWidth="1"/>
    <col min="7" max="7" width="30.7109375" style="1" customWidth="1"/>
    <col min="8" max="8" width="28" style="1" customWidth="1"/>
    <col min="9" max="9" width="31.42578125" style="1" customWidth="1"/>
    <col min="10" max="10" width="29.28515625" style="1" customWidth="1"/>
    <col min="11" max="11" width="34" style="1" customWidth="1"/>
    <col min="12" max="12" width="34.28515625" style="1" customWidth="1"/>
    <col min="13" max="13" width="28.28515625" style="1" customWidth="1"/>
    <col min="14" max="14" width="32.7109375" style="1" customWidth="1"/>
    <col min="15" max="15" width="29.7109375" style="1" customWidth="1"/>
    <col min="16" max="16" width="31.42578125" style="1" customWidth="1"/>
    <col min="17" max="17" width="32.85546875" style="1" customWidth="1"/>
    <col min="18" max="18" width="30.140625" style="1" customWidth="1"/>
    <col min="19" max="20" width="30.28515625" style="1" customWidth="1"/>
    <col min="21" max="21" width="29.85546875" style="1" customWidth="1"/>
    <col min="22" max="22" width="28.140625" style="1" customWidth="1"/>
    <col min="23" max="23" width="27" style="1" customWidth="1"/>
    <col min="24" max="24" width="19.140625" style="1" customWidth="1"/>
    <col min="25" max="25" width="14.140625" style="1" customWidth="1"/>
    <col min="26" max="26" width="20" style="1" customWidth="1"/>
    <col min="27" max="27" width="24.42578125" style="1" customWidth="1"/>
    <col min="28" max="28" width="25" style="1" customWidth="1"/>
    <col min="29" max="29" width="11.42578125" style="1"/>
    <col min="30" max="30" width="16.28515625" style="1" customWidth="1"/>
    <col min="31" max="16384" width="11.42578125" style="1"/>
  </cols>
  <sheetData>
    <row r="1" spans="1:28" ht="23.25" x14ac:dyDescent="0.25">
      <c r="A1" s="391" t="s">
        <v>0</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row>
    <row r="2" spans="1:28" ht="21" x14ac:dyDescent="0.25">
      <c r="A2" s="392" t="s">
        <v>1</v>
      </c>
      <c r="B2" s="392"/>
      <c r="C2" s="392"/>
      <c r="D2" s="392"/>
      <c r="E2" s="392"/>
      <c r="F2" s="392"/>
      <c r="G2" s="392"/>
      <c r="H2" s="392"/>
      <c r="I2" s="392"/>
      <c r="J2" s="392"/>
      <c r="K2" s="392"/>
      <c r="L2" s="392"/>
      <c r="M2" s="392"/>
      <c r="N2" s="392"/>
      <c r="O2" s="392"/>
      <c r="P2" s="392"/>
      <c r="Q2" s="392"/>
      <c r="R2" s="392"/>
      <c r="S2" s="392"/>
      <c r="T2" s="392"/>
      <c r="U2" s="392"/>
      <c r="V2" s="392"/>
      <c r="W2" s="392"/>
      <c r="X2" s="392"/>
      <c r="Y2" s="392"/>
      <c r="Z2" s="392"/>
      <c r="AA2" s="392"/>
      <c r="AB2" s="392"/>
    </row>
    <row r="3" spans="1:28" x14ac:dyDescent="0.25">
      <c r="A3" s="393" t="s">
        <v>619</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6" spans="1:28" ht="16.5" thickBot="1" x14ac:dyDescent="0.3">
      <c r="L6" s="7"/>
      <c r="U6" s="7"/>
    </row>
    <row r="7" spans="1:28" ht="29.25" customHeight="1" x14ac:dyDescent="0.25">
      <c r="A7" s="394" t="s">
        <v>6</v>
      </c>
      <c r="B7" s="396" t="s">
        <v>7</v>
      </c>
      <c r="C7" s="396" t="s">
        <v>8</v>
      </c>
      <c r="D7" s="396" t="s">
        <v>9</v>
      </c>
      <c r="E7" s="396" t="s">
        <v>10</v>
      </c>
      <c r="F7" s="396" t="s">
        <v>11</v>
      </c>
      <c r="G7" s="396" t="s">
        <v>12</v>
      </c>
      <c r="H7" s="396"/>
      <c r="I7" s="396"/>
      <c r="J7" s="396"/>
      <c r="K7" s="398"/>
      <c r="L7" s="389" t="s">
        <v>13</v>
      </c>
      <c r="M7" s="389" t="s">
        <v>14</v>
      </c>
      <c r="N7" s="389" t="s">
        <v>15</v>
      </c>
      <c r="O7" s="387" t="s">
        <v>16</v>
      </c>
      <c r="P7" s="387" t="s">
        <v>17</v>
      </c>
      <c r="Q7" s="387" t="s">
        <v>18</v>
      </c>
      <c r="R7" s="387" t="s">
        <v>19</v>
      </c>
      <c r="S7" s="387" t="s">
        <v>20</v>
      </c>
      <c r="T7" s="387" t="s">
        <v>21</v>
      </c>
      <c r="U7" s="387" t="s">
        <v>22</v>
      </c>
      <c r="V7" s="387" t="s">
        <v>23</v>
      </c>
      <c r="W7" s="387" t="s">
        <v>24</v>
      </c>
      <c r="X7" s="385" t="s">
        <v>25</v>
      </c>
      <c r="Y7" s="385"/>
      <c r="Z7" s="385"/>
      <c r="AA7" s="385"/>
      <c r="AB7" s="386"/>
    </row>
    <row r="8" spans="1:28" ht="84.75" customHeight="1" thickBot="1" x14ac:dyDescent="0.3">
      <c r="A8" s="403"/>
      <c r="B8" s="404"/>
      <c r="C8" s="404"/>
      <c r="D8" s="404"/>
      <c r="E8" s="404"/>
      <c r="F8" s="404"/>
      <c r="G8" s="312" t="s">
        <v>26</v>
      </c>
      <c r="H8" s="312" t="s">
        <v>27</v>
      </c>
      <c r="I8" s="312" t="s">
        <v>28</v>
      </c>
      <c r="J8" s="312" t="s">
        <v>29</v>
      </c>
      <c r="K8" s="313" t="s">
        <v>30</v>
      </c>
      <c r="L8" s="402"/>
      <c r="M8" s="402"/>
      <c r="N8" s="402"/>
      <c r="O8" s="401"/>
      <c r="P8" s="401"/>
      <c r="Q8" s="401"/>
      <c r="R8" s="401"/>
      <c r="S8" s="401"/>
      <c r="T8" s="401"/>
      <c r="U8" s="401"/>
      <c r="V8" s="401"/>
      <c r="W8" s="401"/>
      <c r="X8" s="314" t="s">
        <v>31</v>
      </c>
      <c r="Y8" s="314" t="s">
        <v>32</v>
      </c>
      <c r="Z8" s="314" t="s">
        <v>33</v>
      </c>
      <c r="AA8" s="314" t="s">
        <v>34</v>
      </c>
      <c r="AB8" s="315" t="s">
        <v>35</v>
      </c>
    </row>
    <row r="9" spans="1:28" s="6" customFormat="1" ht="28.5" customHeight="1" thickBot="1" x14ac:dyDescent="0.3">
      <c r="A9" s="23" t="s">
        <v>36</v>
      </c>
      <c r="B9" s="24" t="s">
        <v>37</v>
      </c>
      <c r="C9" s="24">
        <v>10</v>
      </c>
      <c r="D9" s="24" t="s">
        <v>38</v>
      </c>
      <c r="E9" s="25" t="s">
        <v>39</v>
      </c>
      <c r="F9" s="26">
        <f>+F103</f>
        <v>10647256000</v>
      </c>
      <c r="G9" s="26">
        <f t="shared" ref="G9:J9" si="0">+G103</f>
        <v>0</v>
      </c>
      <c r="H9" s="26">
        <f t="shared" si="0"/>
        <v>0</v>
      </c>
      <c r="I9" s="26">
        <f t="shared" si="0"/>
        <v>0</v>
      </c>
      <c r="J9" s="26">
        <f t="shared" si="0"/>
        <v>0</v>
      </c>
      <c r="K9" s="26">
        <f>+G9-H9+I9-J9</f>
        <v>0</v>
      </c>
      <c r="L9" s="26">
        <f t="shared" ref="L9" si="1">+L103</f>
        <v>10647256000</v>
      </c>
      <c r="M9" s="27">
        <f t="shared" ref="M9:M72" si="2">L9/$L$307</f>
        <v>1.1644978909819243E-3</v>
      </c>
      <c r="N9" s="26">
        <f t="shared" ref="N9:W9" si="3">+N103</f>
        <v>0</v>
      </c>
      <c r="O9" s="26">
        <f t="shared" si="3"/>
        <v>2568638</v>
      </c>
      <c r="P9" s="26">
        <f t="shared" si="3"/>
        <v>10644687362</v>
      </c>
      <c r="Q9" s="26">
        <f t="shared" si="3"/>
        <v>2568570.7600000002</v>
      </c>
      <c r="R9" s="26">
        <f t="shared" si="3"/>
        <v>10644687429.24</v>
      </c>
      <c r="S9" s="26">
        <f t="shared" si="3"/>
        <v>67.239999999903375</v>
      </c>
      <c r="T9" s="26">
        <f t="shared" si="3"/>
        <v>2568570.7600000002</v>
      </c>
      <c r="U9" s="26">
        <f t="shared" si="3"/>
        <v>0</v>
      </c>
      <c r="V9" s="26">
        <f t="shared" si="3"/>
        <v>2528289.6</v>
      </c>
      <c r="W9" s="26">
        <f t="shared" si="3"/>
        <v>40281.160000000003</v>
      </c>
      <c r="X9" s="316">
        <f>+Q9/L9</f>
        <v>2.4124250980722171E-4</v>
      </c>
      <c r="Y9" s="172">
        <f>+T9/L9</f>
        <v>2.4124250980722171E-4</v>
      </c>
      <c r="Z9" s="172">
        <f>+V9/L9</f>
        <v>2.3745926650021377E-4</v>
      </c>
      <c r="AA9" s="172">
        <f>+T9/Q9</f>
        <v>1</v>
      </c>
      <c r="AB9" s="317">
        <f>+V9/T9</f>
        <v>0.98431767556210903</v>
      </c>
    </row>
    <row r="10" spans="1:28" s="6" customFormat="1" ht="28.5" customHeight="1" thickBot="1" x14ac:dyDescent="0.3">
      <c r="A10" s="23" t="s">
        <v>36</v>
      </c>
      <c r="B10" s="24" t="s">
        <v>41</v>
      </c>
      <c r="C10" s="24">
        <v>20</v>
      </c>
      <c r="D10" s="24" t="s">
        <v>38</v>
      </c>
      <c r="E10" s="25" t="s">
        <v>39</v>
      </c>
      <c r="F10" s="26">
        <f>+F11+F40+F94+F107</f>
        <v>119191849092</v>
      </c>
      <c r="G10" s="26">
        <f t="shared" ref="G10:W10" si="4">+G11+G40+G94+G107</f>
        <v>0</v>
      </c>
      <c r="H10" s="26">
        <f t="shared" si="4"/>
        <v>0</v>
      </c>
      <c r="I10" s="26">
        <f t="shared" si="4"/>
        <v>10400000</v>
      </c>
      <c r="J10" s="26">
        <f t="shared" si="4"/>
        <v>10400000</v>
      </c>
      <c r="K10" s="26">
        <f t="shared" ref="K10:K74" si="5">+G10-H10+I10-J10</f>
        <v>0</v>
      </c>
      <c r="L10" s="26">
        <f t="shared" si="4"/>
        <v>119191849092</v>
      </c>
      <c r="M10" s="27">
        <f t="shared" si="2"/>
        <v>1.3036096520067686E-2</v>
      </c>
      <c r="N10" s="26">
        <f t="shared" si="4"/>
        <v>12558065092</v>
      </c>
      <c r="O10" s="26">
        <f t="shared" si="4"/>
        <v>88758417304.51001</v>
      </c>
      <c r="P10" s="26">
        <f t="shared" si="4"/>
        <v>30433431787.489998</v>
      </c>
      <c r="Q10" s="26">
        <f t="shared" si="4"/>
        <v>31463850082.459999</v>
      </c>
      <c r="R10" s="26">
        <f t="shared" si="4"/>
        <v>87638883178.540009</v>
      </c>
      <c r="S10" s="26">
        <f t="shared" si="4"/>
        <v>57294567222.050003</v>
      </c>
      <c r="T10" s="26">
        <f t="shared" si="4"/>
        <v>18152300577.869999</v>
      </c>
      <c r="U10" s="26">
        <f t="shared" si="4"/>
        <v>13311549504.59</v>
      </c>
      <c r="V10" s="26">
        <f t="shared" si="4"/>
        <v>17322537261.869999</v>
      </c>
      <c r="W10" s="26">
        <f t="shared" si="4"/>
        <v>829763316</v>
      </c>
      <c r="X10" s="316">
        <f>+Q10/L10</f>
        <v>0.26397652458746707</v>
      </c>
      <c r="Y10" s="172">
        <f>+T10/L10</f>
        <v>0.15229481475582174</v>
      </c>
      <c r="Z10" s="172">
        <f>+V10/L10</f>
        <v>0.145333237078144</v>
      </c>
      <c r="AA10" s="172">
        <f>+T10/Q10</f>
        <v>0.57692559970558954</v>
      </c>
      <c r="AB10" s="317">
        <f>+V10/T10</f>
        <v>0.95428880695091678</v>
      </c>
    </row>
    <row r="11" spans="1:28" ht="42" customHeight="1" x14ac:dyDescent="0.25">
      <c r="A11" s="110" t="s">
        <v>42</v>
      </c>
      <c r="B11" s="111" t="s">
        <v>41</v>
      </c>
      <c r="C11" s="111">
        <v>20</v>
      </c>
      <c r="D11" s="111" t="s">
        <v>38</v>
      </c>
      <c r="E11" s="33" t="s">
        <v>43</v>
      </c>
      <c r="F11" s="34">
        <f>+F12</f>
        <v>75086750000</v>
      </c>
      <c r="G11" s="34">
        <f t="shared" ref="G11:W11" si="6">+G12</f>
        <v>0</v>
      </c>
      <c r="H11" s="34">
        <f t="shared" si="6"/>
        <v>0</v>
      </c>
      <c r="I11" s="34">
        <f t="shared" si="6"/>
        <v>0</v>
      </c>
      <c r="J11" s="34">
        <f t="shared" si="6"/>
        <v>0</v>
      </c>
      <c r="K11" s="34">
        <f t="shared" si="5"/>
        <v>0</v>
      </c>
      <c r="L11" s="34">
        <f t="shared" si="6"/>
        <v>75086750000</v>
      </c>
      <c r="M11" s="35">
        <f t="shared" si="2"/>
        <v>8.2122907550721998E-3</v>
      </c>
      <c r="N11" s="34">
        <f t="shared" si="6"/>
        <v>7134940000</v>
      </c>
      <c r="O11" s="34">
        <f t="shared" si="6"/>
        <v>67951810000</v>
      </c>
      <c r="P11" s="34">
        <f t="shared" si="6"/>
        <v>7134940000</v>
      </c>
      <c r="Q11" s="34">
        <f t="shared" si="6"/>
        <v>13570416893.559999</v>
      </c>
      <c r="R11" s="34">
        <f t="shared" si="6"/>
        <v>61516333106.440002</v>
      </c>
      <c r="S11" s="34">
        <f t="shared" si="6"/>
        <v>54381393106.440002</v>
      </c>
      <c r="T11" s="34">
        <f t="shared" si="6"/>
        <v>13158889904.559999</v>
      </c>
      <c r="U11" s="34">
        <f t="shared" si="6"/>
        <v>411526989.00000006</v>
      </c>
      <c r="V11" s="34">
        <f t="shared" si="6"/>
        <v>12332898504.559999</v>
      </c>
      <c r="W11" s="34">
        <f t="shared" si="6"/>
        <v>825991400</v>
      </c>
      <c r="X11" s="118">
        <f t="shared" ref="X11:X75" si="7">+Q11/L11</f>
        <v>0.18072984772359971</v>
      </c>
      <c r="Y11" s="118">
        <f t="shared" ref="Y11:Y75" si="8">+T11/L11</f>
        <v>0.17524916053178491</v>
      </c>
      <c r="Z11" s="118">
        <f t="shared" ref="Z11:Z75" si="9">+V11/L11</f>
        <v>0.16424866577072519</v>
      </c>
      <c r="AA11" s="118">
        <f t="shared" ref="AA11:AA37" si="10">+T11/Q11</f>
        <v>0.96967469811518503</v>
      </c>
      <c r="AB11" s="175">
        <f t="shared" ref="AB11:AB37" si="11">+V11/T11</f>
        <v>0.93722940111279707</v>
      </c>
    </row>
    <row r="12" spans="1:28" ht="42" customHeight="1" x14ac:dyDescent="0.25">
      <c r="A12" s="113"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40">
        <f t="shared" si="5"/>
        <v>0</v>
      </c>
      <c r="L12" s="40">
        <f t="shared" si="12"/>
        <v>75086750000</v>
      </c>
      <c r="M12" s="318">
        <f t="shared" si="2"/>
        <v>8.2122907550721998E-3</v>
      </c>
      <c r="N12" s="40">
        <f t="shared" si="12"/>
        <v>7134940000</v>
      </c>
      <c r="O12" s="40">
        <f t="shared" si="12"/>
        <v>67951810000</v>
      </c>
      <c r="P12" s="40">
        <f t="shared" si="12"/>
        <v>7134940000</v>
      </c>
      <c r="Q12" s="40">
        <f t="shared" si="12"/>
        <v>13570416893.559999</v>
      </c>
      <c r="R12" s="40">
        <f t="shared" si="12"/>
        <v>61516333106.440002</v>
      </c>
      <c r="S12" s="40">
        <f t="shared" si="12"/>
        <v>54381393106.440002</v>
      </c>
      <c r="T12" s="40">
        <f t="shared" si="12"/>
        <v>13158889904.559999</v>
      </c>
      <c r="U12" s="40">
        <f t="shared" si="12"/>
        <v>411526989.00000006</v>
      </c>
      <c r="V12" s="40">
        <f t="shared" si="12"/>
        <v>12332898504.559999</v>
      </c>
      <c r="W12" s="40">
        <f t="shared" si="12"/>
        <v>825991400</v>
      </c>
      <c r="X12" s="176">
        <f t="shared" si="7"/>
        <v>0.18072984772359971</v>
      </c>
      <c r="Y12" s="176">
        <f t="shared" si="8"/>
        <v>0.17524916053178491</v>
      </c>
      <c r="Z12" s="176">
        <f t="shared" si="9"/>
        <v>0.16424866577072519</v>
      </c>
      <c r="AA12" s="176">
        <f t="shared" si="10"/>
        <v>0.96967469811518503</v>
      </c>
      <c r="AB12" s="177">
        <f t="shared" si="11"/>
        <v>0.93722940111279707</v>
      </c>
    </row>
    <row r="13" spans="1:28" ht="42" customHeight="1" x14ac:dyDescent="0.25">
      <c r="A13" s="113" t="s">
        <v>46</v>
      </c>
      <c r="B13" s="32" t="s">
        <v>41</v>
      </c>
      <c r="C13" s="32">
        <v>20</v>
      </c>
      <c r="D13" s="32" t="s">
        <v>38</v>
      </c>
      <c r="E13" s="39" t="s">
        <v>47</v>
      </c>
      <c r="F13" s="40">
        <f>+F14</f>
        <v>46310619000</v>
      </c>
      <c r="G13" s="40">
        <f t="shared" ref="G13:W13" si="13">+G14</f>
        <v>0</v>
      </c>
      <c r="H13" s="40">
        <f t="shared" si="13"/>
        <v>0</v>
      </c>
      <c r="I13" s="40">
        <f t="shared" si="13"/>
        <v>0</v>
      </c>
      <c r="J13" s="40">
        <f t="shared" si="13"/>
        <v>0</v>
      </c>
      <c r="K13" s="40">
        <f t="shared" si="5"/>
        <v>0</v>
      </c>
      <c r="L13" s="40">
        <f t="shared" si="13"/>
        <v>46310619000</v>
      </c>
      <c r="M13" s="318">
        <f t="shared" si="2"/>
        <v>5.0650250313853101E-3</v>
      </c>
      <c r="N13" s="40">
        <f t="shared" si="13"/>
        <v>0</v>
      </c>
      <c r="O13" s="40">
        <f t="shared" si="13"/>
        <v>46310619000</v>
      </c>
      <c r="P13" s="40">
        <f t="shared" si="13"/>
        <v>0</v>
      </c>
      <c r="Q13" s="40">
        <f t="shared" si="13"/>
        <v>9004810257.0299988</v>
      </c>
      <c r="R13" s="40">
        <f t="shared" si="13"/>
        <v>37305808742.970001</v>
      </c>
      <c r="S13" s="40">
        <f t="shared" si="13"/>
        <v>37305808742.970001</v>
      </c>
      <c r="T13" s="40">
        <f t="shared" si="13"/>
        <v>9004810257.0299988</v>
      </c>
      <c r="U13" s="40">
        <f t="shared" si="13"/>
        <v>0</v>
      </c>
      <c r="V13" s="40">
        <f t="shared" si="13"/>
        <v>9004810257.0299988</v>
      </c>
      <c r="W13" s="40">
        <f t="shared" si="13"/>
        <v>0</v>
      </c>
      <c r="X13" s="176">
        <f t="shared" si="7"/>
        <v>0.19444374641224291</v>
      </c>
      <c r="Y13" s="176">
        <f t="shared" si="8"/>
        <v>0.19444374641224291</v>
      </c>
      <c r="Z13" s="176">
        <f t="shared" si="9"/>
        <v>0.19444374641224291</v>
      </c>
      <c r="AA13" s="176">
        <f t="shared" si="10"/>
        <v>1</v>
      </c>
      <c r="AB13" s="177">
        <f t="shared" si="11"/>
        <v>1</v>
      </c>
    </row>
    <row r="14" spans="1:28" ht="42" customHeight="1" x14ac:dyDescent="0.25">
      <c r="A14" s="113"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40">
        <f t="shared" si="5"/>
        <v>0</v>
      </c>
      <c r="L14" s="40">
        <f t="shared" si="14"/>
        <v>46310619000</v>
      </c>
      <c r="M14" s="318">
        <f t="shared" si="2"/>
        <v>5.0650250313853101E-3</v>
      </c>
      <c r="N14" s="40">
        <f t="shared" si="14"/>
        <v>0</v>
      </c>
      <c r="O14" s="40">
        <f t="shared" si="14"/>
        <v>46310619000</v>
      </c>
      <c r="P14" s="40">
        <f t="shared" si="14"/>
        <v>0</v>
      </c>
      <c r="Q14" s="40">
        <f t="shared" si="14"/>
        <v>9004810257.0299988</v>
      </c>
      <c r="R14" s="40">
        <f t="shared" si="14"/>
        <v>37305808742.970001</v>
      </c>
      <c r="S14" s="40">
        <f t="shared" si="14"/>
        <v>37305808742.970001</v>
      </c>
      <c r="T14" s="40">
        <f t="shared" si="14"/>
        <v>9004810257.0299988</v>
      </c>
      <c r="U14" s="40">
        <f t="shared" si="14"/>
        <v>0</v>
      </c>
      <c r="V14" s="40">
        <f t="shared" si="14"/>
        <v>9004810257.0299988</v>
      </c>
      <c r="W14" s="40">
        <f t="shared" si="14"/>
        <v>0</v>
      </c>
      <c r="X14" s="176">
        <f t="shared" si="7"/>
        <v>0.19444374641224291</v>
      </c>
      <c r="Y14" s="176">
        <f t="shared" si="8"/>
        <v>0.19444374641224291</v>
      </c>
      <c r="Z14" s="176">
        <f t="shared" si="9"/>
        <v>0.19444374641224291</v>
      </c>
      <c r="AA14" s="176">
        <f t="shared" si="10"/>
        <v>1</v>
      </c>
      <c r="AB14" s="177">
        <f t="shared" si="11"/>
        <v>1</v>
      </c>
    </row>
    <row r="15" spans="1:28" ht="42" customHeight="1" x14ac:dyDescent="0.25">
      <c r="A15" s="114" t="s">
        <v>50</v>
      </c>
      <c r="B15" s="43" t="s">
        <v>41</v>
      </c>
      <c r="C15" s="43">
        <v>20</v>
      </c>
      <c r="D15" s="43" t="s">
        <v>38</v>
      </c>
      <c r="E15" s="44" t="s">
        <v>51</v>
      </c>
      <c r="F15" s="45">
        <v>32746596770</v>
      </c>
      <c r="G15" s="45">
        <v>0</v>
      </c>
      <c r="H15" s="45">
        <v>0</v>
      </c>
      <c r="I15" s="45">
        <v>0</v>
      </c>
      <c r="J15" s="45">
        <v>0</v>
      </c>
      <c r="K15" s="45">
        <f t="shared" si="5"/>
        <v>0</v>
      </c>
      <c r="L15" s="46">
        <f t="shared" ref="L15:L23" si="15">+F15+K15</f>
        <v>32746596770</v>
      </c>
      <c r="M15" s="47">
        <f t="shared" si="2"/>
        <v>3.5815183626185464E-3</v>
      </c>
      <c r="N15" s="45">
        <v>0</v>
      </c>
      <c r="O15" s="45">
        <v>32746596770</v>
      </c>
      <c r="P15" s="45">
        <f>L15-O15</f>
        <v>0</v>
      </c>
      <c r="Q15" s="45">
        <v>7765400397.0299997</v>
      </c>
      <c r="R15" s="45">
        <f t="shared" ref="R15:R23" si="16">+L15-Q15</f>
        <v>24981196372.970001</v>
      </c>
      <c r="S15" s="45">
        <f t="shared" ref="S15:S23" si="17">O15-Q15</f>
        <v>24981196372.970001</v>
      </c>
      <c r="T15" s="45">
        <v>7765400397.0299997</v>
      </c>
      <c r="U15" s="45">
        <f t="shared" ref="U15:U23" si="18">+Q15-T15</f>
        <v>0</v>
      </c>
      <c r="V15" s="45">
        <v>7765400397.0299997</v>
      </c>
      <c r="W15" s="48">
        <f t="shared" ref="W15:W23" si="19">+T15-V15</f>
        <v>0</v>
      </c>
      <c r="X15" s="54">
        <f t="shared" si="7"/>
        <v>0.23713610460260356</v>
      </c>
      <c r="Y15" s="54">
        <f t="shared" si="8"/>
        <v>0.23713610460260356</v>
      </c>
      <c r="Z15" s="54">
        <f t="shared" si="9"/>
        <v>0.23713610460260356</v>
      </c>
      <c r="AA15" s="54">
        <f t="shared" si="10"/>
        <v>1</v>
      </c>
      <c r="AB15" s="178">
        <f t="shared" si="11"/>
        <v>1</v>
      </c>
    </row>
    <row r="16" spans="1:28" ht="42" customHeight="1" x14ac:dyDescent="0.25">
      <c r="A16" s="114" t="s">
        <v>52</v>
      </c>
      <c r="B16" s="43" t="s">
        <v>41</v>
      </c>
      <c r="C16" s="43">
        <v>20</v>
      </c>
      <c r="D16" s="43" t="s">
        <v>38</v>
      </c>
      <c r="E16" s="44" t="s">
        <v>53</v>
      </c>
      <c r="F16" s="45">
        <v>3873121232</v>
      </c>
      <c r="G16" s="45">
        <v>0</v>
      </c>
      <c r="H16" s="45">
        <v>0</v>
      </c>
      <c r="I16" s="45">
        <v>0</v>
      </c>
      <c r="J16" s="45">
        <v>0</v>
      </c>
      <c r="K16" s="45">
        <f t="shared" si="5"/>
        <v>0</v>
      </c>
      <c r="L16" s="46">
        <f t="shared" si="15"/>
        <v>3873121232</v>
      </c>
      <c r="M16" s="47">
        <f t="shared" si="2"/>
        <v>4.2360599821975845E-4</v>
      </c>
      <c r="N16" s="45">
        <v>0</v>
      </c>
      <c r="O16" s="45">
        <v>3873121232</v>
      </c>
      <c r="P16" s="45">
        <f t="shared" ref="P16:P23" si="20">L16-O16</f>
        <v>0</v>
      </c>
      <c r="Q16" s="45">
        <v>684434688</v>
      </c>
      <c r="R16" s="45">
        <f t="shared" si="16"/>
        <v>3188686544</v>
      </c>
      <c r="S16" s="45">
        <f t="shared" si="17"/>
        <v>3188686544</v>
      </c>
      <c r="T16" s="45">
        <v>684434688</v>
      </c>
      <c r="U16" s="45">
        <f t="shared" si="18"/>
        <v>0</v>
      </c>
      <c r="V16" s="45">
        <v>684434688</v>
      </c>
      <c r="W16" s="48">
        <f t="shared" si="19"/>
        <v>0</v>
      </c>
      <c r="X16" s="54">
        <f t="shared" si="7"/>
        <v>0.17671398518206774</v>
      </c>
      <c r="Y16" s="54">
        <f t="shared" si="8"/>
        <v>0.17671398518206774</v>
      </c>
      <c r="Z16" s="54">
        <f t="shared" si="9"/>
        <v>0.17671398518206774</v>
      </c>
      <c r="AA16" s="54">
        <f t="shared" si="10"/>
        <v>1</v>
      </c>
      <c r="AB16" s="178">
        <f t="shared" si="11"/>
        <v>1</v>
      </c>
    </row>
    <row r="17" spans="1:28" ht="42" customHeight="1" x14ac:dyDescent="0.25">
      <c r="A17" s="114" t="s">
        <v>54</v>
      </c>
      <c r="B17" s="43" t="s">
        <v>41</v>
      </c>
      <c r="C17" s="43">
        <v>20</v>
      </c>
      <c r="D17" s="43" t="s">
        <v>38</v>
      </c>
      <c r="E17" s="44" t="s">
        <v>55</v>
      </c>
      <c r="F17" s="45">
        <v>9087308</v>
      </c>
      <c r="G17" s="45">
        <v>0</v>
      </c>
      <c r="H17" s="45">
        <v>0</v>
      </c>
      <c r="I17" s="45">
        <v>0</v>
      </c>
      <c r="J17" s="45">
        <v>0</v>
      </c>
      <c r="K17" s="45">
        <f t="shared" si="5"/>
        <v>0</v>
      </c>
      <c r="L17" s="46">
        <f t="shared" si="15"/>
        <v>9087308</v>
      </c>
      <c r="M17" s="47">
        <f t="shared" si="2"/>
        <v>9.938852790524777E-7</v>
      </c>
      <c r="N17" s="45">
        <v>0</v>
      </c>
      <c r="O17" s="45">
        <v>9087308</v>
      </c>
      <c r="P17" s="45">
        <f t="shared" si="20"/>
        <v>0</v>
      </c>
      <c r="Q17" s="45">
        <v>823487</v>
      </c>
      <c r="R17" s="45">
        <f t="shared" si="16"/>
        <v>8263821</v>
      </c>
      <c r="S17" s="45">
        <f t="shared" si="17"/>
        <v>8263821</v>
      </c>
      <c r="T17" s="45">
        <v>823487</v>
      </c>
      <c r="U17" s="45">
        <f t="shared" si="18"/>
        <v>0</v>
      </c>
      <c r="V17" s="45">
        <v>823487</v>
      </c>
      <c r="W17" s="48">
        <f t="shared" si="19"/>
        <v>0</v>
      </c>
      <c r="X17" s="54">
        <f t="shared" si="7"/>
        <v>9.0619466182944391E-2</v>
      </c>
      <c r="Y17" s="54">
        <f t="shared" si="8"/>
        <v>9.0619466182944391E-2</v>
      </c>
      <c r="Z17" s="54">
        <f t="shared" si="9"/>
        <v>9.0619466182944391E-2</v>
      </c>
      <c r="AA17" s="54">
        <f t="shared" si="10"/>
        <v>1</v>
      </c>
      <c r="AB17" s="178">
        <f t="shared" si="11"/>
        <v>1</v>
      </c>
    </row>
    <row r="18" spans="1:28" ht="42" customHeight="1" x14ac:dyDescent="0.25">
      <c r="A18" s="114" t="s">
        <v>56</v>
      </c>
      <c r="B18" s="43" t="s">
        <v>41</v>
      </c>
      <c r="C18" s="43">
        <v>20</v>
      </c>
      <c r="D18" s="43" t="s">
        <v>38</v>
      </c>
      <c r="E18" s="44" t="s">
        <v>57</v>
      </c>
      <c r="F18" s="45">
        <v>7806018</v>
      </c>
      <c r="G18" s="45">
        <v>0</v>
      </c>
      <c r="H18" s="45">
        <v>0</v>
      </c>
      <c r="I18" s="45">
        <v>0</v>
      </c>
      <c r="J18" s="45">
        <v>0</v>
      </c>
      <c r="K18" s="45">
        <f t="shared" si="5"/>
        <v>0</v>
      </c>
      <c r="L18" s="46">
        <f t="shared" si="15"/>
        <v>7806018</v>
      </c>
      <c r="M18" s="47">
        <f t="shared" si="2"/>
        <v>8.5374968893083236E-7</v>
      </c>
      <c r="N18" s="45">
        <v>0</v>
      </c>
      <c r="O18" s="45">
        <v>7806018</v>
      </c>
      <c r="P18" s="45">
        <f t="shared" si="20"/>
        <v>0</v>
      </c>
      <c r="Q18" s="45">
        <v>1339200</v>
      </c>
      <c r="R18" s="45">
        <f t="shared" si="16"/>
        <v>6466818</v>
      </c>
      <c r="S18" s="45">
        <f t="shared" si="17"/>
        <v>6466818</v>
      </c>
      <c r="T18" s="45">
        <v>1339200</v>
      </c>
      <c r="U18" s="45">
        <f t="shared" si="18"/>
        <v>0</v>
      </c>
      <c r="V18" s="45">
        <v>1339200</v>
      </c>
      <c r="W18" s="48">
        <f t="shared" si="19"/>
        <v>0</v>
      </c>
      <c r="X18" s="54">
        <f t="shared" si="7"/>
        <v>0.1715599425981339</v>
      </c>
      <c r="Y18" s="54">
        <f t="shared" si="8"/>
        <v>0.1715599425981339</v>
      </c>
      <c r="Z18" s="54">
        <f t="shared" si="9"/>
        <v>0.1715599425981339</v>
      </c>
      <c r="AA18" s="54">
        <f t="shared" si="10"/>
        <v>1</v>
      </c>
      <c r="AB18" s="178">
        <f t="shared" si="11"/>
        <v>1</v>
      </c>
    </row>
    <row r="19" spans="1:28" ht="42" customHeight="1" x14ac:dyDescent="0.25">
      <c r="A19" s="114" t="s">
        <v>58</v>
      </c>
      <c r="B19" s="43" t="s">
        <v>41</v>
      </c>
      <c r="C19" s="43">
        <v>20</v>
      </c>
      <c r="D19" s="43" t="s">
        <v>38</v>
      </c>
      <c r="E19" s="44" t="s">
        <v>59</v>
      </c>
      <c r="F19" s="45">
        <v>2285097236</v>
      </c>
      <c r="G19" s="45">
        <v>0</v>
      </c>
      <c r="H19" s="45">
        <v>0</v>
      </c>
      <c r="I19" s="45">
        <v>0</v>
      </c>
      <c r="J19" s="45">
        <v>0</v>
      </c>
      <c r="K19" s="45">
        <f t="shared" si="5"/>
        <v>0</v>
      </c>
      <c r="L19" s="46">
        <f t="shared" si="15"/>
        <v>2285097236</v>
      </c>
      <c r="M19" s="47">
        <f t="shared" si="2"/>
        <v>2.4992269482490369E-4</v>
      </c>
      <c r="N19" s="45">
        <v>0</v>
      </c>
      <c r="O19" s="45">
        <v>2285097236</v>
      </c>
      <c r="P19" s="45">
        <f t="shared" si="20"/>
        <v>0</v>
      </c>
      <c r="Q19" s="45">
        <v>35208385</v>
      </c>
      <c r="R19" s="45">
        <f t="shared" si="16"/>
        <v>2249888851</v>
      </c>
      <c r="S19" s="45">
        <f t="shared" si="17"/>
        <v>2249888851</v>
      </c>
      <c r="T19" s="45">
        <v>35208385</v>
      </c>
      <c r="U19" s="45">
        <f t="shared" si="18"/>
        <v>0</v>
      </c>
      <c r="V19" s="45">
        <v>35208385</v>
      </c>
      <c r="W19" s="48">
        <f t="shared" si="19"/>
        <v>0</v>
      </c>
      <c r="X19" s="54">
        <f t="shared" si="7"/>
        <v>1.5407827923170268E-2</v>
      </c>
      <c r="Y19" s="54">
        <f t="shared" si="8"/>
        <v>1.5407827923170268E-2</v>
      </c>
      <c r="Z19" s="54">
        <f t="shared" si="9"/>
        <v>1.5407827923170268E-2</v>
      </c>
      <c r="AA19" s="54">
        <f t="shared" si="10"/>
        <v>1</v>
      </c>
      <c r="AB19" s="178">
        <f t="shared" si="11"/>
        <v>1</v>
      </c>
    </row>
    <row r="20" spans="1:28" ht="42" customHeight="1" x14ac:dyDescent="0.25">
      <c r="A20" s="114" t="s">
        <v>60</v>
      </c>
      <c r="B20" s="43" t="s">
        <v>41</v>
      </c>
      <c r="C20" s="43">
        <v>20</v>
      </c>
      <c r="D20" s="43" t="s">
        <v>38</v>
      </c>
      <c r="E20" s="44" t="s">
        <v>61</v>
      </c>
      <c r="F20" s="45">
        <v>1112719247</v>
      </c>
      <c r="G20" s="45">
        <v>0</v>
      </c>
      <c r="H20" s="45">
        <v>0</v>
      </c>
      <c r="I20" s="45">
        <v>0</v>
      </c>
      <c r="J20" s="45">
        <v>0</v>
      </c>
      <c r="K20" s="45">
        <f t="shared" si="5"/>
        <v>0</v>
      </c>
      <c r="L20" s="46">
        <f t="shared" si="15"/>
        <v>1112719247</v>
      </c>
      <c r="M20" s="47">
        <f t="shared" si="2"/>
        <v>1.2169888808783173E-4</v>
      </c>
      <c r="N20" s="45">
        <v>0</v>
      </c>
      <c r="O20" s="45">
        <v>1112719247</v>
      </c>
      <c r="P20" s="45">
        <f t="shared" si="20"/>
        <v>0</v>
      </c>
      <c r="Q20" s="45">
        <v>184640451</v>
      </c>
      <c r="R20" s="45">
        <f t="shared" si="16"/>
        <v>928078796</v>
      </c>
      <c r="S20" s="45">
        <f t="shared" si="17"/>
        <v>928078796</v>
      </c>
      <c r="T20" s="45">
        <v>184640451</v>
      </c>
      <c r="U20" s="45">
        <f t="shared" si="18"/>
        <v>0</v>
      </c>
      <c r="V20" s="45">
        <v>184640451</v>
      </c>
      <c r="W20" s="48">
        <f t="shared" si="19"/>
        <v>0</v>
      </c>
      <c r="X20" s="54">
        <f t="shared" si="7"/>
        <v>0.1659362426755974</v>
      </c>
      <c r="Y20" s="54">
        <f t="shared" si="8"/>
        <v>0.1659362426755974</v>
      </c>
      <c r="Z20" s="54">
        <f t="shared" si="9"/>
        <v>0.1659362426755974</v>
      </c>
      <c r="AA20" s="54">
        <f t="shared" si="10"/>
        <v>1</v>
      </c>
      <c r="AB20" s="178">
        <f t="shared" si="11"/>
        <v>1</v>
      </c>
    </row>
    <row r="21" spans="1:28" ht="42" customHeight="1" x14ac:dyDescent="0.25">
      <c r="A21" s="114" t="s">
        <v>62</v>
      </c>
      <c r="B21" s="43" t="s">
        <v>41</v>
      </c>
      <c r="C21" s="43">
        <v>20</v>
      </c>
      <c r="D21" s="43" t="s">
        <v>38</v>
      </c>
      <c r="E21" s="44" t="s">
        <v>63</v>
      </c>
      <c r="F21" s="45">
        <v>195465972</v>
      </c>
      <c r="G21" s="45">
        <v>0</v>
      </c>
      <c r="H21" s="45">
        <v>0</v>
      </c>
      <c r="I21" s="45">
        <v>0</v>
      </c>
      <c r="J21" s="45">
        <v>0</v>
      </c>
      <c r="K21" s="45">
        <f t="shared" si="5"/>
        <v>0</v>
      </c>
      <c r="L21" s="46">
        <f t="shared" si="15"/>
        <v>195465972</v>
      </c>
      <c r="M21" s="47">
        <f t="shared" si="2"/>
        <v>2.1378251086733695E-5</v>
      </c>
      <c r="N21" s="45">
        <v>0</v>
      </c>
      <c r="O21" s="45">
        <v>195465972</v>
      </c>
      <c r="P21" s="45">
        <f t="shared" si="20"/>
        <v>0</v>
      </c>
      <c r="Q21" s="45">
        <v>17079374.609999999</v>
      </c>
      <c r="R21" s="45">
        <f t="shared" si="16"/>
        <v>178386597.38999999</v>
      </c>
      <c r="S21" s="45">
        <f t="shared" si="17"/>
        <v>178386597.38999999</v>
      </c>
      <c r="T21" s="45">
        <v>17079374.609999999</v>
      </c>
      <c r="U21" s="45">
        <f t="shared" si="18"/>
        <v>0</v>
      </c>
      <c r="V21" s="45">
        <v>17079374.609999999</v>
      </c>
      <c r="W21" s="48">
        <f t="shared" si="19"/>
        <v>0</v>
      </c>
      <c r="X21" s="54">
        <f t="shared" si="7"/>
        <v>8.7377738617338468E-2</v>
      </c>
      <c r="Y21" s="54">
        <f t="shared" si="8"/>
        <v>8.7377738617338468E-2</v>
      </c>
      <c r="Z21" s="54">
        <f t="shared" si="9"/>
        <v>8.7377738617338468E-2</v>
      </c>
      <c r="AA21" s="54">
        <f t="shared" si="10"/>
        <v>1</v>
      </c>
      <c r="AB21" s="178">
        <f t="shared" si="11"/>
        <v>1</v>
      </c>
    </row>
    <row r="22" spans="1:28" ht="42" customHeight="1" x14ac:dyDescent="0.25">
      <c r="A22" s="114" t="s">
        <v>64</v>
      </c>
      <c r="B22" s="43" t="s">
        <v>41</v>
      </c>
      <c r="C22" s="43">
        <v>20</v>
      </c>
      <c r="D22" s="43" t="s">
        <v>38</v>
      </c>
      <c r="E22" s="44" t="s">
        <v>65</v>
      </c>
      <c r="F22" s="45">
        <v>3542096589</v>
      </c>
      <c r="G22" s="45">
        <v>0</v>
      </c>
      <c r="H22" s="45">
        <v>0</v>
      </c>
      <c r="I22" s="45">
        <v>0</v>
      </c>
      <c r="J22" s="45">
        <v>0</v>
      </c>
      <c r="K22" s="45">
        <f t="shared" si="5"/>
        <v>0</v>
      </c>
      <c r="L22" s="46">
        <f t="shared" si="15"/>
        <v>3542096589</v>
      </c>
      <c r="M22" s="47">
        <f t="shared" si="2"/>
        <v>3.8740159976850071E-4</v>
      </c>
      <c r="N22" s="45">
        <v>0</v>
      </c>
      <c r="O22" s="45">
        <v>3542096589</v>
      </c>
      <c r="P22" s="45">
        <f t="shared" si="20"/>
        <v>0</v>
      </c>
      <c r="Q22" s="45">
        <v>10318253.390000001</v>
      </c>
      <c r="R22" s="45">
        <f t="shared" si="16"/>
        <v>3531778335.6100001</v>
      </c>
      <c r="S22" s="45">
        <f t="shared" si="17"/>
        <v>3531778335.6100001</v>
      </c>
      <c r="T22" s="45">
        <v>10318253.390000001</v>
      </c>
      <c r="U22" s="45">
        <f t="shared" si="18"/>
        <v>0</v>
      </c>
      <c r="V22" s="45">
        <v>10318253.390000001</v>
      </c>
      <c r="W22" s="48">
        <f t="shared" si="19"/>
        <v>0</v>
      </c>
      <c r="X22" s="54">
        <f t="shared" si="7"/>
        <v>2.9130355795613794E-3</v>
      </c>
      <c r="Y22" s="54">
        <f t="shared" si="8"/>
        <v>2.9130355795613794E-3</v>
      </c>
      <c r="Z22" s="54">
        <f t="shared" si="9"/>
        <v>2.9130355795613794E-3</v>
      </c>
      <c r="AA22" s="54">
        <f t="shared" si="10"/>
        <v>1</v>
      </c>
      <c r="AB22" s="178">
        <f t="shared" si="11"/>
        <v>1</v>
      </c>
    </row>
    <row r="23" spans="1:28" ht="42" customHeight="1" x14ac:dyDescent="0.25">
      <c r="A23" s="114" t="s">
        <v>66</v>
      </c>
      <c r="B23" s="43" t="s">
        <v>41</v>
      </c>
      <c r="C23" s="43">
        <v>20</v>
      </c>
      <c r="D23" s="43" t="s">
        <v>38</v>
      </c>
      <c r="E23" s="44" t="s">
        <v>67</v>
      </c>
      <c r="F23" s="45">
        <v>2538628628</v>
      </c>
      <c r="G23" s="45">
        <v>0</v>
      </c>
      <c r="H23" s="45">
        <v>0</v>
      </c>
      <c r="I23" s="45">
        <v>0</v>
      </c>
      <c r="J23" s="45">
        <v>0</v>
      </c>
      <c r="K23" s="45">
        <f t="shared" si="5"/>
        <v>0</v>
      </c>
      <c r="L23" s="46">
        <f t="shared" si="15"/>
        <v>2538628628</v>
      </c>
      <c r="M23" s="47">
        <f t="shared" si="2"/>
        <v>2.7765160181105218E-4</v>
      </c>
      <c r="N23" s="45">
        <v>0</v>
      </c>
      <c r="O23" s="45">
        <v>2538628628</v>
      </c>
      <c r="P23" s="45">
        <f t="shared" si="20"/>
        <v>0</v>
      </c>
      <c r="Q23" s="45">
        <v>305566021</v>
      </c>
      <c r="R23" s="45">
        <f t="shared" si="16"/>
        <v>2233062607</v>
      </c>
      <c r="S23" s="45">
        <f t="shared" si="17"/>
        <v>2233062607</v>
      </c>
      <c r="T23" s="45">
        <v>305566021</v>
      </c>
      <c r="U23" s="45">
        <f t="shared" si="18"/>
        <v>0</v>
      </c>
      <c r="V23" s="45">
        <v>305566021</v>
      </c>
      <c r="W23" s="48">
        <f t="shared" si="19"/>
        <v>0</v>
      </c>
      <c r="X23" s="54">
        <f t="shared" si="7"/>
        <v>0.12036657021422355</v>
      </c>
      <c r="Y23" s="54">
        <f t="shared" si="8"/>
        <v>0.12036657021422355</v>
      </c>
      <c r="Z23" s="54">
        <f t="shared" si="9"/>
        <v>0.12036657021422355</v>
      </c>
      <c r="AA23" s="54">
        <f t="shared" si="10"/>
        <v>1</v>
      </c>
      <c r="AB23" s="178">
        <f t="shared" si="11"/>
        <v>1</v>
      </c>
    </row>
    <row r="24" spans="1:28" ht="42" customHeight="1" x14ac:dyDescent="0.25">
      <c r="A24" s="113" t="s">
        <v>68</v>
      </c>
      <c r="B24" s="32" t="s">
        <v>41</v>
      </c>
      <c r="C24" s="32">
        <v>20</v>
      </c>
      <c r="D24" s="32" t="s">
        <v>38</v>
      </c>
      <c r="E24" s="39" t="s">
        <v>69</v>
      </c>
      <c r="F24" s="40">
        <f>SUM(F25:F31)</f>
        <v>16155620000</v>
      </c>
      <c r="G24" s="40">
        <f>SUM(G25:G31)</f>
        <v>0</v>
      </c>
      <c r="H24" s="40">
        <f>SUM(H25:H31)</f>
        <v>0</v>
      </c>
      <c r="I24" s="40">
        <f>SUM(I25:I31)</f>
        <v>0</v>
      </c>
      <c r="J24" s="40">
        <f>SUM(J25:J31)</f>
        <v>0</v>
      </c>
      <c r="K24" s="40">
        <f t="shared" si="5"/>
        <v>0</v>
      </c>
      <c r="L24" s="41">
        <f>SUM(L25:L31)</f>
        <v>16155620000</v>
      </c>
      <c r="M24" s="318">
        <f t="shared" si="2"/>
        <v>1.766951542961435E-3</v>
      </c>
      <c r="N24" s="40">
        <f t="shared" ref="N24:W24" si="21">SUM(N25:N31)</f>
        <v>0</v>
      </c>
      <c r="O24" s="40">
        <f>SUM(O25:O31)</f>
        <v>16155620000</v>
      </c>
      <c r="P24" s="40">
        <f t="shared" si="21"/>
        <v>0</v>
      </c>
      <c r="Q24" s="40">
        <f t="shared" si="21"/>
        <v>3531436418.5300007</v>
      </c>
      <c r="R24" s="40">
        <f t="shared" si="21"/>
        <v>12624183581.469999</v>
      </c>
      <c r="S24" s="40">
        <f t="shared" si="21"/>
        <v>12624183581.469999</v>
      </c>
      <c r="T24" s="40">
        <f t="shared" si="21"/>
        <v>3119909429.5300007</v>
      </c>
      <c r="U24" s="40">
        <f t="shared" si="21"/>
        <v>411526989.00000006</v>
      </c>
      <c r="V24" s="40">
        <f t="shared" si="21"/>
        <v>2293918029.5300002</v>
      </c>
      <c r="W24" s="40">
        <f t="shared" si="21"/>
        <v>825991400</v>
      </c>
      <c r="X24" s="176">
        <f t="shared" si="7"/>
        <v>0.21858872754682276</v>
      </c>
      <c r="Y24" s="176">
        <f t="shared" si="8"/>
        <v>0.19311604441859864</v>
      </c>
      <c r="Z24" s="176">
        <f t="shared" si="9"/>
        <v>0.14198885771824296</v>
      </c>
      <c r="AA24" s="176">
        <f t="shared" si="10"/>
        <v>0.88346753552162138</v>
      </c>
      <c r="AB24" s="177">
        <f>+V24/T24</f>
        <v>0.7352514812827653</v>
      </c>
    </row>
    <row r="25" spans="1:28" ht="42" customHeight="1" x14ac:dyDescent="0.25">
      <c r="A25" s="114" t="s">
        <v>70</v>
      </c>
      <c r="B25" s="43" t="s">
        <v>41</v>
      </c>
      <c r="C25" s="43">
        <v>20</v>
      </c>
      <c r="D25" s="43" t="s">
        <v>38</v>
      </c>
      <c r="E25" s="44" t="s">
        <v>71</v>
      </c>
      <c r="F25" s="45">
        <v>4723382773</v>
      </c>
      <c r="G25" s="45">
        <v>0</v>
      </c>
      <c r="H25" s="45">
        <v>0</v>
      </c>
      <c r="I25" s="45">
        <v>0</v>
      </c>
      <c r="J25" s="45">
        <v>0</v>
      </c>
      <c r="K25" s="45">
        <f t="shared" si="5"/>
        <v>0</v>
      </c>
      <c r="L25" s="46">
        <f t="shared" ref="L25:L31" si="22">+F25+K25</f>
        <v>4723382773</v>
      </c>
      <c r="M25" s="47">
        <f t="shared" si="2"/>
        <v>5.1659970206960869E-4</v>
      </c>
      <c r="N25" s="45">
        <v>0</v>
      </c>
      <c r="O25" s="45">
        <v>4723382773</v>
      </c>
      <c r="P25" s="45">
        <f t="shared" ref="P25:P31" si="23">L25-O25</f>
        <v>0</v>
      </c>
      <c r="Q25" s="45">
        <v>1087176939.9000001</v>
      </c>
      <c r="R25" s="45">
        <f t="shared" ref="R25:R31" si="24">+L25-Q25</f>
        <v>3636205833.0999999</v>
      </c>
      <c r="S25" s="45">
        <f t="shared" ref="S25:S31" si="25">O25-Q25</f>
        <v>3636205833.0999999</v>
      </c>
      <c r="T25" s="45">
        <v>1087176939.9000001</v>
      </c>
      <c r="U25" s="45">
        <f t="shared" ref="U25:U31" si="26">+Q25-T25</f>
        <v>0</v>
      </c>
      <c r="V25" s="45">
        <v>709385739.89999998</v>
      </c>
      <c r="W25" s="48">
        <f t="shared" ref="W25:W31" si="27">+T25-V25</f>
        <v>377791200.00000012</v>
      </c>
      <c r="X25" s="54">
        <f t="shared" si="7"/>
        <v>0.2301691377024464</v>
      </c>
      <c r="Y25" s="54">
        <f t="shared" si="8"/>
        <v>0.2301691377024464</v>
      </c>
      <c r="Z25" s="54">
        <f>+V25/L25</f>
        <v>0.15018595231261389</v>
      </c>
      <c r="AA25" s="54">
        <f t="shared" si="10"/>
        <v>1</v>
      </c>
      <c r="AB25" s="178">
        <f t="shared" si="11"/>
        <v>0.65250256316625899</v>
      </c>
    </row>
    <row r="26" spans="1:28" ht="42" customHeight="1" x14ac:dyDescent="0.25">
      <c r="A26" s="114" t="s">
        <v>72</v>
      </c>
      <c r="B26" s="43" t="s">
        <v>41</v>
      </c>
      <c r="C26" s="43">
        <v>20</v>
      </c>
      <c r="D26" s="43" t="s">
        <v>38</v>
      </c>
      <c r="E26" s="44" t="s">
        <v>73</v>
      </c>
      <c r="F26" s="45">
        <v>3345735170</v>
      </c>
      <c r="G26" s="45">
        <v>0</v>
      </c>
      <c r="H26" s="45">
        <v>0</v>
      </c>
      <c r="I26" s="45">
        <v>0</v>
      </c>
      <c r="J26" s="45">
        <v>0</v>
      </c>
      <c r="K26" s="45">
        <f t="shared" si="5"/>
        <v>0</v>
      </c>
      <c r="L26" s="46">
        <f t="shared" si="22"/>
        <v>3345735170</v>
      </c>
      <c r="M26" s="47">
        <f t="shared" si="2"/>
        <v>3.6592541301242782E-4</v>
      </c>
      <c r="N26" s="45">
        <v>0</v>
      </c>
      <c r="O26" s="45">
        <v>3345735170</v>
      </c>
      <c r="P26" s="45">
        <f t="shared" si="23"/>
        <v>0</v>
      </c>
      <c r="Q26" s="45">
        <v>770079734.29999995</v>
      </c>
      <c r="R26" s="45">
        <f t="shared" si="24"/>
        <v>2575655435.6999998</v>
      </c>
      <c r="S26" s="45">
        <f t="shared" si="25"/>
        <v>2575655435.6999998</v>
      </c>
      <c r="T26" s="45">
        <v>639745434.29999995</v>
      </c>
      <c r="U26" s="45">
        <f t="shared" si="26"/>
        <v>130334300</v>
      </c>
      <c r="V26" s="45">
        <v>502475534.30000001</v>
      </c>
      <c r="W26" s="48">
        <f t="shared" si="27"/>
        <v>137269899.99999994</v>
      </c>
      <c r="X26" s="54">
        <f t="shared" si="7"/>
        <v>0.23016757010687131</v>
      </c>
      <c r="Y26" s="54">
        <f t="shared" si="8"/>
        <v>0.19121221549044479</v>
      </c>
      <c r="Z26" s="54">
        <f t="shared" si="9"/>
        <v>0.15018389345502203</v>
      </c>
      <c r="AA26" s="54">
        <f t="shared" si="10"/>
        <v>0.83075220111009218</v>
      </c>
      <c r="AB26" s="178">
        <f t="shared" si="11"/>
        <v>0.78543043429423043</v>
      </c>
    </row>
    <row r="27" spans="1:28" ht="42" customHeight="1" x14ac:dyDescent="0.25">
      <c r="A27" s="114" t="s">
        <v>74</v>
      </c>
      <c r="B27" s="43" t="s">
        <v>41</v>
      </c>
      <c r="C27" s="43">
        <v>20</v>
      </c>
      <c r="D27" s="43" t="s">
        <v>38</v>
      </c>
      <c r="E27" s="44" t="s">
        <v>75</v>
      </c>
      <c r="F27" s="45">
        <v>4185155210</v>
      </c>
      <c r="G27" s="45">
        <v>0</v>
      </c>
      <c r="H27" s="45">
        <v>0</v>
      </c>
      <c r="I27" s="45">
        <v>0</v>
      </c>
      <c r="J27" s="45">
        <v>0</v>
      </c>
      <c r="K27" s="45">
        <f t="shared" si="5"/>
        <v>0</v>
      </c>
      <c r="L27" s="46">
        <f t="shared" si="22"/>
        <v>4185155210</v>
      </c>
      <c r="M27" s="47">
        <f t="shared" si="2"/>
        <v>4.5773337425877733E-4</v>
      </c>
      <c r="N27" s="45">
        <v>0</v>
      </c>
      <c r="O27" s="45">
        <v>4185155210</v>
      </c>
      <c r="P27" s="45">
        <f t="shared" si="23"/>
        <v>0</v>
      </c>
      <c r="Q27" s="45">
        <v>795438522.58000004</v>
      </c>
      <c r="R27" s="45">
        <f t="shared" si="24"/>
        <v>3389716687.4200001</v>
      </c>
      <c r="S27" s="45">
        <f t="shared" si="25"/>
        <v>3389716687.4200001</v>
      </c>
      <c r="T27" s="45">
        <v>514245833.57999998</v>
      </c>
      <c r="U27" s="45">
        <f t="shared" si="26"/>
        <v>281192689.00000006</v>
      </c>
      <c r="V27" s="45">
        <v>514245833.57999998</v>
      </c>
      <c r="W27" s="48">
        <f t="shared" si="27"/>
        <v>0</v>
      </c>
      <c r="X27" s="54">
        <f t="shared" si="7"/>
        <v>0.19006189320754011</v>
      </c>
      <c r="Y27" s="54">
        <f t="shared" si="8"/>
        <v>0.12287377833712408</v>
      </c>
      <c r="Z27" s="54">
        <f t="shared" si="9"/>
        <v>0.12287377833712408</v>
      </c>
      <c r="AA27" s="54">
        <f t="shared" si="10"/>
        <v>0.64649349884645613</v>
      </c>
      <c r="AB27" s="178">
        <f t="shared" si="11"/>
        <v>1</v>
      </c>
    </row>
    <row r="28" spans="1:28" ht="42" customHeight="1" x14ac:dyDescent="0.25">
      <c r="A28" s="114" t="s">
        <v>76</v>
      </c>
      <c r="B28" s="43" t="s">
        <v>41</v>
      </c>
      <c r="C28" s="43">
        <v>20</v>
      </c>
      <c r="D28" s="43" t="s">
        <v>38</v>
      </c>
      <c r="E28" s="44" t="s">
        <v>77</v>
      </c>
      <c r="F28" s="45">
        <v>1642600502</v>
      </c>
      <c r="G28" s="45">
        <v>0</v>
      </c>
      <c r="H28" s="45">
        <v>0</v>
      </c>
      <c r="I28" s="45">
        <v>0</v>
      </c>
      <c r="J28" s="45">
        <v>0</v>
      </c>
      <c r="K28" s="45">
        <f t="shared" si="5"/>
        <v>0</v>
      </c>
      <c r="L28" s="46">
        <f t="shared" si="22"/>
        <v>1642600502</v>
      </c>
      <c r="M28" s="47">
        <f t="shared" si="2"/>
        <v>1.7965237431173347E-4</v>
      </c>
      <c r="N28" s="45">
        <v>0</v>
      </c>
      <c r="O28" s="45">
        <v>1642600502</v>
      </c>
      <c r="P28" s="45">
        <f t="shared" si="23"/>
        <v>0</v>
      </c>
      <c r="Q28" s="45">
        <v>369028454.56999999</v>
      </c>
      <c r="R28" s="45">
        <f t="shared" si="24"/>
        <v>1273572047.4300001</v>
      </c>
      <c r="S28" s="45">
        <f t="shared" si="25"/>
        <v>1273572047.4300001</v>
      </c>
      <c r="T28" s="45">
        <v>369028454.56999999</v>
      </c>
      <c r="U28" s="45">
        <f t="shared" si="26"/>
        <v>0</v>
      </c>
      <c r="V28" s="45">
        <v>238633454.56999999</v>
      </c>
      <c r="W28" s="48">
        <f t="shared" si="27"/>
        <v>130395000</v>
      </c>
      <c r="X28" s="54">
        <f t="shared" si="7"/>
        <v>0.22466111152448678</v>
      </c>
      <c r="Y28" s="54">
        <f t="shared" si="8"/>
        <v>0.22466111152448678</v>
      </c>
      <c r="Z28" s="54">
        <f t="shared" si="9"/>
        <v>0.14527784100847668</v>
      </c>
      <c r="AA28" s="54">
        <f t="shared" si="10"/>
        <v>1</v>
      </c>
      <c r="AB28" s="178">
        <f t="shared" si="11"/>
        <v>0.64665326376542132</v>
      </c>
    </row>
    <row r="29" spans="1:28" ht="42" customHeight="1" x14ac:dyDescent="0.25">
      <c r="A29" s="114" t="s">
        <v>78</v>
      </c>
      <c r="B29" s="43" t="s">
        <v>41</v>
      </c>
      <c r="C29" s="43">
        <v>20</v>
      </c>
      <c r="D29" s="43" t="s">
        <v>38</v>
      </c>
      <c r="E29" s="44" t="s">
        <v>79</v>
      </c>
      <c r="F29" s="45">
        <v>205484375</v>
      </c>
      <c r="G29" s="45">
        <v>0</v>
      </c>
      <c r="H29" s="45">
        <v>0</v>
      </c>
      <c r="I29" s="45">
        <v>0</v>
      </c>
      <c r="J29" s="45">
        <v>0</v>
      </c>
      <c r="K29" s="45">
        <f t="shared" si="5"/>
        <v>0</v>
      </c>
      <c r="L29" s="46">
        <f t="shared" si="22"/>
        <v>205484375</v>
      </c>
      <c r="M29" s="47">
        <f t="shared" si="2"/>
        <v>2.2473970882003668E-5</v>
      </c>
      <c r="N29" s="45">
        <v>0</v>
      </c>
      <c r="O29" s="45">
        <v>205484375</v>
      </c>
      <c r="P29" s="45">
        <f t="shared" si="23"/>
        <v>0</v>
      </c>
      <c r="Q29" s="45">
        <v>48404120.789999999</v>
      </c>
      <c r="R29" s="45">
        <f t="shared" si="24"/>
        <v>157080254.21000001</v>
      </c>
      <c r="S29" s="45">
        <f t="shared" si="25"/>
        <v>157080254.21000001</v>
      </c>
      <c r="T29" s="45">
        <v>48404120.789999999</v>
      </c>
      <c r="U29" s="45">
        <f t="shared" si="26"/>
        <v>0</v>
      </c>
      <c r="V29" s="45">
        <v>30866220.789999999</v>
      </c>
      <c r="W29" s="48">
        <f t="shared" si="27"/>
        <v>17537900</v>
      </c>
      <c r="X29" s="54">
        <f t="shared" si="7"/>
        <v>0.23556107752718425</v>
      </c>
      <c r="Y29" s="54">
        <f t="shared" si="8"/>
        <v>0.23556107752718425</v>
      </c>
      <c r="Z29" s="54">
        <f t="shared" si="9"/>
        <v>0.150212009015284</v>
      </c>
      <c r="AA29" s="54">
        <f t="shared" si="10"/>
        <v>1</v>
      </c>
      <c r="AB29" s="178">
        <f t="shared" si="11"/>
        <v>0.63767754245371555</v>
      </c>
    </row>
    <row r="30" spans="1:28" ht="42" customHeight="1" x14ac:dyDescent="0.25">
      <c r="A30" s="114" t="s">
        <v>80</v>
      </c>
      <c r="B30" s="43" t="s">
        <v>41</v>
      </c>
      <c r="C30" s="43">
        <v>20</v>
      </c>
      <c r="D30" s="43" t="s">
        <v>38</v>
      </c>
      <c r="E30" s="44" t="s">
        <v>81</v>
      </c>
      <c r="F30" s="45">
        <v>1231955838</v>
      </c>
      <c r="G30" s="45">
        <v>0</v>
      </c>
      <c r="H30" s="45">
        <v>0</v>
      </c>
      <c r="I30" s="45">
        <v>0</v>
      </c>
      <c r="J30" s="45">
        <v>0</v>
      </c>
      <c r="K30" s="45">
        <f t="shared" si="5"/>
        <v>0</v>
      </c>
      <c r="L30" s="46">
        <f t="shared" si="22"/>
        <v>1231955838</v>
      </c>
      <c r="M30" s="47">
        <f t="shared" si="2"/>
        <v>1.3473987806190339E-4</v>
      </c>
      <c r="N30" s="45">
        <v>0</v>
      </c>
      <c r="O30" s="45">
        <v>1231955838</v>
      </c>
      <c r="P30" s="45">
        <f t="shared" si="23"/>
        <v>0</v>
      </c>
      <c r="Q30" s="45">
        <v>276778169.56999999</v>
      </c>
      <c r="R30" s="45">
        <f t="shared" si="24"/>
        <v>955177668.43000007</v>
      </c>
      <c r="S30" s="45">
        <f t="shared" si="25"/>
        <v>955177668.43000007</v>
      </c>
      <c r="T30" s="45">
        <v>276778169.56999999</v>
      </c>
      <c r="U30" s="45">
        <f t="shared" si="26"/>
        <v>0</v>
      </c>
      <c r="V30" s="45">
        <v>178980269.56999999</v>
      </c>
      <c r="W30" s="48">
        <f t="shared" si="27"/>
        <v>97797900</v>
      </c>
      <c r="X30" s="54">
        <f t="shared" si="7"/>
        <v>0.22466565848604711</v>
      </c>
      <c r="Y30" s="54">
        <f t="shared" si="8"/>
        <v>0.22466565848604711</v>
      </c>
      <c r="Z30" s="54">
        <f t="shared" si="9"/>
        <v>0.14528140055780148</v>
      </c>
      <c r="AA30" s="54">
        <f t="shared" si="10"/>
        <v>1</v>
      </c>
      <c r="AB30" s="178">
        <f t="shared" si="11"/>
        <v>0.64665602004689204</v>
      </c>
    </row>
    <row r="31" spans="1:28" ht="42" customHeight="1" x14ac:dyDescent="0.25">
      <c r="A31" s="114" t="s">
        <v>82</v>
      </c>
      <c r="B31" s="43" t="s">
        <v>41</v>
      </c>
      <c r="C31" s="43">
        <v>20</v>
      </c>
      <c r="D31" s="43" t="s">
        <v>38</v>
      </c>
      <c r="E31" s="44" t="s">
        <v>83</v>
      </c>
      <c r="F31" s="45">
        <v>821306132</v>
      </c>
      <c r="G31" s="45">
        <v>0</v>
      </c>
      <c r="H31" s="45">
        <v>0</v>
      </c>
      <c r="I31" s="45">
        <v>0</v>
      </c>
      <c r="J31" s="45">
        <v>0</v>
      </c>
      <c r="K31" s="45">
        <f t="shared" si="5"/>
        <v>0</v>
      </c>
      <c r="L31" s="46">
        <f t="shared" si="22"/>
        <v>821306132</v>
      </c>
      <c r="M31" s="47">
        <f t="shared" si="2"/>
        <v>8.9826830364980609E-5</v>
      </c>
      <c r="N31" s="45">
        <v>0</v>
      </c>
      <c r="O31" s="45">
        <v>821306132</v>
      </c>
      <c r="P31" s="45">
        <f t="shared" si="23"/>
        <v>0</v>
      </c>
      <c r="Q31" s="45">
        <v>184530476.81999999</v>
      </c>
      <c r="R31" s="45">
        <f t="shared" si="24"/>
        <v>636775655.18000007</v>
      </c>
      <c r="S31" s="45">
        <f t="shared" si="25"/>
        <v>636775655.18000007</v>
      </c>
      <c r="T31" s="45">
        <v>184530476.81999999</v>
      </c>
      <c r="U31" s="45">
        <f t="shared" si="26"/>
        <v>0</v>
      </c>
      <c r="V31" s="45">
        <v>119330976.81999999</v>
      </c>
      <c r="W31" s="48">
        <f t="shared" si="27"/>
        <v>65199500</v>
      </c>
      <c r="X31" s="54">
        <f t="shared" si="7"/>
        <v>0.22467928782005001</v>
      </c>
      <c r="Y31" s="54">
        <f t="shared" si="8"/>
        <v>0.22467928782005001</v>
      </c>
      <c r="Z31" s="54">
        <f t="shared" si="9"/>
        <v>0.14529415058598394</v>
      </c>
      <c r="AA31" s="54">
        <f t="shared" si="10"/>
        <v>1</v>
      </c>
      <c r="AB31" s="178">
        <f t="shared" si="11"/>
        <v>0.64667354074200567</v>
      </c>
    </row>
    <row r="32" spans="1:28" ht="42" customHeight="1" x14ac:dyDescent="0.25">
      <c r="A32" s="113" t="s">
        <v>84</v>
      </c>
      <c r="B32" s="32" t="s">
        <v>41</v>
      </c>
      <c r="C32" s="32">
        <v>20</v>
      </c>
      <c r="D32" s="32" t="s">
        <v>38</v>
      </c>
      <c r="E32" s="39" t="s">
        <v>85</v>
      </c>
      <c r="F32" s="40">
        <f>+F33+F37+F38</f>
        <v>5485571000</v>
      </c>
      <c r="G32" s="40">
        <f>+G33+G37+G38</f>
        <v>0</v>
      </c>
      <c r="H32" s="40">
        <f>+H33+H37+H38</f>
        <v>0</v>
      </c>
      <c r="I32" s="40">
        <f>+I33+I37+I38</f>
        <v>0</v>
      </c>
      <c r="J32" s="40">
        <f>+J33+J37+J38</f>
        <v>0</v>
      </c>
      <c r="K32" s="40">
        <f t="shared" si="5"/>
        <v>0</v>
      </c>
      <c r="L32" s="41">
        <f>+L33+L37+L38</f>
        <v>5485571000</v>
      </c>
      <c r="M32" s="318">
        <f t="shared" si="2"/>
        <v>5.9996076550912329E-4</v>
      </c>
      <c r="N32" s="40">
        <f t="shared" ref="N32:W32" si="28">+N33+N37+N38</f>
        <v>0</v>
      </c>
      <c r="O32" s="40">
        <f>+O33+O37+O38</f>
        <v>5485571000</v>
      </c>
      <c r="P32" s="40">
        <f t="shared" si="28"/>
        <v>0</v>
      </c>
      <c r="Q32" s="40">
        <f t="shared" si="28"/>
        <v>1034170218</v>
      </c>
      <c r="R32" s="40">
        <f t="shared" si="28"/>
        <v>4451400782</v>
      </c>
      <c r="S32" s="40">
        <f t="shared" si="28"/>
        <v>4451400782</v>
      </c>
      <c r="T32" s="40">
        <f t="shared" si="28"/>
        <v>1034170218</v>
      </c>
      <c r="U32" s="40">
        <f t="shared" si="28"/>
        <v>0</v>
      </c>
      <c r="V32" s="40">
        <f t="shared" si="28"/>
        <v>1034170218</v>
      </c>
      <c r="W32" s="40">
        <f t="shared" si="28"/>
        <v>0</v>
      </c>
      <c r="X32" s="176">
        <f t="shared" si="7"/>
        <v>0.18852553690399779</v>
      </c>
      <c r="Y32" s="176">
        <f t="shared" si="8"/>
        <v>0.18852553690399779</v>
      </c>
      <c r="Z32" s="176">
        <f t="shared" si="9"/>
        <v>0.18852553690399779</v>
      </c>
      <c r="AA32" s="176">
        <f t="shared" si="10"/>
        <v>1</v>
      </c>
      <c r="AB32" s="177">
        <f t="shared" si="11"/>
        <v>1</v>
      </c>
    </row>
    <row r="33" spans="1:28" s="6" customFormat="1" ht="42" customHeight="1" x14ac:dyDescent="0.25">
      <c r="A33" s="113" t="s">
        <v>86</v>
      </c>
      <c r="B33" s="32" t="s">
        <v>41</v>
      </c>
      <c r="C33" s="32">
        <v>20</v>
      </c>
      <c r="D33" s="32" t="s">
        <v>38</v>
      </c>
      <c r="E33" s="39" t="s">
        <v>87</v>
      </c>
      <c r="F33" s="40">
        <f>+F34+F35+F36</f>
        <v>2405455726</v>
      </c>
      <c r="G33" s="40">
        <f>+G34+G35+G36</f>
        <v>0</v>
      </c>
      <c r="H33" s="40">
        <f>+H34+H35+H36</f>
        <v>0</v>
      </c>
      <c r="I33" s="40">
        <f>+I34+I35+I36</f>
        <v>0</v>
      </c>
      <c r="J33" s="40">
        <f>+J34+J35+J36</f>
        <v>0</v>
      </c>
      <c r="K33" s="40">
        <f t="shared" si="5"/>
        <v>0</v>
      </c>
      <c r="L33" s="41">
        <f>+L34+L35+L36</f>
        <v>2405455726</v>
      </c>
      <c r="M33" s="318">
        <f t="shared" si="2"/>
        <v>2.6308638768311699E-4</v>
      </c>
      <c r="N33" s="40">
        <f t="shared" ref="N33:W33" si="29">+N34+N35+N36</f>
        <v>0</v>
      </c>
      <c r="O33" s="40">
        <f>+O34+O35+O36</f>
        <v>2405455726</v>
      </c>
      <c r="P33" s="40">
        <f t="shared" si="29"/>
        <v>0</v>
      </c>
      <c r="Q33" s="40">
        <f t="shared" si="29"/>
        <v>448580200</v>
      </c>
      <c r="R33" s="40">
        <f t="shared" si="29"/>
        <v>1956875526</v>
      </c>
      <c r="S33" s="40">
        <f t="shared" si="29"/>
        <v>1956875526</v>
      </c>
      <c r="T33" s="40">
        <f t="shared" si="29"/>
        <v>448580200</v>
      </c>
      <c r="U33" s="40">
        <f t="shared" si="29"/>
        <v>0</v>
      </c>
      <c r="V33" s="40">
        <f t="shared" si="29"/>
        <v>448580200</v>
      </c>
      <c r="W33" s="40">
        <f t="shared" si="29"/>
        <v>0</v>
      </c>
      <c r="X33" s="176">
        <f t="shared" si="7"/>
        <v>0.18648449653485744</v>
      </c>
      <c r="Y33" s="176">
        <f t="shared" si="8"/>
        <v>0.18648449653485744</v>
      </c>
      <c r="Z33" s="176">
        <f t="shared" si="9"/>
        <v>0.18648449653485744</v>
      </c>
      <c r="AA33" s="176">
        <f t="shared" si="10"/>
        <v>1</v>
      </c>
      <c r="AB33" s="177">
        <f t="shared" si="11"/>
        <v>1</v>
      </c>
    </row>
    <row r="34" spans="1:28" ht="42" customHeight="1" x14ac:dyDescent="0.25">
      <c r="A34" s="114" t="s">
        <v>88</v>
      </c>
      <c r="B34" s="43" t="s">
        <v>41</v>
      </c>
      <c r="C34" s="43">
        <v>20</v>
      </c>
      <c r="D34" s="43" t="s">
        <v>38</v>
      </c>
      <c r="E34" s="44" t="s">
        <v>89</v>
      </c>
      <c r="F34" s="45">
        <v>1189548954</v>
      </c>
      <c r="G34" s="45">
        <v>0</v>
      </c>
      <c r="H34" s="45">
        <v>0</v>
      </c>
      <c r="I34" s="45">
        <v>0</v>
      </c>
      <c r="J34" s="45">
        <v>0</v>
      </c>
      <c r="K34" s="45">
        <f t="shared" si="5"/>
        <v>0</v>
      </c>
      <c r="L34" s="46">
        <f t="shared" ref="L34:L39" si="30">+F34+K34</f>
        <v>1189548954</v>
      </c>
      <c r="M34" s="47">
        <f t="shared" si="2"/>
        <v>1.3010180727811505E-4</v>
      </c>
      <c r="N34" s="45">
        <v>0</v>
      </c>
      <c r="O34" s="45">
        <v>1189548954</v>
      </c>
      <c r="P34" s="45">
        <f t="shared" ref="P34:P39" si="31">L34-O34</f>
        <v>0</v>
      </c>
      <c r="Q34" s="45">
        <v>247372359</v>
      </c>
      <c r="R34" s="45">
        <f t="shared" ref="R34:R39" si="32">+L34-Q34</f>
        <v>942176595</v>
      </c>
      <c r="S34" s="45">
        <f t="shared" ref="S34:S39" si="33">O34-Q34</f>
        <v>942176595</v>
      </c>
      <c r="T34" s="45">
        <v>247372359</v>
      </c>
      <c r="U34" s="45">
        <f t="shared" ref="U34:U39" si="34">+Q34-T34</f>
        <v>0</v>
      </c>
      <c r="V34" s="45">
        <v>247372359</v>
      </c>
      <c r="W34" s="48">
        <f t="shared" ref="W34:W39" si="35">+T34-V34</f>
        <v>0</v>
      </c>
      <c r="X34" s="54">
        <f t="shared" si="7"/>
        <v>0.20795475307525679</v>
      </c>
      <c r="Y34" s="54">
        <f t="shared" si="8"/>
        <v>0.20795475307525679</v>
      </c>
      <c r="Z34" s="54">
        <f t="shared" si="9"/>
        <v>0.20795475307525679</v>
      </c>
      <c r="AA34" s="54">
        <f t="shared" si="10"/>
        <v>1</v>
      </c>
      <c r="AB34" s="178">
        <f t="shared" si="11"/>
        <v>1</v>
      </c>
    </row>
    <row r="35" spans="1:28" ht="42" customHeight="1" x14ac:dyDescent="0.25">
      <c r="A35" s="114" t="s">
        <v>90</v>
      </c>
      <c r="B35" s="43" t="s">
        <v>41</v>
      </c>
      <c r="C35" s="43">
        <v>20</v>
      </c>
      <c r="D35" s="43" t="s">
        <v>38</v>
      </c>
      <c r="E35" s="44" t="s">
        <v>91</v>
      </c>
      <c r="F35" s="45">
        <v>981930367</v>
      </c>
      <c r="G35" s="45">
        <v>0</v>
      </c>
      <c r="H35" s="45">
        <v>0</v>
      </c>
      <c r="I35" s="45">
        <v>0</v>
      </c>
      <c r="J35" s="45">
        <v>0</v>
      </c>
      <c r="K35" s="45">
        <f t="shared" si="5"/>
        <v>0</v>
      </c>
      <c r="L35" s="46">
        <f t="shared" si="30"/>
        <v>981930367</v>
      </c>
      <c r="M35" s="47">
        <f t="shared" si="2"/>
        <v>1.0739441612586443E-4</v>
      </c>
      <c r="N35" s="45">
        <v>0</v>
      </c>
      <c r="O35" s="45">
        <v>981930367</v>
      </c>
      <c r="P35" s="45">
        <f t="shared" si="31"/>
        <v>0</v>
      </c>
      <c r="Q35" s="45">
        <v>169236985</v>
      </c>
      <c r="R35" s="45">
        <f t="shared" si="32"/>
        <v>812693382</v>
      </c>
      <c r="S35" s="45">
        <f t="shared" si="33"/>
        <v>812693382</v>
      </c>
      <c r="T35" s="45">
        <v>169236985</v>
      </c>
      <c r="U35" s="45">
        <f t="shared" si="34"/>
        <v>0</v>
      </c>
      <c r="V35" s="45">
        <v>169236985</v>
      </c>
      <c r="W35" s="48">
        <f t="shared" si="35"/>
        <v>0</v>
      </c>
      <c r="X35" s="54">
        <f t="shared" si="7"/>
        <v>0.1723513099172744</v>
      </c>
      <c r="Y35" s="54">
        <f t="shared" si="8"/>
        <v>0.1723513099172744</v>
      </c>
      <c r="Z35" s="54">
        <f t="shared" si="9"/>
        <v>0.1723513099172744</v>
      </c>
      <c r="AA35" s="54">
        <f t="shared" si="10"/>
        <v>1</v>
      </c>
      <c r="AB35" s="178">
        <f t="shared" si="11"/>
        <v>1</v>
      </c>
    </row>
    <row r="36" spans="1:28" ht="42" customHeight="1" x14ac:dyDescent="0.25">
      <c r="A36" s="114" t="s">
        <v>92</v>
      </c>
      <c r="B36" s="43" t="s">
        <v>41</v>
      </c>
      <c r="C36" s="43">
        <v>20</v>
      </c>
      <c r="D36" s="43" t="s">
        <v>38</v>
      </c>
      <c r="E36" s="44" t="s">
        <v>93</v>
      </c>
      <c r="F36" s="45">
        <v>233976405</v>
      </c>
      <c r="G36" s="45">
        <v>0</v>
      </c>
      <c r="H36" s="45">
        <v>0</v>
      </c>
      <c r="I36" s="45">
        <v>0</v>
      </c>
      <c r="J36" s="45">
        <v>0</v>
      </c>
      <c r="K36" s="45">
        <f t="shared" si="5"/>
        <v>0</v>
      </c>
      <c r="L36" s="46">
        <f t="shared" si="30"/>
        <v>233976405</v>
      </c>
      <c r="M36" s="52">
        <f t="shared" si="2"/>
        <v>2.5590164279137515E-5</v>
      </c>
      <c r="N36" s="45">
        <v>0</v>
      </c>
      <c r="O36" s="45">
        <v>233976405</v>
      </c>
      <c r="P36" s="45">
        <f t="shared" si="31"/>
        <v>0</v>
      </c>
      <c r="Q36" s="45">
        <v>31970856</v>
      </c>
      <c r="R36" s="45">
        <f t="shared" si="32"/>
        <v>202005549</v>
      </c>
      <c r="S36" s="45">
        <f t="shared" si="33"/>
        <v>202005549</v>
      </c>
      <c r="T36" s="45">
        <v>31970856</v>
      </c>
      <c r="U36" s="45">
        <f t="shared" si="34"/>
        <v>0</v>
      </c>
      <c r="V36" s="45">
        <v>31970856</v>
      </c>
      <c r="W36" s="48">
        <f t="shared" si="35"/>
        <v>0</v>
      </c>
      <c r="X36" s="54">
        <f t="shared" si="7"/>
        <v>0.13664136774817101</v>
      </c>
      <c r="Y36" s="54">
        <f t="shared" si="8"/>
        <v>0.13664136774817101</v>
      </c>
      <c r="Z36" s="54">
        <f t="shared" si="9"/>
        <v>0.13664136774817101</v>
      </c>
      <c r="AA36" s="54">
        <f t="shared" si="10"/>
        <v>1</v>
      </c>
      <c r="AB36" s="178">
        <f t="shared" si="11"/>
        <v>1</v>
      </c>
    </row>
    <row r="37" spans="1:28" ht="42" customHeight="1" x14ac:dyDescent="0.25">
      <c r="A37" s="114" t="s">
        <v>94</v>
      </c>
      <c r="B37" s="43" t="s">
        <v>41</v>
      </c>
      <c r="C37" s="43">
        <v>20</v>
      </c>
      <c r="D37" s="43" t="s">
        <v>38</v>
      </c>
      <c r="E37" s="44" t="s">
        <v>95</v>
      </c>
      <c r="F37" s="45">
        <v>2942173082</v>
      </c>
      <c r="G37" s="45">
        <v>0</v>
      </c>
      <c r="H37" s="45">
        <v>0</v>
      </c>
      <c r="I37" s="45">
        <v>0</v>
      </c>
      <c r="J37" s="45">
        <v>0</v>
      </c>
      <c r="K37" s="45">
        <f t="shared" si="5"/>
        <v>0</v>
      </c>
      <c r="L37" s="46">
        <f t="shared" si="30"/>
        <v>2942173082</v>
      </c>
      <c r="M37" s="47">
        <f t="shared" si="2"/>
        <v>3.2178754309023736E-4</v>
      </c>
      <c r="N37" s="45">
        <v>0</v>
      </c>
      <c r="O37" s="45">
        <v>2942173082</v>
      </c>
      <c r="P37" s="45">
        <f t="shared" si="31"/>
        <v>0</v>
      </c>
      <c r="Q37" s="45">
        <v>585590018</v>
      </c>
      <c r="R37" s="45">
        <f t="shared" si="32"/>
        <v>2356583064</v>
      </c>
      <c r="S37" s="45">
        <f t="shared" si="33"/>
        <v>2356583064</v>
      </c>
      <c r="T37" s="45">
        <v>585590018</v>
      </c>
      <c r="U37" s="45">
        <f t="shared" si="34"/>
        <v>0</v>
      </c>
      <c r="V37" s="45">
        <v>585590018</v>
      </c>
      <c r="W37" s="48">
        <f t="shared" si="35"/>
        <v>0</v>
      </c>
      <c r="X37" s="54">
        <f t="shared" si="7"/>
        <v>0.19903316415427663</v>
      </c>
      <c r="Y37" s="54">
        <f t="shared" si="8"/>
        <v>0.19903316415427663</v>
      </c>
      <c r="Z37" s="54">
        <f t="shared" si="9"/>
        <v>0.19903316415427663</v>
      </c>
      <c r="AA37" s="54">
        <f t="shared" si="10"/>
        <v>1</v>
      </c>
      <c r="AB37" s="178">
        <f t="shared" si="11"/>
        <v>1</v>
      </c>
    </row>
    <row r="38" spans="1:28" ht="42" customHeight="1" x14ac:dyDescent="0.25">
      <c r="A38" s="114" t="s">
        <v>96</v>
      </c>
      <c r="B38" s="43" t="s">
        <v>41</v>
      </c>
      <c r="C38" s="43">
        <v>20</v>
      </c>
      <c r="D38" s="43" t="s">
        <v>38</v>
      </c>
      <c r="E38" s="44" t="s">
        <v>97</v>
      </c>
      <c r="F38" s="45">
        <v>137942192</v>
      </c>
      <c r="G38" s="45">
        <v>0</v>
      </c>
      <c r="H38" s="45">
        <v>0</v>
      </c>
      <c r="I38" s="45">
        <v>0</v>
      </c>
      <c r="J38" s="45">
        <v>0</v>
      </c>
      <c r="K38" s="45">
        <f t="shared" si="5"/>
        <v>0</v>
      </c>
      <c r="L38" s="46">
        <f t="shared" si="30"/>
        <v>137942192</v>
      </c>
      <c r="M38" s="52">
        <f t="shared" si="2"/>
        <v>1.5086834735768885E-5</v>
      </c>
      <c r="N38" s="45">
        <v>0</v>
      </c>
      <c r="O38" s="45">
        <v>137942192</v>
      </c>
      <c r="P38" s="45">
        <f t="shared" si="31"/>
        <v>0</v>
      </c>
      <c r="Q38" s="45">
        <v>0</v>
      </c>
      <c r="R38" s="45">
        <f t="shared" si="32"/>
        <v>137942192</v>
      </c>
      <c r="S38" s="45">
        <f t="shared" si="33"/>
        <v>137942192</v>
      </c>
      <c r="T38" s="45">
        <v>0</v>
      </c>
      <c r="U38" s="45">
        <f t="shared" si="34"/>
        <v>0</v>
      </c>
      <c r="V38" s="45">
        <v>0</v>
      </c>
      <c r="W38" s="48">
        <f t="shared" si="35"/>
        <v>0</v>
      </c>
      <c r="X38" s="54">
        <f t="shared" si="7"/>
        <v>0</v>
      </c>
      <c r="Y38" s="54">
        <f t="shared" si="8"/>
        <v>0</v>
      </c>
      <c r="Z38" s="54">
        <f t="shared" si="9"/>
        <v>0</v>
      </c>
      <c r="AA38" s="54" t="s">
        <v>40</v>
      </c>
      <c r="AB38" s="178" t="s">
        <v>40</v>
      </c>
    </row>
    <row r="39" spans="1:28" s="6" customFormat="1" ht="42" customHeight="1" x14ac:dyDescent="0.25">
      <c r="A39" s="113" t="s">
        <v>98</v>
      </c>
      <c r="B39" s="32" t="s">
        <v>41</v>
      </c>
      <c r="C39" s="32">
        <v>20</v>
      </c>
      <c r="D39" s="32" t="s">
        <v>38</v>
      </c>
      <c r="E39" s="39" t="s">
        <v>99</v>
      </c>
      <c r="F39" s="59">
        <v>7134940000</v>
      </c>
      <c r="G39" s="59">
        <v>0</v>
      </c>
      <c r="H39" s="59">
        <v>0</v>
      </c>
      <c r="I39" s="59">
        <v>0</v>
      </c>
      <c r="J39" s="59">
        <v>0</v>
      </c>
      <c r="K39" s="40">
        <f t="shared" si="5"/>
        <v>0</v>
      </c>
      <c r="L39" s="41">
        <f t="shared" si="30"/>
        <v>7134940000</v>
      </c>
      <c r="M39" s="318">
        <f t="shared" si="2"/>
        <v>7.8035341521633095E-4</v>
      </c>
      <c r="N39" s="59">
        <v>7134940000</v>
      </c>
      <c r="O39" s="59">
        <v>0</v>
      </c>
      <c r="P39" s="59">
        <f t="shared" si="31"/>
        <v>7134940000</v>
      </c>
      <c r="Q39" s="60">
        <v>0</v>
      </c>
      <c r="R39" s="59">
        <f t="shared" si="32"/>
        <v>7134940000</v>
      </c>
      <c r="S39" s="59">
        <f t="shared" si="33"/>
        <v>0</v>
      </c>
      <c r="T39" s="60">
        <v>0</v>
      </c>
      <c r="U39" s="59">
        <f t="shared" si="34"/>
        <v>0</v>
      </c>
      <c r="V39" s="60">
        <v>0</v>
      </c>
      <c r="W39" s="61">
        <f t="shared" si="35"/>
        <v>0</v>
      </c>
      <c r="X39" s="176">
        <f t="shared" si="7"/>
        <v>0</v>
      </c>
      <c r="Y39" s="176">
        <f t="shared" si="8"/>
        <v>0</v>
      </c>
      <c r="Z39" s="176">
        <f t="shared" si="9"/>
        <v>0</v>
      </c>
      <c r="AA39" s="176" t="s">
        <v>40</v>
      </c>
      <c r="AB39" s="177" t="s">
        <v>40</v>
      </c>
    </row>
    <row r="40" spans="1:28" ht="42" customHeight="1" x14ac:dyDescent="0.25">
      <c r="A40" s="113" t="s">
        <v>100</v>
      </c>
      <c r="B40" s="32" t="s">
        <v>41</v>
      </c>
      <c r="C40" s="32">
        <v>20</v>
      </c>
      <c r="D40" s="32" t="s">
        <v>38</v>
      </c>
      <c r="E40" s="39" t="s">
        <v>101</v>
      </c>
      <c r="F40" s="59">
        <f>+F41+F47</f>
        <v>22397242000</v>
      </c>
      <c r="G40" s="59">
        <f>+G41+G47</f>
        <v>0</v>
      </c>
      <c r="H40" s="59">
        <f>+H41+H47</f>
        <v>0</v>
      </c>
      <c r="I40" s="59">
        <f>+I41+I47</f>
        <v>10400000</v>
      </c>
      <c r="J40" s="59">
        <f>+J41+J47</f>
        <v>10400000</v>
      </c>
      <c r="K40" s="40">
        <f t="shared" si="5"/>
        <v>0</v>
      </c>
      <c r="L40" s="59">
        <f>+L41+L47</f>
        <v>22397242000</v>
      </c>
      <c r="M40" s="318">
        <f t="shared" si="2"/>
        <v>2.4496021390686741E-3</v>
      </c>
      <c r="N40" s="59">
        <f t="shared" ref="N40:W40" si="36">+N41+N47</f>
        <v>0</v>
      </c>
      <c r="O40" s="59">
        <f>+O41+O47</f>
        <v>20590887304.510002</v>
      </c>
      <c r="P40" s="59">
        <f>+P41+P47</f>
        <v>1806354695.4899991</v>
      </c>
      <c r="Q40" s="59">
        <f t="shared" si="36"/>
        <v>17874074899.900002</v>
      </c>
      <c r="R40" s="59">
        <f t="shared" si="36"/>
        <v>4434051269.1000004</v>
      </c>
      <c r="S40" s="62">
        <f t="shared" si="36"/>
        <v>2716812404.6100011</v>
      </c>
      <c r="T40" s="59">
        <f t="shared" si="36"/>
        <v>4982893527.3100004</v>
      </c>
      <c r="U40" s="59">
        <f t="shared" si="36"/>
        <v>12891181372.59</v>
      </c>
      <c r="V40" s="59">
        <f t="shared" si="36"/>
        <v>4979121611.3100004</v>
      </c>
      <c r="W40" s="59">
        <f t="shared" si="36"/>
        <v>3771916</v>
      </c>
      <c r="X40" s="176">
        <f t="shared" si="7"/>
        <v>0.79804803198090202</v>
      </c>
      <c r="Y40" s="176">
        <f t="shared" si="8"/>
        <v>0.22247799650108707</v>
      </c>
      <c r="Z40" s="176">
        <f t="shared" si="9"/>
        <v>0.22230958665848236</v>
      </c>
      <c r="AA40" s="176">
        <f t="shared" ref="AA40:AA42" si="37">+T40/Q40</f>
        <v>0.27877770207496883</v>
      </c>
      <c r="AB40" s="177">
        <f t="shared" ref="AB40:AB42" si="38">+V40/T40</f>
        <v>0.99924302697231493</v>
      </c>
    </row>
    <row r="41" spans="1:28" ht="42" customHeight="1" x14ac:dyDescent="0.25">
      <c r="A41" s="113" t="s">
        <v>102</v>
      </c>
      <c r="B41" s="32" t="s">
        <v>41</v>
      </c>
      <c r="C41" s="32">
        <v>20</v>
      </c>
      <c r="D41" s="32" t="s">
        <v>38</v>
      </c>
      <c r="E41" s="39" t="s">
        <v>103</v>
      </c>
      <c r="F41" s="62">
        <f>+F42</f>
        <v>128000000</v>
      </c>
      <c r="G41" s="62">
        <f>+G42</f>
        <v>0</v>
      </c>
      <c r="H41" s="62">
        <f>+H42</f>
        <v>0</v>
      </c>
      <c r="I41" s="62">
        <f>+I42</f>
        <v>0</v>
      </c>
      <c r="J41" s="62">
        <f>+J42</f>
        <v>0</v>
      </c>
      <c r="K41" s="40">
        <f t="shared" si="5"/>
        <v>0</v>
      </c>
      <c r="L41" s="62">
        <f>+L42</f>
        <v>128000000</v>
      </c>
      <c r="M41" s="319">
        <f t="shared" si="2"/>
        <v>1.3999450191268652E-5</v>
      </c>
      <c r="N41" s="62">
        <f t="shared" ref="N41:W41" si="39">+N42</f>
        <v>0</v>
      </c>
      <c r="O41" s="62">
        <f>+O42</f>
        <v>126000000</v>
      </c>
      <c r="P41" s="62">
        <f>+P42</f>
        <v>2000000</v>
      </c>
      <c r="Q41" s="62">
        <f t="shared" si="39"/>
        <v>1000000</v>
      </c>
      <c r="R41" s="62">
        <f t="shared" si="39"/>
        <v>127000000</v>
      </c>
      <c r="S41" s="62">
        <f t="shared" si="39"/>
        <v>125000000</v>
      </c>
      <c r="T41" s="62">
        <f t="shared" si="39"/>
        <v>1000000</v>
      </c>
      <c r="U41" s="62">
        <f t="shared" si="39"/>
        <v>0</v>
      </c>
      <c r="V41" s="62">
        <f t="shared" si="39"/>
        <v>1000000</v>
      </c>
      <c r="W41" s="62">
        <f t="shared" si="39"/>
        <v>0</v>
      </c>
      <c r="X41" s="176">
        <f t="shared" si="7"/>
        <v>7.8125E-3</v>
      </c>
      <c r="Y41" s="176">
        <f t="shared" si="8"/>
        <v>7.8125E-3</v>
      </c>
      <c r="Z41" s="176">
        <f t="shared" si="9"/>
        <v>7.8125E-3</v>
      </c>
      <c r="AA41" s="176">
        <f t="shared" si="37"/>
        <v>1</v>
      </c>
      <c r="AB41" s="177">
        <f t="shared" si="38"/>
        <v>1</v>
      </c>
    </row>
    <row r="42" spans="1:28" ht="42" customHeight="1" x14ac:dyDescent="0.25">
      <c r="A42" s="113" t="s">
        <v>104</v>
      </c>
      <c r="B42" s="32" t="s">
        <v>41</v>
      </c>
      <c r="C42" s="32">
        <v>20</v>
      </c>
      <c r="D42" s="32" t="s">
        <v>38</v>
      </c>
      <c r="E42" s="39" t="s">
        <v>105</v>
      </c>
      <c r="F42" s="59">
        <f>+F45+F43</f>
        <v>128000000</v>
      </c>
      <c r="G42" s="59">
        <f>+G45+G43</f>
        <v>0</v>
      </c>
      <c r="H42" s="59">
        <f>+H45+H43</f>
        <v>0</v>
      </c>
      <c r="I42" s="59">
        <f>+I45+I43</f>
        <v>0</v>
      </c>
      <c r="J42" s="59">
        <f>+J45+J43</f>
        <v>0</v>
      </c>
      <c r="K42" s="40">
        <f t="shared" si="5"/>
        <v>0</v>
      </c>
      <c r="L42" s="59">
        <f>+L45+L43</f>
        <v>128000000</v>
      </c>
      <c r="M42" s="319">
        <f t="shared" si="2"/>
        <v>1.3999450191268652E-5</v>
      </c>
      <c r="N42" s="59">
        <f t="shared" ref="N42:W42" si="40">+N45+N43</f>
        <v>0</v>
      </c>
      <c r="O42" s="59">
        <f>+O45+O43</f>
        <v>126000000</v>
      </c>
      <c r="P42" s="59">
        <f>+P45+P43</f>
        <v>2000000</v>
      </c>
      <c r="Q42" s="59">
        <f t="shared" si="40"/>
        <v>1000000</v>
      </c>
      <c r="R42" s="59">
        <f t="shared" si="40"/>
        <v>127000000</v>
      </c>
      <c r="S42" s="59">
        <f t="shared" si="40"/>
        <v>125000000</v>
      </c>
      <c r="T42" s="59">
        <f t="shared" si="40"/>
        <v>1000000</v>
      </c>
      <c r="U42" s="59">
        <f t="shared" si="40"/>
        <v>0</v>
      </c>
      <c r="V42" s="59">
        <f t="shared" si="40"/>
        <v>1000000</v>
      </c>
      <c r="W42" s="59">
        <f t="shared" si="40"/>
        <v>0</v>
      </c>
      <c r="X42" s="176">
        <f t="shared" si="7"/>
        <v>7.8125E-3</v>
      </c>
      <c r="Y42" s="176">
        <f t="shared" si="8"/>
        <v>7.8125E-3</v>
      </c>
      <c r="Z42" s="176">
        <f t="shared" si="9"/>
        <v>7.8125E-3</v>
      </c>
      <c r="AA42" s="176">
        <f t="shared" si="37"/>
        <v>1</v>
      </c>
      <c r="AB42" s="177">
        <f t="shared" si="38"/>
        <v>1</v>
      </c>
    </row>
    <row r="43" spans="1:28" ht="42" customHeight="1" x14ac:dyDescent="0.25">
      <c r="A43" s="113" t="s">
        <v>106</v>
      </c>
      <c r="B43" s="32" t="s">
        <v>41</v>
      </c>
      <c r="C43" s="32">
        <v>20</v>
      </c>
      <c r="D43" s="32" t="s">
        <v>38</v>
      </c>
      <c r="E43" s="39" t="s">
        <v>107</v>
      </c>
      <c r="F43" s="59">
        <f>+F44</f>
        <v>125000000</v>
      </c>
      <c r="G43" s="59">
        <f>+G44</f>
        <v>0</v>
      </c>
      <c r="H43" s="59">
        <f>+H44</f>
        <v>0</v>
      </c>
      <c r="I43" s="59">
        <f>+I44</f>
        <v>0</v>
      </c>
      <c r="J43" s="59">
        <f>+J44</f>
        <v>0</v>
      </c>
      <c r="K43" s="40">
        <f t="shared" si="5"/>
        <v>0</v>
      </c>
      <c r="L43" s="59">
        <f>+L44</f>
        <v>125000000</v>
      </c>
      <c r="M43" s="319">
        <f t="shared" si="2"/>
        <v>1.3671338077410793E-5</v>
      </c>
      <c r="N43" s="59">
        <f t="shared" ref="N43:W43" si="41">+N44</f>
        <v>0</v>
      </c>
      <c r="O43" s="59">
        <f>+O44</f>
        <v>125000000</v>
      </c>
      <c r="P43" s="59">
        <f>+P44</f>
        <v>0</v>
      </c>
      <c r="Q43" s="59">
        <f t="shared" si="41"/>
        <v>0</v>
      </c>
      <c r="R43" s="59">
        <f t="shared" si="41"/>
        <v>125000000</v>
      </c>
      <c r="S43" s="59">
        <f t="shared" si="41"/>
        <v>125000000</v>
      </c>
      <c r="T43" s="59">
        <f t="shared" si="41"/>
        <v>0</v>
      </c>
      <c r="U43" s="59">
        <f t="shared" si="41"/>
        <v>0</v>
      </c>
      <c r="V43" s="59">
        <f t="shared" si="41"/>
        <v>0</v>
      </c>
      <c r="W43" s="59">
        <f t="shared" si="41"/>
        <v>0</v>
      </c>
      <c r="X43" s="176">
        <f t="shared" si="7"/>
        <v>0</v>
      </c>
      <c r="Y43" s="176">
        <f t="shared" si="8"/>
        <v>0</v>
      </c>
      <c r="Z43" s="176">
        <f t="shared" si="9"/>
        <v>0</v>
      </c>
      <c r="AA43" s="176" t="s">
        <v>40</v>
      </c>
      <c r="AB43" s="177" t="s">
        <v>40</v>
      </c>
    </row>
    <row r="44" spans="1:28" ht="42" customHeight="1" x14ac:dyDescent="0.25">
      <c r="A44" s="114" t="s">
        <v>108</v>
      </c>
      <c r="B44" s="43" t="s">
        <v>41</v>
      </c>
      <c r="C44" s="43">
        <v>20</v>
      </c>
      <c r="D44" s="43" t="s">
        <v>38</v>
      </c>
      <c r="E44" s="44" t="s">
        <v>109</v>
      </c>
      <c r="F44" s="45">
        <v>125000000</v>
      </c>
      <c r="G44" s="45">
        <v>0</v>
      </c>
      <c r="H44" s="45">
        <v>0</v>
      </c>
      <c r="I44" s="45">
        <v>0</v>
      </c>
      <c r="J44" s="45">
        <v>0</v>
      </c>
      <c r="K44" s="45">
        <f t="shared" si="5"/>
        <v>0</v>
      </c>
      <c r="L44" s="46">
        <f>+F44+K44</f>
        <v>125000000</v>
      </c>
      <c r="M44" s="52">
        <f t="shared" si="2"/>
        <v>1.3671338077410793E-5</v>
      </c>
      <c r="N44" s="45">
        <v>0</v>
      </c>
      <c r="O44" s="45">
        <v>125000000</v>
      </c>
      <c r="P44" s="45">
        <f>L44-O44</f>
        <v>0</v>
      </c>
      <c r="Q44" s="45">
        <v>0</v>
      </c>
      <c r="R44" s="45">
        <f>+L44-Q44</f>
        <v>125000000</v>
      </c>
      <c r="S44" s="45">
        <f>O44-Q44</f>
        <v>125000000</v>
      </c>
      <c r="T44" s="45">
        <v>0</v>
      </c>
      <c r="U44" s="45">
        <f>+Q44-T44</f>
        <v>0</v>
      </c>
      <c r="V44" s="45">
        <v>0</v>
      </c>
      <c r="W44" s="48">
        <f>+T44-V44</f>
        <v>0</v>
      </c>
      <c r="X44" s="54">
        <f t="shared" si="7"/>
        <v>0</v>
      </c>
      <c r="Y44" s="54">
        <f t="shared" si="8"/>
        <v>0</v>
      </c>
      <c r="Z44" s="54">
        <f t="shared" si="9"/>
        <v>0</v>
      </c>
      <c r="AA44" s="54" t="s">
        <v>40</v>
      </c>
      <c r="AB44" s="178" t="s">
        <v>40</v>
      </c>
    </row>
    <row r="45" spans="1:28" ht="42" customHeight="1" x14ac:dyDescent="0.25">
      <c r="A45" s="113" t="s">
        <v>110</v>
      </c>
      <c r="B45" s="32" t="s">
        <v>41</v>
      </c>
      <c r="C45" s="32">
        <v>20</v>
      </c>
      <c r="D45" s="32" t="s">
        <v>38</v>
      </c>
      <c r="E45" s="39" t="s">
        <v>111</v>
      </c>
      <c r="F45" s="59">
        <f>+F46</f>
        <v>3000000</v>
      </c>
      <c r="G45" s="59">
        <f>+G46</f>
        <v>0</v>
      </c>
      <c r="H45" s="59">
        <f>+H46</f>
        <v>0</v>
      </c>
      <c r="I45" s="59">
        <f>+I46</f>
        <v>0</v>
      </c>
      <c r="J45" s="59">
        <f>+J46</f>
        <v>0</v>
      </c>
      <c r="K45" s="40">
        <f t="shared" si="5"/>
        <v>0</v>
      </c>
      <c r="L45" s="59">
        <f>+L46</f>
        <v>3000000</v>
      </c>
      <c r="M45" s="320">
        <f t="shared" si="2"/>
        <v>3.2811211385785907E-7</v>
      </c>
      <c r="N45" s="59">
        <f t="shared" ref="N45:W45" si="42">+N46</f>
        <v>0</v>
      </c>
      <c r="O45" s="59">
        <f>+O46</f>
        <v>1000000</v>
      </c>
      <c r="P45" s="59">
        <f>+P46</f>
        <v>2000000</v>
      </c>
      <c r="Q45" s="59">
        <f t="shared" si="42"/>
        <v>1000000</v>
      </c>
      <c r="R45" s="59">
        <f>+R46</f>
        <v>2000000</v>
      </c>
      <c r="S45" s="59">
        <f t="shared" si="42"/>
        <v>0</v>
      </c>
      <c r="T45" s="59">
        <f t="shared" si="42"/>
        <v>1000000</v>
      </c>
      <c r="U45" s="59">
        <f t="shared" si="42"/>
        <v>0</v>
      </c>
      <c r="V45" s="59">
        <f t="shared" si="42"/>
        <v>1000000</v>
      </c>
      <c r="W45" s="59">
        <f t="shared" si="42"/>
        <v>0</v>
      </c>
      <c r="X45" s="176">
        <f t="shared" si="7"/>
        <v>0.33333333333333331</v>
      </c>
      <c r="Y45" s="176">
        <f t="shared" si="8"/>
        <v>0.33333333333333331</v>
      </c>
      <c r="Z45" s="176">
        <f t="shared" si="9"/>
        <v>0.33333333333333331</v>
      </c>
      <c r="AA45" s="176">
        <f t="shared" ref="AA45:AA94" si="43">+T45/Q45</f>
        <v>1</v>
      </c>
      <c r="AB45" s="177">
        <f t="shared" ref="AB45:AB94" si="44">+V45/T45</f>
        <v>1</v>
      </c>
    </row>
    <row r="46" spans="1:28" ht="42" customHeight="1" x14ac:dyDescent="0.25">
      <c r="A46" s="114" t="s">
        <v>112</v>
      </c>
      <c r="B46" s="43" t="s">
        <v>41</v>
      </c>
      <c r="C46" s="43">
        <v>20</v>
      </c>
      <c r="D46" s="43" t="s">
        <v>38</v>
      </c>
      <c r="E46" s="44" t="s">
        <v>113</v>
      </c>
      <c r="F46" s="45">
        <v>3000000</v>
      </c>
      <c r="G46" s="45">
        <v>0</v>
      </c>
      <c r="H46" s="45">
        <v>0</v>
      </c>
      <c r="I46" s="45">
        <v>0</v>
      </c>
      <c r="J46" s="45">
        <v>0</v>
      </c>
      <c r="K46" s="45">
        <f t="shared" si="5"/>
        <v>0</v>
      </c>
      <c r="L46" s="46">
        <f>+F46+K46</f>
        <v>3000000</v>
      </c>
      <c r="M46" s="50">
        <f t="shared" si="2"/>
        <v>3.2811211385785907E-7</v>
      </c>
      <c r="N46" s="45">
        <v>0</v>
      </c>
      <c r="O46" s="45">
        <v>1000000</v>
      </c>
      <c r="P46" s="45">
        <f>L46-O46</f>
        <v>2000000</v>
      </c>
      <c r="Q46" s="45">
        <v>1000000</v>
      </c>
      <c r="R46" s="45">
        <f>+L46-Q46</f>
        <v>2000000</v>
      </c>
      <c r="S46" s="45">
        <f>O46-Q46</f>
        <v>0</v>
      </c>
      <c r="T46" s="45">
        <v>1000000</v>
      </c>
      <c r="U46" s="45">
        <f>+Q46-T46</f>
        <v>0</v>
      </c>
      <c r="V46" s="45">
        <v>1000000</v>
      </c>
      <c r="W46" s="48">
        <f>+T46-V46</f>
        <v>0</v>
      </c>
      <c r="X46" s="54">
        <f t="shared" si="7"/>
        <v>0.33333333333333331</v>
      </c>
      <c r="Y46" s="54">
        <f t="shared" si="8"/>
        <v>0.33333333333333331</v>
      </c>
      <c r="Z46" s="54">
        <f t="shared" si="9"/>
        <v>0.33333333333333331</v>
      </c>
      <c r="AA46" s="54">
        <f t="shared" si="43"/>
        <v>1</v>
      </c>
      <c r="AB46" s="178">
        <f t="shared" si="44"/>
        <v>1</v>
      </c>
    </row>
    <row r="47" spans="1:28" ht="42" customHeight="1" x14ac:dyDescent="0.25">
      <c r="A47" s="113" t="s">
        <v>114</v>
      </c>
      <c r="B47" s="32" t="s">
        <v>41</v>
      </c>
      <c r="C47" s="32">
        <v>20</v>
      </c>
      <c r="D47" s="32" t="s">
        <v>38</v>
      </c>
      <c r="E47" s="39" t="s">
        <v>115</v>
      </c>
      <c r="F47" s="62">
        <f>+F48+F65</f>
        <v>22269242000</v>
      </c>
      <c r="G47" s="62">
        <f>+G48+G65</f>
        <v>0</v>
      </c>
      <c r="H47" s="62">
        <f>+H48+H65</f>
        <v>0</v>
      </c>
      <c r="I47" s="62">
        <f>+I48+I65</f>
        <v>10400000</v>
      </c>
      <c r="J47" s="62">
        <f>+J48+J65</f>
        <v>10400000</v>
      </c>
      <c r="K47" s="40">
        <f t="shared" si="5"/>
        <v>0</v>
      </c>
      <c r="L47" s="62">
        <f>+L48+L65</f>
        <v>22269242000</v>
      </c>
      <c r="M47" s="319">
        <f t="shared" si="2"/>
        <v>2.4356026888774055E-3</v>
      </c>
      <c r="N47" s="62">
        <f t="shared" ref="N47:W47" si="45">+N48+N65</f>
        <v>0</v>
      </c>
      <c r="O47" s="62">
        <f>+O48+O65</f>
        <v>20464887304.510002</v>
      </c>
      <c r="P47" s="62">
        <f>+P48+P65</f>
        <v>1804354695.4899991</v>
      </c>
      <c r="Q47" s="62">
        <f t="shared" si="45"/>
        <v>17873074899.900002</v>
      </c>
      <c r="R47" s="62">
        <f t="shared" si="45"/>
        <v>4307051269.1000004</v>
      </c>
      <c r="S47" s="62">
        <f t="shared" si="45"/>
        <v>2591812404.6100011</v>
      </c>
      <c r="T47" s="62">
        <f t="shared" si="45"/>
        <v>4981893527.3100004</v>
      </c>
      <c r="U47" s="62">
        <f t="shared" si="45"/>
        <v>12891181372.59</v>
      </c>
      <c r="V47" s="62">
        <f t="shared" si="45"/>
        <v>4978121611.3100004</v>
      </c>
      <c r="W47" s="62">
        <f t="shared" si="45"/>
        <v>3771916</v>
      </c>
      <c r="X47" s="176">
        <f t="shared" si="7"/>
        <v>0.80259017796384813</v>
      </c>
      <c r="Y47" s="176">
        <f t="shared" si="8"/>
        <v>0.22371185904351842</v>
      </c>
      <c r="Z47" s="176">
        <f t="shared" si="9"/>
        <v>0.22354248120838602</v>
      </c>
      <c r="AA47" s="176">
        <f t="shared" si="43"/>
        <v>0.27873734962851154</v>
      </c>
      <c r="AB47" s="177">
        <f t="shared" si="44"/>
        <v>0.99924287502747244</v>
      </c>
    </row>
    <row r="48" spans="1:28" ht="42" customHeight="1" x14ac:dyDescent="0.25">
      <c r="A48" s="113" t="s">
        <v>116</v>
      </c>
      <c r="B48" s="32" t="s">
        <v>41</v>
      </c>
      <c r="C48" s="32">
        <v>20</v>
      </c>
      <c r="D48" s="32" t="s">
        <v>38</v>
      </c>
      <c r="E48" s="39" t="s">
        <v>117</v>
      </c>
      <c r="F48" s="59">
        <f>+F49+F53+F60</f>
        <v>533560629</v>
      </c>
      <c r="G48" s="59">
        <f>+G49+G53+G60</f>
        <v>0</v>
      </c>
      <c r="H48" s="59">
        <f>+H49+H53+H60</f>
        <v>0</v>
      </c>
      <c r="I48" s="59">
        <f>+I49+I53+I60</f>
        <v>10400000</v>
      </c>
      <c r="J48" s="59">
        <f>+J49+J53+J60</f>
        <v>10400000</v>
      </c>
      <c r="K48" s="40">
        <f t="shared" si="5"/>
        <v>0</v>
      </c>
      <c r="L48" s="59">
        <f>+L49+L53+L60</f>
        <v>533560629</v>
      </c>
      <c r="M48" s="319">
        <f t="shared" si="2"/>
        <v>5.8355901950839631E-5</v>
      </c>
      <c r="N48" s="59">
        <f t="shared" ref="N48:W48" si="46">+N49+N53+N60</f>
        <v>0</v>
      </c>
      <c r="O48" s="59">
        <f>+O49+O53+O60</f>
        <v>175085961.54000002</v>
      </c>
      <c r="P48" s="59">
        <f>+P49+P53+P60</f>
        <v>358474667.46000004</v>
      </c>
      <c r="Q48" s="59">
        <f t="shared" si="46"/>
        <v>174657841.97999999</v>
      </c>
      <c r="R48" s="59">
        <f t="shared" si="46"/>
        <v>358902787.02000004</v>
      </c>
      <c r="S48" s="59">
        <f t="shared" si="46"/>
        <v>428119.56000000425</v>
      </c>
      <c r="T48" s="59">
        <f t="shared" si="46"/>
        <v>49126633.5</v>
      </c>
      <c r="U48" s="59">
        <f t="shared" si="46"/>
        <v>125531208.48</v>
      </c>
      <c r="V48" s="59">
        <f t="shared" si="46"/>
        <v>49126633.5</v>
      </c>
      <c r="W48" s="59">
        <f t="shared" si="46"/>
        <v>0</v>
      </c>
      <c r="X48" s="176">
        <f t="shared" si="7"/>
        <v>0.32734394647398168</v>
      </c>
      <c r="Y48" s="176">
        <f t="shared" si="8"/>
        <v>9.2073198114473329E-2</v>
      </c>
      <c r="Z48" s="176">
        <f t="shared" si="9"/>
        <v>9.2073198114473329E-2</v>
      </c>
      <c r="AA48" s="176">
        <f t="shared" si="43"/>
        <v>0.28127356288774868</v>
      </c>
      <c r="AB48" s="177">
        <f t="shared" si="44"/>
        <v>1</v>
      </c>
    </row>
    <row r="49" spans="1:28" ht="66" customHeight="1" x14ac:dyDescent="0.25">
      <c r="A49" s="113" t="s">
        <v>118</v>
      </c>
      <c r="B49" s="32" t="s">
        <v>41</v>
      </c>
      <c r="C49" s="32">
        <v>20</v>
      </c>
      <c r="D49" s="32" t="s">
        <v>38</v>
      </c>
      <c r="E49" s="39" t="s">
        <v>119</v>
      </c>
      <c r="F49" s="59">
        <f>+F50+F51+F52</f>
        <v>231500000</v>
      </c>
      <c r="G49" s="59">
        <f>+G50+G51+G52</f>
        <v>0</v>
      </c>
      <c r="H49" s="59">
        <f>+H50+H51+H52</f>
        <v>0</v>
      </c>
      <c r="I49" s="59">
        <f>+I50+I51+I52</f>
        <v>0</v>
      </c>
      <c r="J49" s="59">
        <f>+J50+J51+J52</f>
        <v>0</v>
      </c>
      <c r="K49" s="40">
        <f t="shared" si="5"/>
        <v>0</v>
      </c>
      <c r="L49" s="59">
        <f>+L50+L51+L52</f>
        <v>231500000</v>
      </c>
      <c r="M49" s="319">
        <f t="shared" si="2"/>
        <v>2.531931811936479E-5</v>
      </c>
      <c r="N49" s="59">
        <f t="shared" ref="N49:W49" si="47">+N50+N51+N52</f>
        <v>0</v>
      </c>
      <c r="O49" s="59">
        <f>+O50+O51+O52</f>
        <v>55073168</v>
      </c>
      <c r="P49" s="59">
        <f>+P50+P51+P52</f>
        <v>176426832</v>
      </c>
      <c r="Q49" s="59">
        <f t="shared" si="47"/>
        <v>55070047.319999993</v>
      </c>
      <c r="R49" s="59">
        <f t="shared" si="47"/>
        <v>176429952.68000001</v>
      </c>
      <c r="S49" s="59">
        <f t="shared" si="47"/>
        <v>3120.6800000035946</v>
      </c>
      <c r="T49" s="59">
        <f t="shared" si="47"/>
        <v>16649985.32</v>
      </c>
      <c r="U49" s="59">
        <f t="shared" si="47"/>
        <v>38420062</v>
      </c>
      <c r="V49" s="59">
        <f t="shared" si="47"/>
        <v>16649985.32</v>
      </c>
      <c r="W49" s="59">
        <f t="shared" si="47"/>
        <v>0</v>
      </c>
      <c r="X49" s="176">
        <f t="shared" si="7"/>
        <v>0.23788357373650104</v>
      </c>
      <c r="Y49" s="176">
        <f t="shared" si="8"/>
        <v>7.1922182807775376E-2</v>
      </c>
      <c r="Z49" s="176">
        <f t="shared" si="9"/>
        <v>7.1922182807775376E-2</v>
      </c>
      <c r="AA49" s="176">
        <f t="shared" si="43"/>
        <v>0.30234194685271615</v>
      </c>
      <c r="AB49" s="177">
        <f t="shared" si="44"/>
        <v>1</v>
      </c>
    </row>
    <row r="50" spans="1:28" ht="66" customHeight="1" x14ac:dyDescent="0.25">
      <c r="A50" s="114" t="s">
        <v>120</v>
      </c>
      <c r="B50" s="43" t="s">
        <v>41</v>
      </c>
      <c r="C50" s="43">
        <v>20</v>
      </c>
      <c r="D50" s="43" t="s">
        <v>38</v>
      </c>
      <c r="E50" s="44" t="s">
        <v>121</v>
      </c>
      <c r="F50" s="45">
        <v>101000000</v>
      </c>
      <c r="G50" s="45">
        <v>0</v>
      </c>
      <c r="H50" s="45">
        <v>0</v>
      </c>
      <c r="I50" s="45">
        <v>0</v>
      </c>
      <c r="J50" s="45">
        <v>0</v>
      </c>
      <c r="K50" s="45">
        <f t="shared" si="5"/>
        <v>0</v>
      </c>
      <c r="L50" s="46">
        <f>+F50+K50</f>
        <v>101000000</v>
      </c>
      <c r="M50" s="52">
        <f t="shared" si="2"/>
        <v>1.1046441166547921E-5</v>
      </c>
      <c r="N50" s="45">
        <v>0</v>
      </c>
      <c r="O50" s="45">
        <v>52571168</v>
      </c>
      <c r="P50" s="45">
        <f>L50-O50</f>
        <v>48428832</v>
      </c>
      <c r="Q50" s="45">
        <v>52569234.909999996</v>
      </c>
      <c r="R50" s="45">
        <f>+L50-Q50</f>
        <v>48430765.090000004</v>
      </c>
      <c r="S50" s="45">
        <f>O50-Q50</f>
        <v>1933.0900000035763</v>
      </c>
      <c r="T50" s="45">
        <v>15941958.91</v>
      </c>
      <c r="U50" s="45">
        <f>+Q50-T50</f>
        <v>36627276</v>
      </c>
      <c r="V50" s="45">
        <v>15941958.91</v>
      </c>
      <c r="W50" s="48">
        <f>+T50-V50</f>
        <v>0</v>
      </c>
      <c r="X50" s="54">
        <f t="shared" si="7"/>
        <v>0.52048747435643561</v>
      </c>
      <c r="Y50" s="54">
        <f t="shared" si="8"/>
        <v>0.15784117732673267</v>
      </c>
      <c r="Z50" s="54">
        <f t="shared" si="9"/>
        <v>0.15784117732673267</v>
      </c>
      <c r="AA50" s="54">
        <f t="shared" si="43"/>
        <v>0.3032564376729675</v>
      </c>
      <c r="AB50" s="178">
        <f t="shared" si="44"/>
        <v>1</v>
      </c>
    </row>
    <row r="51" spans="1:28" ht="42" customHeight="1" x14ac:dyDescent="0.25">
      <c r="A51" s="114" t="s">
        <v>122</v>
      </c>
      <c r="B51" s="43" t="s">
        <v>41</v>
      </c>
      <c r="C51" s="43">
        <v>20</v>
      </c>
      <c r="D51" s="43" t="s">
        <v>38</v>
      </c>
      <c r="E51" s="44" t="s">
        <v>123</v>
      </c>
      <c r="F51" s="45">
        <v>2500000</v>
      </c>
      <c r="G51" s="45">
        <v>0</v>
      </c>
      <c r="H51" s="45">
        <v>0</v>
      </c>
      <c r="I51" s="45">
        <v>0</v>
      </c>
      <c r="J51" s="45">
        <v>0</v>
      </c>
      <c r="K51" s="45">
        <f t="shared" si="5"/>
        <v>0</v>
      </c>
      <c r="L51" s="46">
        <f>+F51+K51</f>
        <v>2500000</v>
      </c>
      <c r="M51" s="50">
        <f t="shared" si="2"/>
        <v>2.7342676154821585E-7</v>
      </c>
      <c r="N51" s="45">
        <v>0</v>
      </c>
      <c r="O51" s="45">
        <v>2500000</v>
      </c>
      <c r="P51" s="45">
        <f>L51-O51</f>
        <v>0</v>
      </c>
      <c r="Q51" s="45">
        <v>2499572.98</v>
      </c>
      <c r="R51" s="45">
        <f>+L51-Q51</f>
        <v>427.02000000001863</v>
      </c>
      <c r="S51" s="45">
        <f>O51-Q51</f>
        <v>427.02000000001863</v>
      </c>
      <c r="T51" s="45">
        <v>706786.98</v>
      </c>
      <c r="U51" s="45">
        <f>+Q51-T51</f>
        <v>1792786</v>
      </c>
      <c r="V51" s="45">
        <v>706786.98</v>
      </c>
      <c r="W51" s="48">
        <f>+T51-V51</f>
        <v>0</v>
      </c>
      <c r="X51" s="54">
        <f t="shared" si="7"/>
        <v>0.99982919199999998</v>
      </c>
      <c r="Y51" s="54">
        <f t="shared" si="8"/>
        <v>0.28271479199999999</v>
      </c>
      <c r="Z51" s="54">
        <f t="shared" si="9"/>
        <v>0.28271479199999999</v>
      </c>
      <c r="AA51" s="54">
        <f t="shared" si="43"/>
        <v>0.28276309019791052</v>
      </c>
      <c r="AB51" s="178">
        <f t="shared" si="44"/>
        <v>1</v>
      </c>
    </row>
    <row r="52" spans="1:28" ht="42" customHeight="1" x14ac:dyDescent="0.25">
      <c r="A52" s="114" t="s">
        <v>124</v>
      </c>
      <c r="B52" s="43" t="s">
        <v>41</v>
      </c>
      <c r="C52" s="43">
        <v>20</v>
      </c>
      <c r="D52" s="43" t="s">
        <v>38</v>
      </c>
      <c r="E52" s="44" t="s">
        <v>125</v>
      </c>
      <c r="F52" s="45">
        <v>128000000</v>
      </c>
      <c r="G52" s="45">
        <v>0</v>
      </c>
      <c r="H52" s="45">
        <v>0</v>
      </c>
      <c r="I52" s="45">
        <v>0</v>
      </c>
      <c r="J52" s="45">
        <v>0</v>
      </c>
      <c r="K52" s="45">
        <f t="shared" si="5"/>
        <v>0</v>
      </c>
      <c r="L52" s="46">
        <f>+F52+K52</f>
        <v>128000000</v>
      </c>
      <c r="M52" s="52">
        <f t="shared" si="2"/>
        <v>1.3999450191268652E-5</v>
      </c>
      <c r="N52" s="45">
        <v>0</v>
      </c>
      <c r="O52" s="45">
        <v>2000</v>
      </c>
      <c r="P52" s="45">
        <f>L52-O52</f>
        <v>127998000</v>
      </c>
      <c r="Q52" s="45">
        <v>1239.43</v>
      </c>
      <c r="R52" s="45">
        <f>+L52-Q52</f>
        <v>127998760.56999999</v>
      </c>
      <c r="S52" s="45">
        <f>O52-Q52</f>
        <v>760.56999999999994</v>
      </c>
      <c r="T52" s="45">
        <v>1239.43</v>
      </c>
      <c r="U52" s="45">
        <f>+Q52-T52</f>
        <v>0</v>
      </c>
      <c r="V52" s="45">
        <v>1239.43</v>
      </c>
      <c r="W52" s="48">
        <f>+T52-V52</f>
        <v>0</v>
      </c>
      <c r="X52" s="54">
        <f t="shared" si="7"/>
        <v>9.683046875000001E-6</v>
      </c>
      <c r="Y52" s="54">
        <f t="shared" si="8"/>
        <v>9.683046875000001E-6</v>
      </c>
      <c r="Z52" s="54">
        <f t="shared" si="9"/>
        <v>9.683046875000001E-6</v>
      </c>
      <c r="AA52" s="54">
        <f t="shared" si="43"/>
        <v>1</v>
      </c>
      <c r="AB52" s="178">
        <f t="shared" si="44"/>
        <v>1</v>
      </c>
    </row>
    <row r="53" spans="1:28" ht="67.5" customHeight="1" x14ac:dyDescent="0.25">
      <c r="A53" s="180" t="s">
        <v>126</v>
      </c>
      <c r="B53" s="32" t="s">
        <v>41</v>
      </c>
      <c r="C53" s="32">
        <v>20</v>
      </c>
      <c r="D53" s="32" t="s">
        <v>38</v>
      </c>
      <c r="E53" s="39" t="s">
        <v>127</v>
      </c>
      <c r="F53" s="59">
        <f>SUM(F54:F59)</f>
        <v>281060629</v>
      </c>
      <c r="G53" s="59">
        <f>SUM(G54:G59)</f>
        <v>0</v>
      </c>
      <c r="H53" s="59">
        <f>SUM(H54:H59)</f>
        <v>0</v>
      </c>
      <c r="I53" s="59">
        <f>SUM(I54:I59)</f>
        <v>0</v>
      </c>
      <c r="J53" s="59">
        <f>SUM(J54:J59)</f>
        <v>10400000</v>
      </c>
      <c r="K53" s="40">
        <f t="shared" si="5"/>
        <v>-10400000</v>
      </c>
      <c r="L53" s="59">
        <f>SUM(L54:L59)</f>
        <v>270660629</v>
      </c>
      <c r="M53" s="319">
        <f t="shared" si="2"/>
        <v>2.9602343706429249E-5</v>
      </c>
      <c r="N53" s="59">
        <f t="shared" ref="N53:W53" si="48">SUM(N54:N59)</f>
        <v>0</v>
      </c>
      <c r="O53" s="59">
        <f>SUM(O54:O59)</f>
        <v>112306793.54000001</v>
      </c>
      <c r="P53" s="59">
        <f>SUM(P54:P59)</f>
        <v>158353835.46000001</v>
      </c>
      <c r="Q53" s="59">
        <f t="shared" si="48"/>
        <v>111885401.53</v>
      </c>
      <c r="R53" s="59">
        <f t="shared" si="48"/>
        <v>158775227.47000003</v>
      </c>
      <c r="S53" s="59">
        <f t="shared" si="48"/>
        <v>421392.01000000059</v>
      </c>
      <c r="T53" s="59">
        <f t="shared" si="48"/>
        <v>24774255.049999997</v>
      </c>
      <c r="U53" s="59">
        <f t="shared" si="48"/>
        <v>87111146.480000004</v>
      </c>
      <c r="V53" s="59">
        <f t="shared" si="48"/>
        <v>24774255.049999997</v>
      </c>
      <c r="W53" s="59">
        <f t="shared" si="48"/>
        <v>0</v>
      </c>
      <c r="X53" s="176">
        <f t="shared" si="7"/>
        <v>0.41337893118544405</v>
      </c>
      <c r="Y53" s="176">
        <f t="shared" si="8"/>
        <v>9.1532540737574344E-2</v>
      </c>
      <c r="Z53" s="176">
        <f t="shared" si="9"/>
        <v>9.1532540737574344E-2</v>
      </c>
      <c r="AA53" s="176">
        <f t="shared" si="43"/>
        <v>0.22142526827646267</v>
      </c>
      <c r="AB53" s="177">
        <f t="shared" si="44"/>
        <v>1</v>
      </c>
    </row>
    <row r="54" spans="1:28" ht="70.5" customHeight="1" x14ac:dyDescent="0.25">
      <c r="A54" s="181" t="s">
        <v>128</v>
      </c>
      <c r="B54" s="43" t="s">
        <v>41</v>
      </c>
      <c r="C54" s="43">
        <v>20</v>
      </c>
      <c r="D54" s="43" t="s">
        <v>38</v>
      </c>
      <c r="E54" s="44" t="s">
        <v>129</v>
      </c>
      <c r="F54" s="45">
        <v>120811603</v>
      </c>
      <c r="G54" s="45">
        <v>0</v>
      </c>
      <c r="H54" s="45">
        <v>0</v>
      </c>
      <c r="I54" s="45">
        <v>0</v>
      </c>
      <c r="J54" s="45">
        <v>10400000</v>
      </c>
      <c r="K54" s="45">
        <f t="shared" si="5"/>
        <v>-10400000</v>
      </c>
      <c r="L54" s="46">
        <f t="shared" ref="L54:L59" si="49">+F54+K54</f>
        <v>110411603</v>
      </c>
      <c r="M54" s="52">
        <f t="shared" si="2"/>
        <v>1.207579481825491E-5</v>
      </c>
      <c r="N54" s="45">
        <v>0</v>
      </c>
      <c r="O54" s="45">
        <v>11572813.550000001</v>
      </c>
      <c r="P54" s="45">
        <f t="shared" ref="P54:P59" si="50">L54-O54</f>
        <v>98838789.450000003</v>
      </c>
      <c r="Q54" s="45">
        <v>11552819.630000001</v>
      </c>
      <c r="R54" s="45">
        <f t="shared" ref="R54:R59" si="51">+L54-Q54</f>
        <v>98858783.370000005</v>
      </c>
      <c r="S54" s="45">
        <f t="shared" ref="S54:S59" si="52">O54-Q54</f>
        <v>19993.919999999925</v>
      </c>
      <c r="T54" s="45">
        <v>4023477.08</v>
      </c>
      <c r="U54" s="45">
        <f t="shared" ref="U54:U59" si="53">+Q54-T54</f>
        <v>7529342.5500000007</v>
      </c>
      <c r="V54" s="45">
        <v>4023477.08</v>
      </c>
      <c r="W54" s="48">
        <f t="shared" ref="W54:W59" si="54">+T54-V54</f>
        <v>0</v>
      </c>
      <c r="X54" s="54">
        <f t="shared" si="7"/>
        <v>0.10463410833732756</v>
      </c>
      <c r="Y54" s="54">
        <f t="shared" si="8"/>
        <v>3.6440708862817618E-2</v>
      </c>
      <c r="Z54" s="54">
        <f t="shared" si="9"/>
        <v>3.6440708862817618E-2</v>
      </c>
      <c r="AA54" s="54">
        <f t="shared" si="43"/>
        <v>0.34826797343498384</v>
      </c>
      <c r="AB54" s="178">
        <f t="shared" si="44"/>
        <v>1</v>
      </c>
    </row>
    <row r="55" spans="1:28" ht="70.5" customHeight="1" x14ac:dyDescent="0.25">
      <c r="A55" s="181" t="s">
        <v>130</v>
      </c>
      <c r="B55" s="43" t="s">
        <v>41</v>
      </c>
      <c r="C55" s="43">
        <v>20</v>
      </c>
      <c r="D55" s="43" t="s">
        <v>38</v>
      </c>
      <c r="E55" s="44" t="s">
        <v>131</v>
      </c>
      <c r="F55" s="45">
        <v>70953204</v>
      </c>
      <c r="G55" s="45">
        <v>0</v>
      </c>
      <c r="H55" s="45">
        <v>0</v>
      </c>
      <c r="I55" s="45">
        <v>0</v>
      </c>
      <c r="J55" s="45">
        <v>0</v>
      </c>
      <c r="K55" s="45">
        <f t="shared" si="5"/>
        <v>0</v>
      </c>
      <c r="L55" s="46">
        <f t="shared" si="49"/>
        <v>70953204</v>
      </c>
      <c r="M55" s="52">
        <f t="shared" si="2"/>
        <v>7.760201916475966E-6</v>
      </c>
      <c r="N55" s="45">
        <v>0</v>
      </c>
      <c r="O55" s="45">
        <v>59484419.990000002</v>
      </c>
      <c r="P55" s="45">
        <f t="shared" si="50"/>
        <v>11468784.009999998</v>
      </c>
      <c r="Q55" s="45">
        <v>59093263.82</v>
      </c>
      <c r="R55" s="45">
        <f t="shared" si="51"/>
        <v>11859940.18</v>
      </c>
      <c r="S55" s="45">
        <f t="shared" si="52"/>
        <v>391156.17000000179</v>
      </c>
      <c r="T55" s="45">
        <v>11039107.48</v>
      </c>
      <c r="U55" s="45">
        <f t="shared" si="53"/>
        <v>48054156.340000004</v>
      </c>
      <c r="V55" s="45">
        <v>11039107.48</v>
      </c>
      <c r="W55" s="48">
        <f t="shared" si="54"/>
        <v>0</v>
      </c>
      <c r="X55" s="54">
        <f t="shared" si="7"/>
        <v>0.83284841964289591</v>
      </c>
      <c r="Y55" s="54">
        <f t="shared" si="8"/>
        <v>0.15558293153329622</v>
      </c>
      <c r="Z55" s="54">
        <f t="shared" si="9"/>
        <v>0.15558293153329622</v>
      </c>
      <c r="AA55" s="54">
        <f t="shared" si="43"/>
        <v>0.18680822087650262</v>
      </c>
      <c r="AB55" s="178">
        <f t="shared" si="44"/>
        <v>1</v>
      </c>
    </row>
    <row r="56" spans="1:28" ht="70.5" customHeight="1" x14ac:dyDescent="0.25">
      <c r="A56" s="181" t="s">
        <v>132</v>
      </c>
      <c r="B56" s="43" t="s">
        <v>41</v>
      </c>
      <c r="C56" s="43">
        <v>20</v>
      </c>
      <c r="D56" s="43" t="s">
        <v>38</v>
      </c>
      <c r="E56" s="44" t="s">
        <v>133</v>
      </c>
      <c r="F56" s="45">
        <v>6525046</v>
      </c>
      <c r="G56" s="45">
        <v>0</v>
      </c>
      <c r="H56" s="45">
        <v>0</v>
      </c>
      <c r="I56" s="45">
        <v>0</v>
      </c>
      <c r="J56" s="45">
        <v>0</v>
      </c>
      <c r="K56" s="45">
        <f t="shared" si="5"/>
        <v>0</v>
      </c>
      <c r="L56" s="46">
        <f t="shared" si="49"/>
        <v>6525046</v>
      </c>
      <c r="M56" s="51">
        <f t="shared" si="2"/>
        <v>7.1364887869325591E-7</v>
      </c>
      <c r="N56" s="45">
        <v>0</v>
      </c>
      <c r="O56" s="45">
        <v>4027046</v>
      </c>
      <c r="P56" s="45">
        <f t="shared" si="50"/>
        <v>2498000</v>
      </c>
      <c r="Q56" s="45">
        <v>4025194.34</v>
      </c>
      <c r="R56" s="45">
        <f t="shared" si="51"/>
        <v>2499851.66</v>
      </c>
      <c r="S56" s="45">
        <f t="shared" si="52"/>
        <v>1851.660000000149</v>
      </c>
      <c r="T56" s="45">
        <v>1946805.29</v>
      </c>
      <c r="U56" s="45">
        <f t="shared" si="53"/>
        <v>2078389.0499999998</v>
      </c>
      <c r="V56" s="45">
        <v>1946805.29</v>
      </c>
      <c r="W56" s="48">
        <f t="shared" si="54"/>
        <v>0</v>
      </c>
      <c r="X56" s="54">
        <f t="shared" si="7"/>
        <v>0.61688367254422416</v>
      </c>
      <c r="Y56" s="54">
        <f t="shared" si="8"/>
        <v>0.2983588606118639</v>
      </c>
      <c r="Z56" s="54">
        <f t="shared" si="9"/>
        <v>0.2983588606118639</v>
      </c>
      <c r="AA56" s="54">
        <f t="shared" si="43"/>
        <v>0.48365498049468092</v>
      </c>
      <c r="AB56" s="178">
        <f t="shared" si="44"/>
        <v>1</v>
      </c>
    </row>
    <row r="57" spans="1:28" ht="42" customHeight="1" x14ac:dyDescent="0.25">
      <c r="A57" s="181" t="s">
        <v>134</v>
      </c>
      <c r="B57" s="43" t="s">
        <v>41</v>
      </c>
      <c r="C57" s="43">
        <v>20</v>
      </c>
      <c r="D57" s="43" t="s">
        <v>38</v>
      </c>
      <c r="E57" s="44" t="s">
        <v>135</v>
      </c>
      <c r="F57" s="45">
        <v>45441533</v>
      </c>
      <c r="G57" s="45">
        <v>0</v>
      </c>
      <c r="H57" s="45">
        <v>0</v>
      </c>
      <c r="I57" s="45">
        <v>0</v>
      </c>
      <c r="J57" s="45">
        <v>0</v>
      </c>
      <c r="K57" s="45">
        <f t="shared" si="5"/>
        <v>0</v>
      </c>
      <c r="L57" s="46">
        <f t="shared" si="49"/>
        <v>45441533</v>
      </c>
      <c r="M57" s="51">
        <f t="shared" si="2"/>
        <v>4.9699724831905529E-6</v>
      </c>
      <c r="N57" s="45">
        <v>0</v>
      </c>
      <c r="O57" s="45">
        <v>22532837</v>
      </c>
      <c r="P57" s="45">
        <f t="shared" si="50"/>
        <v>22908696</v>
      </c>
      <c r="Q57" s="45">
        <v>22531022.510000002</v>
      </c>
      <c r="R57" s="45">
        <f t="shared" si="51"/>
        <v>22910510.489999998</v>
      </c>
      <c r="S57" s="45">
        <f t="shared" si="52"/>
        <v>1814.4899999983609</v>
      </c>
      <c r="T57" s="45">
        <v>2953488.97</v>
      </c>
      <c r="U57" s="45">
        <f t="shared" si="53"/>
        <v>19577533.540000003</v>
      </c>
      <c r="V57" s="45">
        <v>2953488.97</v>
      </c>
      <c r="W57" s="48">
        <f t="shared" si="54"/>
        <v>0</v>
      </c>
      <c r="X57" s="54">
        <f t="shared" si="7"/>
        <v>0.49582443686483907</v>
      </c>
      <c r="Y57" s="54">
        <f t="shared" si="8"/>
        <v>6.4995363822783009E-2</v>
      </c>
      <c r="Z57" s="54">
        <f t="shared" si="9"/>
        <v>6.4995363822783009E-2</v>
      </c>
      <c r="AA57" s="54">
        <f t="shared" si="43"/>
        <v>0.1310854386963195</v>
      </c>
      <c r="AB57" s="178">
        <f t="shared" si="44"/>
        <v>1</v>
      </c>
    </row>
    <row r="58" spans="1:28" ht="42" customHeight="1" x14ac:dyDescent="0.25">
      <c r="A58" s="181" t="s">
        <v>136</v>
      </c>
      <c r="B58" s="43" t="s">
        <v>41</v>
      </c>
      <c r="C58" s="43">
        <v>20</v>
      </c>
      <c r="D58" s="43" t="s">
        <v>38</v>
      </c>
      <c r="E58" s="44" t="s">
        <v>137</v>
      </c>
      <c r="F58" s="45">
        <v>1000000</v>
      </c>
      <c r="G58" s="45">
        <v>0</v>
      </c>
      <c r="H58" s="45">
        <v>0</v>
      </c>
      <c r="I58" s="45">
        <v>0</v>
      </c>
      <c r="J58" s="45">
        <v>0</v>
      </c>
      <c r="K58" s="45">
        <f t="shared" si="5"/>
        <v>0</v>
      </c>
      <c r="L58" s="46">
        <f t="shared" si="49"/>
        <v>1000000</v>
      </c>
      <c r="M58" s="50">
        <f t="shared" si="2"/>
        <v>1.0937070461928635E-7</v>
      </c>
      <c r="N58" s="45">
        <v>0</v>
      </c>
      <c r="O58" s="45">
        <v>355435</v>
      </c>
      <c r="P58" s="45">
        <f t="shared" si="50"/>
        <v>644565</v>
      </c>
      <c r="Q58" s="45">
        <v>353632.63</v>
      </c>
      <c r="R58" s="45">
        <f t="shared" si="51"/>
        <v>646367.37</v>
      </c>
      <c r="S58" s="45">
        <f t="shared" si="52"/>
        <v>1802.3699999999953</v>
      </c>
      <c r="T58" s="45">
        <v>96680.63</v>
      </c>
      <c r="U58" s="45">
        <f t="shared" si="53"/>
        <v>256952</v>
      </c>
      <c r="V58" s="45">
        <v>96680.63</v>
      </c>
      <c r="W58" s="48">
        <f t="shared" si="54"/>
        <v>0</v>
      </c>
      <c r="X58" s="54">
        <f t="shared" si="7"/>
        <v>0.35363263</v>
      </c>
      <c r="Y58" s="54">
        <f t="shared" si="8"/>
        <v>9.6680630000000004E-2</v>
      </c>
      <c r="Z58" s="54">
        <f t="shared" si="9"/>
        <v>9.6680630000000004E-2</v>
      </c>
      <c r="AA58" s="54">
        <f t="shared" si="43"/>
        <v>0.27339284273625997</v>
      </c>
      <c r="AB58" s="178">
        <f t="shared" si="44"/>
        <v>1</v>
      </c>
    </row>
    <row r="59" spans="1:28" ht="42" customHeight="1" x14ac:dyDescent="0.25">
      <c r="A59" s="181" t="s">
        <v>138</v>
      </c>
      <c r="B59" s="43" t="s">
        <v>41</v>
      </c>
      <c r="C59" s="43">
        <v>20</v>
      </c>
      <c r="D59" s="43" t="s">
        <v>38</v>
      </c>
      <c r="E59" s="44" t="s">
        <v>139</v>
      </c>
      <c r="F59" s="45">
        <v>36329243</v>
      </c>
      <c r="G59" s="45">
        <v>0</v>
      </c>
      <c r="H59" s="45">
        <v>0</v>
      </c>
      <c r="I59" s="45">
        <v>0</v>
      </c>
      <c r="J59" s="45">
        <v>0</v>
      </c>
      <c r="K59" s="45">
        <f t="shared" si="5"/>
        <v>0</v>
      </c>
      <c r="L59" s="46">
        <f t="shared" si="49"/>
        <v>36329243</v>
      </c>
      <c r="M59" s="51">
        <f t="shared" si="2"/>
        <v>3.973354905195276E-6</v>
      </c>
      <c r="N59" s="45">
        <v>0</v>
      </c>
      <c r="O59" s="45">
        <v>14334242</v>
      </c>
      <c r="P59" s="45">
        <f t="shared" si="50"/>
        <v>21995001</v>
      </c>
      <c r="Q59" s="45">
        <v>14329468.6</v>
      </c>
      <c r="R59" s="45">
        <f t="shared" si="51"/>
        <v>21999774.399999999</v>
      </c>
      <c r="S59" s="45">
        <f t="shared" si="52"/>
        <v>4773.4000000003725</v>
      </c>
      <c r="T59" s="45">
        <v>4714695.5999999996</v>
      </c>
      <c r="U59" s="45">
        <f t="shared" si="53"/>
        <v>9614773</v>
      </c>
      <c r="V59" s="45">
        <v>4714695.5999999996</v>
      </c>
      <c r="W59" s="48">
        <f t="shared" si="54"/>
        <v>0</v>
      </c>
      <c r="X59" s="54">
        <f t="shared" si="7"/>
        <v>0.3944334485582317</v>
      </c>
      <c r="Y59" s="54">
        <f t="shared" si="8"/>
        <v>0.12977687423875031</v>
      </c>
      <c r="Z59" s="54">
        <f t="shared" si="9"/>
        <v>0.12977687423875031</v>
      </c>
      <c r="AA59" s="54">
        <f t="shared" si="43"/>
        <v>0.32902096592751523</v>
      </c>
      <c r="AB59" s="178">
        <f t="shared" si="44"/>
        <v>1</v>
      </c>
    </row>
    <row r="60" spans="1:28" ht="42" customHeight="1" x14ac:dyDescent="0.25">
      <c r="A60" s="113" t="s">
        <v>140</v>
      </c>
      <c r="B60" s="32" t="s">
        <v>41</v>
      </c>
      <c r="C60" s="32">
        <v>20</v>
      </c>
      <c r="D60" s="32" t="s">
        <v>38</v>
      </c>
      <c r="E60" s="39" t="s">
        <v>141</v>
      </c>
      <c r="F60" s="59">
        <f>+F62+F63+F64+F61</f>
        <v>21000000</v>
      </c>
      <c r="G60" s="59">
        <f t="shared" ref="G60:L60" si="55">+G62+G63+G64+G61</f>
        <v>0</v>
      </c>
      <c r="H60" s="59">
        <f t="shared" si="55"/>
        <v>0</v>
      </c>
      <c r="I60" s="59">
        <f t="shared" si="55"/>
        <v>10400000</v>
      </c>
      <c r="J60" s="59">
        <f t="shared" si="55"/>
        <v>0</v>
      </c>
      <c r="K60" s="40">
        <f t="shared" si="5"/>
        <v>10400000</v>
      </c>
      <c r="L60" s="59">
        <f t="shared" si="55"/>
        <v>31400000</v>
      </c>
      <c r="M60" s="322">
        <f t="shared" si="2"/>
        <v>3.4342401250455914E-6</v>
      </c>
      <c r="N60" s="59">
        <f t="shared" ref="N60:W60" si="56">+N62+N63+N64+N61</f>
        <v>0</v>
      </c>
      <c r="O60" s="59">
        <f t="shared" si="56"/>
        <v>7706000</v>
      </c>
      <c r="P60" s="59">
        <f t="shared" si="56"/>
        <v>23694000</v>
      </c>
      <c r="Q60" s="59">
        <f t="shared" si="56"/>
        <v>7702393.1299999999</v>
      </c>
      <c r="R60" s="59">
        <f t="shared" si="56"/>
        <v>23697606.869999997</v>
      </c>
      <c r="S60" s="59">
        <f t="shared" si="56"/>
        <v>3606.8700000000326</v>
      </c>
      <c r="T60" s="59">
        <f t="shared" si="56"/>
        <v>7702393.1299999999</v>
      </c>
      <c r="U60" s="59">
        <f t="shared" si="56"/>
        <v>0</v>
      </c>
      <c r="V60" s="59">
        <f t="shared" si="56"/>
        <v>7702393.1299999999</v>
      </c>
      <c r="W60" s="59">
        <f t="shared" si="56"/>
        <v>0</v>
      </c>
      <c r="X60" s="176">
        <f t="shared" si="7"/>
        <v>0.24529914426751592</v>
      </c>
      <c r="Y60" s="176">
        <f t="shared" si="8"/>
        <v>0.24529914426751592</v>
      </c>
      <c r="Z60" s="176">
        <f t="shared" si="9"/>
        <v>0.24529914426751592</v>
      </c>
      <c r="AA60" s="176">
        <f t="shared" si="43"/>
        <v>1</v>
      </c>
      <c r="AB60" s="177">
        <f t="shared" si="44"/>
        <v>1</v>
      </c>
    </row>
    <row r="61" spans="1:28" ht="42" customHeight="1" x14ac:dyDescent="0.25">
      <c r="A61" s="114" t="s">
        <v>377</v>
      </c>
      <c r="B61" s="43" t="s">
        <v>41</v>
      </c>
      <c r="C61" s="43">
        <v>20</v>
      </c>
      <c r="D61" s="43" t="s">
        <v>38</v>
      </c>
      <c r="E61" s="44" t="s">
        <v>378</v>
      </c>
      <c r="F61" s="45">
        <v>0</v>
      </c>
      <c r="G61" s="45">
        <v>0</v>
      </c>
      <c r="H61" s="45">
        <v>0</v>
      </c>
      <c r="I61" s="45">
        <v>10400000</v>
      </c>
      <c r="J61" s="45">
        <v>0</v>
      </c>
      <c r="K61" s="45">
        <f t="shared" si="5"/>
        <v>10400000</v>
      </c>
      <c r="L61" s="46">
        <f>+F61+K61</f>
        <v>10400000</v>
      </c>
      <c r="M61" s="51">
        <f t="shared" si="2"/>
        <v>1.137455328040578E-6</v>
      </c>
      <c r="N61" s="45">
        <v>0</v>
      </c>
      <c r="O61" s="45">
        <v>5200000</v>
      </c>
      <c r="P61" s="45">
        <f>L61-O61</f>
        <v>5200000</v>
      </c>
      <c r="Q61" s="45">
        <v>5200000</v>
      </c>
      <c r="R61" s="45">
        <f>+L61-Q61</f>
        <v>5200000</v>
      </c>
      <c r="S61" s="45">
        <f>O61-Q61</f>
        <v>0</v>
      </c>
      <c r="T61" s="45">
        <v>5200000</v>
      </c>
      <c r="U61" s="45">
        <f>+Q61-T61</f>
        <v>0</v>
      </c>
      <c r="V61" s="45">
        <v>5200000</v>
      </c>
      <c r="W61" s="48">
        <f>+T61-V61</f>
        <v>0</v>
      </c>
      <c r="X61" s="54">
        <f t="shared" si="7"/>
        <v>0.5</v>
      </c>
      <c r="Y61" s="54">
        <f t="shared" si="8"/>
        <v>0.5</v>
      </c>
      <c r="Z61" s="54">
        <f t="shared" si="9"/>
        <v>0.5</v>
      </c>
      <c r="AA61" s="54">
        <f t="shared" si="43"/>
        <v>1</v>
      </c>
      <c r="AB61" s="178">
        <f t="shared" si="44"/>
        <v>1</v>
      </c>
    </row>
    <row r="62" spans="1:28" ht="42" customHeight="1" x14ac:dyDescent="0.25">
      <c r="A62" s="114" t="s">
        <v>142</v>
      </c>
      <c r="B62" s="43" t="s">
        <v>41</v>
      </c>
      <c r="C62" s="43">
        <v>20</v>
      </c>
      <c r="D62" s="43" t="s">
        <v>38</v>
      </c>
      <c r="E62" s="44" t="s">
        <v>143</v>
      </c>
      <c r="F62" s="45">
        <v>5000000</v>
      </c>
      <c r="G62" s="45">
        <v>0</v>
      </c>
      <c r="H62" s="45">
        <v>0</v>
      </c>
      <c r="I62" s="45">
        <v>0</v>
      </c>
      <c r="J62" s="45">
        <v>0</v>
      </c>
      <c r="K62" s="45">
        <f t="shared" si="5"/>
        <v>0</v>
      </c>
      <c r="L62" s="46">
        <f>+F62+K62</f>
        <v>5000000</v>
      </c>
      <c r="M62" s="51">
        <f t="shared" si="2"/>
        <v>5.4685352309643171E-7</v>
      </c>
      <c r="N62" s="45">
        <v>0</v>
      </c>
      <c r="O62" s="45">
        <v>2000</v>
      </c>
      <c r="P62" s="45">
        <f>L62-O62</f>
        <v>4998000</v>
      </c>
      <c r="Q62" s="45">
        <v>13.29</v>
      </c>
      <c r="R62" s="45">
        <f>+L62-Q62</f>
        <v>4999986.71</v>
      </c>
      <c r="S62" s="45">
        <f>O62-Q62</f>
        <v>1986.71</v>
      </c>
      <c r="T62" s="45">
        <v>13.29</v>
      </c>
      <c r="U62" s="45">
        <f>+Q62-T62</f>
        <v>0</v>
      </c>
      <c r="V62" s="45">
        <v>13.29</v>
      </c>
      <c r="W62" s="48">
        <f>+T62-V62</f>
        <v>0</v>
      </c>
      <c r="X62" s="179">
        <f t="shared" si="7"/>
        <v>2.6579999999999998E-6</v>
      </c>
      <c r="Y62" s="179">
        <f t="shared" si="8"/>
        <v>2.6579999999999998E-6</v>
      </c>
      <c r="Z62" s="179">
        <f t="shared" si="9"/>
        <v>2.6579999999999998E-6</v>
      </c>
      <c r="AA62" s="54">
        <f t="shared" si="43"/>
        <v>1</v>
      </c>
      <c r="AB62" s="178">
        <f t="shared" si="44"/>
        <v>1</v>
      </c>
    </row>
    <row r="63" spans="1:28" ht="42" customHeight="1" x14ac:dyDescent="0.25">
      <c r="A63" s="114" t="s">
        <v>144</v>
      </c>
      <c r="B63" s="43" t="s">
        <v>41</v>
      </c>
      <c r="C63" s="43">
        <v>20</v>
      </c>
      <c r="D63" s="43" t="s">
        <v>38</v>
      </c>
      <c r="E63" s="44" t="s">
        <v>145</v>
      </c>
      <c r="F63" s="45">
        <v>3000000</v>
      </c>
      <c r="G63" s="45">
        <v>0</v>
      </c>
      <c r="H63" s="45">
        <v>0</v>
      </c>
      <c r="I63" s="45">
        <v>0</v>
      </c>
      <c r="J63" s="45">
        <v>0</v>
      </c>
      <c r="K63" s="45">
        <f t="shared" si="5"/>
        <v>0</v>
      </c>
      <c r="L63" s="46">
        <f>+F63+K63</f>
        <v>3000000</v>
      </c>
      <c r="M63" s="51">
        <f t="shared" si="2"/>
        <v>3.2811211385785907E-7</v>
      </c>
      <c r="N63" s="45">
        <v>0</v>
      </c>
      <c r="O63" s="45">
        <v>1002000</v>
      </c>
      <c r="P63" s="45">
        <f>L63-O63</f>
        <v>1998000</v>
      </c>
      <c r="Q63" s="45">
        <v>1000515.62</v>
      </c>
      <c r="R63" s="45">
        <f>+L63-Q63</f>
        <v>1999484.38</v>
      </c>
      <c r="S63" s="45">
        <f>O63-Q63</f>
        <v>1484.3800000000047</v>
      </c>
      <c r="T63" s="45">
        <v>1000515.62</v>
      </c>
      <c r="U63" s="45">
        <f>+Q63-T63</f>
        <v>0</v>
      </c>
      <c r="V63" s="45">
        <v>1000515.62</v>
      </c>
      <c r="W63" s="48">
        <f>+T63-V63</f>
        <v>0</v>
      </c>
      <c r="X63" s="54">
        <f t="shared" si="7"/>
        <v>0.33350520666666666</v>
      </c>
      <c r="Y63" s="54">
        <f t="shared" si="8"/>
        <v>0.33350520666666666</v>
      </c>
      <c r="Z63" s="54">
        <f t="shared" si="9"/>
        <v>0.33350520666666666</v>
      </c>
      <c r="AA63" s="54">
        <f t="shared" si="43"/>
        <v>1</v>
      </c>
      <c r="AB63" s="178">
        <f t="shared" si="44"/>
        <v>1</v>
      </c>
    </row>
    <row r="64" spans="1:28" ht="42" customHeight="1" x14ac:dyDescent="0.25">
      <c r="A64" s="114" t="s">
        <v>146</v>
      </c>
      <c r="B64" s="43" t="s">
        <v>41</v>
      </c>
      <c r="C64" s="43">
        <v>20</v>
      </c>
      <c r="D64" s="43" t="s">
        <v>38</v>
      </c>
      <c r="E64" s="44" t="s">
        <v>147</v>
      </c>
      <c r="F64" s="45">
        <v>13000000</v>
      </c>
      <c r="G64" s="45">
        <v>0</v>
      </c>
      <c r="H64" s="45">
        <v>0</v>
      </c>
      <c r="I64" s="45">
        <v>0</v>
      </c>
      <c r="J64" s="45">
        <v>0</v>
      </c>
      <c r="K64" s="45">
        <f t="shared" si="5"/>
        <v>0</v>
      </c>
      <c r="L64" s="46">
        <f>+F64+K64</f>
        <v>13000000</v>
      </c>
      <c r="M64" s="51">
        <f t="shared" si="2"/>
        <v>1.4218191600507226E-6</v>
      </c>
      <c r="N64" s="45">
        <v>0</v>
      </c>
      <c r="O64" s="45">
        <v>1502000</v>
      </c>
      <c r="P64" s="45">
        <f>L64-O64</f>
        <v>11498000</v>
      </c>
      <c r="Q64" s="45">
        <v>1501864.22</v>
      </c>
      <c r="R64" s="45">
        <f>+L64-Q64</f>
        <v>11498135.779999999</v>
      </c>
      <c r="S64" s="45">
        <f>O64-Q64</f>
        <v>135.78000000002794</v>
      </c>
      <c r="T64" s="45">
        <v>1501864.22</v>
      </c>
      <c r="U64" s="45">
        <f>+Q64-T64</f>
        <v>0</v>
      </c>
      <c r="V64" s="45">
        <v>1501864.22</v>
      </c>
      <c r="W64" s="48">
        <f>+T64-V64</f>
        <v>0</v>
      </c>
      <c r="X64" s="54">
        <f t="shared" si="7"/>
        <v>0.11552801692307692</v>
      </c>
      <c r="Y64" s="54">
        <f t="shared" si="8"/>
        <v>0.11552801692307692</v>
      </c>
      <c r="Z64" s="54">
        <f t="shared" si="9"/>
        <v>0.11552801692307692</v>
      </c>
      <c r="AA64" s="54">
        <f t="shared" si="43"/>
        <v>1</v>
      </c>
      <c r="AB64" s="178">
        <f t="shared" si="44"/>
        <v>1</v>
      </c>
    </row>
    <row r="65" spans="1:28" ht="42" customHeight="1" x14ac:dyDescent="0.25">
      <c r="A65" s="113" t="s">
        <v>148</v>
      </c>
      <c r="B65" s="32" t="s">
        <v>41</v>
      </c>
      <c r="C65" s="32">
        <v>20</v>
      </c>
      <c r="D65" s="32" t="s">
        <v>38</v>
      </c>
      <c r="E65" s="39" t="s">
        <v>149</v>
      </c>
      <c r="F65" s="59">
        <f>+F68+F79+F86+F92+F75+F66</f>
        <v>21735681371</v>
      </c>
      <c r="G65" s="59">
        <f>+G68+G79+G86+G92+G75+G66</f>
        <v>0</v>
      </c>
      <c r="H65" s="59">
        <f>+H68+H79+H86+H92+H75+H66</f>
        <v>0</v>
      </c>
      <c r="I65" s="59">
        <f>+I68+I79+I86+I92+I75+I66</f>
        <v>0</v>
      </c>
      <c r="J65" s="59">
        <f>+J68+J79+J86+J92+J75+J66</f>
        <v>0</v>
      </c>
      <c r="K65" s="40">
        <f t="shared" si="5"/>
        <v>0</v>
      </c>
      <c r="L65" s="59">
        <f>+L68+L79+L86+L92+L75+L66</f>
        <v>21735681371</v>
      </c>
      <c r="M65" s="323">
        <f t="shared" si="2"/>
        <v>2.377246786926566E-3</v>
      </c>
      <c r="N65" s="59">
        <f t="shared" ref="N65:W65" si="57">+N68+N79+N86+N92+N75+N66</f>
        <v>0</v>
      </c>
      <c r="O65" s="59">
        <f>+O68+O79+O86+O92+O75+O66</f>
        <v>20289801342.970001</v>
      </c>
      <c r="P65" s="59">
        <f>+P68+P79+P86+P92+P75+P66</f>
        <v>1445880028.029999</v>
      </c>
      <c r="Q65" s="59">
        <f t="shared" si="57"/>
        <v>17698417057.920002</v>
      </c>
      <c r="R65" s="59">
        <f t="shared" si="57"/>
        <v>3948148482.0800004</v>
      </c>
      <c r="S65" s="62">
        <f t="shared" si="57"/>
        <v>2591384285.0500011</v>
      </c>
      <c r="T65" s="59">
        <f t="shared" si="57"/>
        <v>4932766893.8100004</v>
      </c>
      <c r="U65" s="62">
        <f t="shared" si="57"/>
        <v>12765650164.110001</v>
      </c>
      <c r="V65" s="59">
        <f t="shared" si="57"/>
        <v>4928994977.8100004</v>
      </c>
      <c r="W65" s="59">
        <f t="shared" si="57"/>
        <v>3771916</v>
      </c>
      <c r="X65" s="176">
        <f t="shared" si="7"/>
        <v>0.81425637208380486</v>
      </c>
      <c r="Y65" s="176">
        <f t="shared" si="8"/>
        <v>0.2269432832407709</v>
      </c>
      <c r="Z65" s="176">
        <f t="shared" si="9"/>
        <v>0.22676974757213378</v>
      </c>
      <c r="AA65" s="176">
        <f t="shared" si="43"/>
        <v>0.27871232086276315</v>
      </c>
      <c r="AB65" s="177">
        <f t="shared" si="44"/>
        <v>0.99923533463445569</v>
      </c>
    </row>
    <row r="66" spans="1:28" ht="42" customHeight="1" x14ac:dyDescent="0.25">
      <c r="A66" s="113" t="s">
        <v>150</v>
      </c>
      <c r="B66" s="32" t="s">
        <v>41</v>
      </c>
      <c r="C66" s="32">
        <v>20</v>
      </c>
      <c r="D66" s="32" t="s">
        <v>38</v>
      </c>
      <c r="E66" s="39" t="s">
        <v>151</v>
      </c>
      <c r="F66" s="59">
        <f>+F67</f>
        <v>12738467</v>
      </c>
      <c r="G66" s="59">
        <f>+G67</f>
        <v>0</v>
      </c>
      <c r="H66" s="59">
        <f>+H67</f>
        <v>0</v>
      </c>
      <c r="I66" s="59">
        <f>+I67</f>
        <v>0</v>
      </c>
      <c r="J66" s="59">
        <f>+J67</f>
        <v>0</v>
      </c>
      <c r="K66" s="40">
        <f t="shared" si="5"/>
        <v>0</v>
      </c>
      <c r="L66" s="59">
        <f>+L67</f>
        <v>12738467</v>
      </c>
      <c r="M66" s="322">
        <f t="shared" si="2"/>
        <v>1.3932151115595268E-6</v>
      </c>
      <c r="N66" s="59">
        <f t="shared" ref="N66:W66" si="58">+N67</f>
        <v>0</v>
      </c>
      <c r="O66" s="59">
        <f>+O67</f>
        <v>2000</v>
      </c>
      <c r="P66" s="59">
        <f>+P67</f>
        <v>12736467</v>
      </c>
      <c r="Q66" s="59">
        <f t="shared" si="58"/>
        <v>189.46</v>
      </c>
      <c r="R66" s="59">
        <f t="shared" si="58"/>
        <v>12738277.539999999</v>
      </c>
      <c r="S66" s="59">
        <f t="shared" si="58"/>
        <v>1810.54</v>
      </c>
      <c r="T66" s="59">
        <f t="shared" si="58"/>
        <v>189.46</v>
      </c>
      <c r="U66" s="59">
        <f t="shared" si="58"/>
        <v>0</v>
      </c>
      <c r="V66" s="59">
        <f t="shared" si="58"/>
        <v>189.46</v>
      </c>
      <c r="W66" s="59">
        <f t="shared" si="58"/>
        <v>0</v>
      </c>
      <c r="X66" s="176">
        <f t="shared" si="7"/>
        <v>1.4873061256115041E-5</v>
      </c>
      <c r="Y66" s="176">
        <f t="shared" si="8"/>
        <v>1.4873061256115041E-5</v>
      </c>
      <c r="Z66" s="176">
        <f t="shared" si="9"/>
        <v>1.4873061256115041E-5</v>
      </c>
      <c r="AA66" s="176">
        <f t="shared" si="43"/>
        <v>1</v>
      </c>
      <c r="AB66" s="177">
        <f t="shared" si="44"/>
        <v>1</v>
      </c>
    </row>
    <row r="67" spans="1:28" ht="42" customHeight="1" x14ac:dyDescent="0.25">
      <c r="A67" s="114" t="s">
        <v>152</v>
      </c>
      <c r="B67" s="43" t="s">
        <v>41</v>
      </c>
      <c r="C67" s="43">
        <v>20</v>
      </c>
      <c r="D67" s="43" t="s">
        <v>38</v>
      </c>
      <c r="E67" s="44" t="s">
        <v>153</v>
      </c>
      <c r="F67" s="45">
        <v>12738467</v>
      </c>
      <c r="G67" s="45">
        <v>0</v>
      </c>
      <c r="H67" s="45">
        <v>0</v>
      </c>
      <c r="I67" s="45">
        <v>0</v>
      </c>
      <c r="J67" s="45">
        <v>0</v>
      </c>
      <c r="K67" s="45">
        <f t="shared" si="5"/>
        <v>0</v>
      </c>
      <c r="L67" s="46">
        <f>+F67+K67</f>
        <v>12738467</v>
      </c>
      <c r="M67" s="51">
        <f t="shared" si="2"/>
        <v>1.3932151115595268E-6</v>
      </c>
      <c r="N67" s="45">
        <v>0</v>
      </c>
      <c r="O67" s="45">
        <v>2000</v>
      </c>
      <c r="P67" s="45">
        <f>L67-O67</f>
        <v>12736467</v>
      </c>
      <c r="Q67" s="45">
        <v>189.46</v>
      </c>
      <c r="R67" s="45">
        <f>+L67-Q67</f>
        <v>12738277.539999999</v>
      </c>
      <c r="S67" s="45">
        <f>O67-Q67</f>
        <v>1810.54</v>
      </c>
      <c r="T67" s="45">
        <v>189.46</v>
      </c>
      <c r="U67" s="45">
        <f>+Q67-T67</f>
        <v>0</v>
      </c>
      <c r="V67" s="45">
        <v>189.46</v>
      </c>
      <c r="W67" s="48">
        <f>+T67-V67</f>
        <v>0</v>
      </c>
      <c r="X67" s="182">
        <f t="shared" si="7"/>
        <v>1.4873061256115041E-5</v>
      </c>
      <c r="Y67" s="182">
        <f t="shared" si="8"/>
        <v>1.4873061256115041E-5</v>
      </c>
      <c r="Z67" s="182">
        <f t="shared" si="9"/>
        <v>1.4873061256115041E-5</v>
      </c>
      <c r="AA67" s="54">
        <f t="shared" si="43"/>
        <v>1</v>
      </c>
      <c r="AB67" s="178">
        <f t="shared" si="44"/>
        <v>1</v>
      </c>
    </row>
    <row r="68" spans="1:28" ht="90" customHeight="1" x14ac:dyDescent="0.25">
      <c r="A68" s="113" t="s">
        <v>154</v>
      </c>
      <c r="B68" s="32" t="s">
        <v>41</v>
      </c>
      <c r="C68" s="32">
        <v>20</v>
      </c>
      <c r="D68" s="32" t="s">
        <v>38</v>
      </c>
      <c r="E68" s="39" t="s">
        <v>155</v>
      </c>
      <c r="F68" s="59">
        <f>+F69+F72+F73+F74+F71+F70</f>
        <v>1115865651</v>
      </c>
      <c r="G68" s="59">
        <f>+G69+G72+G73+G74+G71+G70</f>
        <v>0</v>
      </c>
      <c r="H68" s="59">
        <f>+H69+H72+H73+H74+H71+H70</f>
        <v>0</v>
      </c>
      <c r="I68" s="59">
        <f>+I69+I72+I73+I74+I71+I70</f>
        <v>0</v>
      </c>
      <c r="J68" s="59">
        <f>+J69+J72+J73+J74+J71+J70</f>
        <v>0</v>
      </c>
      <c r="K68" s="40">
        <f t="shared" si="5"/>
        <v>0</v>
      </c>
      <c r="L68" s="59">
        <f>+L69+L72+L73+L74+L71+L70</f>
        <v>1115865651</v>
      </c>
      <c r="M68" s="318">
        <f t="shared" si="2"/>
        <v>1.2204301251032867E-4</v>
      </c>
      <c r="N68" s="59">
        <f t="shared" ref="N68:W68" si="59">+N69+N72+N73+N74+N71+N70</f>
        <v>0</v>
      </c>
      <c r="O68" s="59">
        <f>+O69+O72+O73+O74+O71+O70</f>
        <v>1006525732.63</v>
      </c>
      <c r="P68" s="59">
        <f>+P69+P72+P73+P74+P71+P70</f>
        <v>109339918.37</v>
      </c>
      <c r="Q68" s="59">
        <f t="shared" si="59"/>
        <v>598066693.91999996</v>
      </c>
      <c r="R68" s="59">
        <f t="shared" si="59"/>
        <v>517798957.07999998</v>
      </c>
      <c r="S68" s="59">
        <f t="shared" si="59"/>
        <v>408459038.70999998</v>
      </c>
      <c r="T68" s="59">
        <f t="shared" si="59"/>
        <v>22201042.920000002</v>
      </c>
      <c r="U68" s="59">
        <f t="shared" si="59"/>
        <v>575865651</v>
      </c>
      <c r="V68" s="59">
        <f t="shared" si="59"/>
        <v>22190706.920000002</v>
      </c>
      <c r="W68" s="59">
        <f t="shared" si="59"/>
        <v>10336</v>
      </c>
      <c r="X68" s="176">
        <f t="shared" si="7"/>
        <v>0.53596657750333421</v>
      </c>
      <c r="Y68" s="176">
        <f t="shared" si="8"/>
        <v>1.98958027788598E-2</v>
      </c>
      <c r="Z68" s="176">
        <f t="shared" si="9"/>
        <v>1.9886540015021936E-2</v>
      </c>
      <c r="AA68" s="176">
        <f t="shared" si="43"/>
        <v>3.712134975195544E-2</v>
      </c>
      <c r="AB68" s="177">
        <f t="shared" si="44"/>
        <v>0.99953443628584271</v>
      </c>
    </row>
    <row r="69" spans="1:28" ht="42" customHeight="1" x14ac:dyDescent="0.25">
      <c r="A69" s="114" t="s">
        <v>156</v>
      </c>
      <c r="B69" s="43" t="s">
        <v>41</v>
      </c>
      <c r="C69" s="43">
        <v>20</v>
      </c>
      <c r="D69" s="43" t="s">
        <v>38</v>
      </c>
      <c r="E69" s="44" t="s">
        <v>157</v>
      </c>
      <c r="F69" s="45">
        <v>50000000</v>
      </c>
      <c r="G69" s="45">
        <v>0</v>
      </c>
      <c r="H69" s="45">
        <v>0</v>
      </c>
      <c r="I69" s="45">
        <v>0</v>
      </c>
      <c r="J69" s="45">
        <v>0</v>
      </c>
      <c r="K69" s="45">
        <f t="shared" si="5"/>
        <v>0</v>
      </c>
      <c r="L69" s="46">
        <f t="shared" ref="L69:L74" si="60">+F69+K69</f>
        <v>50000000</v>
      </c>
      <c r="M69" s="51">
        <f t="shared" si="2"/>
        <v>5.4685352309643177E-6</v>
      </c>
      <c r="N69" s="45">
        <v>0</v>
      </c>
      <c r="O69" s="45">
        <v>13224149.310000001</v>
      </c>
      <c r="P69" s="45">
        <f t="shared" ref="P69:P74" si="61">L69-O69</f>
        <v>36775850.689999998</v>
      </c>
      <c r="Q69" s="45">
        <v>10136976</v>
      </c>
      <c r="R69" s="45">
        <f t="shared" ref="R69:R74" si="62">+L69-Q69</f>
        <v>39863024</v>
      </c>
      <c r="S69" s="45">
        <f t="shared" ref="S69:S74" si="63">O69-Q69</f>
        <v>3087173.3100000005</v>
      </c>
      <c r="T69" s="45">
        <v>10136976</v>
      </c>
      <c r="U69" s="45">
        <f t="shared" ref="U69:U74" si="64">+Q69-T69</f>
        <v>0</v>
      </c>
      <c r="V69" s="45">
        <v>10136976</v>
      </c>
      <c r="W69" s="48">
        <f t="shared" ref="W69:W74" si="65">+T69-V69</f>
        <v>0</v>
      </c>
      <c r="X69" s="54">
        <f t="shared" si="7"/>
        <v>0.20273952000000001</v>
      </c>
      <c r="Y69" s="54">
        <f t="shared" si="8"/>
        <v>0.20273952000000001</v>
      </c>
      <c r="Z69" s="54">
        <f t="shared" si="9"/>
        <v>0.20273952000000001</v>
      </c>
      <c r="AA69" s="54">
        <f t="shared" si="43"/>
        <v>1</v>
      </c>
      <c r="AB69" s="178">
        <f t="shared" si="44"/>
        <v>1</v>
      </c>
    </row>
    <row r="70" spans="1:28" ht="42" customHeight="1" x14ac:dyDescent="0.25">
      <c r="A70" s="114" t="s">
        <v>158</v>
      </c>
      <c r="B70" s="43" t="s">
        <v>41</v>
      </c>
      <c r="C70" s="43">
        <v>20</v>
      </c>
      <c r="D70" s="43" t="s">
        <v>38</v>
      </c>
      <c r="E70" s="44" t="s">
        <v>159</v>
      </c>
      <c r="F70" s="45">
        <v>35000000</v>
      </c>
      <c r="G70" s="45">
        <v>0</v>
      </c>
      <c r="H70" s="45">
        <v>0</v>
      </c>
      <c r="I70" s="45">
        <v>0</v>
      </c>
      <c r="J70" s="45">
        <v>0</v>
      </c>
      <c r="K70" s="45">
        <f t="shared" si="5"/>
        <v>0</v>
      </c>
      <c r="L70" s="46">
        <f t="shared" si="60"/>
        <v>35000000</v>
      </c>
      <c r="M70" s="51">
        <f t="shared" si="2"/>
        <v>3.8279746616750225E-6</v>
      </c>
      <c r="N70" s="45">
        <v>0</v>
      </c>
      <c r="O70" s="45">
        <v>0</v>
      </c>
      <c r="P70" s="45">
        <f t="shared" si="61"/>
        <v>35000000</v>
      </c>
      <c r="Q70" s="45">
        <v>0</v>
      </c>
      <c r="R70" s="45">
        <f t="shared" si="62"/>
        <v>35000000</v>
      </c>
      <c r="S70" s="45">
        <f t="shared" si="63"/>
        <v>0</v>
      </c>
      <c r="T70" s="45">
        <v>0</v>
      </c>
      <c r="U70" s="45">
        <f t="shared" si="64"/>
        <v>0</v>
      </c>
      <c r="V70" s="45">
        <v>0</v>
      </c>
      <c r="W70" s="48">
        <f t="shared" si="65"/>
        <v>0</v>
      </c>
      <c r="X70" s="54">
        <f t="shared" si="7"/>
        <v>0</v>
      </c>
      <c r="Y70" s="54">
        <f t="shared" si="8"/>
        <v>0</v>
      </c>
      <c r="Z70" s="54">
        <f t="shared" si="9"/>
        <v>0</v>
      </c>
      <c r="AA70" s="54" t="s">
        <v>40</v>
      </c>
      <c r="AB70" s="178" t="s">
        <v>40</v>
      </c>
    </row>
    <row r="71" spans="1:28" ht="42" customHeight="1" x14ac:dyDescent="0.25">
      <c r="A71" s="114" t="s">
        <v>160</v>
      </c>
      <c r="B71" s="43" t="s">
        <v>41</v>
      </c>
      <c r="C71" s="43">
        <v>20</v>
      </c>
      <c r="D71" s="43" t="s">
        <v>38</v>
      </c>
      <c r="E71" s="44" t="s">
        <v>161</v>
      </c>
      <c r="F71" s="45">
        <v>5000000</v>
      </c>
      <c r="G71" s="45">
        <v>0</v>
      </c>
      <c r="H71" s="45">
        <v>0</v>
      </c>
      <c r="I71" s="45">
        <v>0</v>
      </c>
      <c r="J71" s="45">
        <v>0</v>
      </c>
      <c r="K71" s="45">
        <f t="shared" si="5"/>
        <v>0</v>
      </c>
      <c r="L71" s="46">
        <f t="shared" si="60"/>
        <v>5000000</v>
      </c>
      <c r="M71" s="51">
        <f t="shared" si="2"/>
        <v>5.4685352309643171E-7</v>
      </c>
      <c r="N71" s="45">
        <v>0</v>
      </c>
      <c r="O71" s="45">
        <v>2000</v>
      </c>
      <c r="P71" s="45">
        <f t="shared" si="61"/>
        <v>4998000</v>
      </c>
      <c r="Q71" s="45">
        <v>0</v>
      </c>
      <c r="R71" s="45">
        <f t="shared" si="62"/>
        <v>5000000</v>
      </c>
      <c r="S71" s="45">
        <f t="shared" si="63"/>
        <v>2000</v>
      </c>
      <c r="T71" s="45">
        <v>0</v>
      </c>
      <c r="U71" s="45">
        <f t="shared" si="64"/>
        <v>0</v>
      </c>
      <c r="V71" s="45">
        <v>0</v>
      </c>
      <c r="W71" s="48">
        <f t="shared" si="65"/>
        <v>0</v>
      </c>
      <c r="X71" s="54">
        <f t="shared" si="7"/>
        <v>0</v>
      </c>
      <c r="Y71" s="54">
        <f t="shared" si="8"/>
        <v>0</v>
      </c>
      <c r="Z71" s="54">
        <f t="shared" si="9"/>
        <v>0</v>
      </c>
      <c r="AA71" s="54" t="s">
        <v>40</v>
      </c>
      <c r="AB71" s="178" t="s">
        <v>40</v>
      </c>
    </row>
    <row r="72" spans="1:28" ht="42" customHeight="1" x14ac:dyDescent="0.25">
      <c r="A72" s="114" t="s">
        <v>162</v>
      </c>
      <c r="B72" s="43" t="s">
        <v>41</v>
      </c>
      <c r="C72" s="43">
        <v>20</v>
      </c>
      <c r="D72" s="43" t="s">
        <v>38</v>
      </c>
      <c r="E72" s="44" t="s">
        <v>163</v>
      </c>
      <c r="F72" s="45">
        <v>60000000</v>
      </c>
      <c r="G72" s="45">
        <v>0</v>
      </c>
      <c r="H72" s="45">
        <v>0</v>
      </c>
      <c r="I72" s="45">
        <v>0</v>
      </c>
      <c r="J72" s="45">
        <v>0</v>
      </c>
      <c r="K72" s="45">
        <f t="shared" si="5"/>
        <v>0</v>
      </c>
      <c r="L72" s="46">
        <f t="shared" si="60"/>
        <v>60000000</v>
      </c>
      <c r="M72" s="51">
        <f t="shared" si="2"/>
        <v>6.5622422771571809E-6</v>
      </c>
      <c r="N72" s="45">
        <v>0</v>
      </c>
      <c r="O72" s="45">
        <v>27433932.32</v>
      </c>
      <c r="P72" s="45">
        <f t="shared" si="61"/>
        <v>32566067.68</v>
      </c>
      <c r="Q72" s="45">
        <v>10209368</v>
      </c>
      <c r="R72" s="45">
        <f t="shared" si="62"/>
        <v>49790632</v>
      </c>
      <c r="S72" s="45">
        <f t="shared" si="63"/>
        <v>17224564.32</v>
      </c>
      <c r="T72" s="45">
        <v>10209368</v>
      </c>
      <c r="U72" s="45">
        <f t="shared" si="64"/>
        <v>0</v>
      </c>
      <c r="V72" s="45">
        <v>10209368</v>
      </c>
      <c r="W72" s="48">
        <f t="shared" si="65"/>
        <v>0</v>
      </c>
      <c r="X72" s="54">
        <f t="shared" si="7"/>
        <v>0.17015613333333332</v>
      </c>
      <c r="Y72" s="54">
        <f t="shared" si="8"/>
        <v>0.17015613333333332</v>
      </c>
      <c r="Z72" s="54">
        <f t="shared" si="9"/>
        <v>0.17015613333333332</v>
      </c>
      <c r="AA72" s="54">
        <f t="shared" ref="AA72:AA74" si="66">+T72/Q72</f>
        <v>1</v>
      </c>
      <c r="AB72" s="178">
        <f t="shared" ref="AB72:AB74" si="67">+V72/T72</f>
        <v>1</v>
      </c>
    </row>
    <row r="73" spans="1:28" ht="42" customHeight="1" x14ac:dyDescent="0.25">
      <c r="A73" s="114" t="s">
        <v>164</v>
      </c>
      <c r="B73" s="43" t="s">
        <v>41</v>
      </c>
      <c r="C73" s="43">
        <v>20</v>
      </c>
      <c r="D73" s="43" t="s">
        <v>38</v>
      </c>
      <c r="E73" s="44" t="s">
        <v>165</v>
      </c>
      <c r="F73" s="45">
        <v>575865651</v>
      </c>
      <c r="G73" s="45">
        <v>0</v>
      </c>
      <c r="H73" s="45">
        <v>0</v>
      </c>
      <c r="I73" s="45">
        <v>0</v>
      </c>
      <c r="J73" s="45">
        <v>0</v>
      </c>
      <c r="K73" s="45">
        <f t="shared" si="5"/>
        <v>0</v>
      </c>
      <c r="L73" s="46">
        <f t="shared" si="60"/>
        <v>575865651</v>
      </c>
      <c r="M73" s="51">
        <f t="shared" ref="M73:M136" si="68">L73/$L$307</f>
        <v>6.2982832015914038E-5</v>
      </c>
      <c r="N73" s="45">
        <v>0</v>
      </c>
      <c r="O73" s="45">
        <v>575865651</v>
      </c>
      <c r="P73" s="45">
        <f t="shared" si="61"/>
        <v>0</v>
      </c>
      <c r="Q73" s="45">
        <v>575865651</v>
      </c>
      <c r="R73" s="45">
        <f t="shared" si="62"/>
        <v>0</v>
      </c>
      <c r="S73" s="45">
        <f t="shared" si="63"/>
        <v>0</v>
      </c>
      <c r="T73" s="45">
        <v>0</v>
      </c>
      <c r="U73" s="45">
        <f t="shared" si="64"/>
        <v>575865651</v>
      </c>
      <c r="V73" s="45">
        <v>0</v>
      </c>
      <c r="W73" s="48">
        <f t="shared" si="65"/>
        <v>0</v>
      </c>
      <c r="X73" s="54">
        <f t="shared" si="7"/>
        <v>1</v>
      </c>
      <c r="Y73" s="54">
        <f t="shared" si="8"/>
        <v>0</v>
      </c>
      <c r="Z73" s="54">
        <f t="shared" si="9"/>
        <v>0</v>
      </c>
      <c r="AA73" s="54">
        <f t="shared" si="66"/>
        <v>0</v>
      </c>
      <c r="AB73" s="178" t="s">
        <v>40</v>
      </c>
    </row>
    <row r="74" spans="1:28" ht="53.25" customHeight="1" x14ac:dyDescent="0.25">
      <c r="A74" s="114" t="s">
        <v>166</v>
      </c>
      <c r="B74" s="43" t="s">
        <v>41</v>
      </c>
      <c r="C74" s="43">
        <v>20</v>
      </c>
      <c r="D74" s="43" t="s">
        <v>38</v>
      </c>
      <c r="E74" s="44" t="s">
        <v>167</v>
      </c>
      <c r="F74" s="45">
        <v>390000000</v>
      </c>
      <c r="G74" s="45">
        <v>0</v>
      </c>
      <c r="H74" s="45">
        <v>0</v>
      </c>
      <c r="I74" s="45">
        <v>0</v>
      </c>
      <c r="J74" s="45">
        <v>0</v>
      </c>
      <c r="K74" s="45">
        <f t="shared" si="5"/>
        <v>0</v>
      </c>
      <c r="L74" s="46">
        <f t="shared" si="60"/>
        <v>390000000</v>
      </c>
      <c r="M74" s="51">
        <f t="shared" si="68"/>
        <v>4.2654574801521676E-5</v>
      </c>
      <c r="N74" s="45">
        <v>0</v>
      </c>
      <c r="O74" s="45">
        <v>390000000</v>
      </c>
      <c r="P74" s="45">
        <f t="shared" si="61"/>
        <v>0</v>
      </c>
      <c r="Q74" s="45">
        <v>1854698.92</v>
      </c>
      <c r="R74" s="45">
        <f t="shared" si="62"/>
        <v>388145301.07999998</v>
      </c>
      <c r="S74" s="45">
        <f t="shared" si="63"/>
        <v>388145301.07999998</v>
      </c>
      <c r="T74" s="45">
        <v>1854698.92</v>
      </c>
      <c r="U74" s="45">
        <f t="shared" si="64"/>
        <v>0</v>
      </c>
      <c r="V74" s="45">
        <v>1844362.92</v>
      </c>
      <c r="W74" s="48">
        <f t="shared" si="65"/>
        <v>10336</v>
      </c>
      <c r="X74" s="54">
        <f t="shared" si="7"/>
        <v>4.7556382564102563E-3</v>
      </c>
      <c r="Y74" s="54">
        <f t="shared" si="8"/>
        <v>4.7556382564102563E-3</v>
      </c>
      <c r="Z74" s="54">
        <f t="shared" si="9"/>
        <v>4.7291356923076918E-3</v>
      </c>
      <c r="AA74" s="54">
        <f t="shared" si="66"/>
        <v>1</v>
      </c>
      <c r="AB74" s="178">
        <f t="shared" si="67"/>
        <v>0.99442712782730258</v>
      </c>
    </row>
    <row r="75" spans="1:28" ht="69.75" customHeight="1" x14ac:dyDescent="0.25">
      <c r="A75" s="113" t="s">
        <v>168</v>
      </c>
      <c r="B75" s="32" t="s">
        <v>41</v>
      </c>
      <c r="C75" s="32">
        <v>20</v>
      </c>
      <c r="D75" s="32" t="s">
        <v>38</v>
      </c>
      <c r="E75" s="39" t="s">
        <v>169</v>
      </c>
      <c r="F75" s="59">
        <f>+F76+F77+F78</f>
        <v>12030383236</v>
      </c>
      <c r="G75" s="59">
        <f>+G76+G77+G78</f>
        <v>0</v>
      </c>
      <c r="H75" s="59">
        <f>+H76+H77+H78</f>
        <v>0</v>
      </c>
      <c r="I75" s="59">
        <f>+I76+I77+I78</f>
        <v>0</v>
      </c>
      <c r="J75" s="59">
        <f>+J76+J77+J78</f>
        <v>0</v>
      </c>
      <c r="K75" s="40">
        <f t="shared" ref="K75:K138" si="69">+G75-H75+I75-J75</f>
        <v>0</v>
      </c>
      <c r="L75" s="59">
        <f>+L76+L77+L78</f>
        <v>12030383236</v>
      </c>
      <c r="M75" s="318">
        <f t="shared" si="68"/>
        <v>1.3157714913613703E-3</v>
      </c>
      <c r="N75" s="59">
        <f t="shared" ref="N75:W75" si="70">+N76+N77+N78</f>
        <v>0</v>
      </c>
      <c r="O75" s="59">
        <f>+O76+O77+O78</f>
        <v>11712899222.790001</v>
      </c>
      <c r="P75" s="59">
        <f>+P76+P77+P78</f>
        <v>317484013.20999908</v>
      </c>
      <c r="Q75" s="59">
        <f t="shared" si="70"/>
        <v>10404777798.620001</v>
      </c>
      <c r="R75" s="59">
        <f t="shared" si="70"/>
        <v>1625605437.3800001</v>
      </c>
      <c r="S75" s="59">
        <f t="shared" si="70"/>
        <v>1308121424.170001</v>
      </c>
      <c r="T75" s="59">
        <f t="shared" si="70"/>
        <v>4147582824.1999998</v>
      </c>
      <c r="U75" s="59">
        <f t="shared" si="70"/>
        <v>6257194974.4200001</v>
      </c>
      <c r="V75" s="59">
        <f t="shared" si="70"/>
        <v>4147582824.1999998</v>
      </c>
      <c r="W75" s="59">
        <f t="shared" si="70"/>
        <v>0</v>
      </c>
      <c r="X75" s="176">
        <f t="shared" si="7"/>
        <v>0.86487500809487938</v>
      </c>
      <c r="Y75" s="176">
        <f t="shared" si="8"/>
        <v>0.34475899419302586</v>
      </c>
      <c r="Z75" s="176">
        <f t="shared" si="9"/>
        <v>0.34475899419302586</v>
      </c>
      <c r="AA75" s="176">
        <f t="shared" si="43"/>
        <v>0.39862291194244426</v>
      </c>
      <c r="AB75" s="177">
        <f t="shared" si="44"/>
        <v>1</v>
      </c>
    </row>
    <row r="76" spans="1:28" ht="42" customHeight="1" x14ac:dyDescent="0.25">
      <c r="A76" s="114" t="s">
        <v>170</v>
      </c>
      <c r="B76" s="43" t="s">
        <v>41</v>
      </c>
      <c r="C76" s="43">
        <v>20</v>
      </c>
      <c r="D76" s="43" t="s">
        <v>38</v>
      </c>
      <c r="E76" s="44" t="s">
        <v>171</v>
      </c>
      <c r="F76" s="45">
        <v>1914398585</v>
      </c>
      <c r="G76" s="45">
        <v>0</v>
      </c>
      <c r="H76" s="45">
        <v>0</v>
      </c>
      <c r="I76" s="45">
        <v>0</v>
      </c>
      <c r="J76" s="45">
        <v>0</v>
      </c>
      <c r="K76" s="45">
        <f t="shared" si="69"/>
        <v>0</v>
      </c>
      <c r="L76" s="46">
        <f>+F76+K76</f>
        <v>1914398585</v>
      </c>
      <c r="M76" s="47">
        <f t="shared" si="68"/>
        <v>2.0937912216361474E-4</v>
      </c>
      <c r="N76" s="45">
        <v>0</v>
      </c>
      <c r="O76" s="45">
        <v>1891898585</v>
      </c>
      <c r="P76" s="45">
        <f>L76-O76</f>
        <v>22500000</v>
      </c>
      <c r="Q76" s="45">
        <v>1891898585</v>
      </c>
      <c r="R76" s="45">
        <f>+L76-Q76</f>
        <v>22500000</v>
      </c>
      <c r="S76" s="45">
        <f>O76-Q76</f>
        <v>0</v>
      </c>
      <c r="T76" s="45">
        <v>1891898585</v>
      </c>
      <c r="U76" s="45">
        <f>+Q76-T76</f>
        <v>0</v>
      </c>
      <c r="V76" s="45">
        <v>1891898585</v>
      </c>
      <c r="W76" s="48">
        <f>+T76-V76</f>
        <v>0</v>
      </c>
      <c r="X76" s="54">
        <f t="shared" ref="X76:X139" si="71">+Q76/L76</f>
        <v>0.98824696164304782</v>
      </c>
      <c r="Y76" s="54">
        <f t="shared" ref="Y76:Y139" si="72">+T76/L76</f>
        <v>0.98824696164304782</v>
      </c>
      <c r="Z76" s="54">
        <f t="shared" ref="Z76:Z139" si="73">+V76/L76</f>
        <v>0.98824696164304782</v>
      </c>
      <c r="AA76" s="54">
        <f t="shared" si="43"/>
        <v>1</v>
      </c>
      <c r="AB76" s="178">
        <f t="shared" si="44"/>
        <v>1</v>
      </c>
    </row>
    <row r="77" spans="1:28" ht="42" customHeight="1" x14ac:dyDescent="0.25">
      <c r="A77" s="114" t="s">
        <v>172</v>
      </c>
      <c r="B77" s="43" t="s">
        <v>41</v>
      </c>
      <c r="C77" s="43">
        <v>20</v>
      </c>
      <c r="D77" s="43" t="s">
        <v>38</v>
      </c>
      <c r="E77" s="44" t="s">
        <v>173</v>
      </c>
      <c r="F77" s="45">
        <v>10099714462</v>
      </c>
      <c r="G77" s="45">
        <v>0</v>
      </c>
      <c r="H77" s="45">
        <v>0</v>
      </c>
      <c r="I77" s="45">
        <v>0</v>
      </c>
      <c r="J77" s="45">
        <v>0</v>
      </c>
      <c r="K77" s="45">
        <f t="shared" si="69"/>
        <v>0</v>
      </c>
      <c r="L77" s="46">
        <f>+F77+K77</f>
        <v>10099714462</v>
      </c>
      <c r="M77" s="47">
        <f t="shared" si="68"/>
        <v>1.1046128871625366E-3</v>
      </c>
      <c r="N77" s="45">
        <v>0</v>
      </c>
      <c r="O77" s="45">
        <v>9810728448.7900009</v>
      </c>
      <c r="P77" s="45">
        <f>L77-O77</f>
        <v>288986013.20999908</v>
      </c>
      <c r="Q77" s="45">
        <v>8502609024</v>
      </c>
      <c r="R77" s="45">
        <f>+L77-Q77</f>
        <v>1597105438</v>
      </c>
      <c r="S77" s="45">
        <f>O77-Q77</f>
        <v>1308119424.7900009</v>
      </c>
      <c r="T77" s="45">
        <v>2255684238.5799999</v>
      </c>
      <c r="U77" s="45">
        <f>+Q77-T77</f>
        <v>6246924785.4200001</v>
      </c>
      <c r="V77" s="45">
        <v>2255684238.5799999</v>
      </c>
      <c r="W77" s="48">
        <f>+T77-V77</f>
        <v>0</v>
      </c>
      <c r="X77" s="54">
        <f t="shared" si="71"/>
        <v>0.84186627810032832</v>
      </c>
      <c r="Y77" s="54">
        <f t="shared" si="72"/>
        <v>0.22334138723099278</v>
      </c>
      <c r="Z77" s="54">
        <f t="shared" si="73"/>
        <v>0.22334138723099278</v>
      </c>
      <c r="AA77" s="54">
        <f t="shared" si="43"/>
        <v>0.2652931861517992</v>
      </c>
      <c r="AB77" s="178">
        <f t="shared" si="44"/>
        <v>1</v>
      </c>
    </row>
    <row r="78" spans="1:28" ht="42" customHeight="1" x14ac:dyDescent="0.25">
      <c r="A78" s="114" t="s">
        <v>174</v>
      </c>
      <c r="B78" s="43" t="s">
        <v>41</v>
      </c>
      <c r="C78" s="43">
        <v>20</v>
      </c>
      <c r="D78" s="43" t="s">
        <v>38</v>
      </c>
      <c r="E78" s="44" t="s">
        <v>175</v>
      </c>
      <c r="F78" s="45">
        <v>16270189</v>
      </c>
      <c r="G78" s="45">
        <v>0</v>
      </c>
      <c r="H78" s="45">
        <v>0</v>
      </c>
      <c r="I78" s="45">
        <v>0</v>
      </c>
      <c r="J78" s="45">
        <v>0</v>
      </c>
      <c r="K78" s="45">
        <f t="shared" si="69"/>
        <v>0</v>
      </c>
      <c r="L78" s="46">
        <f>+F78+K78</f>
        <v>16270189</v>
      </c>
      <c r="M78" s="51">
        <f t="shared" si="68"/>
        <v>1.7794820352189618E-6</v>
      </c>
      <c r="N78" s="45">
        <v>0</v>
      </c>
      <c r="O78" s="45">
        <v>10272189</v>
      </c>
      <c r="P78" s="45">
        <f>L78-O78</f>
        <v>5998000</v>
      </c>
      <c r="Q78" s="45">
        <v>10270189.619999999</v>
      </c>
      <c r="R78" s="45">
        <f>+L78-Q78</f>
        <v>5999999.3800000008</v>
      </c>
      <c r="S78" s="45">
        <f>O78-Q78</f>
        <v>1999.3800000008196</v>
      </c>
      <c r="T78" s="45">
        <v>0.62</v>
      </c>
      <c r="U78" s="45">
        <f>+Q78-T78</f>
        <v>10270189</v>
      </c>
      <c r="V78" s="45">
        <v>0.62</v>
      </c>
      <c r="W78" s="48">
        <f>+T78-V78</f>
        <v>0</v>
      </c>
      <c r="X78" s="54">
        <f t="shared" si="71"/>
        <v>0.6312274319616078</v>
      </c>
      <c r="Y78" s="350">
        <f t="shared" si="72"/>
        <v>3.8106502634972464E-8</v>
      </c>
      <c r="Z78" s="350">
        <f t="shared" si="73"/>
        <v>3.8106502634972464E-8</v>
      </c>
      <c r="AA78" s="350">
        <f t="shared" si="43"/>
        <v>6.0368895116855692E-8</v>
      </c>
      <c r="AB78" s="178">
        <f t="shared" si="44"/>
        <v>1</v>
      </c>
    </row>
    <row r="79" spans="1:28" ht="56.25" customHeight="1" x14ac:dyDescent="0.25">
      <c r="A79" s="113" t="s">
        <v>176</v>
      </c>
      <c r="B79" s="32" t="s">
        <v>41</v>
      </c>
      <c r="C79" s="32">
        <v>20</v>
      </c>
      <c r="D79" s="32" t="s">
        <v>38</v>
      </c>
      <c r="E79" s="39" t="s">
        <v>177</v>
      </c>
      <c r="F79" s="59">
        <f>SUM(F80:F85)</f>
        <v>7819768089</v>
      </c>
      <c r="G79" s="59">
        <f>SUM(G80:G85)</f>
        <v>0</v>
      </c>
      <c r="H79" s="59">
        <f>SUM(H80:H85)</f>
        <v>0</v>
      </c>
      <c r="I79" s="59">
        <f>SUM(I80:I85)</f>
        <v>0</v>
      </c>
      <c r="J79" s="59">
        <f>SUM(J80:J85)</f>
        <v>0</v>
      </c>
      <c r="K79" s="40">
        <f t="shared" si="69"/>
        <v>0</v>
      </c>
      <c r="L79" s="59">
        <f>SUM(L80:L85)</f>
        <v>7819768089</v>
      </c>
      <c r="M79" s="318">
        <f t="shared" si="68"/>
        <v>8.5525354585334033E-4</v>
      </c>
      <c r="N79" s="59">
        <f t="shared" ref="N79:W79" si="74">SUM(N80:N85)</f>
        <v>0</v>
      </c>
      <c r="O79" s="59">
        <f>SUM(O80:O85)</f>
        <v>7048334411</v>
      </c>
      <c r="P79" s="59">
        <f>SUM(P80:P85)</f>
        <v>771433678</v>
      </c>
      <c r="Q79" s="59">
        <f t="shared" si="74"/>
        <v>6349385231.8400011</v>
      </c>
      <c r="R79" s="59">
        <f t="shared" si="74"/>
        <v>1470382857.1600003</v>
      </c>
      <c r="S79" s="59">
        <f t="shared" si="74"/>
        <v>698949179.16000032</v>
      </c>
      <c r="T79" s="59">
        <f t="shared" si="74"/>
        <v>751721621.1500001</v>
      </c>
      <c r="U79" s="59">
        <f t="shared" si="74"/>
        <v>5597663610.6899996</v>
      </c>
      <c r="V79" s="59">
        <f t="shared" si="74"/>
        <v>747965701.1500001</v>
      </c>
      <c r="W79" s="59">
        <f t="shared" si="74"/>
        <v>3755920</v>
      </c>
      <c r="X79" s="176">
        <f t="shared" si="71"/>
        <v>0.81196592527745504</v>
      </c>
      <c r="Y79" s="176">
        <f t="shared" si="72"/>
        <v>9.613093541833298E-2</v>
      </c>
      <c r="Z79" s="176">
        <f t="shared" si="73"/>
        <v>9.5650624498974199E-2</v>
      </c>
      <c r="AA79" s="176">
        <f t="shared" si="43"/>
        <v>0.11839281973006971</v>
      </c>
      <c r="AB79" s="177">
        <f t="shared" si="44"/>
        <v>0.99500357593246536</v>
      </c>
    </row>
    <row r="80" spans="1:28" ht="42" customHeight="1" x14ac:dyDescent="0.25">
      <c r="A80" s="114" t="s">
        <v>178</v>
      </c>
      <c r="B80" s="43" t="s">
        <v>41</v>
      </c>
      <c r="C80" s="43">
        <v>20</v>
      </c>
      <c r="D80" s="43" t="s">
        <v>38</v>
      </c>
      <c r="E80" s="44" t="s">
        <v>179</v>
      </c>
      <c r="F80" s="45">
        <v>2019600000</v>
      </c>
      <c r="G80" s="45">
        <v>0</v>
      </c>
      <c r="H80" s="45">
        <v>0</v>
      </c>
      <c r="I80" s="45">
        <v>0</v>
      </c>
      <c r="J80" s="45">
        <v>0</v>
      </c>
      <c r="K80" s="45">
        <f t="shared" si="69"/>
        <v>0</v>
      </c>
      <c r="L80" s="46">
        <f t="shared" ref="L80:L85" si="75">+F80+K80</f>
        <v>2019600000</v>
      </c>
      <c r="M80" s="47">
        <f t="shared" si="68"/>
        <v>2.2088507504911071E-4</v>
      </c>
      <c r="N80" s="45">
        <v>0</v>
      </c>
      <c r="O80" s="45">
        <v>1674404410</v>
      </c>
      <c r="P80" s="45">
        <f t="shared" ref="P80:P85" si="76">L80-O80</f>
        <v>345195590</v>
      </c>
      <c r="Q80" s="45">
        <v>1674230712.54</v>
      </c>
      <c r="R80" s="45">
        <f t="shared" ref="R80:R85" si="77">+L80-Q80</f>
        <v>345369287.46000004</v>
      </c>
      <c r="S80" s="45">
        <f t="shared" ref="S80:S85" si="78">O80-Q80</f>
        <v>173697.46000003815</v>
      </c>
      <c r="T80" s="45">
        <v>183749046.53999999</v>
      </c>
      <c r="U80" s="45">
        <f t="shared" ref="U80:U85" si="79">+Q80-T80</f>
        <v>1490481666</v>
      </c>
      <c r="V80" s="45">
        <v>183749046.53999999</v>
      </c>
      <c r="W80" s="48">
        <f t="shared" ref="W80:W85" si="80">+T80-V80</f>
        <v>0</v>
      </c>
      <c r="X80" s="54">
        <f t="shared" si="71"/>
        <v>0.82899124209744501</v>
      </c>
      <c r="Y80" s="54">
        <f t="shared" si="72"/>
        <v>9.0982890938799757E-2</v>
      </c>
      <c r="Z80" s="54">
        <f t="shared" si="73"/>
        <v>9.0982890938799757E-2</v>
      </c>
      <c r="AA80" s="54">
        <f t="shared" si="43"/>
        <v>0.10975132946953985</v>
      </c>
      <c r="AB80" s="178">
        <f t="shared" si="44"/>
        <v>1</v>
      </c>
    </row>
    <row r="81" spans="1:28" ht="72.75" customHeight="1" x14ac:dyDescent="0.25">
      <c r="A81" s="114" t="s">
        <v>180</v>
      </c>
      <c r="B81" s="43" t="s">
        <v>41</v>
      </c>
      <c r="C81" s="43">
        <v>20</v>
      </c>
      <c r="D81" s="43" t="s">
        <v>38</v>
      </c>
      <c r="E81" s="44" t="s">
        <v>181</v>
      </c>
      <c r="F81" s="45">
        <v>3432716328</v>
      </c>
      <c r="G81" s="45">
        <v>0</v>
      </c>
      <c r="H81" s="45">
        <v>0</v>
      </c>
      <c r="I81" s="45">
        <v>0</v>
      </c>
      <c r="J81" s="45">
        <v>0</v>
      </c>
      <c r="K81" s="45">
        <f t="shared" si="69"/>
        <v>0</v>
      </c>
      <c r="L81" s="46">
        <f t="shared" si="75"/>
        <v>3432716328</v>
      </c>
      <c r="M81" s="47">
        <f t="shared" si="68"/>
        <v>3.754386035514893E-4</v>
      </c>
      <c r="N81" s="45">
        <v>0</v>
      </c>
      <c r="O81" s="45">
        <v>3357431844</v>
      </c>
      <c r="P81" s="45">
        <f t="shared" si="76"/>
        <v>75284484</v>
      </c>
      <c r="Q81" s="45">
        <v>2861027631.3899999</v>
      </c>
      <c r="R81" s="45">
        <f t="shared" si="77"/>
        <v>571688696.61000013</v>
      </c>
      <c r="S81" s="45">
        <f t="shared" si="78"/>
        <v>496404212.61000013</v>
      </c>
      <c r="T81" s="45">
        <v>311699297.38999999</v>
      </c>
      <c r="U81" s="45">
        <f t="shared" si="79"/>
        <v>2549328334</v>
      </c>
      <c r="V81" s="45">
        <v>307943377.38999999</v>
      </c>
      <c r="W81" s="48">
        <f t="shared" si="80"/>
        <v>3755920</v>
      </c>
      <c r="X81" s="54">
        <f t="shared" si="71"/>
        <v>0.83345879997515482</v>
      </c>
      <c r="Y81" s="54">
        <f t="shared" si="72"/>
        <v>9.0802521270845885E-2</v>
      </c>
      <c r="Z81" s="54">
        <f t="shared" si="73"/>
        <v>8.9708367358574223E-2</v>
      </c>
      <c r="AA81" s="54">
        <f t="shared" si="43"/>
        <v>0.1089466225247759</v>
      </c>
      <c r="AB81" s="178">
        <f t="shared" si="44"/>
        <v>0.98795018137207868</v>
      </c>
    </row>
    <row r="82" spans="1:28" ht="72.75" customHeight="1" x14ac:dyDescent="0.25">
      <c r="A82" s="114" t="s">
        <v>182</v>
      </c>
      <c r="B82" s="43" t="s">
        <v>41</v>
      </c>
      <c r="C82" s="43">
        <v>20</v>
      </c>
      <c r="D82" s="43" t="s">
        <v>38</v>
      </c>
      <c r="E82" s="44" t="s">
        <v>183</v>
      </c>
      <c r="F82" s="45">
        <v>126060000</v>
      </c>
      <c r="G82" s="45">
        <v>0</v>
      </c>
      <c r="H82" s="45">
        <v>0</v>
      </c>
      <c r="I82" s="45">
        <v>0</v>
      </c>
      <c r="J82" s="45">
        <v>0</v>
      </c>
      <c r="K82" s="45">
        <f t="shared" si="69"/>
        <v>0</v>
      </c>
      <c r="L82" s="46">
        <f t="shared" si="75"/>
        <v>126060000</v>
      </c>
      <c r="M82" s="52">
        <f t="shared" si="68"/>
        <v>1.3787271024307237E-5</v>
      </c>
      <c r="N82" s="45">
        <v>0</v>
      </c>
      <c r="O82" s="45">
        <v>126060000</v>
      </c>
      <c r="P82" s="45">
        <f t="shared" si="76"/>
        <v>0</v>
      </c>
      <c r="Q82" s="45">
        <v>1775807.92</v>
      </c>
      <c r="R82" s="45">
        <f t="shared" si="77"/>
        <v>124284192.08</v>
      </c>
      <c r="S82" s="45">
        <f t="shared" si="78"/>
        <v>124284192.08</v>
      </c>
      <c r="T82" s="45">
        <v>1775807.92</v>
      </c>
      <c r="U82" s="45">
        <f t="shared" si="79"/>
        <v>0</v>
      </c>
      <c r="V82" s="45">
        <v>1775807.92</v>
      </c>
      <c r="W82" s="48">
        <f t="shared" si="80"/>
        <v>0</v>
      </c>
      <c r="X82" s="54">
        <f t="shared" si="71"/>
        <v>1.4087005552911312E-2</v>
      </c>
      <c r="Y82" s="54">
        <f t="shared" si="72"/>
        <v>1.4087005552911312E-2</v>
      </c>
      <c r="Z82" s="54">
        <f t="shared" si="73"/>
        <v>1.4087005552911312E-2</v>
      </c>
      <c r="AA82" s="54">
        <f t="shared" si="43"/>
        <v>1</v>
      </c>
      <c r="AB82" s="178">
        <f t="shared" si="44"/>
        <v>1</v>
      </c>
    </row>
    <row r="83" spans="1:28" ht="42" customHeight="1" x14ac:dyDescent="0.25">
      <c r="A83" s="114" t="s">
        <v>184</v>
      </c>
      <c r="B83" s="43" t="s">
        <v>41</v>
      </c>
      <c r="C83" s="43">
        <v>20</v>
      </c>
      <c r="D83" s="43" t="s">
        <v>38</v>
      </c>
      <c r="E83" s="44" t="s">
        <v>185</v>
      </c>
      <c r="F83" s="45">
        <v>1621128348</v>
      </c>
      <c r="G83" s="45">
        <v>0</v>
      </c>
      <c r="H83" s="45">
        <v>0</v>
      </c>
      <c r="I83" s="45">
        <v>0</v>
      </c>
      <c r="J83" s="45">
        <v>0</v>
      </c>
      <c r="K83" s="45">
        <f t="shared" si="69"/>
        <v>0</v>
      </c>
      <c r="L83" s="46">
        <f t="shared" si="75"/>
        <v>1621128348</v>
      </c>
      <c r="M83" s="47">
        <f t="shared" si="68"/>
        <v>1.7730394969905965E-4</v>
      </c>
      <c r="N83" s="45">
        <v>0</v>
      </c>
      <c r="O83" s="45">
        <v>1387515581</v>
      </c>
      <c r="P83" s="45">
        <f t="shared" si="76"/>
        <v>233612767</v>
      </c>
      <c r="Q83" s="45">
        <v>1309452585.0799999</v>
      </c>
      <c r="R83" s="45">
        <f t="shared" si="77"/>
        <v>311675762.92000008</v>
      </c>
      <c r="S83" s="45">
        <f t="shared" si="78"/>
        <v>78062995.920000076</v>
      </c>
      <c r="T83" s="45">
        <v>172644726.88</v>
      </c>
      <c r="U83" s="45">
        <f t="shared" si="79"/>
        <v>1136807858.1999998</v>
      </c>
      <c r="V83" s="45">
        <v>172644726.88</v>
      </c>
      <c r="W83" s="48">
        <f t="shared" si="80"/>
        <v>0</v>
      </c>
      <c r="X83" s="54">
        <f t="shared" si="71"/>
        <v>0.80774146395964441</v>
      </c>
      <c r="Y83" s="54">
        <f t="shared" si="72"/>
        <v>0.10649664296660612</v>
      </c>
      <c r="Z83" s="54">
        <f t="shared" si="73"/>
        <v>0.10649664296660612</v>
      </c>
      <c r="AA83" s="54">
        <f t="shared" si="43"/>
        <v>0.13184496242714464</v>
      </c>
      <c r="AB83" s="178">
        <f t="shared" si="44"/>
        <v>1</v>
      </c>
    </row>
    <row r="84" spans="1:28" ht="66" customHeight="1" x14ac:dyDescent="0.25">
      <c r="A84" s="114" t="s">
        <v>186</v>
      </c>
      <c r="B84" s="43" t="s">
        <v>41</v>
      </c>
      <c r="C84" s="43">
        <v>20</v>
      </c>
      <c r="D84" s="43" t="s">
        <v>38</v>
      </c>
      <c r="E84" s="44" t="s">
        <v>187</v>
      </c>
      <c r="F84" s="45">
        <v>239261533</v>
      </c>
      <c r="G84" s="45">
        <v>0</v>
      </c>
      <c r="H84" s="45">
        <v>0</v>
      </c>
      <c r="I84" s="45">
        <v>0</v>
      </c>
      <c r="J84" s="45">
        <v>0</v>
      </c>
      <c r="K84" s="45">
        <f t="shared" si="69"/>
        <v>0</v>
      </c>
      <c r="L84" s="46">
        <f t="shared" si="75"/>
        <v>239261533</v>
      </c>
      <c r="M84" s="52">
        <f t="shared" si="68"/>
        <v>2.6168202452500633E-5</v>
      </c>
      <c r="N84" s="45">
        <v>0</v>
      </c>
      <c r="O84" s="45">
        <v>122905696</v>
      </c>
      <c r="P84" s="45">
        <f t="shared" si="76"/>
        <v>116355837</v>
      </c>
      <c r="Q84" s="45">
        <v>122892779.27</v>
      </c>
      <c r="R84" s="45">
        <f t="shared" si="77"/>
        <v>116368753.73</v>
      </c>
      <c r="S84" s="45">
        <f t="shared" si="78"/>
        <v>12916.730000004172</v>
      </c>
      <c r="T84" s="45">
        <v>13589190.24</v>
      </c>
      <c r="U84" s="45">
        <f t="shared" si="79"/>
        <v>109303589.03</v>
      </c>
      <c r="V84" s="45">
        <v>13589190.24</v>
      </c>
      <c r="W84" s="48">
        <f t="shared" si="80"/>
        <v>0</v>
      </c>
      <c r="X84" s="54">
        <f t="shared" si="71"/>
        <v>0.51363366993891157</v>
      </c>
      <c r="Y84" s="54">
        <f t="shared" si="72"/>
        <v>5.6796385401409265E-2</v>
      </c>
      <c r="Z84" s="54">
        <f t="shared" si="73"/>
        <v>5.6796385401409265E-2</v>
      </c>
      <c r="AA84" s="54">
        <f t="shared" si="43"/>
        <v>0.11057761343442356</v>
      </c>
      <c r="AB84" s="178">
        <f t="shared" si="44"/>
        <v>1</v>
      </c>
    </row>
    <row r="85" spans="1:28" ht="82.5" customHeight="1" x14ac:dyDescent="0.25">
      <c r="A85" s="114" t="s">
        <v>188</v>
      </c>
      <c r="B85" s="43" t="s">
        <v>41</v>
      </c>
      <c r="C85" s="43">
        <v>20</v>
      </c>
      <c r="D85" s="43" t="s">
        <v>38</v>
      </c>
      <c r="E85" s="44" t="s">
        <v>189</v>
      </c>
      <c r="F85" s="45">
        <v>381001880</v>
      </c>
      <c r="G85" s="45">
        <v>0</v>
      </c>
      <c r="H85" s="45">
        <v>0</v>
      </c>
      <c r="I85" s="45">
        <v>0</v>
      </c>
      <c r="J85" s="45">
        <v>0</v>
      </c>
      <c r="K85" s="45">
        <f t="shared" si="69"/>
        <v>0</v>
      </c>
      <c r="L85" s="46">
        <f t="shared" si="75"/>
        <v>381001880</v>
      </c>
      <c r="M85" s="52">
        <f t="shared" si="68"/>
        <v>4.167044407687278E-5</v>
      </c>
      <c r="N85" s="45">
        <v>0</v>
      </c>
      <c r="O85" s="45">
        <v>380016880</v>
      </c>
      <c r="P85" s="45">
        <f t="shared" si="76"/>
        <v>985000</v>
      </c>
      <c r="Q85" s="45">
        <v>380005715.63999999</v>
      </c>
      <c r="R85" s="45">
        <f t="shared" si="77"/>
        <v>996164.36000001431</v>
      </c>
      <c r="S85" s="45">
        <f t="shared" si="78"/>
        <v>11164.360000014305</v>
      </c>
      <c r="T85" s="45">
        <v>68263552.180000007</v>
      </c>
      <c r="U85" s="45">
        <f t="shared" si="79"/>
        <v>311742163.45999998</v>
      </c>
      <c r="V85" s="45">
        <v>68263552.180000007</v>
      </c>
      <c r="W85" s="48">
        <f t="shared" si="80"/>
        <v>0</v>
      </c>
      <c r="X85" s="54">
        <f t="shared" si="71"/>
        <v>0.99738540828197486</v>
      </c>
      <c r="Y85" s="54">
        <f t="shared" si="72"/>
        <v>0.17916854420770839</v>
      </c>
      <c r="Z85" s="54">
        <f t="shared" si="73"/>
        <v>0.17916854420770839</v>
      </c>
      <c r="AA85" s="54">
        <f t="shared" si="43"/>
        <v>0.17963822482257022</v>
      </c>
      <c r="AB85" s="178">
        <f t="shared" si="44"/>
        <v>1</v>
      </c>
    </row>
    <row r="86" spans="1:28" ht="42" customHeight="1" x14ac:dyDescent="0.25">
      <c r="A86" s="113" t="s">
        <v>190</v>
      </c>
      <c r="B86" s="32" t="s">
        <v>41</v>
      </c>
      <c r="C86" s="32">
        <v>20</v>
      </c>
      <c r="D86" s="32" t="s">
        <v>38</v>
      </c>
      <c r="E86" s="39" t="s">
        <v>191</v>
      </c>
      <c r="F86" s="59">
        <f>SUM(F87:F91)</f>
        <v>656925928</v>
      </c>
      <c r="G86" s="59">
        <f>SUM(G87:G91)</f>
        <v>0</v>
      </c>
      <c r="H86" s="59">
        <f>SUM(H87:H91)</f>
        <v>0</v>
      </c>
      <c r="I86" s="59">
        <f>SUM(I87:I91)</f>
        <v>0</v>
      </c>
      <c r="J86" s="59">
        <f>SUM(J87:J91)</f>
        <v>0</v>
      </c>
      <c r="K86" s="40">
        <f t="shared" si="69"/>
        <v>0</v>
      </c>
      <c r="L86" s="59">
        <f>SUM(L87:L91)</f>
        <v>656925928</v>
      </c>
      <c r="M86" s="318">
        <f t="shared" si="68"/>
        <v>7.1848451628038577E-5</v>
      </c>
      <c r="N86" s="59">
        <f t="shared" ref="N86:W86" si="81">SUM(N87:N91)</f>
        <v>0</v>
      </c>
      <c r="O86" s="59">
        <f>SUM(O87:O91)</f>
        <v>505950928</v>
      </c>
      <c r="P86" s="59">
        <f>SUM(P87:P91)</f>
        <v>150975000</v>
      </c>
      <c r="Q86" s="59">
        <f t="shared" si="81"/>
        <v>335302975.08000004</v>
      </c>
      <c r="R86" s="59">
        <f t="shared" si="81"/>
        <v>321622952.91999996</v>
      </c>
      <c r="S86" s="59">
        <f t="shared" si="81"/>
        <v>170647952.91999999</v>
      </c>
      <c r="T86" s="59">
        <f t="shared" si="81"/>
        <v>377047.07999999996</v>
      </c>
      <c r="U86" s="59">
        <f t="shared" si="81"/>
        <v>334925928</v>
      </c>
      <c r="V86" s="59">
        <f t="shared" si="81"/>
        <v>371387.07999999996</v>
      </c>
      <c r="W86" s="59">
        <f t="shared" si="81"/>
        <v>5660</v>
      </c>
      <c r="X86" s="176">
        <f t="shared" si="71"/>
        <v>0.51041214966324189</v>
      </c>
      <c r="Y86" s="176">
        <f t="shared" si="72"/>
        <v>5.7395676427008063E-4</v>
      </c>
      <c r="Z86" s="176">
        <f t="shared" si="73"/>
        <v>5.6534087660488862E-4</v>
      </c>
      <c r="AA86" s="176">
        <f t="shared" si="43"/>
        <v>1.1244966732252828E-3</v>
      </c>
      <c r="AB86" s="177">
        <f t="shared" si="44"/>
        <v>0.98498861203221622</v>
      </c>
    </row>
    <row r="87" spans="1:28" ht="42" customHeight="1" x14ac:dyDescent="0.25">
      <c r="A87" s="114" t="s">
        <v>192</v>
      </c>
      <c r="B87" s="43" t="s">
        <v>41</v>
      </c>
      <c r="C87" s="43">
        <v>20</v>
      </c>
      <c r="D87" s="43" t="s">
        <v>38</v>
      </c>
      <c r="E87" s="44" t="s">
        <v>193</v>
      </c>
      <c r="F87" s="45">
        <v>168000000</v>
      </c>
      <c r="G87" s="45">
        <v>0</v>
      </c>
      <c r="H87" s="45">
        <v>0</v>
      </c>
      <c r="I87" s="45">
        <v>0</v>
      </c>
      <c r="J87" s="45">
        <v>0</v>
      </c>
      <c r="K87" s="45">
        <f t="shared" si="69"/>
        <v>0</v>
      </c>
      <c r="L87" s="46">
        <f t="shared" ref="L87:L92" si="82">+F87+K87</f>
        <v>168000000</v>
      </c>
      <c r="M87" s="52">
        <f t="shared" si="68"/>
        <v>1.8374278376040105E-5</v>
      </c>
      <c r="N87" s="45">
        <v>0</v>
      </c>
      <c r="O87" s="45">
        <v>168000000</v>
      </c>
      <c r="P87" s="45">
        <f t="shared" ref="P87:P92" si="83">L87-O87</f>
        <v>0</v>
      </c>
      <c r="Q87" s="45">
        <v>0</v>
      </c>
      <c r="R87" s="45">
        <f>+L87-Q87</f>
        <v>168000000</v>
      </c>
      <c r="S87" s="45">
        <f t="shared" ref="S87:S92" si="84">O87-Q87</f>
        <v>168000000</v>
      </c>
      <c r="T87" s="45">
        <v>0</v>
      </c>
      <c r="U87" s="45">
        <f t="shared" ref="U87:U92" si="85">+Q87-T87</f>
        <v>0</v>
      </c>
      <c r="V87" s="45">
        <v>0</v>
      </c>
      <c r="W87" s="48">
        <f>+T87-V87</f>
        <v>0</v>
      </c>
      <c r="X87" s="54">
        <f t="shared" si="71"/>
        <v>0</v>
      </c>
      <c r="Y87" s="54">
        <f t="shared" si="72"/>
        <v>0</v>
      </c>
      <c r="Z87" s="54">
        <f t="shared" si="73"/>
        <v>0</v>
      </c>
      <c r="AA87" s="54" t="s">
        <v>40</v>
      </c>
      <c r="AB87" s="178" t="s">
        <v>40</v>
      </c>
    </row>
    <row r="88" spans="1:28" ht="42" customHeight="1" x14ac:dyDescent="0.25">
      <c r="A88" s="114" t="s">
        <v>194</v>
      </c>
      <c r="B88" s="43" t="s">
        <v>41</v>
      </c>
      <c r="C88" s="43">
        <v>20</v>
      </c>
      <c r="D88" s="43" t="s">
        <v>38</v>
      </c>
      <c r="E88" s="44" t="s">
        <v>195</v>
      </c>
      <c r="F88" s="45">
        <v>24925928</v>
      </c>
      <c r="G88" s="45">
        <v>0</v>
      </c>
      <c r="H88" s="45">
        <v>0</v>
      </c>
      <c r="I88" s="45">
        <v>0</v>
      </c>
      <c r="J88" s="45">
        <v>0</v>
      </c>
      <c r="K88" s="45">
        <f t="shared" si="69"/>
        <v>0</v>
      </c>
      <c r="L88" s="46">
        <f t="shared" si="82"/>
        <v>24925928</v>
      </c>
      <c r="M88" s="52">
        <f t="shared" si="68"/>
        <v>2.7261663086495989E-6</v>
      </c>
      <c r="N88" s="45">
        <v>0</v>
      </c>
      <c r="O88" s="45">
        <v>7928928</v>
      </c>
      <c r="P88" s="45">
        <f t="shared" si="83"/>
        <v>16997000</v>
      </c>
      <c r="Q88" s="45">
        <v>7926278.8600000003</v>
      </c>
      <c r="R88" s="45">
        <f>+L88-Q88</f>
        <v>16999649.140000001</v>
      </c>
      <c r="S88" s="45">
        <f t="shared" si="84"/>
        <v>2649.1399999996647</v>
      </c>
      <c r="T88" s="45">
        <v>350.86</v>
      </c>
      <c r="U88" s="45">
        <f t="shared" si="85"/>
        <v>7925928</v>
      </c>
      <c r="V88" s="45">
        <v>350.86</v>
      </c>
      <c r="W88" s="48">
        <f>+T88-V88</f>
        <v>0</v>
      </c>
      <c r="X88" s="54">
        <f t="shared" si="71"/>
        <v>0.31799333047900968</v>
      </c>
      <c r="Y88" s="182">
        <f t="shared" si="72"/>
        <v>1.4076105812389413E-5</v>
      </c>
      <c r="Z88" s="182">
        <f t="shared" si="73"/>
        <v>1.4076105812389413E-5</v>
      </c>
      <c r="AA88" s="182">
        <f t="shared" ref="AA88:AA91" si="86">+T88/Q88</f>
        <v>4.4265412080139709E-5</v>
      </c>
      <c r="AB88" s="178">
        <f t="shared" si="44"/>
        <v>1</v>
      </c>
    </row>
    <row r="89" spans="1:28" ht="68.25" customHeight="1" x14ac:dyDescent="0.25">
      <c r="A89" s="114" t="s">
        <v>196</v>
      </c>
      <c r="B89" s="43" t="s">
        <v>41</v>
      </c>
      <c r="C89" s="43">
        <v>20</v>
      </c>
      <c r="D89" s="43" t="s">
        <v>38</v>
      </c>
      <c r="E89" s="44" t="s">
        <v>197</v>
      </c>
      <c r="F89" s="45">
        <v>3000000</v>
      </c>
      <c r="G89" s="45">
        <v>0</v>
      </c>
      <c r="H89" s="45">
        <v>0</v>
      </c>
      <c r="I89" s="45">
        <v>0</v>
      </c>
      <c r="J89" s="45">
        <v>0</v>
      </c>
      <c r="K89" s="45">
        <f t="shared" si="69"/>
        <v>0</v>
      </c>
      <c r="L89" s="46">
        <f t="shared" si="82"/>
        <v>3000000</v>
      </c>
      <c r="M89" s="52">
        <f t="shared" si="68"/>
        <v>3.2811211385785907E-7</v>
      </c>
      <c r="N89" s="45">
        <v>0</v>
      </c>
      <c r="O89" s="45">
        <v>3000000</v>
      </c>
      <c r="P89" s="45">
        <f t="shared" si="83"/>
        <v>0</v>
      </c>
      <c r="Q89" s="45">
        <v>367909</v>
      </c>
      <c r="R89" s="45">
        <f>+L89-Q89</f>
        <v>2632091</v>
      </c>
      <c r="S89" s="45">
        <f t="shared" si="84"/>
        <v>2632091</v>
      </c>
      <c r="T89" s="45">
        <v>367909</v>
      </c>
      <c r="U89" s="45">
        <f t="shared" si="85"/>
        <v>0</v>
      </c>
      <c r="V89" s="45">
        <v>362249</v>
      </c>
      <c r="W89" s="48">
        <f>+T89-V89</f>
        <v>5660</v>
      </c>
      <c r="X89" s="54">
        <f t="shared" si="71"/>
        <v>0.12263633333333333</v>
      </c>
      <c r="Y89" s="54">
        <f t="shared" si="72"/>
        <v>0.12263633333333333</v>
      </c>
      <c r="Z89" s="54">
        <f t="shared" si="73"/>
        <v>0.12074966666666667</v>
      </c>
      <c r="AA89" s="54">
        <f t="shared" si="86"/>
        <v>1</v>
      </c>
      <c r="AB89" s="178">
        <f t="shared" si="44"/>
        <v>0.98461576096262937</v>
      </c>
    </row>
    <row r="90" spans="1:28" ht="42" customHeight="1" x14ac:dyDescent="0.25">
      <c r="A90" s="114" t="s">
        <v>198</v>
      </c>
      <c r="B90" s="43" t="s">
        <v>41</v>
      </c>
      <c r="C90" s="43">
        <v>20</v>
      </c>
      <c r="D90" s="43" t="s">
        <v>38</v>
      </c>
      <c r="E90" s="44" t="s">
        <v>199</v>
      </c>
      <c r="F90" s="45">
        <v>261680004</v>
      </c>
      <c r="G90" s="45">
        <v>0</v>
      </c>
      <c r="H90" s="45">
        <v>0</v>
      </c>
      <c r="I90" s="45">
        <v>0</v>
      </c>
      <c r="J90" s="45">
        <v>0</v>
      </c>
      <c r="K90" s="45">
        <f t="shared" si="69"/>
        <v>0</v>
      </c>
      <c r="L90" s="46">
        <f t="shared" si="82"/>
        <v>261680004</v>
      </c>
      <c r="M90" s="52">
        <f t="shared" si="68"/>
        <v>2.8620126422257669E-5</v>
      </c>
      <c r="N90" s="45">
        <v>0</v>
      </c>
      <c r="O90" s="45">
        <v>185307004</v>
      </c>
      <c r="P90" s="45">
        <f t="shared" si="83"/>
        <v>76373000</v>
      </c>
      <c r="Q90" s="45">
        <v>185303476.43000001</v>
      </c>
      <c r="R90" s="45">
        <f>+L90-Q90</f>
        <v>76376527.569999993</v>
      </c>
      <c r="S90" s="45">
        <f t="shared" si="84"/>
        <v>3527.5699999928474</v>
      </c>
      <c r="T90" s="45">
        <v>3472.43</v>
      </c>
      <c r="U90" s="45">
        <f t="shared" si="85"/>
        <v>185300004</v>
      </c>
      <c r="V90" s="45">
        <v>3472.43</v>
      </c>
      <c r="W90" s="48">
        <f>+T90-V90</f>
        <v>0</v>
      </c>
      <c r="X90" s="54">
        <f t="shared" si="71"/>
        <v>0.70813005807658125</v>
      </c>
      <c r="Y90" s="182">
        <f t="shared" si="72"/>
        <v>1.3269756752220164E-5</v>
      </c>
      <c r="Z90" s="182">
        <f t="shared" si="73"/>
        <v>1.3269756752220164E-5</v>
      </c>
      <c r="AA90" s="182">
        <f t="shared" si="86"/>
        <v>1.8739151940906733E-5</v>
      </c>
      <c r="AB90" s="178">
        <f t="shared" si="44"/>
        <v>1</v>
      </c>
    </row>
    <row r="91" spans="1:28" ht="42" customHeight="1" x14ac:dyDescent="0.25">
      <c r="A91" s="114" t="s">
        <v>200</v>
      </c>
      <c r="B91" s="43" t="s">
        <v>41</v>
      </c>
      <c r="C91" s="43">
        <v>20</v>
      </c>
      <c r="D91" s="43" t="s">
        <v>38</v>
      </c>
      <c r="E91" s="44" t="s">
        <v>201</v>
      </c>
      <c r="F91" s="45">
        <v>199319996</v>
      </c>
      <c r="G91" s="45">
        <v>0</v>
      </c>
      <c r="H91" s="45">
        <v>0</v>
      </c>
      <c r="I91" s="45">
        <v>0</v>
      </c>
      <c r="J91" s="45">
        <v>0</v>
      </c>
      <c r="K91" s="45">
        <f t="shared" si="69"/>
        <v>0</v>
      </c>
      <c r="L91" s="46">
        <f t="shared" si="82"/>
        <v>199319996</v>
      </c>
      <c r="M91" s="52">
        <f t="shared" si="68"/>
        <v>2.1799768407233336E-5</v>
      </c>
      <c r="N91" s="45">
        <v>0</v>
      </c>
      <c r="O91" s="45">
        <v>141714996</v>
      </c>
      <c r="P91" s="45">
        <f t="shared" si="83"/>
        <v>57605000</v>
      </c>
      <c r="Q91" s="45">
        <v>141705310.78999999</v>
      </c>
      <c r="R91" s="45">
        <f>+L91-Q91</f>
        <v>57614685.210000008</v>
      </c>
      <c r="S91" s="45">
        <f t="shared" si="84"/>
        <v>9685.2100000083447</v>
      </c>
      <c r="T91" s="45">
        <v>5314.79</v>
      </c>
      <c r="U91" s="45">
        <f t="shared" si="85"/>
        <v>141699996</v>
      </c>
      <c r="V91" s="45">
        <v>5314.79</v>
      </c>
      <c r="W91" s="48">
        <f>+T91-V91</f>
        <v>0</v>
      </c>
      <c r="X91" s="54">
        <f t="shared" si="71"/>
        <v>0.71094377701071187</v>
      </c>
      <c r="Y91" s="182">
        <f t="shared" si="72"/>
        <v>2.6664610207999402E-5</v>
      </c>
      <c r="Z91" s="182">
        <f t="shared" si="73"/>
        <v>2.6664610207999402E-5</v>
      </c>
      <c r="AA91" s="182">
        <f t="shared" si="86"/>
        <v>3.7505933760494315E-5</v>
      </c>
      <c r="AB91" s="178">
        <f t="shared" si="44"/>
        <v>1</v>
      </c>
    </row>
    <row r="92" spans="1:28" ht="42" customHeight="1" x14ac:dyDescent="0.25">
      <c r="A92" s="113" t="s">
        <v>202</v>
      </c>
      <c r="B92" s="32" t="s">
        <v>41</v>
      </c>
      <c r="C92" s="32">
        <v>20</v>
      </c>
      <c r="D92" s="32" t="s">
        <v>38</v>
      </c>
      <c r="E92" s="39" t="s">
        <v>203</v>
      </c>
      <c r="F92" s="59">
        <v>100000000</v>
      </c>
      <c r="G92" s="59">
        <v>0</v>
      </c>
      <c r="H92" s="59">
        <v>0</v>
      </c>
      <c r="I92" s="59">
        <v>0</v>
      </c>
      <c r="J92" s="59">
        <v>0</v>
      </c>
      <c r="K92" s="40">
        <f t="shared" si="69"/>
        <v>0</v>
      </c>
      <c r="L92" s="41">
        <f t="shared" si="82"/>
        <v>100000000</v>
      </c>
      <c r="M92" s="319">
        <f t="shared" si="68"/>
        <v>1.0937070461928635E-5</v>
      </c>
      <c r="N92" s="59">
        <v>0</v>
      </c>
      <c r="O92" s="59">
        <v>16089048.550000001</v>
      </c>
      <c r="P92" s="59">
        <f t="shared" si="83"/>
        <v>83910951.450000003</v>
      </c>
      <c r="Q92" s="59">
        <v>10884169</v>
      </c>
      <c r="R92" s="59">
        <v>0</v>
      </c>
      <c r="S92" s="59">
        <f t="shared" si="84"/>
        <v>5204879.5500000007</v>
      </c>
      <c r="T92" s="59">
        <v>10884169</v>
      </c>
      <c r="U92" s="59">
        <f t="shared" si="85"/>
        <v>0</v>
      </c>
      <c r="V92" s="59">
        <v>10884169</v>
      </c>
      <c r="W92" s="59">
        <v>0</v>
      </c>
      <c r="X92" s="176">
        <f t="shared" si="71"/>
        <v>0.10884169</v>
      </c>
      <c r="Y92" s="176">
        <f t="shared" si="72"/>
        <v>0.10884169</v>
      </c>
      <c r="Z92" s="176">
        <f t="shared" si="73"/>
        <v>0.10884169</v>
      </c>
      <c r="AA92" s="176">
        <f t="shared" si="43"/>
        <v>1</v>
      </c>
      <c r="AB92" s="177">
        <f t="shared" si="44"/>
        <v>1</v>
      </c>
    </row>
    <row r="93" spans="1:28" s="76" customFormat="1" ht="42" customHeight="1" x14ac:dyDescent="0.25">
      <c r="A93" s="199" t="s">
        <v>204</v>
      </c>
      <c r="B93" s="71" t="s">
        <v>37</v>
      </c>
      <c r="C93" s="71">
        <v>10</v>
      </c>
      <c r="D93" s="71" t="s">
        <v>38</v>
      </c>
      <c r="E93" s="72" t="s">
        <v>205</v>
      </c>
      <c r="F93" s="73">
        <f>+F103</f>
        <v>10647256000</v>
      </c>
      <c r="G93" s="73">
        <f t="shared" ref="G93:J93" si="87">+G103</f>
        <v>0</v>
      </c>
      <c r="H93" s="73">
        <f t="shared" si="87"/>
        <v>0</v>
      </c>
      <c r="I93" s="73">
        <f t="shared" si="87"/>
        <v>0</v>
      </c>
      <c r="J93" s="73">
        <f t="shared" si="87"/>
        <v>0</v>
      </c>
      <c r="K93" s="41">
        <f t="shared" si="69"/>
        <v>0</v>
      </c>
      <c r="L93" s="73">
        <f>+L103</f>
        <v>10647256000</v>
      </c>
      <c r="M93" s="324">
        <f t="shared" si="68"/>
        <v>1.1644978909819243E-3</v>
      </c>
      <c r="N93" s="73">
        <f t="shared" ref="N93:W93" si="88">+N103</f>
        <v>0</v>
      </c>
      <c r="O93" s="73">
        <f t="shared" si="88"/>
        <v>2568638</v>
      </c>
      <c r="P93" s="73">
        <f t="shared" si="88"/>
        <v>10644687362</v>
      </c>
      <c r="Q93" s="73">
        <f t="shared" si="88"/>
        <v>2568570.7600000002</v>
      </c>
      <c r="R93" s="73">
        <f t="shared" si="88"/>
        <v>10644687429.24</v>
      </c>
      <c r="S93" s="73">
        <f t="shared" si="88"/>
        <v>67.239999999903375</v>
      </c>
      <c r="T93" s="73">
        <f t="shared" si="88"/>
        <v>2568570.7600000002</v>
      </c>
      <c r="U93" s="73">
        <f t="shared" si="88"/>
        <v>0</v>
      </c>
      <c r="V93" s="73">
        <f t="shared" si="88"/>
        <v>2528289.6</v>
      </c>
      <c r="W93" s="73">
        <f t="shared" si="88"/>
        <v>40281.160000000003</v>
      </c>
      <c r="X93" s="176">
        <f t="shared" si="71"/>
        <v>2.4124250980722171E-4</v>
      </c>
      <c r="Y93" s="176">
        <f t="shared" si="72"/>
        <v>2.4124250980722171E-4</v>
      </c>
      <c r="Z93" s="176">
        <f t="shared" si="73"/>
        <v>2.3745926650021377E-4</v>
      </c>
      <c r="AA93" s="176">
        <f t="shared" si="43"/>
        <v>1</v>
      </c>
      <c r="AB93" s="177">
        <f t="shared" si="44"/>
        <v>0.98431767556210903</v>
      </c>
    </row>
    <row r="94" spans="1:28" ht="42" customHeight="1" x14ac:dyDescent="0.25">
      <c r="A94" s="113" t="s">
        <v>204</v>
      </c>
      <c r="B94" s="32" t="s">
        <v>41</v>
      </c>
      <c r="C94" s="32">
        <v>20</v>
      </c>
      <c r="D94" s="32" t="s">
        <v>38</v>
      </c>
      <c r="E94" s="39" t="s">
        <v>205</v>
      </c>
      <c r="F94" s="59">
        <f>+F95+F98</f>
        <v>5638845092</v>
      </c>
      <c r="G94" s="59">
        <f t="shared" ref="G94:I94" si="89">+G95+G98</f>
        <v>0</v>
      </c>
      <c r="H94" s="59">
        <f t="shared" si="89"/>
        <v>0</v>
      </c>
      <c r="I94" s="59">
        <f t="shared" si="89"/>
        <v>0</v>
      </c>
      <c r="J94" s="59">
        <f>+J95+J98</f>
        <v>0</v>
      </c>
      <c r="K94" s="40">
        <f t="shared" si="69"/>
        <v>0</v>
      </c>
      <c r="L94" s="59">
        <f>+L95+L98</f>
        <v>5638845092</v>
      </c>
      <c r="M94" s="318">
        <f t="shared" si="68"/>
        <v>6.1672446095104461E-4</v>
      </c>
      <c r="N94" s="59">
        <f t="shared" ref="N94:W94" si="90">+N95+N98</f>
        <v>5423125092</v>
      </c>
      <c r="O94" s="59">
        <f>+O95+O98</f>
        <v>215720000</v>
      </c>
      <c r="P94" s="59">
        <f t="shared" si="90"/>
        <v>5423125092</v>
      </c>
      <c r="Q94" s="59">
        <f t="shared" si="90"/>
        <v>19358289</v>
      </c>
      <c r="R94" s="59">
        <f t="shared" si="90"/>
        <v>5619486803</v>
      </c>
      <c r="S94" s="59">
        <f t="shared" si="90"/>
        <v>196361711</v>
      </c>
      <c r="T94" s="59">
        <f t="shared" si="90"/>
        <v>10517146</v>
      </c>
      <c r="U94" s="59">
        <f t="shared" si="90"/>
        <v>8841143</v>
      </c>
      <c r="V94" s="59">
        <f t="shared" si="90"/>
        <v>10517146</v>
      </c>
      <c r="W94" s="59">
        <f t="shared" si="90"/>
        <v>0</v>
      </c>
      <c r="X94" s="176">
        <f t="shared" si="71"/>
        <v>3.4330237281148565E-3</v>
      </c>
      <c r="Y94" s="176">
        <f t="shared" si="72"/>
        <v>1.8651241217675927E-3</v>
      </c>
      <c r="Z94" s="176">
        <f t="shared" si="73"/>
        <v>1.8651241217675927E-3</v>
      </c>
      <c r="AA94" s="176">
        <f t="shared" si="43"/>
        <v>0.54328902724822425</v>
      </c>
      <c r="AB94" s="177">
        <f t="shared" si="44"/>
        <v>1</v>
      </c>
    </row>
    <row r="95" spans="1:28" ht="42" customHeight="1" x14ac:dyDescent="0.25">
      <c r="A95" s="113" t="s">
        <v>206</v>
      </c>
      <c r="B95" s="32" t="s">
        <v>41</v>
      </c>
      <c r="C95" s="32">
        <v>20</v>
      </c>
      <c r="D95" s="32" t="s">
        <v>38</v>
      </c>
      <c r="E95" s="39" t="s">
        <v>207</v>
      </c>
      <c r="F95" s="59">
        <f t="shared" ref="F95:J96" si="91">+F96</f>
        <v>5423125092</v>
      </c>
      <c r="G95" s="59">
        <f t="shared" si="91"/>
        <v>0</v>
      </c>
      <c r="H95" s="59">
        <f t="shared" si="91"/>
        <v>0</v>
      </c>
      <c r="I95" s="59">
        <f t="shared" si="91"/>
        <v>0</v>
      </c>
      <c r="J95" s="59">
        <f t="shared" si="91"/>
        <v>0</v>
      </c>
      <c r="K95" s="40">
        <f t="shared" si="69"/>
        <v>0</v>
      </c>
      <c r="L95" s="59">
        <f>+L96</f>
        <v>5423125092</v>
      </c>
      <c r="M95" s="318">
        <f t="shared" si="68"/>
        <v>5.9313101255057212E-4</v>
      </c>
      <c r="N95" s="59">
        <f t="shared" ref="N95:W96" si="92">+N96</f>
        <v>5423125092</v>
      </c>
      <c r="O95" s="59">
        <f t="shared" si="92"/>
        <v>0</v>
      </c>
      <c r="P95" s="59">
        <f t="shared" si="92"/>
        <v>5423125092</v>
      </c>
      <c r="Q95" s="59">
        <f t="shared" si="92"/>
        <v>0</v>
      </c>
      <c r="R95" s="59">
        <f t="shared" si="92"/>
        <v>5423125092</v>
      </c>
      <c r="S95" s="59">
        <f t="shared" si="92"/>
        <v>0</v>
      </c>
      <c r="T95" s="59">
        <f t="shared" si="92"/>
        <v>0</v>
      </c>
      <c r="U95" s="59">
        <f t="shared" si="92"/>
        <v>0</v>
      </c>
      <c r="V95" s="59">
        <f t="shared" si="92"/>
        <v>0</v>
      </c>
      <c r="W95" s="59">
        <f t="shared" si="92"/>
        <v>0</v>
      </c>
      <c r="X95" s="176">
        <f t="shared" si="71"/>
        <v>0</v>
      </c>
      <c r="Y95" s="176">
        <f t="shared" si="72"/>
        <v>0</v>
      </c>
      <c r="Z95" s="176">
        <f t="shared" si="73"/>
        <v>0</v>
      </c>
      <c r="AA95" s="176" t="s">
        <v>40</v>
      </c>
      <c r="AB95" s="177" t="s">
        <v>40</v>
      </c>
    </row>
    <row r="96" spans="1:28" ht="42" customHeight="1" x14ac:dyDescent="0.25">
      <c r="A96" s="113" t="s">
        <v>208</v>
      </c>
      <c r="B96" s="32" t="s">
        <v>41</v>
      </c>
      <c r="C96" s="32">
        <v>20</v>
      </c>
      <c r="D96" s="32" t="s">
        <v>38</v>
      </c>
      <c r="E96" s="78" t="s">
        <v>209</v>
      </c>
      <c r="F96" s="59">
        <f t="shared" si="91"/>
        <v>5423125092</v>
      </c>
      <c r="G96" s="59">
        <f t="shared" si="91"/>
        <v>0</v>
      </c>
      <c r="H96" s="59">
        <f t="shared" si="91"/>
        <v>0</v>
      </c>
      <c r="I96" s="59">
        <f t="shared" si="91"/>
        <v>0</v>
      </c>
      <c r="J96" s="59">
        <f t="shared" si="91"/>
        <v>0</v>
      </c>
      <c r="K96" s="40">
        <f t="shared" si="69"/>
        <v>0</v>
      </c>
      <c r="L96" s="59">
        <f>+L97</f>
        <v>5423125092</v>
      </c>
      <c r="M96" s="318">
        <f t="shared" si="68"/>
        <v>5.9313101255057212E-4</v>
      </c>
      <c r="N96" s="59">
        <f t="shared" si="92"/>
        <v>5423125092</v>
      </c>
      <c r="O96" s="59">
        <f t="shared" si="92"/>
        <v>0</v>
      </c>
      <c r="P96" s="59">
        <f t="shared" si="92"/>
        <v>5423125092</v>
      </c>
      <c r="Q96" s="59">
        <f t="shared" si="92"/>
        <v>0</v>
      </c>
      <c r="R96" s="59">
        <f t="shared" si="92"/>
        <v>5423125092</v>
      </c>
      <c r="S96" s="59">
        <f t="shared" si="92"/>
        <v>0</v>
      </c>
      <c r="T96" s="59">
        <f t="shared" si="92"/>
        <v>0</v>
      </c>
      <c r="U96" s="59">
        <f t="shared" si="92"/>
        <v>0</v>
      </c>
      <c r="V96" s="59">
        <f t="shared" si="92"/>
        <v>0</v>
      </c>
      <c r="W96" s="59">
        <f t="shared" si="92"/>
        <v>0</v>
      </c>
      <c r="X96" s="176">
        <f t="shared" si="71"/>
        <v>0</v>
      </c>
      <c r="Y96" s="176">
        <f t="shared" si="72"/>
        <v>0</v>
      </c>
      <c r="Z96" s="176">
        <f t="shared" si="73"/>
        <v>0</v>
      </c>
      <c r="AA96" s="176" t="s">
        <v>40</v>
      </c>
      <c r="AB96" s="177" t="s">
        <v>40</v>
      </c>
    </row>
    <row r="97" spans="1:28" ht="42" customHeight="1" x14ac:dyDescent="0.25">
      <c r="A97" s="114" t="s">
        <v>210</v>
      </c>
      <c r="B97" s="43" t="s">
        <v>41</v>
      </c>
      <c r="C97" s="43">
        <v>20</v>
      </c>
      <c r="D97" s="43" t="s">
        <v>38</v>
      </c>
      <c r="E97" s="44" t="s">
        <v>211</v>
      </c>
      <c r="F97" s="58">
        <v>5423125092</v>
      </c>
      <c r="G97" s="45">
        <v>0</v>
      </c>
      <c r="H97" s="45">
        <v>0</v>
      </c>
      <c r="I97" s="45">
        <v>0</v>
      </c>
      <c r="J97" s="45">
        <v>0</v>
      </c>
      <c r="K97" s="45">
        <f t="shared" si="69"/>
        <v>0</v>
      </c>
      <c r="L97" s="46">
        <f>+F97+K97</f>
        <v>5423125092</v>
      </c>
      <c r="M97" s="52">
        <f t="shared" si="68"/>
        <v>5.9313101255057212E-4</v>
      </c>
      <c r="N97" s="58">
        <v>5423125092</v>
      </c>
      <c r="O97" s="45">
        <v>0</v>
      </c>
      <c r="P97" s="45">
        <f>L97-O97</f>
        <v>5423125092</v>
      </c>
      <c r="Q97" s="45">
        <v>0</v>
      </c>
      <c r="R97" s="45">
        <f>+L97-Q97</f>
        <v>5423125092</v>
      </c>
      <c r="S97" s="45">
        <f>O97-Q97</f>
        <v>0</v>
      </c>
      <c r="T97" s="45">
        <v>0</v>
      </c>
      <c r="U97" s="45">
        <f>+Q97-T97</f>
        <v>0</v>
      </c>
      <c r="V97" s="45">
        <v>0</v>
      </c>
      <c r="W97" s="48">
        <f>+T97-V97</f>
        <v>0</v>
      </c>
      <c r="X97" s="54">
        <f t="shared" si="71"/>
        <v>0</v>
      </c>
      <c r="Y97" s="54">
        <f t="shared" si="72"/>
        <v>0</v>
      </c>
      <c r="Z97" s="54">
        <f t="shared" si="73"/>
        <v>0</v>
      </c>
      <c r="AA97" s="54" t="s">
        <v>40</v>
      </c>
      <c r="AB97" s="178" t="s">
        <v>40</v>
      </c>
    </row>
    <row r="98" spans="1:28" ht="42" customHeight="1" x14ac:dyDescent="0.25">
      <c r="A98" s="113" t="s">
        <v>212</v>
      </c>
      <c r="B98" s="32" t="s">
        <v>41</v>
      </c>
      <c r="C98" s="32">
        <v>20</v>
      </c>
      <c r="D98" s="32" t="s">
        <v>38</v>
      </c>
      <c r="E98" s="39" t="s">
        <v>213</v>
      </c>
      <c r="F98" s="59">
        <f t="shared" ref="F98:J99" si="93">+F99</f>
        <v>215720000</v>
      </c>
      <c r="G98" s="59">
        <f t="shared" si="93"/>
        <v>0</v>
      </c>
      <c r="H98" s="59">
        <f t="shared" si="93"/>
        <v>0</v>
      </c>
      <c r="I98" s="59">
        <f t="shared" si="93"/>
        <v>0</v>
      </c>
      <c r="J98" s="59">
        <f t="shared" si="93"/>
        <v>0</v>
      </c>
      <c r="K98" s="40">
        <f t="shared" si="69"/>
        <v>0</v>
      </c>
      <c r="L98" s="59">
        <f>+L99</f>
        <v>215720000</v>
      </c>
      <c r="M98" s="319">
        <f t="shared" si="68"/>
        <v>2.3593448400472452E-5</v>
      </c>
      <c r="N98" s="59">
        <f t="shared" ref="N98:W99" si="94">+N99</f>
        <v>0</v>
      </c>
      <c r="O98" s="59">
        <f t="shared" si="94"/>
        <v>215720000</v>
      </c>
      <c r="P98" s="59">
        <f t="shared" si="94"/>
        <v>0</v>
      </c>
      <c r="Q98" s="59">
        <f t="shared" si="94"/>
        <v>19358289</v>
      </c>
      <c r="R98" s="59">
        <f t="shared" si="94"/>
        <v>196361711</v>
      </c>
      <c r="S98" s="59">
        <f t="shared" si="94"/>
        <v>196361711</v>
      </c>
      <c r="T98" s="59">
        <f t="shared" si="94"/>
        <v>10517146</v>
      </c>
      <c r="U98" s="59">
        <f t="shared" si="94"/>
        <v>8841143</v>
      </c>
      <c r="V98" s="59">
        <f t="shared" si="94"/>
        <v>10517146</v>
      </c>
      <c r="W98" s="59">
        <f t="shared" si="94"/>
        <v>0</v>
      </c>
      <c r="X98" s="176">
        <f t="shared" si="71"/>
        <v>8.9738035416280365E-2</v>
      </c>
      <c r="Y98" s="176">
        <f t="shared" si="72"/>
        <v>4.8753689968477655E-2</v>
      </c>
      <c r="Z98" s="176">
        <f t="shared" si="73"/>
        <v>4.8753689968477655E-2</v>
      </c>
      <c r="AA98" s="176">
        <f t="shared" ref="AA98:AA106" si="95">+T98/Q98</f>
        <v>0.54328902724822425</v>
      </c>
      <c r="AB98" s="177">
        <f t="shared" ref="AB98:AB106" si="96">+V98/T98</f>
        <v>1</v>
      </c>
    </row>
    <row r="99" spans="1:28" ht="42" customHeight="1" x14ac:dyDescent="0.25">
      <c r="A99" s="113" t="s">
        <v>214</v>
      </c>
      <c r="B99" s="32" t="s">
        <v>41</v>
      </c>
      <c r="C99" s="32">
        <v>20</v>
      </c>
      <c r="D99" s="32" t="s">
        <v>38</v>
      </c>
      <c r="E99" s="39" t="s">
        <v>215</v>
      </c>
      <c r="F99" s="59">
        <f t="shared" si="93"/>
        <v>215720000</v>
      </c>
      <c r="G99" s="59">
        <f t="shared" si="93"/>
        <v>0</v>
      </c>
      <c r="H99" s="59">
        <f t="shared" si="93"/>
        <v>0</v>
      </c>
      <c r="I99" s="59">
        <f t="shared" si="93"/>
        <v>0</v>
      </c>
      <c r="J99" s="59">
        <f t="shared" si="93"/>
        <v>0</v>
      </c>
      <c r="K99" s="40">
        <f t="shared" si="69"/>
        <v>0</v>
      </c>
      <c r="L99" s="59">
        <f>+L100</f>
        <v>215720000</v>
      </c>
      <c r="M99" s="319">
        <f t="shared" si="68"/>
        <v>2.3593448400472452E-5</v>
      </c>
      <c r="N99" s="59">
        <f t="shared" si="94"/>
        <v>0</v>
      </c>
      <c r="O99" s="59">
        <f t="shared" si="94"/>
        <v>215720000</v>
      </c>
      <c r="P99" s="59">
        <f t="shared" si="94"/>
        <v>0</v>
      </c>
      <c r="Q99" s="59">
        <f t="shared" si="94"/>
        <v>19358289</v>
      </c>
      <c r="R99" s="59">
        <f t="shared" si="94"/>
        <v>196361711</v>
      </c>
      <c r="S99" s="59">
        <f t="shared" si="94"/>
        <v>196361711</v>
      </c>
      <c r="T99" s="59">
        <f t="shared" si="94"/>
        <v>10517146</v>
      </c>
      <c r="U99" s="59">
        <f t="shared" si="94"/>
        <v>8841143</v>
      </c>
      <c r="V99" s="59">
        <f t="shared" si="94"/>
        <v>10517146</v>
      </c>
      <c r="W99" s="59">
        <f t="shared" si="94"/>
        <v>0</v>
      </c>
      <c r="X99" s="176">
        <f t="shared" si="71"/>
        <v>8.9738035416280365E-2</v>
      </c>
      <c r="Y99" s="176">
        <f t="shared" si="72"/>
        <v>4.8753689968477655E-2</v>
      </c>
      <c r="Z99" s="176">
        <f t="shared" si="73"/>
        <v>4.8753689968477655E-2</v>
      </c>
      <c r="AA99" s="176">
        <f t="shared" si="95"/>
        <v>0.54328902724822425</v>
      </c>
      <c r="AB99" s="177">
        <f t="shared" si="96"/>
        <v>1</v>
      </c>
    </row>
    <row r="100" spans="1:28" ht="42" customHeight="1" x14ac:dyDescent="0.25">
      <c r="A100" s="113" t="s">
        <v>216</v>
      </c>
      <c r="B100" s="32" t="s">
        <v>41</v>
      </c>
      <c r="C100" s="32">
        <v>20</v>
      </c>
      <c r="D100" s="32" t="s">
        <v>38</v>
      </c>
      <c r="E100" s="39" t="s">
        <v>217</v>
      </c>
      <c r="F100" s="59">
        <f>+F101+F102</f>
        <v>215720000</v>
      </c>
      <c r="G100" s="59">
        <f>+G101+G102</f>
        <v>0</v>
      </c>
      <c r="H100" s="59">
        <f>+H101+H102</f>
        <v>0</v>
      </c>
      <c r="I100" s="59">
        <f>+I101+I102</f>
        <v>0</v>
      </c>
      <c r="J100" s="59">
        <f>+J101+J102</f>
        <v>0</v>
      </c>
      <c r="K100" s="40">
        <f t="shared" si="69"/>
        <v>0</v>
      </c>
      <c r="L100" s="59">
        <f>+L101+L102</f>
        <v>215720000</v>
      </c>
      <c r="M100" s="319">
        <f t="shared" si="68"/>
        <v>2.3593448400472452E-5</v>
      </c>
      <c r="N100" s="59">
        <f t="shared" ref="N100:W100" si="97">+N101+N102</f>
        <v>0</v>
      </c>
      <c r="O100" s="59">
        <f>+O101+O102</f>
        <v>215720000</v>
      </c>
      <c r="P100" s="59">
        <f t="shared" si="97"/>
        <v>0</v>
      </c>
      <c r="Q100" s="59">
        <f t="shared" si="97"/>
        <v>19358289</v>
      </c>
      <c r="R100" s="59">
        <f t="shared" si="97"/>
        <v>196361711</v>
      </c>
      <c r="S100" s="59">
        <f t="shared" si="97"/>
        <v>196361711</v>
      </c>
      <c r="T100" s="59">
        <f t="shared" si="97"/>
        <v>10517146</v>
      </c>
      <c r="U100" s="59">
        <f t="shared" si="97"/>
        <v>8841143</v>
      </c>
      <c r="V100" s="59">
        <f t="shared" si="97"/>
        <v>10517146</v>
      </c>
      <c r="W100" s="59">
        <f t="shared" si="97"/>
        <v>0</v>
      </c>
      <c r="X100" s="176">
        <f t="shared" si="71"/>
        <v>8.9738035416280365E-2</v>
      </c>
      <c r="Y100" s="176">
        <f t="shared" si="72"/>
        <v>4.8753689968477655E-2</v>
      </c>
      <c r="Z100" s="176">
        <f t="shared" si="73"/>
        <v>4.8753689968477655E-2</v>
      </c>
      <c r="AA100" s="176">
        <f t="shared" si="95"/>
        <v>0.54328902724822425</v>
      </c>
      <c r="AB100" s="177">
        <f t="shared" si="96"/>
        <v>1</v>
      </c>
    </row>
    <row r="101" spans="1:28" ht="42" customHeight="1" x14ac:dyDescent="0.25">
      <c r="A101" s="114" t="s">
        <v>218</v>
      </c>
      <c r="B101" s="43" t="s">
        <v>41</v>
      </c>
      <c r="C101" s="43">
        <v>20</v>
      </c>
      <c r="D101" s="43" t="s">
        <v>38</v>
      </c>
      <c r="E101" s="44" t="s">
        <v>219</v>
      </c>
      <c r="F101" s="48">
        <v>59277258</v>
      </c>
      <c r="G101" s="45">
        <v>0</v>
      </c>
      <c r="H101" s="45">
        <v>0</v>
      </c>
      <c r="I101" s="45">
        <v>0</v>
      </c>
      <c r="J101" s="45">
        <v>0</v>
      </c>
      <c r="K101" s="45">
        <f t="shared" si="69"/>
        <v>0</v>
      </c>
      <c r="L101" s="46">
        <f>+F101+K101</f>
        <v>59277258</v>
      </c>
      <c r="M101" s="52">
        <f t="shared" si="68"/>
        <v>6.483195475359229E-6</v>
      </c>
      <c r="N101" s="48">
        <v>0</v>
      </c>
      <c r="O101" s="45">
        <v>59277258</v>
      </c>
      <c r="P101" s="45">
        <f>L101-O101</f>
        <v>0</v>
      </c>
      <c r="Q101" s="45">
        <v>1655028</v>
      </c>
      <c r="R101" s="45">
        <f>+L101-Q101</f>
        <v>57622230</v>
      </c>
      <c r="S101" s="45">
        <f>O101-Q101</f>
        <v>57622230</v>
      </c>
      <c r="T101" s="45">
        <v>1438410</v>
      </c>
      <c r="U101" s="45">
        <f>+Q101-T101</f>
        <v>216618</v>
      </c>
      <c r="V101" s="45">
        <v>1438410</v>
      </c>
      <c r="W101" s="48">
        <f>+T101-V101</f>
        <v>0</v>
      </c>
      <c r="X101" s="54">
        <f t="shared" si="71"/>
        <v>2.7920117357655105E-2</v>
      </c>
      <c r="Y101" s="54">
        <f t="shared" si="72"/>
        <v>2.4265798529344931E-2</v>
      </c>
      <c r="Z101" s="54">
        <f t="shared" si="73"/>
        <v>2.4265798529344931E-2</v>
      </c>
      <c r="AA101" s="54">
        <f t="shared" si="95"/>
        <v>0.86911520530166253</v>
      </c>
      <c r="AB101" s="178">
        <f t="shared" si="96"/>
        <v>1</v>
      </c>
    </row>
    <row r="102" spans="1:28" ht="42" customHeight="1" x14ac:dyDescent="0.25">
      <c r="A102" s="114" t="s">
        <v>220</v>
      </c>
      <c r="B102" s="43" t="s">
        <v>41</v>
      </c>
      <c r="C102" s="43">
        <v>20</v>
      </c>
      <c r="D102" s="43" t="s">
        <v>38</v>
      </c>
      <c r="E102" s="44" t="s">
        <v>221</v>
      </c>
      <c r="F102" s="48">
        <v>156442742</v>
      </c>
      <c r="G102" s="45">
        <v>0</v>
      </c>
      <c r="H102" s="45">
        <v>0</v>
      </c>
      <c r="I102" s="45">
        <v>0</v>
      </c>
      <c r="J102" s="45">
        <v>0</v>
      </c>
      <c r="K102" s="45">
        <f t="shared" si="69"/>
        <v>0</v>
      </c>
      <c r="L102" s="46">
        <f>+F102+K102</f>
        <v>156442742</v>
      </c>
      <c r="M102" s="52">
        <f t="shared" si="68"/>
        <v>1.7110252925113223E-5</v>
      </c>
      <c r="N102" s="48">
        <v>0</v>
      </c>
      <c r="O102" s="45">
        <v>156442742</v>
      </c>
      <c r="P102" s="45">
        <f>L102-O102</f>
        <v>0</v>
      </c>
      <c r="Q102" s="45">
        <v>17703261</v>
      </c>
      <c r="R102" s="45">
        <f>+L102-Q102</f>
        <v>138739481</v>
      </c>
      <c r="S102" s="45">
        <f>O102-Q102</f>
        <v>138739481</v>
      </c>
      <c r="T102" s="45">
        <v>9078736</v>
      </c>
      <c r="U102" s="45">
        <f>+Q102-T102</f>
        <v>8624525</v>
      </c>
      <c r="V102" s="45">
        <v>9078736</v>
      </c>
      <c r="W102" s="48">
        <f>+T102-V102</f>
        <v>0</v>
      </c>
      <c r="X102" s="54">
        <f t="shared" si="71"/>
        <v>0.11316128043830886</v>
      </c>
      <c r="Y102" s="54">
        <f t="shared" si="72"/>
        <v>5.8032324695510645E-2</v>
      </c>
      <c r="Z102" s="54">
        <f t="shared" si="73"/>
        <v>5.8032324695510645E-2</v>
      </c>
      <c r="AA102" s="54">
        <f t="shared" si="95"/>
        <v>0.51282845572914504</v>
      </c>
      <c r="AB102" s="178">
        <f t="shared" si="96"/>
        <v>1</v>
      </c>
    </row>
    <row r="103" spans="1:28" ht="42" customHeight="1" x14ac:dyDescent="0.25">
      <c r="A103" s="245" t="s">
        <v>222</v>
      </c>
      <c r="B103" s="80" t="s">
        <v>37</v>
      </c>
      <c r="C103" s="80">
        <v>10</v>
      </c>
      <c r="D103" s="80" t="s">
        <v>38</v>
      </c>
      <c r="E103" s="78" t="s">
        <v>223</v>
      </c>
      <c r="F103" s="81">
        <f>+F104</f>
        <v>10647256000</v>
      </c>
      <c r="G103" s="81">
        <f>+G104</f>
        <v>0</v>
      </c>
      <c r="H103" s="81">
        <f>+H104</f>
        <v>0</v>
      </c>
      <c r="I103" s="81">
        <f>+I104</f>
        <v>0</v>
      </c>
      <c r="J103" s="81">
        <f>+J104</f>
        <v>0</v>
      </c>
      <c r="K103" s="40">
        <f t="shared" si="69"/>
        <v>0</v>
      </c>
      <c r="L103" s="81">
        <f>+L104</f>
        <v>10647256000</v>
      </c>
      <c r="M103" s="323">
        <f t="shared" si="68"/>
        <v>1.1644978909819243E-3</v>
      </c>
      <c r="N103" s="81">
        <f t="shared" ref="N103:W103" si="98">+N104</f>
        <v>0</v>
      </c>
      <c r="O103" s="81">
        <f>+O104</f>
        <v>2568638</v>
      </c>
      <c r="P103" s="81">
        <f t="shared" si="98"/>
        <v>10644687362</v>
      </c>
      <c r="Q103" s="81">
        <f t="shared" si="98"/>
        <v>2568570.7600000002</v>
      </c>
      <c r="R103" s="81">
        <f t="shared" si="98"/>
        <v>10644687429.24</v>
      </c>
      <c r="S103" s="81">
        <f t="shared" si="98"/>
        <v>67.239999999903375</v>
      </c>
      <c r="T103" s="81">
        <f t="shared" si="98"/>
        <v>2568570.7600000002</v>
      </c>
      <c r="U103" s="81">
        <f t="shared" si="98"/>
        <v>0</v>
      </c>
      <c r="V103" s="81">
        <f t="shared" si="98"/>
        <v>2528289.6</v>
      </c>
      <c r="W103" s="81">
        <f t="shared" si="98"/>
        <v>40281.160000000003</v>
      </c>
      <c r="X103" s="176">
        <f t="shared" si="71"/>
        <v>2.4124250980722171E-4</v>
      </c>
      <c r="Y103" s="176">
        <f t="shared" si="72"/>
        <v>2.4124250980722171E-4</v>
      </c>
      <c r="Z103" s="176">
        <f t="shared" si="73"/>
        <v>2.3745926650021377E-4</v>
      </c>
      <c r="AA103" s="176">
        <f t="shared" si="95"/>
        <v>1</v>
      </c>
      <c r="AB103" s="177">
        <f t="shared" si="96"/>
        <v>0.98431767556210903</v>
      </c>
    </row>
    <row r="104" spans="1:28" ht="42" customHeight="1" x14ac:dyDescent="0.25">
      <c r="A104" s="245" t="s">
        <v>224</v>
      </c>
      <c r="B104" s="80" t="s">
        <v>37</v>
      </c>
      <c r="C104" s="80">
        <v>10</v>
      </c>
      <c r="D104" s="80" t="s">
        <v>38</v>
      </c>
      <c r="E104" s="78" t="s">
        <v>225</v>
      </c>
      <c r="F104" s="81">
        <f>+F105+F106</f>
        <v>10647256000</v>
      </c>
      <c r="G104" s="81">
        <f>+G105+G106</f>
        <v>0</v>
      </c>
      <c r="H104" s="81">
        <f>+H105+H106</f>
        <v>0</v>
      </c>
      <c r="I104" s="81">
        <f>+I105+I106</f>
        <v>0</v>
      </c>
      <c r="J104" s="81">
        <f>+J105+J106</f>
        <v>0</v>
      </c>
      <c r="K104" s="40">
        <f t="shared" si="69"/>
        <v>0</v>
      </c>
      <c r="L104" s="81">
        <f>+L105+L106</f>
        <v>10647256000</v>
      </c>
      <c r="M104" s="323">
        <f t="shared" si="68"/>
        <v>1.1644978909819243E-3</v>
      </c>
      <c r="N104" s="81">
        <f t="shared" ref="N104:W104" si="99">+N105+N106</f>
        <v>0</v>
      </c>
      <c r="O104" s="81">
        <f>+O105+O106</f>
        <v>2568638</v>
      </c>
      <c r="P104" s="81">
        <f t="shared" si="99"/>
        <v>10644687362</v>
      </c>
      <c r="Q104" s="81">
        <f t="shared" si="99"/>
        <v>2568570.7600000002</v>
      </c>
      <c r="R104" s="81">
        <f t="shared" si="99"/>
        <v>10644687429.24</v>
      </c>
      <c r="S104" s="81">
        <f t="shared" si="99"/>
        <v>67.239999999903375</v>
      </c>
      <c r="T104" s="81">
        <f t="shared" si="99"/>
        <v>2568570.7600000002</v>
      </c>
      <c r="U104" s="81">
        <f t="shared" si="99"/>
        <v>0</v>
      </c>
      <c r="V104" s="81">
        <f t="shared" si="99"/>
        <v>2528289.6</v>
      </c>
      <c r="W104" s="81">
        <f t="shared" si="99"/>
        <v>40281.160000000003</v>
      </c>
      <c r="X104" s="176">
        <f t="shared" si="71"/>
        <v>2.4124250980722171E-4</v>
      </c>
      <c r="Y104" s="176">
        <f t="shared" si="72"/>
        <v>2.4124250980722171E-4</v>
      </c>
      <c r="Z104" s="176">
        <f t="shared" si="73"/>
        <v>2.3745926650021377E-4</v>
      </c>
      <c r="AA104" s="176">
        <f t="shared" si="95"/>
        <v>1</v>
      </c>
      <c r="AB104" s="177">
        <f t="shared" si="96"/>
        <v>0.98431767556210903</v>
      </c>
    </row>
    <row r="105" spans="1:28" ht="42" customHeight="1" x14ac:dyDescent="0.25">
      <c r="A105" s="351" t="s">
        <v>226</v>
      </c>
      <c r="B105" s="83" t="s">
        <v>37</v>
      </c>
      <c r="C105" s="83">
        <v>10</v>
      </c>
      <c r="D105" s="83" t="s">
        <v>38</v>
      </c>
      <c r="E105" s="84" t="s">
        <v>227</v>
      </c>
      <c r="F105" s="85">
        <v>5323628000</v>
      </c>
      <c r="G105" s="45">
        <v>0</v>
      </c>
      <c r="H105" s="45">
        <v>0</v>
      </c>
      <c r="I105" s="45">
        <v>0</v>
      </c>
      <c r="J105" s="45">
        <v>0</v>
      </c>
      <c r="K105" s="45">
        <f t="shared" si="69"/>
        <v>0</v>
      </c>
      <c r="L105" s="46">
        <f>+F105+K105</f>
        <v>5323628000</v>
      </c>
      <c r="M105" s="86">
        <f t="shared" si="68"/>
        <v>5.8224894549096216E-4</v>
      </c>
      <c r="N105" s="85">
        <v>0</v>
      </c>
      <c r="O105" s="45">
        <v>40300</v>
      </c>
      <c r="P105" s="45">
        <f>L105-O105</f>
        <v>5323587700</v>
      </c>
      <c r="Q105" s="45">
        <v>40281.160000000003</v>
      </c>
      <c r="R105" s="45">
        <f>+L105-Q105</f>
        <v>5323587718.8400002</v>
      </c>
      <c r="S105" s="45">
        <f>O105-Q105</f>
        <v>18.839999999996508</v>
      </c>
      <c r="T105" s="45">
        <v>40281.160000000003</v>
      </c>
      <c r="U105" s="45">
        <f>+Q105-T105</f>
        <v>0</v>
      </c>
      <c r="V105" s="45">
        <v>0</v>
      </c>
      <c r="W105" s="48">
        <f>+T105-V105</f>
        <v>40281.160000000003</v>
      </c>
      <c r="X105" s="182">
        <f t="shared" si="71"/>
        <v>7.5664866140158559E-6</v>
      </c>
      <c r="Y105" s="182">
        <f t="shared" si="72"/>
        <v>7.5664866140158559E-6</v>
      </c>
      <c r="Z105" s="182">
        <f t="shared" si="73"/>
        <v>0</v>
      </c>
      <c r="AA105" s="54">
        <f t="shared" si="95"/>
        <v>1</v>
      </c>
      <c r="AB105" s="178">
        <f t="shared" si="96"/>
        <v>0</v>
      </c>
    </row>
    <row r="106" spans="1:28" ht="42" customHeight="1" x14ac:dyDescent="0.25">
      <c r="A106" s="351" t="s">
        <v>228</v>
      </c>
      <c r="B106" s="83" t="s">
        <v>37</v>
      </c>
      <c r="C106" s="83">
        <v>10</v>
      </c>
      <c r="D106" s="83" t="s">
        <v>38</v>
      </c>
      <c r="E106" s="84" t="s">
        <v>229</v>
      </c>
      <c r="F106" s="85">
        <v>5323628000</v>
      </c>
      <c r="G106" s="45">
        <v>0</v>
      </c>
      <c r="H106" s="45">
        <v>0</v>
      </c>
      <c r="I106" s="45">
        <v>0</v>
      </c>
      <c r="J106" s="45">
        <v>0</v>
      </c>
      <c r="K106" s="45">
        <f t="shared" si="69"/>
        <v>0</v>
      </c>
      <c r="L106" s="46">
        <f>+F106+K106</f>
        <v>5323628000</v>
      </c>
      <c r="M106" s="86">
        <f t="shared" si="68"/>
        <v>5.8224894549096216E-4</v>
      </c>
      <c r="N106" s="85">
        <v>0</v>
      </c>
      <c r="O106" s="45">
        <v>2528338</v>
      </c>
      <c r="P106" s="45">
        <f>L106-O106</f>
        <v>5321099662</v>
      </c>
      <c r="Q106" s="45">
        <v>2528289.6</v>
      </c>
      <c r="R106" s="45">
        <f>+L106-Q106</f>
        <v>5321099710.3999996</v>
      </c>
      <c r="S106" s="45">
        <f>O106-Q106</f>
        <v>48.399999999906868</v>
      </c>
      <c r="T106" s="45">
        <v>2528289.6</v>
      </c>
      <c r="U106" s="45">
        <f>+Q106-T106</f>
        <v>0</v>
      </c>
      <c r="V106" s="45">
        <v>2528289.6</v>
      </c>
      <c r="W106" s="48">
        <f>+T106-V106</f>
        <v>0</v>
      </c>
      <c r="X106" s="54">
        <f t="shared" si="71"/>
        <v>4.7491853300042755E-4</v>
      </c>
      <c r="Y106" s="54">
        <f t="shared" si="72"/>
        <v>4.7491853300042755E-4</v>
      </c>
      <c r="Z106" s="54">
        <f t="shared" si="73"/>
        <v>4.7491853300042755E-4</v>
      </c>
      <c r="AA106" s="54">
        <f t="shared" si="95"/>
        <v>1</v>
      </c>
      <c r="AB106" s="178">
        <f t="shared" si="96"/>
        <v>1</v>
      </c>
    </row>
    <row r="107" spans="1:28" ht="42" customHeight="1" x14ac:dyDescent="0.25">
      <c r="A107" s="113" t="s">
        <v>230</v>
      </c>
      <c r="B107" s="32" t="s">
        <v>41</v>
      </c>
      <c r="C107" s="32">
        <v>20</v>
      </c>
      <c r="D107" s="32" t="s">
        <v>38</v>
      </c>
      <c r="E107" s="39" t="s">
        <v>231</v>
      </c>
      <c r="F107" s="59">
        <f t="shared" ref="F107:J108" si="100">+F108</f>
        <v>16069012000</v>
      </c>
      <c r="G107" s="59">
        <f t="shared" si="100"/>
        <v>0</v>
      </c>
      <c r="H107" s="59">
        <f t="shared" si="100"/>
        <v>0</v>
      </c>
      <c r="I107" s="59">
        <f t="shared" si="100"/>
        <v>0</v>
      </c>
      <c r="J107" s="59">
        <f t="shared" si="100"/>
        <v>0</v>
      </c>
      <c r="K107" s="40">
        <f t="shared" si="69"/>
        <v>0</v>
      </c>
      <c r="L107" s="59">
        <f>+L108</f>
        <v>16069012000</v>
      </c>
      <c r="M107" s="323">
        <f t="shared" si="68"/>
        <v>1.7574791649757678E-3</v>
      </c>
      <c r="N107" s="59">
        <f t="shared" ref="N107:W108" si="101">+N108</f>
        <v>0</v>
      </c>
      <c r="O107" s="59">
        <f t="shared" si="101"/>
        <v>0</v>
      </c>
      <c r="P107" s="59">
        <f t="shared" si="101"/>
        <v>16069012000</v>
      </c>
      <c r="Q107" s="59">
        <f t="shared" si="101"/>
        <v>0</v>
      </c>
      <c r="R107" s="59">
        <f t="shared" si="101"/>
        <v>16069012000</v>
      </c>
      <c r="S107" s="59">
        <f t="shared" si="101"/>
        <v>0</v>
      </c>
      <c r="T107" s="59">
        <f t="shared" si="101"/>
        <v>0</v>
      </c>
      <c r="U107" s="59">
        <f t="shared" si="101"/>
        <v>0</v>
      </c>
      <c r="V107" s="59">
        <f t="shared" si="101"/>
        <v>0</v>
      </c>
      <c r="W107" s="59">
        <f t="shared" si="101"/>
        <v>0</v>
      </c>
      <c r="X107" s="176">
        <f t="shared" si="71"/>
        <v>0</v>
      </c>
      <c r="Y107" s="176">
        <f t="shared" si="72"/>
        <v>0</v>
      </c>
      <c r="Z107" s="176">
        <f t="shared" si="73"/>
        <v>0</v>
      </c>
      <c r="AA107" s="176" t="s">
        <v>40</v>
      </c>
      <c r="AB107" s="177" t="s">
        <v>40</v>
      </c>
    </row>
    <row r="108" spans="1:28" ht="42" customHeight="1" x14ac:dyDescent="0.25">
      <c r="A108" s="113" t="s">
        <v>232</v>
      </c>
      <c r="B108" s="32" t="s">
        <v>41</v>
      </c>
      <c r="C108" s="32">
        <v>20</v>
      </c>
      <c r="D108" s="32" t="s">
        <v>38</v>
      </c>
      <c r="E108" s="39" t="s">
        <v>233</v>
      </c>
      <c r="F108" s="59">
        <f t="shared" si="100"/>
        <v>16069012000</v>
      </c>
      <c r="G108" s="59">
        <f t="shared" si="100"/>
        <v>0</v>
      </c>
      <c r="H108" s="59">
        <f t="shared" si="100"/>
        <v>0</v>
      </c>
      <c r="I108" s="59">
        <f t="shared" si="100"/>
        <v>0</v>
      </c>
      <c r="J108" s="59">
        <f t="shared" si="100"/>
        <v>0</v>
      </c>
      <c r="K108" s="40">
        <f t="shared" si="69"/>
        <v>0</v>
      </c>
      <c r="L108" s="59">
        <f>+L109</f>
        <v>16069012000</v>
      </c>
      <c r="M108" s="323">
        <f t="shared" si="68"/>
        <v>1.7574791649757678E-3</v>
      </c>
      <c r="N108" s="59">
        <f t="shared" si="101"/>
        <v>0</v>
      </c>
      <c r="O108" s="59">
        <f t="shared" si="101"/>
        <v>0</v>
      </c>
      <c r="P108" s="59">
        <f t="shared" si="101"/>
        <v>16069012000</v>
      </c>
      <c r="Q108" s="59">
        <f t="shared" si="101"/>
        <v>0</v>
      </c>
      <c r="R108" s="59">
        <f t="shared" si="101"/>
        <v>16069012000</v>
      </c>
      <c r="S108" s="59">
        <f t="shared" si="101"/>
        <v>0</v>
      </c>
      <c r="T108" s="59">
        <f t="shared" si="101"/>
        <v>0</v>
      </c>
      <c r="U108" s="59">
        <f t="shared" si="101"/>
        <v>0</v>
      </c>
      <c r="V108" s="59">
        <f t="shared" si="101"/>
        <v>0</v>
      </c>
      <c r="W108" s="59">
        <f t="shared" si="101"/>
        <v>0</v>
      </c>
      <c r="X108" s="176">
        <f t="shared" si="71"/>
        <v>0</v>
      </c>
      <c r="Y108" s="176">
        <f t="shared" si="72"/>
        <v>0</v>
      </c>
      <c r="Z108" s="176">
        <f t="shared" si="73"/>
        <v>0</v>
      </c>
      <c r="AA108" s="176" t="s">
        <v>40</v>
      </c>
      <c r="AB108" s="177" t="s">
        <v>40</v>
      </c>
    </row>
    <row r="109" spans="1:28" ht="42" customHeight="1" thickBot="1" x14ac:dyDescent="0.3">
      <c r="A109" s="184" t="s">
        <v>234</v>
      </c>
      <c r="B109" s="89" t="s">
        <v>41</v>
      </c>
      <c r="C109" s="89">
        <v>20</v>
      </c>
      <c r="D109" s="89" t="s">
        <v>38</v>
      </c>
      <c r="E109" s="90" t="s">
        <v>235</v>
      </c>
      <c r="F109" s="91">
        <v>16069012000</v>
      </c>
      <c r="G109" s="91">
        <v>0</v>
      </c>
      <c r="H109" s="91">
        <v>0</v>
      </c>
      <c r="I109" s="91">
        <v>0</v>
      </c>
      <c r="J109" s="91">
        <v>0</v>
      </c>
      <c r="K109" s="91">
        <f t="shared" si="69"/>
        <v>0</v>
      </c>
      <c r="L109" s="92">
        <f>+F109+K109</f>
        <v>16069012000</v>
      </c>
      <c r="M109" s="326">
        <f t="shared" si="68"/>
        <v>1.7574791649757678E-3</v>
      </c>
      <c r="N109" s="91">
        <v>0</v>
      </c>
      <c r="O109" s="91">
        <v>0</v>
      </c>
      <c r="P109" s="91">
        <f>L109-O109</f>
        <v>16069012000</v>
      </c>
      <c r="Q109" s="91">
        <v>0</v>
      </c>
      <c r="R109" s="91">
        <f>+L109-Q109</f>
        <v>16069012000</v>
      </c>
      <c r="S109" s="91">
        <f>O109-Q109</f>
        <v>0</v>
      </c>
      <c r="T109" s="91">
        <v>0</v>
      </c>
      <c r="U109" s="91">
        <f>+Q109-T109</f>
        <v>0</v>
      </c>
      <c r="V109" s="91">
        <v>0</v>
      </c>
      <c r="W109" s="93">
        <f>+T109-V109</f>
        <v>0</v>
      </c>
      <c r="X109" s="186">
        <f t="shared" si="71"/>
        <v>0</v>
      </c>
      <c r="Y109" s="186">
        <f t="shared" si="72"/>
        <v>0</v>
      </c>
      <c r="Z109" s="186">
        <f t="shared" si="73"/>
        <v>0</v>
      </c>
      <c r="AA109" s="186" t="s">
        <v>40</v>
      </c>
      <c r="AB109" s="187" t="s">
        <v>40</v>
      </c>
    </row>
    <row r="110" spans="1:28" ht="42" customHeight="1" thickBot="1" x14ac:dyDescent="0.3">
      <c r="A110" s="23" t="s">
        <v>236</v>
      </c>
      <c r="B110" s="96" t="s">
        <v>37</v>
      </c>
      <c r="C110" s="97">
        <v>11</v>
      </c>
      <c r="D110" s="96" t="s">
        <v>237</v>
      </c>
      <c r="E110" s="25" t="s">
        <v>238</v>
      </c>
      <c r="F110" s="26">
        <f t="shared" ref="F110:J112" si="102">+F112</f>
        <v>112491124000</v>
      </c>
      <c r="G110" s="26">
        <f t="shared" si="102"/>
        <v>0</v>
      </c>
      <c r="H110" s="26">
        <f t="shared" si="102"/>
        <v>0</v>
      </c>
      <c r="I110" s="26">
        <f t="shared" si="102"/>
        <v>0</v>
      </c>
      <c r="J110" s="26">
        <f t="shared" si="102"/>
        <v>0</v>
      </c>
      <c r="K110" s="26">
        <f t="shared" si="69"/>
        <v>0</v>
      </c>
      <c r="L110" s="26">
        <f>+L112</f>
        <v>112491124000</v>
      </c>
      <c r="M110" s="27">
        <f t="shared" si="68"/>
        <v>1.2303233495295513E-2</v>
      </c>
      <c r="N110" s="26">
        <f t="shared" ref="N110:W112" si="103">+N112</f>
        <v>0</v>
      </c>
      <c r="O110" s="26">
        <f t="shared" si="103"/>
        <v>0</v>
      </c>
      <c r="P110" s="26">
        <f t="shared" si="103"/>
        <v>112491124000</v>
      </c>
      <c r="Q110" s="26">
        <f t="shared" si="103"/>
        <v>0</v>
      </c>
      <c r="R110" s="26">
        <f t="shared" si="103"/>
        <v>112491124000</v>
      </c>
      <c r="S110" s="26">
        <f t="shared" si="103"/>
        <v>0</v>
      </c>
      <c r="T110" s="26">
        <f t="shared" si="103"/>
        <v>0</v>
      </c>
      <c r="U110" s="26">
        <f t="shared" si="103"/>
        <v>0</v>
      </c>
      <c r="V110" s="26">
        <f t="shared" si="103"/>
        <v>0</v>
      </c>
      <c r="W110" s="26">
        <f t="shared" si="103"/>
        <v>0</v>
      </c>
      <c r="X110" s="172">
        <f t="shared" si="71"/>
        <v>0</v>
      </c>
      <c r="Y110" s="172">
        <f t="shared" si="72"/>
        <v>0</v>
      </c>
      <c r="Z110" s="172">
        <f t="shared" si="73"/>
        <v>0</v>
      </c>
      <c r="AA110" s="172" t="s">
        <v>40</v>
      </c>
      <c r="AB110" s="317" t="s">
        <v>40</v>
      </c>
    </row>
    <row r="111" spans="1:28" ht="42" customHeight="1" thickBot="1" x14ac:dyDescent="0.3">
      <c r="A111" s="99" t="s">
        <v>236</v>
      </c>
      <c r="B111" s="100" t="s">
        <v>37</v>
      </c>
      <c r="C111" s="101">
        <v>11</v>
      </c>
      <c r="D111" s="100" t="s">
        <v>38</v>
      </c>
      <c r="E111" s="102" t="s">
        <v>238</v>
      </c>
      <c r="F111" s="103">
        <f t="shared" si="102"/>
        <v>1427021447000</v>
      </c>
      <c r="G111" s="103">
        <f t="shared" si="102"/>
        <v>0</v>
      </c>
      <c r="H111" s="103">
        <f t="shared" si="102"/>
        <v>0</v>
      </c>
      <c r="I111" s="103">
        <f t="shared" si="102"/>
        <v>0</v>
      </c>
      <c r="J111" s="103">
        <f t="shared" si="102"/>
        <v>0</v>
      </c>
      <c r="K111" s="103">
        <f t="shared" si="69"/>
        <v>0</v>
      </c>
      <c r="L111" s="103">
        <f>+L113</f>
        <v>1427021447000</v>
      </c>
      <c r="M111" s="327">
        <f t="shared" si="68"/>
        <v>0.15607434116522359</v>
      </c>
      <c r="N111" s="103">
        <f t="shared" si="103"/>
        <v>0</v>
      </c>
      <c r="O111" s="103">
        <f t="shared" si="103"/>
        <v>173160850595</v>
      </c>
      <c r="P111" s="103">
        <f t="shared" si="103"/>
        <v>1253860596405</v>
      </c>
      <c r="Q111" s="103">
        <f t="shared" si="103"/>
        <v>173160850595</v>
      </c>
      <c r="R111" s="103">
        <f t="shared" si="103"/>
        <v>1253860596405</v>
      </c>
      <c r="S111" s="103">
        <f t="shared" si="103"/>
        <v>0</v>
      </c>
      <c r="T111" s="103">
        <f t="shared" si="103"/>
        <v>173160850595</v>
      </c>
      <c r="U111" s="103">
        <f t="shared" si="103"/>
        <v>0</v>
      </c>
      <c r="V111" s="103">
        <f t="shared" si="103"/>
        <v>173160850595</v>
      </c>
      <c r="W111" s="103">
        <f t="shared" si="103"/>
        <v>0</v>
      </c>
      <c r="X111" s="197">
        <f t="shared" si="71"/>
        <v>0.12134425236497515</v>
      </c>
      <c r="Y111" s="197">
        <f t="shared" si="72"/>
        <v>0.12134425236497515</v>
      </c>
      <c r="Z111" s="197">
        <f t="shared" si="73"/>
        <v>0.12134425236497515</v>
      </c>
      <c r="AA111" s="172">
        <f t="shared" ref="AA111" si="104">+T111/Q111</f>
        <v>1</v>
      </c>
      <c r="AB111" s="317">
        <f t="shared" ref="AB111:AB113" si="105">+V111/T111</f>
        <v>1</v>
      </c>
    </row>
    <row r="112" spans="1:28" ht="42" customHeight="1" x14ac:dyDescent="0.25">
      <c r="A112" s="110" t="s">
        <v>239</v>
      </c>
      <c r="B112" s="111" t="s">
        <v>37</v>
      </c>
      <c r="C112" s="111">
        <v>11</v>
      </c>
      <c r="D112" s="111" t="s">
        <v>237</v>
      </c>
      <c r="E112" s="33" t="s">
        <v>240</v>
      </c>
      <c r="F112" s="329">
        <f t="shared" si="102"/>
        <v>112491124000</v>
      </c>
      <c r="G112" s="329">
        <f t="shared" si="102"/>
        <v>0</v>
      </c>
      <c r="H112" s="329">
        <f t="shared" si="102"/>
        <v>0</v>
      </c>
      <c r="I112" s="329">
        <f t="shared" si="102"/>
        <v>0</v>
      </c>
      <c r="J112" s="329">
        <f t="shared" si="102"/>
        <v>0</v>
      </c>
      <c r="K112" s="34">
        <f t="shared" si="69"/>
        <v>0</v>
      </c>
      <c r="L112" s="329">
        <f>+L114</f>
        <v>112491124000</v>
      </c>
      <c r="M112" s="68">
        <f t="shared" si="68"/>
        <v>1.2303233495295513E-2</v>
      </c>
      <c r="N112" s="329">
        <f t="shared" si="103"/>
        <v>0</v>
      </c>
      <c r="O112" s="329">
        <f t="shared" si="103"/>
        <v>0</v>
      </c>
      <c r="P112" s="329">
        <f t="shared" si="103"/>
        <v>112491124000</v>
      </c>
      <c r="Q112" s="329">
        <f t="shared" si="103"/>
        <v>0</v>
      </c>
      <c r="R112" s="329">
        <f t="shared" si="103"/>
        <v>112491124000</v>
      </c>
      <c r="S112" s="329">
        <f t="shared" si="103"/>
        <v>0</v>
      </c>
      <c r="T112" s="329">
        <f t="shared" si="103"/>
        <v>0</v>
      </c>
      <c r="U112" s="329">
        <f t="shared" si="103"/>
        <v>0</v>
      </c>
      <c r="V112" s="329">
        <f t="shared" si="103"/>
        <v>0</v>
      </c>
      <c r="W112" s="329">
        <f t="shared" si="103"/>
        <v>0</v>
      </c>
      <c r="X112" s="118">
        <f t="shared" si="71"/>
        <v>0</v>
      </c>
      <c r="Y112" s="118">
        <f t="shared" si="72"/>
        <v>0</v>
      </c>
      <c r="Z112" s="118">
        <f t="shared" si="73"/>
        <v>0</v>
      </c>
      <c r="AA112" s="118" t="s">
        <v>40</v>
      </c>
      <c r="AB112" s="175" t="s">
        <v>40</v>
      </c>
    </row>
    <row r="113" spans="1:29" ht="42" customHeight="1" x14ac:dyDescent="0.25">
      <c r="A113" s="113" t="s">
        <v>239</v>
      </c>
      <c r="B113" s="32" t="s">
        <v>37</v>
      </c>
      <c r="C113" s="32">
        <v>11</v>
      </c>
      <c r="D113" s="32" t="s">
        <v>38</v>
      </c>
      <c r="E113" s="39" t="s">
        <v>240</v>
      </c>
      <c r="F113" s="61">
        <f>+F117</f>
        <v>1427021447000</v>
      </c>
      <c r="G113" s="61">
        <f>+G117</f>
        <v>0</v>
      </c>
      <c r="H113" s="61">
        <f>+H117</f>
        <v>0</v>
      </c>
      <c r="I113" s="61">
        <f>+I117</f>
        <v>0</v>
      </c>
      <c r="J113" s="61">
        <f>+J117</f>
        <v>0</v>
      </c>
      <c r="K113" s="40">
        <f t="shared" si="69"/>
        <v>0</v>
      </c>
      <c r="L113" s="61">
        <f>+L117</f>
        <v>1427021447000</v>
      </c>
      <c r="M113" s="330">
        <f t="shared" si="68"/>
        <v>0.15607434116522359</v>
      </c>
      <c r="N113" s="61">
        <f t="shared" ref="N113:W113" si="106">+N117</f>
        <v>0</v>
      </c>
      <c r="O113" s="61">
        <f>+O117</f>
        <v>173160850595</v>
      </c>
      <c r="P113" s="61">
        <f t="shared" si="106"/>
        <v>1253860596405</v>
      </c>
      <c r="Q113" s="61">
        <f t="shared" si="106"/>
        <v>173160850595</v>
      </c>
      <c r="R113" s="61">
        <f t="shared" si="106"/>
        <v>1253860596405</v>
      </c>
      <c r="S113" s="61">
        <f t="shared" si="106"/>
        <v>0</v>
      </c>
      <c r="T113" s="61">
        <f t="shared" si="106"/>
        <v>173160850595</v>
      </c>
      <c r="U113" s="61">
        <f t="shared" si="106"/>
        <v>0</v>
      </c>
      <c r="V113" s="61">
        <f t="shared" si="106"/>
        <v>173160850595</v>
      </c>
      <c r="W113" s="61">
        <f t="shared" si="106"/>
        <v>0</v>
      </c>
      <c r="X113" s="176">
        <f t="shared" si="71"/>
        <v>0.12134425236497515</v>
      </c>
      <c r="Y113" s="176">
        <f t="shared" si="72"/>
        <v>0.12134425236497515</v>
      </c>
      <c r="Z113" s="176">
        <f t="shared" si="73"/>
        <v>0.12134425236497515</v>
      </c>
      <c r="AA113" s="176">
        <f t="shared" ref="AA113" si="107">+T113/Q113</f>
        <v>1</v>
      </c>
      <c r="AB113" s="175">
        <f t="shared" si="105"/>
        <v>1</v>
      </c>
    </row>
    <row r="114" spans="1:29" ht="42" customHeight="1" x14ac:dyDescent="0.25">
      <c r="A114" s="113" t="s">
        <v>241</v>
      </c>
      <c r="B114" s="32" t="s">
        <v>37</v>
      </c>
      <c r="C114" s="32">
        <v>11</v>
      </c>
      <c r="D114" s="32" t="s">
        <v>237</v>
      </c>
      <c r="E114" s="39" t="s">
        <v>242</v>
      </c>
      <c r="F114" s="61">
        <f t="shared" ref="F114:J115" si="108">+F115</f>
        <v>112491124000</v>
      </c>
      <c r="G114" s="61">
        <f t="shared" si="108"/>
        <v>0</v>
      </c>
      <c r="H114" s="61">
        <f t="shared" si="108"/>
        <v>0</v>
      </c>
      <c r="I114" s="61">
        <f t="shared" si="108"/>
        <v>0</v>
      </c>
      <c r="J114" s="61">
        <f t="shared" si="108"/>
        <v>0</v>
      </c>
      <c r="K114" s="40">
        <f t="shared" si="69"/>
        <v>0</v>
      </c>
      <c r="L114" s="61">
        <f>+L115</f>
        <v>112491124000</v>
      </c>
      <c r="M114" s="323">
        <f t="shared" si="68"/>
        <v>1.2303233495295513E-2</v>
      </c>
      <c r="N114" s="61">
        <f t="shared" ref="N114:W115" si="109">+N115</f>
        <v>0</v>
      </c>
      <c r="O114" s="61">
        <f t="shared" si="109"/>
        <v>0</v>
      </c>
      <c r="P114" s="61">
        <f t="shared" si="109"/>
        <v>112491124000</v>
      </c>
      <c r="Q114" s="61">
        <f t="shared" si="109"/>
        <v>0</v>
      </c>
      <c r="R114" s="61">
        <f t="shared" si="109"/>
        <v>112491124000</v>
      </c>
      <c r="S114" s="61">
        <f t="shared" si="109"/>
        <v>0</v>
      </c>
      <c r="T114" s="61">
        <f t="shared" si="109"/>
        <v>0</v>
      </c>
      <c r="U114" s="61">
        <f t="shared" si="109"/>
        <v>0</v>
      </c>
      <c r="V114" s="61">
        <f t="shared" si="109"/>
        <v>0</v>
      </c>
      <c r="W114" s="61">
        <f t="shared" si="109"/>
        <v>0</v>
      </c>
      <c r="X114" s="176">
        <f t="shared" si="71"/>
        <v>0</v>
      </c>
      <c r="Y114" s="176">
        <f t="shared" si="72"/>
        <v>0</v>
      </c>
      <c r="Z114" s="176">
        <f t="shared" si="73"/>
        <v>0</v>
      </c>
      <c r="AA114" s="176" t="s">
        <v>40</v>
      </c>
      <c r="AB114" s="175" t="s">
        <v>40</v>
      </c>
    </row>
    <row r="115" spans="1:29" ht="42" customHeight="1" x14ac:dyDescent="0.25">
      <c r="A115" s="113" t="s">
        <v>243</v>
      </c>
      <c r="B115" s="32" t="s">
        <v>37</v>
      </c>
      <c r="C115" s="32">
        <v>11</v>
      </c>
      <c r="D115" s="32" t="s">
        <v>237</v>
      </c>
      <c r="E115" s="39" t="s">
        <v>244</v>
      </c>
      <c r="F115" s="61">
        <f t="shared" si="108"/>
        <v>112491124000</v>
      </c>
      <c r="G115" s="61">
        <f t="shared" si="108"/>
        <v>0</v>
      </c>
      <c r="H115" s="61">
        <f t="shared" si="108"/>
        <v>0</v>
      </c>
      <c r="I115" s="61">
        <f t="shared" si="108"/>
        <v>0</v>
      </c>
      <c r="J115" s="61">
        <f t="shared" si="108"/>
        <v>0</v>
      </c>
      <c r="K115" s="40">
        <f t="shared" si="69"/>
        <v>0</v>
      </c>
      <c r="L115" s="61">
        <f>+L116</f>
        <v>112491124000</v>
      </c>
      <c r="M115" s="323">
        <f t="shared" si="68"/>
        <v>1.2303233495295513E-2</v>
      </c>
      <c r="N115" s="61">
        <f t="shared" si="109"/>
        <v>0</v>
      </c>
      <c r="O115" s="61">
        <f t="shared" si="109"/>
        <v>0</v>
      </c>
      <c r="P115" s="61">
        <f t="shared" si="109"/>
        <v>112491124000</v>
      </c>
      <c r="Q115" s="61">
        <f t="shared" si="109"/>
        <v>0</v>
      </c>
      <c r="R115" s="61">
        <f t="shared" si="109"/>
        <v>112491124000</v>
      </c>
      <c r="S115" s="61">
        <f t="shared" si="109"/>
        <v>0</v>
      </c>
      <c r="T115" s="61">
        <f t="shared" si="109"/>
        <v>0</v>
      </c>
      <c r="U115" s="61">
        <f t="shared" si="109"/>
        <v>0</v>
      </c>
      <c r="V115" s="61">
        <f t="shared" si="109"/>
        <v>0</v>
      </c>
      <c r="W115" s="61">
        <f t="shared" si="109"/>
        <v>0</v>
      </c>
      <c r="X115" s="176">
        <f t="shared" si="71"/>
        <v>0</v>
      </c>
      <c r="Y115" s="176">
        <f t="shared" si="72"/>
        <v>0</v>
      </c>
      <c r="Z115" s="176">
        <f t="shared" si="73"/>
        <v>0</v>
      </c>
      <c r="AA115" s="176" t="s">
        <v>40</v>
      </c>
      <c r="AB115" s="175" t="s">
        <v>40</v>
      </c>
    </row>
    <row r="116" spans="1:29" ht="42" customHeight="1" x14ac:dyDescent="0.25">
      <c r="A116" s="114" t="s">
        <v>245</v>
      </c>
      <c r="B116" s="43" t="s">
        <v>37</v>
      </c>
      <c r="C116" s="43">
        <v>11</v>
      </c>
      <c r="D116" s="43" t="s">
        <v>237</v>
      </c>
      <c r="E116" s="44" t="s">
        <v>37</v>
      </c>
      <c r="F116" s="106">
        <v>112491124000</v>
      </c>
      <c r="G116" s="45">
        <v>0</v>
      </c>
      <c r="H116" s="45">
        <v>0</v>
      </c>
      <c r="I116" s="45">
        <v>0</v>
      </c>
      <c r="J116" s="45">
        <v>0</v>
      </c>
      <c r="K116" s="45">
        <f t="shared" si="69"/>
        <v>0</v>
      </c>
      <c r="L116" s="46">
        <f>+F116+K116</f>
        <v>112491124000</v>
      </c>
      <c r="M116" s="86">
        <f t="shared" si="68"/>
        <v>1.2303233495295513E-2</v>
      </c>
      <c r="N116" s="106">
        <v>0</v>
      </c>
      <c r="O116" s="45">
        <v>0</v>
      </c>
      <c r="P116" s="45">
        <f>L116-O116</f>
        <v>112491124000</v>
      </c>
      <c r="Q116" s="45">
        <v>0</v>
      </c>
      <c r="R116" s="45">
        <f>+L116-Q116</f>
        <v>112491124000</v>
      </c>
      <c r="S116" s="45">
        <f>O116-Q116</f>
        <v>0</v>
      </c>
      <c r="T116" s="45">
        <v>0</v>
      </c>
      <c r="U116" s="45">
        <f>+Q116-T116</f>
        <v>0</v>
      </c>
      <c r="V116" s="45">
        <v>0</v>
      </c>
      <c r="W116" s="48">
        <f>+T116-V116</f>
        <v>0</v>
      </c>
      <c r="X116" s="54">
        <f t="shared" si="71"/>
        <v>0</v>
      </c>
      <c r="Y116" s="54">
        <f t="shared" si="72"/>
        <v>0</v>
      </c>
      <c r="Z116" s="54">
        <f t="shared" si="73"/>
        <v>0</v>
      </c>
      <c r="AA116" s="54" t="s">
        <v>40</v>
      </c>
      <c r="AB116" s="178" t="s">
        <v>40</v>
      </c>
    </row>
    <row r="117" spans="1:29" ht="42" customHeight="1" x14ac:dyDescent="0.25">
      <c r="A117" s="113" t="s">
        <v>246</v>
      </c>
      <c r="B117" s="32" t="s">
        <v>37</v>
      </c>
      <c r="C117" s="32">
        <v>11</v>
      </c>
      <c r="D117" s="32" t="s">
        <v>38</v>
      </c>
      <c r="E117" s="39" t="s">
        <v>247</v>
      </c>
      <c r="F117" s="61">
        <f>+F118</f>
        <v>1427021447000</v>
      </c>
      <c r="G117" s="61">
        <f>+G118</f>
        <v>0</v>
      </c>
      <c r="H117" s="61">
        <f>+H118</f>
        <v>0</v>
      </c>
      <c r="I117" s="61">
        <f>+I118</f>
        <v>0</v>
      </c>
      <c r="J117" s="61">
        <f>+J118</f>
        <v>0</v>
      </c>
      <c r="K117" s="40">
        <f t="shared" si="69"/>
        <v>0</v>
      </c>
      <c r="L117" s="61">
        <f>+L118</f>
        <v>1427021447000</v>
      </c>
      <c r="M117" s="323">
        <f t="shared" si="68"/>
        <v>0.15607434116522359</v>
      </c>
      <c r="N117" s="61">
        <f t="shared" ref="N117:W117" si="110">+N118</f>
        <v>0</v>
      </c>
      <c r="O117" s="61">
        <f>+O118</f>
        <v>173160850595</v>
      </c>
      <c r="P117" s="61">
        <f t="shared" si="110"/>
        <v>1253860596405</v>
      </c>
      <c r="Q117" s="61">
        <f t="shared" si="110"/>
        <v>173160850595</v>
      </c>
      <c r="R117" s="61">
        <f t="shared" si="110"/>
        <v>1253860596405</v>
      </c>
      <c r="S117" s="61">
        <f t="shared" si="110"/>
        <v>0</v>
      </c>
      <c r="T117" s="61">
        <f t="shared" si="110"/>
        <v>173160850595</v>
      </c>
      <c r="U117" s="61">
        <f t="shared" si="110"/>
        <v>0</v>
      </c>
      <c r="V117" s="61">
        <f t="shared" si="110"/>
        <v>173160850595</v>
      </c>
      <c r="W117" s="61">
        <f t="shared" si="110"/>
        <v>0</v>
      </c>
      <c r="X117" s="176">
        <f t="shared" si="71"/>
        <v>0.12134425236497515</v>
      </c>
      <c r="Y117" s="176">
        <f t="shared" si="72"/>
        <v>0.12134425236497515</v>
      </c>
      <c r="Z117" s="176">
        <f t="shared" si="73"/>
        <v>0.12134425236497515</v>
      </c>
      <c r="AA117" s="176">
        <f t="shared" ref="AA117:AA180" si="111">+T117/Q117</f>
        <v>1</v>
      </c>
      <c r="AB117" s="177">
        <f t="shared" ref="AB117:AB126" si="112">+V117/T117</f>
        <v>1</v>
      </c>
    </row>
    <row r="118" spans="1:29" ht="42" customHeight="1" thickBot="1" x14ac:dyDescent="0.3">
      <c r="A118" s="184" t="s">
        <v>248</v>
      </c>
      <c r="B118" s="89" t="s">
        <v>37</v>
      </c>
      <c r="C118" s="89">
        <v>11</v>
      </c>
      <c r="D118" s="89" t="s">
        <v>38</v>
      </c>
      <c r="E118" s="90" t="s">
        <v>249</v>
      </c>
      <c r="F118" s="331">
        <v>1427021447000</v>
      </c>
      <c r="G118" s="91">
        <v>0</v>
      </c>
      <c r="H118" s="91">
        <v>0</v>
      </c>
      <c r="I118" s="91">
        <v>0</v>
      </c>
      <c r="J118" s="91">
        <v>0</v>
      </c>
      <c r="K118" s="91">
        <f t="shared" si="69"/>
        <v>0</v>
      </c>
      <c r="L118" s="92">
        <f>+F118+K118</f>
        <v>1427021447000</v>
      </c>
      <c r="M118" s="326">
        <f t="shared" si="68"/>
        <v>0.15607434116522359</v>
      </c>
      <c r="N118" s="331">
        <v>0</v>
      </c>
      <c r="O118" s="91">
        <v>173160850595</v>
      </c>
      <c r="P118" s="91">
        <f>L118-O118</f>
        <v>1253860596405</v>
      </c>
      <c r="Q118" s="91">
        <v>173160850595</v>
      </c>
      <c r="R118" s="91">
        <f>+L118-Q118</f>
        <v>1253860596405</v>
      </c>
      <c r="S118" s="91">
        <f>O118-Q118</f>
        <v>0</v>
      </c>
      <c r="T118" s="91">
        <v>173160850595</v>
      </c>
      <c r="U118" s="91">
        <f>+Q118-T118</f>
        <v>0</v>
      </c>
      <c r="V118" s="91">
        <v>173160850595</v>
      </c>
      <c r="W118" s="93">
        <f>+T118-V118</f>
        <v>0</v>
      </c>
      <c r="X118" s="186">
        <f t="shared" si="71"/>
        <v>0.12134425236497515</v>
      </c>
      <c r="Y118" s="186">
        <f t="shared" si="72"/>
        <v>0.12134425236497515</v>
      </c>
      <c r="Z118" s="186">
        <f t="shared" si="73"/>
        <v>0.12134425236497515</v>
      </c>
      <c r="AA118" s="54">
        <f t="shared" si="111"/>
        <v>1</v>
      </c>
      <c r="AB118" s="178">
        <f t="shared" si="112"/>
        <v>1</v>
      </c>
    </row>
    <row r="119" spans="1:29" s="6" customFormat="1" ht="42" customHeight="1" thickBot="1" x14ac:dyDescent="0.3">
      <c r="A119" s="188" t="s">
        <v>250</v>
      </c>
      <c r="B119" s="189" t="s">
        <v>37</v>
      </c>
      <c r="C119" s="190">
        <v>10</v>
      </c>
      <c r="D119" s="189" t="s">
        <v>38</v>
      </c>
      <c r="E119" s="25" t="s">
        <v>251</v>
      </c>
      <c r="F119" s="192">
        <f>+F121+F231+F241+F259+F269+F279</f>
        <v>7320175388722</v>
      </c>
      <c r="G119" s="192">
        <f t="shared" ref="G119:J119" si="113">+G121+G231+G241+G259+G269+G279</f>
        <v>0</v>
      </c>
      <c r="H119" s="192">
        <f t="shared" si="113"/>
        <v>0</v>
      </c>
      <c r="I119" s="192">
        <f t="shared" si="113"/>
        <v>0</v>
      </c>
      <c r="J119" s="192">
        <f t="shared" si="113"/>
        <v>0</v>
      </c>
      <c r="K119" s="192">
        <f t="shared" si="69"/>
        <v>0</v>
      </c>
      <c r="L119" s="192">
        <f>+L121+L231+L241+L259+L269+L279</f>
        <v>7320175388722</v>
      </c>
      <c r="M119" s="332">
        <f t="shared" si="68"/>
        <v>0.80061274020128348</v>
      </c>
      <c r="N119" s="192">
        <f t="shared" ref="N119:W119" si="114">+N121+N231+N241+N259+N269+N279</f>
        <v>0</v>
      </c>
      <c r="O119" s="192">
        <f t="shared" si="114"/>
        <v>5698804604960.2002</v>
      </c>
      <c r="P119" s="192">
        <f t="shared" si="114"/>
        <v>1621370783761.8</v>
      </c>
      <c r="Q119" s="192">
        <f t="shared" si="114"/>
        <v>5690143690324.1602</v>
      </c>
      <c r="R119" s="192">
        <f t="shared" si="114"/>
        <v>1630031698397.8398</v>
      </c>
      <c r="S119" s="192">
        <f t="shared" si="114"/>
        <v>8660914636.039999</v>
      </c>
      <c r="T119" s="192">
        <f t="shared" si="114"/>
        <v>1710015776481.6602</v>
      </c>
      <c r="U119" s="192">
        <f t="shared" si="114"/>
        <v>3980127913842.5</v>
      </c>
      <c r="V119" s="192">
        <f t="shared" si="114"/>
        <v>1709975459130.9602</v>
      </c>
      <c r="W119" s="192">
        <f t="shared" si="114"/>
        <v>40317350.700000048</v>
      </c>
      <c r="X119" s="193">
        <f t="shared" si="71"/>
        <v>0.77732340936677746</v>
      </c>
      <c r="Y119" s="193">
        <f t="shared" si="72"/>
        <v>0.23360311545488871</v>
      </c>
      <c r="Z119" s="193">
        <f t="shared" si="73"/>
        <v>0.23359760775205934</v>
      </c>
      <c r="AA119" s="193">
        <f t="shared" si="111"/>
        <v>0.30052242430880383</v>
      </c>
      <c r="AB119" s="333">
        <f t="shared" si="112"/>
        <v>0.9999764228194532</v>
      </c>
    </row>
    <row r="120" spans="1:29" s="6" customFormat="1" ht="42" customHeight="1" thickBot="1" x14ac:dyDescent="0.3">
      <c r="A120" s="23" t="s">
        <v>250</v>
      </c>
      <c r="B120" s="96" t="s">
        <v>41</v>
      </c>
      <c r="C120" s="97">
        <v>20</v>
      </c>
      <c r="D120" s="96" t="s">
        <v>38</v>
      </c>
      <c r="E120" s="102" t="s">
        <v>251</v>
      </c>
      <c r="F120" s="26">
        <f>+F242+F280</f>
        <v>153689150908</v>
      </c>
      <c r="G120" s="26">
        <f t="shared" ref="G120:J120" si="115">+G242+G280</f>
        <v>0</v>
      </c>
      <c r="H120" s="26">
        <f t="shared" si="115"/>
        <v>0</v>
      </c>
      <c r="I120" s="26">
        <f t="shared" si="115"/>
        <v>0</v>
      </c>
      <c r="J120" s="26">
        <f t="shared" si="115"/>
        <v>0</v>
      </c>
      <c r="K120" s="26">
        <f t="shared" si="69"/>
        <v>0</v>
      </c>
      <c r="L120" s="26">
        <f>+L242+L280</f>
        <v>153689150908</v>
      </c>
      <c r="M120" s="109">
        <f t="shared" si="68"/>
        <v>1.6809090727147792E-2</v>
      </c>
      <c r="N120" s="26">
        <f t="shared" ref="N120:W120" si="116">+N242+N280</f>
        <v>0</v>
      </c>
      <c r="O120" s="26">
        <f t="shared" si="116"/>
        <v>151494637770</v>
      </c>
      <c r="P120" s="26">
        <f t="shared" si="116"/>
        <v>2194513138</v>
      </c>
      <c r="Q120" s="26">
        <f t="shared" si="116"/>
        <v>151494637770</v>
      </c>
      <c r="R120" s="26">
        <f t="shared" si="116"/>
        <v>2194513138</v>
      </c>
      <c r="S120" s="26">
        <f t="shared" si="116"/>
        <v>0</v>
      </c>
      <c r="T120" s="26">
        <f t="shared" si="116"/>
        <v>73066157722</v>
      </c>
      <c r="U120" s="26">
        <f t="shared" si="116"/>
        <v>78428480048</v>
      </c>
      <c r="V120" s="26">
        <f t="shared" si="116"/>
        <v>73066157722</v>
      </c>
      <c r="W120" s="26">
        <f t="shared" si="116"/>
        <v>0</v>
      </c>
      <c r="X120" s="172">
        <f t="shared" si="71"/>
        <v>0.98572109270540731</v>
      </c>
      <c r="Y120" s="172">
        <f t="shared" si="72"/>
        <v>0.4754151954794662</v>
      </c>
      <c r="Z120" s="172">
        <f t="shared" si="73"/>
        <v>0.4754151954794662</v>
      </c>
      <c r="AA120" s="172">
        <f t="shared" si="111"/>
        <v>0.48230194017117256</v>
      </c>
      <c r="AB120" s="317">
        <f t="shared" si="112"/>
        <v>1</v>
      </c>
    </row>
    <row r="121" spans="1:29" s="6" customFormat="1" ht="42" customHeight="1" x14ac:dyDescent="0.25">
      <c r="A121" s="110" t="s">
        <v>252</v>
      </c>
      <c r="B121" s="111" t="s">
        <v>37</v>
      </c>
      <c r="C121" s="111">
        <v>10</v>
      </c>
      <c r="D121" s="111" t="s">
        <v>38</v>
      </c>
      <c r="E121" s="33" t="s">
        <v>253</v>
      </c>
      <c r="F121" s="112">
        <f>+F122</f>
        <v>7153266094769</v>
      </c>
      <c r="G121" s="112">
        <f t="shared" ref="G121:J121" si="117">+G122</f>
        <v>0</v>
      </c>
      <c r="H121" s="112">
        <f t="shared" si="117"/>
        <v>0</v>
      </c>
      <c r="I121" s="112">
        <f t="shared" si="117"/>
        <v>0</v>
      </c>
      <c r="J121" s="112">
        <f t="shared" si="117"/>
        <v>0</v>
      </c>
      <c r="K121" s="34">
        <f t="shared" si="69"/>
        <v>0</v>
      </c>
      <c r="L121" s="112">
        <f>+L122</f>
        <v>7153266094769</v>
      </c>
      <c r="M121" s="68">
        <f t="shared" si="68"/>
        <v>0.78235775311413625</v>
      </c>
      <c r="N121" s="112">
        <f t="shared" ref="N121:W121" si="118">+N122</f>
        <v>0</v>
      </c>
      <c r="O121" s="112">
        <f t="shared" si="118"/>
        <v>5572856019491</v>
      </c>
      <c r="P121" s="112">
        <f t="shared" si="118"/>
        <v>1580410075278</v>
      </c>
      <c r="Q121" s="112">
        <f t="shared" si="118"/>
        <v>5570904090641.7402</v>
      </c>
      <c r="R121" s="112">
        <f t="shared" si="118"/>
        <v>1582362004127.26</v>
      </c>
      <c r="S121" s="112">
        <f t="shared" si="118"/>
        <v>1951928849.2599998</v>
      </c>
      <c r="T121" s="112">
        <f t="shared" si="118"/>
        <v>1701657780813.74</v>
      </c>
      <c r="U121" s="112">
        <f t="shared" si="118"/>
        <v>3869246309828</v>
      </c>
      <c r="V121" s="112">
        <f t="shared" si="118"/>
        <v>1701654662480.74</v>
      </c>
      <c r="W121" s="112">
        <f t="shared" si="118"/>
        <v>3118333.0000000009</v>
      </c>
      <c r="X121" s="118">
        <f t="shared" si="71"/>
        <v>0.77879167597520238</v>
      </c>
      <c r="Y121" s="118">
        <f t="shared" si="72"/>
        <v>0.23788542999373652</v>
      </c>
      <c r="Z121" s="118">
        <f t="shared" si="73"/>
        <v>0.23788499406237892</v>
      </c>
      <c r="AA121" s="118">
        <f t="shared" si="111"/>
        <v>0.30545451027819032</v>
      </c>
      <c r="AB121" s="175">
        <f t="shared" si="112"/>
        <v>0.99999816747348669</v>
      </c>
    </row>
    <row r="122" spans="1:29" ht="42" customHeight="1" x14ac:dyDescent="0.25">
      <c r="A122" s="113" t="s">
        <v>254</v>
      </c>
      <c r="B122" s="32" t="s">
        <v>37</v>
      </c>
      <c r="C122" s="32">
        <v>10</v>
      </c>
      <c r="D122" s="32" t="s">
        <v>38</v>
      </c>
      <c r="E122" s="39" t="s">
        <v>255</v>
      </c>
      <c r="F122" s="59">
        <f>+F123+F127+F131+F135+F139+F143+F147+F151+F155+F159+F163+F167+F171+F175+F179+F183+F187+F191+F195+F199+F203+F207+F211+F215+F219+F223+F227</f>
        <v>7153266094769</v>
      </c>
      <c r="G122" s="59">
        <f t="shared" ref="G122:J122" si="119">+G123+G127+G131+G135+G139+G143+G147+G151+G155+G159+G163+G167+G171+G175+G179+G183+G187+G191+G195+G199+G203+G207+G211+G215+G219+G223+G227</f>
        <v>0</v>
      </c>
      <c r="H122" s="59">
        <f t="shared" si="119"/>
        <v>0</v>
      </c>
      <c r="I122" s="59">
        <f t="shared" si="119"/>
        <v>0</v>
      </c>
      <c r="J122" s="59">
        <f t="shared" si="119"/>
        <v>0</v>
      </c>
      <c r="K122" s="40">
        <f t="shared" si="69"/>
        <v>0</v>
      </c>
      <c r="L122" s="59">
        <f>+L123+L127+L131+L135+L139+L143+L147+L151+L155+L159+L163+L167+L171+L175+L179+L183+L187+L191+L195+L199+L203+L207+L211+L215+L219+L223+L227</f>
        <v>7153266094769</v>
      </c>
      <c r="M122" s="323">
        <f t="shared" si="68"/>
        <v>0.78235775311413625</v>
      </c>
      <c r="N122" s="59">
        <f t="shared" ref="N122:W122" si="120">+N123+N127+N131+N135+N139+N143+N147+N151+N155+N159+N163+N167+N171+N175+N179+N183+N187+N191+N195+N199+N203+N207+N211+N215+N219+N223+N227</f>
        <v>0</v>
      </c>
      <c r="O122" s="59">
        <f t="shared" si="120"/>
        <v>5572856019491</v>
      </c>
      <c r="P122" s="59">
        <f t="shared" si="120"/>
        <v>1580410075278</v>
      </c>
      <c r="Q122" s="59">
        <f t="shared" si="120"/>
        <v>5570904090641.7402</v>
      </c>
      <c r="R122" s="59">
        <f t="shared" si="120"/>
        <v>1582362004127.26</v>
      </c>
      <c r="S122" s="59">
        <f t="shared" si="120"/>
        <v>1951928849.2599998</v>
      </c>
      <c r="T122" s="59">
        <f t="shared" si="120"/>
        <v>1701657780813.74</v>
      </c>
      <c r="U122" s="59">
        <f t="shared" si="120"/>
        <v>3869246309828</v>
      </c>
      <c r="V122" s="59">
        <f t="shared" si="120"/>
        <v>1701654662480.74</v>
      </c>
      <c r="W122" s="59">
        <f t="shared" si="120"/>
        <v>3118333.0000000009</v>
      </c>
      <c r="X122" s="176">
        <f t="shared" si="71"/>
        <v>0.77879167597520238</v>
      </c>
      <c r="Y122" s="176">
        <f t="shared" si="72"/>
        <v>0.23788542999373652</v>
      </c>
      <c r="Z122" s="176">
        <f t="shared" si="73"/>
        <v>0.23788499406237892</v>
      </c>
      <c r="AA122" s="176">
        <f t="shared" si="111"/>
        <v>0.30545451027819032</v>
      </c>
      <c r="AB122" s="177">
        <f t="shared" si="112"/>
        <v>0.99999816747348669</v>
      </c>
    </row>
    <row r="123" spans="1:29" ht="68.25" customHeight="1" x14ac:dyDescent="0.25">
      <c r="A123" s="113" t="s">
        <v>440</v>
      </c>
      <c r="B123" s="32" t="s">
        <v>37</v>
      </c>
      <c r="C123" s="32">
        <v>10</v>
      </c>
      <c r="D123" s="32" t="s">
        <v>38</v>
      </c>
      <c r="E123" s="39" t="s">
        <v>441</v>
      </c>
      <c r="F123" s="59">
        <f t="shared" ref="F123:J125" si="121">+F124</f>
        <v>256267908309</v>
      </c>
      <c r="G123" s="59">
        <f t="shared" si="121"/>
        <v>0</v>
      </c>
      <c r="H123" s="59">
        <f t="shared" si="121"/>
        <v>0</v>
      </c>
      <c r="I123" s="59">
        <f t="shared" si="121"/>
        <v>0</v>
      </c>
      <c r="J123" s="59">
        <f t="shared" si="121"/>
        <v>0</v>
      </c>
      <c r="K123" s="40">
        <f t="shared" si="69"/>
        <v>0</v>
      </c>
      <c r="L123" s="59">
        <f>+L124</f>
        <v>256267908309</v>
      </c>
      <c r="M123" s="323">
        <f t="shared" si="68"/>
        <v>2.8028201703065997E-2</v>
      </c>
      <c r="N123" s="59">
        <f t="shared" ref="N123:W125" si="122">+N124</f>
        <v>0</v>
      </c>
      <c r="O123" s="59">
        <f t="shared" si="122"/>
        <v>256267908309</v>
      </c>
      <c r="P123" s="59">
        <f t="shared" si="122"/>
        <v>0</v>
      </c>
      <c r="Q123" s="59">
        <f t="shared" si="122"/>
        <v>256267908309</v>
      </c>
      <c r="R123" s="59">
        <f t="shared" si="122"/>
        <v>0</v>
      </c>
      <c r="S123" s="59">
        <f t="shared" si="122"/>
        <v>0</v>
      </c>
      <c r="T123" s="59">
        <f t="shared" si="122"/>
        <v>57521944628</v>
      </c>
      <c r="U123" s="59">
        <f t="shared" si="122"/>
        <v>198745963681</v>
      </c>
      <c r="V123" s="59">
        <f t="shared" si="122"/>
        <v>57521944628</v>
      </c>
      <c r="W123" s="59">
        <f t="shared" si="122"/>
        <v>0</v>
      </c>
      <c r="X123" s="176">
        <f t="shared" si="71"/>
        <v>1</v>
      </c>
      <c r="Y123" s="176">
        <f t="shared" si="72"/>
        <v>0.22446019483111324</v>
      </c>
      <c r="Z123" s="176">
        <f t="shared" si="73"/>
        <v>0.22446019483111324</v>
      </c>
      <c r="AA123" s="176">
        <f t="shared" si="111"/>
        <v>0.22446019483111324</v>
      </c>
      <c r="AB123" s="177">
        <f t="shared" si="112"/>
        <v>1</v>
      </c>
    </row>
    <row r="124" spans="1:29" ht="68.25" customHeight="1" x14ac:dyDescent="0.25">
      <c r="A124" s="113" t="s">
        <v>442</v>
      </c>
      <c r="B124" s="32" t="s">
        <v>37</v>
      </c>
      <c r="C124" s="32">
        <v>10</v>
      </c>
      <c r="D124" s="32" t="s">
        <v>38</v>
      </c>
      <c r="E124" s="39" t="s">
        <v>257</v>
      </c>
      <c r="F124" s="59">
        <f t="shared" si="121"/>
        <v>256267908309</v>
      </c>
      <c r="G124" s="59">
        <f t="shared" si="121"/>
        <v>0</v>
      </c>
      <c r="H124" s="59">
        <f t="shared" si="121"/>
        <v>0</v>
      </c>
      <c r="I124" s="59">
        <f t="shared" si="121"/>
        <v>0</v>
      </c>
      <c r="J124" s="59">
        <f t="shared" si="121"/>
        <v>0</v>
      </c>
      <c r="K124" s="40">
        <f t="shared" si="69"/>
        <v>0</v>
      </c>
      <c r="L124" s="59">
        <f>+L125</f>
        <v>256267908309</v>
      </c>
      <c r="M124" s="323">
        <f t="shared" si="68"/>
        <v>2.8028201703065997E-2</v>
      </c>
      <c r="N124" s="59">
        <f t="shared" si="122"/>
        <v>0</v>
      </c>
      <c r="O124" s="59">
        <f t="shared" si="122"/>
        <v>256267908309</v>
      </c>
      <c r="P124" s="59">
        <f t="shared" si="122"/>
        <v>0</v>
      </c>
      <c r="Q124" s="59">
        <f t="shared" si="122"/>
        <v>256267908309</v>
      </c>
      <c r="R124" s="59">
        <f t="shared" si="122"/>
        <v>0</v>
      </c>
      <c r="S124" s="59">
        <f t="shared" si="122"/>
        <v>0</v>
      </c>
      <c r="T124" s="59">
        <f t="shared" si="122"/>
        <v>57521944628</v>
      </c>
      <c r="U124" s="59">
        <f t="shared" si="122"/>
        <v>198745963681</v>
      </c>
      <c r="V124" s="59">
        <f t="shared" si="122"/>
        <v>57521944628</v>
      </c>
      <c r="W124" s="59">
        <f t="shared" si="122"/>
        <v>0</v>
      </c>
      <c r="X124" s="176">
        <f t="shared" si="71"/>
        <v>1</v>
      </c>
      <c r="Y124" s="176">
        <f t="shared" si="72"/>
        <v>0.22446019483111324</v>
      </c>
      <c r="Z124" s="176">
        <f t="shared" si="73"/>
        <v>0.22446019483111324</v>
      </c>
      <c r="AA124" s="176">
        <f t="shared" si="111"/>
        <v>0.22446019483111324</v>
      </c>
      <c r="AB124" s="177">
        <f t="shared" si="112"/>
        <v>1</v>
      </c>
    </row>
    <row r="125" spans="1:29" ht="42" customHeight="1" x14ac:dyDescent="0.25">
      <c r="A125" s="113" t="s">
        <v>443</v>
      </c>
      <c r="B125" s="32" t="s">
        <v>37</v>
      </c>
      <c r="C125" s="32">
        <v>10</v>
      </c>
      <c r="D125" s="32" t="s">
        <v>38</v>
      </c>
      <c r="E125" s="334" t="s">
        <v>444</v>
      </c>
      <c r="F125" s="59">
        <f t="shared" si="121"/>
        <v>256267908309</v>
      </c>
      <c r="G125" s="59">
        <f t="shared" si="121"/>
        <v>0</v>
      </c>
      <c r="H125" s="59">
        <f t="shared" si="121"/>
        <v>0</v>
      </c>
      <c r="I125" s="59">
        <f t="shared" si="121"/>
        <v>0</v>
      </c>
      <c r="J125" s="59">
        <f t="shared" si="121"/>
        <v>0</v>
      </c>
      <c r="K125" s="40">
        <f t="shared" si="69"/>
        <v>0</v>
      </c>
      <c r="L125" s="59">
        <f>+L126</f>
        <v>256267908309</v>
      </c>
      <c r="M125" s="323">
        <f t="shared" si="68"/>
        <v>2.8028201703065997E-2</v>
      </c>
      <c r="N125" s="59">
        <f t="shared" si="122"/>
        <v>0</v>
      </c>
      <c r="O125" s="59">
        <f t="shared" si="122"/>
        <v>256267908309</v>
      </c>
      <c r="P125" s="59">
        <f t="shared" si="122"/>
        <v>0</v>
      </c>
      <c r="Q125" s="59">
        <f t="shared" si="122"/>
        <v>256267908309</v>
      </c>
      <c r="R125" s="59">
        <f t="shared" si="122"/>
        <v>0</v>
      </c>
      <c r="S125" s="59">
        <f t="shared" si="122"/>
        <v>0</v>
      </c>
      <c r="T125" s="59">
        <f t="shared" si="122"/>
        <v>57521944628</v>
      </c>
      <c r="U125" s="59">
        <f t="shared" si="122"/>
        <v>198745963681</v>
      </c>
      <c r="V125" s="59">
        <f t="shared" si="122"/>
        <v>57521944628</v>
      </c>
      <c r="W125" s="59">
        <f t="shared" si="122"/>
        <v>0</v>
      </c>
      <c r="X125" s="176">
        <f t="shared" si="71"/>
        <v>1</v>
      </c>
      <c r="Y125" s="176">
        <f t="shared" si="72"/>
        <v>0.22446019483111324</v>
      </c>
      <c r="Z125" s="176">
        <f t="shared" si="73"/>
        <v>0.22446019483111324</v>
      </c>
      <c r="AA125" s="176">
        <f t="shared" si="111"/>
        <v>0.22446019483111324</v>
      </c>
      <c r="AB125" s="177">
        <f t="shared" si="112"/>
        <v>1</v>
      </c>
    </row>
    <row r="126" spans="1:29" s="335" customFormat="1" ht="42" customHeight="1" x14ac:dyDescent="0.25">
      <c r="A126" s="351" t="s">
        <v>445</v>
      </c>
      <c r="B126" s="83" t="s">
        <v>37</v>
      </c>
      <c r="C126" s="83">
        <v>10</v>
      </c>
      <c r="D126" s="83" t="s">
        <v>38</v>
      </c>
      <c r="E126" s="44" t="s">
        <v>268</v>
      </c>
      <c r="F126" s="126">
        <v>256267908309</v>
      </c>
      <c r="G126" s="126">
        <v>0</v>
      </c>
      <c r="H126" s="126">
        <v>0</v>
      </c>
      <c r="I126" s="126">
        <v>0</v>
      </c>
      <c r="J126" s="126">
        <v>0</v>
      </c>
      <c r="K126" s="126">
        <f t="shared" si="69"/>
        <v>0</v>
      </c>
      <c r="L126" s="128">
        <f>+F126+K126</f>
        <v>256267908309</v>
      </c>
      <c r="M126" s="145">
        <f t="shared" si="68"/>
        <v>2.8028201703065997E-2</v>
      </c>
      <c r="N126" s="126">
        <v>0</v>
      </c>
      <c r="O126" s="126">
        <v>256267908309</v>
      </c>
      <c r="P126" s="126">
        <f>L126-O126</f>
        <v>0</v>
      </c>
      <c r="Q126" s="126">
        <v>256267908309</v>
      </c>
      <c r="R126" s="126">
        <f>+L126-Q126</f>
        <v>0</v>
      </c>
      <c r="S126" s="126">
        <f>O126-Q126</f>
        <v>0</v>
      </c>
      <c r="T126" s="126">
        <v>57521944628</v>
      </c>
      <c r="U126" s="126">
        <f>+Q126-T126</f>
        <v>198745963681</v>
      </c>
      <c r="V126" s="126">
        <v>57521944628</v>
      </c>
      <c r="W126" s="130">
        <f>+T126-V126</f>
        <v>0</v>
      </c>
      <c r="X126" s="54">
        <f t="shared" si="71"/>
        <v>1</v>
      </c>
      <c r="Y126" s="54">
        <f t="shared" si="72"/>
        <v>0.22446019483111324</v>
      </c>
      <c r="Z126" s="54">
        <f t="shared" si="73"/>
        <v>0.22446019483111324</v>
      </c>
      <c r="AA126" s="54">
        <f t="shared" si="111"/>
        <v>0.22446019483111324</v>
      </c>
      <c r="AB126" s="178">
        <f t="shared" si="112"/>
        <v>1</v>
      </c>
      <c r="AC126" s="6"/>
    </row>
    <row r="127" spans="1:29" ht="81.75" customHeight="1" x14ac:dyDescent="0.25">
      <c r="A127" s="113" t="s">
        <v>446</v>
      </c>
      <c r="B127" s="32" t="s">
        <v>37</v>
      </c>
      <c r="C127" s="32">
        <v>10</v>
      </c>
      <c r="D127" s="32" t="s">
        <v>38</v>
      </c>
      <c r="E127" s="33" t="s">
        <v>447</v>
      </c>
      <c r="F127" s="59">
        <f t="shared" ref="F127:J129" si="123">+F128</f>
        <v>3282994168</v>
      </c>
      <c r="G127" s="59">
        <f t="shared" si="123"/>
        <v>0</v>
      </c>
      <c r="H127" s="59">
        <f t="shared" si="123"/>
        <v>0</v>
      </c>
      <c r="I127" s="59">
        <f t="shared" si="123"/>
        <v>0</v>
      </c>
      <c r="J127" s="59">
        <f t="shared" si="123"/>
        <v>0</v>
      </c>
      <c r="K127" s="40">
        <f t="shared" si="69"/>
        <v>0</v>
      </c>
      <c r="L127" s="59">
        <f>+L128</f>
        <v>3282994168</v>
      </c>
      <c r="M127" s="318">
        <f t="shared" si="68"/>
        <v>3.5906338541516773E-4</v>
      </c>
      <c r="N127" s="59">
        <f t="shared" ref="N127:W129" si="124">+N128</f>
        <v>0</v>
      </c>
      <c r="O127" s="59">
        <f t="shared" si="124"/>
        <v>3282994168</v>
      </c>
      <c r="P127" s="59">
        <f t="shared" si="124"/>
        <v>0</v>
      </c>
      <c r="Q127" s="59">
        <f t="shared" si="124"/>
        <v>3282994168</v>
      </c>
      <c r="R127" s="59">
        <f t="shared" si="124"/>
        <v>0</v>
      </c>
      <c r="S127" s="59">
        <f t="shared" si="124"/>
        <v>0</v>
      </c>
      <c r="T127" s="59">
        <f t="shared" si="124"/>
        <v>0</v>
      </c>
      <c r="U127" s="59">
        <f t="shared" si="124"/>
        <v>3282994168</v>
      </c>
      <c r="V127" s="59">
        <f t="shared" si="124"/>
        <v>0</v>
      </c>
      <c r="W127" s="59">
        <f t="shared" si="124"/>
        <v>0</v>
      </c>
      <c r="X127" s="176">
        <f t="shared" si="71"/>
        <v>1</v>
      </c>
      <c r="Y127" s="176">
        <f t="shared" si="72"/>
        <v>0</v>
      </c>
      <c r="Z127" s="176">
        <f t="shared" si="73"/>
        <v>0</v>
      </c>
      <c r="AA127" s="176">
        <f t="shared" si="111"/>
        <v>0</v>
      </c>
      <c r="AB127" s="177" t="s">
        <v>40</v>
      </c>
    </row>
    <row r="128" spans="1:29" ht="81.75" customHeight="1" x14ac:dyDescent="0.25">
      <c r="A128" s="113" t="s">
        <v>448</v>
      </c>
      <c r="B128" s="32" t="s">
        <v>37</v>
      </c>
      <c r="C128" s="32">
        <v>10</v>
      </c>
      <c r="D128" s="32" t="s">
        <v>38</v>
      </c>
      <c r="E128" s="39" t="s">
        <v>257</v>
      </c>
      <c r="F128" s="59">
        <f t="shared" si="123"/>
        <v>3282994168</v>
      </c>
      <c r="G128" s="59">
        <f t="shared" si="123"/>
        <v>0</v>
      </c>
      <c r="H128" s="59">
        <f t="shared" si="123"/>
        <v>0</v>
      </c>
      <c r="I128" s="59">
        <f t="shared" si="123"/>
        <v>0</v>
      </c>
      <c r="J128" s="59">
        <f t="shared" si="123"/>
        <v>0</v>
      </c>
      <c r="K128" s="40">
        <f t="shared" si="69"/>
        <v>0</v>
      </c>
      <c r="L128" s="59">
        <f>+L129</f>
        <v>3282994168</v>
      </c>
      <c r="M128" s="318">
        <f t="shared" si="68"/>
        <v>3.5906338541516773E-4</v>
      </c>
      <c r="N128" s="59">
        <f t="shared" si="124"/>
        <v>0</v>
      </c>
      <c r="O128" s="59">
        <f t="shared" si="124"/>
        <v>3282994168</v>
      </c>
      <c r="P128" s="59">
        <f t="shared" si="124"/>
        <v>0</v>
      </c>
      <c r="Q128" s="59">
        <f t="shared" si="124"/>
        <v>3282994168</v>
      </c>
      <c r="R128" s="59">
        <f t="shared" si="124"/>
        <v>0</v>
      </c>
      <c r="S128" s="59">
        <f t="shared" si="124"/>
        <v>0</v>
      </c>
      <c r="T128" s="59">
        <f t="shared" si="124"/>
        <v>0</v>
      </c>
      <c r="U128" s="59">
        <f t="shared" si="124"/>
        <v>3282994168</v>
      </c>
      <c r="V128" s="59">
        <f t="shared" si="124"/>
        <v>0</v>
      </c>
      <c r="W128" s="59">
        <f t="shared" si="124"/>
        <v>0</v>
      </c>
      <c r="X128" s="176">
        <f t="shared" si="71"/>
        <v>1</v>
      </c>
      <c r="Y128" s="176">
        <f t="shared" si="72"/>
        <v>0</v>
      </c>
      <c r="Z128" s="176">
        <f t="shared" si="73"/>
        <v>0</v>
      </c>
      <c r="AA128" s="176">
        <f t="shared" si="111"/>
        <v>0</v>
      </c>
      <c r="AB128" s="177" t="s">
        <v>40</v>
      </c>
    </row>
    <row r="129" spans="1:29" ht="42" customHeight="1" x14ac:dyDescent="0.25">
      <c r="A129" s="113" t="s">
        <v>449</v>
      </c>
      <c r="B129" s="32" t="s">
        <v>37</v>
      </c>
      <c r="C129" s="32">
        <v>10</v>
      </c>
      <c r="D129" s="32" t="s">
        <v>38</v>
      </c>
      <c r="E129" s="39" t="s">
        <v>444</v>
      </c>
      <c r="F129" s="59">
        <f t="shared" si="123"/>
        <v>3282994168</v>
      </c>
      <c r="G129" s="59">
        <f t="shared" si="123"/>
        <v>0</v>
      </c>
      <c r="H129" s="59">
        <f t="shared" si="123"/>
        <v>0</v>
      </c>
      <c r="I129" s="59">
        <f t="shared" si="123"/>
        <v>0</v>
      </c>
      <c r="J129" s="59">
        <f t="shared" si="123"/>
        <v>0</v>
      </c>
      <c r="K129" s="40">
        <f t="shared" si="69"/>
        <v>0</v>
      </c>
      <c r="L129" s="59">
        <f>+L130</f>
        <v>3282994168</v>
      </c>
      <c r="M129" s="318">
        <f t="shared" si="68"/>
        <v>3.5906338541516773E-4</v>
      </c>
      <c r="N129" s="59">
        <f t="shared" si="124"/>
        <v>0</v>
      </c>
      <c r="O129" s="59">
        <f t="shared" si="124"/>
        <v>3282994168</v>
      </c>
      <c r="P129" s="59">
        <f t="shared" si="124"/>
        <v>0</v>
      </c>
      <c r="Q129" s="59">
        <f t="shared" si="124"/>
        <v>3282994168</v>
      </c>
      <c r="R129" s="59">
        <f t="shared" si="124"/>
        <v>0</v>
      </c>
      <c r="S129" s="59">
        <f t="shared" si="124"/>
        <v>0</v>
      </c>
      <c r="T129" s="59">
        <f t="shared" si="124"/>
        <v>0</v>
      </c>
      <c r="U129" s="59">
        <f t="shared" si="124"/>
        <v>3282994168</v>
      </c>
      <c r="V129" s="59">
        <f t="shared" si="124"/>
        <v>0</v>
      </c>
      <c r="W129" s="59">
        <f t="shared" si="124"/>
        <v>0</v>
      </c>
      <c r="X129" s="176">
        <f t="shared" si="71"/>
        <v>1</v>
      </c>
      <c r="Y129" s="176">
        <f t="shared" si="72"/>
        <v>0</v>
      </c>
      <c r="Z129" s="176">
        <f t="shared" si="73"/>
        <v>0</v>
      </c>
      <c r="AA129" s="176">
        <f t="shared" si="111"/>
        <v>0</v>
      </c>
      <c r="AB129" s="177" t="s">
        <v>40</v>
      </c>
    </row>
    <row r="130" spans="1:29" s="133" customFormat="1" ht="42" customHeight="1" x14ac:dyDescent="0.25">
      <c r="A130" s="351" t="s">
        <v>450</v>
      </c>
      <c r="B130" s="83" t="s">
        <v>37</v>
      </c>
      <c r="C130" s="83">
        <v>10</v>
      </c>
      <c r="D130" s="83" t="s">
        <v>38</v>
      </c>
      <c r="E130" s="84" t="s">
        <v>268</v>
      </c>
      <c r="F130" s="126">
        <v>3282994168</v>
      </c>
      <c r="G130" s="126">
        <v>0</v>
      </c>
      <c r="H130" s="126">
        <v>0</v>
      </c>
      <c r="I130" s="126">
        <v>0</v>
      </c>
      <c r="J130" s="126">
        <v>0</v>
      </c>
      <c r="K130" s="126">
        <f t="shared" si="69"/>
        <v>0</v>
      </c>
      <c r="L130" s="128">
        <f>+F130+K130</f>
        <v>3282994168</v>
      </c>
      <c r="M130" s="129">
        <f t="shared" si="68"/>
        <v>3.5906338541516773E-4</v>
      </c>
      <c r="N130" s="126">
        <v>0</v>
      </c>
      <c r="O130" s="126">
        <v>3282994168</v>
      </c>
      <c r="P130" s="126">
        <f>L130-O130</f>
        <v>0</v>
      </c>
      <c r="Q130" s="126">
        <v>3282994168</v>
      </c>
      <c r="R130" s="126">
        <f>+L130-Q130</f>
        <v>0</v>
      </c>
      <c r="S130" s="126">
        <f>O130-Q130</f>
        <v>0</v>
      </c>
      <c r="T130" s="126">
        <v>0</v>
      </c>
      <c r="U130" s="126">
        <f>+Q130-T130</f>
        <v>3282994168</v>
      </c>
      <c r="V130" s="126">
        <v>0</v>
      </c>
      <c r="W130" s="130">
        <f>+T130-V130</f>
        <v>0</v>
      </c>
      <c r="X130" s="54">
        <f t="shared" si="71"/>
        <v>1</v>
      </c>
      <c r="Y130" s="54">
        <f t="shared" si="72"/>
        <v>0</v>
      </c>
      <c r="Z130" s="54">
        <f t="shared" si="73"/>
        <v>0</v>
      </c>
      <c r="AA130" s="54">
        <f t="shared" si="111"/>
        <v>0</v>
      </c>
      <c r="AB130" s="178" t="s">
        <v>40</v>
      </c>
      <c r="AC130" s="1"/>
    </row>
    <row r="131" spans="1:29" ht="77.25" customHeight="1" x14ac:dyDescent="0.25">
      <c r="A131" s="113" t="s">
        <v>451</v>
      </c>
      <c r="B131" s="32" t="s">
        <v>37</v>
      </c>
      <c r="C131" s="32">
        <v>10</v>
      </c>
      <c r="D131" s="32" t="s">
        <v>38</v>
      </c>
      <c r="E131" s="39" t="s">
        <v>452</v>
      </c>
      <c r="F131" s="59">
        <f t="shared" ref="F131:J133" si="125">+F132</f>
        <v>397887950228</v>
      </c>
      <c r="G131" s="59">
        <f t="shared" si="125"/>
        <v>0</v>
      </c>
      <c r="H131" s="59">
        <f t="shared" si="125"/>
        <v>0</v>
      </c>
      <c r="I131" s="59">
        <f t="shared" si="125"/>
        <v>0</v>
      </c>
      <c r="J131" s="59">
        <f t="shared" si="125"/>
        <v>0</v>
      </c>
      <c r="K131" s="40">
        <f t="shared" si="69"/>
        <v>0</v>
      </c>
      <c r="L131" s="59">
        <f>+L132</f>
        <v>397887950228</v>
      </c>
      <c r="M131" s="323">
        <f t="shared" si="68"/>
        <v>4.3517285475959899E-2</v>
      </c>
      <c r="N131" s="59">
        <f t="shared" ref="N131:W133" si="126">+N132</f>
        <v>0</v>
      </c>
      <c r="O131" s="59">
        <f t="shared" si="126"/>
        <v>397887950228</v>
      </c>
      <c r="P131" s="59">
        <f t="shared" si="126"/>
        <v>0</v>
      </c>
      <c r="Q131" s="59">
        <f t="shared" si="126"/>
        <v>397887950228</v>
      </c>
      <c r="R131" s="59">
        <f t="shared" si="126"/>
        <v>0</v>
      </c>
      <c r="S131" s="59">
        <f t="shared" si="126"/>
        <v>0</v>
      </c>
      <c r="T131" s="59">
        <f t="shared" si="126"/>
        <v>69934236737</v>
      </c>
      <c r="U131" s="59">
        <f t="shared" si="126"/>
        <v>327953713491</v>
      </c>
      <c r="V131" s="59">
        <f t="shared" si="126"/>
        <v>69934236737</v>
      </c>
      <c r="W131" s="59">
        <f t="shared" si="126"/>
        <v>0</v>
      </c>
      <c r="X131" s="176">
        <f t="shared" si="71"/>
        <v>1</v>
      </c>
      <c r="Y131" s="176">
        <f t="shared" si="72"/>
        <v>0.17576364576239589</v>
      </c>
      <c r="Z131" s="176">
        <f t="shared" si="73"/>
        <v>0.17576364576239589</v>
      </c>
      <c r="AA131" s="176">
        <f t="shared" si="111"/>
        <v>0.17576364576239589</v>
      </c>
      <c r="AB131" s="177">
        <f t="shared" ref="AB131:AB194" si="127">+V131/T131</f>
        <v>1</v>
      </c>
    </row>
    <row r="132" spans="1:29" s="6" customFormat="1" ht="77.25" customHeight="1" x14ac:dyDescent="0.25">
      <c r="A132" s="113" t="s">
        <v>453</v>
      </c>
      <c r="B132" s="32" t="s">
        <v>37</v>
      </c>
      <c r="C132" s="32">
        <v>10</v>
      </c>
      <c r="D132" s="32" t="s">
        <v>38</v>
      </c>
      <c r="E132" s="39" t="s">
        <v>257</v>
      </c>
      <c r="F132" s="59">
        <f t="shared" si="125"/>
        <v>397887950228</v>
      </c>
      <c r="G132" s="59">
        <f t="shared" si="125"/>
        <v>0</v>
      </c>
      <c r="H132" s="59">
        <f t="shared" si="125"/>
        <v>0</v>
      </c>
      <c r="I132" s="59">
        <f t="shared" si="125"/>
        <v>0</v>
      </c>
      <c r="J132" s="59">
        <f t="shared" si="125"/>
        <v>0</v>
      </c>
      <c r="K132" s="40">
        <f t="shared" si="69"/>
        <v>0</v>
      </c>
      <c r="L132" s="59">
        <f>+L133</f>
        <v>397887950228</v>
      </c>
      <c r="M132" s="323">
        <f t="shared" si="68"/>
        <v>4.3517285475959899E-2</v>
      </c>
      <c r="N132" s="59">
        <f t="shared" si="126"/>
        <v>0</v>
      </c>
      <c r="O132" s="59">
        <f t="shared" si="126"/>
        <v>397887950228</v>
      </c>
      <c r="P132" s="59">
        <f t="shared" si="126"/>
        <v>0</v>
      </c>
      <c r="Q132" s="59">
        <f t="shared" si="126"/>
        <v>397887950228</v>
      </c>
      <c r="R132" s="59">
        <f t="shared" si="126"/>
        <v>0</v>
      </c>
      <c r="S132" s="59">
        <f t="shared" si="126"/>
        <v>0</v>
      </c>
      <c r="T132" s="59">
        <f t="shared" si="126"/>
        <v>69934236737</v>
      </c>
      <c r="U132" s="59">
        <f t="shared" si="126"/>
        <v>327953713491</v>
      </c>
      <c r="V132" s="59">
        <f t="shared" si="126"/>
        <v>69934236737</v>
      </c>
      <c r="W132" s="59">
        <f t="shared" si="126"/>
        <v>0</v>
      </c>
      <c r="X132" s="176">
        <f t="shared" si="71"/>
        <v>1</v>
      </c>
      <c r="Y132" s="176">
        <f t="shared" si="72"/>
        <v>0.17576364576239589</v>
      </c>
      <c r="Z132" s="176">
        <f t="shared" si="73"/>
        <v>0.17576364576239589</v>
      </c>
      <c r="AA132" s="176">
        <f t="shared" si="111"/>
        <v>0.17576364576239589</v>
      </c>
      <c r="AB132" s="177">
        <f t="shared" si="127"/>
        <v>1</v>
      </c>
    </row>
    <row r="133" spans="1:29" s="6" customFormat="1" ht="42" customHeight="1" x14ac:dyDescent="0.25">
      <c r="A133" s="113" t="s">
        <v>454</v>
      </c>
      <c r="B133" s="32" t="s">
        <v>37</v>
      </c>
      <c r="C133" s="32">
        <v>10</v>
      </c>
      <c r="D133" s="32" t="s">
        <v>38</v>
      </c>
      <c r="E133" s="39" t="s">
        <v>455</v>
      </c>
      <c r="F133" s="59">
        <f t="shared" si="125"/>
        <v>397887950228</v>
      </c>
      <c r="G133" s="59">
        <f t="shared" si="125"/>
        <v>0</v>
      </c>
      <c r="H133" s="59">
        <f t="shared" si="125"/>
        <v>0</v>
      </c>
      <c r="I133" s="59">
        <f t="shared" si="125"/>
        <v>0</v>
      </c>
      <c r="J133" s="59">
        <f t="shared" si="125"/>
        <v>0</v>
      </c>
      <c r="K133" s="40">
        <f t="shared" si="69"/>
        <v>0</v>
      </c>
      <c r="L133" s="59">
        <f>+L134</f>
        <v>397887950228</v>
      </c>
      <c r="M133" s="323">
        <f t="shared" si="68"/>
        <v>4.3517285475959899E-2</v>
      </c>
      <c r="N133" s="59">
        <f t="shared" si="126"/>
        <v>0</v>
      </c>
      <c r="O133" s="59">
        <f t="shared" si="126"/>
        <v>397887950228</v>
      </c>
      <c r="P133" s="59">
        <f t="shared" si="126"/>
        <v>0</v>
      </c>
      <c r="Q133" s="59">
        <f t="shared" si="126"/>
        <v>397887950228</v>
      </c>
      <c r="R133" s="59">
        <f t="shared" si="126"/>
        <v>0</v>
      </c>
      <c r="S133" s="59">
        <f t="shared" si="126"/>
        <v>0</v>
      </c>
      <c r="T133" s="59">
        <f t="shared" si="126"/>
        <v>69934236737</v>
      </c>
      <c r="U133" s="59">
        <f t="shared" si="126"/>
        <v>327953713491</v>
      </c>
      <c r="V133" s="59">
        <f t="shared" si="126"/>
        <v>69934236737</v>
      </c>
      <c r="W133" s="59">
        <f t="shared" si="126"/>
        <v>0</v>
      </c>
      <c r="X133" s="176">
        <f t="shared" si="71"/>
        <v>1</v>
      </c>
      <c r="Y133" s="176">
        <f t="shared" si="72"/>
        <v>0.17576364576239589</v>
      </c>
      <c r="Z133" s="176">
        <f t="shared" si="73"/>
        <v>0.17576364576239589</v>
      </c>
      <c r="AA133" s="176">
        <f t="shared" si="111"/>
        <v>0.17576364576239589</v>
      </c>
      <c r="AB133" s="177">
        <f t="shared" si="127"/>
        <v>1</v>
      </c>
    </row>
    <row r="134" spans="1:29" s="6" customFormat="1" ht="42" customHeight="1" x14ac:dyDescent="0.25">
      <c r="A134" s="114" t="s">
        <v>456</v>
      </c>
      <c r="B134" s="43" t="s">
        <v>37</v>
      </c>
      <c r="C134" s="43">
        <v>10</v>
      </c>
      <c r="D134" s="43" t="s">
        <v>38</v>
      </c>
      <c r="E134" s="44" t="s">
        <v>268</v>
      </c>
      <c r="F134" s="45">
        <v>397887950228</v>
      </c>
      <c r="G134" s="45">
        <v>0</v>
      </c>
      <c r="H134" s="45">
        <v>0</v>
      </c>
      <c r="I134" s="45">
        <v>0</v>
      </c>
      <c r="J134" s="45">
        <v>0</v>
      </c>
      <c r="K134" s="45">
        <f t="shared" si="69"/>
        <v>0</v>
      </c>
      <c r="L134" s="46">
        <f>+F134+K134</f>
        <v>397887950228</v>
      </c>
      <c r="M134" s="86">
        <f t="shared" si="68"/>
        <v>4.3517285475959899E-2</v>
      </c>
      <c r="N134" s="45">
        <v>0</v>
      </c>
      <c r="O134" s="45">
        <v>397887950228</v>
      </c>
      <c r="P134" s="45">
        <f>L134-O134</f>
        <v>0</v>
      </c>
      <c r="Q134" s="45">
        <v>397887950228</v>
      </c>
      <c r="R134" s="45">
        <f>+L134-Q134</f>
        <v>0</v>
      </c>
      <c r="S134" s="45">
        <f>O134-Q134</f>
        <v>0</v>
      </c>
      <c r="T134" s="45">
        <v>69934236737</v>
      </c>
      <c r="U134" s="45">
        <f>+Q134-T134</f>
        <v>327953713491</v>
      </c>
      <c r="V134" s="45">
        <v>69934236737</v>
      </c>
      <c r="W134" s="48">
        <f>+T134-V134</f>
        <v>0</v>
      </c>
      <c r="X134" s="54">
        <f t="shared" si="71"/>
        <v>1</v>
      </c>
      <c r="Y134" s="54">
        <f t="shared" si="72"/>
        <v>0.17576364576239589</v>
      </c>
      <c r="Z134" s="54">
        <f t="shared" si="73"/>
        <v>0.17576364576239589</v>
      </c>
      <c r="AA134" s="54">
        <f t="shared" si="111"/>
        <v>0.17576364576239589</v>
      </c>
      <c r="AB134" s="178">
        <f t="shared" si="127"/>
        <v>1</v>
      </c>
    </row>
    <row r="135" spans="1:29" ht="90" customHeight="1" x14ac:dyDescent="0.25">
      <c r="A135" s="113" t="s">
        <v>457</v>
      </c>
      <c r="B135" s="32" t="s">
        <v>37</v>
      </c>
      <c r="C135" s="32">
        <v>10</v>
      </c>
      <c r="D135" s="32" t="s">
        <v>38</v>
      </c>
      <c r="E135" s="72" t="s">
        <v>458</v>
      </c>
      <c r="F135" s="59">
        <f t="shared" ref="F135:J137" si="128">+F136</f>
        <v>226206278281</v>
      </c>
      <c r="G135" s="59">
        <f t="shared" si="128"/>
        <v>0</v>
      </c>
      <c r="H135" s="59">
        <f t="shared" si="128"/>
        <v>0</v>
      </c>
      <c r="I135" s="59">
        <f t="shared" si="128"/>
        <v>0</v>
      </c>
      <c r="J135" s="59">
        <f t="shared" si="128"/>
        <v>0</v>
      </c>
      <c r="K135" s="40">
        <f t="shared" si="69"/>
        <v>0</v>
      </c>
      <c r="L135" s="59">
        <f>+L136</f>
        <v>226206278281</v>
      </c>
      <c r="M135" s="323">
        <f t="shared" si="68"/>
        <v>2.4740340044899341E-2</v>
      </c>
      <c r="N135" s="59">
        <f t="shared" ref="N135:W137" si="129">+N136</f>
        <v>0</v>
      </c>
      <c r="O135" s="59">
        <f t="shared" si="129"/>
        <v>226206278281</v>
      </c>
      <c r="P135" s="59">
        <f t="shared" si="129"/>
        <v>0</v>
      </c>
      <c r="Q135" s="59">
        <f t="shared" si="129"/>
        <v>226206278281</v>
      </c>
      <c r="R135" s="59">
        <f t="shared" si="129"/>
        <v>0</v>
      </c>
      <c r="S135" s="59">
        <f t="shared" si="129"/>
        <v>0</v>
      </c>
      <c r="T135" s="59">
        <f t="shared" si="129"/>
        <v>50352348445</v>
      </c>
      <c r="U135" s="59">
        <f t="shared" si="129"/>
        <v>175853929836</v>
      </c>
      <c r="V135" s="59">
        <f t="shared" si="129"/>
        <v>50352348445</v>
      </c>
      <c r="W135" s="59">
        <f t="shared" si="129"/>
        <v>0</v>
      </c>
      <c r="X135" s="176">
        <f t="shared" si="71"/>
        <v>1</v>
      </c>
      <c r="Y135" s="176">
        <f t="shared" si="72"/>
        <v>0.22259483170688504</v>
      </c>
      <c r="Z135" s="176">
        <f t="shared" si="73"/>
        <v>0.22259483170688504</v>
      </c>
      <c r="AA135" s="176">
        <f t="shared" si="111"/>
        <v>0.22259483170688504</v>
      </c>
      <c r="AB135" s="177">
        <f t="shared" si="127"/>
        <v>1</v>
      </c>
    </row>
    <row r="136" spans="1:29" ht="80.25" customHeight="1" x14ac:dyDescent="0.25">
      <c r="A136" s="113" t="s">
        <v>459</v>
      </c>
      <c r="B136" s="32" t="s">
        <v>37</v>
      </c>
      <c r="C136" s="32">
        <v>10</v>
      </c>
      <c r="D136" s="32" t="s">
        <v>38</v>
      </c>
      <c r="E136" s="39" t="s">
        <v>257</v>
      </c>
      <c r="F136" s="59">
        <f t="shared" si="128"/>
        <v>226206278281</v>
      </c>
      <c r="G136" s="59">
        <f t="shared" si="128"/>
        <v>0</v>
      </c>
      <c r="H136" s="59">
        <f t="shared" si="128"/>
        <v>0</v>
      </c>
      <c r="I136" s="59">
        <f t="shared" si="128"/>
        <v>0</v>
      </c>
      <c r="J136" s="59">
        <f t="shared" si="128"/>
        <v>0</v>
      </c>
      <c r="K136" s="40">
        <f t="shared" si="69"/>
        <v>0</v>
      </c>
      <c r="L136" s="59">
        <f>+L137</f>
        <v>226206278281</v>
      </c>
      <c r="M136" s="323">
        <f t="shared" si="68"/>
        <v>2.4740340044899341E-2</v>
      </c>
      <c r="N136" s="59">
        <f t="shared" si="129"/>
        <v>0</v>
      </c>
      <c r="O136" s="59">
        <f t="shared" si="129"/>
        <v>226206278281</v>
      </c>
      <c r="P136" s="59">
        <f t="shared" si="129"/>
        <v>0</v>
      </c>
      <c r="Q136" s="59">
        <f t="shared" si="129"/>
        <v>226206278281</v>
      </c>
      <c r="R136" s="59">
        <f t="shared" si="129"/>
        <v>0</v>
      </c>
      <c r="S136" s="59">
        <f t="shared" si="129"/>
        <v>0</v>
      </c>
      <c r="T136" s="59">
        <f t="shared" si="129"/>
        <v>50352348445</v>
      </c>
      <c r="U136" s="59">
        <f t="shared" si="129"/>
        <v>175853929836</v>
      </c>
      <c r="V136" s="59">
        <f t="shared" si="129"/>
        <v>50352348445</v>
      </c>
      <c r="W136" s="59">
        <f t="shared" si="129"/>
        <v>0</v>
      </c>
      <c r="X136" s="176">
        <f t="shared" si="71"/>
        <v>1</v>
      </c>
      <c r="Y136" s="176">
        <f t="shared" si="72"/>
        <v>0.22259483170688504</v>
      </c>
      <c r="Z136" s="176">
        <f t="shared" si="73"/>
        <v>0.22259483170688504</v>
      </c>
      <c r="AA136" s="176">
        <f t="shared" si="111"/>
        <v>0.22259483170688504</v>
      </c>
      <c r="AB136" s="177">
        <f t="shared" si="127"/>
        <v>1</v>
      </c>
    </row>
    <row r="137" spans="1:29" ht="42" customHeight="1" x14ac:dyDescent="0.25">
      <c r="A137" s="113" t="s">
        <v>460</v>
      </c>
      <c r="B137" s="32" t="s">
        <v>37</v>
      </c>
      <c r="C137" s="32">
        <v>10</v>
      </c>
      <c r="D137" s="32" t="s">
        <v>38</v>
      </c>
      <c r="E137" s="39" t="s">
        <v>455</v>
      </c>
      <c r="F137" s="59">
        <f t="shared" si="128"/>
        <v>226206278281</v>
      </c>
      <c r="G137" s="59">
        <f t="shared" si="128"/>
        <v>0</v>
      </c>
      <c r="H137" s="59">
        <f t="shared" si="128"/>
        <v>0</v>
      </c>
      <c r="I137" s="59">
        <f t="shared" si="128"/>
        <v>0</v>
      </c>
      <c r="J137" s="59">
        <f t="shared" si="128"/>
        <v>0</v>
      </c>
      <c r="K137" s="40">
        <f t="shared" si="69"/>
        <v>0</v>
      </c>
      <c r="L137" s="59">
        <f>+L138</f>
        <v>226206278281</v>
      </c>
      <c r="M137" s="323">
        <f t="shared" ref="M137:M200" si="130">L137/$L$307</f>
        <v>2.4740340044899341E-2</v>
      </c>
      <c r="N137" s="59">
        <f t="shared" si="129"/>
        <v>0</v>
      </c>
      <c r="O137" s="59">
        <f t="shared" si="129"/>
        <v>226206278281</v>
      </c>
      <c r="P137" s="59">
        <f t="shared" si="129"/>
        <v>0</v>
      </c>
      <c r="Q137" s="59">
        <f t="shared" si="129"/>
        <v>226206278281</v>
      </c>
      <c r="R137" s="59">
        <f t="shared" si="129"/>
        <v>0</v>
      </c>
      <c r="S137" s="59">
        <f t="shared" si="129"/>
        <v>0</v>
      </c>
      <c r="T137" s="59">
        <f t="shared" si="129"/>
        <v>50352348445</v>
      </c>
      <c r="U137" s="59">
        <f t="shared" si="129"/>
        <v>175853929836</v>
      </c>
      <c r="V137" s="59">
        <f t="shared" si="129"/>
        <v>50352348445</v>
      </c>
      <c r="W137" s="59">
        <f t="shared" si="129"/>
        <v>0</v>
      </c>
      <c r="X137" s="176">
        <f t="shared" si="71"/>
        <v>1</v>
      </c>
      <c r="Y137" s="176">
        <f t="shared" si="72"/>
        <v>0.22259483170688504</v>
      </c>
      <c r="Z137" s="176">
        <f t="shared" si="73"/>
        <v>0.22259483170688504</v>
      </c>
      <c r="AA137" s="176">
        <f t="shared" si="111"/>
        <v>0.22259483170688504</v>
      </c>
      <c r="AB137" s="177">
        <f t="shared" si="127"/>
        <v>1</v>
      </c>
    </row>
    <row r="138" spans="1:29" ht="42" customHeight="1" x14ac:dyDescent="0.25">
      <c r="A138" s="114" t="s">
        <v>461</v>
      </c>
      <c r="B138" s="43" t="s">
        <v>37</v>
      </c>
      <c r="C138" s="43">
        <v>10</v>
      </c>
      <c r="D138" s="43" t="s">
        <v>38</v>
      </c>
      <c r="E138" s="44" t="s">
        <v>268</v>
      </c>
      <c r="F138" s="45">
        <v>226206278281</v>
      </c>
      <c r="G138" s="45">
        <v>0</v>
      </c>
      <c r="H138" s="45">
        <v>0</v>
      </c>
      <c r="I138" s="45">
        <v>0</v>
      </c>
      <c r="J138" s="45">
        <v>0</v>
      </c>
      <c r="K138" s="45">
        <f t="shared" si="69"/>
        <v>0</v>
      </c>
      <c r="L138" s="46">
        <f>+F138+K138</f>
        <v>226206278281</v>
      </c>
      <c r="M138" s="86">
        <f t="shared" si="130"/>
        <v>2.4740340044899341E-2</v>
      </c>
      <c r="N138" s="45">
        <v>0</v>
      </c>
      <c r="O138" s="45">
        <v>226206278281</v>
      </c>
      <c r="P138" s="45">
        <f>L138-O138</f>
        <v>0</v>
      </c>
      <c r="Q138" s="45">
        <v>226206278281</v>
      </c>
      <c r="R138" s="45">
        <f>+L138-Q138</f>
        <v>0</v>
      </c>
      <c r="S138" s="45">
        <f>O138-Q138</f>
        <v>0</v>
      </c>
      <c r="T138" s="45">
        <v>50352348445</v>
      </c>
      <c r="U138" s="45">
        <f>+Q138-T138</f>
        <v>175853929836</v>
      </c>
      <c r="V138" s="45">
        <v>50352348445</v>
      </c>
      <c r="W138" s="48">
        <f>+T138-V138</f>
        <v>0</v>
      </c>
      <c r="X138" s="54">
        <f t="shared" si="71"/>
        <v>1</v>
      </c>
      <c r="Y138" s="54">
        <f t="shared" si="72"/>
        <v>0.22259483170688504</v>
      </c>
      <c r="Z138" s="54">
        <f t="shared" si="73"/>
        <v>0.22259483170688504</v>
      </c>
      <c r="AA138" s="54">
        <f t="shared" si="111"/>
        <v>0.22259483170688504</v>
      </c>
      <c r="AB138" s="178">
        <f t="shared" si="127"/>
        <v>1</v>
      </c>
    </row>
    <row r="139" spans="1:29" ht="75" customHeight="1" x14ac:dyDescent="0.25">
      <c r="A139" s="113" t="s">
        <v>462</v>
      </c>
      <c r="B139" s="32" t="s">
        <v>37</v>
      </c>
      <c r="C139" s="32">
        <v>10</v>
      </c>
      <c r="D139" s="32" t="s">
        <v>38</v>
      </c>
      <c r="E139" s="39" t="s">
        <v>463</v>
      </c>
      <c r="F139" s="59">
        <f t="shared" ref="F139:J141" si="131">+F140</f>
        <v>328067493851</v>
      </c>
      <c r="G139" s="59">
        <f t="shared" si="131"/>
        <v>0</v>
      </c>
      <c r="H139" s="59">
        <f t="shared" si="131"/>
        <v>0</v>
      </c>
      <c r="I139" s="59">
        <f t="shared" si="131"/>
        <v>0</v>
      </c>
      <c r="J139" s="59">
        <f t="shared" si="131"/>
        <v>0</v>
      </c>
      <c r="K139" s="40">
        <f t="shared" ref="K139:K202" si="132">+G139-H139+I139-J139</f>
        <v>0</v>
      </c>
      <c r="L139" s="59">
        <f>+L140</f>
        <v>328067493851</v>
      </c>
      <c r="M139" s="323">
        <f t="shared" si="130"/>
        <v>3.5880972965167263E-2</v>
      </c>
      <c r="N139" s="59">
        <f t="shared" ref="N139:W141" si="133">+N140</f>
        <v>0</v>
      </c>
      <c r="O139" s="59">
        <f t="shared" si="133"/>
        <v>328067493851</v>
      </c>
      <c r="P139" s="59">
        <f t="shared" si="133"/>
        <v>0</v>
      </c>
      <c r="Q139" s="59">
        <f t="shared" si="133"/>
        <v>328067493851</v>
      </c>
      <c r="R139" s="59">
        <f t="shared" si="133"/>
        <v>0</v>
      </c>
      <c r="S139" s="59">
        <f t="shared" si="133"/>
        <v>0</v>
      </c>
      <c r="T139" s="59">
        <f t="shared" si="133"/>
        <v>86548107920</v>
      </c>
      <c r="U139" s="59">
        <f t="shared" si="133"/>
        <v>241519385931</v>
      </c>
      <c r="V139" s="59">
        <f t="shared" si="133"/>
        <v>86548107920</v>
      </c>
      <c r="W139" s="59">
        <f t="shared" si="133"/>
        <v>0</v>
      </c>
      <c r="X139" s="176">
        <f t="shared" si="71"/>
        <v>1</v>
      </c>
      <c r="Y139" s="176">
        <f t="shared" si="72"/>
        <v>0.26381189707050945</v>
      </c>
      <c r="Z139" s="176">
        <f t="shared" si="73"/>
        <v>0.26381189707050945</v>
      </c>
      <c r="AA139" s="176">
        <f t="shared" si="111"/>
        <v>0.26381189707050945</v>
      </c>
      <c r="AB139" s="177">
        <f t="shared" si="127"/>
        <v>1</v>
      </c>
    </row>
    <row r="140" spans="1:29" ht="84" customHeight="1" x14ac:dyDescent="0.25">
      <c r="A140" s="113" t="s">
        <v>464</v>
      </c>
      <c r="B140" s="32" t="s">
        <v>37</v>
      </c>
      <c r="C140" s="32">
        <v>10</v>
      </c>
      <c r="D140" s="32" t="s">
        <v>38</v>
      </c>
      <c r="E140" s="39" t="s">
        <v>257</v>
      </c>
      <c r="F140" s="59">
        <f t="shared" si="131"/>
        <v>328067493851</v>
      </c>
      <c r="G140" s="59">
        <f t="shared" si="131"/>
        <v>0</v>
      </c>
      <c r="H140" s="59">
        <f t="shared" si="131"/>
        <v>0</v>
      </c>
      <c r="I140" s="59">
        <f t="shared" si="131"/>
        <v>0</v>
      </c>
      <c r="J140" s="59">
        <f t="shared" si="131"/>
        <v>0</v>
      </c>
      <c r="K140" s="40">
        <f t="shared" si="132"/>
        <v>0</v>
      </c>
      <c r="L140" s="59">
        <f>+L141</f>
        <v>328067493851</v>
      </c>
      <c r="M140" s="323">
        <f t="shared" si="130"/>
        <v>3.5880972965167263E-2</v>
      </c>
      <c r="N140" s="59">
        <f t="shared" si="133"/>
        <v>0</v>
      </c>
      <c r="O140" s="59">
        <f t="shared" si="133"/>
        <v>328067493851</v>
      </c>
      <c r="P140" s="59">
        <f t="shared" si="133"/>
        <v>0</v>
      </c>
      <c r="Q140" s="59">
        <f t="shared" si="133"/>
        <v>328067493851</v>
      </c>
      <c r="R140" s="59">
        <f t="shared" si="133"/>
        <v>0</v>
      </c>
      <c r="S140" s="59">
        <f t="shared" si="133"/>
        <v>0</v>
      </c>
      <c r="T140" s="59">
        <f t="shared" si="133"/>
        <v>86548107920</v>
      </c>
      <c r="U140" s="59">
        <f t="shared" si="133"/>
        <v>241519385931</v>
      </c>
      <c r="V140" s="59">
        <f t="shared" si="133"/>
        <v>86548107920</v>
      </c>
      <c r="W140" s="59">
        <f t="shared" si="133"/>
        <v>0</v>
      </c>
      <c r="X140" s="176">
        <f t="shared" ref="X140:X203" si="134">+Q140/L140</f>
        <v>1</v>
      </c>
      <c r="Y140" s="176">
        <f t="shared" ref="Y140:Y203" si="135">+T140/L140</f>
        <v>0.26381189707050945</v>
      </c>
      <c r="Z140" s="176">
        <f t="shared" ref="Z140:Z203" si="136">+V140/L140</f>
        <v>0.26381189707050945</v>
      </c>
      <c r="AA140" s="176">
        <f t="shared" si="111"/>
        <v>0.26381189707050945</v>
      </c>
      <c r="AB140" s="177">
        <f t="shared" si="127"/>
        <v>1</v>
      </c>
    </row>
    <row r="141" spans="1:29" ht="42" customHeight="1" x14ac:dyDescent="0.25">
      <c r="A141" s="113" t="s">
        <v>465</v>
      </c>
      <c r="B141" s="32" t="s">
        <v>37</v>
      </c>
      <c r="C141" s="32">
        <v>10</v>
      </c>
      <c r="D141" s="32" t="s">
        <v>38</v>
      </c>
      <c r="E141" s="39" t="s">
        <v>455</v>
      </c>
      <c r="F141" s="59">
        <f t="shared" si="131"/>
        <v>328067493851</v>
      </c>
      <c r="G141" s="59">
        <f t="shared" si="131"/>
        <v>0</v>
      </c>
      <c r="H141" s="59">
        <f t="shared" si="131"/>
        <v>0</v>
      </c>
      <c r="I141" s="59">
        <f t="shared" si="131"/>
        <v>0</v>
      </c>
      <c r="J141" s="59">
        <f t="shared" si="131"/>
        <v>0</v>
      </c>
      <c r="K141" s="40">
        <f t="shared" si="132"/>
        <v>0</v>
      </c>
      <c r="L141" s="59">
        <f>+L142</f>
        <v>328067493851</v>
      </c>
      <c r="M141" s="323">
        <f t="shared" si="130"/>
        <v>3.5880972965167263E-2</v>
      </c>
      <c r="N141" s="59">
        <f t="shared" si="133"/>
        <v>0</v>
      </c>
      <c r="O141" s="59">
        <f t="shared" si="133"/>
        <v>328067493851</v>
      </c>
      <c r="P141" s="59">
        <f t="shared" si="133"/>
        <v>0</v>
      </c>
      <c r="Q141" s="59">
        <f t="shared" si="133"/>
        <v>328067493851</v>
      </c>
      <c r="R141" s="59">
        <f t="shared" si="133"/>
        <v>0</v>
      </c>
      <c r="S141" s="59">
        <f t="shared" si="133"/>
        <v>0</v>
      </c>
      <c r="T141" s="59">
        <f t="shared" si="133"/>
        <v>86548107920</v>
      </c>
      <c r="U141" s="59">
        <f t="shared" si="133"/>
        <v>241519385931</v>
      </c>
      <c r="V141" s="59">
        <f t="shared" si="133"/>
        <v>86548107920</v>
      </c>
      <c r="W141" s="59">
        <f t="shared" si="133"/>
        <v>0</v>
      </c>
      <c r="X141" s="176">
        <f t="shared" si="134"/>
        <v>1</v>
      </c>
      <c r="Y141" s="176">
        <f t="shared" si="135"/>
        <v>0.26381189707050945</v>
      </c>
      <c r="Z141" s="176">
        <f t="shared" si="136"/>
        <v>0.26381189707050945</v>
      </c>
      <c r="AA141" s="176">
        <f t="shared" si="111"/>
        <v>0.26381189707050945</v>
      </c>
      <c r="AB141" s="177">
        <f t="shared" si="127"/>
        <v>1</v>
      </c>
    </row>
    <row r="142" spans="1:29" ht="42" customHeight="1" x14ac:dyDescent="0.25">
      <c r="A142" s="351" t="s">
        <v>466</v>
      </c>
      <c r="B142" s="83" t="s">
        <v>37</v>
      </c>
      <c r="C142" s="83">
        <v>10</v>
      </c>
      <c r="D142" s="83" t="s">
        <v>38</v>
      </c>
      <c r="E142" s="84" t="s">
        <v>268</v>
      </c>
      <c r="F142" s="45">
        <v>328067493851</v>
      </c>
      <c r="G142" s="45">
        <v>0</v>
      </c>
      <c r="H142" s="45">
        <v>0</v>
      </c>
      <c r="I142" s="45">
        <v>0</v>
      </c>
      <c r="J142" s="45">
        <v>0</v>
      </c>
      <c r="K142" s="45">
        <f t="shared" si="132"/>
        <v>0</v>
      </c>
      <c r="L142" s="46">
        <f>+F142+K142</f>
        <v>328067493851</v>
      </c>
      <c r="M142" s="86">
        <f t="shared" si="130"/>
        <v>3.5880972965167263E-2</v>
      </c>
      <c r="N142" s="45">
        <v>0</v>
      </c>
      <c r="O142" s="45">
        <v>328067493851</v>
      </c>
      <c r="P142" s="45">
        <f>L142-O142</f>
        <v>0</v>
      </c>
      <c r="Q142" s="45">
        <v>328067493851</v>
      </c>
      <c r="R142" s="45">
        <f>+L142-Q142</f>
        <v>0</v>
      </c>
      <c r="S142" s="45">
        <f>O142-Q142</f>
        <v>0</v>
      </c>
      <c r="T142" s="45">
        <v>86548107920</v>
      </c>
      <c r="U142" s="45">
        <f>+Q142-T142</f>
        <v>241519385931</v>
      </c>
      <c r="V142" s="45">
        <v>86548107920</v>
      </c>
      <c r="W142" s="48">
        <f>+T142-V142</f>
        <v>0</v>
      </c>
      <c r="X142" s="54">
        <f t="shared" si="134"/>
        <v>1</v>
      </c>
      <c r="Y142" s="54">
        <f t="shared" si="135"/>
        <v>0.26381189707050945</v>
      </c>
      <c r="Z142" s="54">
        <f t="shared" si="136"/>
        <v>0.26381189707050945</v>
      </c>
      <c r="AA142" s="54">
        <f t="shared" si="111"/>
        <v>0.26381189707050945</v>
      </c>
      <c r="AB142" s="178">
        <f t="shared" si="127"/>
        <v>1</v>
      </c>
    </row>
    <row r="143" spans="1:29" ht="85.5" customHeight="1" x14ac:dyDescent="0.25">
      <c r="A143" s="113" t="s">
        <v>467</v>
      </c>
      <c r="B143" s="32" t="s">
        <v>37</v>
      </c>
      <c r="C143" s="32">
        <v>10</v>
      </c>
      <c r="D143" s="32" t="s">
        <v>38</v>
      </c>
      <c r="E143" s="39" t="s">
        <v>468</v>
      </c>
      <c r="F143" s="59">
        <f t="shared" ref="F143:J145" si="137">+F144</f>
        <v>317949718406</v>
      </c>
      <c r="G143" s="59">
        <f t="shared" si="137"/>
        <v>0</v>
      </c>
      <c r="H143" s="59">
        <f t="shared" si="137"/>
        <v>0</v>
      </c>
      <c r="I143" s="59">
        <f t="shared" si="137"/>
        <v>0</v>
      </c>
      <c r="J143" s="59">
        <f t="shared" si="137"/>
        <v>0</v>
      </c>
      <c r="K143" s="40">
        <f t="shared" si="132"/>
        <v>0</v>
      </c>
      <c r="L143" s="59">
        <f>+L144</f>
        <v>317949718406</v>
      </c>
      <c r="M143" s="323">
        <f t="shared" si="130"/>
        <v>3.4774384735567897E-2</v>
      </c>
      <c r="N143" s="59">
        <f t="shared" ref="N143:W145" si="138">+N144</f>
        <v>0</v>
      </c>
      <c r="O143" s="59">
        <f t="shared" si="138"/>
        <v>317949718406</v>
      </c>
      <c r="P143" s="59">
        <f t="shared" si="138"/>
        <v>0</v>
      </c>
      <c r="Q143" s="59">
        <f t="shared" si="138"/>
        <v>317949718406</v>
      </c>
      <c r="R143" s="59">
        <f t="shared" si="138"/>
        <v>0</v>
      </c>
      <c r="S143" s="59">
        <f t="shared" si="138"/>
        <v>0</v>
      </c>
      <c r="T143" s="59">
        <f t="shared" si="138"/>
        <v>100987624227</v>
      </c>
      <c r="U143" s="59">
        <f t="shared" si="138"/>
        <v>216962094179</v>
      </c>
      <c r="V143" s="59">
        <f t="shared" si="138"/>
        <v>100987624227</v>
      </c>
      <c r="W143" s="59">
        <f t="shared" si="138"/>
        <v>0</v>
      </c>
      <c r="X143" s="176">
        <f t="shared" si="134"/>
        <v>1</v>
      </c>
      <c r="Y143" s="176">
        <f t="shared" si="135"/>
        <v>0.31762136709316324</v>
      </c>
      <c r="Z143" s="176">
        <f t="shared" si="136"/>
        <v>0.31762136709316324</v>
      </c>
      <c r="AA143" s="176">
        <f t="shared" si="111"/>
        <v>0.31762136709316324</v>
      </c>
      <c r="AB143" s="177">
        <f t="shared" si="127"/>
        <v>1</v>
      </c>
    </row>
    <row r="144" spans="1:29" ht="83.25" customHeight="1" x14ac:dyDescent="0.25">
      <c r="A144" s="113" t="s">
        <v>469</v>
      </c>
      <c r="B144" s="32" t="s">
        <v>37</v>
      </c>
      <c r="C144" s="32">
        <v>10</v>
      </c>
      <c r="D144" s="32" t="s">
        <v>38</v>
      </c>
      <c r="E144" s="39" t="s">
        <v>257</v>
      </c>
      <c r="F144" s="59">
        <f t="shared" si="137"/>
        <v>317949718406</v>
      </c>
      <c r="G144" s="59">
        <f t="shared" si="137"/>
        <v>0</v>
      </c>
      <c r="H144" s="59">
        <f t="shared" si="137"/>
        <v>0</v>
      </c>
      <c r="I144" s="59">
        <f t="shared" si="137"/>
        <v>0</v>
      </c>
      <c r="J144" s="59">
        <f t="shared" si="137"/>
        <v>0</v>
      </c>
      <c r="K144" s="40">
        <f t="shared" si="132"/>
        <v>0</v>
      </c>
      <c r="L144" s="59">
        <f>+L145</f>
        <v>317949718406</v>
      </c>
      <c r="M144" s="323">
        <f t="shared" si="130"/>
        <v>3.4774384735567897E-2</v>
      </c>
      <c r="N144" s="59">
        <f t="shared" si="138"/>
        <v>0</v>
      </c>
      <c r="O144" s="59">
        <f t="shared" si="138"/>
        <v>317949718406</v>
      </c>
      <c r="P144" s="59">
        <f t="shared" si="138"/>
        <v>0</v>
      </c>
      <c r="Q144" s="59">
        <f t="shared" si="138"/>
        <v>317949718406</v>
      </c>
      <c r="R144" s="59">
        <f t="shared" si="138"/>
        <v>0</v>
      </c>
      <c r="S144" s="59">
        <f t="shared" si="138"/>
        <v>0</v>
      </c>
      <c r="T144" s="59">
        <f t="shared" si="138"/>
        <v>100987624227</v>
      </c>
      <c r="U144" s="59">
        <f t="shared" si="138"/>
        <v>216962094179</v>
      </c>
      <c r="V144" s="59">
        <f t="shared" si="138"/>
        <v>100987624227</v>
      </c>
      <c r="W144" s="59">
        <f t="shared" si="138"/>
        <v>0</v>
      </c>
      <c r="X144" s="176">
        <f t="shared" si="134"/>
        <v>1</v>
      </c>
      <c r="Y144" s="176">
        <f t="shared" si="135"/>
        <v>0.31762136709316324</v>
      </c>
      <c r="Z144" s="176">
        <f t="shared" si="136"/>
        <v>0.31762136709316324</v>
      </c>
      <c r="AA144" s="176">
        <f t="shared" si="111"/>
        <v>0.31762136709316324</v>
      </c>
      <c r="AB144" s="177">
        <f t="shared" si="127"/>
        <v>1</v>
      </c>
    </row>
    <row r="145" spans="1:28" ht="42" customHeight="1" x14ac:dyDescent="0.25">
      <c r="A145" s="113" t="s">
        <v>470</v>
      </c>
      <c r="B145" s="32" t="s">
        <v>37</v>
      </c>
      <c r="C145" s="32">
        <v>10</v>
      </c>
      <c r="D145" s="32" t="s">
        <v>38</v>
      </c>
      <c r="E145" s="39" t="s">
        <v>455</v>
      </c>
      <c r="F145" s="59">
        <f t="shared" si="137"/>
        <v>317949718406</v>
      </c>
      <c r="G145" s="59">
        <f t="shared" si="137"/>
        <v>0</v>
      </c>
      <c r="H145" s="59">
        <f t="shared" si="137"/>
        <v>0</v>
      </c>
      <c r="I145" s="59">
        <f t="shared" si="137"/>
        <v>0</v>
      </c>
      <c r="J145" s="59">
        <f t="shared" si="137"/>
        <v>0</v>
      </c>
      <c r="K145" s="40">
        <f t="shared" si="132"/>
        <v>0</v>
      </c>
      <c r="L145" s="59">
        <f>+L146</f>
        <v>317949718406</v>
      </c>
      <c r="M145" s="323">
        <f t="shared" si="130"/>
        <v>3.4774384735567897E-2</v>
      </c>
      <c r="N145" s="59">
        <f t="shared" si="138"/>
        <v>0</v>
      </c>
      <c r="O145" s="59">
        <f t="shared" si="138"/>
        <v>317949718406</v>
      </c>
      <c r="P145" s="59">
        <f t="shared" si="138"/>
        <v>0</v>
      </c>
      <c r="Q145" s="59">
        <f t="shared" si="138"/>
        <v>317949718406</v>
      </c>
      <c r="R145" s="59">
        <f t="shared" si="138"/>
        <v>0</v>
      </c>
      <c r="S145" s="59">
        <f t="shared" si="138"/>
        <v>0</v>
      </c>
      <c r="T145" s="59">
        <f t="shared" si="138"/>
        <v>100987624227</v>
      </c>
      <c r="U145" s="59">
        <f t="shared" si="138"/>
        <v>216962094179</v>
      </c>
      <c r="V145" s="59">
        <f t="shared" si="138"/>
        <v>100987624227</v>
      </c>
      <c r="W145" s="59">
        <f t="shared" si="138"/>
        <v>0</v>
      </c>
      <c r="X145" s="176">
        <f t="shared" si="134"/>
        <v>1</v>
      </c>
      <c r="Y145" s="176">
        <f t="shared" si="135"/>
        <v>0.31762136709316324</v>
      </c>
      <c r="Z145" s="176">
        <f t="shared" si="136"/>
        <v>0.31762136709316324</v>
      </c>
      <c r="AA145" s="176">
        <f t="shared" si="111"/>
        <v>0.31762136709316324</v>
      </c>
      <c r="AB145" s="177">
        <f t="shared" si="127"/>
        <v>1</v>
      </c>
    </row>
    <row r="146" spans="1:28" ht="42" customHeight="1" x14ac:dyDescent="0.25">
      <c r="A146" s="351" t="s">
        <v>471</v>
      </c>
      <c r="B146" s="83" t="s">
        <v>37</v>
      </c>
      <c r="C146" s="83">
        <v>10</v>
      </c>
      <c r="D146" s="83" t="s">
        <v>38</v>
      </c>
      <c r="E146" s="84" t="s">
        <v>268</v>
      </c>
      <c r="F146" s="45">
        <v>317949718406</v>
      </c>
      <c r="G146" s="45">
        <v>0</v>
      </c>
      <c r="H146" s="45">
        <v>0</v>
      </c>
      <c r="I146" s="45">
        <v>0</v>
      </c>
      <c r="J146" s="45">
        <v>0</v>
      </c>
      <c r="K146" s="45">
        <f t="shared" si="132"/>
        <v>0</v>
      </c>
      <c r="L146" s="46">
        <f>+F146+K146</f>
        <v>317949718406</v>
      </c>
      <c r="M146" s="86">
        <f t="shared" si="130"/>
        <v>3.4774384735567897E-2</v>
      </c>
      <c r="N146" s="45">
        <v>0</v>
      </c>
      <c r="O146" s="45">
        <v>317949718406</v>
      </c>
      <c r="P146" s="45">
        <f>L146-O146</f>
        <v>0</v>
      </c>
      <c r="Q146" s="45">
        <v>317949718406</v>
      </c>
      <c r="R146" s="45">
        <f>+L146-Q146</f>
        <v>0</v>
      </c>
      <c r="S146" s="45">
        <f>O146-Q146</f>
        <v>0</v>
      </c>
      <c r="T146" s="45">
        <v>100987624227</v>
      </c>
      <c r="U146" s="45">
        <f>+Q146-T146</f>
        <v>216962094179</v>
      </c>
      <c r="V146" s="45">
        <v>100987624227</v>
      </c>
      <c r="W146" s="48">
        <f>+T146-V146</f>
        <v>0</v>
      </c>
      <c r="X146" s="54">
        <f t="shared" si="134"/>
        <v>1</v>
      </c>
      <c r="Y146" s="54">
        <f t="shared" si="135"/>
        <v>0.31762136709316324</v>
      </c>
      <c r="Z146" s="54">
        <f t="shared" si="136"/>
        <v>0.31762136709316324</v>
      </c>
      <c r="AA146" s="54">
        <f t="shared" si="111"/>
        <v>0.31762136709316324</v>
      </c>
      <c r="AB146" s="178">
        <f t="shared" si="127"/>
        <v>1</v>
      </c>
    </row>
    <row r="147" spans="1:28" ht="71.25" customHeight="1" x14ac:dyDescent="0.25">
      <c r="A147" s="113" t="s">
        <v>472</v>
      </c>
      <c r="B147" s="32" t="s">
        <v>37</v>
      </c>
      <c r="C147" s="32">
        <v>10</v>
      </c>
      <c r="D147" s="32" t="s">
        <v>38</v>
      </c>
      <c r="E147" s="39" t="s">
        <v>473</v>
      </c>
      <c r="F147" s="59">
        <f t="shared" ref="F147:J149" si="139">+F148</f>
        <v>228384125855</v>
      </c>
      <c r="G147" s="59">
        <f t="shared" si="139"/>
        <v>0</v>
      </c>
      <c r="H147" s="59">
        <f t="shared" si="139"/>
        <v>0</v>
      </c>
      <c r="I147" s="59">
        <f t="shared" si="139"/>
        <v>0</v>
      </c>
      <c r="J147" s="59">
        <f t="shared" si="139"/>
        <v>0</v>
      </c>
      <c r="K147" s="40">
        <f t="shared" si="132"/>
        <v>0</v>
      </c>
      <c r="L147" s="59">
        <f>+L148</f>
        <v>228384125855</v>
      </c>
      <c r="M147" s="323">
        <f t="shared" si="130"/>
        <v>2.4978532768621123E-2</v>
      </c>
      <c r="N147" s="59">
        <f t="shared" ref="N147:W149" si="140">+N148</f>
        <v>0</v>
      </c>
      <c r="O147" s="59">
        <f t="shared" si="140"/>
        <v>228384125855</v>
      </c>
      <c r="P147" s="59">
        <f t="shared" si="140"/>
        <v>0</v>
      </c>
      <c r="Q147" s="59">
        <f t="shared" si="140"/>
        <v>228384125855</v>
      </c>
      <c r="R147" s="59">
        <f t="shared" si="140"/>
        <v>0</v>
      </c>
      <c r="S147" s="59">
        <f t="shared" si="140"/>
        <v>0</v>
      </c>
      <c r="T147" s="59">
        <f t="shared" si="140"/>
        <v>84858091190</v>
      </c>
      <c r="U147" s="59">
        <f t="shared" si="140"/>
        <v>143526034665</v>
      </c>
      <c r="V147" s="59">
        <f t="shared" si="140"/>
        <v>84858091190</v>
      </c>
      <c r="W147" s="59">
        <f t="shared" si="140"/>
        <v>0</v>
      </c>
      <c r="X147" s="176">
        <f t="shared" si="134"/>
        <v>1</v>
      </c>
      <c r="Y147" s="176">
        <f t="shared" si="135"/>
        <v>0.37155862244066823</v>
      </c>
      <c r="Z147" s="176">
        <f t="shared" si="136"/>
        <v>0.37155862244066823</v>
      </c>
      <c r="AA147" s="176">
        <f t="shared" si="111"/>
        <v>0.37155862244066823</v>
      </c>
      <c r="AB147" s="177">
        <f t="shared" si="127"/>
        <v>1</v>
      </c>
    </row>
    <row r="148" spans="1:28" ht="70.5" customHeight="1" x14ac:dyDescent="0.25">
      <c r="A148" s="113" t="s">
        <v>474</v>
      </c>
      <c r="B148" s="32" t="s">
        <v>37</v>
      </c>
      <c r="C148" s="32">
        <v>10</v>
      </c>
      <c r="D148" s="32" t="s">
        <v>38</v>
      </c>
      <c r="E148" s="39" t="s">
        <v>257</v>
      </c>
      <c r="F148" s="59">
        <f t="shared" si="139"/>
        <v>228384125855</v>
      </c>
      <c r="G148" s="59">
        <f t="shared" si="139"/>
        <v>0</v>
      </c>
      <c r="H148" s="59">
        <f t="shared" si="139"/>
        <v>0</v>
      </c>
      <c r="I148" s="59">
        <f t="shared" si="139"/>
        <v>0</v>
      </c>
      <c r="J148" s="59">
        <f t="shared" si="139"/>
        <v>0</v>
      </c>
      <c r="K148" s="40">
        <f t="shared" si="132"/>
        <v>0</v>
      </c>
      <c r="L148" s="59">
        <f>+L149</f>
        <v>228384125855</v>
      </c>
      <c r="M148" s="323">
        <f t="shared" si="130"/>
        <v>2.4978532768621123E-2</v>
      </c>
      <c r="N148" s="59">
        <f t="shared" si="140"/>
        <v>0</v>
      </c>
      <c r="O148" s="59">
        <f t="shared" si="140"/>
        <v>228384125855</v>
      </c>
      <c r="P148" s="59">
        <f t="shared" si="140"/>
        <v>0</v>
      </c>
      <c r="Q148" s="59">
        <f t="shared" si="140"/>
        <v>228384125855</v>
      </c>
      <c r="R148" s="59">
        <f t="shared" si="140"/>
        <v>0</v>
      </c>
      <c r="S148" s="59">
        <f t="shared" si="140"/>
        <v>0</v>
      </c>
      <c r="T148" s="59">
        <f t="shared" si="140"/>
        <v>84858091190</v>
      </c>
      <c r="U148" s="59">
        <f t="shared" si="140"/>
        <v>143526034665</v>
      </c>
      <c r="V148" s="59">
        <f t="shared" si="140"/>
        <v>84858091190</v>
      </c>
      <c r="W148" s="59">
        <f t="shared" si="140"/>
        <v>0</v>
      </c>
      <c r="X148" s="176">
        <f t="shared" si="134"/>
        <v>1</v>
      </c>
      <c r="Y148" s="176">
        <f t="shared" si="135"/>
        <v>0.37155862244066823</v>
      </c>
      <c r="Z148" s="176">
        <f t="shared" si="136"/>
        <v>0.37155862244066823</v>
      </c>
      <c r="AA148" s="176">
        <f t="shared" si="111"/>
        <v>0.37155862244066823</v>
      </c>
      <c r="AB148" s="177">
        <f t="shared" si="127"/>
        <v>1</v>
      </c>
    </row>
    <row r="149" spans="1:28" ht="42" customHeight="1" x14ac:dyDescent="0.25">
      <c r="A149" s="113" t="s">
        <v>475</v>
      </c>
      <c r="B149" s="32" t="s">
        <v>37</v>
      </c>
      <c r="C149" s="32">
        <v>10</v>
      </c>
      <c r="D149" s="32" t="s">
        <v>38</v>
      </c>
      <c r="E149" s="39" t="s">
        <v>455</v>
      </c>
      <c r="F149" s="59">
        <f t="shared" si="139"/>
        <v>228384125855</v>
      </c>
      <c r="G149" s="59">
        <f t="shared" si="139"/>
        <v>0</v>
      </c>
      <c r="H149" s="59">
        <f t="shared" si="139"/>
        <v>0</v>
      </c>
      <c r="I149" s="59">
        <f t="shared" si="139"/>
        <v>0</v>
      </c>
      <c r="J149" s="59">
        <f t="shared" si="139"/>
        <v>0</v>
      </c>
      <c r="K149" s="40">
        <f t="shared" si="132"/>
        <v>0</v>
      </c>
      <c r="L149" s="59">
        <f>+L150</f>
        <v>228384125855</v>
      </c>
      <c r="M149" s="323">
        <f t="shared" si="130"/>
        <v>2.4978532768621123E-2</v>
      </c>
      <c r="N149" s="59">
        <f t="shared" si="140"/>
        <v>0</v>
      </c>
      <c r="O149" s="59">
        <f t="shared" si="140"/>
        <v>228384125855</v>
      </c>
      <c r="P149" s="59">
        <f t="shared" si="140"/>
        <v>0</v>
      </c>
      <c r="Q149" s="59">
        <f t="shared" si="140"/>
        <v>228384125855</v>
      </c>
      <c r="R149" s="59">
        <f t="shared" si="140"/>
        <v>0</v>
      </c>
      <c r="S149" s="59">
        <f t="shared" si="140"/>
        <v>0</v>
      </c>
      <c r="T149" s="59">
        <f t="shared" si="140"/>
        <v>84858091190</v>
      </c>
      <c r="U149" s="59">
        <f t="shared" si="140"/>
        <v>143526034665</v>
      </c>
      <c r="V149" s="59">
        <f t="shared" si="140"/>
        <v>84858091190</v>
      </c>
      <c r="W149" s="59">
        <f t="shared" si="140"/>
        <v>0</v>
      </c>
      <c r="X149" s="176">
        <f t="shared" si="134"/>
        <v>1</v>
      </c>
      <c r="Y149" s="176">
        <f t="shared" si="135"/>
        <v>0.37155862244066823</v>
      </c>
      <c r="Z149" s="176">
        <f t="shared" si="136"/>
        <v>0.37155862244066823</v>
      </c>
      <c r="AA149" s="176">
        <f t="shared" si="111"/>
        <v>0.37155862244066823</v>
      </c>
      <c r="AB149" s="177">
        <f t="shared" si="127"/>
        <v>1</v>
      </c>
    </row>
    <row r="150" spans="1:28" ht="42" customHeight="1" x14ac:dyDescent="0.25">
      <c r="A150" s="114" t="s">
        <v>476</v>
      </c>
      <c r="B150" s="43" t="s">
        <v>37</v>
      </c>
      <c r="C150" s="43">
        <v>10</v>
      </c>
      <c r="D150" s="43" t="s">
        <v>38</v>
      </c>
      <c r="E150" s="44" t="s">
        <v>268</v>
      </c>
      <c r="F150" s="45">
        <v>228384125855</v>
      </c>
      <c r="G150" s="45">
        <v>0</v>
      </c>
      <c r="H150" s="45">
        <v>0</v>
      </c>
      <c r="I150" s="45">
        <v>0</v>
      </c>
      <c r="J150" s="45">
        <v>0</v>
      </c>
      <c r="K150" s="45">
        <f t="shared" si="132"/>
        <v>0</v>
      </c>
      <c r="L150" s="46">
        <f>+F150+K150</f>
        <v>228384125855</v>
      </c>
      <c r="M150" s="86">
        <f t="shared" si="130"/>
        <v>2.4978532768621123E-2</v>
      </c>
      <c r="N150" s="45">
        <v>0</v>
      </c>
      <c r="O150" s="45">
        <v>228384125855</v>
      </c>
      <c r="P150" s="45">
        <f>L150-O150</f>
        <v>0</v>
      </c>
      <c r="Q150" s="45">
        <v>228384125855</v>
      </c>
      <c r="R150" s="45">
        <f>+L150-Q150</f>
        <v>0</v>
      </c>
      <c r="S150" s="45">
        <f>O150-Q150</f>
        <v>0</v>
      </c>
      <c r="T150" s="45">
        <v>84858091190</v>
      </c>
      <c r="U150" s="45">
        <f>+Q150-T150</f>
        <v>143526034665</v>
      </c>
      <c r="V150" s="45">
        <v>84858091190</v>
      </c>
      <c r="W150" s="48">
        <f>+T150-V150</f>
        <v>0</v>
      </c>
      <c r="X150" s="54">
        <f t="shared" si="134"/>
        <v>1</v>
      </c>
      <c r="Y150" s="54">
        <f t="shared" si="135"/>
        <v>0.37155862244066823</v>
      </c>
      <c r="Z150" s="54">
        <f t="shared" si="136"/>
        <v>0.37155862244066823</v>
      </c>
      <c r="AA150" s="54">
        <f t="shared" si="111"/>
        <v>0.37155862244066823</v>
      </c>
      <c r="AB150" s="178">
        <f t="shared" si="127"/>
        <v>1</v>
      </c>
    </row>
    <row r="151" spans="1:28" ht="75" customHeight="1" x14ac:dyDescent="0.25">
      <c r="A151" s="113" t="s">
        <v>477</v>
      </c>
      <c r="B151" s="32" t="s">
        <v>37</v>
      </c>
      <c r="C151" s="32">
        <v>10</v>
      </c>
      <c r="D151" s="32" t="s">
        <v>38</v>
      </c>
      <c r="E151" s="39" t="s">
        <v>478</v>
      </c>
      <c r="F151" s="59">
        <f t="shared" ref="F151:J153" si="141">+F152</f>
        <v>246689655363</v>
      </c>
      <c r="G151" s="59">
        <f t="shared" si="141"/>
        <v>0</v>
      </c>
      <c r="H151" s="59">
        <f t="shared" si="141"/>
        <v>0</v>
      </c>
      <c r="I151" s="59">
        <f t="shared" si="141"/>
        <v>0</v>
      </c>
      <c r="J151" s="59">
        <f t="shared" si="141"/>
        <v>0</v>
      </c>
      <c r="K151" s="40">
        <f t="shared" si="132"/>
        <v>0</v>
      </c>
      <c r="L151" s="59">
        <f>+L152</f>
        <v>246689655363</v>
      </c>
      <c r="M151" s="323">
        <f t="shared" si="130"/>
        <v>2.6980621429340223E-2</v>
      </c>
      <c r="N151" s="59">
        <f t="shared" ref="N151:W153" si="142">+N152</f>
        <v>0</v>
      </c>
      <c r="O151" s="59">
        <f t="shared" si="142"/>
        <v>246689655363</v>
      </c>
      <c r="P151" s="59">
        <f t="shared" si="142"/>
        <v>0</v>
      </c>
      <c r="Q151" s="59">
        <f t="shared" si="142"/>
        <v>246689655363</v>
      </c>
      <c r="R151" s="59">
        <f t="shared" si="142"/>
        <v>0</v>
      </c>
      <c r="S151" s="59">
        <f t="shared" si="142"/>
        <v>0</v>
      </c>
      <c r="T151" s="59">
        <f t="shared" si="142"/>
        <v>94671479066</v>
      </c>
      <c r="U151" s="59">
        <f t="shared" si="142"/>
        <v>152018176297</v>
      </c>
      <c r="V151" s="59">
        <f t="shared" si="142"/>
        <v>94671479066</v>
      </c>
      <c r="W151" s="59">
        <f t="shared" si="142"/>
        <v>0</v>
      </c>
      <c r="X151" s="176">
        <f t="shared" si="134"/>
        <v>1</v>
      </c>
      <c r="Y151" s="176">
        <f t="shared" si="135"/>
        <v>0.38376752736831377</v>
      </c>
      <c r="Z151" s="176">
        <f t="shared" si="136"/>
        <v>0.38376752736831377</v>
      </c>
      <c r="AA151" s="176">
        <f t="shared" si="111"/>
        <v>0.38376752736831377</v>
      </c>
      <c r="AB151" s="177">
        <f t="shared" si="127"/>
        <v>1</v>
      </c>
    </row>
    <row r="152" spans="1:28" ht="75.75" customHeight="1" x14ac:dyDescent="0.25">
      <c r="A152" s="113" t="s">
        <v>479</v>
      </c>
      <c r="B152" s="32" t="s">
        <v>37</v>
      </c>
      <c r="C152" s="32">
        <v>10</v>
      </c>
      <c r="D152" s="32" t="s">
        <v>38</v>
      </c>
      <c r="E152" s="39" t="s">
        <v>257</v>
      </c>
      <c r="F152" s="59">
        <f t="shared" si="141"/>
        <v>246689655363</v>
      </c>
      <c r="G152" s="59">
        <f t="shared" si="141"/>
        <v>0</v>
      </c>
      <c r="H152" s="59">
        <f t="shared" si="141"/>
        <v>0</v>
      </c>
      <c r="I152" s="59">
        <f t="shared" si="141"/>
        <v>0</v>
      </c>
      <c r="J152" s="59">
        <f t="shared" si="141"/>
        <v>0</v>
      </c>
      <c r="K152" s="40">
        <f t="shared" si="132"/>
        <v>0</v>
      </c>
      <c r="L152" s="59">
        <f>+L153</f>
        <v>246689655363</v>
      </c>
      <c r="M152" s="323">
        <f t="shared" si="130"/>
        <v>2.6980621429340223E-2</v>
      </c>
      <c r="N152" s="59">
        <f t="shared" si="142"/>
        <v>0</v>
      </c>
      <c r="O152" s="59">
        <f t="shared" si="142"/>
        <v>246689655363</v>
      </c>
      <c r="P152" s="59">
        <f t="shared" si="142"/>
        <v>0</v>
      </c>
      <c r="Q152" s="59">
        <f t="shared" si="142"/>
        <v>246689655363</v>
      </c>
      <c r="R152" s="59">
        <f t="shared" si="142"/>
        <v>0</v>
      </c>
      <c r="S152" s="59">
        <f t="shared" si="142"/>
        <v>0</v>
      </c>
      <c r="T152" s="59">
        <f t="shared" si="142"/>
        <v>94671479066</v>
      </c>
      <c r="U152" s="59">
        <f t="shared" si="142"/>
        <v>152018176297</v>
      </c>
      <c r="V152" s="59">
        <f t="shared" si="142"/>
        <v>94671479066</v>
      </c>
      <c r="W152" s="59">
        <f t="shared" si="142"/>
        <v>0</v>
      </c>
      <c r="X152" s="176">
        <f t="shared" si="134"/>
        <v>1</v>
      </c>
      <c r="Y152" s="176">
        <f t="shared" si="135"/>
        <v>0.38376752736831377</v>
      </c>
      <c r="Z152" s="176">
        <f t="shared" si="136"/>
        <v>0.38376752736831377</v>
      </c>
      <c r="AA152" s="176">
        <f t="shared" si="111"/>
        <v>0.38376752736831377</v>
      </c>
      <c r="AB152" s="177">
        <f t="shared" si="127"/>
        <v>1</v>
      </c>
    </row>
    <row r="153" spans="1:28" ht="42" customHeight="1" x14ac:dyDescent="0.25">
      <c r="A153" s="113" t="s">
        <v>480</v>
      </c>
      <c r="B153" s="32" t="s">
        <v>37</v>
      </c>
      <c r="C153" s="32">
        <v>10</v>
      </c>
      <c r="D153" s="32" t="s">
        <v>38</v>
      </c>
      <c r="E153" s="39" t="s">
        <v>455</v>
      </c>
      <c r="F153" s="59">
        <f t="shared" si="141"/>
        <v>246689655363</v>
      </c>
      <c r="G153" s="59">
        <f t="shared" si="141"/>
        <v>0</v>
      </c>
      <c r="H153" s="59">
        <f t="shared" si="141"/>
        <v>0</v>
      </c>
      <c r="I153" s="59">
        <f t="shared" si="141"/>
        <v>0</v>
      </c>
      <c r="J153" s="59">
        <f t="shared" si="141"/>
        <v>0</v>
      </c>
      <c r="K153" s="40">
        <f t="shared" si="132"/>
        <v>0</v>
      </c>
      <c r="L153" s="59">
        <f>+L154</f>
        <v>246689655363</v>
      </c>
      <c r="M153" s="323">
        <f t="shared" si="130"/>
        <v>2.6980621429340223E-2</v>
      </c>
      <c r="N153" s="59">
        <f t="shared" si="142"/>
        <v>0</v>
      </c>
      <c r="O153" s="59">
        <f t="shared" si="142"/>
        <v>246689655363</v>
      </c>
      <c r="P153" s="59">
        <f t="shared" si="142"/>
        <v>0</v>
      </c>
      <c r="Q153" s="59">
        <f t="shared" si="142"/>
        <v>246689655363</v>
      </c>
      <c r="R153" s="59">
        <f t="shared" si="142"/>
        <v>0</v>
      </c>
      <c r="S153" s="59">
        <f t="shared" si="142"/>
        <v>0</v>
      </c>
      <c r="T153" s="59">
        <f t="shared" si="142"/>
        <v>94671479066</v>
      </c>
      <c r="U153" s="59">
        <f t="shared" si="142"/>
        <v>152018176297</v>
      </c>
      <c r="V153" s="59">
        <f t="shared" si="142"/>
        <v>94671479066</v>
      </c>
      <c r="W153" s="59">
        <f t="shared" si="142"/>
        <v>0</v>
      </c>
      <c r="X153" s="176">
        <f t="shared" si="134"/>
        <v>1</v>
      </c>
      <c r="Y153" s="176">
        <f t="shared" si="135"/>
        <v>0.38376752736831377</v>
      </c>
      <c r="Z153" s="176">
        <f t="shared" si="136"/>
        <v>0.38376752736831377</v>
      </c>
      <c r="AA153" s="176">
        <f t="shared" si="111"/>
        <v>0.38376752736831377</v>
      </c>
      <c r="AB153" s="177">
        <f t="shared" si="127"/>
        <v>1</v>
      </c>
    </row>
    <row r="154" spans="1:28" ht="42" customHeight="1" x14ac:dyDescent="0.25">
      <c r="A154" s="114" t="s">
        <v>481</v>
      </c>
      <c r="B154" s="43" t="s">
        <v>37</v>
      </c>
      <c r="C154" s="43">
        <v>10</v>
      </c>
      <c r="D154" s="43" t="s">
        <v>38</v>
      </c>
      <c r="E154" s="44" t="s">
        <v>268</v>
      </c>
      <c r="F154" s="45">
        <v>246689655363</v>
      </c>
      <c r="G154" s="45">
        <v>0</v>
      </c>
      <c r="H154" s="45">
        <v>0</v>
      </c>
      <c r="I154" s="45">
        <v>0</v>
      </c>
      <c r="J154" s="45">
        <v>0</v>
      </c>
      <c r="K154" s="45">
        <f t="shared" si="132"/>
        <v>0</v>
      </c>
      <c r="L154" s="46">
        <f>+F154+K154</f>
        <v>246689655363</v>
      </c>
      <c r="M154" s="86">
        <f t="shared" si="130"/>
        <v>2.6980621429340223E-2</v>
      </c>
      <c r="N154" s="45">
        <v>0</v>
      </c>
      <c r="O154" s="45">
        <v>246689655363</v>
      </c>
      <c r="P154" s="45">
        <f>L154-O154</f>
        <v>0</v>
      </c>
      <c r="Q154" s="45">
        <v>246689655363</v>
      </c>
      <c r="R154" s="45">
        <f>+L154-Q154</f>
        <v>0</v>
      </c>
      <c r="S154" s="45">
        <f>O154-Q154</f>
        <v>0</v>
      </c>
      <c r="T154" s="45">
        <v>94671479066</v>
      </c>
      <c r="U154" s="45">
        <f>+Q154-T154</f>
        <v>152018176297</v>
      </c>
      <c r="V154" s="45">
        <v>94671479066</v>
      </c>
      <c r="W154" s="48">
        <f>+T154-V154</f>
        <v>0</v>
      </c>
      <c r="X154" s="54">
        <f t="shared" si="134"/>
        <v>1</v>
      </c>
      <c r="Y154" s="54">
        <f t="shared" si="135"/>
        <v>0.38376752736831377</v>
      </c>
      <c r="Z154" s="54">
        <f t="shared" si="136"/>
        <v>0.38376752736831377</v>
      </c>
      <c r="AA154" s="54">
        <f t="shared" si="111"/>
        <v>0.38376752736831377</v>
      </c>
      <c r="AB154" s="178">
        <f t="shared" si="127"/>
        <v>1</v>
      </c>
    </row>
    <row r="155" spans="1:28" ht="81.75" customHeight="1" x14ac:dyDescent="0.25">
      <c r="A155" s="113" t="s">
        <v>482</v>
      </c>
      <c r="B155" s="32" t="s">
        <v>37</v>
      </c>
      <c r="C155" s="32">
        <v>10</v>
      </c>
      <c r="D155" s="32" t="s">
        <v>38</v>
      </c>
      <c r="E155" s="39" t="s">
        <v>483</v>
      </c>
      <c r="F155" s="59">
        <f t="shared" ref="F155:J157" si="143">+F156</f>
        <v>275641067434</v>
      </c>
      <c r="G155" s="59">
        <f t="shared" si="143"/>
        <v>0</v>
      </c>
      <c r="H155" s="59">
        <f t="shared" si="143"/>
        <v>0</v>
      </c>
      <c r="I155" s="59">
        <f t="shared" si="143"/>
        <v>0</v>
      </c>
      <c r="J155" s="59">
        <f t="shared" si="143"/>
        <v>0</v>
      </c>
      <c r="K155" s="40">
        <f t="shared" si="132"/>
        <v>0</v>
      </c>
      <c r="L155" s="59">
        <f>+L156</f>
        <v>275641067434</v>
      </c>
      <c r="M155" s="323">
        <f t="shared" si="130"/>
        <v>3.0147057767268805E-2</v>
      </c>
      <c r="N155" s="59">
        <f t="shared" ref="N155:W157" si="144">+N156</f>
        <v>0</v>
      </c>
      <c r="O155" s="59">
        <f t="shared" si="144"/>
        <v>275641067434</v>
      </c>
      <c r="P155" s="59">
        <f t="shared" si="144"/>
        <v>0</v>
      </c>
      <c r="Q155" s="59">
        <f t="shared" si="144"/>
        <v>275641067434</v>
      </c>
      <c r="R155" s="59">
        <f t="shared" si="144"/>
        <v>0</v>
      </c>
      <c r="S155" s="59">
        <f t="shared" si="144"/>
        <v>0</v>
      </c>
      <c r="T155" s="59">
        <f t="shared" si="144"/>
        <v>113868438036</v>
      </c>
      <c r="U155" s="59">
        <f t="shared" si="144"/>
        <v>161772629398</v>
      </c>
      <c r="V155" s="59">
        <f t="shared" si="144"/>
        <v>113868438036</v>
      </c>
      <c r="W155" s="59">
        <f t="shared" si="144"/>
        <v>0</v>
      </c>
      <c r="X155" s="176">
        <f t="shared" si="134"/>
        <v>1</v>
      </c>
      <c r="Y155" s="176">
        <f t="shared" si="135"/>
        <v>0.41310403814651048</v>
      </c>
      <c r="Z155" s="176">
        <f t="shared" si="136"/>
        <v>0.41310403814651048</v>
      </c>
      <c r="AA155" s="176">
        <f t="shared" si="111"/>
        <v>0.41310403814651048</v>
      </c>
      <c r="AB155" s="177">
        <f t="shared" si="127"/>
        <v>1</v>
      </c>
    </row>
    <row r="156" spans="1:28" ht="82.5" customHeight="1" x14ac:dyDescent="0.25">
      <c r="A156" s="113" t="s">
        <v>484</v>
      </c>
      <c r="B156" s="32" t="s">
        <v>37</v>
      </c>
      <c r="C156" s="32">
        <v>10</v>
      </c>
      <c r="D156" s="32" t="s">
        <v>38</v>
      </c>
      <c r="E156" s="39" t="s">
        <v>257</v>
      </c>
      <c r="F156" s="59">
        <f>+F157</f>
        <v>275641067434</v>
      </c>
      <c r="G156" s="59">
        <f t="shared" si="143"/>
        <v>0</v>
      </c>
      <c r="H156" s="59">
        <f t="shared" si="143"/>
        <v>0</v>
      </c>
      <c r="I156" s="59">
        <f t="shared" si="143"/>
        <v>0</v>
      </c>
      <c r="J156" s="59">
        <f t="shared" si="143"/>
        <v>0</v>
      </c>
      <c r="K156" s="40">
        <f t="shared" si="132"/>
        <v>0</v>
      </c>
      <c r="L156" s="59">
        <f>+L157</f>
        <v>275641067434</v>
      </c>
      <c r="M156" s="323">
        <f t="shared" si="130"/>
        <v>3.0147057767268805E-2</v>
      </c>
      <c r="N156" s="59">
        <f t="shared" si="144"/>
        <v>0</v>
      </c>
      <c r="O156" s="59">
        <f>+O157</f>
        <v>275641067434</v>
      </c>
      <c r="P156" s="59">
        <f t="shared" si="144"/>
        <v>0</v>
      </c>
      <c r="Q156" s="59">
        <f t="shared" si="144"/>
        <v>275641067434</v>
      </c>
      <c r="R156" s="59">
        <f t="shared" si="144"/>
        <v>0</v>
      </c>
      <c r="S156" s="59">
        <f t="shared" si="144"/>
        <v>0</v>
      </c>
      <c r="T156" s="59">
        <f t="shared" si="144"/>
        <v>113868438036</v>
      </c>
      <c r="U156" s="59">
        <f t="shared" si="144"/>
        <v>161772629398</v>
      </c>
      <c r="V156" s="59">
        <f t="shared" si="144"/>
        <v>113868438036</v>
      </c>
      <c r="W156" s="59">
        <f t="shared" si="144"/>
        <v>0</v>
      </c>
      <c r="X156" s="176">
        <f t="shared" si="134"/>
        <v>1</v>
      </c>
      <c r="Y156" s="176">
        <f t="shared" si="135"/>
        <v>0.41310403814651048</v>
      </c>
      <c r="Z156" s="176">
        <f t="shared" si="136"/>
        <v>0.41310403814651048</v>
      </c>
      <c r="AA156" s="176">
        <f t="shared" si="111"/>
        <v>0.41310403814651048</v>
      </c>
      <c r="AB156" s="177">
        <f t="shared" si="127"/>
        <v>1</v>
      </c>
    </row>
    <row r="157" spans="1:28" ht="42" customHeight="1" x14ac:dyDescent="0.25">
      <c r="A157" s="113" t="s">
        <v>485</v>
      </c>
      <c r="B157" s="32" t="s">
        <v>37</v>
      </c>
      <c r="C157" s="32">
        <v>10</v>
      </c>
      <c r="D157" s="32" t="s">
        <v>38</v>
      </c>
      <c r="E157" s="39" t="s">
        <v>455</v>
      </c>
      <c r="F157" s="59">
        <f t="shared" si="143"/>
        <v>275641067434</v>
      </c>
      <c r="G157" s="59">
        <f t="shared" si="143"/>
        <v>0</v>
      </c>
      <c r="H157" s="59">
        <f t="shared" si="143"/>
        <v>0</v>
      </c>
      <c r="I157" s="59">
        <f t="shared" si="143"/>
        <v>0</v>
      </c>
      <c r="J157" s="59">
        <f t="shared" si="143"/>
        <v>0</v>
      </c>
      <c r="K157" s="40">
        <f t="shared" si="132"/>
        <v>0</v>
      </c>
      <c r="L157" s="59">
        <f>+L158</f>
        <v>275641067434</v>
      </c>
      <c r="M157" s="323">
        <f t="shared" si="130"/>
        <v>3.0147057767268805E-2</v>
      </c>
      <c r="N157" s="59">
        <f t="shared" si="144"/>
        <v>0</v>
      </c>
      <c r="O157" s="59">
        <f t="shared" si="144"/>
        <v>275641067434</v>
      </c>
      <c r="P157" s="59">
        <f t="shared" si="144"/>
        <v>0</v>
      </c>
      <c r="Q157" s="59">
        <f t="shared" si="144"/>
        <v>275641067434</v>
      </c>
      <c r="R157" s="59">
        <f t="shared" si="144"/>
        <v>0</v>
      </c>
      <c r="S157" s="59">
        <f t="shared" si="144"/>
        <v>0</v>
      </c>
      <c r="T157" s="59">
        <f t="shared" si="144"/>
        <v>113868438036</v>
      </c>
      <c r="U157" s="59">
        <f t="shared" si="144"/>
        <v>161772629398</v>
      </c>
      <c r="V157" s="59">
        <f t="shared" si="144"/>
        <v>113868438036</v>
      </c>
      <c r="W157" s="59">
        <f t="shared" si="144"/>
        <v>0</v>
      </c>
      <c r="X157" s="176">
        <f t="shared" si="134"/>
        <v>1</v>
      </c>
      <c r="Y157" s="176">
        <f t="shared" si="135"/>
        <v>0.41310403814651048</v>
      </c>
      <c r="Z157" s="176">
        <f t="shared" si="136"/>
        <v>0.41310403814651048</v>
      </c>
      <c r="AA157" s="176">
        <f t="shared" si="111"/>
        <v>0.41310403814651048</v>
      </c>
      <c r="AB157" s="177">
        <f t="shared" si="127"/>
        <v>1</v>
      </c>
    </row>
    <row r="158" spans="1:28" ht="42" customHeight="1" x14ac:dyDescent="0.25">
      <c r="A158" s="114" t="s">
        <v>486</v>
      </c>
      <c r="B158" s="43" t="s">
        <v>37</v>
      </c>
      <c r="C158" s="43">
        <v>10</v>
      </c>
      <c r="D158" s="43" t="s">
        <v>38</v>
      </c>
      <c r="E158" s="44" t="s">
        <v>268</v>
      </c>
      <c r="F158" s="45">
        <v>275641067434</v>
      </c>
      <c r="G158" s="45">
        <v>0</v>
      </c>
      <c r="H158" s="45">
        <v>0</v>
      </c>
      <c r="I158" s="45">
        <v>0</v>
      </c>
      <c r="J158" s="45">
        <v>0</v>
      </c>
      <c r="K158" s="45">
        <f t="shared" si="132"/>
        <v>0</v>
      </c>
      <c r="L158" s="46">
        <f>+F158+K158</f>
        <v>275641067434</v>
      </c>
      <c r="M158" s="86">
        <f t="shared" si="130"/>
        <v>3.0147057767268805E-2</v>
      </c>
      <c r="N158" s="45">
        <v>0</v>
      </c>
      <c r="O158" s="45">
        <v>275641067434</v>
      </c>
      <c r="P158" s="45">
        <f>L158-O158</f>
        <v>0</v>
      </c>
      <c r="Q158" s="45">
        <v>275641067434</v>
      </c>
      <c r="R158" s="45">
        <f>+L158-Q158</f>
        <v>0</v>
      </c>
      <c r="S158" s="45">
        <f>O158-Q158</f>
        <v>0</v>
      </c>
      <c r="T158" s="45">
        <v>113868438036</v>
      </c>
      <c r="U158" s="45">
        <f>+Q158-T158</f>
        <v>161772629398</v>
      </c>
      <c r="V158" s="45">
        <v>113868438036</v>
      </c>
      <c r="W158" s="48">
        <f>+T158-V158</f>
        <v>0</v>
      </c>
      <c r="X158" s="54">
        <f t="shared" si="134"/>
        <v>1</v>
      </c>
      <c r="Y158" s="54">
        <f t="shared" si="135"/>
        <v>0.41310403814651048</v>
      </c>
      <c r="Z158" s="54">
        <f t="shared" si="136"/>
        <v>0.41310403814651048</v>
      </c>
      <c r="AA158" s="54">
        <f t="shared" si="111"/>
        <v>0.41310403814651048</v>
      </c>
      <c r="AB158" s="178">
        <f t="shared" si="127"/>
        <v>1</v>
      </c>
    </row>
    <row r="159" spans="1:28" ht="70.5" customHeight="1" x14ac:dyDescent="0.25">
      <c r="A159" s="199" t="s">
        <v>380</v>
      </c>
      <c r="B159" s="32" t="s">
        <v>37</v>
      </c>
      <c r="C159" s="32">
        <v>10</v>
      </c>
      <c r="D159" s="32" t="s">
        <v>38</v>
      </c>
      <c r="E159" s="39" t="s">
        <v>381</v>
      </c>
      <c r="F159" s="59">
        <f t="shared" ref="F159:J161" si="145">+F160</f>
        <v>13679792000</v>
      </c>
      <c r="G159" s="59">
        <f t="shared" si="145"/>
        <v>0</v>
      </c>
      <c r="H159" s="59">
        <f t="shared" si="145"/>
        <v>0</v>
      </c>
      <c r="I159" s="59">
        <f t="shared" si="145"/>
        <v>0</v>
      </c>
      <c r="J159" s="59">
        <f t="shared" si="145"/>
        <v>0</v>
      </c>
      <c r="K159" s="40">
        <f t="shared" si="132"/>
        <v>0</v>
      </c>
      <c r="L159" s="59">
        <f>+L160</f>
        <v>13679792000</v>
      </c>
      <c r="M159" s="323">
        <f t="shared" si="130"/>
        <v>1.4961684900852764E-3</v>
      </c>
      <c r="N159" s="59">
        <f t="shared" ref="N159:W161" si="146">+N160</f>
        <v>0</v>
      </c>
      <c r="O159" s="59">
        <f t="shared" si="146"/>
        <v>5262477446</v>
      </c>
      <c r="P159" s="59">
        <f t="shared" si="146"/>
        <v>8417314554</v>
      </c>
      <c r="Q159" s="59">
        <f t="shared" si="146"/>
        <v>3489494492.3000002</v>
      </c>
      <c r="R159" s="59">
        <f t="shared" si="146"/>
        <v>10190297507.700001</v>
      </c>
      <c r="S159" s="59">
        <f t="shared" si="146"/>
        <v>1772982953.6999998</v>
      </c>
      <c r="T159" s="59">
        <f t="shared" si="146"/>
        <v>9158921.3000000007</v>
      </c>
      <c r="U159" s="59">
        <f t="shared" si="146"/>
        <v>3480335571</v>
      </c>
      <c r="V159" s="59">
        <f t="shared" si="146"/>
        <v>6040588.2999999998</v>
      </c>
      <c r="W159" s="59">
        <f t="shared" si="146"/>
        <v>3118333.0000000009</v>
      </c>
      <c r="X159" s="176">
        <f t="shared" si="134"/>
        <v>0.25508388521550623</v>
      </c>
      <c r="Y159" s="176">
        <f t="shared" si="135"/>
        <v>6.6952197080189532E-4</v>
      </c>
      <c r="Z159" s="176">
        <f t="shared" si="136"/>
        <v>4.4157018615487717E-4</v>
      </c>
      <c r="AA159" s="176">
        <f t="shared" si="111"/>
        <v>2.6247129262448442E-3</v>
      </c>
      <c r="AB159" s="177">
        <f t="shared" si="127"/>
        <v>0.65953053882011181</v>
      </c>
    </row>
    <row r="160" spans="1:28" ht="70.5" customHeight="1" x14ac:dyDescent="0.25">
      <c r="A160" s="113" t="s">
        <v>487</v>
      </c>
      <c r="B160" s="32" t="s">
        <v>37</v>
      </c>
      <c r="C160" s="32">
        <v>10</v>
      </c>
      <c r="D160" s="32" t="s">
        <v>38</v>
      </c>
      <c r="E160" s="39" t="s">
        <v>257</v>
      </c>
      <c r="F160" s="59">
        <f t="shared" si="145"/>
        <v>13679792000</v>
      </c>
      <c r="G160" s="59">
        <f t="shared" si="145"/>
        <v>0</v>
      </c>
      <c r="H160" s="59">
        <f t="shared" si="145"/>
        <v>0</v>
      </c>
      <c r="I160" s="59">
        <f t="shared" si="145"/>
        <v>0</v>
      </c>
      <c r="J160" s="59">
        <f t="shared" si="145"/>
        <v>0</v>
      </c>
      <c r="K160" s="40">
        <f t="shared" si="132"/>
        <v>0</v>
      </c>
      <c r="L160" s="59">
        <f>+L161</f>
        <v>13679792000</v>
      </c>
      <c r="M160" s="323">
        <f t="shared" si="130"/>
        <v>1.4961684900852764E-3</v>
      </c>
      <c r="N160" s="59">
        <f t="shared" si="146"/>
        <v>0</v>
      </c>
      <c r="O160" s="59">
        <f t="shared" si="146"/>
        <v>5262477446</v>
      </c>
      <c r="P160" s="59">
        <f t="shared" si="146"/>
        <v>8417314554</v>
      </c>
      <c r="Q160" s="59">
        <f t="shared" si="146"/>
        <v>3489494492.3000002</v>
      </c>
      <c r="R160" s="59">
        <f t="shared" si="146"/>
        <v>10190297507.700001</v>
      </c>
      <c r="S160" s="59">
        <f t="shared" si="146"/>
        <v>1772982953.6999998</v>
      </c>
      <c r="T160" s="59">
        <f t="shared" si="146"/>
        <v>9158921.3000000007</v>
      </c>
      <c r="U160" s="59">
        <f t="shared" si="146"/>
        <v>3480335571</v>
      </c>
      <c r="V160" s="59">
        <f t="shared" si="146"/>
        <v>6040588.2999999998</v>
      </c>
      <c r="W160" s="59">
        <f t="shared" si="146"/>
        <v>3118333.0000000009</v>
      </c>
      <c r="X160" s="176">
        <f t="shared" si="134"/>
        <v>0.25508388521550623</v>
      </c>
      <c r="Y160" s="176">
        <f t="shared" si="135"/>
        <v>6.6952197080189532E-4</v>
      </c>
      <c r="Z160" s="176">
        <f t="shared" si="136"/>
        <v>4.4157018615487717E-4</v>
      </c>
      <c r="AA160" s="176">
        <f t="shared" si="111"/>
        <v>2.6247129262448442E-3</v>
      </c>
      <c r="AB160" s="177">
        <f t="shared" si="127"/>
        <v>0.65953053882011181</v>
      </c>
    </row>
    <row r="161" spans="1:28" ht="70.5" customHeight="1" x14ac:dyDescent="0.25">
      <c r="A161" s="113" t="s">
        <v>488</v>
      </c>
      <c r="B161" s="32" t="s">
        <v>37</v>
      </c>
      <c r="C161" s="32">
        <v>10</v>
      </c>
      <c r="D161" s="32" t="s">
        <v>38</v>
      </c>
      <c r="E161" s="39" t="s">
        <v>384</v>
      </c>
      <c r="F161" s="59">
        <f>SUM(F162:F162)</f>
        <v>13679792000</v>
      </c>
      <c r="G161" s="59">
        <f t="shared" si="145"/>
        <v>0</v>
      </c>
      <c r="H161" s="59">
        <f t="shared" si="145"/>
        <v>0</v>
      </c>
      <c r="I161" s="59">
        <f t="shared" si="145"/>
        <v>0</v>
      </c>
      <c r="J161" s="59">
        <f>+J162</f>
        <v>0</v>
      </c>
      <c r="K161" s="40">
        <f t="shared" si="132"/>
        <v>0</v>
      </c>
      <c r="L161" s="59">
        <f>+L162</f>
        <v>13679792000</v>
      </c>
      <c r="M161" s="323">
        <f t="shared" si="130"/>
        <v>1.4961684900852764E-3</v>
      </c>
      <c r="N161" s="59">
        <f t="shared" si="146"/>
        <v>0</v>
      </c>
      <c r="O161" s="59">
        <f>SUM(O162:O162)</f>
        <v>5262477446</v>
      </c>
      <c r="P161" s="59">
        <f t="shared" si="146"/>
        <v>8417314554</v>
      </c>
      <c r="Q161" s="59">
        <f t="shared" si="146"/>
        <v>3489494492.3000002</v>
      </c>
      <c r="R161" s="59">
        <f t="shared" si="146"/>
        <v>10190297507.700001</v>
      </c>
      <c r="S161" s="59">
        <f t="shared" si="146"/>
        <v>1772982953.6999998</v>
      </c>
      <c r="T161" s="59">
        <f t="shared" si="146"/>
        <v>9158921.3000000007</v>
      </c>
      <c r="U161" s="59">
        <f t="shared" si="146"/>
        <v>3480335571</v>
      </c>
      <c r="V161" s="59">
        <f t="shared" si="146"/>
        <v>6040588.2999999998</v>
      </c>
      <c r="W161" s="59">
        <f t="shared" si="146"/>
        <v>3118333.0000000009</v>
      </c>
      <c r="X161" s="176">
        <f t="shared" si="134"/>
        <v>0.25508388521550623</v>
      </c>
      <c r="Y161" s="176">
        <f t="shared" si="135"/>
        <v>6.6952197080189532E-4</v>
      </c>
      <c r="Z161" s="176">
        <f t="shared" si="136"/>
        <v>4.4157018615487717E-4</v>
      </c>
      <c r="AA161" s="176">
        <f t="shared" si="111"/>
        <v>2.6247129262448442E-3</v>
      </c>
      <c r="AB161" s="177">
        <f t="shared" si="127"/>
        <v>0.65953053882011181</v>
      </c>
    </row>
    <row r="162" spans="1:28" ht="42" customHeight="1" x14ac:dyDescent="0.25">
      <c r="A162" s="114" t="s">
        <v>489</v>
      </c>
      <c r="B162" s="43" t="s">
        <v>37</v>
      </c>
      <c r="C162" s="43">
        <v>10</v>
      </c>
      <c r="D162" s="43" t="s">
        <v>38</v>
      </c>
      <c r="E162" s="44" t="s">
        <v>268</v>
      </c>
      <c r="F162" s="45">
        <v>13679792000</v>
      </c>
      <c r="G162" s="45">
        <v>0</v>
      </c>
      <c r="H162" s="45">
        <v>0</v>
      </c>
      <c r="I162" s="45">
        <v>0</v>
      </c>
      <c r="J162" s="45">
        <v>0</v>
      </c>
      <c r="K162" s="45">
        <f t="shared" si="132"/>
        <v>0</v>
      </c>
      <c r="L162" s="46">
        <f>+F162+K162</f>
        <v>13679792000</v>
      </c>
      <c r="M162" s="86">
        <f t="shared" si="130"/>
        <v>1.4961684900852764E-3</v>
      </c>
      <c r="N162" s="45">
        <v>0</v>
      </c>
      <c r="O162" s="45">
        <v>5262477446</v>
      </c>
      <c r="P162" s="45">
        <f>L162-O162</f>
        <v>8417314554</v>
      </c>
      <c r="Q162" s="45">
        <v>3489494492.3000002</v>
      </c>
      <c r="R162" s="45">
        <f>+L162-Q162</f>
        <v>10190297507.700001</v>
      </c>
      <c r="S162" s="45">
        <f>O162-Q162</f>
        <v>1772982953.6999998</v>
      </c>
      <c r="T162" s="45">
        <v>9158921.3000000007</v>
      </c>
      <c r="U162" s="45">
        <f>+Q162-T162</f>
        <v>3480335571</v>
      </c>
      <c r="V162" s="45">
        <v>6040588.2999999998</v>
      </c>
      <c r="W162" s="48">
        <f>+T162-V162</f>
        <v>3118333.0000000009</v>
      </c>
      <c r="X162" s="54">
        <f t="shared" si="134"/>
        <v>0.25508388521550623</v>
      </c>
      <c r="Y162" s="54">
        <f t="shared" si="135"/>
        <v>6.6952197080189532E-4</v>
      </c>
      <c r="Z162" s="54">
        <f t="shared" si="136"/>
        <v>4.4157018615487717E-4</v>
      </c>
      <c r="AA162" s="54">
        <f t="shared" si="111"/>
        <v>2.6247129262448442E-3</v>
      </c>
      <c r="AB162" s="178">
        <f t="shared" si="127"/>
        <v>0.65953053882011181</v>
      </c>
    </row>
    <row r="163" spans="1:28" ht="69.75" customHeight="1" x14ac:dyDescent="0.25">
      <c r="A163" s="113" t="s">
        <v>490</v>
      </c>
      <c r="B163" s="32" t="s">
        <v>37</v>
      </c>
      <c r="C163" s="32">
        <v>10</v>
      </c>
      <c r="D163" s="32" t="s">
        <v>38</v>
      </c>
      <c r="E163" s="39" t="s">
        <v>491</v>
      </c>
      <c r="F163" s="59">
        <f t="shared" ref="F163:J165" si="147">+F164</f>
        <v>292585368653</v>
      </c>
      <c r="G163" s="59">
        <f t="shared" si="147"/>
        <v>0</v>
      </c>
      <c r="H163" s="59">
        <f t="shared" si="147"/>
        <v>0</v>
      </c>
      <c r="I163" s="59">
        <f t="shared" si="147"/>
        <v>0</v>
      </c>
      <c r="J163" s="59">
        <f t="shared" si="147"/>
        <v>0</v>
      </c>
      <c r="K163" s="40">
        <f t="shared" si="132"/>
        <v>0</v>
      </c>
      <c r="L163" s="59">
        <f>+L164</f>
        <v>292585368653</v>
      </c>
      <c r="M163" s="323">
        <f t="shared" si="130"/>
        <v>3.2000267930872267E-2</v>
      </c>
      <c r="N163" s="59">
        <f t="shared" ref="N163:W165" si="148">+N164</f>
        <v>0</v>
      </c>
      <c r="O163" s="59">
        <f t="shared" si="148"/>
        <v>292585368653</v>
      </c>
      <c r="P163" s="59">
        <f t="shared" si="148"/>
        <v>0</v>
      </c>
      <c r="Q163" s="59">
        <f t="shared" si="148"/>
        <v>292585368653</v>
      </c>
      <c r="R163" s="59">
        <f t="shared" si="148"/>
        <v>0</v>
      </c>
      <c r="S163" s="59">
        <f t="shared" si="148"/>
        <v>0</v>
      </c>
      <c r="T163" s="59">
        <f t="shared" si="148"/>
        <v>89931504581</v>
      </c>
      <c r="U163" s="59">
        <f t="shared" si="148"/>
        <v>202653864072</v>
      </c>
      <c r="V163" s="59">
        <f t="shared" si="148"/>
        <v>89931504581</v>
      </c>
      <c r="W163" s="59">
        <f t="shared" si="148"/>
        <v>0</v>
      </c>
      <c r="X163" s="176">
        <f t="shared" si="134"/>
        <v>1</v>
      </c>
      <c r="Y163" s="176">
        <f t="shared" si="135"/>
        <v>0.30736842718767954</v>
      </c>
      <c r="Z163" s="176">
        <f t="shared" si="136"/>
        <v>0.30736842718767954</v>
      </c>
      <c r="AA163" s="176">
        <f t="shared" si="111"/>
        <v>0.30736842718767954</v>
      </c>
      <c r="AB163" s="177">
        <f t="shared" si="127"/>
        <v>1</v>
      </c>
    </row>
    <row r="164" spans="1:28" ht="69.75" customHeight="1" x14ac:dyDescent="0.25">
      <c r="A164" s="113" t="s">
        <v>492</v>
      </c>
      <c r="B164" s="32" t="s">
        <v>37</v>
      </c>
      <c r="C164" s="32">
        <v>10</v>
      </c>
      <c r="D164" s="32" t="s">
        <v>38</v>
      </c>
      <c r="E164" s="39" t="s">
        <v>257</v>
      </c>
      <c r="F164" s="59">
        <f t="shared" si="147"/>
        <v>292585368653</v>
      </c>
      <c r="G164" s="59">
        <f t="shared" si="147"/>
        <v>0</v>
      </c>
      <c r="H164" s="59">
        <f t="shared" si="147"/>
        <v>0</v>
      </c>
      <c r="I164" s="59">
        <f t="shared" si="147"/>
        <v>0</v>
      </c>
      <c r="J164" s="59">
        <f t="shared" si="147"/>
        <v>0</v>
      </c>
      <c r="K164" s="40">
        <f t="shared" si="132"/>
        <v>0</v>
      </c>
      <c r="L164" s="59">
        <f>+L165</f>
        <v>292585368653</v>
      </c>
      <c r="M164" s="323">
        <f t="shared" si="130"/>
        <v>3.2000267930872267E-2</v>
      </c>
      <c r="N164" s="59">
        <f t="shared" si="148"/>
        <v>0</v>
      </c>
      <c r="O164" s="59">
        <f t="shared" si="148"/>
        <v>292585368653</v>
      </c>
      <c r="P164" s="59">
        <f t="shared" si="148"/>
        <v>0</v>
      </c>
      <c r="Q164" s="59">
        <f t="shared" si="148"/>
        <v>292585368653</v>
      </c>
      <c r="R164" s="59">
        <f t="shared" si="148"/>
        <v>0</v>
      </c>
      <c r="S164" s="59">
        <f t="shared" si="148"/>
        <v>0</v>
      </c>
      <c r="T164" s="59">
        <f t="shared" si="148"/>
        <v>89931504581</v>
      </c>
      <c r="U164" s="59">
        <f t="shared" si="148"/>
        <v>202653864072</v>
      </c>
      <c r="V164" s="59">
        <f t="shared" si="148"/>
        <v>89931504581</v>
      </c>
      <c r="W164" s="59">
        <f t="shared" si="148"/>
        <v>0</v>
      </c>
      <c r="X164" s="176">
        <f t="shared" si="134"/>
        <v>1</v>
      </c>
      <c r="Y164" s="176">
        <f t="shared" si="135"/>
        <v>0.30736842718767954</v>
      </c>
      <c r="Z164" s="176">
        <f t="shared" si="136"/>
        <v>0.30736842718767954</v>
      </c>
      <c r="AA164" s="176">
        <f t="shared" si="111"/>
        <v>0.30736842718767954</v>
      </c>
      <c r="AB164" s="177">
        <f t="shared" si="127"/>
        <v>1</v>
      </c>
    </row>
    <row r="165" spans="1:28" ht="42" customHeight="1" x14ac:dyDescent="0.25">
      <c r="A165" s="113" t="s">
        <v>493</v>
      </c>
      <c r="B165" s="32" t="s">
        <v>37</v>
      </c>
      <c r="C165" s="32">
        <v>10</v>
      </c>
      <c r="D165" s="32" t="s">
        <v>38</v>
      </c>
      <c r="E165" s="39" t="s">
        <v>455</v>
      </c>
      <c r="F165" s="59">
        <f t="shared" si="147"/>
        <v>292585368653</v>
      </c>
      <c r="G165" s="59">
        <f t="shared" si="147"/>
        <v>0</v>
      </c>
      <c r="H165" s="59">
        <f t="shared" si="147"/>
        <v>0</v>
      </c>
      <c r="I165" s="59">
        <f t="shared" si="147"/>
        <v>0</v>
      </c>
      <c r="J165" s="59">
        <f t="shared" si="147"/>
        <v>0</v>
      </c>
      <c r="K165" s="40">
        <f t="shared" si="132"/>
        <v>0</v>
      </c>
      <c r="L165" s="59">
        <f>+L166</f>
        <v>292585368653</v>
      </c>
      <c r="M165" s="323">
        <f t="shared" si="130"/>
        <v>3.2000267930872267E-2</v>
      </c>
      <c r="N165" s="59">
        <f t="shared" si="148"/>
        <v>0</v>
      </c>
      <c r="O165" s="59">
        <f t="shared" si="148"/>
        <v>292585368653</v>
      </c>
      <c r="P165" s="59">
        <f t="shared" si="148"/>
        <v>0</v>
      </c>
      <c r="Q165" s="59">
        <f t="shared" si="148"/>
        <v>292585368653</v>
      </c>
      <c r="R165" s="59">
        <f t="shared" si="148"/>
        <v>0</v>
      </c>
      <c r="S165" s="59">
        <f t="shared" si="148"/>
        <v>0</v>
      </c>
      <c r="T165" s="59">
        <f t="shared" si="148"/>
        <v>89931504581</v>
      </c>
      <c r="U165" s="59">
        <f t="shared" si="148"/>
        <v>202653864072</v>
      </c>
      <c r="V165" s="59">
        <f t="shared" si="148"/>
        <v>89931504581</v>
      </c>
      <c r="W165" s="59">
        <f t="shared" si="148"/>
        <v>0</v>
      </c>
      <c r="X165" s="176">
        <f t="shared" si="134"/>
        <v>1</v>
      </c>
      <c r="Y165" s="176">
        <f t="shared" si="135"/>
        <v>0.30736842718767954</v>
      </c>
      <c r="Z165" s="176">
        <f t="shared" si="136"/>
        <v>0.30736842718767954</v>
      </c>
      <c r="AA165" s="176">
        <f t="shared" si="111"/>
        <v>0.30736842718767954</v>
      </c>
      <c r="AB165" s="177">
        <f t="shared" si="127"/>
        <v>1</v>
      </c>
    </row>
    <row r="166" spans="1:28" ht="42" customHeight="1" x14ac:dyDescent="0.25">
      <c r="A166" s="114" t="s">
        <v>494</v>
      </c>
      <c r="B166" s="43" t="s">
        <v>37</v>
      </c>
      <c r="C166" s="43">
        <v>10</v>
      </c>
      <c r="D166" s="43" t="s">
        <v>38</v>
      </c>
      <c r="E166" s="44" t="s">
        <v>268</v>
      </c>
      <c r="F166" s="45">
        <v>292585368653</v>
      </c>
      <c r="G166" s="45">
        <v>0</v>
      </c>
      <c r="H166" s="45">
        <v>0</v>
      </c>
      <c r="I166" s="45">
        <v>0</v>
      </c>
      <c r="J166" s="45">
        <v>0</v>
      </c>
      <c r="K166" s="45">
        <f t="shared" si="132"/>
        <v>0</v>
      </c>
      <c r="L166" s="46">
        <f>+F166+K166</f>
        <v>292585368653</v>
      </c>
      <c r="M166" s="86">
        <f t="shared" si="130"/>
        <v>3.2000267930872267E-2</v>
      </c>
      <c r="N166" s="45">
        <v>0</v>
      </c>
      <c r="O166" s="45">
        <v>292585368653</v>
      </c>
      <c r="P166" s="45">
        <f>L166-O166</f>
        <v>0</v>
      </c>
      <c r="Q166" s="45">
        <v>292585368653</v>
      </c>
      <c r="R166" s="45">
        <f>+L166-Q166</f>
        <v>0</v>
      </c>
      <c r="S166" s="45">
        <f>O166-Q166</f>
        <v>0</v>
      </c>
      <c r="T166" s="45">
        <v>89931504581</v>
      </c>
      <c r="U166" s="45">
        <f>+Q166-T166</f>
        <v>202653864072</v>
      </c>
      <c r="V166" s="45">
        <v>89931504581</v>
      </c>
      <c r="W166" s="48">
        <f>+T166-V166</f>
        <v>0</v>
      </c>
      <c r="X166" s="54">
        <f t="shared" si="134"/>
        <v>1</v>
      </c>
      <c r="Y166" s="54">
        <f t="shared" si="135"/>
        <v>0.30736842718767954</v>
      </c>
      <c r="Z166" s="54">
        <f t="shared" si="136"/>
        <v>0.30736842718767954</v>
      </c>
      <c r="AA166" s="54">
        <f t="shared" si="111"/>
        <v>0.30736842718767954</v>
      </c>
      <c r="AB166" s="178">
        <f t="shared" si="127"/>
        <v>1</v>
      </c>
    </row>
    <row r="167" spans="1:28" ht="84" customHeight="1" x14ac:dyDescent="0.25">
      <c r="A167" s="113" t="s">
        <v>495</v>
      </c>
      <c r="B167" s="32" t="s">
        <v>37</v>
      </c>
      <c r="C167" s="32">
        <v>10</v>
      </c>
      <c r="D167" s="32" t="s">
        <v>38</v>
      </c>
      <c r="E167" s="39" t="s">
        <v>496</v>
      </c>
      <c r="F167" s="59">
        <f t="shared" ref="F167:J169" si="149">+F168</f>
        <v>336575102189</v>
      </c>
      <c r="G167" s="59">
        <f t="shared" si="149"/>
        <v>0</v>
      </c>
      <c r="H167" s="59">
        <f t="shared" si="149"/>
        <v>0</v>
      </c>
      <c r="I167" s="59">
        <f t="shared" si="149"/>
        <v>0</v>
      </c>
      <c r="J167" s="59">
        <f t="shared" si="149"/>
        <v>0</v>
      </c>
      <c r="K167" s="40">
        <f t="shared" si="132"/>
        <v>0</v>
      </c>
      <c r="L167" s="59">
        <f>+L168</f>
        <v>336575102189</v>
      </c>
      <c r="M167" s="323">
        <f t="shared" si="130"/>
        <v>3.6811456083719239E-2</v>
      </c>
      <c r="N167" s="59">
        <f t="shared" ref="N167:W169" si="150">+N168</f>
        <v>0</v>
      </c>
      <c r="O167" s="59">
        <f t="shared" si="150"/>
        <v>88425018742</v>
      </c>
      <c r="P167" s="59">
        <f t="shared" si="150"/>
        <v>248150083447</v>
      </c>
      <c r="Q167" s="59">
        <f t="shared" si="150"/>
        <v>88425018742</v>
      </c>
      <c r="R167" s="59">
        <f t="shared" si="150"/>
        <v>248150083447</v>
      </c>
      <c r="S167" s="59">
        <f t="shared" si="150"/>
        <v>0</v>
      </c>
      <c r="T167" s="59">
        <f t="shared" si="150"/>
        <v>88425018742</v>
      </c>
      <c r="U167" s="59">
        <f t="shared" si="150"/>
        <v>0</v>
      </c>
      <c r="V167" s="59">
        <f t="shared" si="150"/>
        <v>88425018742</v>
      </c>
      <c r="W167" s="59">
        <f t="shared" si="150"/>
        <v>0</v>
      </c>
      <c r="X167" s="176">
        <f t="shared" si="134"/>
        <v>0.26272002345659518</v>
      </c>
      <c r="Y167" s="176">
        <f t="shared" si="135"/>
        <v>0.26272002345659518</v>
      </c>
      <c r="Z167" s="176">
        <f t="shared" si="136"/>
        <v>0.26272002345659518</v>
      </c>
      <c r="AA167" s="176">
        <f t="shared" si="111"/>
        <v>1</v>
      </c>
      <c r="AB167" s="177">
        <f t="shared" si="127"/>
        <v>1</v>
      </c>
    </row>
    <row r="168" spans="1:28" ht="84" customHeight="1" x14ac:dyDescent="0.25">
      <c r="A168" s="113" t="s">
        <v>497</v>
      </c>
      <c r="B168" s="32" t="s">
        <v>37</v>
      </c>
      <c r="C168" s="32">
        <v>10</v>
      </c>
      <c r="D168" s="32" t="s">
        <v>38</v>
      </c>
      <c r="E168" s="39" t="s">
        <v>257</v>
      </c>
      <c r="F168" s="59">
        <f t="shared" si="149"/>
        <v>336575102189</v>
      </c>
      <c r="G168" s="59">
        <f t="shared" si="149"/>
        <v>0</v>
      </c>
      <c r="H168" s="59">
        <f t="shared" si="149"/>
        <v>0</v>
      </c>
      <c r="I168" s="59">
        <f t="shared" si="149"/>
        <v>0</v>
      </c>
      <c r="J168" s="59">
        <f t="shared" si="149"/>
        <v>0</v>
      </c>
      <c r="K168" s="40">
        <f t="shared" si="132"/>
        <v>0</v>
      </c>
      <c r="L168" s="59">
        <f>+L169</f>
        <v>336575102189</v>
      </c>
      <c r="M168" s="323">
        <f t="shared" si="130"/>
        <v>3.6811456083719239E-2</v>
      </c>
      <c r="N168" s="59">
        <f t="shared" si="150"/>
        <v>0</v>
      </c>
      <c r="O168" s="59">
        <f t="shared" si="150"/>
        <v>88425018742</v>
      </c>
      <c r="P168" s="59">
        <f t="shared" si="150"/>
        <v>248150083447</v>
      </c>
      <c r="Q168" s="59">
        <f t="shared" si="150"/>
        <v>88425018742</v>
      </c>
      <c r="R168" s="59">
        <f t="shared" si="150"/>
        <v>248150083447</v>
      </c>
      <c r="S168" s="59">
        <f t="shared" si="150"/>
        <v>0</v>
      </c>
      <c r="T168" s="59">
        <f t="shared" si="150"/>
        <v>88425018742</v>
      </c>
      <c r="U168" s="59">
        <f t="shared" si="150"/>
        <v>0</v>
      </c>
      <c r="V168" s="59">
        <f t="shared" si="150"/>
        <v>88425018742</v>
      </c>
      <c r="W168" s="59">
        <f t="shared" si="150"/>
        <v>0</v>
      </c>
      <c r="X168" s="176">
        <f t="shared" si="134"/>
        <v>0.26272002345659518</v>
      </c>
      <c r="Y168" s="176">
        <f t="shared" si="135"/>
        <v>0.26272002345659518</v>
      </c>
      <c r="Z168" s="176">
        <f t="shared" si="136"/>
        <v>0.26272002345659518</v>
      </c>
      <c r="AA168" s="176">
        <f t="shared" si="111"/>
        <v>1</v>
      </c>
      <c r="AB168" s="177">
        <f t="shared" si="127"/>
        <v>1</v>
      </c>
    </row>
    <row r="169" spans="1:28" ht="42" customHeight="1" x14ac:dyDescent="0.25">
      <c r="A169" s="113" t="s">
        <v>498</v>
      </c>
      <c r="B169" s="32" t="s">
        <v>37</v>
      </c>
      <c r="C169" s="32">
        <v>10</v>
      </c>
      <c r="D169" s="32" t="s">
        <v>38</v>
      </c>
      <c r="E169" s="39" t="s">
        <v>455</v>
      </c>
      <c r="F169" s="59">
        <f t="shared" si="149"/>
        <v>336575102189</v>
      </c>
      <c r="G169" s="59">
        <f t="shared" si="149"/>
        <v>0</v>
      </c>
      <c r="H169" s="59">
        <f t="shared" si="149"/>
        <v>0</v>
      </c>
      <c r="I169" s="59">
        <f t="shared" si="149"/>
        <v>0</v>
      </c>
      <c r="J169" s="59">
        <f t="shared" si="149"/>
        <v>0</v>
      </c>
      <c r="K169" s="40">
        <f t="shared" si="132"/>
        <v>0</v>
      </c>
      <c r="L169" s="59">
        <f>+L170</f>
        <v>336575102189</v>
      </c>
      <c r="M169" s="323">
        <f t="shared" si="130"/>
        <v>3.6811456083719239E-2</v>
      </c>
      <c r="N169" s="59">
        <f t="shared" si="150"/>
        <v>0</v>
      </c>
      <c r="O169" s="59">
        <f t="shared" si="150"/>
        <v>88425018742</v>
      </c>
      <c r="P169" s="59">
        <f t="shared" si="150"/>
        <v>248150083447</v>
      </c>
      <c r="Q169" s="59">
        <f t="shared" si="150"/>
        <v>88425018742</v>
      </c>
      <c r="R169" s="59">
        <f t="shared" si="150"/>
        <v>248150083447</v>
      </c>
      <c r="S169" s="59">
        <f t="shared" si="150"/>
        <v>0</v>
      </c>
      <c r="T169" s="59">
        <f t="shared" si="150"/>
        <v>88425018742</v>
      </c>
      <c r="U169" s="59">
        <f t="shared" si="150"/>
        <v>0</v>
      </c>
      <c r="V169" s="59">
        <f t="shared" si="150"/>
        <v>88425018742</v>
      </c>
      <c r="W169" s="59">
        <f t="shared" si="150"/>
        <v>0</v>
      </c>
      <c r="X169" s="176">
        <f t="shared" si="134"/>
        <v>0.26272002345659518</v>
      </c>
      <c r="Y169" s="176">
        <f t="shared" si="135"/>
        <v>0.26272002345659518</v>
      </c>
      <c r="Z169" s="176">
        <f t="shared" si="136"/>
        <v>0.26272002345659518</v>
      </c>
      <c r="AA169" s="176">
        <f t="shared" si="111"/>
        <v>1</v>
      </c>
      <c r="AB169" s="177">
        <f t="shared" si="127"/>
        <v>1</v>
      </c>
    </row>
    <row r="170" spans="1:28" ht="42" customHeight="1" x14ac:dyDescent="0.25">
      <c r="A170" s="114" t="s">
        <v>499</v>
      </c>
      <c r="B170" s="43" t="s">
        <v>37</v>
      </c>
      <c r="C170" s="43">
        <v>10</v>
      </c>
      <c r="D170" s="43" t="s">
        <v>38</v>
      </c>
      <c r="E170" s="44" t="s">
        <v>268</v>
      </c>
      <c r="F170" s="45">
        <v>336575102189</v>
      </c>
      <c r="G170" s="45">
        <v>0</v>
      </c>
      <c r="H170" s="45">
        <v>0</v>
      </c>
      <c r="I170" s="45">
        <v>0</v>
      </c>
      <c r="J170" s="45">
        <v>0</v>
      </c>
      <c r="K170" s="45">
        <f t="shared" si="132"/>
        <v>0</v>
      </c>
      <c r="L170" s="46">
        <f>+F170+K170</f>
        <v>336575102189</v>
      </c>
      <c r="M170" s="86">
        <f t="shared" si="130"/>
        <v>3.6811456083719239E-2</v>
      </c>
      <c r="N170" s="45">
        <v>0</v>
      </c>
      <c r="O170" s="45">
        <v>88425018742</v>
      </c>
      <c r="P170" s="45">
        <f>L170-O170</f>
        <v>248150083447</v>
      </c>
      <c r="Q170" s="45">
        <v>88425018742</v>
      </c>
      <c r="R170" s="45">
        <f>+L170-Q170</f>
        <v>248150083447</v>
      </c>
      <c r="S170" s="45">
        <f>O170-Q170</f>
        <v>0</v>
      </c>
      <c r="T170" s="45">
        <v>88425018742</v>
      </c>
      <c r="U170" s="45">
        <f>+Q170-T170</f>
        <v>0</v>
      </c>
      <c r="V170" s="45">
        <v>88425018742</v>
      </c>
      <c r="W170" s="48">
        <f>+T170-V170</f>
        <v>0</v>
      </c>
      <c r="X170" s="54">
        <f t="shared" si="134"/>
        <v>0.26272002345659518</v>
      </c>
      <c r="Y170" s="54">
        <f t="shared" si="135"/>
        <v>0.26272002345659518</v>
      </c>
      <c r="Z170" s="54">
        <f t="shared" si="136"/>
        <v>0.26272002345659518</v>
      </c>
      <c r="AA170" s="54">
        <f t="shared" si="111"/>
        <v>1</v>
      </c>
      <c r="AB170" s="178">
        <f t="shared" si="127"/>
        <v>1</v>
      </c>
    </row>
    <row r="171" spans="1:28" ht="81.75" customHeight="1" x14ac:dyDescent="0.25">
      <c r="A171" s="113" t="s">
        <v>500</v>
      </c>
      <c r="B171" s="32" t="s">
        <v>37</v>
      </c>
      <c r="C171" s="32">
        <v>10</v>
      </c>
      <c r="D171" s="32" t="s">
        <v>38</v>
      </c>
      <c r="E171" s="39" t="s">
        <v>501</v>
      </c>
      <c r="F171" s="59">
        <f t="shared" ref="F171:J173" si="151">+F172</f>
        <v>171805480513</v>
      </c>
      <c r="G171" s="59">
        <f t="shared" si="151"/>
        <v>0</v>
      </c>
      <c r="H171" s="59">
        <f t="shared" si="151"/>
        <v>0</v>
      </c>
      <c r="I171" s="59">
        <f t="shared" si="151"/>
        <v>0</v>
      </c>
      <c r="J171" s="59">
        <f t="shared" si="151"/>
        <v>0</v>
      </c>
      <c r="K171" s="40">
        <f t="shared" si="132"/>
        <v>0</v>
      </c>
      <c r="L171" s="59">
        <f>+L172</f>
        <v>171805480513</v>
      </c>
      <c r="M171" s="323">
        <f t="shared" si="130"/>
        <v>1.8790486461161882E-2</v>
      </c>
      <c r="N171" s="59">
        <f t="shared" ref="N171:W173" si="152">+N172</f>
        <v>0</v>
      </c>
      <c r="O171" s="59">
        <f t="shared" si="152"/>
        <v>38540033266</v>
      </c>
      <c r="P171" s="59">
        <f t="shared" si="152"/>
        <v>133265447247</v>
      </c>
      <c r="Q171" s="59">
        <f t="shared" si="152"/>
        <v>38540033266</v>
      </c>
      <c r="R171" s="59">
        <f t="shared" si="152"/>
        <v>133265447247</v>
      </c>
      <c r="S171" s="59">
        <f t="shared" si="152"/>
        <v>0</v>
      </c>
      <c r="T171" s="59">
        <f t="shared" si="152"/>
        <v>38540033266</v>
      </c>
      <c r="U171" s="59">
        <f t="shared" si="152"/>
        <v>0</v>
      </c>
      <c r="V171" s="59">
        <f t="shared" si="152"/>
        <v>38540033266</v>
      </c>
      <c r="W171" s="59">
        <f t="shared" si="152"/>
        <v>0</v>
      </c>
      <c r="X171" s="176">
        <f t="shared" si="134"/>
        <v>0.22432365458262429</v>
      </c>
      <c r="Y171" s="176">
        <f t="shared" si="135"/>
        <v>0.22432365458262429</v>
      </c>
      <c r="Z171" s="176">
        <f t="shared" si="136"/>
        <v>0.22432365458262429</v>
      </c>
      <c r="AA171" s="176">
        <f t="shared" si="111"/>
        <v>1</v>
      </c>
      <c r="AB171" s="177">
        <f t="shared" si="127"/>
        <v>1</v>
      </c>
    </row>
    <row r="172" spans="1:28" ht="81.75" customHeight="1" x14ac:dyDescent="0.25">
      <c r="A172" s="113" t="s">
        <v>502</v>
      </c>
      <c r="B172" s="32" t="s">
        <v>37</v>
      </c>
      <c r="C172" s="32">
        <v>10</v>
      </c>
      <c r="D172" s="32" t="s">
        <v>38</v>
      </c>
      <c r="E172" s="39" t="s">
        <v>257</v>
      </c>
      <c r="F172" s="59">
        <f t="shared" si="151"/>
        <v>171805480513</v>
      </c>
      <c r="G172" s="59">
        <f t="shared" si="151"/>
        <v>0</v>
      </c>
      <c r="H172" s="59">
        <f t="shared" si="151"/>
        <v>0</v>
      </c>
      <c r="I172" s="59">
        <f t="shared" si="151"/>
        <v>0</v>
      </c>
      <c r="J172" s="59">
        <f t="shared" si="151"/>
        <v>0</v>
      </c>
      <c r="K172" s="40">
        <f t="shared" si="132"/>
        <v>0</v>
      </c>
      <c r="L172" s="59">
        <f>+L173</f>
        <v>171805480513</v>
      </c>
      <c r="M172" s="323">
        <f t="shared" si="130"/>
        <v>1.8790486461161882E-2</v>
      </c>
      <c r="N172" s="59">
        <f t="shared" si="152"/>
        <v>0</v>
      </c>
      <c r="O172" s="59">
        <f t="shared" si="152"/>
        <v>38540033266</v>
      </c>
      <c r="P172" s="59">
        <f t="shared" si="152"/>
        <v>133265447247</v>
      </c>
      <c r="Q172" s="59">
        <f t="shared" si="152"/>
        <v>38540033266</v>
      </c>
      <c r="R172" s="59">
        <f t="shared" si="152"/>
        <v>133265447247</v>
      </c>
      <c r="S172" s="59">
        <f t="shared" si="152"/>
        <v>0</v>
      </c>
      <c r="T172" s="59">
        <f t="shared" si="152"/>
        <v>38540033266</v>
      </c>
      <c r="U172" s="59">
        <f t="shared" si="152"/>
        <v>0</v>
      </c>
      <c r="V172" s="59">
        <f t="shared" si="152"/>
        <v>38540033266</v>
      </c>
      <c r="W172" s="59">
        <f t="shared" si="152"/>
        <v>0</v>
      </c>
      <c r="X172" s="176">
        <f t="shared" si="134"/>
        <v>0.22432365458262429</v>
      </c>
      <c r="Y172" s="176">
        <f t="shared" si="135"/>
        <v>0.22432365458262429</v>
      </c>
      <c r="Z172" s="176">
        <f t="shared" si="136"/>
        <v>0.22432365458262429</v>
      </c>
      <c r="AA172" s="176">
        <f t="shared" si="111"/>
        <v>1</v>
      </c>
      <c r="AB172" s="177">
        <f t="shared" si="127"/>
        <v>1</v>
      </c>
    </row>
    <row r="173" spans="1:28" ht="42" customHeight="1" x14ac:dyDescent="0.25">
      <c r="A173" s="113" t="s">
        <v>503</v>
      </c>
      <c r="B173" s="32" t="s">
        <v>37</v>
      </c>
      <c r="C173" s="32">
        <v>10</v>
      </c>
      <c r="D173" s="32" t="s">
        <v>38</v>
      </c>
      <c r="E173" s="39" t="s">
        <v>455</v>
      </c>
      <c r="F173" s="59">
        <f t="shared" si="151"/>
        <v>171805480513</v>
      </c>
      <c r="G173" s="59">
        <f t="shared" si="151"/>
        <v>0</v>
      </c>
      <c r="H173" s="59">
        <f t="shared" si="151"/>
        <v>0</v>
      </c>
      <c r="I173" s="59">
        <f t="shared" si="151"/>
        <v>0</v>
      </c>
      <c r="J173" s="59">
        <f t="shared" si="151"/>
        <v>0</v>
      </c>
      <c r="K173" s="40">
        <f t="shared" si="132"/>
        <v>0</v>
      </c>
      <c r="L173" s="59">
        <f>+L174</f>
        <v>171805480513</v>
      </c>
      <c r="M173" s="323">
        <f t="shared" si="130"/>
        <v>1.8790486461161882E-2</v>
      </c>
      <c r="N173" s="59">
        <f t="shared" si="152"/>
        <v>0</v>
      </c>
      <c r="O173" s="59">
        <f t="shared" si="152"/>
        <v>38540033266</v>
      </c>
      <c r="P173" s="59">
        <f t="shared" si="152"/>
        <v>133265447247</v>
      </c>
      <c r="Q173" s="59">
        <f t="shared" si="152"/>
        <v>38540033266</v>
      </c>
      <c r="R173" s="59">
        <f t="shared" si="152"/>
        <v>133265447247</v>
      </c>
      <c r="S173" s="59">
        <f t="shared" si="152"/>
        <v>0</v>
      </c>
      <c r="T173" s="59">
        <f t="shared" si="152"/>
        <v>38540033266</v>
      </c>
      <c r="U173" s="59">
        <f t="shared" si="152"/>
        <v>0</v>
      </c>
      <c r="V173" s="59">
        <f t="shared" si="152"/>
        <v>38540033266</v>
      </c>
      <c r="W173" s="59">
        <f t="shared" si="152"/>
        <v>0</v>
      </c>
      <c r="X173" s="176">
        <f t="shared" si="134"/>
        <v>0.22432365458262429</v>
      </c>
      <c r="Y173" s="176">
        <f t="shared" si="135"/>
        <v>0.22432365458262429</v>
      </c>
      <c r="Z173" s="176">
        <f t="shared" si="136"/>
        <v>0.22432365458262429</v>
      </c>
      <c r="AA173" s="176">
        <f t="shared" si="111"/>
        <v>1</v>
      </c>
      <c r="AB173" s="177">
        <f t="shared" si="127"/>
        <v>1</v>
      </c>
    </row>
    <row r="174" spans="1:28" ht="42" customHeight="1" x14ac:dyDescent="0.25">
      <c r="A174" s="114" t="s">
        <v>504</v>
      </c>
      <c r="B174" s="43" t="s">
        <v>37</v>
      </c>
      <c r="C174" s="43">
        <v>10</v>
      </c>
      <c r="D174" s="43" t="s">
        <v>38</v>
      </c>
      <c r="E174" s="44" t="s">
        <v>268</v>
      </c>
      <c r="F174" s="45">
        <v>171805480513</v>
      </c>
      <c r="G174" s="45">
        <v>0</v>
      </c>
      <c r="H174" s="45">
        <v>0</v>
      </c>
      <c r="I174" s="45">
        <v>0</v>
      </c>
      <c r="J174" s="45">
        <v>0</v>
      </c>
      <c r="K174" s="45">
        <f t="shared" si="132"/>
        <v>0</v>
      </c>
      <c r="L174" s="46">
        <f>+F174+K174</f>
        <v>171805480513</v>
      </c>
      <c r="M174" s="86">
        <f t="shared" si="130"/>
        <v>1.8790486461161882E-2</v>
      </c>
      <c r="N174" s="45">
        <v>0</v>
      </c>
      <c r="O174" s="45">
        <v>38540033266</v>
      </c>
      <c r="P174" s="45">
        <f>L174-O174</f>
        <v>133265447247</v>
      </c>
      <c r="Q174" s="45">
        <v>38540033266</v>
      </c>
      <c r="R174" s="45">
        <f>+L174-Q174</f>
        <v>133265447247</v>
      </c>
      <c r="S174" s="45">
        <f>O174-Q174</f>
        <v>0</v>
      </c>
      <c r="T174" s="45">
        <v>38540033266</v>
      </c>
      <c r="U174" s="45">
        <f>+Q174-T174</f>
        <v>0</v>
      </c>
      <c r="V174" s="45">
        <v>38540033266</v>
      </c>
      <c r="W174" s="48">
        <f>+T174-V174</f>
        <v>0</v>
      </c>
      <c r="X174" s="54">
        <f t="shared" si="134"/>
        <v>0.22432365458262429</v>
      </c>
      <c r="Y174" s="54">
        <f t="shared" si="135"/>
        <v>0.22432365458262429</v>
      </c>
      <c r="Z174" s="54">
        <f t="shared" si="136"/>
        <v>0.22432365458262429</v>
      </c>
      <c r="AA174" s="54">
        <f t="shared" si="111"/>
        <v>1</v>
      </c>
      <c r="AB174" s="178">
        <f t="shared" si="127"/>
        <v>1</v>
      </c>
    </row>
    <row r="175" spans="1:28" ht="84" customHeight="1" x14ac:dyDescent="0.25">
      <c r="A175" s="113" t="s">
        <v>505</v>
      </c>
      <c r="B175" s="32" t="s">
        <v>37</v>
      </c>
      <c r="C175" s="32">
        <v>10</v>
      </c>
      <c r="D175" s="32" t="s">
        <v>38</v>
      </c>
      <c r="E175" s="39" t="s">
        <v>506</v>
      </c>
      <c r="F175" s="59">
        <f t="shared" ref="F175:J177" si="153">+F176</f>
        <v>82951548959</v>
      </c>
      <c r="G175" s="59">
        <f t="shared" si="153"/>
        <v>0</v>
      </c>
      <c r="H175" s="59">
        <f t="shared" si="153"/>
        <v>0</v>
      </c>
      <c r="I175" s="59">
        <f t="shared" si="153"/>
        <v>0</v>
      </c>
      <c r="J175" s="59">
        <f t="shared" si="153"/>
        <v>0</v>
      </c>
      <c r="K175" s="40">
        <f t="shared" si="132"/>
        <v>0</v>
      </c>
      <c r="L175" s="59">
        <f>+L176</f>
        <v>82951548959</v>
      </c>
      <c r="M175" s="323">
        <f t="shared" si="130"/>
        <v>9.0724693589070583E-3</v>
      </c>
      <c r="N175" s="59">
        <f t="shared" ref="N175:W177" si="154">+N176</f>
        <v>0</v>
      </c>
      <c r="O175" s="59">
        <f t="shared" si="154"/>
        <v>82951548959</v>
      </c>
      <c r="P175" s="59">
        <f t="shared" si="154"/>
        <v>0</v>
      </c>
      <c r="Q175" s="59">
        <f t="shared" si="154"/>
        <v>82951548959</v>
      </c>
      <c r="R175" s="59">
        <f t="shared" si="154"/>
        <v>0</v>
      </c>
      <c r="S175" s="59">
        <f t="shared" si="154"/>
        <v>0</v>
      </c>
      <c r="T175" s="59">
        <f t="shared" si="154"/>
        <v>20567796812</v>
      </c>
      <c r="U175" s="59">
        <f t="shared" si="154"/>
        <v>62383752147</v>
      </c>
      <c r="V175" s="59">
        <f t="shared" si="154"/>
        <v>20567796812</v>
      </c>
      <c r="W175" s="59">
        <f t="shared" si="154"/>
        <v>0</v>
      </c>
      <c r="X175" s="176">
        <f t="shared" si="134"/>
        <v>1</v>
      </c>
      <c r="Y175" s="176">
        <f t="shared" si="135"/>
        <v>0.24794952077586799</v>
      </c>
      <c r="Z175" s="176">
        <f t="shared" si="136"/>
        <v>0.24794952077586799</v>
      </c>
      <c r="AA175" s="176">
        <f t="shared" si="111"/>
        <v>0.24794952077586799</v>
      </c>
      <c r="AB175" s="177">
        <f t="shared" si="127"/>
        <v>1</v>
      </c>
    </row>
    <row r="176" spans="1:28" ht="84" customHeight="1" x14ac:dyDescent="0.25">
      <c r="A176" s="113" t="s">
        <v>507</v>
      </c>
      <c r="B176" s="32" t="s">
        <v>37</v>
      </c>
      <c r="C176" s="32">
        <v>10</v>
      </c>
      <c r="D176" s="32" t="s">
        <v>38</v>
      </c>
      <c r="E176" s="39" t="s">
        <v>257</v>
      </c>
      <c r="F176" s="59">
        <f t="shared" si="153"/>
        <v>82951548959</v>
      </c>
      <c r="G176" s="59">
        <f t="shared" si="153"/>
        <v>0</v>
      </c>
      <c r="H176" s="59">
        <f t="shared" si="153"/>
        <v>0</v>
      </c>
      <c r="I176" s="59">
        <f t="shared" si="153"/>
        <v>0</v>
      </c>
      <c r="J176" s="59">
        <f t="shared" si="153"/>
        <v>0</v>
      </c>
      <c r="K176" s="40">
        <f t="shared" si="132"/>
        <v>0</v>
      </c>
      <c r="L176" s="59">
        <f>+L177</f>
        <v>82951548959</v>
      </c>
      <c r="M176" s="323">
        <f t="shared" si="130"/>
        <v>9.0724693589070583E-3</v>
      </c>
      <c r="N176" s="59">
        <f t="shared" si="154"/>
        <v>0</v>
      </c>
      <c r="O176" s="59">
        <f t="shared" si="154"/>
        <v>82951548959</v>
      </c>
      <c r="P176" s="59">
        <f t="shared" si="154"/>
        <v>0</v>
      </c>
      <c r="Q176" s="59">
        <f t="shared" si="154"/>
        <v>82951548959</v>
      </c>
      <c r="R176" s="59">
        <f t="shared" si="154"/>
        <v>0</v>
      </c>
      <c r="S176" s="59">
        <f t="shared" si="154"/>
        <v>0</v>
      </c>
      <c r="T176" s="59">
        <f t="shared" si="154"/>
        <v>20567796812</v>
      </c>
      <c r="U176" s="59">
        <f t="shared" si="154"/>
        <v>62383752147</v>
      </c>
      <c r="V176" s="59">
        <f t="shared" si="154"/>
        <v>20567796812</v>
      </c>
      <c r="W176" s="59">
        <f t="shared" si="154"/>
        <v>0</v>
      </c>
      <c r="X176" s="176">
        <f t="shared" si="134"/>
        <v>1</v>
      </c>
      <c r="Y176" s="176">
        <f t="shared" si="135"/>
        <v>0.24794952077586799</v>
      </c>
      <c r="Z176" s="176">
        <f t="shared" si="136"/>
        <v>0.24794952077586799</v>
      </c>
      <c r="AA176" s="176">
        <f t="shared" si="111"/>
        <v>0.24794952077586799</v>
      </c>
      <c r="AB176" s="177">
        <f t="shared" si="127"/>
        <v>1</v>
      </c>
    </row>
    <row r="177" spans="1:28" ht="42" customHeight="1" x14ac:dyDescent="0.25">
      <c r="A177" s="113" t="s">
        <v>508</v>
      </c>
      <c r="B177" s="32" t="s">
        <v>37</v>
      </c>
      <c r="C177" s="32">
        <v>10</v>
      </c>
      <c r="D177" s="32" t="s">
        <v>38</v>
      </c>
      <c r="E177" s="39" t="s">
        <v>455</v>
      </c>
      <c r="F177" s="59">
        <f t="shared" si="153"/>
        <v>82951548959</v>
      </c>
      <c r="G177" s="59">
        <f t="shared" si="153"/>
        <v>0</v>
      </c>
      <c r="H177" s="59">
        <f t="shared" si="153"/>
        <v>0</v>
      </c>
      <c r="I177" s="59">
        <f t="shared" si="153"/>
        <v>0</v>
      </c>
      <c r="J177" s="59">
        <f t="shared" si="153"/>
        <v>0</v>
      </c>
      <c r="K177" s="40">
        <f t="shared" si="132"/>
        <v>0</v>
      </c>
      <c r="L177" s="59">
        <f>+L178</f>
        <v>82951548959</v>
      </c>
      <c r="M177" s="323">
        <f t="shared" si="130"/>
        <v>9.0724693589070583E-3</v>
      </c>
      <c r="N177" s="59">
        <f t="shared" si="154"/>
        <v>0</v>
      </c>
      <c r="O177" s="59">
        <f t="shared" si="154"/>
        <v>82951548959</v>
      </c>
      <c r="P177" s="59">
        <f t="shared" si="154"/>
        <v>0</v>
      </c>
      <c r="Q177" s="59">
        <f t="shared" si="154"/>
        <v>82951548959</v>
      </c>
      <c r="R177" s="59">
        <f t="shared" si="154"/>
        <v>0</v>
      </c>
      <c r="S177" s="59">
        <f t="shared" si="154"/>
        <v>0</v>
      </c>
      <c r="T177" s="59">
        <f t="shared" si="154"/>
        <v>20567796812</v>
      </c>
      <c r="U177" s="59">
        <f t="shared" si="154"/>
        <v>62383752147</v>
      </c>
      <c r="V177" s="59">
        <f t="shared" si="154"/>
        <v>20567796812</v>
      </c>
      <c r="W177" s="59">
        <f t="shared" si="154"/>
        <v>0</v>
      </c>
      <c r="X177" s="176">
        <f t="shared" si="134"/>
        <v>1</v>
      </c>
      <c r="Y177" s="176">
        <f t="shared" si="135"/>
        <v>0.24794952077586799</v>
      </c>
      <c r="Z177" s="176">
        <f t="shared" si="136"/>
        <v>0.24794952077586799</v>
      </c>
      <c r="AA177" s="176">
        <f t="shared" si="111"/>
        <v>0.24794952077586799</v>
      </c>
      <c r="AB177" s="177">
        <f t="shared" si="127"/>
        <v>1</v>
      </c>
    </row>
    <row r="178" spans="1:28" ht="42" customHeight="1" x14ac:dyDescent="0.25">
      <c r="A178" s="114" t="s">
        <v>509</v>
      </c>
      <c r="B178" s="43" t="s">
        <v>37</v>
      </c>
      <c r="C178" s="43">
        <v>10</v>
      </c>
      <c r="D178" s="43" t="s">
        <v>38</v>
      </c>
      <c r="E178" s="44" t="s">
        <v>268</v>
      </c>
      <c r="F178" s="45">
        <v>82951548959</v>
      </c>
      <c r="G178" s="45">
        <v>0</v>
      </c>
      <c r="H178" s="45">
        <v>0</v>
      </c>
      <c r="I178" s="45">
        <v>0</v>
      </c>
      <c r="J178" s="45">
        <v>0</v>
      </c>
      <c r="K178" s="45">
        <f t="shared" si="132"/>
        <v>0</v>
      </c>
      <c r="L178" s="46">
        <f>+F178+K178</f>
        <v>82951548959</v>
      </c>
      <c r="M178" s="86">
        <f t="shared" si="130"/>
        <v>9.0724693589070583E-3</v>
      </c>
      <c r="N178" s="45">
        <v>0</v>
      </c>
      <c r="O178" s="45">
        <v>82951548959</v>
      </c>
      <c r="P178" s="45">
        <f>L178-O178</f>
        <v>0</v>
      </c>
      <c r="Q178" s="45">
        <v>82951548959</v>
      </c>
      <c r="R178" s="45">
        <f>+L178-Q178</f>
        <v>0</v>
      </c>
      <c r="S178" s="45">
        <f>O178-Q178</f>
        <v>0</v>
      </c>
      <c r="T178" s="45">
        <v>20567796812</v>
      </c>
      <c r="U178" s="45">
        <f>+Q178-T178</f>
        <v>62383752147</v>
      </c>
      <c r="V178" s="45">
        <v>20567796812</v>
      </c>
      <c r="W178" s="48">
        <f>+T178-V178</f>
        <v>0</v>
      </c>
      <c r="X178" s="54">
        <f t="shared" si="134"/>
        <v>1</v>
      </c>
      <c r="Y178" s="54">
        <f t="shared" si="135"/>
        <v>0.24794952077586799</v>
      </c>
      <c r="Z178" s="54">
        <f t="shared" si="136"/>
        <v>0.24794952077586799</v>
      </c>
      <c r="AA178" s="54">
        <f t="shared" si="111"/>
        <v>0.24794952077586799</v>
      </c>
      <c r="AB178" s="178">
        <f t="shared" si="127"/>
        <v>1</v>
      </c>
    </row>
    <row r="179" spans="1:28" ht="84.75" customHeight="1" x14ac:dyDescent="0.25">
      <c r="A179" s="113" t="s">
        <v>510</v>
      </c>
      <c r="B179" s="32" t="s">
        <v>37</v>
      </c>
      <c r="C179" s="32">
        <v>10</v>
      </c>
      <c r="D179" s="32" t="s">
        <v>38</v>
      </c>
      <c r="E179" s="39" t="s">
        <v>511</v>
      </c>
      <c r="F179" s="59">
        <f t="shared" ref="F179:J181" si="155">+F180</f>
        <v>221019698527</v>
      </c>
      <c r="G179" s="59">
        <f t="shared" si="155"/>
        <v>0</v>
      </c>
      <c r="H179" s="59">
        <f t="shared" si="155"/>
        <v>0</v>
      </c>
      <c r="I179" s="59">
        <f t="shared" si="155"/>
        <v>0</v>
      </c>
      <c r="J179" s="59">
        <f t="shared" si="155"/>
        <v>0</v>
      </c>
      <c r="K179" s="40">
        <f t="shared" si="132"/>
        <v>0</v>
      </c>
      <c r="L179" s="59">
        <f>+L180</f>
        <v>221019698527</v>
      </c>
      <c r="M179" s="323">
        <f t="shared" si="130"/>
        <v>2.4173080162640234E-2</v>
      </c>
      <c r="N179" s="59">
        <f t="shared" ref="N179:W181" si="156">+N180</f>
        <v>0</v>
      </c>
      <c r="O179" s="59">
        <f t="shared" si="156"/>
        <v>221019698527</v>
      </c>
      <c r="P179" s="59">
        <f t="shared" si="156"/>
        <v>0</v>
      </c>
      <c r="Q179" s="59">
        <f t="shared" si="156"/>
        <v>221019698527</v>
      </c>
      <c r="R179" s="59">
        <f t="shared" si="156"/>
        <v>0</v>
      </c>
      <c r="S179" s="59">
        <f t="shared" si="156"/>
        <v>0</v>
      </c>
      <c r="T179" s="59">
        <f t="shared" si="156"/>
        <v>66823866756</v>
      </c>
      <c r="U179" s="59">
        <f t="shared" si="156"/>
        <v>154195831771</v>
      </c>
      <c r="V179" s="59">
        <f t="shared" si="156"/>
        <v>66823866756</v>
      </c>
      <c r="W179" s="59">
        <f t="shared" si="156"/>
        <v>0</v>
      </c>
      <c r="X179" s="176">
        <f t="shared" si="134"/>
        <v>1</v>
      </c>
      <c r="Y179" s="176">
        <f t="shared" si="135"/>
        <v>0.30234348884444218</v>
      </c>
      <c r="Z179" s="176">
        <f t="shared" si="136"/>
        <v>0.30234348884444218</v>
      </c>
      <c r="AA179" s="176">
        <f t="shared" si="111"/>
        <v>0.30234348884444218</v>
      </c>
      <c r="AB179" s="177">
        <f t="shared" si="127"/>
        <v>1</v>
      </c>
    </row>
    <row r="180" spans="1:28" ht="74.25" customHeight="1" x14ac:dyDescent="0.25">
      <c r="A180" s="113" t="s">
        <v>512</v>
      </c>
      <c r="B180" s="32" t="s">
        <v>37</v>
      </c>
      <c r="C180" s="32">
        <v>10</v>
      </c>
      <c r="D180" s="32" t="s">
        <v>38</v>
      </c>
      <c r="E180" s="39" t="s">
        <v>257</v>
      </c>
      <c r="F180" s="59">
        <f t="shared" si="155"/>
        <v>221019698527</v>
      </c>
      <c r="G180" s="59">
        <f t="shared" si="155"/>
        <v>0</v>
      </c>
      <c r="H180" s="59">
        <f t="shared" si="155"/>
        <v>0</v>
      </c>
      <c r="I180" s="59">
        <f t="shared" si="155"/>
        <v>0</v>
      </c>
      <c r="J180" s="59">
        <f t="shared" si="155"/>
        <v>0</v>
      </c>
      <c r="K180" s="40">
        <f t="shared" si="132"/>
        <v>0</v>
      </c>
      <c r="L180" s="59">
        <f>+L181</f>
        <v>221019698527</v>
      </c>
      <c r="M180" s="323">
        <f t="shared" si="130"/>
        <v>2.4173080162640234E-2</v>
      </c>
      <c r="N180" s="59">
        <f t="shared" si="156"/>
        <v>0</v>
      </c>
      <c r="O180" s="59">
        <f t="shared" si="156"/>
        <v>221019698527</v>
      </c>
      <c r="P180" s="59">
        <f t="shared" si="156"/>
        <v>0</v>
      </c>
      <c r="Q180" s="59">
        <f t="shared" si="156"/>
        <v>221019698527</v>
      </c>
      <c r="R180" s="59">
        <f t="shared" si="156"/>
        <v>0</v>
      </c>
      <c r="S180" s="59">
        <f t="shared" si="156"/>
        <v>0</v>
      </c>
      <c r="T180" s="59">
        <f t="shared" si="156"/>
        <v>66823866756</v>
      </c>
      <c r="U180" s="59">
        <f t="shared" si="156"/>
        <v>154195831771</v>
      </c>
      <c r="V180" s="59">
        <f t="shared" si="156"/>
        <v>66823866756</v>
      </c>
      <c r="W180" s="59">
        <f t="shared" si="156"/>
        <v>0</v>
      </c>
      <c r="X180" s="176">
        <f t="shared" si="134"/>
        <v>1</v>
      </c>
      <c r="Y180" s="176">
        <f t="shared" si="135"/>
        <v>0.30234348884444218</v>
      </c>
      <c r="Z180" s="176">
        <f t="shared" si="136"/>
        <v>0.30234348884444218</v>
      </c>
      <c r="AA180" s="176">
        <f t="shared" si="111"/>
        <v>0.30234348884444218</v>
      </c>
      <c r="AB180" s="177">
        <f t="shared" si="127"/>
        <v>1</v>
      </c>
    </row>
    <row r="181" spans="1:28" ht="42" customHeight="1" x14ac:dyDescent="0.25">
      <c r="A181" s="113" t="s">
        <v>513</v>
      </c>
      <c r="B181" s="32" t="s">
        <v>37</v>
      </c>
      <c r="C181" s="32">
        <v>10</v>
      </c>
      <c r="D181" s="32" t="s">
        <v>38</v>
      </c>
      <c r="E181" s="39" t="s">
        <v>455</v>
      </c>
      <c r="F181" s="59">
        <f t="shared" si="155"/>
        <v>221019698527</v>
      </c>
      <c r="G181" s="59">
        <f t="shared" si="155"/>
        <v>0</v>
      </c>
      <c r="H181" s="59">
        <f t="shared" si="155"/>
        <v>0</v>
      </c>
      <c r="I181" s="59">
        <f t="shared" si="155"/>
        <v>0</v>
      </c>
      <c r="J181" s="59">
        <f t="shared" si="155"/>
        <v>0</v>
      </c>
      <c r="K181" s="40">
        <f t="shared" si="132"/>
        <v>0</v>
      </c>
      <c r="L181" s="59">
        <f>+L182</f>
        <v>221019698527</v>
      </c>
      <c r="M181" s="323">
        <f t="shared" si="130"/>
        <v>2.4173080162640234E-2</v>
      </c>
      <c r="N181" s="59">
        <f t="shared" si="156"/>
        <v>0</v>
      </c>
      <c r="O181" s="59">
        <f t="shared" si="156"/>
        <v>221019698527</v>
      </c>
      <c r="P181" s="59">
        <f t="shared" si="156"/>
        <v>0</v>
      </c>
      <c r="Q181" s="59">
        <f t="shared" si="156"/>
        <v>221019698527</v>
      </c>
      <c r="R181" s="59">
        <f t="shared" si="156"/>
        <v>0</v>
      </c>
      <c r="S181" s="59">
        <f t="shared" si="156"/>
        <v>0</v>
      </c>
      <c r="T181" s="59">
        <f t="shared" si="156"/>
        <v>66823866756</v>
      </c>
      <c r="U181" s="59">
        <f t="shared" si="156"/>
        <v>154195831771</v>
      </c>
      <c r="V181" s="59">
        <f t="shared" si="156"/>
        <v>66823866756</v>
      </c>
      <c r="W181" s="59">
        <f t="shared" si="156"/>
        <v>0</v>
      </c>
      <c r="X181" s="176">
        <f t="shared" si="134"/>
        <v>1</v>
      </c>
      <c r="Y181" s="176">
        <f t="shared" si="135"/>
        <v>0.30234348884444218</v>
      </c>
      <c r="Z181" s="176">
        <f t="shared" si="136"/>
        <v>0.30234348884444218</v>
      </c>
      <c r="AA181" s="176">
        <f t="shared" ref="AA181:AA226" si="157">+T181/Q181</f>
        <v>0.30234348884444218</v>
      </c>
      <c r="AB181" s="177">
        <f t="shared" si="127"/>
        <v>1</v>
      </c>
    </row>
    <row r="182" spans="1:28" ht="42" customHeight="1" x14ac:dyDescent="0.25">
      <c r="A182" s="114" t="s">
        <v>514</v>
      </c>
      <c r="B182" s="43" t="s">
        <v>37</v>
      </c>
      <c r="C182" s="43">
        <v>10</v>
      </c>
      <c r="D182" s="43" t="s">
        <v>38</v>
      </c>
      <c r="E182" s="44" t="s">
        <v>268</v>
      </c>
      <c r="F182" s="45">
        <v>221019698527</v>
      </c>
      <c r="G182" s="45">
        <v>0</v>
      </c>
      <c r="H182" s="45">
        <v>0</v>
      </c>
      <c r="I182" s="45">
        <v>0</v>
      </c>
      <c r="J182" s="45">
        <v>0</v>
      </c>
      <c r="K182" s="45">
        <f t="shared" si="132"/>
        <v>0</v>
      </c>
      <c r="L182" s="46">
        <f>+F182+K182</f>
        <v>221019698527</v>
      </c>
      <c r="M182" s="86">
        <f t="shared" si="130"/>
        <v>2.4173080162640234E-2</v>
      </c>
      <c r="N182" s="45">
        <v>0</v>
      </c>
      <c r="O182" s="45">
        <v>221019698527</v>
      </c>
      <c r="P182" s="45">
        <f>L182-O182</f>
        <v>0</v>
      </c>
      <c r="Q182" s="45">
        <v>221019698527</v>
      </c>
      <c r="R182" s="45">
        <f>+L182-Q182</f>
        <v>0</v>
      </c>
      <c r="S182" s="45">
        <f>O182-Q182</f>
        <v>0</v>
      </c>
      <c r="T182" s="45">
        <v>66823866756</v>
      </c>
      <c r="U182" s="45">
        <f>+Q182-T182</f>
        <v>154195831771</v>
      </c>
      <c r="V182" s="45">
        <v>66823866756</v>
      </c>
      <c r="W182" s="48">
        <f>+T182-V182</f>
        <v>0</v>
      </c>
      <c r="X182" s="54">
        <f t="shared" si="134"/>
        <v>1</v>
      </c>
      <c r="Y182" s="54">
        <f t="shared" si="135"/>
        <v>0.30234348884444218</v>
      </c>
      <c r="Z182" s="54">
        <f t="shared" si="136"/>
        <v>0.30234348884444218</v>
      </c>
      <c r="AA182" s="54">
        <f t="shared" si="157"/>
        <v>0.30234348884444218</v>
      </c>
      <c r="AB182" s="178">
        <f t="shared" si="127"/>
        <v>1</v>
      </c>
    </row>
    <row r="183" spans="1:28" ht="63" customHeight="1" x14ac:dyDescent="0.25">
      <c r="A183" s="113" t="s">
        <v>515</v>
      </c>
      <c r="B183" s="32" t="s">
        <v>37</v>
      </c>
      <c r="C183" s="32">
        <v>10</v>
      </c>
      <c r="D183" s="32" t="s">
        <v>38</v>
      </c>
      <c r="E183" s="39" t="s">
        <v>516</v>
      </c>
      <c r="F183" s="59">
        <f t="shared" ref="F183:J185" si="158">+F184</f>
        <v>185800340558</v>
      </c>
      <c r="G183" s="59">
        <f t="shared" si="158"/>
        <v>0</v>
      </c>
      <c r="H183" s="59">
        <f t="shared" si="158"/>
        <v>0</v>
      </c>
      <c r="I183" s="59">
        <f t="shared" si="158"/>
        <v>0</v>
      </c>
      <c r="J183" s="59">
        <f t="shared" si="158"/>
        <v>0</v>
      </c>
      <c r="K183" s="40">
        <f t="shared" si="132"/>
        <v>0</v>
      </c>
      <c r="L183" s="59">
        <f>+L184</f>
        <v>185800340558</v>
      </c>
      <c r="M183" s="323">
        <f t="shared" si="130"/>
        <v>2.0321114165331826E-2</v>
      </c>
      <c r="N183" s="59">
        <f t="shared" ref="N183:W185" si="159">+N184</f>
        <v>0</v>
      </c>
      <c r="O183" s="59">
        <f t="shared" si="159"/>
        <v>185800340558</v>
      </c>
      <c r="P183" s="59">
        <f t="shared" si="159"/>
        <v>0</v>
      </c>
      <c r="Q183" s="59">
        <f t="shared" si="159"/>
        <v>185800340558</v>
      </c>
      <c r="R183" s="59">
        <f t="shared" si="159"/>
        <v>0</v>
      </c>
      <c r="S183" s="59">
        <f t="shared" si="159"/>
        <v>0</v>
      </c>
      <c r="T183" s="59">
        <f t="shared" si="159"/>
        <v>65349904177</v>
      </c>
      <c r="U183" s="59">
        <f t="shared" si="159"/>
        <v>120450436381</v>
      </c>
      <c r="V183" s="59">
        <f t="shared" si="159"/>
        <v>65349904177</v>
      </c>
      <c r="W183" s="59">
        <f t="shared" si="159"/>
        <v>0</v>
      </c>
      <c r="X183" s="176">
        <f t="shared" si="134"/>
        <v>1</v>
      </c>
      <c r="Y183" s="176">
        <f t="shared" si="135"/>
        <v>0.35172112161226193</v>
      </c>
      <c r="Z183" s="176">
        <f t="shared" si="136"/>
        <v>0.35172112161226193</v>
      </c>
      <c r="AA183" s="176">
        <f t="shared" si="157"/>
        <v>0.35172112161226193</v>
      </c>
      <c r="AB183" s="177">
        <f t="shared" si="127"/>
        <v>1</v>
      </c>
    </row>
    <row r="184" spans="1:28" ht="76.5" customHeight="1" x14ac:dyDescent="0.25">
      <c r="A184" s="113" t="s">
        <v>517</v>
      </c>
      <c r="B184" s="32" t="s">
        <v>37</v>
      </c>
      <c r="C184" s="32">
        <v>10</v>
      </c>
      <c r="D184" s="32" t="s">
        <v>38</v>
      </c>
      <c r="E184" s="39" t="s">
        <v>257</v>
      </c>
      <c r="F184" s="59">
        <f t="shared" si="158"/>
        <v>185800340558</v>
      </c>
      <c r="G184" s="59">
        <f t="shared" si="158"/>
        <v>0</v>
      </c>
      <c r="H184" s="59">
        <f t="shared" si="158"/>
        <v>0</v>
      </c>
      <c r="I184" s="59">
        <f t="shared" si="158"/>
        <v>0</v>
      </c>
      <c r="J184" s="59">
        <f t="shared" si="158"/>
        <v>0</v>
      </c>
      <c r="K184" s="40">
        <f t="shared" si="132"/>
        <v>0</v>
      </c>
      <c r="L184" s="59">
        <f>+L185</f>
        <v>185800340558</v>
      </c>
      <c r="M184" s="323">
        <f t="shared" si="130"/>
        <v>2.0321114165331826E-2</v>
      </c>
      <c r="N184" s="59">
        <f t="shared" si="159"/>
        <v>0</v>
      </c>
      <c r="O184" s="59">
        <f t="shared" si="159"/>
        <v>185800340558</v>
      </c>
      <c r="P184" s="59">
        <f t="shared" si="159"/>
        <v>0</v>
      </c>
      <c r="Q184" s="59">
        <f t="shared" si="159"/>
        <v>185800340558</v>
      </c>
      <c r="R184" s="59">
        <f t="shared" si="159"/>
        <v>0</v>
      </c>
      <c r="S184" s="59">
        <f t="shared" si="159"/>
        <v>0</v>
      </c>
      <c r="T184" s="59">
        <f t="shared" si="159"/>
        <v>65349904177</v>
      </c>
      <c r="U184" s="59">
        <f t="shared" si="159"/>
        <v>120450436381</v>
      </c>
      <c r="V184" s="59">
        <f t="shared" si="159"/>
        <v>65349904177</v>
      </c>
      <c r="W184" s="59">
        <f t="shared" si="159"/>
        <v>0</v>
      </c>
      <c r="X184" s="176">
        <f t="shared" si="134"/>
        <v>1</v>
      </c>
      <c r="Y184" s="176">
        <f t="shared" si="135"/>
        <v>0.35172112161226193</v>
      </c>
      <c r="Z184" s="176">
        <f t="shared" si="136"/>
        <v>0.35172112161226193</v>
      </c>
      <c r="AA184" s="176">
        <f t="shared" si="157"/>
        <v>0.35172112161226193</v>
      </c>
      <c r="AB184" s="177">
        <f t="shared" si="127"/>
        <v>1</v>
      </c>
    </row>
    <row r="185" spans="1:28" ht="42" customHeight="1" x14ac:dyDescent="0.25">
      <c r="A185" s="113" t="s">
        <v>518</v>
      </c>
      <c r="B185" s="32" t="s">
        <v>37</v>
      </c>
      <c r="C185" s="32">
        <v>10</v>
      </c>
      <c r="D185" s="32" t="s">
        <v>38</v>
      </c>
      <c r="E185" s="39" t="s">
        <v>455</v>
      </c>
      <c r="F185" s="59">
        <f t="shared" si="158"/>
        <v>185800340558</v>
      </c>
      <c r="G185" s="59">
        <f t="shared" si="158"/>
        <v>0</v>
      </c>
      <c r="H185" s="59">
        <f t="shared" si="158"/>
        <v>0</v>
      </c>
      <c r="I185" s="59">
        <f t="shared" si="158"/>
        <v>0</v>
      </c>
      <c r="J185" s="59">
        <f t="shared" si="158"/>
        <v>0</v>
      </c>
      <c r="K185" s="40">
        <f t="shared" si="132"/>
        <v>0</v>
      </c>
      <c r="L185" s="59">
        <f>+L186</f>
        <v>185800340558</v>
      </c>
      <c r="M185" s="323">
        <f t="shared" si="130"/>
        <v>2.0321114165331826E-2</v>
      </c>
      <c r="N185" s="59">
        <f t="shared" si="159"/>
        <v>0</v>
      </c>
      <c r="O185" s="59">
        <f t="shared" si="159"/>
        <v>185800340558</v>
      </c>
      <c r="P185" s="59">
        <f t="shared" si="159"/>
        <v>0</v>
      </c>
      <c r="Q185" s="59">
        <f t="shared" si="159"/>
        <v>185800340558</v>
      </c>
      <c r="R185" s="59">
        <f t="shared" si="159"/>
        <v>0</v>
      </c>
      <c r="S185" s="59">
        <f t="shared" si="159"/>
        <v>0</v>
      </c>
      <c r="T185" s="59">
        <f t="shared" si="159"/>
        <v>65349904177</v>
      </c>
      <c r="U185" s="59">
        <f t="shared" si="159"/>
        <v>120450436381</v>
      </c>
      <c r="V185" s="59">
        <f t="shared" si="159"/>
        <v>65349904177</v>
      </c>
      <c r="W185" s="59">
        <f t="shared" si="159"/>
        <v>0</v>
      </c>
      <c r="X185" s="176">
        <f t="shared" si="134"/>
        <v>1</v>
      </c>
      <c r="Y185" s="176">
        <f t="shared" si="135"/>
        <v>0.35172112161226193</v>
      </c>
      <c r="Z185" s="176">
        <f t="shared" si="136"/>
        <v>0.35172112161226193</v>
      </c>
      <c r="AA185" s="176">
        <f t="shared" si="157"/>
        <v>0.35172112161226193</v>
      </c>
      <c r="AB185" s="177">
        <f t="shared" si="127"/>
        <v>1</v>
      </c>
    </row>
    <row r="186" spans="1:28" ht="42" customHeight="1" x14ac:dyDescent="0.25">
      <c r="A186" s="114" t="s">
        <v>519</v>
      </c>
      <c r="B186" s="124" t="s">
        <v>37</v>
      </c>
      <c r="C186" s="43">
        <v>10</v>
      </c>
      <c r="D186" s="43" t="s">
        <v>38</v>
      </c>
      <c r="E186" s="44" t="s">
        <v>268</v>
      </c>
      <c r="F186" s="45">
        <v>185800340558</v>
      </c>
      <c r="G186" s="45">
        <v>0</v>
      </c>
      <c r="H186" s="45">
        <v>0</v>
      </c>
      <c r="I186" s="45">
        <v>0</v>
      </c>
      <c r="J186" s="45">
        <v>0</v>
      </c>
      <c r="K186" s="45">
        <f t="shared" si="132"/>
        <v>0</v>
      </c>
      <c r="L186" s="46">
        <f>+F186+K186</f>
        <v>185800340558</v>
      </c>
      <c r="M186" s="86">
        <f t="shared" si="130"/>
        <v>2.0321114165331826E-2</v>
      </c>
      <c r="N186" s="45">
        <v>0</v>
      </c>
      <c r="O186" s="45">
        <v>185800340558</v>
      </c>
      <c r="P186" s="45">
        <f>L186-O186</f>
        <v>0</v>
      </c>
      <c r="Q186" s="45">
        <v>185800340558</v>
      </c>
      <c r="R186" s="45">
        <f>+L186-Q186</f>
        <v>0</v>
      </c>
      <c r="S186" s="45">
        <f>O186-Q186</f>
        <v>0</v>
      </c>
      <c r="T186" s="45">
        <v>65349904177</v>
      </c>
      <c r="U186" s="45">
        <f>+Q186-T186</f>
        <v>120450436381</v>
      </c>
      <c r="V186" s="45">
        <v>65349904177</v>
      </c>
      <c r="W186" s="48">
        <f>+T186-V186</f>
        <v>0</v>
      </c>
      <c r="X186" s="54">
        <f t="shared" si="134"/>
        <v>1</v>
      </c>
      <c r="Y186" s="54">
        <f t="shared" si="135"/>
        <v>0.35172112161226193</v>
      </c>
      <c r="Z186" s="54">
        <f t="shared" si="136"/>
        <v>0.35172112161226193</v>
      </c>
      <c r="AA186" s="54">
        <f t="shared" si="157"/>
        <v>0.35172112161226193</v>
      </c>
      <c r="AB186" s="178">
        <f t="shared" si="127"/>
        <v>1</v>
      </c>
    </row>
    <row r="187" spans="1:28" ht="81" customHeight="1" x14ac:dyDescent="0.25">
      <c r="A187" s="113" t="s">
        <v>520</v>
      </c>
      <c r="B187" s="32" t="s">
        <v>37</v>
      </c>
      <c r="C187" s="32">
        <v>10</v>
      </c>
      <c r="D187" s="32" t="s">
        <v>38</v>
      </c>
      <c r="E187" s="39" t="s">
        <v>521</v>
      </c>
      <c r="F187" s="59">
        <f t="shared" ref="F187:J189" si="160">+F188</f>
        <v>287710998062</v>
      </c>
      <c r="G187" s="59">
        <f t="shared" si="160"/>
        <v>0</v>
      </c>
      <c r="H187" s="59">
        <f t="shared" si="160"/>
        <v>0</v>
      </c>
      <c r="I187" s="59">
        <f t="shared" si="160"/>
        <v>0</v>
      </c>
      <c r="J187" s="59">
        <f t="shared" si="160"/>
        <v>0</v>
      </c>
      <c r="K187" s="40">
        <f t="shared" si="132"/>
        <v>0</v>
      </c>
      <c r="L187" s="59">
        <f>+L188</f>
        <v>287710998062</v>
      </c>
      <c r="M187" s="323">
        <f t="shared" si="130"/>
        <v>3.1467154584759072E-2</v>
      </c>
      <c r="N187" s="59">
        <f t="shared" ref="N187:W189" si="161">+N188</f>
        <v>0</v>
      </c>
      <c r="O187" s="59">
        <f t="shared" si="161"/>
        <v>287710998062</v>
      </c>
      <c r="P187" s="59">
        <f t="shared" si="161"/>
        <v>0</v>
      </c>
      <c r="Q187" s="59">
        <f t="shared" si="161"/>
        <v>287710998062</v>
      </c>
      <c r="R187" s="59">
        <f t="shared" si="161"/>
        <v>0</v>
      </c>
      <c r="S187" s="59">
        <f t="shared" si="161"/>
        <v>0</v>
      </c>
      <c r="T187" s="59">
        <f t="shared" si="161"/>
        <v>125576980029</v>
      </c>
      <c r="U187" s="59">
        <f t="shared" si="161"/>
        <v>162134018033</v>
      </c>
      <c r="V187" s="59">
        <f t="shared" si="161"/>
        <v>125576980029</v>
      </c>
      <c r="W187" s="59">
        <f t="shared" si="161"/>
        <v>0</v>
      </c>
      <c r="X187" s="176">
        <f t="shared" si="134"/>
        <v>1</v>
      </c>
      <c r="Y187" s="176">
        <f t="shared" si="135"/>
        <v>0.43646916827954874</v>
      </c>
      <c r="Z187" s="176">
        <f t="shared" si="136"/>
        <v>0.43646916827954874</v>
      </c>
      <c r="AA187" s="176">
        <f t="shared" si="157"/>
        <v>0.43646916827954874</v>
      </c>
      <c r="AB187" s="177">
        <f t="shared" si="127"/>
        <v>1</v>
      </c>
    </row>
    <row r="188" spans="1:28" ht="81" customHeight="1" x14ac:dyDescent="0.25">
      <c r="A188" s="113" t="s">
        <v>522</v>
      </c>
      <c r="B188" s="32" t="s">
        <v>37</v>
      </c>
      <c r="C188" s="32">
        <v>10</v>
      </c>
      <c r="D188" s="32" t="s">
        <v>38</v>
      </c>
      <c r="E188" s="39" t="s">
        <v>257</v>
      </c>
      <c r="F188" s="59">
        <f t="shared" si="160"/>
        <v>287710998062</v>
      </c>
      <c r="G188" s="59">
        <f t="shared" si="160"/>
        <v>0</v>
      </c>
      <c r="H188" s="59">
        <f t="shared" si="160"/>
        <v>0</v>
      </c>
      <c r="I188" s="59">
        <f t="shared" si="160"/>
        <v>0</v>
      </c>
      <c r="J188" s="59">
        <f t="shared" si="160"/>
        <v>0</v>
      </c>
      <c r="K188" s="40">
        <f t="shared" si="132"/>
        <v>0</v>
      </c>
      <c r="L188" s="59">
        <f>+L189</f>
        <v>287710998062</v>
      </c>
      <c r="M188" s="323">
        <f t="shared" si="130"/>
        <v>3.1467154584759072E-2</v>
      </c>
      <c r="N188" s="59">
        <f t="shared" si="161"/>
        <v>0</v>
      </c>
      <c r="O188" s="59">
        <f t="shared" si="161"/>
        <v>287710998062</v>
      </c>
      <c r="P188" s="59">
        <f t="shared" si="161"/>
        <v>0</v>
      </c>
      <c r="Q188" s="59">
        <f t="shared" si="161"/>
        <v>287710998062</v>
      </c>
      <c r="R188" s="59">
        <f t="shared" si="161"/>
        <v>0</v>
      </c>
      <c r="S188" s="59">
        <f t="shared" si="161"/>
        <v>0</v>
      </c>
      <c r="T188" s="59">
        <f t="shared" si="161"/>
        <v>125576980029</v>
      </c>
      <c r="U188" s="59">
        <f t="shared" si="161"/>
        <v>162134018033</v>
      </c>
      <c r="V188" s="59">
        <f t="shared" si="161"/>
        <v>125576980029</v>
      </c>
      <c r="W188" s="59">
        <f t="shared" si="161"/>
        <v>0</v>
      </c>
      <c r="X188" s="176">
        <f t="shared" si="134"/>
        <v>1</v>
      </c>
      <c r="Y188" s="176">
        <f t="shared" si="135"/>
        <v>0.43646916827954874</v>
      </c>
      <c r="Z188" s="176">
        <f t="shared" si="136"/>
        <v>0.43646916827954874</v>
      </c>
      <c r="AA188" s="176">
        <f t="shared" si="157"/>
        <v>0.43646916827954874</v>
      </c>
      <c r="AB188" s="177">
        <f t="shared" si="127"/>
        <v>1</v>
      </c>
    </row>
    <row r="189" spans="1:28" ht="42" customHeight="1" x14ac:dyDescent="0.25">
      <c r="A189" s="113" t="s">
        <v>523</v>
      </c>
      <c r="B189" s="32" t="s">
        <v>37</v>
      </c>
      <c r="C189" s="32">
        <v>10</v>
      </c>
      <c r="D189" s="32" t="s">
        <v>38</v>
      </c>
      <c r="E189" s="39" t="s">
        <v>455</v>
      </c>
      <c r="F189" s="59">
        <f t="shared" si="160"/>
        <v>287710998062</v>
      </c>
      <c r="G189" s="59">
        <f t="shared" si="160"/>
        <v>0</v>
      </c>
      <c r="H189" s="59">
        <f t="shared" si="160"/>
        <v>0</v>
      </c>
      <c r="I189" s="59">
        <f t="shared" si="160"/>
        <v>0</v>
      </c>
      <c r="J189" s="59">
        <f t="shared" si="160"/>
        <v>0</v>
      </c>
      <c r="K189" s="40">
        <f t="shared" si="132"/>
        <v>0</v>
      </c>
      <c r="L189" s="59">
        <f>+L190</f>
        <v>287710998062</v>
      </c>
      <c r="M189" s="323">
        <f t="shared" si="130"/>
        <v>3.1467154584759072E-2</v>
      </c>
      <c r="N189" s="59">
        <f t="shared" si="161"/>
        <v>0</v>
      </c>
      <c r="O189" s="59">
        <f t="shared" si="161"/>
        <v>287710998062</v>
      </c>
      <c r="P189" s="59">
        <f t="shared" si="161"/>
        <v>0</v>
      </c>
      <c r="Q189" s="59">
        <f t="shared" si="161"/>
        <v>287710998062</v>
      </c>
      <c r="R189" s="59">
        <f t="shared" si="161"/>
        <v>0</v>
      </c>
      <c r="S189" s="59">
        <f t="shared" si="161"/>
        <v>0</v>
      </c>
      <c r="T189" s="59">
        <f t="shared" si="161"/>
        <v>125576980029</v>
      </c>
      <c r="U189" s="59">
        <f t="shared" si="161"/>
        <v>162134018033</v>
      </c>
      <c r="V189" s="59">
        <f t="shared" si="161"/>
        <v>125576980029</v>
      </c>
      <c r="W189" s="59">
        <f t="shared" si="161"/>
        <v>0</v>
      </c>
      <c r="X189" s="176">
        <f t="shared" si="134"/>
        <v>1</v>
      </c>
      <c r="Y189" s="176">
        <f t="shared" si="135"/>
        <v>0.43646916827954874</v>
      </c>
      <c r="Z189" s="176">
        <f t="shared" si="136"/>
        <v>0.43646916827954874</v>
      </c>
      <c r="AA189" s="176">
        <f t="shared" si="157"/>
        <v>0.43646916827954874</v>
      </c>
      <c r="AB189" s="177">
        <f t="shared" si="127"/>
        <v>1</v>
      </c>
    </row>
    <row r="190" spans="1:28" ht="42" customHeight="1" x14ac:dyDescent="0.25">
      <c r="A190" s="114" t="s">
        <v>524</v>
      </c>
      <c r="B190" s="43" t="s">
        <v>37</v>
      </c>
      <c r="C190" s="43">
        <v>10</v>
      </c>
      <c r="D190" s="43" t="s">
        <v>38</v>
      </c>
      <c r="E190" s="44" t="s">
        <v>268</v>
      </c>
      <c r="F190" s="45">
        <v>287710998062</v>
      </c>
      <c r="G190" s="45">
        <v>0</v>
      </c>
      <c r="H190" s="45">
        <v>0</v>
      </c>
      <c r="I190" s="45">
        <v>0</v>
      </c>
      <c r="J190" s="45">
        <v>0</v>
      </c>
      <c r="K190" s="45">
        <f t="shared" si="132"/>
        <v>0</v>
      </c>
      <c r="L190" s="46">
        <f>+F190+K190</f>
        <v>287710998062</v>
      </c>
      <c r="M190" s="86">
        <f t="shared" si="130"/>
        <v>3.1467154584759072E-2</v>
      </c>
      <c r="N190" s="45">
        <v>0</v>
      </c>
      <c r="O190" s="45">
        <v>287710998062</v>
      </c>
      <c r="P190" s="45">
        <f>L190-O190</f>
        <v>0</v>
      </c>
      <c r="Q190" s="45">
        <v>287710998062</v>
      </c>
      <c r="R190" s="45">
        <f>+L190-Q190</f>
        <v>0</v>
      </c>
      <c r="S190" s="45">
        <f>O190-Q190</f>
        <v>0</v>
      </c>
      <c r="T190" s="45">
        <v>125576980029</v>
      </c>
      <c r="U190" s="45">
        <f>+Q190-T190</f>
        <v>162134018033</v>
      </c>
      <c r="V190" s="45">
        <v>125576980029</v>
      </c>
      <c r="W190" s="48">
        <f>+T190-V190</f>
        <v>0</v>
      </c>
      <c r="X190" s="54">
        <f t="shared" si="134"/>
        <v>1</v>
      </c>
      <c r="Y190" s="54">
        <f t="shared" si="135"/>
        <v>0.43646916827954874</v>
      </c>
      <c r="Z190" s="54">
        <f t="shared" si="136"/>
        <v>0.43646916827954874</v>
      </c>
      <c r="AA190" s="54">
        <f t="shared" si="157"/>
        <v>0.43646916827954874</v>
      </c>
      <c r="AB190" s="178">
        <f t="shared" si="127"/>
        <v>1</v>
      </c>
    </row>
    <row r="191" spans="1:28" ht="78.75" customHeight="1" x14ac:dyDescent="0.25">
      <c r="A191" s="113" t="s">
        <v>525</v>
      </c>
      <c r="B191" s="32" t="s">
        <v>37</v>
      </c>
      <c r="C191" s="32">
        <v>10</v>
      </c>
      <c r="D191" s="32" t="s">
        <v>38</v>
      </c>
      <c r="E191" s="39" t="s">
        <v>526</v>
      </c>
      <c r="F191" s="59">
        <f t="shared" ref="F191:J193" si="162">+F192</f>
        <v>346789396196</v>
      </c>
      <c r="G191" s="59">
        <f t="shared" si="162"/>
        <v>0</v>
      </c>
      <c r="H191" s="59">
        <f t="shared" si="162"/>
        <v>0</v>
      </c>
      <c r="I191" s="59">
        <f t="shared" si="162"/>
        <v>0</v>
      </c>
      <c r="J191" s="59">
        <f t="shared" si="162"/>
        <v>0</v>
      </c>
      <c r="K191" s="40">
        <f t="shared" si="132"/>
        <v>0</v>
      </c>
      <c r="L191" s="59">
        <f>+L192</f>
        <v>346789396196</v>
      </c>
      <c r="M191" s="323">
        <f t="shared" si="130"/>
        <v>3.7928600616453381E-2</v>
      </c>
      <c r="N191" s="59">
        <f t="shared" ref="N191:W193" si="163">+N192</f>
        <v>0</v>
      </c>
      <c r="O191" s="59">
        <f t="shared" si="163"/>
        <v>346789396196</v>
      </c>
      <c r="P191" s="59">
        <f t="shared" si="163"/>
        <v>0</v>
      </c>
      <c r="Q191" s="59">
        <f t="shared" si="163"/>
        <v>346789396196</v>
      </c>
      <c r="R191" s="59">
        <f t="shared" si="163"/>
        <v>0</v>
      </c>
      <c r="S191" s="59">
        <f t="shared" si="163"/>
        <v>0</v>
      </c>
      <c r="T191" s="59">
        <f t="shared" si="163"/>
        <v>116840067369</v>
      </c>
      <c r="U191" s="59">
        <f t="shared" si="163"/>
        <v>229949328827</v>
      </c>
      <c r="V191" s="59">
        <f t="shared" si="163"/>
        <v>116840067369</v>
      </c>
      <c r="W191" s="59">
        <f t="shared" si="163"/>
        <v>0</v>
      </c>
      <c r="X191" s="176">
        <f t="shared" si="134"/>
        <v>1</v>
      </c>
      <c r="Y191" s="176">
        <f t="shared" si="135"/>
        <v>0.33691937715120851</v>
      </c>
      <c r="Z191" s="176">
        <f t="shared" si="136"/>
        <v>0.33691937715120851</v>
      </c>
      <c r="AA191" s="176">
        <f t="shared" si="157"/>
        <v>0.33691937715120851</v>
      </c>
      <c r="AB191" s="177">
        <f t="shared" si="127"/>
        <v>1</v>
      </c>
    </row>
    <row r="192" spans="1:28" ht="78.75" customHeight="1" x14ac:dyDescent="0.25">
      <c r="A192" s="113" t="s">
        <v>527</v>
      </c>
      <c r="B192" s="32" t="s">
        <v>37</v>
      </c>
      <c r="C192" s="32">
        <v>10</v>
      </c>
      <c r="D192" s="32" t="s">
        <v>38</v>
      </c>
      <c r="E192" s="39" t="s">
        <v>257</v>
      </c>
      <c r="F192" s="59">
        <f t="shared" si="162"/>
        <v>346789396196</v>
      </c>
      <c r="G192" s="59">
        <f t="shared" si="162"/>
        <v>0</v>
      </c>
      <c r="H192" s="59">
        <f t="shared" si="162"/>
        <v>0</v>
      </c>
      <c r="I192" s="59">
        <f t="shared" si="162"/>
        <v>0</v>
      </c>
      <c r="J192" s="59">
        <f t="shared" si="162"/>
        <v>0</v>
      </c>
      <c r="K192" s="40">
        <f t="shared" si="132"/>
        <v>0</v>
      </c>
      <c r="L192" s="59">
        <f>+L193</f>
        <v>346789396196</v>
      </c>
      <c r="M192" s="323">
        <f t="shared" si="130"/>
        <v>3.7928600616453381E-2</v>
      </c>
      <c r="N192" s="59">
        <f t="shared" si="163"/>
        <v>0</v>
      </c>
      <c r="O192" s="59">
        <f t="shared" si="163"/>
        <v>346789396196</v>
      </c>
      <c r="P192" s="59">
        <f t="shared" si="163"/>
        <v>0</v>
      </c>
      <c r="Q192" s="59">
        <f t="shared" si="163"/>
        <v>346789396196</v>
      </c>
      <c r="R192" s="59">
        <f t="shared" si="163"/>
        <v>0</v>
      </c>
      <c r="S192" s="59">
        <f t="shared" si="163"/>
        <v>0</v>
      </c>
      <c r="T192" s="59">
        <f t="shared" si="163"/>
        <v>116840067369</v>
      </c>
      <c r="U192" s="59">
        <f t="shared" si="163"/>
        <v>229949328827</v>
      </c>
      <c r="V192" s="59">
        <f t="shared" si="163"/>
        <v>116840067369</v>
      </c>
      <c r="W192" s="59">
        <f t="shared" si="163"/>
        <v>0</v>
      </c>
      <c r="X192" s="176">
        <f t="shared" si="134"/>
        <v>1</v>
      </c>
      <c r="Y192" s="176">
        <f t="shared" si="135"/>
        <v>0.33691937715120851</v>
      </c>
      <c r="Z192" s="176">
        <f t="shared" si="136"/>
        <v>0.33691937715120851</v>
      </c>
      <c r="AA192" s="176">
        <f t="shared" si="157"/>
        <v>0.33691937715120851</v>
      </c>
      <c r="AB192" s="177">
        <f t="shared" si="127"/>
        <v>1</v>
      </c>
    </row>
    <row r="193" spans="1:28" ht="42" customHeight="1" x14ac:dyDescent="0.25">
      <c r="A193" s="113" t="s">
        <v>528</v>
      </c>
      <c r="B193" s="32" t="s">
        <v>37</v>
      </c>
      <c r="C193" s="32">
        <v>10</v>
      </c>
      <c r="D193" s="32" t="s">
        <v>38</v>
      </c>
      <c r="E193" s="39" t="s">
        <v>455</v>
      </c>
      <c r="F193" s="59">
        <f t="shared" si="162"/>
        <v>346789396196</v>
      </c>
      <c r="G193" s="59">
        <f t="shared" si="162"/>
        <v>0</v>
      </c>
      <c r="H193" s="59">
        <f t="shared" si="162"/>
        <v>0</v>
      </c>
      <c r="I193" s="59">
        <f t="shared" si="162"/>
        <v>0</v>
      </c>
      <c r="J193" s="59">
        <f t="shared" si="162"/>
        <v>0</v>
      </c>
      <c r="K193" s="40">
        <f t="shared" si="132"/>
        <v>0</v>
      </c>
      <c r="L193" s="59">
        <f>+L194</f>
        <v>346789396196</v>
      </c>
      <c r="M193" s="323">
        <f t="shared" si="130"/>
        <v>3.7928600616453381E-2</v>
      </c>
      <c r="N193" s="59">
        <f t="shared" si="163"/>
        <v>0</v>
      </c>
      <c r="O193" s="59">
        <f t="shared" si="163"/>
        <v>346789396196</v>
      </c>
      <c r="P193" s="59">
        <f t="shared" si="163"/>
        <v>0</v>
      </c>
      <c r="Q193" s="59">
        <f t="shared" si="163"/>
        <v>346789396196</v>
      </c>
      <c r="R193" s="59">
        <f t="shared" si="163"/>
        <v>0</v>
      </c>
      <c r="S193" s="59">
        <f t="shared" si="163"/>
        <v>0</v>
      </c>
      <c r="T193" s="59">
        <f t="shared" si="163"/>
        <v>116840067369</v>
      </c>
      <c r="U193" s="59">
        <f t="shared" si="163"/>
        <v>229949328827</v>
      </c>
      <c r="V193" s="59">
        <f t="shared" si="163"/>
        <v>116840067369</v>
      </c>
      <c r="W193" s="59">
        <f t="shared" si="163"/>
        <v>0</v>
      </c>
      <c r="X193" s="176">
        <f t="shared" si="134"/>
        <v>1</v>
      </c>
      <c r="Y193" s="176">
        <f t="shared" si="135"/>
        <v>0.33691937715120851</v>
      </c>
      <c r="Z193" s="176">
        <f t="shared" si="136"/>
        <v>0.33691937715120851</v>
      </c>
      <c r="AA193" s="176">
        <f t="shared" si="157"/>
        <v>0.33691937715120851</v>
      </c>
      <c r="AB193" s="177">
        <f t="shared" si="127"/>
        <v>1</v>
      </c>
    </row>
    <row r="194" spans="1:28" ht="42" customHeight="1" x14ac:dyDescent="0.25">
      <c r="A194" s="114" t="s">
        <v>529</v>
      </c>
      <c r="B194" s="43" t="s">
        <v>37</v>
      </c>
      <c r="C194" s="43">
        <v>10</v>
      </c>
      <c r="D194" s="43" t="s">
        <v>38</v>
      </c>
      <c r="E194" s="44" t="s">
        <v>268</v>
      </c>
      <c r="F194" s="45">
        <v>346789396196</v>
      </c>
      <c r="G194" s="45">
        <v>0</v>
      </c>
      <c r="H194" s="45">
        <v>0</v>
      </c>
      <c r="I194" s="45">
        <v>0</v>
      </c>
      <c r="J194" s="45">
        <v>0</v>
      </c>
      <c r="K194" s="45">
        <f t="shared" si="132"/>
        <v>0</v>
      </c>
      <c r="L194" s="46">
        <f>+F194+K194</f>
        <v>346789396196</v>
      </c>
      <c r="M194" s="86">
        <f t="shared" si="130"/>
        <v>3.7928600616453381E-2</v>
      </c>
      <c r="N194" s="45">
        <v>0</v>
      </c>
      <c r="O194" s="45">
        <v>346789396196</v>
      </c>
      <c r="P194" s="45">
        <f>L194-O194</f>
        <v>0</v>
      </c>
      <c r="Q194" s="45">
        <v>346789396196</v>
      </c>
      <c r="R194" s="45">
        <f>+L194-Q194</f>
        <v>0</v>
      </c>
      <c r="S194" s="45">
        <f>O194-Q194</f>
        <v>0</v>
      </c>
      <c r="T194" s="45">
        <v>116840067369</v>
      </c>
      <c r="U194" s="45">
        <f>+Q194-T194</f>
        <v>229949328827</v>
      </c>
      <c r="V194" s="45">
        <v>116840067369</v>
      </c>
      <c r="W194" s="48">
        <f>+T194-V194</f>
        <v>0</v>
      </c>
      <c r="X194" s="54">
        <f t="shared" si="134"/>
        <v>1</v>
      </c>
      <c r="Y194" s="54">
        <f t="shared" si="135"/>
        <v>0.33691937715120851</v>
      </c>
      <c r="Z194" s="54">
        <f t="shared" si="136"/>
        <v>0.33691937715120851</v>
      </c>
      <c r="AA194" s="54">
        <f t="shared" si="157"/>
        <v>0.33691937715120851</v>
      </c>
      <c r="AB194" s="178">
        <f t="shared" si="127"/>
        <v>1</v>
      </c>
    </row>
    <row r="195" spans="1:28" ht="84" customHeight="1" x14ac:dyDescent="0.25">
      <c r="A195" s="113" t="s">
        <v>530</v>
      </c>
      <c r="B195" s="32" t="s">
        <v>37</v>
      </c>
      <c r="C195" s="32">
        <v>10</v>
      </c>
      <c r="D195" s="32" t="s">
        <v>38</v>
      </c>
      <c r="E195" s="39" t="s">
        <v>531</v>
      </c>
      <c r="F195" s="59">
        <f t="shared" ref="F195:J197" si="164">+F196</f>
        <v>185507978705</v>
      </c>
      <c r="G195" s="59">
        <f t="shared" si="164"/>
        <v>0</v>
      </c>
      <c r="H195" s="59">
        <f t="shared" si="164"/>
        <v>0</v>
      </c>
      <c r="I195" s="59">
        <f t="shared" si="164"/>
        <v>0</v>
      </c>
      <c r="J195" s="59">
        <f t="shared" si="164"/>
        <v>0</v>
      </c>
      <c r="K195" s="40">
        <f t="shared" si="132"/>
        <v>0</v>
      </c>
      <c r="L195" s="59">
        <f>+L196</f>
        <v>185507978705</v>
      </c>
      <c r="M195" s="323">
        <f t="shared" si="130"/>
        <v>2.0289138343465418E-2</v>
      </c>
      <c r="N195" s="59">
        <f t="shared" ref="N195:W197" si="165">+N196</f>
        <v>0</v>
      </c>
      <c r="O195" s="59">
        <f t="shared" si="165"/>
        <v>185507978705</v>
      </c>
      <c r="P195" s="59">
        <f t="shared" si="165"/>
        <v>0</v>
      </c>
      <c r="Q195" s="59">
        <f t="shared" si="165"/>
        <v>185507978705</v>
      </c>
      <c r="R195" s="59">
        <f t="shared" si="165"/>
        <v>0</v>
      </c>
      <c r="S195" s="59">
        <f t="shared" si="165"/>
        <v>0</v>
      </c>
      <c r="T195" s="59">
        <f t="shared" si="165"/>
        <v>79269234399</v>
      </c>
      <c r="U195" s="59">
        <f t="shared" si="165"/>
        <v>106238744306</v>
      </c>
      <c r="V195" s="59">
        <f t="shared" si="165"/>
        <v>79269234399</v>
      </c>
      <c r="W195" s="59">
        <f t="shared" si="165"/>
        <v>0</v>
      </c>
      <c r="X195" s="176">
        <f t="shared" si="134"/>
        <v>1</v>
      </c>
      <c r="Y195" s="176">
        <f t="shared" si="135"/>
        <v>0.42730902979141488</v>
      </c>
      <c r="Z195" s="176">
        <f t="shared" si="136"/>
        <v>0.42730902979141488</v>
      </c>
      <c r="AA195" s="176">
        <f t="shared" si="157"/>
        <v>0.42730902979141488</v>
      </c>
      <c r="AB195" s="177">
        <f t="shared" ref="AB195:AB226" si="166">+V195/T195</f>
        <v>1</v>
      </c>
    </row>
    <row r="196" spans="1:28" ht="84" customHeight="1" x14ac:dyDescent="0.25">
      <c r="A196" s="113" t="s">
        <v>532</v>
      </c>
      <c r="B196" s="32" t="s">
        <v>37</v>
      </c>
      <c r="C196" s="32">
        <v>10</v>
      </c>
      <c r="D196" s="32" t="s">
        <v>38</v>
      </c>
      <c r="E196" s="39" t="s">
        <v>257</v>
      </c>
      <c r="F196" s="59">
        <f t="shared" si="164"/>
        <v>185507978705</v>
      </c>
      <c r="G196" s="59">
        <f t="shared" si="164"/>
        <v>0</v>
      </c>
      <c r="H196" s="59">
        <f t="shared" si="164"/>
        <v>0</v>
      </c>
      <c r="I196" s="59">
        <f t="shared" si="164"/>
        <v>0</v>
      </c>
      <c r="J196" s="59">
        <f t="shared" si="164"/>
        <v>0</v>
      </c>
      <c r="K196" s="40">
        <f t="shared" si="132"/>
        <v>0</v>
      </c>
      <c r="L196" s="59">
        <f>+L197</f>
        <v>185507978705</v>
      </c>
      <c r="M196" s="323">
        <f t="shared" si="130"/>
        <v>2.0289138343465418E-2</v>
      </c>
      <c r="N196" s="59">
        <f t="shared" si="165"/>
        <v>0</v>
      </c>
      <c r="O196" s="59">
        <f t="shared" si="165"/>
        <v>185507978705</v>
      </c>
      <c r="P196" s="59">
        <f t="shared" si="165"/>
        <v>0</v>
      </c>
      <c r="Q196" s="59">
        <f t="shared" si="165"/>
        <v>185507978705</v>
      </c>
      <c r="R196" s="59">
        <f t="shared" si="165"/>
        <v>0</v>
      </c>
      <c r="S196" s="59">
        <f t="shared" si="165"/>
        <v>0</v>
      </c>
      <c r="T196" s="59">
        <f t="shared" si="165"/>
        <v>79269234399</v>
      </c>
      <c r="U196" s="59">
        <f t="shared" si="165"/>
        <v>106238744306</v>
      </c>
      <c r="V196" s="59">
        <f t="shared" si="165"/>
        <v>79269234399</v>
      </c>
      <c r="W196" s="59">
        <f t="shared" si="165"/>
        <v>0</v>
      </c>
      <c r="X196" s="176">
        <f t="shared" si="134"/>
        <v>1</v>
      </c>
      <c r="Y196" s="176">
        <f t="shared" si="135"/>
        <v>0.42730902979141488</v>
      </c>
      <c r="Z196" s="176">
        <f t="shared" si="136"/>
        <v>0.42730902979141488</v>
      </c>
      <c r="AA196" s="176">
        <f t="shared" si="157"/>
        <v>0.42730902979141488</v>
      </c>
      <c r="AB196" s="177">
        <f t="shared" si="166"/>
        <v>1</v>
      </c>
    </row>
    <row r="197" spans="1:28" ht="42" customHeight="1" x14ac:dyDescent="0.25">
      <c r="A197" s="113" t="s">
        <v>533</v>
      </c>
      <c r="B197" s="32" t="s">
        <v>37</v>
      </c>
      <c r="C197" s="32">
        <v>10</v>
      </c>
      <c r="D197" s="32" t="s">
        <v>38</v>
      </c>
      <c r="E197" s="39" t="s">
        <v>455</v>
      </c>
      <c r="F197" s="59">
        <f t="shared" si="164"/>
        <v>185507978705</v>
      </c>
      <c r="G197" s="59">
        <f t="shared" si="164"/>
        <v>0</v>
      </c>
      <c r="H197" s="59">
        <f t="shared" si="164"/>
        <v>0</v>
      </c>
      <c r="I197" s="59">
        <f t="shared" si="164"/>
        <v>0</v>
      </c>
      <c r="J197" s="59">
        <f t="shared" si="164"/>
        <v>0</v>
      </c>
      <c r="K197" s="40">
        <f t="shared" si="132"/>
        <v>0</v>
      </c>
      <c r="L197" s="59">
        <f>+L198</f>
        <v>185507978705</v>
      </c>
      <c r="M197" s="323">
        <f t="shared" si="130"/>
        <v>2.0289138343465418E-2</v>
      </c>
      <c r="N197" s="59">
        <f t="shared" si="165"/>
        <v>0</v>
      </c>
      <c r="O197" s="59">
        <f t="shared" si="165"/>
        <v>185507978705</v>
      </c>
      <c r="P197" s="59">
        <f t="shared" si="165"/>
        <v>0</v>
      </c>
      <c r="Q197" s="59">
        <f t="shared" si="165"/>
        <v>185507978705</v>
      </c>
      <c r="R197" s="59">
        <f t="shared" si="165"/>
        <v>0</v>
      </c>
      <c r="S197" s="59">
        <f t="shared" si="165"/>
        <v>0</v>
      </c>
      <c r="T197" s="59">
        <f t="shared" si="165"/>
        <v>79269234399</v>
      </c>
      <c r="U197" s="59">
        <f t="shared" si="165"/>
        <v>106238744306</v>
      </c>
      <c r="V197" s="59">
        <f t="shared" si="165"/>
        <v>79269234399</v>
      </c>
      <c r="W197" s="59">
        <f t="shared" si="165"/>
        <v>0</v>
      </c>
      <c r="X197" s="176">
        <f t="shared" si="134"/>
        <v>1</v>
      </c>
      <c r="Y197" s="176">
        <f t="shared" si="135"/>
        <v>0.42730902979141488</v>
      </c>
      <c r="Z197" s="176">
        <f t="shared" si="136"/>
        <v>0.42730902979141488</v>
      </c>
      <c r="AA197" s="176">
        <f t="shared" si="157"/>
        <v>0.42730902979141488</v>
      </c>
      <c r="AB197" s="177">
        <f t="shared" si="166"/>
        <v>1</v>
      </c>
    </row>
    <row r="198" spans="1:28" ht="42" customHeight="1" x14ac:dyDescent="0.25">
      <c r="A198" s="114" t="s">
        <v>534</v>
      </c>
      <c r="B198" s="43" t="s">
        <v>37</v>
      </c>
      <c r="C198" s="43">
        <v>10</v>
      </c>
      <c r="D198" s="43" t="s">
        <v>38</v>
      </c>
      <c r="E198" s="44" t="s">
        <v>268</v>
      </c>
      <c r="F198" s="45">
        <v>185507978705</v>
      </c>
      <c r="G198" s="45">
        <v>0</v>
      </c>
      <c r="H198" s="45">
        <v>0</v>
      </c>
      <c r="I198" s="45">
        <v>0</v>
      </c>
      <c r="J198" s="45">
        <v>0</v>
      </c>
      <c r="K198" s="45">
        <f t="shared" si="132"/>
        <v>0</v>
      </c>
      <c r="L198" s="46">
        <f>+F198+K198</f>
        <v>185507978705</v>
      </c>
      <c r="M198" s="86">
        <f t="shared" si="130"/>
        <v>2.0289138343465418E-2</v>
      </c>
      <c r="N198" s="45">
        <v>0</v>
      </c>
      <c r="O198" s="45">
        <v>185507978705</v>
      </c>
      <c r="P198" s="45">
        <f>L198-O198</f>
        <v>0</v>
      </c>
      <c r="Q198" s="45">
        <v>185507978705</v>
      </c>
      <c r="R198" s="45">
        <f>+L198-Q198</f>
        <v>0</v>
      </c>
      <c r="S198" s="45">
        <f>O198-Q198</f>
        <v>0</v>
      </c>
      <c r="T198" s="45">
        <v>79269234399</v>
      </c>
      <c r="U198" s="45">
        <f>+Q198-T198</f>
        <v>106238744306</v>
      </c>
      <c r="V198" s="45">
        <v>79269234399</v>
      </c>
      <c r="W198" s="48">
        <f>+T198-V198</f>
        <v>0</v>
      </c>
      <c r="X198" s="54">
        <f t="shared" si="134"/>
        <v>1</v>
      </c>
      <c r="Y198" s="54">
        <f t="shared" si="135"/>
        <v>0.42730902979141488</v>
      </c>
      <c r="Z198" s="54">
        <f t="shared" si="136"/>
        <v>0.42730902979141488</v>
      </c>
      <c r="AA198" s="54">
        <f t="shared" si="157"/>
        <v>0.42730902979141488</v>
      </c>
      <c r="AB198" s="178">
        <f t="shared" si="166"/>
        <v>1</v>
      </c>
    </row>
    <row r="199" spans="1:28" ht="69.75" customHeight="1" x14ac:dyDescent="0.25">
      <c r="A199" s="113" t="s">
        <v>535</v>
      </c>
      <c r="B199" s="32" t="s">
        <v>37</v>
      </c>
      <c r="C199" s="32">
        <v>10</v>
      </c>
      <c r="D199" s="32" t="s">
        <v>38</v>
      </c>
      <c r="E199" s="39" t="s">
        <v>536</v>
      </c>
      <c r="F199" s="59">
        <f t="shared" ref="F199:J201" si="167">+F200</f>
        <v>426796535893</v>
      </c>
      <c r="G199" s="59">
        <f t="shared" si="167"/>
        <v>0</v>
      </c>
      <c r="H199" s="59">
        <f t="shared" si="167"/>
        <v>0</v>
      </c>
      <c r="I199" s="59">
        <f t="shared" si="167"/>
        <v>0</v>
      </c>
      <c r="J199" s="59">
        <f t="shared" si="167"/>
        <v>0</v>
      </c>
      <c r="K199" s="40">
        <f t="shared" si="132"/>
        <v>0</v>
      </c>
      <c r="L199" s="59">
        <f>+L200</f>
        <v>426796535893</v>
      </c>
      <c r="M199" s="323">
        <f t="shared" si="130"/>
        <v>4.6679037859687945E-2</v>
      </c>
      <c r="N199" s="59">
        <f t="shared" ref="N199:W201" si="168">+N200</f>
        <v>0</v>
      </c>
      <c r="O199" s="59">
        <f t="shared" si="168"/>
        <v>426796535893</v>
      </c>
      <c r="P199" s="59">
        <f t="shared" si="168"/>
        <v>0</v>
      </c>
      <c r="Q199" s="59">
        <f t="shared" si="168"/>
        <v>426796535893</v>
      </c>
      <c r="R199" s="59">
        <f t="shared" si="168"/>
        <v>0</v>
      </c>
      <c r="S199" s="59">
        <f t="shared" si="168"/>
        <v>0</v>
      </c>
      <c r="T199" s="59">
        <f t="shared" si="168"/>
        <v>127100210623</v>
      </c>
      <c r="U199" s="59">
        <f t="shared" si="168"/>
        <v>299696325270</v>
      </c>
      <c r="V199" s="59">
        <f t="shared" si="168"/>
        <v>127100210623</v>
      </c>
      <c r="W199" s="59">
        <f t="shared" si="168"/>
        <v>0</v>
      </c>
      <c r="X199" s="176">
        <f t="shared" si="134"/>
        <v>1</v>
      </c>
      <c r="Y199" s="176">
        <f t="shared" si="135"/>
        <v>0.29780047384186042</v>
      </c>
      <c r="Z199" s="176">
        <f t="shared" si="136"/>
        <v>0.29780047384186042</v>
      </c>
      <c r="AA199" s="176">
        <f t="shared" si="157"/>
        <v>0.29780047384186042</v>
      </c>
      <c r="AB199" s="177">
        <f t="shared" si="166"/>
        <v>1</v>
      </c>
    </row>
    <row r="200" spans="1:28" ht="81.75" customHeight="1" x14ac:dyDescent="0.25">
      <c r="A200" s="113" t="s">
        <v>537</v>
      </c>
      <c r="B200" s="32" t="s">
        <v>37</v>
      </c>
      <c r="C200" s="32">
        <v>10</v>
      </c>
      <c r="D200" s="32" t="s">
        <v>38</v>
      </c>
      <c r="E200" s="39" t="s">
        <v>257</v>
      </c>
      <c r="F200" s="59">
        <f t="shared" si="167"/>
        <v>426796535893</v>
      </c>
      <c r="G200" s="59">
        <f t="shared" si="167"/>
        <v>0</v>
      </c>
      <c r="H200" s="59">
        <f t="shared" si="167"/>
        <v>0</v>
      </c>
      <c r="I200" s="59">
        <f t="shared" si="167"/>
        <v>0</v>
      </c>
      <c r="J200" s="59">
        <f t="shared" si="167"/>
        <v>0</v>
      </c>
      <c r="K200" s="40">
        <f t="shared" si="132"/>
        <v>0</v>
      </c>
      <c r="L200" s="59">
        <f>+L201</f>
        <v>426796535893</v>
      </c>
      <c r="M200" s="323">
        <f t="shared" si="130"/>
        <v>4.6679037859687945E-2</v>
      </c>
      <c r="N200" s="59">
        <f t="shared" si="168"/>
        <v>0</v>
      </c>
      <c r="O200" s="59">
        <f t="shared" si="168"/>
        <v>426796535893</v>
      </c>
      <c r="P200" s="59">
        <f t="shared" si="168"/>
        <v>0</v>
      </c>
      <c r="Q200" s="59">
        <f t="shared" si="168"/>
        <v>426796535893</v>
      </c>
      <c r="R200" s="59">
        <f t="shared" si="168"/>
        <v>0</v>
      </c>
      <c r="S200" s="59">
        <f t="shared" si="168"/>
        <v>0</v>
      </c>
      <c r="T200" s="59">
        <f t="shared" si="168"/>
        <v>127100210623</v>
      </c>
      <c r="U200" s="59">
        <f t="shared" si="168"/>
        <v>299696325270</v>
      </c>
      <c r="V200" s="59">
        <f t="shared" si="168"/>
        <v>127100210623</v>
      </c>
      <c r="W200" s="59">
        <f t="shared" si="168"/>
        <v>0</v>
      </c>
      <c r="X200" s="176">
        <f t="shared" si="134"/>
        <v>1</v>
      </c>
      <c r="Y200" s="176">
        <f t="shared" si="135"/>
        <v>0.29780047384186042</v>
      </c>
      <c r="Z200" s="176">
        <f t="shared" si="136"/>
        <v>0.29780047384186042</v>
      </c>
      <c r="AA200" s="176">
        <f t="shared" si="157"/>
        <v>0.29780047384186042</v>
      </c>
      <c r="AB200" s="177">
        <f t="shared" si="166"/>
        <v>1</v>
      </c>
    </row>
    <row r="201" spans="1:28" ht="42" customHeight="1" x14ac:dyDescent="0.25">
      <c r="A201" s="113" t="s">
        <v>538</v>
      </c>
      <c r="B201" s="32" t="s">
        <v>37</v>
      </c>
      <c r="C201" s="32">
        <v>10</v>
      </c>
      <c r="D201" s="32" t="s">
        <v>38</v>
      </c>
      <c r="E201" s="39" t="s">
        <v>455</v>
      </c>
      <c r="F201" s="59">
        <f t="shared" si="167"/>
        <v>426796535893</v>
      </c>
      <c r="G201" s="59">
        <f t="shared" si="167"/>
        <v>0</v>
      </c>
      <c r="H201" s="59">
        <f t="shared" si="167"/>
        <v>0</v>
      </c>
      <c r="I201" s="59">
        <f t="shared" si="167"/>
        <v>0</v>
      </c>
      <c r="J201" s="59">
        <f t="shared" si="167"/>
        <v>0</v>
      </c>
      <c r="K201" s="40">
        <f t="shared" si="132"/>
        <v>0</v>
      </c>
      <c r="L201" s="59">
        <f>+L202</f>
        <v>426796535893</v>
      </c>
      <c r="M201" s="323">
        <f t="shared" ref="M201:M264" si="169">L201/$L$307</f>
        <v>4.6679037859687945E-2</v>
      </c>
      <c r="N201" s="59">
        <f t="shared" si="168"/>
        <v>0</v>
      </c>
      <c r="O201" s="59">
        <f t="shared" si="168"/>
        <v>426796535893</v>
      </c>
      <c r="P201" s="59">
        <f t="shared" si="168"/>
        <v>0</v>
      </c>
      <c r="Q201" s="59">
        <f t="shared" si="168"/>
        <v>426796535893</v>
      </c>
      <c r="R201" s="59">
        <f t="shared" si="168"/>
        <v>0</v>
      </c>
      <c r="S201" s="59">
        <f t="shared" si="168"/>
        <v>0</v>
      </c>
      <c r="T201" s="59">
        <f t="shared" si="168"/>
        <v>127100210623</v>
      </c>
      <c r="U201" s="59">
        <f t="shared" si="168"/>
        <v>299696325270</v>
      </c>
      <c r="V201" s="59">
        <f t="shared" si="168"/>
        <v>127100210623</v>
      </c>
      <c r="W201" s="59">
        <f t="shared" si="168"/>
        <v>0</v>
      </c>
      <c r="X201" s="176">
        <f t="shared" si="134"/>
        <v>1</v>
      </c>
      <c r="Y201" s="176">
        <f t="shared" si="135"/>
        <v>0.29780047384186042</v>
      </c>
      <c r="Z201" s="176">
        <f t="shared" si="136"/>
        <v>0.29780047384186042</v>
      </c>
      <c r="AA201" s="176">
        <f t="shared" si="157"/>
        <v>0.29780047384186042</v>
      </c>
      <c r="AB201" s="177">
        <f t="shared" si="166"/>
        <v>1</v>
      </c>
    </row>
    <row r="202" spans="1:28" ht="42" customHeight="1" x14ac:dyDescent="0.25">
      <c r="A202" s="114" t="s">
        <v>539</v>
      </c>
      <c r="B202" s="43" t="s">
        <v>37</v>
      </c>
      <c r="C202" s="43">
        <v>10</v>
      </c>
      <c r="D202" s="43" t="s">
        <v>38</v>
      </c>
      <c r="E202" s="44" t="s">
        <v>268</v>
      </c>
      <c r="F202" s="45">
        <v>426796535893</v>
      </c>
      <c r="G202" s="45">
        <v>0</v>
      </c>
      <c r="H202" s="45">
        <v>0</v>
      </c>
      <c r="I202" s="45">
        <v>0</v>
      </c>
      <c r="J202" s="45">
        <v>0</v>
      </c>
      <c r="K202" s="45">
        <f t="shared" si="132"/>
        <v>0</v>
      </c>
      <c r="L202" s="46">
        <f>+F202+K202</f>
        <v>426796535893</v>
      </c>
      <c r="M202" s="86">
        <f t="shared" si="169"/>
        <v>4.6679037859687945E-2</v>
      </c>
      <c r="N202" s="45">
        <v>0</v>
      </c>
      <c r="O202" s="45">
        <v>426796535893</v>
      </c>
      <c r="P202" s="45">
        <f>L202-O202</f>
        <v>0</v>
      </c>
      <c r="Q202" s="45">
        <v>426796535893</v>
      </c>
      <c r="R202" s="45">
        <f>+L202-Q202</f>
        <v>0</v>
      </c>
      <c r="S202" s="45">
        <f>O202-Q202</f>
        <v>0</v>
      </c>
      <c r="T202" s="45">
        <v>127100210623</v>
      </c>
      <c r="U202" s="45">
        <f>+Q202-T202</f>
        <v>299696325270</v>
      </c>
      <c r="V202" s="45">
        <v>127100210623</v>
      </c>
      <c r="W202" s="48">
        <f>+T202-V202</f>
        <v>0</v>
      </c>
      <c r="X202" s="54">
        <f t="shared" si="134"/>
        <v>1</v>
      </c>
      <c r="Y202" s="54">
        <f t="shared" si="135"/>
        <v>0.29780047384186042</v>
      </c>
      <c r="Z202" s="54">
        <f t="shared" si="136"/>
        <v>0.29780047384186042</v>
      </c>
      <c r="AA202" s="54">
        <f t="shared" si="157"/>
        <v>0.29780047384186042</v>
      </c>
      <c r="AB202" s="178">
        <f t="shared" si="166"/>
        <v>1</v>
      </c>
    </row>
    <row r="203" spans="1:28" ht="75" customHeight="1" x14ac:dyDescent="0.25">
      <c r="A203" s="113" t="s">
        <v>540</v>
      </c>
      <c r="B203" s="32" t="s">
        <v>37</v>
      </c>
      <c r="C203" s="32">
        <v>10</v>
      </c>
      <c r="D203" s="32" t="s">
        <v>38</v>
      </c>
      <c r="E203" s="39" t="s">
        <v>541</v>
      </c>
      <c r="F203" s="59">
        <f t="shared" ref="F203:J205" si="170">+F204</f>
        <v>140472038386</v>
      </c>
      <c r="G203" s="59">
        <f t="shared" si="170"/>
        <v>0</v>
      </c>
      <c r="H203" s="59">
        <f t="shared" si="170"/>
        <v>0</v>
      </c>
      <c r="I203" s="59">
        <f t="shared" si="170"/>
        <v>0</v>
      </c>
      <c r="J203" s="59">
        <f t="shared" si="170"/>
        <v>0</v>
      </c>
      <c r="K203" s="40">
        <f t="shared" ref="K203:K249" si="171">+G203-H203+I203-J203</f>
        <v>0</v>
      </c>
      <c r="L203" s="59">
        <f>+L204</f>
        <v>140472038386</v>
      </c>
      <c r="M203" s="323">
        <f t="shared" si="169"/>
        <v>1.536352581758426E-2</v>
      </c>
      <c r="N203" s="59">
        <f t="shared" ref="N203:W205" si="172">+N204</f>
        <v>0</v>
      </c>
      <c r="O203" s="59">
        <f t="shared" si="172"/>
        <v>140472038386</v>
      </c>
      <c r="P203" s="59">
        <f t="shared" si="172"/>
        <v>0</v>
      </c>
      <c r="Q203" s="59">
        <f t="shared" si="172"/>
        <v>140472038386</v>
      </c>
      <c r="R203" s="59">
        <f t="shared" si="172"/>
        <v>0</v>
      </c>
      <c r="S203" s="59">
        <f t="shared" si="172"/>
        <v>0</v>
      </c>
      <c r="T203" s="59">
        <f t="shared" si="172"/>
        <v>38305679193</v>
      </c>
      <c r="U203" s="59">
        <f t="shared" si="172"/>
        <v>102166359193</v>
      </c>
      <c r="V203" s="59">
        <f t="shared" si="172"/>
        <v>38305679193</v>
      </c>
      <c r="W203" s="59">
        <f t="shared" si="172"/>
        <v>0</v>
      </c>
      <c r="X203" s="176">
        <f t="shared" si="134"/>
        <v>1</v>
      </c>
      <c r="Y203" s="176">
        <f t="shared" si="135"/>
        <v>0.27269255599282094</v>
      </c>
      <c r="Z203" s="176">
        <f t="shared" si="136"/>
        <v>0.27269255599282094</v>
      </c>
      <c r="AA203" s="176">
        <f t="shared" si="157"/>
        <v>0.27269255599282094</v>
      </c>
      <c r="AB203" s="177">
        <f t="shared" si="166"/>
        <v>1</v>
      </c>
    </row>
    <row r="204" spans="1:28" ht="72.75" customHeight="1" x14ac:dyDescent="0.25">
      <c r="A204" s="113" t="s">
        <v>542</v>
      </c>
      <c r="B204" s="32" t="s">
        <v>37</v>
      </c>
      <c r="C204" s="32">
        <v>10</v>
      </c>
      <c r="D204" s="32" t="s">
        <v>38</v>
      </c>
      <c r="E204" s="39" t="s">
        <v>257</v>
      </c>
      <c r="F204" s="59">
        <f t="shared" si="170"/>
        <v>140472038386</v>
      </c>
      <c r="G204" s="59">
        <f t="shared" si="170"/>
        <v>0</v>
      </c>
      <c r="H204" s="59">
        <f t="shared" si="170"/>
        <v>0</v>
      </c>
      <c r="I204" s="59">
        <f t="shared" si="170"/>
        <v>0</v>
      </c>
      <c r="J204" s="59">
        <f t="shared" si="170"/>
        <v>0</v>
      </c>
      <c r="K204" s="40">
        <f t="shared" si="171"/>
        <v>0</v>
      </c>
      <c r="L204" s="59">
        <f>+L205</f>
        <v>140472038386</v>
      </c>
      <c r="M204" s="323">
        <f t="shared" si="169"/>
        <v>1.536352581758426E-2</v>
      </c>
      <c r="N204" s="59">
        <f t="shared" si="172"/>
        <v>0</v>
      </c>
      <c r="O204" s="59">
        <f t="shared" si="172"/>
        <v>140472038386</v>
      </c>
      <c r="P204" s="59">
        <f t="shared" si="172"/>
        <v>0</v>
      </c>
      <c r="Q204" s="59">
        <f t="shared" si="172"/>
        <v>140472038386</v>
      </c>
      <c r="R204" s="59">
        <f t="shared" si="172"/>
        <v>0</v>
      </c>
      <c r="S204" s="59">
        <f t="shared" si="172"/>
        <v>0</v>
      </c>
      <c r="T204" s="59">
        <f t="shared" si="172"/>
        <v>38305679193</v>
      </c>
      <c r="U204" s="59">
        <f t="shared" si="172"/>
        <v>102166359193</v>
      </c>
      <c r="V204" s="59">
        <f t="shared" si="172"/>
        <v>38305679193</v>
      </c>
      <c r="W204" s="59">
        <f t="shared" si="172"/>
        <v>0</v>
      </c>
      <c r="X204" s="176">
        <f t="shared" ref="X204:X267" si="173">+Q204/L204</f>
        <v>1</v>
      </c>
      <c r="Y204" s="176">
        <f t="shared" ref="Y204:Y267" si="174">+T204/L204</f>
        <v>0.27269255599282094</v>
      </c>
      <c r="Z204" s="176">
        <f t="shared" ref="Z204:Z267" si="175">+V204/L204</f>
        <v>0.27269255599282094</v>
      </c>
      <c r="AA204" s="176">
        <f t="shared" si="157"/>
        <v>0.27269255599282094</v>
      </c>
      <c r="AB204" s="177">
        <f t="shared" si="166"/>
        <v>1</v>
      </c>
    </row>
    <row r="205" spans="1:28" ht="42" customHeight="1" x14ac:dyDescent="0.25">
      <c r="A205" s="113" t="s">
        <v>543</v>
      </c>
      <c r="B205" s="32" t="s">
        <v>37</v>
      </c>
      <c r="C205" s="32">
        <v>10</v>
      </c>
      <c r="D205" s="32" t="s">
        <v>38</v>
      </c>
      <c r="E205" s="39" t="s">
        <v>455</v>
      </c>
      <c r="F205" s="59">
        <f t="shared" si="170"/>
        <v>140472038386</v>
      </c>
      <c r="G205" s="59">
        <f t="shared" si="170"/>
        <v>0</v>
      </c>
      <c r="H205" s="59">
        <f t="shared" si="170"/>
        <v>0</v>
      </c>
      <c r="I205" s="59">
        <f t="shared" si="170"/>
        <v>0</v>
      </c>
      <c r="J205" s="59">
        <f t="shared" si="170"/>
        <v>0</v>
      </c>
      <c r="K205" s="40">
        <f t="shared" si="171"/>
        <v>0</v>
      </c>
      <c r="L205" s="59">
        <f>+L206</f>
        <v>140472038386</v>
      </c>
      <c r="M205" s="323">
        <f t="shared" si="169"/>
        <v>1.536352581758426E-2</v>
      </c>
      <c r="N205" s="59">
        <f t="shared" si="172"/>
        <v>0</v>
      </c>
      <c r="O205" s="59">
        <f t="shared" si="172"/>
        <v>140472038386</v>
      </c>
      <c r="P205" s="59">
        <f t="shared" si="172"/>
        <v>0</v>
      </c>
      <c r="Q205" s="59">
        <f t="shared" si="172"/>
        <v>140472038386</v>
      </c>
      <c r="R205" s="59">
        <f t="shared" si="172"/>
        <v>0</v>
      </c>
      <c r="S205" s="59">
        <f t="shared" si="172"/>
        <v>0</v>
      </c>
      <c r="T205" s="59">
        <f t="shared" si="172"/>
        <v>38305679193</v>
      </c>
      <c r="U205" s="59">
        <f t="shared" si="172"/>
        <v>102166359193</v>
      </c>
      <c r="V205" s="59">
        <f t="shared" si="172"/>
        <v>38305679193</v>
      </c>
      <c r="W205" s="59">
        <f t="shared" si="172"/>
        <v>0</v>
      </c>
      <c r="X205" s="176">
        <f t="shared" si="173"/>
        <v>1</v>
      </c>
      <c r="Y205" s="176">
        <f t="shared" si="174"/>
        <v>0.27269255599282094</v>
      </c>
      <c r="Z205" s="176">
        <f t="shared" si="175"/>
        <v>0.27269255599282094</v>
      </c>
      <c r="AA205" s="176">
        <f t="shared" si="157"/>
        <v>0.27269255599282094</v>
      </c>
      <c r="AB205" s="177">
        <f t="shared" si="166"/>
        <v>1</v>
      </c>
    </row>
    <row r="206" spans="1:28" ht="42" customHeight="1" x14ac:dyDescent="0.25">
      <c r="A206" s="114" t="s">
        <v>544</v>
      </c>
      <c r="B206" s="43" t="s">
        <v>37</v>
      </c>
      <c r="C206" s="43">
        <v>10</v>
      </c>
      <c r="D206" s="43" t="s">
        <v>38</v>
      </c>
      <c r="E206" s="44" t="s">
        <v>268</v>
      </c>
      <c r="F206" s="45">
        <v>140472038386</v>
      </c>
      <c r="G206" s="45">
        <v>0</v>
      </c>
      <c r="H206" s="45">
        <v>0</v>
      </c>
      <c r="I206" s="45">
        <v>0</v>
      </c>
      <c r="J206" s="45">
        <v>0</v>
      </c>
      <c r="K206" s="45">
        <f t="shared" si="171"/>
        <v>0</v>
      </c>
      <c r="L206" s="46">
        <f>+F206+K206</f>
        <v>140472038386</v>
      </c>
      <c r="M206" s="86">
        <f t="shared" si="169"/>
        <v>1.536352581758426E-2</v>
      </c>
      <c r="N206" s="45">
        <v>0</v>
      </c>
      <c r="O206" s="45">
        <v>140472038386</v>
      </c>
      <c r="P206" s="45">
        <f>L206-O206</f>
        <v>0</v>
      </c>
      <c r="Q206" s="45">
        <v>140472038386</v>
      </c>
      <c r="R206" s="45">
        <f>+L206-Q206</f>
        <v>0</v>
      </c>
      <c r="S206" s="45">
        <f>O206-Q206</f>
        <v>0</v>
      </c>
      <c r="T206" s="45">
        <v>38305679193</v>
      </c>
      <c r="U206" s="45">
        <f>+Q206-T206</f>
        <v>102166359193</v>
      </c>
      <c r="V206" s="45">
        <v>38305679193</v>
      </c>
      <c r="W206" s="48">
        <f>+T206-V206</f>
        <v>0</v>
      </c>
      <c r="X206" s="54">
        <f t="shared" si="173"/>
        <v>1</v>
      </c>
      <c r="Y206" s="54">
        <f t="shared" si="174"/>
        <v>0.27269255599282094</v>
      </c>
      <c r="Z206" s="54">
        <f t="shared" si="175"/>
        <v>0.27269255599282094</v>
      </c>
      <c r="AA206" s="54">
        <f t="shared" si="157"/>
        <v>0.27269255599282094</v>
      </c>
      <c r="AB206" s="178">
        <f t="shared" si="166"/>
        <v>1</v>
      </c>
    </row>
    <row r="207" spans="1:28" ht="78" customHeight="1" x14ac:dyDescent="0.25">
      <c r="A207" s="113" t="s">
        <v>545</v>
      </c>
      <c r="B207" s="32" t="s">
        <v>37</v>
      </c>
      <c r="C207" s="32">
        <v>10</v>
      </c>
      <c r="D207" s="32" t="s">
        <v>38</v>
      </c>
      <c r="E207" s="39" t="s">
        <v>546</v>
      </c>
      <c r="F207" s="59">
        <f t="shared" ref="F207:J209" si="176">+F208</f>
        <v>421921519786</v>
      </c>
      <c r="G207" s="59">
        <f t="shared" si="176"/>
        <v>0</v>
      </c>
      <c r="H207" s="59">
        <f t="shared" si="176"/>
        <v>0</v>
      </c>
      <c r="I207" s="59">
        <f t="shared" si="176"/>
        <v>0</v>
      </c>
      <c r="J207" s="59">
        <f t="shared" si="176"/>
        <v>0</v>
      </c>
      <c r="K207" s="40">
        <f t="shared" si="171"/>
        <v>0</v>
      </c>
      <c r="L207" s="59">
        <f>+L208</f>
        <v>421921519786</v>
      </c>
      <c r="M207" s="323">
        <f t="shared" si="169"/>
        <v>4.6145853913034988E-2</v>
      </c>
      <c r="N207" s="59">
        <f t="shared" ref="N207:W209" si="177">+N208</f>
        <v>0</v>
      </c>
      <c r="O207" s="59">
        <f t="shared" si="177"/>
        <v>421921519786</v>
      </c>
      <c r="P207" s="59">
        <f t="shared" si="177"/>
        <v>0</v>
      </c>
      <c r="Q207" s="59">
        <f t="shared" si="177"/>
        <v>421921519786</v>
      </c>
      <c r="R207" s="59">
        <f t="shared" si="177"/>
        <v>0</v>
      </c>
      <c r="S207" s="59">
        <f t="shared" si="177"/>
        <v>0</v>
      </c>
      <c r="T207" s="59">
        <f t="shared" si="177"/>
        <v>112290365804</v>
      </c>
      <c r="U207" s="59">
        <f t="shared" si="177"/>
        <v>309631153982</v>
      </c>
      <c r="V207" s="59">
        <f t="shared" si="177"/>
        <v>112290365804</v>
      </c>
      <c r="W207" s="59">
        <f t="shared" si="177"/>
        <v>0</v>
      </c>
      <c r="X207" s="176">
        <f t="shared" si="173"/>
        <v>1</v>
      </c>
      <c r="Y207" s="176">
        <f t="shared" si="174"/>
        <v>0.26614040891053398</v>
      </c>
      <c r="Z207" s="176">
        <f t="shared" si="175"/>
        <v>0.26614040891053398</v>
      </c>
      <c r="AA207" s="176">
        <f t="shared" si="157"/>
        <v>0.26614040891053398</v>
      </c>
      <c r="AB207" s="177">
        <f t="shared" si="166"/>
        <v>1</v>
      </c>
    </row>
    <row r="208" spans="1:28" ht="78" customHeight="1" x14ac:dyDescent="0.25">
      <c r="A208" s="113" t="s">
        <v>547</v>
      </c>
      <c r="B208" s="32" t="s">
        <v>37</v>
      </c>
      <c r="C208" s="32">
        <v>10</v>
      </c>
      <c r="D208" s="32" t="s">
        <v>38</v>
      </c>
      <c r="E208" s="39" t="s">
        <v>257</v>
      </c>
      <c r="F208" s="59">
        <f t="shared" si="176"/>
        <v>421921519786</v>
      </c>
      <c r="G208" s="59">
        <f t="shared" si="176"/>
        <v>0</v>
      </c>
      <c r="H208" s="59">
        <f t="shared" si="176"/>
        <v>0</v>
      </c>
      <c r="I208" s="59">
        <f t="shared" si="176"/>
        <v>0</v>
      </c>
      <c r="J208" s="59">
        <f t="shared" si="176"/>
        <v>0</v>
      </c>
      <c r="K208" s="40">
        <f t="shared" si="171"/>
        <v>0</v>
      </c>
      <c r="L208" s="59">
        <f>+L209</f>
        <v>421921519786</v>
      </c>
      <c r="M208" s="323">
        <f t="shared" si="169"/>
        <v>4.6145853913034988E-2</v>
      </c>
      <c r="N208" s="59">
        <f t="shared" si="177"/>
        <v>0</v>
      </c>
      <c r="O208" s="59">
        <f t="shared" si="177"/>
        <v>421921519786</v>
      </c>
      <c r="P208" s="59">
        <f t="shared" si="177"/>
        <v>0</v>
      </c>
      <c r="Q208" s="59">
        <f t="shared" si="177"/>
        <v>421921519786</v>
      </c>
      <c r="R208" s="59">
        <f t="shared" si="177"/>
        <v>0</v>
      </c>
      <c r="S208" s="59">
        <f t="shared" si="177"/>
        <v>0</v>
      </c>
      <c r="T208" s="59">
        <f t="shared" si="177"/>
        <v>112290365804</v>
      </c>
      <c r="U208" s="59">
        <f t="shared" si="177"/>
        <v>309631153982</v>
      </c>
      <c r="V208" s="59">
        <f t="shared" si="177"/>
        <v>112290365804</v>
      </c>
      <c r="W208" s="59">
        <f t="shared" si="177"/>
        <v>0</v>
      </c>
      <c r="X208" s="176">
        <f t="shared" si="173"/>
        <v>1</v>
      </c>
      <c r="Y208" s="176">
        <f t="shared" si="174"/>
        <v>0.26614040891053398</v>
      </c>
      <c r="Z208" s="176">
        <f t="shared" si="175"/>
        <v>0.26614040891053398</v>
      </c>
      <c r="AA208" s="176">
        <f t="shared" si="157"/>
        <v>0.26614040891053398</v>
      </c>
      <c r="AB208" s="177">
        <f t="shared" si="166"/>
        <v>1</v>
      </c>
    </row>
    <row r="209" spans="1:28" ht="42" customHeight="1" x14ac:dyDescent="0.25">
      <c r="A209" s="113" t="s">
        <v>548</v>
      </c>
      <c r="B209" s="32" t="s">
        <v>37</v>
      </c>
      <c r="C209" s="32">
        <v>10</v>
      </c>
      <c r="D209" s="32" t="s">
        <v>38</v>
      </c>
      <c r="E209" s="39" t="s">
        <v>455</v>
      </c>
      <c r="F209" s="59">
        <f t="shared" si="176"/>
        <v>421921519786</v>
      </c>
      <c r="G209" s="59">
        <f t="shared" si="176"/>
        <v>0</v>
      </c>
      <c r="H209" s="59">
        <f t="shared" si="176"/>
        <v>0</v>
      </c>
      <c r="I209" s="59">
        <f t="shared" si="176"/>
        <v>0</v>
      </c>
      <c r="J209" s="59">
        <f t="shared" si="176"/>
        <v>0</v>
      </c>
      <c r="K209" s="40">
        <f t="shared" si="171"/>
        <v>0</v>
      </c>
      <c r="L209" s="59">
        <f>+L210</f>
        <v>421921519786</v>
      </c>
      <c r="M209" s="323">
        <f t="shared" si="169"/>
        <v>4.6145853913034988E-2</v>
      </c>
      <c r="N209" s="59">
        <f t="shared" si="177"/>
        <v>0</v>
      </c>
      <c r="O209" s="59">
        <f t="shared" si="177"/>
        <v>421921519786</v>
      </c>
      <c r="P209" s="59">
        <f t="shared" si="177"/>
        <v>0</v>
      </c>
      <c r="Q209" s="59">
        <f t="shared" si="177"/>
        <v>421921519786</v>
      </c>
      <c r="R209" s="59">
        <f t="shared" si="177"/>
        <v>0</v>
      </c>
      <c r="S209" s="59">
        <f t="shared" si="177"/>
        <v>0</v>
      </c>
      <c r="T209" s="59">
        <f t="shared" si="177"/>
        <v>112290365804</v>
      </c>
      <c r="U209" s="59">
        <f t="shared" si="177"/>
        <v>309631153982</v>
      </c>
      <c r="V209" s="59">
        <f t="shared" si="177"/>
        <v>112290365804</v>
      </c>
      <c r="W209" s="59">
        <f t="shared" si="177"/>
        <v>0</v>
      </c>
      <c r="X209" s="176">
        <f t="shared" si="173"/>
        <v>1</v>
      </c>
      <c r="Y209" s="176">
        <f t="shared" si="174"/>
        <v>0.26614040891053398</v>
      </c>
      <c r="Z209" s="176">
        <f t="shared" si="175"/>
        <v>0.26614040891053398</v>
      </c>
      <c r="AA209" s="176">
        <f t="shared" si="157"/>
        <v>0.26614040891053398</v>
      </c>
      <c r="AB209" s="177">
        <f t="shared" si="166"/>
        <v>1</v>
      </c>
    </row>
    <row r="210" spans="1:28" ht="42" customHeight="1" x14ac:dyDescent="0.25">
      <c r="A210" s="114" t="s">
        <v>549</v>
      </c>
      <c r="B210" s="43" t="s">
        <v>37</v>
      </c>
      <c r="C210" s="43">
        <v>10</v>
      </c>
      <c r="D210" s="43" t="s">
        <v>38</v>
      </c>
      <c r="E210" s="44" t="s">
        <v>268</v>
      </c>
      <c r="F210" s="45">
        <v>421921519786</v>
      </c>
      <c r="G210" s="45">
        <v>0</v>
      </c>
      <c r="H210" s="45">
        <v>0</v>
      </c>
      <c r="I210" s="45">
        <v>0</v>
      </c>
      <c r="J210" s="45">
        <v>0</v>
      </c>
      <c r="K210" s="45">
        <f t="shared" si="171"/>
        <v>0</v>
      </c>
      <c r="L210" s="46">
        <f>+F210+K210</f>
        <v>421921519786</v>
      </c>
      <c r="M210" s="86">
        <f t="shared" si="169"/>
        <v>4.6145853913034988E-2</v>
      </c>
      <c r="N210" s="45">
        <v>0</v>
      </c>
      <c r="O210" s="45">
        <v>421921519786</v>
      </c>
      <c r="P210" s="45">
        <f>L210-O210</f>
        <v>0</v>
      </c>
      <c r="Q210" s="45">
        <v>421921519786</v>
      </c>
      <c r="R210" s="45">
        <f>+L210-Q210</f>
        <v>0</v>
      </c>
      <c r="S210" s="45">
        <f>O210-Q210</f>
        <v>0</v>
      </c>
      <c r="T210" s="45">
        <v>112290365804</v>
      </c>
      <c r="U210" s="45">
        <f>+Q210-T210</f>
        <v>309631153982</v>
      </c>
      <c r="V210" s="45">
        <v>112290365804</v>
      </c>
      <c r="W210" s="48">
        <f>+T210-V210</f>
        <v>0</v>
      </c>
      <c r="X210" s="54">
        <f t="shared" si="173"/>
        <v>1</v>
      </c>
      <c r="Y210" s="54">
        <f t="shared" si="174"/>
        <v>0.26614040891053398</v>
      </c>
      <c r="Z210" s="54">
        <f t="shared" si="175"/>
        <v>0.26614040891053398</v>
      </c>
      <c r="AA210" s="54">
        <f t="shared" si="157"/>
        <v>0.26614040891053398</v>
      </c>
      <c r="AB210" s="178">
        <f t="shared" si="166"/>
        <v>1</v>
      </c>
    </row>
    <row r="211" spans="1:28" ht="75.75" customHeight="1" x14ac:dyDescent="0.25">
      <c r="A211" s="113" t="s">
        <v>550</v>
      </c>
      <c r="B211" s="32" t="s">
        <v>37</v>
      </c>
      <c r="C211" s="32">
        <v>10</v>
      </c>
      <c r="D211" s="32" t="s">
        <v>38</v>
      </c>
      <c r="E211" s="39" t="s">
        <v>551</v>
      </c>
      <c r="F211" s="59">
        <f t="shared" ref="F211:J213" si="178">+F212</f>
        <v>61846862223</v>
      </c>
      <c r="G211" s="59">
        <f t="shared" si="178"/>
        <v>0</v>
      </c>
      <c r="H211" s="59">
        <f t="shared" si="178"/>
        <v>0</v>
      </c>
      <c r="I211" s="59">
        <f t="shared" si="178"/>
        <v>0</v>
      </c>
      <c r="J211" s="59">
        <f t="shared" si="178"/>
        <v>0</v>
      </c>
      <c r="K211" s="40">
        <f t="shared" si="171"/>
        <v>0</v>
      </c>
      <c r="L211" s="59">
        <f>+L212</f>
        <v>61846862223</v>
      </c>
      <c r="M211" s="323">
        <f t="shared" si="169"/>
        <v>6.7642348998214327E-3</v>
      </c>
      <c r="N211" s="59">
        <f t="shared" ref="N211:W213" si="179">+N212</f>
        <v>0</v>
      </c>
      <c r="O211" s="59">
        <f t="shared" si="179"/>
        <v>61846862223</v>
      </c>
      <c r="P211" s="59">
        <f t="shared" si="179"/>
        <v>0</v>
      </c>
      <c r="Q211" s="59">
        <f t="shared" si="179"/>
        <v>61846862223</v>
      </c>
      <c r="R211" s="59">
        <f t="shared" si="179"/>
        <v>0</v>
      </c>
      <c r="S211" s="59">
        <f t="shared" si="179"/>
        <v>0</v>
      </c>
      <c r="T211" s="59">
        <f t="shared" si="179"/>
        <v>14484696692</v>
      </c>
      <c r="U211" s="59">
        <f t="shared" si="179"/>
        <v>47362165531</v>
      </c>
      <c r="V211" s="59">
        <f t="shared" si="179"/>
        <v>14484696692</v>
      </c>
      <c r="W211" s="59">
        <f t="shared" si="179"/>
        <v>0</v>
      </c>
      <c r="X211" s="176">
        <f t="shared" si="173"/>
        <v>1</v>
      </c>
      <c r="Y211" s="176">
        <f t="shared" si="174"/>
        <v>0.2342026122485053</v>
      </c>
      <c r="Z211" s="176">
        <f t="shared" si="175"/>
        <v>0.2342026122485053</v>
      </c>
      <c r="AA211" s="176">
        <f t="shared" si="157"/>
        <v>0.2342026122485053</v>
      </c>
      <c r="AB211" s="177">
        <f t="shared" si="166"/>
        <v>1</v>
      </c>
    </row>
    <row r="212" spans="1:28" ht="75" customHeight="1" x14ac:dyDescent="0.25">
      <c r="A212" s="113" t="s">
        <v>552</v>
      </c>
      <c r="B212" s="32" t="s">
        <v>37</v>
      </c>
      <c r="C212" s="32">
        <v>10</v>
      </c>
      <c r="D212" s="32" t="s">
        <v>38</v>
      </c>
      <c r="E212" s="39" t="s">
        <v>257</v>
      </c>
      <c r="F212" s="59">
        <f t="shared" si="178"/>
        <v>61846862223</v>
      </c>
      <c r="G212" s="59">
        <f t="shared" si="178"/>
        <v>0</v>
      </c>
      <c r="H212" s="59">
        <f t="shared" si="178"/>
        <v>0</v>
      </c>
      <c r="I212" s="59">
        <f t="shared" si="178"/>
        <v>0</v>
      </c>
      <c r="J212" s="59">
        <f t="shared" si="178"/>
        <v>0</v>
      </c>
      <c r="K212" s="40">
        <f t="shared" si="171"/>
        <v>0</v>
      </c>
      <c r="L212" s="59">
        <f>+L213</f>
        <v>61846862223</v>
      </c>
      <c r="M212" s="323">
        <f t="shared" si="169"/>
        <v>6.7642348998214327E-3</v>
      </c>
      <c r="N212" s="59">
        <f t="shared" si="179"/>
        <v>0</v>
      </c>
      <c r="O212" s="59">
        <f t="shared" si="179"/>
        <v>61846862223</v>
      </c>
      <c r="P212" s="59">
        <f t="shared" si="179"/>
        <v>0</v>
      </c>
      <c r="Q212" s="59">
        <f t="shared" si="179"/>
        <v>61846862223</v>
      </c>
      <c r="R212" s="59">
        <f t="shared" si="179"/>
        <v>0</v>
      </c>
      <c r="S212" s="59">
        <f t="shared" si="179"/>
        <v>0</v>
      </c>
      <c r="T212" s="59">
        <f t="shared" si="179"/>
        <v>14484696692</v>
      </c>
      <c r="U212" s="59">
        <f t="shared" si="179"/>
        <v>47362165531</v>
      </c>
      <c r="V212" s="59">
        <f t="shared" si="179"/>
        <v>14484696692</v>
      </c>
      <c r="W212" s="59">
        <f t="shared" si="179"/>
        <v>0</v>
      </c>
      <c r="X212" s="176">
        <f t="shared" si="173"/>
        <v>1</v>
      </c>
      <c r="Y212" s="176">
        <f t="shared" si="174"/>
        <v>0.2342026122485053</v>
      </c>
      <c r="Z212" s="176">
        <f t="shared" si="175"/>
        <v>0.2342026122485053</v>
      </c>
      <c r="AA212" s="176">
        <f t="shared" si="157"/>
        <v>0.2342026122485053</v>
      </c>
      <c r="AB212" s="177">
        <f t="shared" si="166"/>
        <v>1</v>
      </c>
    </row>
    <row r="213" spans="1:28" ht="42" customHeight="1" x14ac:dyDescent="0.25">
      <c r="A213" s="113" t="s">
        <v>553</v>
      </c>
      <c r="B213" s="32" t="s">
        <v>37</v>
      </c>
      <c r="C213" s="32">
        <v>10</v>
      </c>
      <c r="D213" s="32" t="s">
        <v>38</v>
      </c>
      <c r="E213" s="39" t="s">
        <v>455</v>
      </c>
      <c r="F213" s="59">
        <f t="shared" si="178"/>
        <v>61846862223</v>
      </c>
      <c r="G213" s="59">
        <f t="shared" si="178"/>
        <v>0</v>
      </c>
      <c r="H213" s="59">
        <f t="shared" si="178"/>
        <v>0</v>
      </c>
      <c r="I213" s="59">
        <f t="shared" si="178"/>
        <v>0</v>
      </c>
      <c r="J213" s="59">
        <f t="shared" si="178"/>
        <v>0</v>
      </c>
      <c r="K213" s="40">
        <f t="shared" si="171"/>
        <v>0</v>
      </c>
      <c r="L213" s="59">
        <f>+L214</f>
        <v>61846862223</v>
      </c>
      <c r="M213" s="323">
        <f t="shared" si="169"/>
        <v>6.7642348998214327E-3</v>
      </c>
      <c r="N213" s="59">
        <f t="shared" si="179"/>
        <v>0</v>
      </c>
      <c r="O213" s="59">
        <f t="shared" si="179"/>
        <v>61846862223</v>
      </c>
      <c r="P213" s="59">
        <f t="shared" si="179"/>
        <v>0</v>
      </c>
      <c r="Q213" s="59">
        <f t="shared" si="179"/>
        <v>61846862223</v>
      </c>
      <c r="R213" s="59">
        <f t="shared" si="179"/>
        <v>0</v>
      </c>
      <c r="S213" s="59">
        <f t="shared" si="179"/>
        <v>0</v>
      </c>
      <c r="T213" s="59">
        <f t="shared" si="179"/>
        <v>14484696692</v>
      </c>
      <c r="U213" s="59">
        <f t="shared" si="179"/>
        <v>47362165531</v>
      </c>
      <c r="V213" s="59">
        <f t="shared" si="179"/>
        <v>14484696692</v>
      </c>
      <c r="W213" s="59">
        <f t="shared" si="179"/>
        <v>0</v>
      </c>
      <c r="X213" s="176">
        <f t="shared" si="173"/>
        <v>1</v>
      </c>
      <c r="Y213" s="176">
        <f t="shared" si="174"/>
        <v>0.2342026122485053</v>
      </c>
      <c r="Z213" s="176">
        <f t="shared" si="175"/>
        <v>0.2342026122485053</v>
      </c>
      <c r="AA213" s="176">
        <f t="shared" si="157"/>
        <v>0.2342026122485053</v>
      </c>
      <c r="AB213" s="177">
        <f t="shared" si="166"/>
        <v>1</v>
      </c>
    </row>
    <row r="214" spans="1:28" ht="42" customHeight="1" x14ac:dyDescent="0.25">
      <c r="A214" s="114" t="s">
        <v>554</v>
      </c>
      <c r="B214" s="43" t="s">
        <v>37</v>
      </c>
      <c r="C214" s="43">
        <v>10</v>
      </c>
      <c r="D214" s="43" t="s">
        <v>38</v>
      </c>
      <c r="E214" s="44" t="s">
        <v>268</v>
      </c>
      <c r="F214" s="45">
        <v>61846862223</v>
      </c>
      <c r="G214" s="45">
        <v>0</v>
      </c>
      <c r="H214" s="45">
        <v>0</v>
      </c>
      <c r="I214" s="45">
        <v>0</v>
      </c>
      <c r="J214" s="45">
        <v>0</v>
      </c>
      <c r="K214" s="45">
        <f t="shared" si="171"/>
        <v>0</v>
      </c>
      <c r="L214" s="46">
        <f>+F214+K214</f>
        <v>61846862223</v>
      </c>
      <c r="M214" s="86">
        <f t="shared" si="169"/>
        <v>6.7642348998214327E-3</v>
      </c>
      <c r="N214" s="45">
        <v>0</v>
      </c>
      <c r="O214" s="45">
        <v>61846862223</v>
      </c>
      <c r="P214" s="45">
        <f>L214-O214</f>
        <v>0</v>
      </c>
      <c r="Q214" s="45">
        <v>61846862223</v>
      </c>
      <c r="R214" s="45">
        <f>+L214-Q214</f>
        <v>0</v>
      </c>
      <c r="S214" s="45">
        <f>O214-Q214</f>
        <v>0</v>
      </c>
      <c r="T214" s="45">
        <v>14484696692</v>
      </c>
      <c r="U214" s="45">
        <f>+Q214-T214</f>
        <v>47362165531</v>
      </c>
      <c r="V214" s="45">
        <v>14484696692</v>
      </c>
      <c r="W214" s="48">
        <f>+T214-V214</f>
        <v>0</v>
      </c>
      <c r="X214" s="54">
        <f t="shared" si="173"/>
        <v>1</v>
      </c>
      <c r="Y214" s="54">
        <f t="shared" si="174"/>
        <v>0.2342026122485053</v>
      </c>
      <c r="Z214" s="54">
        <f t="shared" si="175"/>
        <v>0.2342026122485053</v>
      </c>
      <c r="AA214" s="54">
        <f t="shared" si="157"/>
        <v>0.2342026122485053</v>
      </c>
      <c r="AB214" s="178">
        <f t="shared" si="166"/>
        <v>1</v>
      </c>
    </row>
    <row r="215" spans="1:28" ht="68.25" customHeight="1" x14ac:dyDescent="0.25">
      <c r="A215" s="199" t="s">
        <v>555</v>
      </c>
      <c r="B215" s="135" t="s">
        <v>37</v>
      </c>
      <c r="C215" s="32">
        <v>10</v>
      </c>
      <c r="D215" s="32" t="s">
        <v>38</v>
      </c>
      <c r="E215" s="72" t="s">
        <v>556</v>
      </c>
      <c r="F215" s="60">
        <f t="shared" ref="F215:J217" si="180">+F216</f>
        <v>2576582587</v>
      </c>
      <c r="G215" s="60">
        <f t="shared" si="180"/>
        <v>0</v>
      </c>
      <c r="H215" s="60">
        <f t="shared" si="180"/>
        <v>0</v>
      </c>
      <c r="I215" s="60">
        <f t="shared" si="180"/>
        <v>0</v>
      </c>
      <c r="J215" s="59">
        <f t="shared" si="180"/>
        <v>0</v>
      </c>
      <c r="K215" s="40">
        <f t="shared" si="171"/>
        <v>0</v>
      </c>
      <c r="L215" s="59">
        <f>+L216</f>
        <v>2576582587</v>
      </c>
      <c r="M215" s="323">
        <f t="shared" si="169"/>
        <v>2.8180265304997369E-4</v>
      </c>
      <c r="N215" s="60">
        <f t="shared" ref="N215:W217" si="181">+N216</f>
        <v>0</v>
      </c>
      <c r="O215" s="60">
        <f t="shared" si="181"/>
        <v>178961000</v>
      </c>
      <c r="P215" s="59">
        <f t="shared" si="181"/>
        <v>2397621587</v>
      </c>
      <c r="Q215" s="59">
        <f t="shared" si="181"/>
        <v>15104.44</v>
      </c>
      <c r="R215" s="59">
        <f t="shared" si="181"/>
        <v>2576567482.5599999</v>
      </c>
      <c r="S215" s="59">
        <f t="shared" si="181"/>
        <v>178945895.56</v>
      </c>
      <c r="T215" s="59">
        <f t="shared" si="181"/>
        <v>15104.44</v>
      </c>
      <c r="U215" s="59">
        <f t="shared" si="181"/>
        <v>0</v>
      </c>
      <c r="V215" s="59">
        <f t="shared" si="181"/>
        <v>15104.44</v>
      </c>
      <c r="W215" s="59">
        <f t="shared" si="181"/>
        <v>0</v>
      </c>
      <c r="X215" s="183">
        <f t="shared" si="173"/>
        <v>5.8621990524226109E-6</v>
      </c>
      <c r="Y215" s="183">
        <f t="shared" si="174"/>
        <v>5.8621990524226109E-6</v>
      </c>
      <c r="Z215" s="183">
        <f t="shared" si="175"/>
        <v>5.8621990524226109E-6</v>
      </c>
      <c r="AA215" s="183">
        <f t="shared" si="157"/>
        <v>1</v>
      </c>
      <c r="AB215" s="177">
        <f t="shared" si="166"/>
        <v>1</v>
      </c>
    </row>
    <row r="216" spans="1:28" ht="81.75" customHeight="1" x14ac:dyDescent="0.25">
      <c r="A216" s="199" t="s">
        <v>557</v>
      </c>
      <c r="B216" s="135" t="s">
        <v>37</v>
      </c>
      <c r="C216" s="32">
        <v>10</v>
      </c>
      <c r="D216" s="32" t="s">
        <v>38</v>
      </c>
      <c r="E216" s="39" t="s">
        <v>257</v>
      </c>
      <c r="F216" s="60">
        <f t="shared" si="180"/>
        <v>2576582587</v>
      </c>
      <c r="G216" s="60">
        <f t="shared" si="180"/>
        <v>0</v>
      </c>
      <c r="H216" s="60">
        <f t="shared" si="180"/>
        <v>0</v>
      </c>
      <c r="I216" s="60">
        <f t="shared" si="180"/>
        <v>0</v>
      </c>
      <c r="J216" s="59">
        <f t="shared" si="180"/>
        <v>0</v>
      </c>
      <c r="K216" s="40">
        <f t="shared" si="171"/>
        <v>0</v>
      </c>
      <c r="L216" s="59">
        <f>+L217</f>
        <v>2576582587</v>
      </c>
      <c r="M216" s="323">
        <f t="shared" si="169"/>
        <v>2.8180265304997369E-4</v>
      </c>
      <c r="N216" s="60">
        <f t="shared" si="181"/>
        <v>0</v>
      </c>
      <c r="O216" s="60">
        <f t="shared" si="181"/>
        <v>178961000</v>
      </c>
      <c r="P216" s="59">
        <f t="shared" si="181"/>
        <v>2397621587</v>
      </c>
      <c r="Q216" s="59">
        <f t="shared" si="181"/>
        <v>15104.44</v>
      </c>
      <c r="R216" s="59">
        <f t="shared" si="181"/>
        <v>2576567482.5599999</v>
      </c>
      <c r="S216" s="59">
        <f t="shared" si="181"/>
        <v>178945895.56</v>
      </c>
      <c r="T216" s="59">
        <f t="shared" si="181"/>
        <v>15104.44</v>
      </c>
      <c r="U216" s="59">
        <f t="shared" si="181"/>
        <v>0</v>
      </c>
      <c r="V216" s="59">
        <f t="shared" si="181"/>
        <v>15104.44</v>
      </c>
      <c r="W216" s="59">
        <f t="shared" si="181"/>
        <v>0</v>
      </c>
      <c r="X216" s="183">
        <f t="shared" si="173"/>
        <v>5.8621990524226109E-6</v>
      </c>
      <c r="Y216" s="183">
        <f t="shared" si="174"/>
        <v>5.8621990524226109E-6</v>
      </c>
      <c r="Z216" s="183">
        <f t="shared" si="175"/>
        <v>5.8621990524226109E-6</v>
      </c>
      <c r="AA216" s="183">
        <f t="shared" si="157"/>
        <v>1</v>
      </c>
      <c r="AB216" s="177">
        <f t="shared" si="166"/>
        <v>1</v>
      </c>
    </row>
    <row r="217" spans="1:28" ht="41.25" customHeight="1" x14ac:dyDescent="0.25">
      <c r="A217" s="199" t="s">
        <v>558</v>
      </c>
      <c r="B217" s="135" t="s">
        <v>37</v>
      </c>
      <c r="C217" s="32">
        <v>10</v>
      </c>
      <c r="D217" s="32" t="s">
        <v>38</v>
      </c>
      <c r="E217" s="72" t="s">
        <v>455</v>
      </c>
      <c r="F217" s="60">
        <f t="shared" si="180"/>
        <v>2576582587</v>
      </c>
      <c r="G217" s="60">
        <f t="shared" si="180"/>
        <v>0</v>
      </c>
      <c r="H217" s="60">
        <f t="shared" si="180"/>
        <v>0</v>
      </c>
      <c r="I217" s="60">
        <f t="shared" si="180"/>
        <v>0</v>
      </c>
      <c r="J217" s="59">
        <f t="shared" si="180"/>
        <v>0</v>
      </c>
      <c r="K217" s="40">
        <f t="shared" si="171"/>
        <v>0</v>
      </c>
      <c r="L217" s="59">
        <f>+L218</f>
        <v>2576582587</v>
      </c>
      <c r="M217" s="323">
        <f t="shared" si="169"/>
        <v>2.8180265304997369E-4</v>
      </c>
      <c r="N217" s="60">
        <f t="shared" si="181"/>
        <v>0</v>
      </c>
      <c r="O217" s="60">
        <f t="shared" si="181"/>
        <v>178961000</v>
      </c>
      <c r="P217" s="59">
        <f t="shared" si="181"/>
        <v>2397621587</v>
      </c>
      <c r="Q217" s="59">
        <f t="shared" si="181"/>
        <v>15104.44</v>
      </c>
      <c r="R217" s="59">
        <f t="shared" si="181"/>
        <v>2576567482.5599999</v>
      </c>
      <c r="S217" s="59">
        <f t="shared" si="181"/>
        <v>178945895.56</v>
      </c>
      <c r="T217" s="59">
        <f t="shared" si="181"/>
        <v>15104.44</v>
      </c>
      <c r="U217" s="59">
        <f t="shared" si="181"/>
        <v>0</v>
      </c>
      <c r="V217" s="59">
        <f t="shared" si="181"/>
        <v>15104.44</v>
      </c>
      <c r="W217" s="59">
        <f t="shared" si="181"/>
        <v>0</v>
      </c>
      <c r="X217" s="183">
        <f t="shared" si="173"/>
        <v>5.8621990524226109E-6</v>
      </c>
      <c r="Y217" s="183">
        <f t="shared" si="174"/>
        <v>5.8621990524226109E-6</v>
      </c>
      <c r="Z217" s="183">
        <f t="shared" si="175"/>
        <v>5.8621990524226109E-6</v>
      </c>
      <c r="AA217" s="183">
        <f t="shared" si="157"/>
        <v>1</v>
      </c>
      <c r="AB217" s="177">
        <f t="shared" si="166"/>
        <v>1</v>
      </c>
    </row>
    <row r="218" spans="1:28" ht="42" customHeight="1" x14ac:dyDescent="0.25">
      <c r="A218" s="202" t="s">
        <v>559</v>
      </c>
      <c r="B218" s="148" t="s">
        <v>37</v>
      </c>
      <c r="C218" s="43">
        <v>10</v>
      </c>
      <c r="D218" s="43" t="s">
        <v>38</v>
      </c>
      <c r="E218" s="44" t="s">
        <v>268</v>
      </c>
      <c r="F218" s="45">
        <v>2576582587</v>
      </c>
      <c r="G218" s="45">
        <v>0</v>
      </c>
      <c r="H218" s="45">
        <v>0</v>
      </c>
      <c r="I218" s="45">
        <v>0</v>
      </c>
      <c r="J218" s="45">
        <v>0</v>
      </c>
      <c r="K218" s="45">
        <f t="shared" si="171"/>
        <v>0</v>
      </c>
      <c r="L218" s="46">
        <f>+F218+K218</f>
        <v>2576582587</v>
      </c>
      <c r="M218" s="86">
        <f t="shared" si="169"/>
        <v>2.8180265304997369E-4</v>
      </c>
      <c r="N218" s="45">
        <v>0</v>
      </c>
      <c r="O218" s="45">
        <v>178961000</v>
      </c>
      <c r="P218" s="45">
        <f>L218-O218</f>
        <v>2397621587</v>
      </c>
      <c r="Q218" s="45">
        <v>15104.44</v>
      </c>
      <c r="R218" s="45">
        <f>+L218-Q218</f>
        <v>2576567482.5599999</v>
      </c>
      <c r="S218" s="45">
        <f>O218-Q218</f>
        <v>178945895.56</v>
      </c>
      <c r="T218" s="45">
        <v>15104.44</v>
      </c>
      <c r="U218" s="45">
        <f>+Q218-T218</f>
        <v>0</v>
      </c>
      <c r="V218" s="45">
        <v>15104.44</v>
      </c>
      <c r="W218" s="48">
        <f>+T218-V218</f>
        <v>0</v>
      </c>
      <c r="X218" s="182">
        <f t="shared" si="173"/>
        <v>5.8621990524226109E-6</v>
      </c>
      <c r="Y218" s="182">
        <f t="shared" si="174"/>
        <v>5.8621990524226109E-6</v>
      </c>
      <c r="Z218" s="182">
        <f t="shared" si="175"/>
        <v>5.8621990524226109E-6</v>
      </c>
      <c r="AA218" s="182">
        <f t="shared" si="157"/>
        <v>1</v>
      </c>
      <c r="AB218" s="178">
        <f t="shared" si="166"/>
        <v>1</v>
      </c>
    </row>
    <row r="219" spans="1:28" ht="90" customHeight="1" x14ac:dyDescent="0.25">
      <c r="A219" s="199" t="s">
        <v>561</v>
      </c>
      <c r="B219" s="135" t="s">
        <v>37</v>
      </c>
      <c r="C219" s="32">
        <v>10</v>
      </c>
      <c r="D219" s="32" t="s">
        <v>38</v>
      </c>
      <c r="E219" s="72" t="s">
        <v>562</v>
      </c>
      <c r="F219" s="60">
        <f t="shared" ref="F219:J221" si="182">+F220</f>
        <v>340140614334</v>
      </c>
      <c r="G219" s="60">
        <f t="shared" si="182"/>
        <v>0</v>
      </c>
      <c r="H219" s="60">
        <f t="shared" si="182"/>
        <v>0</v>
      </c>
      <c r="I219" s="60">
        <f t="shared" si="182"/>
        <v>0</v>
      </c>
      <c r="J219" s="59">
        <f t="shared" si="182"/>
        <v>0</v>
      </c>
      <c r="K219" s="40">
        <f t="shared" si="171"/>
        <v>0</v>
      </c>
      <c r="L219" s="59">
        <f>+L220</f>
        <v>340140614334</v>
      </c>
      <c r="M219" s="323">
        <f t="shared" si="169"/>
        <v>3.7201418659346508E-2</v>
      </c>
      <c r="N219" s="60">
        <f t="shared" ref="N219:W221" si="183">+N220</f>
        <v>0</v>
      </c>
      <c r="O219" s="60">
        <f t="shared" si="183"/>
        <v>340140614334</v>
      </c>
      <c r="P219" s="59">
        <f t="shared" si="183"/>
        <v>0</v>
      </c>
      <c r="Q219" s="59">
        <f t="shared" si="183"/>
        <v>340140614334</v>
      </c>
      <c r="R219" s="59">
        <f t="shared" si="183"/>
        <v>0</v>
      </c>
      <c r="S219" s="59">
        <f t="shared" si="183"/>
        <v>0</v>
      </c>
      <c r="T219" s="59">
        <f t="shared" si="183"/>
        <v>34020083601</v>
      </c>
      <c r="U219" s="59">
        <f t="shared" si="183"/>
        <v>306120530733</v>
      </c>
      <c r="V219" s="59">
        <f t="shared" si="183"/>
        <v>34020083601</v>
      </c>
      <c r="W219" s="59">
        <f t="shared" si="183"/>
        <v>0</v>
      </c>
      <c r="X219" s="176">
        <f t="shared" si="173"/>
        <v>1</v>
      </c>
      <c r="Y219" s="176">
        <f t="shared" si="174"/>
        <v>0.10001770493538913</v>
      </c>
      <c r="Z219" s="176">
        <f t="shared" si="175"/>
        <v>0.10001770493538913</v>
      </c>
      <c r="AA219" s="176">
        <f t="shared" si="157"/>
        <v>0.10001770493538913</v>
      </c>
      <c r="AB219" s="177">
        <f t="shared" si="166"/>
        <v>1</v>
      </c>
    </row>
    <row r="220" spans="1:28" ht="84.75" customHeight="1" x14ac:dyDescent="0.25">
      <c r="A220" s="199" t="s">
        <v>563</v>
      </c>
      <c r="B220" s="135" t="s">
        <v>37</v>
      </c>
      <c r="C220" s="32">
        <v>10</v>
      </c>
      <c r="D220" s="32" t="s">
        <v>38</v>
      </c>
      <c r="E220" s="39" t="s">
        <v>257</v>
      </c>
      <c r="F220" s="60">
        <f t="shared" si="182"/>
        <v>340140614334</v>
      </c>
      <c r="G220" s="60">
        <f t="shared" si="182"/>
        <v>0</v>
      </c>
      <c r="H220" s="60">
        <f t="shared" si="182"/>
        <v>0</v>
      </c>
      <c r="I220" s="60">
        <f t="shared" si="182"/>
        <v>0</v>
      </c>
      <c r="J220" s="59">
        <f t="shared" si="182"/>
        <v>0</v>
      </c>
      <c r="K220" s="40">
        <f t="shared" si="171"/>
        <v>0</v>
      </c>
      <c r="L220" s="59">
        <f>+L221</f>
        <v>340140614334</v>
      </c>
      <c r="M220" s="323">
        <f t="shared" si="169"/>
        <v>3.7201418659346508E-2</v>
      </c>
      <c r="N220" s="60">
        <f t="shared" si="183"/>
        <v>0</v>
      </c>
      <c r="O220" s="60">
        <f t="shared" si="183"/>
        <v>340140614334</v>
      </c>
      <c r="P220" s="59">
        <f t="shared" si="183"/>
        <v>0</v>
      </c>
      <c r="Q220" s="59">
        <f t="shared" si="183"/>
        <v>340140614334</v>
      </c>
      <c r="R220" s="59">
        <f t="shared" si="183"/>
        <v>0</v>
      </c>
      <c r="S220" s="59">
        <f t="shared" si="183"/>
        <v>0</v>
      </c>
      <c r="T220" s="59">
        <f t="shared" si="183"/>
        <v>34020083601</v>
      </c>
      <c r="U220" s="59">
        <f t="shared" si="183"/>
        <v>306120530733</v>
      </c>
      <c r="V220" s="59">
        <f t="shared" si="183"/>
        <v>34020083601</v>
      </c>
      <c r="W220" s="59">
        <f t="shared" si="183"/>
        <v>0</v>
      </c>
      <c r="X220" s="176">
        <f t="shared" si="173"/>
        <v>1</v>
      </c>
      <c r="Y220" s="176">
        <f t="shared" si="174"/>
        <v>0.10001770493538913</v>
      </c>
      <c r="Z220" s="176">
        <f t="shared" si="175"/>
        <v>0.10001770493538913</v>
      </c>
      <c r="AA220" s="176">
        <f t="shared" si="157"/>
        <v>0.10001770493538913</v>
      </c>
      <c r="AB220" s="177">
        <f t="shared" si="166"/>
        <v>1</v>
      </c>
    </row>
    <row r="221" spans="1:28" ht="42" customHeight="1" x14ac:dyDescent="0.25">
      <c r="A221" s="199" t="s">
        <v>564</v>
      </c>
      <c r="B221" s="135" t="s">
        <v>37</v>
      </c>
      <c r="C221" s="32">
        <v>10</v>
      </c>
      <c r="D221" s="32" t="s">
        <v>38</v>
      </c>
      <c r="E221" s="72" t="s">
        <v>455</v>
      </c>
      <c r="F221" s="60">
        <f t="shared" si="182"/>
        <v>340140614334</v>
      </c>
      <c r="G221" s="60">
        <f t="shared" si="182"/>
        <v>0</v>
      </c>
      <c r="H221" s="60">
        <f t="shared" si="182"/>
        <v>0</v>
      </c>
      <c r="I221" s="60">
        <f t="shared" si="182"/>
        <v>0</v>
      </c>
      <c r="J221" s="59">
        <f t="shared" si="182"/>
        <v>0</v>
      </c>
      <c r="K221" s="40">
        <f t="shared" si="171"/>
        <v>0</v>
      </c>
      <c r="L221" s="59">
        <f>+L222</f>
        <v>340140614334</v>
      </c>
      <c r="M221" s="323">
        <f t="shared" si="169"/>
        <v>3.7201418659346508E-2</v>
      </c>
      <c r="N221" s="60">
        <f t="shared" si="183"/>
        <v>0</v>
      </c>
      <c r="O221" s="60">
        <f t="shared" si="183"/>
        <v>340140614334</v>
      </c>
      <c r="P221" s="59">
        <f t="shared" si="183"/>
        <v>0</v>
      </c>
      <c r="Q221" s="59">
        <f t="shared" si="183"/>
        <v>340140614334</v>
      </c>
      <c r="R221" s="59">
        <f t="shared" si="183"/>
        <v>0</v>
      </c>
      <c r="S221" s="59">
        <f t="shared" si="183"/>
        <v>0</v>
      </c>
      <c r="T221" s="59">
        <f t="shared" si="183"/>
        <v>34020083601</v>
      </c>
      <c r="U221" s="59">
        <f t="shared" si="183"/>
        <v>306120530733</v>
      </c>
      <c r="V221" s="59">
        <f t="shared" si="183"/>
        <v>34020083601</v>
      </c>
      <c r="W221" s="59">
        <f t="shared" si="183"/>
        <v>0</v>
      </c>
      <c r="X221" s="176">
        <f t="shared" si="173"/>
        <v>1</v>
      </c>
      <c r="Y221" s="176">
        <f t="shared" si="174"/>
        <v>0.10001770493538913</v>
      </c>
      <c r="Z221" s="176">
        <f t="shared" si="175"/>
        <v>0.10001770493538913</v>
      </c>
      <c r="AA221" s="176">
        <f t="shared" si="157"/>
        <v>0.10001770493538913</v>
      </c>
      <c r="AB221" s="177">
        <f t="shared" si="166"/>
        <v>1</v>
      </c>
    </row>
    <row r="222" spans="1:28" ht="42" customHeight="1" x14ac:dyDescent="0.25">
      <c r="A222" s="202" t="s">
        <v>565</v>
      </c>
      <c r="B222" s="148" t="s">
        <v>37</v>
      </c>
      <c r="C222" s="43">
        <v>10</v>
      </c>
      <c r="D222" s="43" t="s">
        <v>38</v>
      </c>
      <c r="E222" s="44" t="s">
        <v>268</v>
      </c>
      <c r="F222" s="45">
        <v>340140614334</v>
      </c>
      <c r="G222" s="45">
        <v>0</v>
      </c>
      <c r="H222" s="45">
        <v>0</v>
      </c>
      <c r="I222" s="45">
        <v>0</v>
      </c>
      <c r="J222" s="45">
        <v>0</v>
      </c>
      <c r="K222" s="45">
        <f t="shared" si="171"/>
        <v>0</v>
      </c>
      <c r="L222" s="46">
        <f>+F222+K222</f>
        <v>340140614334</v>
      </c>
      <c r="M222" s="86">
        <f t="shared" si="169"/>
        <v>3.7201418659346508E-2</v>
      </c>
      <c r="N222" s="45">
        <v>0</v>
      </c>
      <c r="O222" s="45">
        <v>340140614334</v>
      </c>
      <c r="P222" s="45">
        <f>L222-O222</f>
        <v>0</v>
      </c>
      <c r="Q222" s="45">
        <v>340140614334</v>
      </c>
      <c r="R222" s="45">
        <f>+L222-Q222</f>
        <v>0</v>
      </c>
      <c r="S222" s="45">
        <f>O222-Q222</f>
        <v>0</v>
      </c>
      <c r="T222" s="45">
        <v>34020083601</v>
      </c>
      <c r="U222" s="45">
        <f>+Q222-T222</f>
        <v>306120530733</v>
      </c>
      <c r="V222" s="45">
        <v>34020083601</v>
      </c>
      <c r="W222" s="48">
        <f>+T222-V222</f>
        <v>0</v>
      </c>
      <c r="X222" s="54">
        <f t="shared" si="173"/>
        <v>1</v>
      </c>
      <c r="Y222" s="54">
        <f t="shared" si="174"/>
        <v>0.10001770493538913</v>
      </c>
      <c r="Z222" s="54">
        <f t="shared" si="175"/>
        <v>0.10001770493538913</v>
      </c>
      <c r="AA222" s="54">
        <f t="shared" si="157"/>
        <v>0.10001770493538913</v>
      </c>
      <c r="AB222" s="178">
        <f t="shared" si="166"/>
        <v>1</v>
      </c>
    </row>
    <row r="223" spans="1:28" ht="88.5" customHeight="1" x14ac:dyDescent="0.25">
      <c r="A223" s="199" t="s">
        <v>566</v>
      </c>
      <c r="B223" s="135" t="s">
        <v>37</v>
      </c>
      <c r="C223" s="32">
        <v>10</v>
      </c>
      <c r="D223" s="32" t="s">
        <v>38</v>
      </c>
      <c r="E223" s="72" t="s">
        <v>567</v>
      </c>
      <c r="F223" s="60">
        <f t="shared" ref="F223:J229" si="184">+F224</f>
        <v>166529436860</v>
      </c>
      <c r="G223" s="60">
        <f t="shared" si="184"/>
        <v>0</v>
      </c>
      <c r="H223" s="60">
        <f t="shared" si="184"/>
        <v>0</v>
      </c>
      <c r="I223" s="60">
        <f t="shared" si="184"/>
        <v>0</v>
      </c>
      <c r="J223" s="59">
        <f t="shared" si="184"/>
        <v>0</v>
      </c>
      <c r="K223" s="40">
        <f t="shared" si="171"/>
        <v>0</v>
      </c>
      <c r="L223" s="59">
        <f>+L224</f>
        <v>166529436860</v>
      </c>
      <c r="M223" s="323">
        <f t="shared" si="169"/>
        <v>1.8213441849231158E-2</v>
      </c>
      <c r="N223" s="60">
        <f t="shared" ref="N223:W229" si="185">+N224</f>
        <v>0</v>
      </c>
      <c r="O223" s="60">
        <f t="shared" si="185"/>
        <v>166529436860</v>
      </c>
      <c r="P223" s="59">
        <f t="shared" si="185"/>
        <v>0</v>
      </c>
      <c r="Q223" s="59">
        <f t="shared" si="185"/>
        <v>166529436860</v>
      </c>
      <c r="R223" s="59">
        <f t="shared" si="185"/>
        <v>0</v>
      </c>
      <c r="S223" s="59">
        <f t="shared" si="185"/>
        <v>0</v>
      </c>
      <c r="T223" s="59">
        <f t="shared" si="185"/>
        <v>25380894495</v>
      </c>
      <c r="U223" s="59">
        <f t="shared" si="185"/>
        <v>141148542365</v>
      </c>
      <c r="V223" s="59">
        <f t="shared" si="185"/>
        <v>25380894495</v>
      </c>
      <c r="W223" s="59">
        <f t="shared" si="185"/>
        <v>0</v>
      </c>
      <c r="X223" s="176">
        <f t="shared" si="173"/>
        <v>1</v>
      </c>
      <c r="Y223" s="176">
        <f t="shared" si="174"/>
        <v>0.15241085884616015</v>
      </c>
      <c r="Z223" s="176">
        <f t="shared" si="175"/>
        <v>0.15241085884616015</v>
      </c>
      <c r="AA223" s="176">
        <f t="shared" si="157"/>
        <v>0.15241085884616015</v>
      </c>
      <c r="AB223" s="177">
        <f t="shared" si="166"/>
        <v>1</v>
      </c>
    </row>
    <row r="224" spans="1:28" ht="88.5" customHeight="1" x14ac:dyDescent="0.25">
      <c r="A224" s="199" t="s">
        <v>568</v>
      </c>
      <c r="B224" s="135" t="s">
        <v>37</v>
      </c>
      <c r="C224" s="32">
        <v>10</v>
      </c>
      <c r="D224" s="32" t="s">
        <v>38</v>
      </c>
      <c r="E224" s="39" t="s">
        <v>257</v>
      </c>
      <c r="F224" s="60">
        <f t="shared" si="184"/>
        <v>166529436860</v>
      </c>
      <c r="G224" s="60">
        <f t="shared" si="184"/>
        <v>0</v>
      </c>
      <c r="H224" s="60">
        <f t="shared" si="184"/>
        <v>0</v>
      </c>
      <c r="I224" s="60">
        <f t="shared" si="184"/>
        <v>0</v>
      </c>
      <c r="J224" s="59">
        <f t="shared" si="184"/>
        <v>0</v>
      </c>
      <c r="K224" s="40">
        <f t="shared" si="171"/>
        <v>0</v>
      </c>
      <c r="L224" s="59">
        <f>+L225</f>
        <v>166529436860</v>
      </c>
      <c r="M224" s="323">
        <f t="shared" si="169"/>
        <v>1.8213441849231158E-2</v>
      </c>
      <c r="N224" s="60">
        <f t="shared" si="185"/>
        <v>0</v>
      </c>
      <c r="O224" s="60">
        <f t="shared" si="185"/>
        <v>166529436860</v>
      </c>
      <c r="P224" s="59">
        <f t="shared" si="185"/>
        <v>0</v>
      </c>
      <c r="Q224" s="59">
        <f t="shared" si="185"/>
        <v>166529436860</v>
      </c>
      <c r="R224" s="59">
        <f t="shared" si="185"/>
        <v>0</v>
      </c>
      <c r="S224" s="59">
        <f t="shared" si="185"/>
        <v>0</v>
      </c>
      <c r="T224" s="59">
        <f t="shared" si="185"/>
        <v>25380894495</v>
      </c>
      <c r="U224" s="59">
        <f t="shared" si="185"/>
        <v>141148542365</v>
      </c>
      <c r="V224" s="59">
        <f t="shared" si="185"/>
        <v>25380894495</v>
      </c>
      <c r="W224" s="59">
        <f t="shared" si="185"/>
        <v>0</v>
      </c>
      <c r="X224" s="176">
        <f t="shared" si="173"/>
        <v>1</v>
      </c>
      <c r="Y224" s="176">
        <f t="shared" si="174"/>
        <v>0.15241085884616015</v>
      </c>
      <c r="Z224" s="176">
        <f t="shared" si="175"/>
        <v>0.15241085884616015</v>
      </c>
      <c r="AA224" s="176">
        <f t="shared" si="157"/>
        <v>0.15241085884616015</v>
      </c>
      <c r="AB224" s="177">
        <f t="shared" si="166"/>
        <v>1</v>
      </c>
    </row>
    <row r="225" spans="1:28" ht="42" customHeight="1" x14ac:dyDescent="0.25">
      <c r="A225" s="199" t="s">
        <v>569</v>
      </c>
      <c r="B225" s="135" t="s">
        <v>37</v>
      </c>
      <c r="C225" s="32">
        <v>10</v>
      </c>
      <c r="D225" s="32" t="s">
        <v>38</v>
      </c>
      <c r="E225" s="72" t="s">
        <v>455</v>
      </c>
      <c r="F225" s="60">
        <f t="shared" si="184"/>
        <v>166529436860</v>
      </c>
      <c r="G225" s="60">
        <f t="shared" si="184"/>
        <v>0</v>
      </c>
      <c r="H225" s="60">
        <f t="shared" si="184"/>
        <v>0</v>
      </c>
      <c r="I225" s="60">
        <f t="shared" si="184"/>
        <v>0</v>
      </c>
      <c r="J225" s="59">
        <f t="shared" si="184"/>
        <v>0</v>
      </c>
      <c r="K225" s="40">
        <f t="shared" si="171"/>
        <v>0</v>
      </c>
      <c r="L225" s="59">
        <f>+L226</f>
        <v>166529436860</v>
      </c>
      <c r="M225" s="323">
        <f t="shared" si="169"/>
        <v>1.8213441849231158E-2</v>
      </c>
      <c r="N225" s="60">
        <f t="shared" si="185"/>
        <v>0</v>
      </c>
      <c r="O225" s="60">
        <f t="shared" si="185"/>
        <v>166529436860</v>
      </c>
      <c r="P225" s="59">
        <f t="shared" si="185"/>
        <v>0</v>
      </c>
      <c r="Q225" s="59">
        <f t="shared" si="185"/>
        <v>166529436860</v>
      </c>
      <c r="R225" s="59">
        <f t="shared" si="185"/>
        <v>0</v>
      </c>
      <c r="S225" s="59">
        <f t="shared" si="185"/>
        <v>0</v>
      </c>
      <c r="T225" s="59">
        <f t="shared" si="185"/>
        <v>25380894495</v>
      </c>
      <c r="U225" s="59">
        <f t="shared" si="185"/>
        <v>141148542365</v>
      </c>
      <c r="V225" s="59">
        <f t="shared" si="185"/>
        <v>25380894495</v>
      </c>
      <c r="W225" s="59">
        <f t="shared" si="185"/>
        <v>0</v>
      </c>
      <c r="X225" s="176">
        <f t="shared" si="173"/>
        <v>1</v>
      </c>
      <c r="Y225" s="176">
        <f t="shared" si="174"/>
        <v>0.15241085884616015</v>
      </c>
      <c r="Z225" s="176">
        <f t="shared" si="175"/>
        <v>0.15241085884616015</v>
      </c>
      <c r="AA225" s="176">
        <f t="shared" si="157"/>
        <v>0.15241085884616015</v>
      </c>
      <c r="AB225" s="177">
        <f t="shared" si="166"/>
        <v>1</v>
      </c>
    </row>
    <row r="226" spans="1:28" ht="42" customHeight="1" x14ac:dyDescent="0.25">
      <c r="A226" s="202" t="s">
        <v>570</v>
      </c>
      <c r="B226" s="148" t="s">
        <v>37</v>
      </c>
      <c r="C226" s="43">
        <v>10</v>
      </c>
      <c r="D226" s="43" t="s">
        <v>38</v>
      </c>
      <c r="E226" s="44" t="s">
        <v>268</v>
      </c>
      <c r="F226" s="45">
        <v>166529436860</v>
      </c>
      <c r="G226" s="45">
        <v>0</v>
      </c>
      <c r="H226" s="45">
        <v>0</v>
      </c>
      <c r="I226" s="45">
        <v>0</v>
      </c>
      <c r="J226" s="45">
        <v>0</v>
      </c>
      <c r="K226" s="45">
        <f t="shared" si="171"/>
        <v>0</v>
      </c>
      <c r="L226" s="46">
        <f>+F226+K226</f>
        <v>166529436860</v>
      </c>
      <c r="M226" s="86">
        <f t="shared" si="169"/>
        <v>1.8213441849231158E-2</v>
      </c>
      <c r="N226" s="45">
        <v>0</v>
      </c>
      <c r="O226" s="45">
        <v>166529436860</v>
      </c>
      <c r="P226" s="45">
        <f>L226-O226</f>
        <v>0</v>
      </c>
      <c r="Q226" s="45">
        <v>166529436860</v>
      </c>
      <c r="R226" s="45">
        <f>+L226-Q226</f>
        <v>0</v>
      </c>
      <c r="S226" s="45">
        <f>O226-Q226</f>
        <v>0</v>
      </c>
      <c r="T226" s="45">
        <v>25380894495</v>
      </c>
      <c r="U226" s="45">
        <f>+Q226-T226</f>
        <v>141148542365</v>
      </c>
      <c r="V226" s="45">
        <v>25380894495</v>
      </c>
      <c r="W226" s="48">
        <f>+T226-V226</f>
        <v>0</v>
      </c>
      <c r="X226" s="54">
        <f t="shared" si="173"/>
        <v>1</v>
      </c>
      <c r="Y226" s="54">
        <f t="shared" si="174"/>
        <v>0.15241085884616015</v>
      </c>
      <c r="Z226" s="54">
        <f t="shared" si="175"/>
        <v>0.15241085884616015</v>
      </c>
      <c r="AA226" s="54">
        <f t="shared" si="157"/>
        <v>0.15241085884616015</v>
      </c>
      <c r="AB226" s="178">
        <f t="shared" si="166"/>
        <v>1</v>
      </c>
    </row>
    <row r="227" spans="1:28" ht="88.5" customHeight="1" x14ac:dyDescent="0.25">
      <c r="A227" s="199" t="s">
        <v>571</v>
      </c>
      <c r="B227" s="135" t="s">
        <v>37</v>
      </c>
      <c r="C227" s="32">
        <v>10</v>
      </c>
      <c r="D227" s="32" t="s">
        <v>38</v>
      </c>
      <c r="E227" s="72" t="s">
        <v>572</v>
      </c>
      <c r="F227" s="60">
        <f t="shared" si="184"/>
        <v>1188179608443</v>
      </c>
      <c r="G227" s="60">
        <f t="shared" si="184"/>
        <v>0</v>
      </c>
      <c r="H227" s="60">
        <f t="shared" si="184"/>
        <v>0</v>
      </c>
      <c r="I227" s="60">
        <f t="shared" si="184"/>
        <v>0</v>
      </c>
      <c r="J227" s="59">
        <f t="shared" si="184"/>
        <v>0</v>
      </c>
      <c r="K227" s="40">
        <f t="shared" si="171"/>
        <v>0</v>
      </c>
      <c r="L227" s="59">
        <f>+L228</f>
        <v>1188179608443</v>
      </c>
      <c r="M227" s="323">
        <f t="shared" si="169"/>
        <v>0.12995204098967866</v>
      </c>
      <c r="N227" s="60">
        <f t="shared" si="185"/>
        <v>0</v>
      </c>
      <c r="O227" s="60">
        <f t="shared" si="185"/>
        <v>0</v>
      </c>
      <c r="P227" s="59">
        <f t="shared" si="185"/>
        <v>1188179608443</v>
      </c>
      <c r="Q227" s="59">
        <f t="shared" si="185"/>
        <v>0</v>
      </c>
      <c r="R227" s="59">
        <f t="shared" si="185"/>
        <v>1188179608443</v>
      </c>
      <c r="S227" s="59">
        <f t="shared" si="185"/>
        <v>0</v>
      </c>
      <c r="T227" s="59">
        <f t="shared" si="185"/>
        <v>0</v>
      </c>
      <c r="U227" s="59">
        <f t="shared" si="185"/>
        <v>0</v>
      </c>
      <c r="V227" s="59">
        <f t="shared" si="185"/>
        <v>0</v>
      </c>
      <c r="W227" s="59">
        <f t="shared" si="185"/>
        <v>0</v>
      </c>
      <c r="X227" s="176">
        <f t="shared" si="173"/>
        <v>0</v>
      </c>
      <c r="Y227" s="176">
        <f t="shared" si="174"/>
        <v>0</v>
      </c>
      <c r="Z227" s="176">
        <f t="shared" si="175"/>
        <v>0</v>
      </c>
      <c r="AA227" s="176" t="s">
        <v>40</v>
      </c>
      <c r="AB227" s="177" t="s">
        <v>40</v>
      </c>
    </row>
    <row r="228" spans="1:28" ht="72.75" customHeight="1" x14ac:dyDescent="0.25">
      <c r="A228" s="199" t="s">
        <v>573</v>
      </c>
      <c r="B228" s="135" t="s">
        <v>37</v>
      </c>
      <c r="C228" s="32">
        <v>10</v>
      </c>
      <c r="D228" s="32" t="s">
        <v>38</v>
      </c>
      <c r="E228" s="39" t="s">
        <v>574</v>
      </c>
      <c r="F228" s="60">
        <f t="shared" si="184"/>
        <v>1188179608443</v>
      </c>
      <c r="G228" s="60">
        <f t="shared" si="184"/>
        <v>0</v>
      </c>
      <c r="H228" s="60">
        <f t="shared" si="184"/>
        <v>0</v>
      </c>
      <c r="I228" s="60">
        <f t="shared" si="184"/>
        <v>0</v>
      </c>
      <c r="J228" s="59">
        <f t="shared" si="184"/>
        <v>0</v>
      </c>
      <c r="K228" s="40">
        <f t="shared" si="171"/>
        <v>0</v>
      </c>
      <c r="L228" s="59">
        <f>+L229</f>
        <v>1188179608443</v>
      </c>
      <c r="M228" s="323">
        <f t="shared" si="169"/>
        <v>0.12995204098967866</v>
      </c>
      <c r="N228" s="60">
        <f t="shared" si="185"/>
        <v>0</v>
      </c>
      <c r="O228" s="60">
        <f t="shared" si="185"/>
        <v>0</v>
      </c>
      <c r="P228" s="59">
        <f t="shared" si="185"/>
        <v>1188179608443</v>
      </c>
      <c r="Q228" s="59">
        <f t="shared" si="185"/>
        <v>0</v>
      </c>
      <c r="R228" s="59">
        <f t="shared" si="185"/>
        <v>1188179608443</v>
      </c>
      <c r="S228" s="59">
        <f t="shared" si="185"/>
        <v>0</v>
      </c>
      <c r="T228" s="59">
        <f t="shared" si="185"/>
        <v>0</v>
      </c>
      <c r="U228" s="59">
        <f t="shared" si="185"/>
        <v>0</v>
      </c>
      <c r="V228" s="59">
        <f t="shared" si="185"/>
        <v>0</v>
      </c>
      <c r="W228" s="59">
        <f t="shared" si="185"/>
        <v>0</v>
      </c>
      <c r="X228" s="176">
        <f t="shared" si="173"/>
        <v>0</v>
      </c>
      <c r="Y228" s="176">
        <f t="shared" si="174"/>
        <v>0</v>
      </c>
      <c r="Z228" s="176">
        <f t="shared" si="175"/>
        <v>0</v>
      </c>
      <c r="AA228" s="176" t="s">
        <v>40</v>
      </c>
      <c r="AB228" s="177" t="s">
        <v>40</v>
      </c>
    </row>
    <row r="229" spans="1:28" ht="42" customHeight="1" x14ac:dyDescent="0.25">
      <c r="A229" s="199" t="s">
        <v>575</v>
      </c>
      <c r="B229" s="135" t="s">
        <v>37</v>
      </c>
      <c r="C229" s="32">
        <v>10</v>
      </c>
      <c r="D229" s="32" t="s">
        <v>38</v>
      </c>
      <c r="E229" s="72" t="s">
        <v>455</v>
      </c>
      <c r="F229" s="60">
        <f t="shared" si="184"/>
        <v>1188179608443</v>
      </c>
      <c r="G229" s="60">
        <f t="shared" si="184"/>
        <v>0</v>
      </c>
      <c r="H229" s="60">
        <f t="shared" si="184"/>
        <v>0</v>
      </c>
      <c r="I229" s="60">
        <f t="shared" si="184"/>
        <v>0</v>
      </c>
      <c r="J229" s="59">
        <f t="shared" si="184"/>
        <v>0</v>
      </c>
      <c r="K229" s="40">
        <f t="shared" si="171"/>
        <v>0</v>
      </c>
      <c r="L229" s="59">
        <f>+L230</f>
        <v>1188179608443</v>
      </c>
      <c r="M229" s="323">
        <f t="shared" si="169"/>
        <v>0.12995204098967866</v>
      </c>
      <c r="N229" s="60">
        <f t="shared" si="185"/>
        <v>0</v>
      </c>
      <c r="O229" s="60">
        <f t="shared" si="185"/>
        <v>0</v>
      </c>
      <c r="P229" s="59">
        <f t="shared" si="185"/>
        <v>1188179608443</v>
      </c>
      <c r="Q229" s="59">
        <f t="shared" si="185"/>
        <v>0</v>
      </c>
      <c r="R229" s="59">
        <f t="shared" si="185"/>
        <v>1188179608443</v>
      </c>
      <c r="S229" s="59">
        <f t="shared" si="185"/>
        <v>0</v>
      </c>
      <c r="T229" s="59">
        <f t="shared" si="185"/>
        <v>0</v>
      </c>
      <c r="U229" s="59">
        <f t="shared" si="185"/>
        <v>0</v>
      </c>
      <c r="V229" s="59">
        <f t="shared" si="185"/>
        <v>0</v>
      </c>
      <c r="W229" s="59">
        <f t="shared" si="185"/>
        <v>0</v>
      </c>
      <c r="X229" s="176">
        <f t="shared" si="173"/>
        <v>0</v>
      </c>
      <c r="Y229" s="176">
        <f t="shared" si="174"/>
        <v>0</v>
      </c>
      <c r="Z229" s="176">
        <f t="shared" si="175"/>
        <v>0</v>
      </c>
      <c r="AA229" s="176" t="s">
        <v>40</v>
      </c>
      <c r="AB229" s="177" t="s">
        <v>40</v>
      </c>
    </row>
    <row r="230" spans="1:28" ht="42" customHeight="1" x14ac:dyDescent="0.25">
      <c r="A230" s="202" t="s">
        <v>576</v>
      </c>
      <c r="B230" s="148" t="s">
        <v>37</v>
      </c>
      <c r="C230" s="43">
        <v>10</v>
      </c>
      <c r="D230" s="43" t="s">
        <v>38</v>
      </c>
      <c r="E230" s="44" t="s">
        <v>268</v>
      </c>
      <c r="F230" s="45">
        <v>1188179608443</v>
      </c>
      <c r="G230" s="45">
        <v>0</v>
      </c>
      <c r="H230" s="45">
        <v>0</v>
      </c>
      <c r="I230" s="45">
        <v>0</v>
      </c>
      <c r="J230" s="45">
        <v>0</v>
      </c>
      <c r="K230" s="45">
        <f t="shared" si="171"/>
        <v>0</v>
      </c>
      <c r="L230" s="46">
        <f>+F230+K230</f>
        <v>1188179608443</v>
      </c>
      <c r="M230" s="86">
        <f t="shared" si="169"/>
        <v>0.12995204098967866</v>
      </c>
      <c r="N230" s="45">
        <v>0</v>
      </c>
      <c r="O230" s="45">
        <v>0</v>
      </c>
      <c r="P230" s="45">
        <f>L230-O230</f>
        <v>1188179608443</v>
      </c>
      <c r="Q230" s="45">
        <v>0</v>
      </c>
      <c r="R230" s="45">
        <f>+L230-Q230</f>
        <v>1188179608443</v>
      </c>
      <c r="S230" s="45">
        <f>O230-Q230</f>
        <v>0</v>
      </c>
      <c r="T230" s="45">
        <v>0</v>
      </c>
      <c r="U230" s="45">
        <f>+Q230-T230</f>
        <v>0</v>
      </c>
      <c r="V230" s="45">
        <v>0</v>
      </c>
      <c r="W230" s="48">
        <f>+T230-V230</f>
        <v>0</v>
      </c>
      <c r="X230" s="54">
        <f t="shared" si="173"/>
        <v>0</v>
      </c>
      <c r="Y230" s="54">
        <f t="shared" si="174"/>
        <v>0</v>
      </c>
      <c r="Z230" s="54">
        <f t="shared" si="175"/>
        <v>0</v>
      </c>
      <c r="AA230" s="54" t="s">
        <v>40</v>
      </c>
      <c r="AB230" s="178" t="s">
        <v>40</v>
      </c>
    </row>
    <row r="231" spans="1:28" ht="42" customHeight="1" x14ac:dyDescent="0.25">
      <c r="A231" s="113" t="s">
        <v>258</v>
      </c>
      <c r="B231" s="32" t="s">
        <v>37</v>
      </c>
      <c r="C231" s="32">
        <v>10</v>
      </c>
      <c r="D231" s="32" t="s">
        <v>38</v>
      </c>
      <c r="E231" s="72" t="s">
        <v>259</v>
      </c>
      <c r="F231" s="59">
        <f>+F232</f>
        <v>4034524599</v>
      </c>
      <c r="G231" s="59">
        <f>+G232</f>
        <v>0</v>
      </c>
      <c r="H231" s="59">
        <f>+H232</f>
        <v>0</v>
      </c>
      <c r="I231" s="59">
        <f>+I232</f>
        <v>0</v>
      </c>
      <c r="J231" s="59">
        <f>+J232</f>
        <v>0</v>
      </c>
      <c r="K231" s="40">
        <f t="shared" si="171"/>
        <v>0</v>
      </c>
      <c r="L231" s="59">
        <f>+L232</f>
        <v>4034524599</v>
      </c>
      <c r="M231" s="318">
        <f t="shared" si="169"/>
        <v>4.4125879819647369E-4</v>
      </c>
      <c r="N231" s="59">
        <f t="shared" ref="N231:W231" si="186">+N232</f>
        <v>0</v>
      </c>
      <c r="O231" s="59">
        <f>+O232</f>
        <v>1997358544</v>
      </c>
      <c r="P231" s="59">
        <f t="shared" si="186"/>
        <v>2037166055</v>
      </c>
      <c r="Q231" s="59">
        <f t="shared" si="186"/>
        <v>1640329211.8500001</v>
      </c>
      <c r="R231" s="59">
        <f t="shared" si="186"/>
        <v>2394195387.1499996</v>
      </c>
      <c r="S231" s="59">
        <f t="shared" si="186"/>
        <v>357029332.14999992</v>
      </c>
      <c r="T231" s="59">
        <f t="shared" si="186"/>
        <v>131905183.85000001</v>
      </c>
      <c r="U231" s="59">
        <f t="shared" si="186"/>
        <v>1508424028</v>
      </c>
      <c r="V231" s="59">
        <f t="shared" si="186"/>
        <v>123080524.85000001</v>
      </c>
      <c r="W231" s="59">
        <f t="shared" si="186"/>
        <v>8824659</v>
      </c>
      <c r="X231" s="176">
        <f t="shared" si="173"/>
        <v>0.40657310956948267</v>
      </c>
      <c r="Y231" s="176">
        <f t="shared" si="174"/>
        <v>3.269410821852322E-2</v>
      </c>
      <c r="Z231" s="176">
        <f t="shared" si="175"/>
        <v>3.0506822261167233E-2</v>
      </c>
      <c r="AA231" s="176">
        <f t="shared" ref="AA231:AA292" si="187">+T231/Q231</f>
        <v>8.0413847962406512E-2</v>
      </c>
      <c r="AB231" s="177">
        <f t="shared" ref="AB231:AB252" si="188">+V231/T231</f>
        <v>0.93309846707741806</v>
      </c>
    </row>
    <row r="232" spans="1:28" ht="42" customHeight="1" x14ac:dyDescent="0.25">
      <c r="A232" s="113" t="s">
        <v>260</v>
      </c>
      <c r="B232" s="32" t="s">
        <v>37</v>
      </c>
      <c r="C232" s="32">
        <v>10</v>
      </c>
      <c r="D232" s="32" t="s">
        <v>38</v>
      </c>
      <c r="E232" s="39" t="s">
        <v>255</v>
      </c>
      <c r="F232" s="59">
        <f>+F233+F237</f>
        <v>4034524599</v>
      </c>
      <c r="G232" s="59">
        <f>+G233+G237</f>
        <v>0</v>
      </c>
      <c r="H232" s="59">
        <f>+H233+H237</f>
        <v>0</v>
      </c>
      <c r="I232" s="59">
        <f>+I233+I237</f>
        <v>0</v>
      </c>
      <c r="J232" s="59">
        <f>+J233+J237</f>
        <v>0</v>
      </c>
      <c r="K232" s="40">
        <f t="shared" si="171"/>
        <v>0</v>
      </c>
      <c r="L232" s="59">
        <f>+L233+L237</f>
        <v>4034524599</v>
      </c>
      <c r="M232" s="318">
        <f t="shared" si="169"/>
        <v>4.4125879819647369E-4</v>
      </c>
      <c r="N232" s="59">
        <f t="shared" ref="N232:W232" si="189">+N233+N237</f>
        <v>0</v>
      </c>
      <c r="O232" s="59">
        <f>+O233+O237</f>
        <v>1997358544</v>
      </c>
      <c r="P232" s="59">
        <f t="shared" si="189"/>
        <v>2037166055</v>
      </c>
      <c r="Q232" s="59">
        <f t="shared" si="189"/>
        <v>1640329211.8500001</v>
      </c>
      <c r="R232" s="59">
        <f t="shared" si="189"/>
        <v>2394195387.1499996</v>
      </c>
      <c r="S232" s="59">
        <f t="shared" si="189"/>
        <v>357029332.14999992</v>
      </c>
      <c r="T232" s="59">
        <f t="shared" si="189"/>
        <v>131905183.85000001</v>
      </c>
      <c r="U232" s="59">
        <f t="shared" si="189"/>
        <v>1508424028</v>
      </c>
      <c r="V232" s="59">
        <f t="shared" si="189"/>
        <v>123080524.85000001</v>
      </c>
      <c r="W232" s="59">
        <f t="shared" si="189"/>
        <v>8824659</v>
      </c>
      <c r="X232" s="176">
        <f t="shared" si="173"/>
        <v>0.40657310956948267</v>
      </c>
      <c r="Y232" s="176">
        <f t="shared" si="174"/>
        <v>3.269410821852322E-2</v>
      </c>
      <c r="Z232" s="176">
        <f t="shared" si="175"/>
        <v>3.0506822261167233E-2</v>
      </c>
      <c r="AA232" s="176">
        <f t="shared" si="187"/>
        <v>8.0413847962406512E-2</v>
      </c>
      <c r="AB232" s="177">
        <f t="shared" si="188"/>
        <v>0.93309846707741806</v>
      </c>
    </row>
    <row r="233" spans="1:28" s="6" customFormat="1" ht="63.75" customHeight="1" x14ac:dyDescent="0.25">
      <c r="A233" s="113" t="s">
        <v>261</v>
      </c>
      <c r="B233" s="32" t="s">
        <v>37</v>
      </c>
      <c r="C233" s="32">
        <v>10</v>
      </c>
      <c r="D233" s="32" t="s">
        <v>38</v>
      </c>
      <c r="E233" s="39" t="s">
        <v>262</v>
      </c>
      <c r="F233" s="59">
        <f t="shared" ref="F233:J235" si="190">+F234</f>
        <v>2634524599</v>
      </c>
      <c r="G233" s="59">
        <f t="shared" si="190"/>
        <v>0</v>
      </c>
      <c r="H233" s="59">
        <f t="shared" si="190"/>
        <v>0</v>
      </c>
      <c r="I233" s="59">
        <f t="shared" si="190"/>
        <v>0</v>
      </c>
      <c r="J233" s="59">
        <f t="shared" si="190"/>
        <v>0</v>
      </c>
      <c r="K233" s="40">
        <f t="shared" si="171"/>
        <v>0</v>
      </c>
      <c r="L233" s="59">
        <f>+L234</f>
        <v>2634524599</v>
      </c>
      <c r="M233" s="318">
        <f t="shared" si="169"/>
        <v>2.8813981172947284E-4</v>
      </c>
      <c r="N233" s="59">
        <f t="shared" ref="N233:W235" si="191">+N234</f>
        <v>0</v>
      </c>
      <c r="O233" s="59">
        <f t="shared" si="191"/>
        <v>1997258544</v>
      </c>
      <c r="P233" s="59">
        <f t="shared" si="191"/>
        <v>637266055</v>
      </c>
      <c r="Q233" s="59">
        <f t="shared" si="191"/>
        <v>1640304970.4000001</v>
      </c>
      <c r="R233" s="59">
        <f t="shared" si="191"/>
        <v>994219628.5999999</v>
      </c>
      <c r="S233" s="59">
        <f t="shared" si="191"/>
        <v>356953573.5999999</v>
      </c>
      <c r="T233" s="59">
        <f t="shared" si="191"/>
        <v>131880942.40000001</v>
      </c>
      <c r="U233" s="59">
        <f t="shared" si="191"/>
        <v>1508424028</v>
      </c>
      <c r="V233" s="59">
        <f t="shared" si="191"/>
        <v>123056283.40000001</v>
      </c>
      <c r="W233" s="59">
        <f t="shared" si="191"/>
        <v>8824659</v>
      </c>
      <c r="X233" s="176">
        <f t="shared" si="173"/>
        <v>0.62261896169905528</v>
      </c>
      <c r="Y233" s="176">
        <f t="shared" si="174"/>
        <v>5.0058724997314022E-2</v>
      </c>
      <c r="Z233" s="176">
        <f t="shared" si="175"/>
        <v>4.670910396764149E-2</v>
      </c>
      <c r="AA233" s="176">
        <f t="shared" si="187"/>
        <v>8.0400257744655798E-2</v>
      </c>
      <c r="AB233" s="177">
        <f t="shared" si="188"/>
        <v>0.93308616969664604</v>
      </c>
    </row>
    <row r="234" spans="1:28" s="6" customFormat="1" ht="63.75" customHeight="1" x14ac:dyDescent="0.25">
      <c r="A234" s="113" t="s">
        <v>577</v>
      </c>
      <c r="B234" s="32" t="s">
        <v>37</v>
      </c>
      <c r="C234" s="32">
        <v>10</v>
      </c>
      <c r="D234" s="32" t="s">
        <v>38</v>
      </c>
      <c r="E234" s="39" t="s">
        <v>264</v>
      </c>
      <c r="F234" s="59">
        <f t="shared" si="190"/>
        <v>2634524599</v>
      </c>
      <c r="G234" s="59">
        <f t="shared" si="190"/>
        <v>0</v>
      </c>
      <c r="H234" s="59">
        <f t="shared" si="190"/>
        <v>0</v>
      </c>
      <c r="I234" s="59">
        <f t="shared" si="190"/>
        <v>0</v>
      </c>
      <c r="J234" s="59">
        <f t="shared" si="190"/>
        <v>0</v>
      </c>
      <c r="K234" s="40">
        <f t="shared" si="171"/>
        <v>0</v>
      </c>
      <c r="L234" s="59">
        <f>+L235</f>
        <v>2634524599</v>
      </c>
      <c r="M234" s="318">
        <f t="shared" si="169"/>
        <v>2.8813981172947284E-4</v>
      </c>
      <c r="N234" s="59">
        <f t="shared" si="191"/>
        <v>0</v>
      </c>
      <c r="O234" s="59">
        <f t="shared" si="191"/>
        <v>1997258544</v>
      </c>
      <c r="P234" s="59">
        <f t="shared" si="191"/>
        <v>637266055</v>
      </c>
      <c r="Q234" s="59">
        <f t="shared" si="191"/>
        <v>1640304970.4000001</v>
      </c>
      <c r="R234" s="59">
        <f t="shared" si="191"/>
        <v>994219628.5999999</v>
      </c>
      <c r="S234" s="59">
        <f t="shared" si="191"/>
        <v>356953573.5999999</v>
      </c>
      <c r="T234" s="59">
        <f t="shared" si="191"/>
        <v>131880942.40000001</v>
      </c>
      <c r="U234" s="59">
        <f t="shared" si="191"/>
        <v>1508424028</v>
      </c>
      <c r="V234" s="59">
        <f t="shared" si="191"/>
        <v>123056283.40000001</v>
      </c>
      <c r="W234" s="59">
        <f t="shared" si="191"/>
        <v>8824659</v>
      </c>
      <c r="X234" s="176">
        <f t="shared" si="173"/>
        <v>0.62261896169905528</v>
      </c>
      <c r="Y234" s="176">
        <f t="shared" si="174"/>
        <v>5.0058724997314022E-2</v>
      </c>
      <c r="Z234" s="176">
        <f t="shared" si="175"/>
        <v>4.670910396764149E-2</v>
      </c>
      <c r="AA234" s="176">
        <f t="shared" si="187"/>
        <v>8.0400257744655798E-2</v>
      </c>
      <c r="AB234" s="177">
        <f t="shared" si="188"/>
        <v>0.93308616969664604</v>
      </c>
    </row>
    <row r="235" spans="1:28" ht="42" customHeight="1" x14ac:dyDescent="0.25">
      <c r="A235" s="113" t="s">
        <v>578</v>
      </c>
      <c r="B235" s="32" t="s">
        <v>37</v>
      </c>
      <c r="C235" s="32">
        <v>10</v>
      </c>
      <c r="D235" s="32" t="s">
        <v>38</v>
      </c>
      <c r="E235" s="72" t="s">
        <v>266</v>
      </c>
      <c r="F235" s="59">
        <f t="shared" si="190"/>
        <v>2634524599</v>
      </c>
      <c r="G235" s="59">
        <f t="shared" si="190"/>
        <v>0</v>
      </c>
      <c r="H235" s="59">
        <f t="shared" si="190"/>
        <v>0</v>
      </c>
      <c r="I235" s="59">
        <f t="shared" si="190"/>
        <v>0</v>
      </c>
      <c r="J235" s="59">
        <f t="shared" si="190"/>
        <v>0</v>
      </c>
      <c r="K235" s="40">
        <f t="shared" si="171"/>
        <v>0</v>
      </c>
      <c r="L235" s="59">
        <f>+L236</f>
        <v>2634524599</v>
      </c>
      <c r="M235" s="318">
        <f t="shared" si="169"/>
        <v>2.8813981172947284E-4</v>
      </c>
      <c r="N235" s="59">
        <f t="shared" si="191"/>
        <v>0</v>
      </c>
      <c r="O235" s="59">
        <f t="shared" si="191"/>
        <v>1997258544</v>
      </c>
      <c r="P235" s="59">
        <f t="shared" si="191"/>
        <v>637266055</v>
      </c>
      <c r="Q235" s="59">
        <f t="shared" si="191"/>
        <v>1640304970.4000001</v>
      </c>
      <c r="R235" s="59">
        <f t="shared" si="191"/>
        <v>994219628.5999999</v>
      </c>
      <c r="S235" s="59">
        <f t="shared" si="191"/>
        <v>356953573.5999999</v>
      </c>
      <c r="T235" s="59">
        <f t="shared" si="191"/>
        <v>131880942.40000001</v>
      </c>
      <c r="U235" s="59">
        <f t="shared" si="191"/>
        <v>1508424028</v>
      </c>
      <c r="V235" s="59">
        <f t="shared" si="191"/>
        <v>123056283.40000001</v>
      </c>
      <c r="W235" s="59">
        <f t="shared" si="191"/>
        <v>8824659</v>
      </c>
      <c r="X235" s="176">
        <f t="shared" si="173"/>
        <v>0.62261896169905528</v>
      </c>
      <c r="Y235" s="176">
        <f t="shared" si="174"/>
        <v>5.0058724997314022E-2</v>
      </c>
      <c r="Z235" s="176">
        <f t="shared" si="175"/>
        <v>4.670910396764149E-2</v>
      </c>
      <c r="AA235" s="176">
        <f t="shared" si="187"/>
        <v>8.0400257744655798E-2</v>
      </c>
      <c r="AB235" s="177">
        <f t="shared" si="188"/>
        <v>0.93308616969664604</v>
      </c>
    </row>
    <row r="236" spans="1:28" ht="42" customHeight="1" x14ac:dyDescent="0.25">
      <c r="A236" s="114" t="s">
        <v>579</v>
      </c>
      <c r="B236" s="43" t="s">
        <v>37</v>
      </c>
      <c r="C236" s="43">
        <v>10</v>
      </c>
      <c r="D236" s="43" t="s">
        <v>38</v>
      </c>
      <c r="E236" s="44" t="s">
        <v>268</v>
      </c>
      <c r="F236" s="45">
        <v>2634524599</v>
      </c>
      <c r="G236" s="45">
        <v>0</v>
      </c>
      <c r="H236" s="45">
        <v>0</v>
      </c>
      <c r="I236" s="45">
        <v>0</v>
      </c>
      <c r="J236" s="45">
        <v>0</v>
      </c>
      <c r="K236" s="45">
        <f t="shared" si="171"/>
        <v>0</v>
      </c>
      <c r="L236" s="46">
        <f>+F236+K236</f>
        <v>2634524599</v>
      </c>
      <c r="M236" s="47">
        <f t="shared" si="169"/>
        <v>2.8813981172947284E-4</v>
      </c>
      <c r="N236" s="45">
        <v>0</v>
      </c>
      <c r="O236" s="45">
        <v>1997258544</v>
      </c>
      <c r="P236" s="45">
        <f>L236-O236</f>
        <v>637266055</v>
      </c>
      <c r="Q236" s="45">
        <v>1640304970.4000001</v>
      </c>
      <c r="R236" s="45">
        <f>+L236-Q236</f>
        <v>994219628.5999999</v>
      </c>
      <c r="S236" s="45">
        <f>O236-Q236</f>
        <v>356953573.5999999</v>
      </c>
      <c r="T236" s="45">
        <v>131880942.40000001</v>
      </c>
      <c r="U236" s="45">
        <f>+Q236-T236</f>
        <v>1508424028</v>
      </c>
      <c r="V236" s="45">
        <v>123056283.40000001</v>
      </c>
      <c r="W236" s="48">
        <f>+T236-V236</f>
        <v>8824659</v>
      </c>
      <c r="X236" s="54">
        <f t="shared" si="173"/>
        <v>0.62261896169905528</v>
      </c>
      <c r="Y236" s="54">
        <f t="shared" si="174"/>
        <v>5.0058724997314022E-2</v>
      </c>
      <c r="Z236" s="54">
        <f t="shared" si="175"/>
        <v>4.670910396764149E-2</v>
      </c>
      <c r="AA236" s="54">
        <f t="shared" si="187"/>
        <v>8.0400257744655798E-2</v>
      </c>
      <c r="AB236" s="178">
        <f t="shared" si="188"/>
        <v>0.93308616969664604</v>
      </c>
    </row>
    <row r="237" spans="1:28" s="6" customFormat="1" ht="63.75" customHeight="1" x14ac:dyDescent="0.25">
      <c r="A237" s="113" t="s">
        <v>269</v>
      </c>
      <c r="B237" s="32" t="s">
        <v>37</v>
      </c>
      <c r="C237" s="32">
        <v>10</v>
      </c>
      <c r="D237" s="32" t="s">
        <v>38</v>
      </c>
      <c r="E237" s="39" t="s">
        <v>270</v>
      </c>
      <c r="F237" s="59">
        <f t="shared" ref="F237:J239" si="192">+F238</f>
        <v>1400000000</v>
      </c>
      <c r="G237" s="59">
        <f t="shared" si="192"/>
        <v>0</v>
      </c>
      <c r="H237" s="59">
        <f t="shared" si="192"/>
        <v>0</v>
      </c>
      <c r="I237" s="59">
        <f t="shared" si="192"/>
        <v>0</v>
      </c>
      <c r="J237" s="59">
        <f t="shared" si="192"/>
        <v>0</v>
      </c>
      <c r="K237" s="40">
        <f t="shared" si="171"/>
        <v>0</v>
      </c>
      <c r="L237" s="59">
        <f>+L238</f>
        <v>1400000000</v>
      </c>
      <c r="M237" s="318">
        <f t="shared" si="169"/>
        <v>1.5311898646700088E-4</v>
      </c>
      <c r="N237" s="59">
        <f t="shared" ref="N237:W239" si="193">+N238</f>
        <v>0</v>
      </c>
      <c r="O237" s="59">
        <f t="shared" si="193"/>
        <v>100000</v>
      </c>
      <c r="P237" s="59">
        <f t="shared" si="193"/>
        <v>1399900000</v>
      </c>
      <c r="Q237" s="59">
        <f t="shared" si="193"/>
        <v>24241.45</v>
      </c>
      <c r="R237" s="59">
        <f t="shared" si="193"/>
        <v>1399975758.55</v>
      </c>
      <c r="S237" s="59">
        <f t="shared" si="193"/>
        <v>75758.55</v>
      </c>
      <c r="T237" s="59">
        <f t="shared" si="193"/>
        <v>24241.45</v>
      </c>
      <c r="U237" s="59">
        <f t="shared" si="193"/>
        <v>0</v>
      </c>
      <c r="V237" s="59">
        <f t="shared" si="193"/>
        <v>24241.45</v>
      </c>
      <c r="W237" s="59">
        <f t="shared" si="193"/>
        <v>0</v>
      </c>
      <c r="X237" s="176">
        <f t="shared" si="173"/>
        <v>1.7315321428571428E-5</v>
      </c>
      <c r="Y237" s="183">
        <f t="shared" si="174"/>
        <v>1.7315321428571428E-5</v>
      </c>
      <c r="Z237" s="183">
        <f t="shared" si="175"/>
        <v>1.7315321428571428E-5</v>
      </c>
      <c r="AA237" s="176">
        <f t="shared" si="187"/>
        <v>1</v>
      </c>
      <c r="AB237" s="177">
        <f t="shared" si="188"/>
        <v>1</v>
      </c>
    </row>
    <row r="238" spans="1:28" s="6" customFormat="1" ht="60" customHeight="1" x14ac:dyDescent="0.25">
      <c r="A238" s="113" t="s">
        <v>580</v>
      </c>
      <c r="B238" s="32" t="s">
        <v>37</v>
      </c>
      <c r="C238" s="32">
        <v>10</v>
      </c>
      <c r="D238" s="32" t="s">
        <v>38</v>
      </c>
      <c r="E238" s="39" t="s">
        <v>264</v>
      </c>
      <c r="F238" s="59">
        <f t="shared" si="192"/>
        <v>1400000000</v>
      </c>
      <c r="G238" s="59">
        <f t="shared" si="192"/>
        <v>0</v>
      </c>
      <c r="H238" s="59">
        <f t="shared" si="192"/>
        <v>0</v>
      </c>
      <c r="I238" s="59">
        <f t="shared" si="192"/>
        <v>0</v>
      </c>
      <c r="J238" s="59">
        <f t="shared" si="192"/>
        <v>0</v>
      </c>
      <c r="K238" s="40">
        <f t="shared" si="171"/>
        <v>0</v>
      </c>
      <c r="L238" s="59">
        <f>+L239</f>
        <v>1400000000</v>
      </c>
      <c r="M238" s="318">
        <f t="shared" si="169"/>
        <v>1.5311898646700088E-4</v>
      </c>
      <c r="N238" s="59">
        <f t="shared" si="193"/>
        <v>0</v>
      </c>
      <c r="O238" s="59">
        <f t="shared" si="193"/>
        <v>100000</v>
      </c>
      <c r="P238" s="59">
        <f t="shared" si="193"/>
        <v>1399900000</v>
      </c>
      <c r="Q238" s="59">
        <f t="shared" si="193"/>
        <v>24241.45</v>
      </c>
      <c r="R238" s="59">
        <f t="shared" si="193"/>
        <v>1399975758.55</v>
      </c>
      <c r="S238" s="59">
        <f t="shared" si="193"/>
        <v>75758.55</v>
      </c>
      <c r="T238" s="59">
        <f t="shared" si="193"/>
        <v>24241.45</v>
      </c>
      <c r="U238" s="59">
        <f t="shared" si="193"/>
        <v>0</v>
      </c>
      <c r="V238" s="59">
        <f t="shared" si="193"/>
        <v>24241.45</v>
      </c>
      <c r="W238" s="59">
        <f t="shared" si="193"/>
        <v>0</v>
      </c>
      <c r="X238" s="176">
        <f t="shared" si="173"/>
        <v>1.7315321428571428E-5</v>
      </c>
      <c r="Y238" s="183">
        <f t="shared" si="174"/>
        <v>1.7315321428571428E-5</v>
      </c>
      <c r="Z238" s="183">
        <f t="shared" si="175"/>
        <v>1.7315321428571428E-5</v>
      </c>
      <c r="AA238" s="176">
        <f t="shared" si="187"/>
        <v>1</v>
      </c>
      <c r="AB238" s="177">
        <f t="shared" si="188"/>
        <v>1</v>
      </c>
    </row>
    <row r="239" spans="1:28" ht="42" customHeight="1" x14ac:dyDescent="0.25">
      <c r="A239" s="113" t="s">
        <v>581</v>
      </c>
      <c r="B239" s="32" t="s">
        <v>37</v>
      </c>
      <c r="C239" s="32">
        <v>10</v>
      </c>
      <c r="D239" s="32" t="s">
        <v>38</v>
      </c>
      <c r="E239" s="72" t="s">
        <v>266</v>
      </c>
      <c r="F239" s="59">
        <f t="shared" si="192"/>
        <v>1400000000</v>
      </c>
      <c r="G239" s="59">
        <f t="shared" si="192"/>
        <v>0</v>
      </c>
      <c r="H239" s="59">
        <f t="shared" si="192"/>
        <v>0</v>
      </c>
      <c r="I239" s="59">
        <f t="shared" si="192"/>
        <v>0</v>
      </c>
      <c r="J239" s="59">
        <f t="shared" si="192"/>
        <v>0</v>
      </c>
      <c r="K239" s="40">
        <f t="shared" si="171"/>
        <v>0</v>
      </c>
      <c r="L239" s="59">
        <f>+L240</f>
        <v>1400000000</v>
      </c>
      <c r="M239" s="318">
        <f t="shared" si="169"/>
        <v>1.5311898646700088E-4</v>
      </c>
      <c r="N239" s="59">
        <f t="shared" si="193"/>
        <v>0</v>
      </c>
      <c r="O239" s="59">
        <f t="shared" si="193"/>
        <v>100000</v>
      </c>
      <c r="P239" s="59">
        <f t="shared" si="193"/>
        <v>1399900000</v>
      </c>
      <c r="Q239" s="59">
        <f t="shared" si="193"/>
        <v>24241.45</v>
      </c>
      <c r="R239" s="59">
        <f t="shared" si="193"/>
        <v>1399975758.55</v>
      </c>
      <c r="S239" s="59">
        <f t="shared" si="193"/>
        <v>75758.55</v>
      </c>
      <c r="T239" s="59">
        <f t="shared" si="193"/>
        <v>24241.45</v>
      </c>
      <c r="U239" s="59">
        <f t="shared" si="193"/>
        <v>0</v>
      </c>
      <c r="V239" s="59">
        <f t="shared" si="193"/>
        <v>24241.45</v>
      </c>
      <c r="W239" s="59">
        <f t="shared" si="193"/>
        <v>0</v>
      </c>
      <c r="X239" s="176">
        <f t="shared" si="173"/>
        <v>1.7315321428571428E-5</v>
      </c>
      <c r="Y239" s="183">
        <f t="shared" si="174"/>
        <v>1.7315321428571428E-5</v>
      </c>
      <c r="Z239" s="183">
        <f t="shared" si="175"/>
        <v>1.7315321428571428E-5</v>
      </c>
      <c r="AA239" s="176">
        <f t="shared" si="187"/>
        <v>1</v>
      </c>
      <c r="AB239" s="177">
        <f t="shared" si="188"/>
        <v>1</v>
      </c>
    </row>
    <row r="240" spans="1:28" ht="42" customHeight="1" x14ac:dyDescent="0.25">
      <c r="A240" s="114" t="s">
        <v>582</v>
      </c>
      <c r="B240" s="43" t="s">
        <v>37</v>
      </c>
      <c r="C240" s="43">
        <v>10</v>
      </c>
      <c r="D240" s="43" t="s">
        <v>38</v>
      </c>
      <c r="E240" s="44" t="s">
        <v>268</v>
      </c>
      <c r="F240" s="45">
        <v>1400000000</v>
      </c>
      <c r="G240" s="45">
        <v>0</v>
      </c>
      <c r="H240" s="45">
        <v>0</v>
      </c>
      <c r="I240" s="45">
        <v>0</v>
      </c>
      <c r="J240" s="45">
        <v>0</v>
      </c>
      <c r="K240" s="45">
        <f t="shared" si="171"/>
        <v>0</v>
      </c>
      <c r="L240" s="46">
        <f>+F240+K240</f>
        <v>1400000000</v>
      </c>
      <c r="M240" s="47">
        <f t="shared" si="169"/>
        <v>1.5311898646700088E-4</v>
      </c>
      <c r="N240" s="45">
        <v>0</v>
      </c>
      <c r="O240" s="45">
        <v>100000</v>
      </c>
      <c r="P240" s="45">
        <f>L240-O240</f>
        <v>1399900000</v>
      </c>
      <c r="Q240" s="45">
        <v>24241.45</v>
      </c>
      <c r="R240" s="45">
        <f>+L240-Q240</f>
        <v>1399975758.55</v>
      </c>
      <c r="S240" s="45">
        <f>O240-Q240</f>
        <v>75758.55</v>
      </c>
      <c r="T240" s="45">
        <v>24241.45</v>
      </c>
      <c r="U240" s="45">
        <f>+Q240-T240</f>
        <v>0</v>
      </c>
      <c r="V240" s="45">
        <v>24241.45</v>
      </c>
      <c r="W240" s="48">
        <f>+T240-V240</f>
        <v>0</v>
      </c>
      <c r="X240" s="54">
        <f>+Q240/L240</f>
        <v>1.7315321428571428E-5</v>
      </c>
      <c r="Y240" s="182">
        <f t="shared" si="174"/>
        <v>1.7315321428571428E-5</v>
      </c>
      <c r="Z240" s="182">
        <f t="shared" si="175"/>
        <v>1.7315321428571428E-5</v>
      </c>
      <c r="AA240" s="54">
        <f t="shared" si="187"/>
        <v>1</v>
      </c>
      <c r="AB240" s="178">
        <f t="shared" si="188"/>
        <v>1</v>
      </c>
    </row>
    <row r="241" spans="1:28" s="6" customFormat="1" ht="42" customHeight="1" x14ac:dyDescent="0.25">
      <c r="A241" s="113" t="s">
        <v>274</v>
      </c>
      <c r="B241" s="32" t="s">
        <v>37</v>
      </c>
      <c r="C241" s="32">
        <v>10</v>
      </c>
      <c r="D241" s="32" t="s">
        <v>38</v>
      </c>
      <c r="E241" s="39" t="s">
        <v>275</v>
      </c>
      <c r="F241" s="59">
        <f t="shared" ref="F241:W242" si="194">+F243</f>
        <v>6000000000</v>
      </c>
      <c r="G241" s="59">
        <f t="shared" si="194"/>
        <v>0</v>
      </c>
      <c r="H241" s="59">
        <f t="shared" si="194"/>
        <v>0</v>
      </c>
      <c r="I241" s="59">
        <f t="shared" si="194"/>
        <v>0</v>
      </c>
      <c r="J241" s="59">
        <f t="shared" si="194"/>
        <v>0</v>
      </c>
      <c r="K241" s="40">
        <f t="shared" si="171"/>
        <v>0</v>
      </c>
      <c r="L241" s="59">
        <f>+L243</f>
        <v>6000000000</v>
      </c>
      <c r="M241" s="318">
        <f t="shared" si="169"/>
        <v>6.5622422771571809E-4</v>
      </c>
      <c r="N241" s="59">
        <f t="shared" ref="N241:W241" si="195">+N243</f>
        <v>0</v>
      </c>
      <c r="O241" s="59">
        <f t="shared" si="195"/>
        <v>1083500398</v>
      </c>
      <c r="P241" s="59">
        <f t="shared" si="195"/>
        <v>4916499602</v>
      </c>
      <c r="Q241" s="59">
        <f t="shared" si="195"/>
        <v>1035246036.22</v>
      </c>
      <c r="R241" s="59">
        <f t="shared" si="195"/>
        <v>4964753963.7800007</v>
      </c>
      <c r="S241" s="59">
        <f t="shared" si="195"/>
        <v>48254361.779999979</v>
      </c>
      <c r="T241" s="59">
        <f t="shared" si="195"/>
        <v>105724406.22</v>
      </c>
      <c r="U241" s="59">
        <f t="shared" si="195"/>
        <v>929521630</v>
      </c>
      <c r="V241" s="59">
        <f t="shared" si="195"/>
        <v>105724406.22</v>
      </c>
      <c r="W241" s="59">
        <f t="shared" si="195"/>
        <v>0</v>
      </c>
      <c r="X241" s="176">
        <f t="shared" si="173"/>
        <v>0.17254100603666667</v>
      </c>
      <c r="Y241" s="176">
        <f t="shared" si="174"/>
        <v>1.7620734369999998E-2</v>
      </c>
      <c r="Z241" s="176">
        <f t="shared" si="175"/>
        <v>1.7620734369999998E-2</v>
      </c>
      <c r="AA241" s="176">
        <f t="shared" si="187"/>
        <v>0.1021249080132025</v>
      </c>
      <c r="AB241" s="177">
        <f t="shared" si="188"/>
        <v>1</v>
      </c>
    </row>
    <row r="242" spans="1:28" s="120" customFormat="1" ht="42" customHeight="1" x14ac:dyDescent="0.25">
      <c r="A242" s="199" t="s">
        <v>274</v>
      </c>
      <c r="B242" s="71" t="s">
        <v>41</v>
      </c>
      <c r="C242" s="71">
        <v>20</v>
      </c>
      <c r="D242" s="71" t="s">
        <v>38</v>
      </c>
      <c r="E242" s="72" t="s">
        <v>275</v>
      </c>
      <c r="F242" s="62">
        <f>+F244</f>
        <v>128057209397</v>
      </c>
      <c r="G242" s="62">
        <f t="shared" si="194"/>
        <v>0</v>
      </c>
      <c r="H242" s="62">
        <f t="shared" si="194"/>
        <v>0</v>
      </c>
      <c r="I242" s="62">
        <f t="shared" si="194"/>
        <v>0</v>
      </c>
      <c r="J242" s="62">
        <f t="shared" si="194"/>
        <v>0</v>
      </c>
      <c r="K242" s="41">
        <f t="shared" si="171"/>
        <v>0</v>
      </c>
      <c r="L242" s="62">
        <f t="shared" si="194"/>
        <v>128057209397</v>
      </c>
      <c r="M242" s="338">
        <f t="shared" si="169"/>
        <v>1.4005707223329387E-2</v>
      </c>
      <c r="N242" s="62">
        <f t="shared" si="194"/>
        <v>0</v>
      </c>
      <c r="O242" s="62">
        <f t="shared" si="194"/>
        <v>128057209397</v>
      </c>
      <c r="P242" s="62">
        <f t="shared" si="194"/>
        <v>0</v>
      </c>
      <c r="Q242" s="62">
        <f t="shared" si="194"/>
        <v>128057209397</v>
      </c>
      <c r="R242" s="62">
        <f t="shared" si="194"/>
        <v>0</v>
      </c>
      <c r="S242" s="62">
        <f t="shared" si="194"/>
        <v>0</v>
      </c>
      <c r="T242" s="62">
        <f t="shared" si="194"/>
        <v>73066157722</v>
      </c>
      <c r="U242" s="62">
        <f t="shared" si="194"/>
        <v>54991051675</v>
      </c>
      <c r="V242" s="62">
        <f t="shared" si="194"/>
        <v>73066157722</v>
      </c>
      <c r="W242" s="62">
        <f t="shared" si="194"/>
        <v>0</v>
      </c>
      <c r="X242" s="176">
        <f t="shared" si="173"/>
        <v>1</v>
      </c>
      <c r="Y242" s="176">
        <f t="shared" si="174"/>
        <v>0.57057433990679884</v>
      </c>
      <c r="Z242" s="176">
        <f t="shared" si="175"/>
        <v>0.57057433990679884</v>
      </c>
      <c r="AA242" s="176">
        <f t="shared" si="187"/>
        <v>0.57057433990679884</v>
      </c>
      <c r="AB242" s="177">
        <f t="shared" si="188"/>
        <v>1</v>
      </c>
    </row>
    <row r="243" spans="1:28" ht="42" customHeight="1" x14ac:dyDescent="0.25">
      <c r="A243" s="113" t="s">
        <v>276</v>
      </c>
      <c r="B243" s="32" t="s">
        <v>37</v>
      </c>
      <c r="C243" s="32">
        <v>10</v>
      </c>
      <c r="D243" s="32" t="s">
        <v>38</v>
      </c>
      <c r="E243" s="39" t="s">
        <v>255</v>
      </c>
      <c r="F243" s="59">
        <f>+F245+F255</f>
        <v>6000000000</v>
      </c>
      <c r="G243" s="59">
        <f>+G245+G255</f>
        <v>0</v>
      </c>
      <c r="H243" s="59">
        <f>+H245+H255</f>
        <v>0</v>
      </c>
      <c r="I243" s="59">
        <f>+I245+I255</f>
        <v>0</v>
      </c>
      <c r="J243" s="59">
        <f>+J245+J255</f>
        <v>0</v>
      </c>
      <c r="K243" s="40">
        <f t="shared" si="171"/>
        <v>0</v>
      </c>
      <c r="L243" s="59">
        <f>+L245+L255</f>
        <v>6000000000</v>
      </c>
      <c r="M243" s="323">
        <f t="shared" si="169"/>
        <v>6.5622422771571809E-4</v>
      </c>
      <c r="N243" s="59">
        <f t="shared" ref="N243:W243" si="196">+N245+N255</f>
        <v>0</v>
      </c>
      <c r="O243" s="59">
        <f>+O245+O255</f>
        <v>1083500398</v>
      </c>
      <c r="P243" s="59">
        <f t="shared" si="196"/>
        <v>4916499602</v>
      </c>
      <c r="Q243" s="59">
        <f t="shared" si="196"/>
        <v>1035246036.22</v>
      </c>
      <c r="R243" s="59">
        <f t="shared" si="196"/>
        <v>4964753963.7800007</v>
      </c>
      <c r="S243" s="59">
        <f t="shared" si="196"/>
        <v>48254361.779999979</v>
      </c>
      <c r="T243" s="59">
        <f t="shared" si="196"/>
        <v>105724406.22</v>
      </c>
      <c r="U243" s="59">
        <f t="shared" si="196"/>
        <v>929521630</v>
      </c>
      <c r="V243" s="59">
        <f t="shared" si="196"/>
        <v>105724406.22</v>
      </c>
      <c r="W243" s="59">
        <f t="shared" si="196"/>
        <v>0</v>
      </c>
      <c r="X243" s="176">
        <f t="shared" si="173"/>
        <v>0.17254100603666667</v>
      </c>
      <c r="Y243" s="176">
        <f t="shared" si="174"/>
        <v>1.7620734369999998E-2</v>
      </c>
      <c r="Z243" s="176">
        <f t="shared" si="175"/>
        <v>1.7620734369999998E-2</v>
      </c>
      <c r="AA243" s="176">
        <f t="shared" si="187"/>
        <v>0.1021249080132025</v>
      </c>
      <c r="AB243" s="177">
        <f t="shared" si="188"/>
        <v>1</v>
      </c>
    </row>
    <row r="244" spans="1:28" ht="42" customHeight="1" x14ac:dyDescent="0.25">
      <c r="A244" s="113" t="s">
        <v>276</v>
      </c>
      <c r="B244" s="32" t="s">
        <v>41</v>
      </c>
      <c r="C244" s="32">
        <v>20</v>
      </c>
      <c r="D244" s="32" t="s">
        <v>38</v>
      </c>
      <c r="E244" s="39" t="s">
        <v>255</v>
      </c>
      <c r="F244" s="121">
        <f>+F246</f>
        <v>128057209397</v>
      </c>
      <c r="G244" s="59">
        <f>+G248</f>
        <v>0</v>
      </c>
      <c r="H244" s="59">
        <f>+H248</f>
        <v>0</v>
      </c>
      <c r="I244" s="59">
        <f>+I248</f>
        <v>0</v>
      </c>
      <c r="J244" s="59">
        <f>+J248</f>
        <v>0</v>
      </c>
      <c r="K244" s="40">
        <f t="shared" si="171"/>
        <v>0</v>
      </c>
      <c r="L244" s="59">
        <f>+L248</f>
        <v>128057209397</v>
      </c>
      <c r="M244" s="323">
        <f t="shared" si="169"/>
        <v>1.4005707223329387E-2</v>
      </c>
      <c r="N244" s="121">
        <f t="shared" ref="N244:W244" si="197">+N248</f>
        <v>0</v>
      </c>
      <c r="O244" s="59">
        <f>+O248</f>
        <v>128057209397</v>
      </c>
      <c r="P244" s="59">
        <f t="shared" si="197"/>
        <v>0</v>
      </c>
      <c r="Q244" s="59">
        <f t="shared" si="197"/>
        <v>128057209397</v>
      </c>
      <c r="R244" s="59">
        <f t="shared" si="197"/>
        <v>0</v>
      </c>
      <c r="S244" s="59">
        <f t="shared" si="197"/>
        <v>0</v>
      </c>
      <c r="T244" s="59">
        <f t="shared" si="197"/>
        <v>73066157722</v>
      </c>
      <c r="U244" s="59">
        <f t="shared" si="197"/>
        <v>54991051675</v>
      </c>
      <c r="V244" s="59">
        <f t="shared" si="197"/>
        <v>73066157722</v>
      </c>
      <c r="W244" s="59">
        <f t="shared" si="197"/>
        <v>0</v>
      </c>
      <c r="X244" s="176">
        <f t="shared" si="173"/>
        <v>1</v>
      </c>
      <c r="Y244" s="176">
        <f t="shared" si="174"/>
        <v>0.57057433990679884</v>
      </c>
      <c r="Z244" s="176">
        <f t="shared" si="175"/>
        <v>0.57057433990679884</v>
      </c>
      <c r="AA244" s="176">
        <f t="shared" si="187"/>
        <v>0.57057433990679884</v>
      </c>
      <c r="AB244" s="177">
        <f t="shared" si="188"/>
        <v>1</v>
      </c>
    </row>
    <row r="245" spans="1:28" ht="68.25" customHeight="1" x14ac:dyDescent="0.25">
      <c r="A245" s="113" t="s">
        <v>277</v>
      </c>
      <c r="B245" s="32" t="s">
        <v>37</v>
      </c>
      <c r="C245" s="32">
        <v>10</v>
      </c>
      <c r="D245" s="32" t="s">
        <v>38</v>
      </c>
      <c r="E245" s="39" t="s">
        <v>278</v>
      </c>
      <c r="F245" s="59">
        <f t="shared" ref="F245:J247" si="198">+F247</f>
        <v>4000000000</v>
      </c>
      <c r="G245" s="59">
        <f t="shared" si="198"/>
        <v>0</v>
      </c>
      <c r="H245" s="59">
        <f t="shared" si="198"/>
        <v>0</v>
      </c>
      <c r="I245" s="59">
        <f t="shared" si="198"/>
        <v>0</v>
      </c>
      <c r="J245" s="59">
        <f t="shared" si="198"/>
        <v>0</v>
      </c>
      <c r="K245" s="40">
        <f t="shared" si="171"/>
        <v>0</v>
      </c>
      <c r="L245" s="59">
        <f>+L247</f>
        <v>4000000000</v>
      </c>
      <c r="M245" s="318">
        <f t="shared" si="169"/>
        <v>4.3748281847714538E-4</v>
      </c>
      <c r="N245" s="59">
        <f t="shared" ref="N245:W247" si="199">+N247</f>
        <v>0</v>
      </c>
      <c r="O245" s="59">
        <f t="shared" si="199"/>
        <v>65000</v>
      </c>
      <c r="P245" s="59">
        <f t="shared" si="199"/>
        <v>3999935000</v>
      </c>
      <c r="Q245" s="59">
        <f t="shared" si="199"/>
        <v>12972.49</v>
      </c>
      <c r="R245" s="59">
        <f t="shared" si="199"/>
        <v>3999987027.5100002</v>
      </c>
      <c r="S245" s="59">
        <f t="shared" si="199"/>
        <v>52027.51</v>
      </c>
      <c r="T245" s="59">
        <f t="shared" si="199"/>
        <v>12972.49</v>
      </c>
      <c r="U245" s="59">
        <f t="shared" si="199"/>
        <v>0</v>
      </c>
      <c r="V245" s="59">
        <f t="shared" si="199"/>
        <v>12972.49</v>
      </c>
      <c r="W245" s="59">
        <f t="shared" si="199"/>
        <v>0</v>
      </c>
      <c r="X245" s="176">
        <f t="shared" si="173"/>
        <v>3.2431224999999998E-6</v>
      </c>
      <c r="Y245" s="176">
        <f t="shared" si="174"/>
        <v>3.2431224999999998E-6</v>
      </c>
      <c r="Z245" s="176">
        <f t="shared" si="175"/>
        <v>3.2431224999999998E-6</v>
      </c>
      <c r="AA245" s="176">
        <f t="shared" si="187"/>
        <v>1</v>
      </c>
      <c r="AB245" s="177">
        <f t="shared" si="188"/>
        <v>1</v>
      </c>
    </row>
    <row r="246" spans="1:28" ht="67.5" customHeight="1" x14ac:dyDescent="0.25">
      <c r="A246" s="113" t="s">
        <v>277</v>
      </c>
      <c r="B246" s="32" t="s">
        <v>41</v>
      </c>
      <c r="C246" s="32">
        <v>20</v>
      </c>
      <c r="D246" s="32" t="s">
        <v>38</v>
      </c>
      <c r="E246" s="72" t="s">
        <v>278</v>
      </c>
      <c r="F246" s="59">
        <f>+F248</f>
        <v>128057209397</v>
      </c>
      <c r="G246" s="59">
        <f t="shared" si="198"/>
        <v>0</v>
      </c>
      <c r="H246" s="59">
        <f t="shared" si="198"/>
        <v>0</v>
      </c>
      <c r="I246" s="59">
        <f t="shared" si="198"/>
        <v>0</v>
      </c>
      <c r="J246" s="59">
        <f t="shared" si="198"/>
        <v>0</v>
      </c>
      <c r="K246" s="40">
        <f t="shared" si="171"/>
        <v>0</v>
      </c>
      <c r="L246" s="59">
        <f>+L248</f>
        <v>128057209397</v>
      </c>
      <c r="M246" s="323">
        <f t="shared" si="169"/>
        <v>1.4005707223329387E-2</v>
      </c>
      <c r="N246" s="59">
        <f t="shared" si="199"/>
        <v>0</v>
      </c>
      <c r="O246" s="59">
        <f t="shared" si="199"/>
        <v>128057209397</v>
      </c>
      <c r="P246" s="59">
        <f t="shared" si="199"/>
        <v>0</v>
      </c>
      <c r="Q246" s="59">
        <f t="shared" si="199"/>
        <v>128057209397</v>
      </c>
      <c r="R246" s="59">
        <f t="shared" si="199"/>
        <v>0</v>
      </c>
      <c r="S246" s="59">
        <f t="shared" si="199"/>
        <v>0</v>
      </c>
      <c r="T246" s="59">
        <f t="shared" si="199"/>
        <v>73066157722</v>
      </c>
      <c r="U246" s="59">
        <f t="shared" si="199"/>
        <v>54991051675</v>
      </c>
      <c r="V246" s="59">
        <f t="shared" si="199"/>
        <v>73066157722</v>
      </c>
      <c r="W246" s="59">
        <f t="shared" si="199"/>
        <v>0</v>
      </c>
      <c r="X246" s="176">
        <f t="shared" si="173"/>
        <v>1</v>
      </c>
      <c r="Y246" s="176">
        <f t="shared" si="174"/>
        <v>0.57057433990679884</v>
      </c>
      <c r="Z246" s="176">
        <f t="shared" si="175"/>
        <v>0.57057433990679884</v>
      </c>
      <c r="AA246" s="176">
        <f t="shared" si="187"/>
        <v>0.57057433990679884</v>
      </c>
      <c r="AB246" s="177">
        <f t="shared" si="188"/>
        <v>1</v>
      </c>
    </row>
    <row r="247" spans="1:28" ht="107.25" customHeight="1" x14ac:dyDescent="0.25">
      <c r="A247" s="113" t="s">
        <v>583</v>
      </c>
      <c r="B247" s="32" t="s">
        <v>37</v>
      </c>
      <c r="C247" s="32">
        <v>10</v>
      </c>
      <c r="D247" s="32" t="s">
        <v>38</v>
      </c>
      <c r="E247" s="39" t="s">
        <v>280</v>
      </c>
      <c r="F247" s="59">
        <f t="shared" si="198"/>
        <v>4000000000</v>
      </c>
      <c r="G247" s="59">
        <f t="shared" si="198"/>
        <v>0</v>
      </c>
      <c r="H247" s="59">
        <f t="shared" si="198"/>
        <v>0</v>
      </c>
      <c r="I247" s="59">
        <f t="shared" si="198"/>
        <v>0</v>
      </c>
      <c r="J247" s="59">
        <f t="shared" si="198"/>
        <v>0</v>
      </c>
      <c r="K247" s="40">
        <f t="shared" si="171"/>
        <v>0</v>
      </c>
      <c r="L247" s="59">
        <f>+L249</f>
        <v>4000000000</v>
      </c>
      <c r="M247" s="318">
        <f t="shared" si="169"/>
        <v>4.3748281847714538E-4</v>
      </c>
      <c r="N247" s="59">
        <f t="shared" si="199"/>
        <v>0</v>
      </c>
      <c r="O247" s="59">
        <f t="shared" si="199"/>
        <v>65000</v>
      </c>
      <c r="P247" s="59">
        <f t="shared" si="199"/>
        <v>3999935000</v>
      </c>
      <c r="Q247" s="59">
        <f t="shared" si="199"/>
        <v>12972.49</v>
      </c>
      <c r="R247" s="59">
        <f t="shared" si="199"/>
        <v>3999987027.5100002</v>
      </c>
      <c r="S247" s="59">
        <f t="shared" si="199"/>
        <v>52027.51</v>
      </c>
      <c r="T247" s="59">
        <f t="shared" si="199"/>
        <v>12972.49</v>
      </c>
      <c r="U247" s="59">
        <f t="shared" si="199"/>
        <v>0</v>
      </c>
      <c r="V247" s="59">
        <f t="shared" si="199"/>
        <v>12972.49</v>
      </c>
      <c r="W247" s="59">
        <f t="shared" si="199"/>
        <v>0</v>
      </c>
      <c r="X247" s="176">
        <f t="shared" si="173"/>
        <v>3.2431224999999998E-6</v>
      </c>
      <c r="Y247" s="352">
        <f t="shared" si="174"/>
        <v>3.2431224999999998E-6</v>
      </c>
      <c r="Z247" s="352">
        <f t="shared" si="175"/>
        <v>3.2431224999999998E-6</v>
      </c>
      <c r="AA247" s="176">
        <f t="shared" si="187"/>
        <v>1</v>
      </c>
      <c r="AB247" s="177">
        <f t="shared" si="188"/>
        <v>1</v>
      </c>
    </row>
    <row r="248" spans="1:28" ht="109.5" customHeight="1" x14ac:dyDescent="0.25">
      <c r="A248" s="113" t="s">
        <v>583</v>
      </c>
      <c r="B248" s="32" t="s">
        <v>41</v>
      </c>
      <c r="C248" s="32">
        <v>20</v>
      </c>
      <c r="D248" s="32" t="s">
        <v>38</v>
      </c>
      <c r="E248" s="39" t="s">
        <v>280</v>
      </c>
      <c r="F248" s="59">
        <f>+F251+F253</f>
        <v>128057209397</v>
      </c>
      <c r="G248" s="59">
        <f>+G251+G253</f>
        <v>0</v>
      </c>
      <c r="H248" s="59">
        <f>+H251+H253</f>
        <v>0</v>
      </c>
      <c r="I248" s="59">
        <f>+I251+I253</f>
        <v>0</v>
      </c>
      <c r="J248" s="59">
        <f>+J251+J253</f>
        <v>0</v>
      </c>
      <c r="K248" s="40">
        <f t="shared" si="171"/>
        <v>0</v>
      </c>
      <c r="L248" s="59">
        <f>+L251+L253</f>
        <v>128057209397</v>
      </c>
      <c r="M248" s="323">
        <f t="shared" si="169"/>
        <v>1.4005707223329387E-2</v>
      </c>
      <c r="N248" s="59">
        <f t="shared" ref="N248:W248" si="200">+N251+N253</f>
        <v>0</v>
      </c>
      <c r="O248" s="59">
        <f>+O251+O253</f>
        <v>128057209397</v>
      </c>
      <c r="P248" s="59">
        <f t="shared" si="200"/>
        <v>0</v>
      </c>
      <c r="Q248" s="59">
        <f t="shared" si="200"/>
        <v>128057209397</v>
      </c>
      <c r="R248" s="59">
        <f t="shared" si="200"/>
        <v>0</v>
      </c>
      <c r="S248" s="59">
        <f t="shared" si="200"/>
        <v>0</v>
      </c>
      <c r="T248" s="59">
        <f t="shared" si="200"/>
        <v>73066157722</v>
      </c>
      <c r="U248" s="59">
        <f t="shared" si="200"/>
        <v>54991051675</v>
      </c>
      <c r="V248" s="59">
        <f t="shared" si="200"/>
        <v>73066157722</v>
      </c>
      <c r="W248" s="59">
        <f t="shared" si="200"/>
        <v>0</v>
      </c>
      <c r="X248" s="176">
        <f t="shared" si="173"/>
        <v>1</v>
      </c>
      <c r="Y248" s="176">
        <f t="shared" si="174"/>
        <v>0.57057433990679884</v>
      </c>
      <c r="Z248" s="176">
        <f t="shared" si="175"/>
        <v>0.57057433990679884</v>
      </c>
      <c r="AA248" s="176">
        <f t="shared" si="187"/>
        <v>0.57057433990679884</v>
      </c>
      <c r="AB248" s="177">
        <f t="shared" si="188"/>
        <v>1</v>
      </c>
    </row>
    <row r="249" spans="1:28" ht="42" customHeight="1" x14ac:dyDescent="0.25">
      <c r="A249" s="113" t="s">
        <v>584</v>
      </c>
      <c r="B249" s="32" t="s">
        <v>37</v>
      </c>
      <c r="C249" s="32">
        <v>10</v>
      </c>
      <c r="D249" s="32" t="s">
        <v>38</v>
      </c>
      <c r="E249" s="39" t="s">
        <v>282</v>
      </c>
      <c r="F249" s="59">
        <f>+F250</f>
        <v>4000000000</v>
      </c>
      <c r="G249" s="59">
        <f>+G250</f>
        <v>0</v>
      </c>
      <c r="H249" s="59">
        <f>+H250</f>
        <v>0</v>
      </c>
      <c r="I249" s="59">
        <f>+I250</f>
        <v>0</v>
      </c>
      <c r="J249" s="59">
        <f>+J250</f>
        <v>0</v>
      </c>
      <c r="K249" s="40">
        <f t="shared" si="171"/>
        <v>0</v>
      </c>
      <c r="L249" s="59">
        <f>+L250</f>
        <v>4000000000</v>
      </c>
      <c r="M249" s="318">
        <f t="shared" si="169"/>
        <v>4.3748281847714538E-4</v>
      </c>
      <c r="N249" s="59">
        <f t="shared" ref="N249:W249" si="201">+N250</f>
        <v>0</v>
      </c>
      <c r="O249" s="59">
        <f>+O250</f>
        <v>65000</v>
      </c>
      <c r="P249" s="59">
        <f t="shared" si="201"/>
        <v>3999935000</v>
      </c>
      <c r="Q249" s="59">
        <f t="shared" si="201"/>
        <v>12972.49</v>
      </c>
      <c r="R249" s="59">
        <f t="shared" si="201"/>
        <v>3999987027.5100002</v>
      </c>
      <c r="S249" s="59">
        <f t="shared" si="201"/>
        <v>52027.51</v>
      </c>
      <c r="T249" s="59">
        <f t="shared" si="201"/>
        <v>12972.49</v>
      </c>
      <c r="U249" s="59">
        <f t="shared" si="201"/>
        <v>0</v>
      </c>
      <c r="V249" s="59">
        <f t="shared" si="201"/>
        <v>12972.49</v>
      </c>
      <c r="W249" s="59">
        <f t="shared" si="201"/>
        <v>0</v>
      </c>
      <c r="X249" s="352">
        <f t="shared" si="173"/>
        <v>3.2431224999999998E-6</v>
      </c>
      <c r="Y249" s="352">
        <f t="shared" si="174"/>
        <v>3.2431224999999998E-6</v>
      </c>
      <c r="Z249" s="352">
        <f t="shared" si="175"/>
        <v>3.2431224999999998E-6</v>
      </c>
      <c r="AA249" s="176">
        <f t="shared" si="187"/>
        <v>1</v>
      </c>
      <c r="AB249" s="177">
        <f t="shared" si="188"/>
        <v>1</v>
      </c>
    </row>
    <row r="250" spans="1:28" ht="42" customHeight="1" x14ac:dyDescent="0.25">
      <c r="A250" s="114" t="s">
        <v>585</v>
      </c>
      <c r="B250" s="43" t="s">
        <v>37</v>
      </c>
      <c r="C250" s="43">
        <v>10</v>
      </c>
      <c r="D250" s="43" t="s">
        <v>38</v>
      </c>
      <c r="E250" s="44" t="s">
        <v>268</v>
      </c>
      <c r="F250" s="45">
        <v>4000000000</v>
      </c>
      <c r="G250" s="45">
        <v>0</v>
      </c>
      <c r="H250" s="45">
        <v>0</v>
      </c>
      <c r="I250" s="45">
        <v>0</v>
      </c>
      <c r="J250" s="45">
        <v>0</v>
      </c>
      <c r="K250" s="45"/>
      <c r="L250" s="45">
        <v>4000000000</v>
      </c>
      <c r="M250" s="47">
        <f t="shared" si="169"/>
        <v>4.3748281847714538E-4</v>
      </c>
      <c r="N250" s="45">
        <v>0</v>
      </c>
      <c r="O250" s="45">
        <v>65000</v>
      </c>
      <c r="P250" s="45">
        <f>L250-O250</f>
        <v>3999935000</v>
      </c>
      <c r="Q250" s="45">
        <v>12972.49</v>
      </c>
      <c r="R250" s="45">
        <f>+L250-Q250</f>
        <v>3999987027.5100002</v>
      </c>
      <c r="S250" s="45">
        <f>O250-Q250</f>
        <v>52027.51</v>
      </c>
      <c r="T250" s="45">
        <v>12972.49</v>
      </c>
      <c r="U250" s="45">
        <f>+Q250-T250</f>
        <v>0</v>
      </c>
      <c r="V250" s="45">
        <v>12972.49</v>
      </c>
      <c r="W250" s="48">
        <f>+T250-V250</f>
        <v>0</v>
      </c>
      <c r="X250" s="179">
        <f t="shared" si="173"/>
        <v>3.2431224999999998E-6</v>
      </c>
      <c r="Y250" s="179">
        <f t="shared" si="174"/>
        <v>3.2431224999999998E-6</v>
      </c>
      <c r="Z250" s="179">
        <f t="shared" si="175"/>
        <v>3.2431224999999998E-6</v>
      </c>
      <c r="AA250" s="54">
        <f t="shared" si="187"/>
        <v>1</v>
      </c>
      <c r="AB250" s="178">
        <f t="shared" si="188"/>
        <v>1</v>
      </c>
    </row>
    <row r="251" spans="1:28" ht="42" customHeight="1" x14ac:dyDescent="0.25">
      <c r="A251" s="113" t="s">
        <v>584</v>
      </c>
      <c r="B251" s="32" t="s">
        <v>41</v>
      </c>
      <c r="C251" s="32">
        <v>20</v>
      </c>
      <c r="D251" s="32" t="s">
        <v>38</v>
      </c>
      <c r="E251" s="39" t="s">
        <v>282</v>
      </c>
      <c r="F251" s="59">
        <f>+F252</f>
        <v>123824871497</v>
      </c>
      <c r="G251" s="59">
        <f>+G252</f>
        <v>0</v>
      </c>
      <c r="H251" s="59">
        <f>+H252</f>
        <v>0</v>
      </c>
      <c r="I251" s="59">
        <f>+I252</f>
        <v>0</v>
      </c>
      <c r="J251" s="59">
        <f>+J252</f>
        <v>0</v>
      </c>
      <c r="K251" s="40">
        <f t="shared" ref="K251:K264" si="202">+G251-H251+I251-J251</f>
        <v>0</v>
      </c>
      <c r="L251" s="59">
        <f>+L252</f>
        <v>123824871497</v>
      </c>
      <c r="M251" s="323">
        <f t="shared" si="169"/>
        <v>1.3542813445019477E-2</v>
      </c>
      <c r="N251" s="59">
        <f t="shared" ref="N251:W251" si="203">+N252</f>
        <v>0</v>
      </c>
      <c r="O251" s="59">
        <f>+O252</f>
        <v>123824871497</v>
      </c>
      <c r="P251" s="59">
        <f t="shared" si="203"/>
        <v>0</v>
      </c>
      <c r="Q251" s="59">
        <f t="shared" si="203"/>
        <v>123824871497</v>
      </c>
      <c r="R251" s="59">
        <f t="shared" si="203"/>
        <v>0</v>
      </c>
      <c r="S251" s="59">
        <f t="shared" si="203"/>
        <v>0</v>
      </c>
      <c r="T251" s="59">
        <f t="shared" si="203"/>
        <v>73066157722</v>
      </c>
      <c r="U251" s="59">
        <f t="shared" si="203"/>
        <v>50758713775</v>
      </c>
      <c r="V251" s="59">
        <f t="shared" si="203"/>
        <v>73066157722</v>
      </c>
      <c r="W251" s="59">
        <f t="shared" si="203"/>
        <v>0</v>
      </c>
      <c r="X251" s="176">
        <f t="shared" si="173"/>
        <v>1</v>
      </c>
      <c r="Y251" s="176">
        <f t="shared" si="174"/>
        <v>0.59007658831909415</v>
      </c>
      <c r="Z251" s="176">
        <f t="shared" si="175"/>
        <v>0.59007658831909415</v>
      </c>
      <c r="AA251" s="176">
        <f t="shared" si="187"/>
        <v>0.59007658831909415</v>
      </c>
      <c r="AB251" s="177">
        <f t="shared" si="188"/>
        <v>1</v>
      </c>
    </row>
    <row r="252" spans="1:28" ht="42" customHeight="1" x14ac:dyDescent="0.25">
      <c r="A252" s="114" t="s">
        <v>585</v>
      </c>
      <c r="B252" s="43" t="s">
        <v>41</v>
      </c>
      <c r="C252" s="43">
        <v>20</v>
      </c>
      <c r="D252" s="43" t="s">
        <v>38</v>
      </c>
      <c r="E252" s="42" t="s">
        <v>268</v>
      </c>
      <c r="F252" s="45">
        <v>123824871497</v>
      </c>
      <c r="G252" s="45">
        <v>0</v>
      </c>
      <c r="H252" s="45">
        <v>0</v>
      </c>
      <c r="I252" s="45">
        <v>0</v>
      </c>
      <c r="J252" s="45">
        <v>0</v>
      </c>
      <c r="K252" s="339">
        <f t="shared" si="202"/>
        <v>0</v>
      </c>
      <c r="L252" s="45">
        <v>123824871497</v>
      </c>
      <c r="M252" s="47">
        <f t="shared" si="169"/>
        <v>1.3542813445019477E-2</v>
      </c>
      <c r="N252" s="45">
        <v>0</v>
      </c>
      <c r="O252" s="45">
        <v>123824871497</v>
      </c>
      <c r="P252" s="45">
        <f>L252-O252</f>
        <v>0</v>
      </c>
      <c r="Q252" s="45">
        <v>123824871497</v>
      </c>
      <c r="R252" s="45">
        <f>+L252-Q252</f>
        <v>0</v>
      </c>
      <c r="S252" s="45">
        <f>O252-Q252</f>
        <v>0</v>
      </c>
      <c r="T252" s="45">
        <v>73066157722</v>
      </c>
      <c r="U252" s="45">
        <f>+Q252-T252</f>
        <v>50758713775</v>
      </c>
      <c r="V252" s="45">
        <v>73066157722</v>
      </c>
      <c r="W252" s="48">
        <f>+T252-V252</f>
        <v>0</v>
      </c>
      <c r="X252" s="54">
        <f t="shared" si="173"/>
        <v>1</v>
      </c>
      <c r="Y252" s="54">
        <f t="shared" si="174"/>
        <v>0.59007658831909415</v>
      </c>
      <c r="Z252" s="54">
        <f t="shared" si="175"/>
        <v>0.59007658831909415</v>
      </c>
      <c r="AA252" s="54">
        <f t="shared" si="187"/>
        <v>0.59007658831909415</v>
      </c>
      <c r="AB252" s="178">
        <f t="shared" si="188"/>
        <v>1</v>
      </c>
    </row>
    <row r="253" spans="1:28" ht="42" customHeight="1" x14ac:dyDescent="0.25">
      <c r="A253" s="113" t="s">
        <v>586</v>
      </c>
      <c r="B253" s="32" t="s">
        <v>41</v>
      </c>
      <c r="C253" s="32">
        <v>20</v>
      </c>
      <c r="D253" s="32" t="s">
        <v>38</v>
      </c>
      <c r="E253" s="78" t="s">
        <v>285</v>
      </c>
      <c r="F253" s="59">
        <f>+F254</f>
        <v>4232337900</v>
      </c>
      <c r="G253" s="59">
        <f>+G254</f>
        <v>0</v>
      </c>
      <c r="H253" s="59">
        <f>+H254</f>
        <v>0</v>
      </c>
      <c r="I253" s="59">
        <f>+I254</f>
        <v>0</v>
      </c>
      <c r="J253" s="59">
        <f>+J254</f>
        <v>0</v>
      </c>
      <c r="K253" s="40">
        <f t="shared" si="202"/>
        <v>0</v>
      </c>
      <c r="L253" s="59">
        <f>+L254</f>
        <v>4232337900</v>
      </c>
      <c r="M253" s="323">
        <f t="shared" si="169"/>
        <v>4.6289377830991069E-4</v>
      </c>
      <c r="N253" s="59">
        <f t="shared" ref="N253:W253" si="204">+N254</f>
        <v>0</v>
      </c>
      <c r="O253" s="59">
        <f>+O254</f>
        <v>4232337900</v>
      </c>
      <c r="P253" s="59">
        <f t="shared" si="204"/>
        <v>0</v>
      </c>
      <c r="Q253" s="59">
        <f t="shared" si="204"/>
        <v>4232337900</v>
      </c>
      <c r="R253" s="59">
        <f t="shared" si="204"/>
        <v>0</v>
      </c>
      <c r="S253" s="59">
        <f t="shared" si="204"/>
        <v>0</v>
      </c>
      <c r="T253" s="59">
        <f t="shared" si="204"/>
        <v>0</v>
      </c>
      <c r="U253" s="59">
        <f t="shared" si="204"/>
        <v>4232337900</v>
      </c>
      <c r="V253" s="59">
        <f t="shared" si="204"/>
        <v>0</v>
      </c>
      <c r="W253" s="59">
        <f t="shared" si="204"/>
        <v>0</v>
      </c>
      <c r="X253" s="176">
        <f t="shared" si="173"/>
        <v>1</v>
      </c>
      <c r="Y253" s="176">
        <f t="shared" si="174"/>
        <v>0</v>
      </c>
      <c r="Z253" s="176">
        <f t="shared" si="175"/>
        <v>0</v>
      </c>
      <c r="AA253" s="176">
        <f t="shared" si="187"/>
        <v>0</v>
      </c>
      <c r="AB253" s="177" t="s">
        <v>40</v>
      </c>
    </row>
    <row r="254" spans="1:28" s="76" customFormat="1" ht="42" customHeight="1" x14ac:dyDescent="0.25">
      <c r="A254" s="202" t="s">
        <v>587</v>
      </c>
      <c r="B254" s="124" t="s">
        <v>41</v>
      </c>
      <c r="C254" s="124">
        <v>20</v>
      </c>
      <c r="D254" s="124" t="s">
        <v>38</v>
      </c>
      <c r="E254" s="77" t="s">
        <v>268</v>
      </c>
      <c r="F254" s="56">
        <v>4232337900</v>
      </c>
      <c r="G254" s="56">
        <v>0</v>
      </c>
      <c r="H254" s="56">
        <v>0</v>
      </c>
      <c r="I254" s="56">
        <v>0</v>
      </c>
      <c r="J254" s="56">
        <v>0</v>
      </c>
      <c r="K254" s="46">
        <f t="shared" si="202"/>
        <v>0</v>
      </c>
      <c r="L254" s="56">
        <v>4232337900</v>
      </c>
      <c r="M254" s="47">
        <f t="shared" si="169"/>
        <v>4.6289377830991069E-4</v>
      </c>
      <c r="N254" s="56">
        <v>0</v>
      </c>
      <c r="O254" s="45">
        <v>4232337900</v>
      </c>
      <c r="P254" s="45">
        <f>L254-O254</f>
        <v>0</v>
      </c>
      <c r="Q254" s="45">
        <v>4232337900</v>
      </c>
      <c r="R254" s="45">
        <f>+L254-Q254</f>
        <v>0</v>
      </c>
      <c r="S254" s="45">
        <f>O254-Q254</f>
        <v>0</v>
      </c>
      <c r="T254" s="45">
        <v>0</v>
      </c>
      <c r="U254" s="45">
        <f>+Q254-T254</f>
        <v>4232337900</v>
      </c>
      <c r="V254" s="45">
        <v>0</v>
      </c>
      <c r="W254" s="48">
        <f>+T254-V254</f>
        <v>0</v>
      </c>
      <c r="X254" s="54">
        <f t="shared" si="173"/>
        <v>1</v>
      </c>
      <c r="Y254" s="54">
        <f t="shared" si="174"/>
        <v>0</v>
      </c>
      <c r="Z254" s="54">
        <f t="shared" si="175"/>
        <v>0</v>
      </c>
      <c r="AA254" s="54">
        <f t="shared" si="187"/>
        <v>0</v>
      </c>
      <c r="AB254" s="178" t="s">
        <v>40</v>
      </c>
    </row>
    <row r="255" spans="1:28" ht="55.5" customHeight="1" x14ac:dyDescent="0.25">
      <c r="A255" s="113" t="s">
        <v>287</v>
      </c>
      <c r="B255" s="32" t="s">
        <v>37</v>
      </c>
      <c r="C255" s="32">
        <v>10</v>
      </c>
      <c r="D255" s="32" t="s">
        <v>38</v>
      </c>
      <c r="E255" s="39" t="s">
        <v>288</v>
      </c>
      <c r="F255" s="62">
        <f t="shared" ref="F255:J257" si="205">+F256</f>
        <v>2000000000</v>
      </c>
      <c r="G255" s="62">
        <f t="shared" si="205"/>
        <v>0</v>
      </c>
      <c r="H255" s="62">
        <f t="shared" si="205"/>
        <v>0</v>
      </c>
      <c r="I255" s="62">
        <f t="shared" si="205"/>
        <v>0</v>
      </c>
      <c r="J255" s="62">
        <f t="shared" si="205"/>
        <v>0</v>
      </c>
      <c r="K255" s="40">
        <f t="shared" si="202"/>
        <v>0</v>
      </c>
      <c r="L255" s="62">
        <f>+L256</f>
        <v>2000000000</v>
      </c>
      <c r="M255" s="318">
        <f t="shared" si="169"/>
        <v>2.1874140923857269E-4</v>
      </c>
      <c r="N255" s="62">
        <f t="shared" ref="N255:W257" si="206">+N256</f>
        <v>0</v>
      </c>
      <c r="O255" s="62">
        <f t="shared" si="206"/>
        <v>1083435398</v>
      </c>
      <c r="P255" s="62">
        <f t="shared" si="206"/>
        <v>916564602</v>
      </c>
      <c r="Q255" s="62">
        <f t="shared" si="206"/>
        <v>1035233063.73</v>
      </c>
      <c r="R255" s="62">
        <f t="shared" si="206"/>
        <v>964766936.26999998</v>
      </c>
      <c r="S255" s="62">
        <f t="shared" si="206"/>
        <v>48202334.269999981</v>
      </c>
      <c r="T255" s="62">
        <f t="shared" si="206"/>
        <v>105711433.73</v>
      </c>
      <c r="U255" s="62">
        <f t="shared" si="206"/>
        <v>929521630</v>
      </c>
      <c r="V255" s="62">
        <f t="shared" si="206"/>
        <v>105711433.73</v>
      </c>
      <c r="W255" s="62">
        <f t="shared" si="206"/>
        <v>0</v>
      </c>
      <c r="X255" s="176">
        <f t="shared" si="173"/>
        <v>0.51761653186500001</v>
      </c>
      <c r="Y255" s="176">
        <f t="shared" si="174"/>
        <v>5.2855716864999999E-2</v>
      </c>
      <c r="Z255" s="176">
        <f t="shared" si="175"/>
        <v>5.2855716864999999E-2</v>
      </c>
      <c r="AA255" s="176">
        <f t="shared" si="187"/>
        <v>0.10211365675388696</v>
      </c>
      <c r="AB255" s="177">
        <f t="shared" ref="AB255:AB296" si="207">+V255/T255</f>
        <v>1</v>
      </c>
    </row>
    <row r="256" spans="1:28" ht="113.25" customHeight="1" x14ac:dyDescent="0.25">
      <c r="A256" s="113" t="s">
        <v>588</v>
      </c>
      <c r="B256" s="32" t="s">
        <v>37</v>
      </c>
      <c r="C256" s="32">
        <v>10</v>
      </c>
      <c r="D256" s="32" t="s">
        <v>38</v>
      </c>
      <c r="E256" s="39" t="s">
        <v>280</v>
      </c>
      <c r="F256" s="59">
        <f t="shared" si="205"/>
        <v>2000000000</v>
      </c>
      <c r="G256" s="59">
        <f t="shared" si="205"/>
        <v>0</v>
      </c>
      <c r="H256" s="59">
        <f t="shared" si="205"/>
        <v>0</v>
      </c>
      <c r="I256" s="59">
        <f t="shared" si="205"/>
        <v>0</v>
      </c>
      <c r="J256" s="59">
        <f t="shared" si="205"/>
        <v>0</v>
      </c>
      <c r="K256" s="40">
        <f t="shared" si="202"/>
        <v>0</v>
      </c>
      <c r="L256" s="59">
        <f>+L257</f>
        <v>2000000000</v>
      </c>
      <c r="M256" s="318">
        <f t="shared" si="169"/>
        <v>2.1874140923857269E-4</v>
      </c>
      <c r="N256" s="59">
        <f t="shared" si="206"/>
        <v>0</v>
      </c>
      <c r="O256" s="59">
        <f t="shared" si="206"/>
        <v>1083435398</v>
      </c>
      <c r="P256" s="59">
        <f t="shared" si="206"/>
        <v>916564602</v>
      </c>
      <c r="Q256" s="59">
        <f t="shared" si="206"/>
        <v>1035233063.73</v>
      </c>
      <c r="R256" s="59">
        <f t="shared" si="206"/>
        <v>964766936.26999998</v>
      </c>
      <c r="S256" s="59">
        <f t="shared" si="206"/>
        <v>48202334.269999981</v>
      </c>
      <c r="T256" s="59">
        <f t="shared" si="206"/>
        <v>105711433.73</v>
      </c>
      <c r="U256" s="59">
        <f t="shared" si="206"/>
        <v>929521630</v>
      </c>
      <c r="V256" s="59">
        <f t="shared" si="206"/>
        <v>105711433.73</v>
      </c>
      <c r="W256" s="59">
        <f t="shared" si="206"/>
        <v>0</v>
      </c>
      <c r="X256" s="176">
        <f t="shared" si="173"/>
        <v>0.51761653186500001</v>
      </c>
      <c r="Y256" s="176">
        <f t="shared" si="174"/>
        <v>5.2855716864999999E-2</v>
      </c>
      <c r="Z256" s="176">
        <f t="shared" si="175"/>
        <v>5.2855716864999999E-2</v>
      </c>
      <c r="AA256" s="176">
        <f t="shared" si="187"/>
        <v>0.10211365675388696</v>
      </c>
      <c r="AB256" s="177">
        <f t="shared" si="207"/>
        <v>1</v>
      </c>
    </row>
    <row r="257" spans="1:29" ht="42" customHeight="1" x14ac:dyDescent="0.25">
      <c r="A257" s="113" t="s">
        <v>589</v>
      </c>
      <c r="B257" s="32" t="s">
        <v>37</v>
      </c>
      <c r="C257" s="32">
        <v>10</v>
      </c>
      <c r="D257" s="32" t="s">
        <v>38</v>
      </c>
      <c r="E257" s="39" t="s">
        <v>266</v>
      </c>
      <c r="F257" s="40">
        <f t="shared" si="205"/>
        <v>2000000000</v>
      </c>
      <c r="G257" s="40">
        <f t="shared" si="205"/>
        <v>0</v>
      </c>
      <c r="H257" s="40">
        <f t="shared" si="205"/>
        <v>0</v>
      </c>
      <c r="I257" s="40">
        <f t="shared" si="205"/>
        <v>0</v>
      </c>
      <c r="J257" s="40">
        <f t="shared" si="205"/>
        <v>0</v>
      </c>
      <c r="K257" s="40">
        <f t="shared" si="202"/>
        <v>0</v>
      </c>
      <c r="L257" s="40">
        <f>+L258</f>
        <v>2000000000</v>
      </c>
      <c r="M257" s="318">
        <f t="shared" si="169"/>
        <v>2.1874140923857269E-4</v>
      </c>
      <c r="N257" s="40">
        <f t="shared" si="206"/>
        <v>0</v>
      </c>
      <c r="O257" s="40">
        <f t="shared" si="206"/>
        <v>1083435398</v>
      </c>
      <c r="P257" s="40">
        <f t="shared" si="206"/>
        <v>916564602</v>
      </c>
      <c r="Q257" s="40">
        <f t="shared" si="206"/>
        <v>1035233063.73</v>
      </c>
      <c r="R257" s="40">
        <f t="shared" si="206"/>
        <v>964766936.26999998</v>
      </c>
      <c r="S257" s="40">
        <f t="shared" si="206"/>
        <v>48202334.269999981</v>
      </c>
      <c r="T257" s="40">
        <f t="shared" si="206"/>
        <v>105711433.73</v>
      </c>
      <c r="U257" s="40">
        <f t="shared" si="206"/>
        <v>929521630</v>
      </c>
      <c r="V257" s="40">
        <f t="shared" si="206"/>
        <v>105711433.73</v>
      </c>
      <c r="W257" s="40">
        <f t="shared" si="206"/>
        <v>0</v>
      </c>
      <c r="X257" s="176">
        <f t="shared" si="173"/>
        <v>0.51761653186500001</v>
      </c>
      <c r="Y257" s="176">
        <f t="shared" si="174"/>
        <v>5.2855716864999999E-2</v>
      </c>
      <c r="Z257" s="176">
        <f t="shared" si="175"/>
        <v>5.2855716864999999E-2</v>
      </c>
      <c r="AA257" s="176">
        <f t="shared" si="187"/>
        <v>0.10211365675388696</v>
      </c>
      <c r="AB257" s="177">
        <f t="shared" si="207"/>
        <v>1</v>
      </c>
    </row>
    <row r="258" spans="1:29" s="133" customFormat="1" ht="42" customHeight="1" x14ac:dyDescent="0.25">
      <c r="A258" s="351" t="s">
        <v>590</v>
      </c>
      <c r="B258" s="83" t="s">
        <v>37</v>
      </c>
      <c r="C258" s="83">
        <v>10</v>
      </c>
      <c r="D258" s="83" t="s">
        <v>38</v>
      </c>
      <c r="E258" s="84" t="s">
        <v>268</v>
      </c>
      <c r="F258" s="126">
        <v>2000000000</v>
      </c>
      <c r="G258" s="127">
        <v>0</v>
      </c>
      <c r="H258" s="127">
        <v>0</v>
      </c>
      <c r="I258" s="127">
        <v>0</v>
      </c>
      <c r="J258" s="127">
        <v>0</v>
      </c>
      <c r="K258" s="126">
        <f t="shared" si="202"/>
        <v>0</v>
      </c>
      <c r="L258" s="128">
        <f>+F258+K258</f>
        <v>2000000000</v>
      </c>
      <c r="M258" s="129">
        <f t="shared" si="169"/>
        <v>2.1874140923857269E-4</v>
      </c>
      <c r="N258" s="126">
        <v>0</v>
      </c>
      <c r="O258" s="126">
        <v>1083435398</v>
      </c>
      <c r="P258" s="126">
        <f>L258-O258</f>
        <v>916564602</v>
      </c>
      <c r="Q258" s="126">
        <v>1035233063.73</v>
      </c>
      <c r="R258" s="126">
        <f>+L258-Q258</f>
        <v>964766936.26999998</v>
      </c>
      <c r="S258" s="126">
        <f>O258-Q258</f>
        <v>48202334.269999981</v>
      </c>
      <c r="T258" s="126">
        <v>105711433.73</v>
      </c>
      <c r="U258" s="126">
        <f>+Q258-T258</f>
        <v>929521630</v>
      </c>
      <c r="V258" s="126">
        <v>105711433.73</v>
      </c>
      <c r="W258" s="130">
        <f>+T258-V258</f>
        <v>0</v>
      </c>
      <c r="X258" s="340">
        <f t="shared" si="173"/>
        <v>0.51761653186500001</v>
      </c>
      <c r="Y258" s="340">
        <f t="shared" si="174"/>
        <v>5.2855716864999999E-2</v>
      </c>
      <c r="Z258" s="340">
        <f t="shared" si="175"/>
        <v>5.2855716864999999E-2</v>
      </c>
      <c r="AA258" s="340">
        <f t="shared" si="187"/>
        <v>0.10211365675388696</v>
      </c>
      <c r="AB258" s="353">
        <f t="shared" si="207"/>
        <v>1</v>
      </c>
      <c r="AC258" s="1"/>
    </row>
    <row r="259" spans="1:29" ht="42" customHeight="1" x14ac:dyDescent="0.25">
      <c r="A259" s="113" t="s">
        <v>291</v>
      </c>
      <c r="B259" s="32" t="s">
        <v>37</v>
      </c>
      <c r="C259" s="32">
        <v>10</v>
      </c>
      <c r="D259" s="32" t="s">
        <v>38</v>
      </c>
      <c r="E259" s="39" t="s">
        <v>292</v>
      </c>
      <c r="F259" s="60">
        <f>+F260</f>
        <v>4104000000</v>
      </c>
      <c r="G259" s="60">
        <f>+G260</f>
        <v>0</v>
      </c>
      <c r="H259" s="60">
        <f>+H260</f>
        <v>0</v>
      </c>
      <c r="I259" s="60">
        <f>+I260</f>
        <v>0</v>
      </c>
      <c r="J259" s="60">
        <f>+J260</f>
        <v>0</v>
      </c>
      <c r="K259" s="40">
        <f t="shared" si="202"/>
        <v>0</v>
      </c>
      <c r="L259" s="60">
        <f>+L260</f>
        <v>4104000000</v>
      </c>
      <c r="M259" s="318">
        <f t="shared" si="169"/>
        <v>4.4885737175755116E-4</v>
      </c>
      <c r="N259" s="60">
        <f t="shared" ref="N259:W259" si="208">+N260</f>
        <v>0</v>
      </c>
      <c r="O259" s="60">
        <f>+O260</f>
        <v>1833979858</v>
      </c>
      <c r="P259" s="60">
        <f t="shared" si="208"/>
        <v>2270020142</v>
      </c>
      <c r="Q259" s="60">
        <f t="shared" si="208"/>
        <v>1748526919.1100001</v>
      </c>
      <c r="R259" s="60">
        <f t="shared" si="208"/>
        <v>2355473080.8899999</v>
      </c>
      <c r="S259" s="60">
        <f t="shared" si="208"/>
        <v>85452938.889999896</v>
      </c>
      <c r="T259" s="60">
        <f t="shared" si="208"/>
        <v>152286249.11000001</v>
      </c>
      <c r="U259" s="60">
        <f t="shared" si="208"/>
        <v>1596240670</v>
      </c>
      <c r="V259" s="60">
        <f t="shared" si="208"/>
        <v>144786249.11000001</v>
      </c>
      <c r="W259" s="60">
        <f t="shared" si="208"/>
        <v>7500000</v>
      </c>
      <c r="X259" s="176">
        <f t="shared" si="173"/>
        <v>0.42605431752192985</v>
      </c>
      <c r="Y259" s="176">
        <f t="shared" si="174"/>
        <v>3.710678584551657E-2</v>
      </c>
      <c r="Z259" s="176">
        <f t="shared" si="175"/>
        <v>3.5279300465399614E-2</v>
      </c>
      <c r="AA259" s="176">
        <f t="shared" si="187"/>
        <v>8.7094026088836929E-2</v>
      </c>
      <c r="AB259" s="177">
        <f t="shared" si="207"/>
        <v>0.95075064200588089</v>
      </c>
    </row>
    <row r="260" spans="1:29" ht="42" customHeight="1" x14ac:dyDescent="0.25">
      <c r="A260" s="113" t="s">
        <v>293</v>
      </c>
      <c r="B260" s="32" t="s">
        <v>37</v>
      </c>
      <c r="C260" s="32">
        <v>10</v>
      </c>
      <c r="D260" s="32" t="s">
        <v>38</v>
      </c>
      <c r="E260" s="72" t="s">
        <v>255</v>
      </c>
      <c r="F260" s="60">
        <f>+F261+F265</f>
        <v>4104000000</v>
      </c>
      <c r="G260" s="60">
        <f>+G261+G265</f>
        <v>0</v>
      </c>
      <c r="H260" s="60">
        <f>+H261+H265</f>
        <v>0</v>
      </c>
      <c r="I260" s="60">
        <f>+I261+I265</f>
        <v>0</v>
      </c>
      <c r="J260" s="60">
        <f>+J261+J265</f>
        <v>0</v>
      </c>
      <c r="K260" s="40">
        <f t="shared" si="202"/>
        <v>0</v>
      </c>
      <c r="L260" s="60">
        <f>+L261+L265</f>
        <v>4104000000</v>
      </c>
      <c r="M260" s="318">
        <f t="shared" si="169"/>
        <v>4.4885737175755116E-4</v>
      </c>
      <c r="N260" s="60">
        <f t="shared" ref="N260:W260" si="209">+N261+N265</f>
        <v>0</v>
      </c>
      <c r="O260" s="60">
        <f>+O261+O265</f>
        <v>1833979858</v>
      </c>
      <c r="P260" s="60">
        <f t="shared" si="209"/>
        <v>2270020142</v>
      </c>
      <c r="Q260" s="60">
        <f t="shared" si="209"/>
        <v>1748526919.1100001</v>
      </c>
      <c r="R260" s="60">
        <f t="shared" si="209"/>
        <v>2355473080.8899999</v>
      </c>
      <c r="S260" s="60">
        <f t="shared" si="209"/>
        <v>85452938.889999896</v>
      </c>
      <c r="T260" s="60">
        <f t="shared" si="209"/>
        <v>152286249.11000001</v>
      </c>
      <c r="U260" s="60">
        <f t="shared" si="209"/>
        <v>1596240670</v>
      </c>
      <c r="V260" s="60">
        <f t="shared" si="209"/>
        <v>144786249.11000001</v>
      </c>
      <c r="W260" s="60">
        <f t="shared" si="209"/>
        <v>7500000</v>
      </c>
      <c r="X260" s="176">
        <f t="shared" si="173"/>
        <v>0.42605431752192985</v>
      </c>
      <c r="Y260" s="176">
        <f t="shared" si="174"/>
        <v>3.710678584551657E-2</v>
      </c>
      <c r="Z260" s="176">
        <f t="shared" si="175"/>
        <v>3.5279300465399614E-2</v>
      </c>
      <c r="AA260" s="176">
        <f t="shared" si="187"/>
        <v>8.7094026088836929E-2</v>
      </c>
      <c r="AB260" s="354">
        <f t="shared" si="207"/>
        <v>0.95075064200588089</v>
      </c>
    </row>
    <row r="261" spans="1:29" ht="42" customHeight="1" x14ac:dyDescent="0.25">
      <c r="A261" s="113" t="s">
        <v>294</v>
      </c>
      <c r="B261" s="32" t="s">
        <v>37</v>
      </c>
      <c r="C261" s="32">
        <v>10</v>
      </c>
      <c r="D261" s="32" t="s">
        <v>38</v>
      </c>
      <c r="E261" s="39" t="s">
        <v>295</v>
      </c>
      <c r="F261" s="60">
        <f>F262</f>
        <v>800000000</v>
      </c>
      <c r="G261" s="60">
        <f>G262</f>
        <v>0</v>
      </c>
      <c r="H261" s="60">
        <f>H262</f>
        <v>0</v>
      </c>
      <c r="I261" s="60">
        <f>I262</f>
        <v>0</v>
      </c>
      <c r="J261" s="60">
        <f>J262</f>
        <v>0</v>
      </c>
      <c r="K261" s="40">
        <f t="shared" si="202"/>
        <v>0</v>
      </c>
      <c r="L261" s="60">
        <f>L262</f>
        <v>800000000</v>
      </c>
      <c r="M261" s="318">
        <f t="shared" si="169"/>
        <v>8.7496563695429083E-5</v>
      </c>
      <c r="N261" s="60">
        <f t="shared" ref="N261:W261" si="210">N262</f>
        <v>0</v>
      </c>
      <c r="O261" s="60">
        <f>O262</f>
        <v>32318600</v>
      </c>
      <c r="P261" s="60">
        <f t="shared" si="210"/>
        <v>767681400</v>
      </c>
      <c r="Q261" s="60">
        <f t="shared" si="210"/>
        <v>32220990.210000001</v>
      </c>
      <c r="R261" s="60">
        <f t="shared" si="210"/>
        <v>767779009.78999996</v>
      </c>
      <c r="S261" s="60">
        <f t="shared" si="210"/>
        <v>97609.789999999106</v>
      </c>
      <c r="T261" s="60">
        <f t="shared" si="210"/>
        <v>2390.21</v>
      </c>
      <c r="U261" s="60">
        <f t="shared" si="210"/>
        <v>32218600</v>
      </c>
      <c r="V261" s="60">
        <f t="shared" si="210"/>
        <v>2390.21</v>
      </c>
      <c r="W261" s="60">
        <f t="shared" si="210"/>
        <v>0</v>
      </c>
      <c r="X261" s="176">
        <f t="shared" si="173"/>
        <v>4.02762377625E-2</v>
      </c>
      <c r="Y261" s="176">
        <f t="shared" si="174"/>
        <v>2.9877624999999999E-6</v>
      </c>
      <c r="Z261" s="176">
        <f t="shared" si="175"/>
        <v>2.9877624999999999E-6</v>
      </c>
      <c r="AA261" s="176">
        <f t="shared" si="187"/>
        <v>7.4181767364125964E-5</v>
      </c>
      <c r="AB261" s="177">
        <f t="shared" si="207"/>
        <v>1</v>
      </c>
    </row>
    <row r="262" spans="1:29" ht="63" customHeight="1" x14ac:dyDescent="0.25">
      <c r="A262" s="113" t="s">
        <v>591</v>
      </c>
      <c r="B262" s="32" t="s">
        <v>37</v>
      </c>
      <c r="C262" s="32">
        <v>10</v>
      </c>
      <c r="D262" s="32" t="s">
        <v>38</v>
      </c>
      <c r="E262" s="39" t="s">
        <v>264</v>
      </c>
      <c r="F262" s="60">
        <f t="shared" ref="F262:J263" si="211">+F263</f>
        <v>800000000</v>
      </c>
      <c r="G262" s="60">
        <f t="shared" si="211"/>
        <v>0</v>
      </c>
      <c r="H262" s="60">
        <f t="shared" si="211"/>
        <v>0</v>
      </c>
      <c r="I262" s="60">
        <f t="shared" si="211"/>
        <v>0</v>
      </c>
      <c r="J262" s="60">
        <f t="shared" si="211"/>
        <v>0</v>
      </c>
      <c r="K262" s="40">
        <f t="shared" si="202"/>
        <v>0</v>
      </c>
      <c r="L262" s="60">
        <f>+L263</f>
        <v>800000000</v>
      </c>
      <c r="M262" s="318">
        <f t="shared" si="169"/>
        <v>8.7496563695429083E-5</v>
      </c>
      <c r="N262" s="60">
        <f t="shared" ref="N262:W263" si="212">+N263</f>
        <v>0</v>
      </c>
      <c r="O262" s="60">
        <f t="shared" si="212"/>
        <v>32318600</v>
      </c>
      <c r="P262" s="60">
        <f t="shared" si="212"/>
        <v>767681400</v>
      </c>
      <c r="Q262" s="60">
        <f t="shared" si="212"/>
        <v>32220990.210000001</v>
      </c>
      <c r="R262" s="60">
        <f t="shared" si="212"/>
        <v>767779009.78999996</v>
      </c>
      <c r="S262" s="60">
        <f t="shared" si="212"/>
        <v>97609.789999999106</v>
      </c>
      <c r="T262" s="60">
        <f t="shared" si="212"/>
        <v>2390.21</v>
      </c>
      <c r="U262" s="60">
        <f t="shared" si="212"/>
        <v>32218600</v>
      </c>
      <c r="V262" s="60">
        <f t="shared" si="212"/>
        <v>2390.21</v>
      </c>
      <c r="W262" s="60">
        <f t="shared" si="212"/>
        <v>0</v>
      </c>
      <c r="X262" s="176">
        <f t="shared" si="173"/>
        <v>4.02762377625E-2</v>
      </c>
      <c r="Y262" s="176">
        <f t="shared" si="174"/>
        <v>2.9877624999999999E-6</v>
      </c>
      <c r="Z262" s="176">
        <f t="shared" si="175"/>
        <v>2.9877624999999999E-6</v>
      </c>
      <c r="AA262" s="176">
        <f t="shared" si="187"/>
        <v>7.4181767364125964E-5</v>
      </c>
      <c r="AB262" s="354">
        <f t="shared" si="207"/>
        <v>1</v>
      </c>
    </row>
    <row r="263" spans="1:29" ht="42" customHeight="1" x14ac:dyDescent="0.25">
      <c r="A263" s="113" t="s">
        <v>592</v>
      </c>
      <c r="B263" s="32" t="s">
        <v>37</v>
      </c>
      <c r="C263" s="32">
        <v>10</v>
      </c>
      <c r="D263" s="32" t="s">
        <v>38</v>
      </c>
      <c r="E263" s="39" t="s">
        <v>298</v>
      </c>
      <c r="F263" s="60">
        <f t="shared" si="211"/>
        <v>800000000</v>
      </c>
      <c r="G263" s="60">
        <f t="shared" si="211"/>
        <v>0</v>
      </c>
      <c r="H263" s="60">
        <f t="shared" si="211"/>
        <v>0</v>
      </c>
      <c r="I263" s="60">
        <f t="shared" si="211"/>
        <v>0</v>
      </c>
      <c r="J263" s="60">
        <f t="shared" si="211"/>
        <v>0</v>
      </c>
      <c r="K263" s="59">
        <f t="shared" si="202"/>
        <v>0</v>
      </c>
      <c r="L263" s="60">
        <f>+L264</f>
        <v>800000000</v>
      </c>
      <c r="M263" s="318">
        <f t="shared" si="169"/>
        <v>8.7496563695429083E-5</v>
      </c>
      <c r="N263" s="60">
        <f t="shared" si="212"/>
        <v>0</v>
      </c>
      <c r="O263" s="60">
        <f t="shared" si="212"/>
        <v>32318600</v>
      </c>
      <c r="P263" s="60">
        <f t="shared" si="212"/>
        <v>767681400</v>
      </c>
      <c r="Q263" s="60">
        <f t="shared" si="212"/>
        <v>32220990.210000001</v>
      </c>
      <c r="R263" s="60">
        <f t="shared" si="212"/>
        <v>767779009.78999996</v>
      </c>
      <c r="S263" s="60">
        <f t="shared" si="212"/>
        <v>97609.789999999106</v>
      </c>
      <c r="T263" s="60">
        <f t="shared" si="212"/>
        <v>2390.21</v>
      </c>
      <c r="U263" s="60">
        <f t="shared" si="212"/>
        <v>32218600</v>
      </c>
      <c r="V263" s="60">
        <f t="shared" si="212"/>
        <v>2390.21</v>
      </c>
      <c r="W263" s="60">
        <f t="shared" si="212"/>
        <v>0</v>
      </c>
      <c r="X263" s="176">
        <f t="shared" si="173"/>
        <v>4.02762377625E-2</v>
      </c>
      <c r="Y263" s="352">
        <f t="shared" si="174"/>
        <v>2.9877624999999999E-6</v>
      </c>
      <c r="Z263" s="352">
        <f t="shared" si="175"/>
        <v>2.9877624999999999E-6</v>
      </c>
      <c r="AA263" s="352">
        <f t="shared" si="187"/>
        <v>7.4181767364125964E-5</v>
      </c>
      <c r="AB263" s="177">
        <f t="shared" si="207"/>
        <v>1</v>
      </c>
    </row>
    <row r="264" spans="1:29" ht="42" customHeight="1" x14ac:dyDescent="0.25">
      <c r="A264" s="114" t="s">
        <v>593</v>
      </c>
      <c r="B264" s="43" t="s">
        <v>37</v>
      </c>
      <c r="C264" s="43">
        <v>10</v>
      </c>
      <c r="D264" s="43" t="s">
        <v>38</v>
      </c>
      <c r="E264" s="44" t="s">
        <v>268</v>
      </c>
      <c r="F264" s="45">
        <v>800000000</v>
      </c>
      <c r="G264" s="56">
        <v>0</v>
      </c>
      <c r="H264" s="56">
        <v>0</v>
      </c>
      <c r="I264" s="56">
        <v>0</v>
      </c>
      <c r="J264" s="56">
        <v>0</v>
      </c>
      <c r="K264" s="45">
        <f t="shared" si="202"/>
        <v>0</v>
      </c>
      <c r="L264" s="46">
        <f>+F264+K264</f>
        <v>800000000</v>
      </c>
      <c r="M264" s="47">
        <f t="shared" si="169"/>
        <v>8.7496563695429083E-5</v>
      </c>
      <c r="N264" s="45">
        <v>0</v>
      </c>
      <c r="O264" s="45">
        <v>32318600</v>
      </c>
      <c r="P264" s="45">
        <f>L264-O264</f>
        <v>767681400</v>
      </c>
      <c r="Q264" s="45">
        <v>32220990.210000001</v>
      </c>
      <c r="R264" s="45">
        <f>+L264-Q264</f>
        <v>767779009.78999996</v>
      </c>
      <c r="S264" s="45">
        <f>O264-Q264</f>
        <v>97609.789999999106</v>
      </c>
      <c r="T264" s="45">
        <v>2390.21</v>
      </c>
      <c r="U264" s="45">
        <f>+Q264-T264</f>
        <v>32218600</v>
      </c>
      <c r="V264" s="45">
        <v>2390.21</v>
      </c>
      <c r="W264" s="48">
        <f>+T264-V264</f>
        <v>0</v>
      </c>
      <c r="X264" s="54">
        <f t="shared" si="173"/>
        <v>4.02762377625E-2</v>
      </c>
      <c r="Y264" s="179">
        <f t="shared" si="174"/>
        <v>2.9877624999999999E-6</v>
      </c>
      <c r="Z264" s="179">
        <f t="shared" si="175"/>
        <v>2.9877624999999999E-6</v>
      </c>
      <c r="AA264" s="179">
        <f t="shared" si="187"/>
        <v>7.4181767364125964E-5</v>
      </c>
      <c r="AB264" s="353">
        <f t="shared" si="207"/>
        <v>1</v>
      </c>
    </row>
    <row r="265" spans="1:29" ht="63.75" customHeight="1" x14ac:dyDescent="0.25">
      <c r="A265" s="113" t="s">
        <v>300</v>
      </c>
      <c r="B265" s="32" t="s">
        <v>37</v>
      </c>
      <c r="C265" s="32">
        <v>10</v>
      </c>
      <c r="D265" s="32" t="s">
        <v>38</v>
      </c>
      <c r="E265" s="39" t="s">
        <v>301</v>
      </c>
      <c r="F265" s="59">
        <f t="shared" ref="F265:K267" si="213">+F266</f>
        <v>3304000000</v>
      </c>
      <c r="G265" s="59">
        <f t="shared" si="213"/>
        <v>0</v>
      </c>
      <c r="H265" s="59">
        <f t="shared" si="213"/>
        <v>0</v>
      </c>
      <c r="I265" s="59">
        <f t="shared" si="213"/>
        <v>0</v>
      </c>
      <c r="J265" s="59">
        <f t="shared" si="213"/>
        <v>0</v>
      </c>
      <c r="K265" s="59">
        <f t="shared" si="213"/>
        <v>0</v>
      </c>
      <c r="L265" s="59">
        <f>+L266</f>
        <v>3304000000</v>
      </c>
      <c r="M265" s="318">
        <f t="shared" ref="M265:M306" si="214">L265/$L$307</f>
        <v>3.6136080806212212E-4</v>
      </c>
      <c r="N265" s="59">
        <f t="shared" ref="N265:W267" si="215">+N266</f>
        <v>0</v>
      </c>
      <c r="O265" s="59">
        <f t="shared" si="215"/>
        <v>1801661258</v>
      </c>
      <c r="P265" s="59">
        <f t="shared" si="215"/>
        <v>1502338742</v>
      </c>
      <c r="Q265" s="59">
        <f t="shared" si="215"/>
        <v>1716305928.9000001</v>
      </c>
      <c r="R265" s="59">
        <f t="shared" si="215"/>
        <v>1587694071.0999999</v>
      </c>
      <c r="S265" s="59">
        <f t="shared" si="215"/>
        <v>85355329.099999905</v>
      </c>
      <c r="T265" s="59">
        <f t="shared" si="215"/>
        <v>152283858.90000001</v>
      </c>
      <c r="U265" s="59">
        <f t="shared" si="215"/>
        <v>1564022070</v>
      </c>
      <c r="V265" s="59">
        <f t="shared" si="215"/>
        <v>144783858.90000001</v>
      </c>
      <c r="W265" s="59">
        <f t="shared" si="215"/>
        <v>7500000</v>
      </c>
      <c r="X265" s="176">
        <f t="shared" si="173"/>
        <v>0.51946305354116229</v>
      </c>
      <c r="Y265" s="176">
        <f t="shared" si="174"/>
        <v>4.6090756325665859E-2</v>
      </c>
      <c r="Z265" s="176">
        <f t="shared" si="175"/>
        <v>4.3820780538740924E-2</v>
      </c>
      <c r="AA265" s="176">
        <f t="shared" si="187"/>
        <v>8.8727689123349038E-2</v>
      </c>
      <c r="AB265" s="177">
        <f t="shared" si="207"/>
        <v>0.95074986900006908</v>
      </c>
    </row>
    <row r="266" spans="1:29" ht="63.75" customHeight="1" x14ac:dyDescent="0.25">
      <c r="A266" s="113" t="s">
        <v>594</v>
      </c>
      <c r="B266" s="32" t="s">
        <v>37</v>
      </c>
      <c r="C266" s="32">
        <v>10</v>
      </c>
      <c r="D266" s="32" t="s">
        <v>38</v>
      </c>
      <c r="E266" s="39" t="s">
        <v>264</v>
      </c>
      <c r="F266" s="59">
        <f t="shared" si="213"/>
        <v>3304000000</v>
      </c>
      <c r="G266" s="59">
        <f t="shared" si="213"/>
        <v>0</v>
      </c>
      <c r="H266" s="59">
        <f t="shared" si="213"/>
        <v>0</v>
      </c>
      <c r="I266" s="59">
        <f t="shared" si="213"/>
        <v>0</v>
      </c>
      <c r="J266" s="59">
        <f t="shared" si="213"/>
        <v>0</v>
      </c>
      <c r="K266" s="59">
        <f t="shared" si="213"/>
        <v>0</v>
      </c>
      <c r="L266" s="59">
        <f>+L267</f>
        <v>3304000000</v>
      </c>
      <c r="M266" s="318">
        <f t="shared" si="214"/>
        <v>3.6136080806212212E-4</v>
      </c>
      <c r="N266" s="59">
        <f t="shared" si="215"/>
        <v>0</v>
      </c>
      <c r="O266" s="59">
        <f t="shared" si="215"/>
        <v>1801661258</v>
      </c>
      <c r="P266" s="59">
        <f t="shared" si="215"/>
        <v>1502338742</v>
      </c>
      <c r="Q266" s="59">
        <f t="shared" si="215"/>
        <v>1716305928.9000001</v>
      </c>
      <c r="R266" s="59">
        <f t="shared" si="215"/>
        <v>1587694071.0999999</v>
      </c>
      <c r="S266" s="59">
        <f t="shared" si="215"/>
        <v>85355329.099999905</v>
      </c>
      <c r="T266" s="59">
        <f t="shared" si="215"/>
        <v>152283858.90000001</v>
      </c>
      <c r="U266" s="59">
        <f t="shared" si="215"/>
        <v>1564022070</v>
      </c>
      <c r="V266" s="59">
        <f t="shared" si="215"/>
        <v>144783858.90000001</v>
      </c>
      <c r="W266" s="59">
        <f t="shared" si="215"/>
        <v>7500000</v>
      </c>
      <c r="X266" s="176">
        <f t="shared" si="173"/>
        <v>0.51946305354116229</v>
      </c>
      <c r="Y266" s="176">
        <f t="shared" si="174"/>
        <v>4.6090756325665859E-2</v>
      </c>
      <c r="Z266" s="176">
        <f t="shared" si="175"/>
        <v>4.3820780538740924E-2</v>
      </c>
      <c r="AA266" s="176">
        <f t="shared" si="187"/>
        <v>8.8727689123349038E-2</v>
      </c>
      <c r="AB266" s="177">
        <f t="shared" si="207"/>
        <v>0.95074986900006908</v>
      </c>
    </row>
    <row r="267" spans="1:29" ht="42" customHeight="1" x14ac:dyDescent="0.25">
      <c r="A267" s="113" t="s">
        <v>595</v>
      </c>
      <c r="B267" s="32" t="s">
        <v>37</v>
      </c>
      <c r="C267" s="32">
        <v>10</v>
      </c>
      <c r="D267" s="32" t="s">
        <v>38</v>
      </c>
      <c r="E267" s="39" t="s">
        <v>266</v>
      </c>
      <c r="F267" s="59">
        <f t="shared" si="213"/>
        <v>3304000000</v>
      </c>
      <c r="G267" s="59">
        <f t="shared" si="213"/>
        <v>0</v>
      </c>
      <c r="H267" s="59">
        <f t="shared" si="213"/>
        <v>0</v>
      </c>
      <c r="I267" s="59">
        <f t="shared" si="213"/>
        <v>0</v>
      </c>
      <c r="J267" s="59">
        <f t="shared" si="213"/>
        <v>0</v>
      </c>
      <c r="K267" s="59">
        <f t="shared" si="213"/>
        <v>0</v>
      </c>
      <c r="L267" s="59">
        <f>+L268</f>
        <v>3304000000</v>
      </c>
      <c r="M267" s="318">
        <f t="shared" si="214"/>
        <v>3.6136080806212212E-4</v>
      </c>
      <c r="N267" s="59">
        <f t="shared" si="215"/>
        <v>0</v>
      </c>
      <c r="O267" s="59">
        <f t="shared" si="215"/>
        <v>1801661258</v>
      </c>
      <c r="P267" s="59">
        <f t="shared" si="215"/>
        <v>1502338742</v>
      </c>
      <c r="Q267" s="59">
        <f t="shared" si="215"/>
        <v>1716305928.9000001</v>
      </c>
      <c r="R267" s="59">
        <f t="shared" si="215"/>
        <v>1587694071.0999999</v>
      </c>
      <c r="S267" s="59">
        <f t="shared" si="215"/>
        <v>85355329.099999905</v>
      </c>
      <c r="T267" s="59">
        <f t="shared" si="215"/>
        <v>152283858.90000001</v>
      </c>
      <c r="U267" s="59">
        <f t="shared" si="215"/>
        <v>1564022070</v>
      </c>
      <c r="V267" s="59">
        <f t="shared" si="215"/>
        <v>144783858.90000001</v>
      </c>
      <c r="W267" s="59">
        <f t="shared" si="215"/>
        <v>7500000</v>
      </c>
      <c r="X267" s="176">
        <f t="shared" si="173"/>
        <v>0.51946305354116229</v>
      </c>
      <c r="Y267" s="176">
        <f t="shared" si="174"/>
        <v>4.6090756325665859E-2</v>
      </c>
      <c r="Z267" s="176">
        <f t="shared" si="175"/>
        <v>4.3820780538740924E-2</v>
      </c>
      <c r="AA267" s="176">
        <f t="shared" si="187"/>
        <v>8.8727689123349038E-2</v>
      </c>
      <c r="AB267" s="177">
        <f t="shared" si="207"/>
        <v>0.95074986900006908</v>
      </c>
    </row>
    <row r="268" spans="1:29" ht="42" customHeight="1" x14ac:dyDescent="0.25">
      <c r="A268" s="114" t="s">
        <v>596</v>
      </c>
      <c r="B268" s="43" t="s">
        <v>37</v>
      </c>
      <c r="C268" s="43">
        <v>10</v>
      </c>
      <c r="D268" s="43" t="s">
        <v>38</v>
      </c>
      <c r="E268" s="44" t="s">
        <v>268</v>
      </c>
      <c r="F268" s="45">
        <v>3304000000</v>
      </c>
      <c r="G268" s="45">
        <v>0</v>
      </c>
      <c r="H268" s="45">
        <v>0</v>
      </c>
      <c r="I268" s="45">
        <v>0</v>
      </c>
      <c r="J268" s="45">
        <v>0</v>
      </c>
      <c r="K268" s="45">
        <f>+G268-H268+I268-J268</f>
        <v>0</v>
      </c>
      <c r="L268" s="46">
        <f>+F268+K268</f>
        <v>3304000000</v>
      </c>
      <c r="M268" s="47">
        <f t="shared" si="214"/>
        <v>3.6136080806212212E-4</v>
      </c>
      <c r="N268" s="45">
        <v>0</v>
      </c>
      <c r="O268" s="45">
        <v>1801661258</v>
      </c>
      <c r="P268" s="45">
        <f>L268-O268</f>
        <v>1502338742</v>
      </c>
      <c r="Q268" s="45">
        <v>1716305928.9000001</v>
      </c>
      <c r="R268" s="45">
        <f>+L268-Q268</f>
        <v>1587694071.0999999</v>
      </c>
      <c r="S268" s="45">
        <f>O268-Q268</f>
        <v>85355329.099999905</v>
      </c>
      <c r="T268" s="45">
        <v>152283858.90000001</v>
      </c>
      <c r="U268" s="45">
        <f>+Q268-T268</f>
        <v>1564022070</v>
      </c>
      <c r="V268" s="45">
        <v>144783858.90000001</v>
      </c>
      <c r="W268" s="48">
        <f>+T268-V268</f>
        <v>7500000</v>
      </c>
      <c r="X268" s="54">
        <f t="shared" ref="X268:X307" si="216">+Q268/L268</f>
        <v>0.51946305354116229</v>
      </c>
      <c r="Y268" s="54">
        <f t="shared" ref="Y268:Y307" si="217">+T268/L268</f>
        <v>4.6090756325665859E-2</v>
      </c>
      <c r="Z268" s="54">
        <f t="shared" ref="Z268:Z307" si="218">+V268/L268</f>
        <v>4.3820780538740924E-2</v>
      </c>
      <c r="AA268" s="54">
        <f t="shared" si="187"/>
        <v>8.8727689123349038E-2</v>
      </c>
      <c r="AB268" s="178">
        <f t="shared" si="207"/>
        <v>0.95074986900006908</v>
      </c>
    </row>
    <row r="269" spans="1:29" ht="42" customHeight="1" x14ac:dyDescent="0.25">
      <c r="A269" s="113" t="s">
        <v>305</v>
      </c>
      <c r="B269" s="32" t="s">
        <v>37</v>
      </c>
      <c r="C269" s="32">
        <v>10</v>
      </c>
      <c r="D269" s="32" t="s">
        <v>38</v>
      </c>
      <c r="E269" s="39" t="s">
        <v>306</v>
      </c>
      <c r="F269" s="60">
        <f t="shared" ref="F269:K269" si="219">+F270</f>
        <v>94960668540</v>
      </c>
      <c r="G269" s="60">
        <f t="shared" si="219"/>
        <v>0</v>
      </c>
      <c r="H269" s="60">
        <f t="shared" si="219"/>
        <v>0</v>
      </c>
      <c r="I269" s="60">
        <f t="shared" si="219"/>
        <v>0</v>
      </c>
      <c r="J269" s="60">
        <f t="shared" si="219"/>
        <v>0</v>
      </c>
      <c r="K269" s="59">
        <f t="shared" si="219"/>
        <v>0</v>
      </c>
      <c r="L269" s="60">
        <f>+L270</f>
        <v>94960668540</v>
      </c>
      <c r="M269" s="318">
        <f t="shared" si="214"/>
        <v>1.0385915229338297E-2</v>
      </c>
      <c r="N269" s="60">
        <f t="shared" ref="N269:W269" si="220">+N270</f>
        <v>0</v>
      </c>
      <c r="O269" s="60">
        <f t="shared" si="220"/>
        <v>94331894660</v>
      </c>
      <c r="P269" s="60">
        <f t="shared" si="220"/>
        <v>628773880</v>
      </c>
      <c r="Q269" s="60">
        <f t="shared" si="220"/>
        <v>94275344660</v>
      </c>
      <c r="R269" s="60">
        <f t="shared" si="220"/>
        <v>685323880</v>
      </c>
      <c r="S269" s="60">
        <f t="shared" si="220"/>
        <v>56550000</v>
      </c>
      <c r="T269" s="60">
        <f t="shared" si="220"/>
        <v>6267684178</v>
      </c>
      <c r="U269" s="60">
        <f t="shared" si="220"/>
        <v>88007660482</v>
      </c>
      <c r="V269" s="60">
        <f t="shared" si="220"/>
        <v>6267684178</v>
      </c>
      <c r="W269" s="60">
        <f t="shared" si="220"/>
        <v>0</v>
      </c>
      <c r="X269" s="176">
        <f t="shared" si="216"/>
        <v>0.99278307650381248</v>
      </c>
      <c r="Y269" s="176">
        <f t="shared" si="217"/>
        <v>6.6002949161629812E-2</v>
      </c>
      <c r="Z269" s="176">
        <f t="shared" si="218"/>
        <v>6.6002949161629812E-2</v>
      </c>
      <c r="AA269" s="176">
        <f t="shared" si="187"/>
        <v>6.6482750082793488E-2</v>
      </c>
      <c r="AB269" s="177">
        <f t="shared" si="207"/>
        <v>1</v>
      </c>
    </row>
    <row r="270" spans="1:29" ht="42" customHeight="1" x14ac:dyDescent="0.25">
      <c r="A270" s="113" t="s">
        <v>307</v>
      </c>
      <c r="B270" s="32" t="s">
        <v>37</v>
      </c>
      <c r="C270" s="32">
        <v>10</v>
      </c>
      <c r="D270" s="32" t="s">
        <v>38</v>
      </c>
      <c r="E270" s="72" t="s">
        <v>255</v>
      </c>
      <c r="F270" s="60">
        <f>+F271+F275</f>
        <v>94960668540</v>
      </c>
      <c r="G270" s="60">
        <f>+G271+G275</f>
        <v>0</v>
      </c>
      <c r="H270" s="60">
        <f>+H271+H275</f>
        <v>0</v>
      </c>
      <c r="I270" s="60">
        <f>+I271+I275</f>
        <v>0</v>
      </c>
      <c r="J270" s="60">
        <f>+J271+J275</f>
        <v>0</v>
      </c>
      <c r="K270" s="59">
        <f>+K271</f>
        <v>0</v>
      </c>
      <c r="L270" s="60">
        <f>+L271+L275</f>
        <v>94960668540</v>
      </c>
      <c r="M270" s="318">
        <f t="shared" si="214"/>
        <v>1.0385915229338297E-2</v>
      </c>
      <c r="N270" s="60">
        <f t="shared" ref="N270:W270" si="221">+N271+N275</f>
        <v>0</v>
      </c>
      <c r="O270" s="60">
        <f>+O271+O275</f>
        <v>94331894660</v>
      </c>
      <c r="P270" s="60">
        <f t="shared" si="221"/>
        <v>628773880</v>
      </c>
      <c r="Q270" s="60">
        <f t="shared" si="221"/>
        <v>94275344660</v>
      </c>
      <c r="R270" s="60">
        <f t="shared" si="221"/>
        <v>685323880</v>
      </c>
      <c r="S270" s="60">
        <f t="shared" si="221"/>
        <v>56550000</v>
      </c>
      <c r="T270" s="60">
        <f t="shared" si="221"/>
        <v>6267684178</v>
      </c>
      <c r="U270" s="60">
        <f t="shared" si="221"/>
        <v>88007660482</v>
      </c>
      <c r="V270" s="60">
        <f t="shared" si="221"/>
        <v>6267684178</v>
      </c>
      <c r="W270" s="60">
        <f t="shared" si="221"/>
        <v>0</v>
      </c>
      <c r="X270" s="176">
        <f t="shared" si="216"/>
        <v>0.99278307650381248</v>
      </c>
      <c r="Y270" s="176">
        <f t="shared" si="217"/>
        <v>6.6002949161629812E-2</v>
      </c>
      <c r="Z270" s="176">
        <f t="shared" si="218"/>
        <v>6.6002949161629812E-2</v>
      </c>
      <c r="AA270" s="176">
        <f t="shared" si="187"/>
        <v>6.6482750082793488E-2</v>
      </c>
      <c r="AB270" s="177">
        <f t="shared" si="207"/>
        <v>1</v>
      </c>
    </row>
    <row r="271" spans="1:29" ht="42" customHeight="1" x14ac:dyDescent="0.25">
      <c r="A271" s="113" t="s">
        <v>308</v>
      </c>
      <c r="B271" s="32" t="s">
        <v>37</v>
      </c>
      <c r="C271" s="32">
        <v>10</v>
      </c>
      <c r="D271" s="32" t="s">
        <v>38</v>
      </c>
      <c r="E271" s="39" t="s">
        <v>309</v>
      </c>
      <c r="F271" s="60">
        <f t="shared" ref="F271:J273" si="222">+F272</f>
        <v>1200000000</v>
      </c>
      <c r="G271" s="60">
        <f t="shared" si="222"/>
        <v>0</v>
      </c>
      <c r="H271" s="60">
        <f t="shared" si="222"/>
        <v>0</v>
      </c>
      <c r="I271" s="60">
        <f t="shared" si="222"/>
        <v>0</v>
      </c>
      <c r="J271" s="60">
        <f t="shared" si="222"/>
        <v>0</v>
      </c>
      <c r="K271" s="59">
        <f>+K272</f>
        <v>0</v>
      </c>
      <c r="L271" s="60">
        <f>+L272</f>
        <v>1200000000</v>
      </c>
      <c r="M271" s="318">
        <f t="shared" si="214"/>
        <v>1.3124484554314362E-4</v>
      </c>
      <c r="N271" s="60">
        <f t="shared" ref="N271:W273" si="223">+N272</f>
        <v>0</v>
      </c>
      <c r="O271" s="60">
        <f t="shared" si="223"/>
        <v>571226120</v>
      </c>
      <c r="P271" s="60">
        <f t="shared" si="223"/>
        <v>628773880</v>
      </c>
      <c r="Q271" s="60">
        <f t="shared" si="223"/>
        <v>514676120</v>
      </c>
      <c r="R271" s="60">
        <f t="shared" si="223"/>
        <v>685323880</v>
      </c>
      <c r="S271" s="60">
        <f t="shared" si="223"/>
        <v>56550000</v>
      </c>
      <c r="T271" s="60">
        <f t="shared" si="223"/>
        <v>37829331</v>
      </c>
      <c r="U271" s="60">
        <f t="shared" si="223"/>
        <v>476846789</v>
      </c>
      <c r="V271" s="60">
        <f t="shared" si="223"/>
        <v>37829331</v>
      </c>
      <c r="W271" s="60">
        <f t="shared" si="223"/>
        <v>0</v>
      </c>
      <c r="X271" s="176">
        <f t="shared" si="216"/>
        <v>0.42889676666666665</v>
      </c>
      <c r="Y271" s="176">
        <f t="shared" si="217"/>
        <v>3.1524442499999999E-2</v>
      </c>
      <c r="Z271" s="176">
        <f t="shared" si="218"/>
        <v>3.1524442499999999E-2</v>
      </c>
      <c r="AA271" s="176">
        <f t="shared" si="187"/>
        <v>7.350123607833213E-2</v>
      </c>
      <c r="AB271" s="177">
        <f t="shared" si="207"/>
        <v>1</v>
      </c>
    </row>
    <row r="272" spans="1:29" ht="80.25" customHeight="1" x14ac:dyDescent="0.25">
      <c r="A272" s="113" t="s">
        <v>597</v>
      </c>
      <c r="B272" s="32" t="s">
        <v>37</v>
      </c>
      <c r="C272" s="32">
        <v>10</v>
      </c>
      <c r="D272" s="32" t="s">
        <v>38</v>
      </c>
      <c r="E272" s="39" t="s">
        <v>311</v>
      </c>
      <c r="F272" s="60">
        <f t="shared" si="222"/>
        <v>1200000000</v>
      </c>
      <c r="G272" s="60">
        <f t="shared" si="222"/>
        <v>0</v>
      </c>
      <c r="H272" s="60">
        <f t="shared" si="222"/>
        <v>0</v>
      </c>
      <c r="I272" s="60">
        <f t="shared" si="222"/>
        <v>0</v>
      </c>
      <c r="J272" s="60">
        <f t="shared" si="222"/>
        <v>0</v>
      </c>
      <c r="K272" s="59">
        <f>+K273</f>
        <v>0</v>
      </c>
      <c r="L272" s="60">
        <f>+L273</f>
        <v>1200000000</v>
      </c>
      <c r="M272" s="318">
        <f t="shared" si="214"/>
        <v>1.3124484554314362E-4</v>
      </c>
      <c r="N272" s="60">
        <f t="shared" si="223"/>
        <v>0</v>
      </c>
      <c r="O272" s="60">
        <f t="shared" si="223"/>
        <v>571226120</v>
      </c>
      <c r="P272" s="60">
        <f t="shared" si="223"/>
        <v>628773880</v>
      </c>
      <c r="Q272" s="60">
        <f t="shared" si="223"/>
        <v>514676120</v>
      </c>
      <c r="R272" s="60">
        <f t="shared" si="223"/>
        <v>685323880</v>
      </c>
      <c r="S272" s="60">
        <f t="shared" si="223"/>
        <v>56550000</v>
      </c>
      <c r="T272" s="60">
        <f t="shared" si="223"/>
        <v>37829331</v>
      </c>
      <c r="U272" s="60">
        <f t="shared" si="223"/>
        <v>476846789</v>
      </c>
      <c r="V272" s="60">
        <f t="shared" si="223"/>
        <v>37829331</v>
      </c>
      <c r="W272" s="60">
        <f t="shared" si="223"/>
        <v>0</v>
      </c>
      <c r="X272" s="176">
        <f t="shared" si="216"/>
        <v>0.42889676666666665</v>
      </c>
      <c r="Y272" s="176">
        <f t="shared" si="217"/>
        <v>3.1524442499999999E-2</v>
      </c>
      <c r="Z272" s="176">
        <f t="shared" si="218"/>
        <v>3.1524442499999999E-2</v>
      </c>
      <c r="AA272" s="176">
        <f t="shared" si="187"/>
        <v>7.350123607833213E-2</v>
      </c>
      <c r="AB272" s="177">
        <f t="shared" si="207"/>
        <v>1</v>
      </c>
    </row>
    <row r="273" spans="1:29" ht="42" customHeight="1" x14ac:dyDescent="0.25">
      <c r="A273" s="113" t="s">
        <v>598</v>
      </c>
      <c r="B273" s="32" t="s">
        <v>37</v>
      </c>
      <c r="C273" s="32">
        <v>10</v>
      </c>
      <c r="D273" s="32" t="s">
        <v>38</v>
      </c>
      <c r="E273" s="39" t="s">
        <v>313</v>
      </c>
      <c r="F273" s="60">
        <f t="shared" si="222"/>
        <v>1200000000</v>
      </c>
      <c r="G273" s="60">
        <f t="shared" si="222"/>
        <v>0</v>
      </c>
      <c r="H273" s="60">
        <f t="shared" si="222"/>
        <v>0</v>
      </c>
      <c r="I273" s="60">
        <f t="shared" si="222"/>
        <v>0</v>
      </c>
      <c r="J273" s="60">
        <f t="shared" si="222"/>
        <v>0</v>
      </c>
      <c r="K273" s="59">
        <f>+K274</f>
        <v>0</v>
      </c>
      <c r="L273" s="60">
        <f>+L274</f>
        <v>1200000000</v>
      </c>
      <c r="M273" s="318">
        <f t="shared" si="214"/>
        <v>1.3124484554314362E-4</v>
      </c>
      <c r="N273" s="60">
        <f t="shared" si="223"/>
        <v>0</v>
      </c>
      <c r="O273" s="60">
        <f t="shared" si="223"/>
        <v>571226120</v>
      </c>
      <c r="P273" s="60">
        <f t="shared" si="223"/>
        <v>628773880</v>
      </c>
      <c r="Q273" s="60">
        <f t="shared" si="223"/>
        <v>514676120</v>
      </c>
      <c r="R273" s="60">
        <f t="shared" si="223"/>
        <v>685323880</v>
      </c>
      <c r="S273" s="60">
        <f t="shared" si="223"/>
        <v>56550000</v>
      </c>
      <c r="T273" s="60">
        <f t="shared" si="223"/>
        <v>37829331</v>
      </c>
      <c r="U273" s="60">
        <f t="shared" si="223"/>
        <v>476846789</v>
      </c>
      <c r="V273" s="60">
        <f t="shared" si="223"/>
        <v>37829331</v>
      </c>
      <c r="W273" s="60">
        <f t="shared" si="223"/>
        <v>0</v>
      </c>
      <c r="X273" s="176">
        <f t="shared" si="216"/>
        <v>0.42889676666666665</v>
      </c>
      <c r="Y273" s="176">
        <f t="shared" si="217"/>
        <v>3.1524442499999999E-2</v>
      </c>
      <c r="Z273" s="176">
        <f t="shared" si="218"/>
        <v>3.1524442499999999E-2</v>
      </c>
      <c r="AA273" s="176">
        <f t="shared" si="187"/>
        <v>7.350123607833213E-2</v>
      </c>
      <c r="AB273" s="177">
        <f t="shared" si="207"/>
        <v>1</v>
      </c>
    </row>
    <row r="274" spans="1:29" ht="42" customHeight="1" x14ac:dyDescent="0.25">
      <c r="A274" s="114" t="s">
        <v>599</v>
      </c>
      <c r="B274" s="43" t="s">
        <v>37</v>
      </c>
      <c r="C274" s="43">
        <v>10</v>
      </c>
      <c r="D274" s="43" t="s">
        <v>38</v>
      </c>
      <c r="E274" s="44" t="s">
        <v>268</v>
      </c>
      <c r="F274" s="45">
        <v>1200000000</v>
      </c>
      <c r="G274" s="45">
        <v>0</v>
      </c>
      <c r="H274" s="45">
        <v>0</v>
      </c>
      <c r="I274" s="45">
        <v>0</v>
      </c>
      <c r="J274" s="45">
        <v>0</v>
      </c>
      <c r="K274" s="45">
        <f>+G274-H274+I274-J274</f>
        <v>0</v>
      </c>
      <c r="L274" s="46">
        <f>+F274+K274</f>
        <v>1200000000</v>
      </c>
      <c r="M274" s="47">
        <f t="shared" si="214"/>
        <v>1.3124484554314362E-4</v>
      </c>
      <c r="N274" s="45">
        <v>0</v>
      </c>
      <c r="O274" s="45">
        <v>571226120</v>
      </c>
      <c r="P274" s="45">
        <f>L274-O274</f>
        <v>628773880</v>
      </c>
      <c r="Q274" s="45">
        <v>514676120</v>
      </c>
      <c r="R274" s="45">
        <f>+L274-Q274</f>
        <v>685323880</v>
      </c>
      <c r="S274" s="45">
        <f>O274-Q274</f>
        <v>56550000</v>
      </c>
      <c r="T274" s="45">
        <v>37829331</v>
      </c>
      <c r="U274" s="45">
        <f>+Q274-T274</f>
        <v>476846789</v>
      </c>
      <c r="V274" s="45">
        <v>37829331</v>
      </c>
      <c r="W274" s="48">
        <f>+T274-V274</f>
        <v>0</v>
      </c>
      <c r="X274" s="54">
        <f t="shared" si="216"/>
        <v>0.42889676666666665</v>
      </c>
      <c r="Y274" s="54">
        <f t="shared" si="217"/>
        <v>3.1524442499999999E-2</v>
      </c>
      <c r="Z274" s="54">
        <f t="shared" si="218"/>
        <v>3.1524442499999999E-2</v>
      </c>
      <c r="AA274" s="54">
        <f t="shared" si="187"/>
        <v>7.350123607833213E-2</v>
      </c>
      <c r="AB274" s="178">
        <f t="shared" si="207"/>
        <v>1</v>
      </c>
    </row>
    <row r="275" spans="1:29" ht="61.5" customHeight="1" x14ac:dyDescent="0.25">
      <c r="A275" s="113" t="s">
        <v>315</v>
      </c>
      <c r="B275" s="32" t="s">
        <v>37</v>
      </c>
      <c r="C275" s="32">
        <v>10</v>
      </c>
      <c r="D275" s="32" t="s">
        <v>38</v>
      </c>
      <c r="E275" s="39" t="s">
        <v>316</v>
      </c>
      <c r="F275" s="60">
        <f t="shared" ref="F275:K277" si="224">+F276</f>
        <v>93760668540</v>
      </c>
      <c r="G275" s="60">
        <f t="shared" si="224"/>
        <v>0</v>
      </c>
      <c r="H275" s="60">
        <f t="shared" si="224"/>
        <v>0</v>
      </c>
      <c r="I275" s="60">
        <f t="shared" si="224"/>
        <v>0</v>
      </c>
      <c r="J275" s="60">
        <f t="shared" si="224"/>
        <v>0</v>
      </c>
      <c r="K275" s="59">
        <f t="shared" si="224"/>
        <v>0</v>
      </c>
      <c r="L275" s="60">
        <f>+L276</f>
        <v>93760668540</v>
      </c>
      <c r="M275" s="318">
        <f t="shared" si="214"/>
        <v>1.0254670383795154E-2</v>
      </c>
      <c r="N275" s="60">
        <f t="shared" ref="N275:W277" si="225">+N276</f>
        <v>0</v>
      </c>
      <c r="O275" s="60">
        <f t="shared" si="225"/>
        <v>93760668540</v>
      </c>
      <c r="P275" s="60">
        <f t="shared" si="225"/>
        <v>0</v>
      </c>
      <c r="Q275" s="60">
        <f t="shared" si="225"/>
        <v>93760668540</v>
      </c>
      <c r="R275" s="60">
        <f t="shared" si="225"/>
        <v>0</v>
      </c>
      <c r="S275" s="60">
        <f t="shared" si="225"/>
        <v>0</v>
      </c>
      <c r="T275" s="60">
        <f t="shared" si="225"/>
        <v>6229854847</v>
      </c>
      <c r="U275" s="60">
        <f t="shared" si="225"/>
        <v>87530813693</v>
      </c>
      <c r="V275" s="60">
        <f t="shared" si="225"/>
        <v>6229854847</v>
      </c>
      <c r="W275" s="60">
        <f t="shared" si="225"/>
        <v>0</v>
      </c>
      <c r="X275" s="176">
        <f t="shared" si="216"/>
        <v>1</v>
      </c>
      <c r="Y275" s="176">
        <f t="shared" si="217"/>
        <v>6.6444223830829777E-2</v>
      </c>
      <c r="Z275" s="176">
        <f t="shared" si="218"/>
        <v>6.6444223830829777E-2</v>
      </c>
      <c r="AA275" s="176">
        <f t="shared" si="187"/>
        <v>6.6444223830829777E-2</v>
      </c>
      <c r="AB275" s="177">
        <f t="shared" si="207"/>
        <v>1</v>
      </c>
    </row>
    <row r="276" spans="1:29" ht="82.5" customHeight="1" x14ac:dyDescent="0.25">
      <c r="A276" s="113" t="s">
        <v>600</v>
      </c>
      <c r="B276" s="32" t="s">
        <v>37</v>
      </c>
      <c r="C276" s="32">
        <v>10</v>
      </c>
      <c r="D276" s="32" t="s">
        <v>38</v>
      </c>
      <c r="E276" s="39" t="s">
        <v>311</v>
      </c>
      <c r="F276" s="60">
        <f t="shared" si="224"/>
        <v>93760668540</v>
      </c>
      <c r="G276" s="60">
        <f t="shared" si="224"/>
        <v>0</v>
      </c>
      <c r="H276" s="60">
        <f t="shared" si="224"/>
        <v>0</v>
      </c>
      <c r="I276" s="60">
        <f t="shared" si="224"/>
        <v>0</v>
      </c>
      <c r="J276" s="60">
        <f t="shared" si="224"/>
        <v>0</v>
      </c>
      <c r="K276" s="59">
        <f t="shared" si="224"/>
        <v>0</v>
      </c>
      <c r="L276" s="60">
        <f>+L277</f>
        <v>93760668540</v>
      </c>
      <c r="M276" s="318">
        <f t="shared" si="214"/>
        <v>1.0254670383795154E-2</v>
      </c>
      <c r="N276" s="60">
        <f t="shared" si="225"/>
        <v>0</v>
      </c>
      <c r="O276" s="60">
        <f t="shared" si="225"/>
        <v>93760668540</v>
      </c>
      <c r="P276" s="60">
        <f t="shared" si="225"/>
        <v>0</v>
      </c>
      <c r="Q276" s="60">
        <f t="shared" si="225"/>
        <v>93760668540</v>
      </c>
      <c r="R276" s="60">
        <f t="shared" si="225"/>
        <v>0</v>
      </c>
      <c r="S276" s="60">
        <f t="shared" si="225"/>
        <v>0</v>
      </c>
      <c r="T276" s="60">
        <f t="shared" si="225"/>
        <v>6229854847</v>
      </c>
      <c r="U276" s="60">
        <f t="shared" si="225"/>
        <v>87530813693</v>
      </c>
      <c r="V276" s="60">
        <f t="shared" si="225"/>
        <v>6229854847</v>
      </c>
      <c r="W276" s="60">
        <f t="shared" si="225"/>
        <v>0</v>
      </c>
      <c r="X276" s="176">
        <f t="shared" si="216"/>
        <v>1</v>
      </c>
      <c r="Y276" s="176">
        <f t="shared" si="217"/>
        <v>6.6444223830829777E-2</v>
      </c>
      <c r="Z276" s="176">
        <f t="shared" si="218"/>
        <v>6.6444223830829777E-2</v>
      </c>
      <c r="AA276" s="176">
        <f t="shared" si="187"/>
        <v>6.6444223830829777E-2</v>
      </c>
      <c r="AB276" s="177">
        <f t="shared" si="207"/>
        <v>1</v>
      </c>
    </row>
    <row r="277" spans="1:29" ht="61.5" customHeight="1" x14ac:dyDescent="0.25">
      <c r="A277" s="113" t="s">
        <v>601</v>
      </c>
      <c r="B277" s="32" t="s">
        <v>37</v>
      </c>
      <c r="C277" s="32">
        <v>10</v>
      </c>
      <c r="D277" s="32" t="s">
        <v>38</v>
      </c>
      <c r="E277" s="39" t="s">
        <v>319</v>
      </c>
      <c r="F277" s="60">
        <f t="shared" si="224"/>
        <v>93760668540</v>
      </c>
      <c r="G277" s="60">
        <f t="shared" si="224"/>
        <v>0</v>
      </c>
      <c r="H277" s="60">
        <f t="shared" si="224"/>
        <v>0</v>
      </c>
      <c r="I277" s="60">
        <f t="shared" si="224"/>
        <v>0</v>
      </c>
      <c r="J277" s="60">
        <f t="shared" si="224"/>
        <v>0</v>
      </c>
      <c r="K277" s="59">
        <f t="shared" si="224"/>
        <v>0</v>
      </c>
      <c r="L277" s="60">
        <f>+L278</f>
        <v>93760668540</v>
      </c>
      <c r="M277" s="318">
        <f t="shared" si="214"/>
        <v>1.0254670383795154E-2</v>
      </c>
      <c r="N277" s="60">
        <f t="shared" si="225"/>
        <v>0</v>
      </c>
      <c r="O277" s="60">
        <f t="shared" si="225"/>
        <v>93760668540</v>
      </c>
      <c r="P277" s="60">
        <f t="shared" si="225"/>
        <v>0</v>
      </c>
      <c r="Q277" s="60">
        <f t="shared" si="225"/>
        <v>93760668540</v>
      </c>
      <c r="R277" s="60">
        <f t="shared" si="225"/>
        <v>0</v>
      </c>
      <c r="S277" s="60">
        <f t="shared" si="225"/>
        <v>0</v>
      </c>
      <c r="T277" s="60">
        <f t="shared" si="225"/>
        <v>6229854847</v>
      </c>
      <c r="U277" s="60">
        <f t="shared" si="225"/>
        <v>87530813693</v>
      </c>
      <c r="V277" s="60">
        <f t="shared" si="225"/>
        <v>6229854847</v>
      </c>
      <c r="W277" s="60">
        <f t="shared" si="225"/>
        <v>0</v>
      </c>
      <c r="X277" s="176">
        <f t="shared" si="216"/>
        <v>1</v>
      </c>
      <c r="Y277" s="176">
        <f t="shared" si="217"/>
        <v>6.6444223830829777E-2</v>
      </c>
      <c r="Z277" s="176">
        <f t="shared" si="218"/>
        <v>6.6444223830829777E-2</v>
      </c>
      <c r="AA277" s="176">
        <f t="shared" si="187"/>
        <v>6.6444223830829777E-2</v>
      </c>
      <c r="AB277" s="177">
        <f t="shared" si="207"/>
        <v>1</v>
      </c>
    </row>
    <row r="278" spans="1:29" s="133" customFormat="1" ht="42" customHeight="1" x14ac:dyDescent="0.25">
      <c r="A278" s="351" t="s">
        <v>602</v>
      </c>
      <c r="B278" s="83" t="s">
        <v>37</v>
      </c>
      <c r="C278" s="83">
        <v>10</v>
      </c>
      <c r="D278" s="83" t="s">
        <v>38</v>
      </c>
      <c r="E278" s="84" t="s">
        <v>268</v>
      </c>
      <c r="F278" s="126">
        <v>93760668540</v>
      </c>
      <c r="G278" s="126">
        <v>0</v>
      </c>
      <c r="H278" s="126">
        <v>0</v>
      </c>
      <c r="I278" s="126">
        <v>0</v>
      </c>
      <c r="J278" s="126">
        <v>0</v>
      </c>
      <c r="K278" s="126">
        <f>+G278-H278+I278-J278</f>
        <v>0</v>
      </c>
      <c r="L278" s="128">
        <f>+F278+K278</f>
        <v>93760668540</v>
      </c>
      <c r="M278" s="129">
        <f t="shared" si="214"/>
        <v>1.0254670383795154E-2</v>
      </c>
      <c r="N278" s="126">
        <v>0</v>
      </c>
      <c r="O278" s="126">
        <v>93760668540</v>
      </c>
      <c r="P278" s="126">
        <f>L278-O278</f>
        <v>0</v>
      </c>
      <c r="Q278" s="126">
        <v>93760668540</v>
      </c>
      <c r="R278" s="126">
        <f>+L278-Q278</f>
        <v>0</v>
      </c>
      <c r="S278" s="126">
        <f>O278-Q278</f>
        <v>0</v>
      </c>
      <c r="T278" s="126">
        <v>6229854847</v>
      </c>
      <c r="U278" s="126">
        <f>+Q278-T278</f>
        <v>87530813693</v>
      </c>
      <c r="V278" s="126">
        <v>6229854847</v>
      </c>
      <c r="W278" s="130">
        <f>+T278-V278</f>
        <v>0</v>
      </c>
      <c r="X278" s="54">
        <f t="shared" si="216"/>
        <v>1</v>
      </c>
      <c r="Y278" s="54">
        <f t="shared" si="217"/>
        <v>6.6444223830829777E-2</v>
      </c>
      <c r="Z278" s="54">
        <f t="shared" si="218"/>
        <v>6.6444223830829777E-2</v>
      </c>
      <c r="AA278" s="54">
        <f t="shared" si="187"/>
        <v>6.6444223830829777E-2</v>
      </c>
      <c r="AB278" s="178">
        <f t="shared" si="207"/>
        <v>1</v>
      </c>
      <c r="AC278" s="1"/>
    </row>
    <row r="279" spans="1:29" ht="42" customHeight="1" x14ac:dyDescent="0.25">
      <c r="A279" s="201" t="s">
        <v>321</v>
      </c>
      <c r="B279" s="135" t="s">
        <v>37</v>
      </c>
      <c r="C279" s="32">
        <v>10</v>
      </c>
      <c r="D279" s="32" t="s">
        <v>38</v>
      </c>
      <c r="E279" s="72" t="s">
        <v>322</v>
      </c>
      <c r="F279" s="62">
        <f t="shared" ref="F279:K280" si="226">+F281</f>
        <v>57810100814</v>
      </c>
      <c r="G279" s="62">
        <f t="shared" si="226"/>
        <v>0</v>
      </c>
      <c r="H279" s="62">
        <f t="shared" si="226"/>
        <v>0</v>
      </c>
      <c r="I279" s="62">
        <f t="shared" si="226"/>
        <v>0</v>
      </c>
      <c r="J279" s="62">
        <f t="shared" si="226"/>
        <v>0</v>
      </c>
      <c r="K279" s="62">
        <f t="shared" si="226"/>
        <v>0</v>
      </c>
      <c r="L279" s="62">
        <f>+L281</f>
        <v>57810100814</v>
      </c>
      <c r="M279" s="318">
        <f t="shared" si="214"/>
        <v>6.3227314601391593E-3</v>
      </c>
      <c r="N279" s="62">
        <f t="shared" ref="N279:W280" si="227">+N281</f>
        <v>0</v>
      </c>
      <c r="O279" s="62">
        <f t="shared" si="227"/>
        <v>26701852009.200001</v>
      </c>
      <c r="P279" s="62">
        <f t="shared" si="227"/>
        <v>31108248804.799999</v>
      </c>
      <c r="Q279" s="62">
        <f t="shared" si="227"/>
        <v>20540152855.240002</v>
      </c>
      <c r="R279" s="62">
        <f t="shared" si="227"/>
        <v>37269947958.760002</v>
      </c>
      <c r="S279" s="62">
        <f t="shared" si="227"/>
        <v>6161699153.9599991</v>
      </c>
      <c r="T279" s="62">
        <f t="shared" si="227"/>
        <v>1700395650.74</v>
      </c>
      <c r="U279" s="62">
        <f t="shared" si="227"/>
        <v>18839757204.5</v>
      </c>
      <c r="V279" s="62">
        <f t="shared" si="227"/>
        <v>1679521292.04</v>
      </c>
      <c r="W279" s="62">
        <f t="shared" si="227"/>
        <v>20874358.700000048</v>
      </c>
      <c r="X279" s="176">
        <f t="shared" si="216"/>
        <v>0.35530387537856961</v>
      </c>
      <c r="Y279" s="176">
        <f t="shared" si="217"/>
        <v>2.94134697362128E-2</v>
      </c>
      <c r="Z279" s="176">
        <f t="shared" si="218"/>
        <v>2.9052384763066642E-2</v>
      </c>
      <c r="AA279" s="176">
        <f t="shared" si="187"/>
        <v>8.2783982316188651E-2</v>
      </c>
      <c r="AB279" s="177">
        <f t="shared" si="207"/>
        <v>0.98772382257569546</v>
      </c>
    </row>
    <row r="280" spans="1:29" ht="42" customHeight="1" x14ac:dyDescent="0.25">
      <c r="A280" s="201" t="s">
        <v>321</v>
      </c>
      <c r="B280" s="135" t="s">
        <v>41</v>
      </c>
      <c r="C280" s="32">
        <v>20</v>
      </c>
      <c r="D280" s="32" t="s">
        <v>38</v>
      </c>
      <c r="E280" s="72" t="s">
        <v>322</v>
      </c>
      <c r="F280" s="60">
        <f t="shared" si="226"/>
        <v>25631941511</v>
      </c>
      <c r="G280" s="60">
        <f t="shared" si="226"/>
        <v>0</v>
      </c>
      <c r="H280" s="60">
        <f t="shared" si="226"/>
        <v>0</v>
      </c>
      <c r="I280" s="60">
        <f t="shared" si="226"/>
        <v>0</v>
      </c>
      <c r="J280" s="60">
        <f t="shared" si="226"/>
        <v>0</v>
      </c>
      <c r="K280" s="60">
        <f t="shared" si="226"/>
        <v>0</v>
      </c>
      <c r="L280" s="60">
        <f>+L282</f>
        <v>25631941511</v>
      </c>
      <c r="M280" s="318">
        <f t="shared" si="214"/>
        <v>2.8033835038184054E-3</v>
      </c>
      <c r="N280" s="60">
        <f t="shared" si="227"/>
        <v>0</v>
      </c>
      <c r="O280" s="60">
        <f t="shared" si="227"/>
        <v>23437428373</v>
      </c>
      <c r="P280" s="60">
        <f t="shared" si="227"/>
        <v>2194513138</v>
      </c>
      <c r="Q280" s="60">
        <f t="shared" si="227"/>
        <v>23437428373</v>
      </c>
      <c r="R280" s="60">
        <f t="shared" si="227"/>
        <v>2194513138</v>
      </c>
      <c r="S280" s="60">
        <f t="shared" si="227"/>
        <v>0</v>
      </c>
      <c r="T280" s="60">
        <f t="shared" si="227"/>
        <v>0</v>
      </c>
      <c r="U280" s="60">
        <f t="shared" si="227"/>
        <v>23437428373</v>
      </c>
      <c r="V280" s="60">
        <f t="shared" si="227"/>
        <v>0</v>
      </c>
      <c r="W280" s="60">
        <f t="shared" si="227"/>
        <v>0</v>
      </c>
      <c r="X280" s="176">
        <f t="shared" si="216"/>
        <v>0.91438365536772859</v>
      </c>
      <c r="Y280" s="176">
        <f t="shared" si="217"/>
        <v>0</v>
      </c>
      <c r="Z280" s="176">
        <f t="shared" si="218"/>
        <v>0</v>
      </c>
      <c r="AA280" s="176">
        <f t="shared" si="187"/>
        <v>0</v>
      </c>
      <c r="AB280" s="177" t="s">
        <v>40</v>
      </c>
    </row>
    <row r="281" spans="1:29" ht="42" customHeight="1" x14ac:dyDescent="0.25">
      <c r="A281" s="201" t="s">
        <v>323</v>
      </c>
      <c r="B281" s="135" t="s">
        <v>37</v>
      </c>
      <c r="C281" s="32">
        <v>10</v>
      </c>
      <c r="D281" s="32" t="s">
        <v>38</v>
      </c>
      <c r="E281" s="72" t="s">
        <v>255</v>
      </c>
      <c r="F281" s="62">
        <f t="shared" ref="F281:K281" si="228">+F283+F287+F299+F303</f>
        <v>57810100814</v>
      </c>
      <c r="G281" s="62">
        <f t="shared" si="228"/>
        <v>0</v>
      </c>
      <c r="H281" s="62">
        <f t="shared" si="228"/>
        <v>0</v>
      </c>
      <c r="I281" s="62">
        <f t="shared" si="228"/>
        <v>0</v>
      </c>
      <c r="J281" s="62">
        <f t="shared" si="228"/>
        <v>0</v>
      </c>
      <c r="K281" s="62">
        <f t="shared" si="228"/>
        <v>0</v>
      </c>
      <c r="L281" s="62">
        <f>+L283+L287+L299+L303</f>
        <v>57810100814</v>
      </c>
      <c r="M281" s="318">
        <f t="shared" si="214"/>
        <v>6.3227314601391593E-3</v>
      </c>
      <c r="N281" s="62">
        <f t="shared" ref="N281:W281" si="229">+N283+N287+N299+N303</f>
        <v>0</v>
      </c>
      <c r="O281" s="62">
        <f t="shared" si="229"/>
        <v>26701852009.200001</v>
      </c>
      <c r="P281" s="62">
        <f t="shared" si="229"/>
        <v>31108248804.799999</v>
      </c>
      <c r="Q281" s="62">
        <f t="shared" si="229"/>
        <v>20540152855.240002</v>
      </c>
      <c r="R281" s="62">
        <f t="shared" si="229"/>
        <v>37269947958.760002</v>
      </c>
      <c r="S281" s="62">
        <f t="shared" si="229"/>
        <v>6161699153.9599991</v>
      </c>
      <c r="T281" s="62">
        <f t="shared" si="229"/>
        <v>1700395650.74</v>
      </c>
      <c r="U281" s="62">
        <f t="shared" si="229"/>
        <v>18839757204.5</v>
      </c>
      <c r="V281" s="62">
        <f t="shared" si="229"/>
        <v>1679521292.04</v>
      </c>
      <c r="W281" s="62">
        <f t="shared" si="229"/>
        <v>20874358.700000048</v>
      </c>
      <c r="X281" s="176">
        <f t="shared" si="216"/>
        <v>0.35530387537856961</v>
      </c>
      <c r="Y281" s="176">
        <f t="shared" si="217"/>
        <v>2.94134697362128E-2</v>
      </c>
      <c r="Z281" s="176">
        <f t="shared" si="218"/>
        <v>2.9052384763066642E-2</v>
      </c>
      <c r="AA281" s="176">
        <f t="shared" si="187"/>
        <v>8.2783982316188651E-2</v>
      </c>
      <c r="AB281" s="177">
        <f t="shared" si="207"/>
        <v>0.98772382257569546</v>
      </c>
    </row>
    <row r="282" spans="1:29" ht="42" customHeight="1" x14ac:dyDescent="0.25">
      <c r="A282" s="201" t="s">
        <v>323</v>
      </c>
      <c r="B282" s="135" t="s">
        <v>41</v>
      </c>
      <c r="C282" s="32">
        <v>20</v>
      </c>
      <c r="D282" s="32" t="s">
        <v>38</v>
      </c>
      <c r="E282" s="72" t="s">
        <v>255</v>
      </c>
      <c r="F282" s="62">
        <f t="shared" ref="F282:K282" si="230">+F288</f>
        <v>25631941511</v>
      </c>
      <c r="G282" s="62">
        <f t="shared" si="230"/>
        <v>0</v>
      </c>
      <c r="H282" s="62">
        <f t="shared" si="230"/>
        <v>0</v>
      </c>
      <c r="I282" s="62">
        <f t="shared" si="230"/>
        <v>0</v>
      </c>
      <c r="J282" s="62">
        <f t="shared" si="230"/>
        <v>0</v>
      </c>
      <c r="K282" s="62">
        <f t="shared" si="230"/>
        <v>0</v>
      </c>
      <c r="L282" s="62">
        <f>+L288</f>
        <v>25631941511</v>
      </c>
      <c r="M282" s="318">
        <f t="shared" si="214"/>
        <v>2.8033835038184054E-3</v>
      </c>
      <c r="N282" s="62">
        <f t="shared" ref="N282:W282" si="231">+N288</f>
        <v>0</v>
      </c>
      <c r="O282" s="62">
        <f t="shared" si="231"/>
        <v>23437428373</v>
      </c>
      <c r="P282" s="62">
        <f t="shared" si="231"/>
        <v>2194513138</v>
      </c>
      <c r="Q282" s="62">
        <f t="shared" si="231"/>
        <v>23437428373</v>
      </c>
      <c r="R282" s="62">
        <f t="shared" si="231"/>
        <v>2194513138</v>
      </c>
      <c r="S282" s="62">
        <f t="shared" si="231"/>
        <v>0</v>
      </c>
      <c r="T282" s="62">
        <f t="shared" si="231"/>
        <v>0</v>
      </c>
      <c r="U282" s="62">
        <f t="shared" si="231"/>
        <v>23437428373</v>
      </c>
      <c r="V282" s="62">
        <f t="shared" si="231"/>
        <v>0</v>
      </c>
      <c r="W282" s="62">
        <f t="shared" si="231"/>
        <v>0</v>
      </c>
      <c r="X282" s="176">
        <f t="shared" si="216"/>
        <v>0.91438365536772859</v>
      </c>
      <c r="Y282" s="176">
        <f t="shared" si="217"/>
        <v>0</v>
      </c>
      <c r="Z282" s="176">
        <f t="shared" si="218"/>
        <v>0</v>
      </c>
      <c r="AA282" s="176">
        <f t="shared" si="187"/>
        <v>0</v>
      </c>
      <c r="AB282" s="177" t="s">
        <v>40</v>
      </c>
    </row>
    <row r="283" spans="1:29" ht="78" customHeight="1" x14ac:dyDescent="0.25">
      <c r="A283" s="199" t="s">
        <v>324</v>
      </c>
      <c r="B283" s="135" t="s">
        <v>37</v>
      </c>
      <c r="C283" s="32">
        <v>10</v>
      </c>
      <c r="D283" s="32" t="s">
        <v>38</v>
      </c>
      <c r="E283" s="72" t="s">
        <v>325</v>
      </c>
      <c r="F283" s="62">
        <f t="shared" ref="F283:K285" si="232">+F284</f>
        <v>1000000000</v>
      </c>
      <c r="G283" s="62">
        <f t="shared" si="232"/>
        <v>0</v>
      </c>
      <c r="H283" s="62">
        <f t="shared" si="232"/>
        <v>0</v>
      </c>
      <c r="I283" s="62">
        <f t="shared" si="232"/>
        <v>0</v>
      </c>
      <c r="J283" s="62">
        <f t="shared" si="232"/>
        <v>0</v>
      </c>
      <c r="K283" s="62">
        <f t="shared" si="232"/>
        <v>0</v>
      </c>
      <c r="L283" s="62">
        <f>+L284</f>
        <v>1000000000</v>
      </c>
      <c r="M283" s="318">
        <f t="shared" si="214"/>
        <v>1.0937070461928634E-4</v>
      </c>
      <c r="N283" s="62">
        <f t="shared" ref="N283:W285" si="233">+N284</f>
        <v>0</v>
      </c>
      <c r="O283" s="62">
        <f t="shared" si="233"/>
        <v>287402776</v>
      </c>
      <c r="P283" s="62">
        <f t="shared" si="233"/>
        <v>712597224</v>
      </c>
      <c r="Q283" s="62">
        <f t="shared" si="233"/>
        <v>229375515.56</v>
      </c>
      <c r="R283" s="62">
        <f t="shared" si="233"/>
        <v>770624484.44000006</v>
      </c>
      <c r="S283" s="62">
        <f t="shared" si="233"/>
        <v>58027260.439999998</v>
      </c>
      <c r="T283" s="62">
        <f t="shared" si="233"/>
        <v>6625515.5599999996</v>
      </c>
      <c r="U283" s="62">
        <f t="shared" si="233"/>
        <v>222750000</v>
      </c>
      <c r="V283" s="62">
        <f t="shared" si="233"/>
        <v>6625515.5599999996</v>
      </c>
      <c r="W283" s="62">
        <f t="shared" si="233"/>
        <v>0</v>
      </c>
      <c r="X283" s="176">
        <f t="shared" si="216"/>
        <v>0.22937551555999999</v>
      </c>
      <c r="Y283" s="176">
        <f t="shared" si="217"/>
        <v>6.6255155599999997E-3</v>
      </c>
      <c r="Z283" s="176">
        <f t="shared" si="218"/>
        <v>6.6255155599999997E-3</v>
      </c>
      <c r="AA283" s="176">
        <f t="shared" si="187"/>
        <v>2.8885016536417979E-2</v>
      </c>
      <c r="AB283" s="177">
        <f t="shared" ref="AB283:AB286" si="234">+V283/T283</f>
        <v>1</v>
      </c>
    </row>
    <row r="284" spans="1:29" s="133" customFormat="1" ht="78" customHeight="1" x14ac:dyDescent="0.25">
      <c r="A284" s="355" t="s">
        <v>603</v>
      </c>
      <c r="B284" s="137" t="s">
        <v>37</v>
      </c>
      <c r="C284" s="80">
        <v>10</v>
      </c>
      <c r="D284" s="80" t="s">
        <v>38</v>
      </c>
      <c r="E284" s="78" t="s">
        <v>257</v>
      </c>
      <c r="F284" s="73">
        <f t="shared" si="232"/>
        <v>1000000000</v>
      </c>
      <c r="G284" s="73">
        <f t="shared" si="232"/>
        <v>0</v>
      </c>
      <c r="H284" s="73">
        <f t="shared" si="232"/>
        <v>0</v>
      </c>
      <c r="I284" s="73">
        <f t="shared" si="232"/>
        <v>0</v>
      </c>
      <c r="J284" s="73">
        <f t="shared" si="232"/>
        <v>0</v>
      </c>
      <c r="K284" s="73">
        <f t="shared" si="232"/>
        <v>0</v>
      </c>
      <c r="L284" s="73">
        <f>+L285</f>
        <v>1000000000</v>
      </c>
      <c r="M284" s="343">
        <f t="shared" si="214"/>
        <v>1.0937070461928634E-4</v>
      </c>
      <c r="N284" s="73">
        <f t="shared" si="233"/>
        <v>0</v>
      </c>
      <c r="O284" s="73">
        <f t="shared" si="233"/>
        <v>287402776</v>
      </c>
      <c r="P284" s="73">
        <f t="shared" si="233"/>
        <v>712597224</v>
      </c>
      <c r="Q284" s="73">
        <f t="shared" si="233"/>
        <v>229375515.56</v>
      </c>
      <c r="R284" s="73">
        <f t="shared" si="233"/>
        <v>770624484.44000006</v>
      </c>
      <c r="S284" s="73">
        <f t="shared" si="233"/>
        <v>58027260.439999998</v>
      </c>
      <c r="T284" s="73">
        <f t="shared" si="233"/>
        <v>6625515.5599999996</v>
      </c>
      <c r="U284" s="73">
        <f t="shared" si="233"/>
        <v>222750000</v>
      </c>
      <c r="V284" s="73">
        <f t="shared" si="233"/>
        <v>6625515.5599999996</v>
      </c>
      <c r="W284" s="73">
        <f t="shared" si="233"/>
        <v>0</v>
      </c>
      <c r="X284" s="176">
        <f t="shared" si="216"/>
        <v>0.22937551555999999</v>
      </c>
      <c r="Y284" s="176">
        <f t="shared" si="217"/>
        <v>6.6255155599999997E-3</v>
      </c>
      <c r="Z284" s="176">
        <f t="shared" si="218"/>
        <v>6.6255155599999997E-3</v>
      </c>
      <c r="AA284" s="176">
        <f t="shared" si="187"/>
        <v>2.8885016536417979E-2</v>
      </c>
      <c r="AB284" s="177">
        <f t="shared" si="234"/>
        <v>1</v>
      </c>
      <c r="AC284" s="1"/>
    </row>
    <row r="285" spans="1:29" s="133" customFormat="1" ht="78" customHeight="1" x14ac:dyDescent="0.25">
      <c r="A285" s="355" t="s">
        <v>604</v>
      </c>
      <c r="B285" s="137" t="s">
        <v>37</v>
      </c>
      <c r="C285" s="80">
        <v>10</v>
      </c>
      <c r="D285" s="80" t="s">
        <v>38</v>
      </c>
      <c r="E285" s="141" t="s">
        <v>328</v>
      </c>
      <c r="F285" s="73">
        <f t="shared" si="232"/>
        <v>1000000000</v>
      </c>
      <c r="G285" s="73">
        <f t="shared" si="232"/>
        <v>0</v>
      </c>
      <c r="H285" s="73">
        <f t="shared" si="232"/>
        <v>0</v>
      </c>
      <c r="I285" s="73">
        <f t="shared" si="232"/>
        <v>0</v>
      </c>
      <c r="J285" s="73">
        <f t="shared" si="232"/>
        <v>0</v>
      </c>
      <c r="K285" s="73">
        <f t="shared" si="232"/>
        <v>0</v>
      </c>
      <c r="L285" s="73">
        <f>+L286</f>
        <v>1000000000</v>
      </c>
      <c r="M285" s="343">
        <f t="shared" si="214"/>
        <v>1.0937070461928634E-4</v>
      </c>
      <c r="N285" s="73">
        <f t="shared" si="233"/>
        <v>0</v>
      </c>
      <c r="O285" s="73">
        <f t="shared" si="233"/>
        <v>287402776</v>
      </c>
      <c r="P285" s="73">
        <f t="shared" si="233"/>
        <v>712597224</v>
      </c>
      <c r="Q285" s="73">
        <f t="shared" si="233"/>
        <v>229375515.56</v>
      </c>
      <c r="R285" s="73">
        <f t="shared" si="233"/>
        <v>770624484.44000006</v>
      </c>
      <c r="S285" s="73">
        <f t="shared" si="233"/>
        <v>58027260.439999998</v>
      </c>
      <c r="T285" s="73">
        <f t="shared" si="233"/>
        <v>6625515.5599999996</v>
      </c>
      <c r="U285" s="73">
        <f t="shared" si="233"/>
        <v>222750000</v>
      </c>
      <c r="V285" s="73">
        <f t="shared" si="233"/>
        <v>6625515.5599999996</v>
      </c>
      <c r="W285" s="73">
        <f t="shared" si="233"/>
        <v>0</v>
      </c>
      <c r="X285" s="176">
        <f t="shared" si="216"/>
        <v>0.22937551555999999</v>
      </c>
      <c r="Y285" s="176">
        <f t="shared" si="217"/>
        <v>6.6255155599999997E-3</v>
      </c>
      <c r="Z285" s="176">
        <f t="shared" si="218"/>
        <v>6.6255155599999997E-3</v>
      </c>
      <c r="AA285" s="176">
        <f t="shared" si="187"/>
        <v>2.8885016536417979E-2</v>
      </c>
      <c r="AB285" s="177">
        <f t="shared" si="234"/>
        <v>1</v>
      </c>
      <c r="AC285" s="1"/>
    </row>
    <row r="286" spans="1:29" s="133" customFormat="1" ht="42" customHeight="1" x14ac:dyDescent="0.25">
      <c r="A286" s="351" t="s">
        <v>605</v>
      </c>
      <c r="B286" s="142" t="s">
        <v>37</v>
      </c>
      <c r="C286" s="83">
        <v>10</v>
      </c>
      <c r="D286" s="83" t="s">
        <v>38</v>
      </c>
      <c r="E286" s="84" t="s">
        <v>268</v>
      </c>
      <c r="F286" s="126">
        <v>1000000000</v>
      </c>
      <c r="G286" s="126">
        <v>0</v>
      </c>
      <c r="H286" s="126">
        <v>0</v>
      </c>
      <c r="I286" s="126">
        <v>0</v>
      </c>
      <c r="J286" s="126">
        <v>0</v>
      </c>
      <c r="K286" s="126">
        <v>0</v>
      </c>
      <c r="L286" s="128">
        <f>+F286+K286</f>
        <v>1000000000</v>
      </c>
      <c r="M286" s="129">
        <f t="shared" si="214"/>
        <v>1.0937070461928634E-4</v>
      </c>
      <c r="N286" s="126">
        <v>0</v>
      </c>
      <c r="O286" s="126">
        <v>287402776</v>
      </c>
      <c r="P286" s="126">
        <f>L286-O286</f>
        <v>712597224</v>
      </c>
      <c r="Q286" s="126">
        <v>229375515.56</v>
      </c>
      <c r="R286" s="126">
        <f>+L286-Q286</f>
        <v>770624484.44000006</v>
      </c>
      <c r="S286" s="126">
        <f>O286-Q286</f>
        <v>58027260.439999998</v>
      </c>
      <c r="T286" s="126">
        <v>6625515.5599999996</v>
      </c>
      <c r="U286" s="126">
        <f>+Q286-T286</f>
        <v>222750000</v>
      </c>
      <c r="V286" s="126">
        <v>6625515.5599999996</v>
      </c>
      <c r="W286" s="130">
        <f>+T286-V286</f>
        <v>0</v>
      </c>
      <c r="X286" s="54">
        <f t="shared" si="216"/>
        <v>0.22937551555999999</v>
      </c>
      <c r="Y286" s="54">
        <f t="shared" si="217"/>
        <v>6.6255155599999997E-3</v>
      </c>
      <c r="Z286" s="54">
        <f t="shared" si="218"/>
        <v>6.6255155599999997E-3</v>
      </c>
      <c r="AA286" s="54">
        <f t="shared" si="187"/>
        <v>2.8885016536417979E-2</v>
      </c>
      <c r="AB286" s="178">
        <f t="shared" si="234"/>
        <v>1</v>
      </c>
      <c r="AC286" s="1"/>
    </row>
    <row r="287" spans="1:29" ht="75" customHeight="1" x14ac:dyDescent="0.25">
      <c r="A287" s="199" t="s">
        <v>330</v>
      </c>
      <c r="B287" s="71" t="s">
        <v>37</v>
      </c>
      <c r="C287" s="32">
        <v>10</v>
      </c>
      <c r="D287" s="32" t="s">
        <v>38</v>
      </c>
      <c r="E287" s="72" t="s">
        <v>331</v>
      </c>
      <c r="F287" s="60">
        <f t="shared" ref="F287:J288" si="235">+F289</f>
        <v>50310100814</v>
      </c>
      <c r="G287" s="60">
        <f t="shared" si="235"/>
        <v>0</v>
      </c>
      <c r="H287" s="60">
        <f t="shared" si="235"/>
        <v>0</v>
      </c>
      <c r="I287" s="60">
        <f t="shared" si="235"/>
        <v>0</v>
      </c>
      <c r="J287" s="60">
        <f t="shared" si="235"/>
        <v>0</v>
      </c>
      <c r="K287" s="62">
        <f>+K289+K293+K305+K309</f>
        <v>0</v>
      </c>
      <c r="L287" s="60">
        <f>+L289</f>
        <v>50310100814</v>
      </c>
      <c r="M287" s="318">
        <f t="shared" si="214"/>
        <v>5.5024511754945115E-3</v>
      </c>
      <c r="N287" s="60">
        <f t="shared" ref="N287:W288" si="236">+N289</f>
        <v>0</v>
      </c>
      <c r="O287" s="60">
        <f t="shared" si="236"/>
        <v>22500712784</v>
      </c>
      <c r="P287" s="60">
        <f t="shared" si="236"/>
        <v>27809388030</v>
      </c>
      <c r="Q287" s="60">
        <f t="shared" si="236"/>
        <v>19529198687.459999</v>
      </c>
      <c r="R287" s="60">
        <f t="shared" si="236"/>
        <v>30780902126.540001</v>
      </c>
      <c r="S287" s="60">
        <f t="shared" si="236"/>
        <v>2971514096.539999</v>
      </c>
      <c r="T287" s="60">
        <f t="shared" si="236"/>
        <v>1662569767.1600001</v>
      </c>
      <c r="U287" s="60">
        <f t="shared" si="236"/>
        <v>17866628920.299999</v>
      </c>
      <c r="V287" s="60">
        <f t="shared" si="236"/>
        <v>1641695408.46</v>
      </c>
      <c r="W287" s="60">
        <f t="shared" si="236"/>
        <v>20874358.700000048</v>
      </c>
      <c r="X287" s="176">
        <f t="shared" si="216"/>
        <v>0.38817649679655436</v>
      </c>
      <c r="Y287" s="176">
        <f t="shared" si="217"/>
        <v>3.3046440779489553E-2</v>
      </c>
      <c r="Z287" s="176">
        <f t="shared" si="218"/>
        <v>3.2631526908074859E-2</v>
      </c>
      <c r="AA287" s="176">
        <f t="shared" si="187"/>
        <v>8.5132513308268085E-2</v>
      </c>
      <c r="AB287" s="177">
        <f t="shared" si="207"/>
        <v>0.98744452166019014</v>
      </c>
    </row>
    <row r="288" spans="1:29" ht="67.5" customHeight="1" x14ac:dyDescent="0.25">
      <c r="A288" s="199" t="s">
        <v>330</v>
      </c>
      <c r="B288" s="135" t="s">
        <v>41</v>
      </c>
      <c r="C288" s="32">
        <v>20</v>
      </c>
      <c r="D288" s="32" t="s">
        <v>38</v>
      </c>
      <c r="E288" s="72" t="s">
        <v>331</v>
      </c>
      <c r="F288" s="60">
        <f t="shared" si="235"/>
        <v>25631941511</v>
      </c>
      <c r="G288" s="60">
        <f t="shared" si="235"/>
        <v>0</v>
      </c>
      <c r="H288" s="60">
        <f t="shared" si="235"/>
        <v>0</v>
      </c>
      <c r="I288" s="60">
        <f t="shared" si="235"/>
        <v>0</v>
      </c>
      <c r="J288" s="60">
        <f t="shared" si="235"/>
        <v>0</v>
      </c>
      <c r="K288" s="62">
        <f>+K294</f>
        <v>0</v>
      </c>
      <c r="L288" s="60">
        <f>+L290</f>
        <v>25631941511</v>
      </c>
      <c r="M288" s="318">
        <f t="shared" si="214"/>
        <v>2.8033835038184054E-3</v>
      </c>
      <c r="N288" s="60">
        <f t="shared" si="236"/>
        <v>0</v>
      </c>
      <c r="O288" s="60">
        <f t="shared" si="236"/>
        <v>23437428373</v>
      </c>
      <c r="P288" s="60">
        <f t="shared" si="236"/>
        <v>2194513138</v>
      </c>
      <c r="Q288" s="60">
        <f t="shared" si="236"/>
        <v>23437428373</v>
      </c>
      <c r="R288" s="60">
        <f t="shared" si="236"/>
        <v>2194513138</v>
      </c>
      <c r="S288" s="60">
        <f t="shared" si="236"/>
        <v>0</v>
      </c>
      <c r="T288" s="60">
        <f t="shared" si="236"/>
        <v>0</v>
      </c>
      <c r="U288" s="60">
        <f t="shared" si="236"/>
        <v>23437428373</v>
      </c>
      <c r="V288" s="60">
        <f t="shared" si="236"/>
        <v>0</v>
      </c>
      <c r="W288" s="60">
        <f t="shared" si="236"/>
        <v>0</v>
      </c>
      <c r="X288" s="176">
        <f t="shared" si="216"/>
        <v>0.91438365536772859</v>
      </c>
      <c r="Y288" s="176">
        <f t="shared" si="217"/>
        <v>0</v>
      </c>
      <c r="Z288" s="176">
        <f t="shared" si="218"/>
        <v>0</v>
      </c>
      <c r="AA288" s="176">
        <f t="shared" si="187"/>
        <v>0</v>
      </c>
      <c r="AB288" s="177" t="s">
        <v>40</v>
      </c>
    </row>
    <row r="289" spans="1:29" ht="67.5" customHeight="1" x14ac:dyDescent="0.25">
      <c r="A289" s="199" t="s">
        <v>606</v>
      </c>
      <c r="B289" s="71" t="s">
        <v>37</v>
      </c>
      <c r="C289" s="32">
        <v>10</v>
      </c>
      <c r="D289" s="32" t="s">
        <v>38</v>
      </c>
      <c r="E289" s="39" t="s">
        <v>257</v>
      </c>
      <c r="F289" s="62">
        <f>+F291+F295</f>
        <v>50310100814</v>
      </c>
      <c r="G289" s="62">
        <f>+G291+G295</f>
        <v>0</v>
      </c>
      <c r="H289" s="62">
        <f>+H291+H295</f>
        <v>0</v>
      </c>
      <c r="I289" s="62">
        <f>+I291+I295</f>
        <v>0</v>
      </c>
      <c r="J289" s="62">
        <f>+J291+J295</f>
        <v>0</v>
      </c>
      <c r="K289" s="62">
        <f>+K290</f>
        <v>0</v>
      </c>
      <c r="L289" s="62">
        <f>+L291+L295</f>
        <v>50310100814</v>
      </c>
      <c r="M289" s="318">
        <f t="shared" si="214"/>
        <v>5.5024511754945115E-3</v>
      </c>
      <c r="N289" s="62">
        <f t="shared" ref="N289:W289" si="237">+N291+N295</f>
        <v>0</v>
      </c>
      <c r="O289" s="62">
        <f>+O291+O295</f>
        <v>22500712784</v>
      </c>
      <c r="P289" s="62">
        <f t="shared" si="237"/>
        <v>27809388030</v>
      </c>
      <c r="Q289" s="62">
        <f t="shared" si="237"/>
        <v>19529198687.459999</v>
      </c>
      <c r="R289" s="62">
        <f t="shared" si="237"/>
        <v>30780902126.540001</v>
      </c>
      <c r="S289" s="62">
        <f t="shared" si="237"/>
        <v>2971514096.539999</v>
      </c>
      <c r="T289" s="62">
        <f t="shared" si="237"/>
        <v>1662569767.1600001</v>
      </c>
      <c r="U289" s="62">
        <f t="shared" si="237"/>
        <v>17866628920.299999</v>
      </c>
      <c r="V289" s="62">
        <f t="shared" si="237"/>
        <v>1641695408.46</v>
      </c>
      <c r="W289" s="62">
        <f t="shared" si="237"/>
        <v>20874358.700000048</v>
      </c>
      <c r="X289" s="176">
        <f t="shared" si="216"/>
        <v>0.38817649679655436</v>
      </c>
      <c r="Y289" s="176">
        <f t="shared" si="217"/>
        <v>3.3046440779489553E-2</v>
      </c>
      <c r="Z289" s="176">
        <f t="shared" si="218"/>
        <v>3.2631526908074859E-2</v>
      </c>
      <c r="AA289" s="176">
        <f t="shared" si="187"/>
        <v>8.5132513308268085E-2</v>
      </c>
      <c r="AB289" s="177">
        <f t="shared" ref="AB289" si="238">+V289/T289</f>
        <v>0.98744452166019014</v>
      </c>
    </row>
    <row r="290" spans="1:29" ht="67.5" customHeight="1" x14ac:dyDescent="0.25">
      <c r="A290" s="199" t="s">
        <v>606</v>
      </c>
      <c r="B290" s="71" t="s">
        <v>41</v>
      </c>
      <c r="C290" s="32">
        <v>20</v>
      </c>
      <c r="D290" s="32" t="s">
        <v>38</v>
      </c>
      <c r="E290" s="39" t="s">
        <v>257</v>
      </c>
      <c r="F290" s="62">
        <f>+F293+F297</f>
        <v>25631941511</v>
      </c>
      <c r="G290" s="62">
        <f>+G293+G297</f>
        <v>0</v>
      </c>
      <c r="H290" s="62">
        <f>+H293+H297</f>
        <v>0</v>
      </c>
      <c r="I290" s="62">
        <f>+I293+I297</f>
        <v>0</v>
      </c>
      <c r="J290" s="62">
        <f>+J293+J297</f>
        <v>0</v>
      </c>
      <c r="K290" s="62">
        <f>+K291</f>
        <v>0</v>
      </c>
      <c r="L290" s="62">
        <f>+L293+L297</f>
        <v>25631941511</v>
      </c>
      <c r="M290" s="318">
        <f t="shared" si="214"/>
        <v>2.8033835038184054E-3</v>
      </c>
      <c r="N290" s="62">
        <f t="shared" ref="N290:W290" si="239">+N293+N297</f>
        <v>0</v>
      </c>
      <c r="O290" s="62">
        <f>+O293+O297</f>
        <v>23437428373</v>
      </c>
      <c r="P290" s="62">
        <f t="shared" si="239"/>
        <v>2194513138</v>
      </c>
      <c r="Q290" s="62">
        <f t="shared" si="239"/>
        <v>23437428373</v>
      </c>
      <c r="R290" s="62">
        <f t="shared" si="239"/>
        <v>2194513138</v>
      </c>
      <c r="S290" s="62">
        <f t="shared" si="239"/>
        <v>0</v>
      </c>
      <c r="T290" s="62">
        <f t="shared" si="239"/>
        <v>0</v>
      </c>
      <c r="U290" s="62">
        <f t="shared" si="239"/>
        <v>23437428373</v>
      </c>
      <c r="V290" s="62">
        <f t="shared" si="239"/>
        <v>0</v>
      </c>
      <c r="W290" s="62">
        <f t="shared" si="239"/>
        <v>0</v>
      </c>
      <c r="X290" s="176">
        <f t="shared" si="216"/>
        <v>0.91438365536772859</v>
      </c>
      <c r="Y290" s="176">
        <f t="shared" si="217"/>
        <v>0</v>
      </c>
      <c r="Z290" s="176">
        <f t="shared" si="218"/>
        <v>0</v>
      </c>
      <c r="AA290" s="176">
        <f t="shared" si="187"/>
        <v>0</v>
      </c>
      <c r="AB290" s="177" t="s">
        <v>40</v>
      </c>
    </row>
    <row r="291" spans="1:29" ht="42" customHeight="1" x14ac:dyDescent="0.25">
      <c r="A291" s="199" t="s">
        <v>607</v>
      </c>
      <c r="B291" s="71" t="s">
        <v>37</v>
      </c>
      <c r="C291" s="32">
        <v>10</v>
      </c>
      <c r="D291" s="32" t="s">
        <v>38</v>
      </c>
      <c r="E291" s="39" t="s">
        <v>266</v>
      </c>
      <c r="F291" s="62">
        <f>+F292</f>
        <v>32310100814</v>
      </c>
      <c r="G291" s="62">
        <f>+G292</f>
        <v>0</v>
      </c>
      <c r="H291" s="62">
        <f>+H292</f>
        <v>0</v>
      </c>
      <c r="I291" s="62">
        <f>+I292</f>
        <v>0</v>
      </c>
      <c r="J291" s="62">
        <f>+J292</f>
        <v>0</v>
      </c>
      <c r="K291" s="62">
        <f>+K292</f>
        <v>0</v>
      </c>
      <c r="L291" s="62">
        <f>+L292</f>
        <v>32310100814</v>
      </c>
      <c r="M291" s="318">
        <f t="shared" si="214"/>
        <v>3.5337784923473573E-3</v>
      </c>
      <c r="N291" s="62">
        <f t="shared" ref="N291:W291" si="240">+N292</f>
        <v>0</v>
      </c>
      <c r="O291" s="62">
        <f>+O292</f>
        <v>22500512784</v>
      </c>
      <c r="P291" s="62">
        <f t="shared" si="240"/>
        <v>9809588030</v>
      </c>
      <c r="Q291" s="62">
        <f t="shared" si="240"/>
        <v>19529100773.040001</v>
      </c>
      <c r="R291" s="62">
        <f t="shared" si="240"/>
        <v>12781000040.959999</v>
      </c>
      <c r="S291" s="62">
        <f t="shared" si="240"/>
        <v>2971412010.9599991</v>
      </c>
      <c r="T291" s="62">
        <f t="shared" si="240"/>
        <v>1662471852.74</v>
      </c>
      <c r="U291" s="62">
        <f t="shared" si="240"/>
        <v>17866628920.299999</v>
      </c>
      <c r="V291" s="62">
        <f t="shared" si="240"/>
        <v>1641597494.04</v>
      </c>
      <c r="W291" s="62">
        <f t="shared" si="240"/>
        <v>20874358.700000048</v>
      </c>
      <c r="X291" s="176">
        <f t="shared" si="216"/>
        <v>0.60442710734526772</v>
      </c>
      <c r="Y291" s="176">
        <f t="shared" si="217"/>
        <v>5.1453626291987589E-2</v>
      </c>
      <c r="Z291" s="176">
        <f t="shared" si="218"/>
        <v>5.0807563352717675E-2</v>
      </c>
      <c r="AA291" s="176">
        <f t="shared" si="187"/>
        <v>8.5127926373089788E-2</v>
      </c>
      <c r="AB291" s="177">
        <f t="shared" si="207"/>
        <v>0.98744378218157736</v>
      </c>
    </row>
    <row r="292" spans="1:29" ht="42" customHeight="1" x14ac:dyDescent="0.25">
      <c r="A292" s="202" t="s">
        <v>608</v>
      </c>
      <c r="B292" s="124" t="s">
        <v>37</v>
      </c>
      <c r="C292" s="43">
        <v>10</v>
      </c>
      <c r="D292" s="43" t="s">
        <v>38</v>
      </c>
      <c r="E292" s="77" t="s">
        <v>268</v>
      </c>
      <c r="F292" s="56">
        <v>32310100814</v>
      </c>
      <c r="G292" s="45">
        <v>0</v>
      </c>
      <c r="H292" s="45">
        <v>0</v>
      </c>
      <c r="I292" s="45">
        <v>0</v>
      </c>
      <c r="J292" s="45">
        <v>0</v>
      </c>
      <c r="K292" s="45">
        <v>0</v>
      </c>
      <c r="L292" s="46">
        <f>+F292+K292</f>
        <v>32310100814</v>
      </c>
      <c r="M292" s="47">
        <f t="shared" si="214"/>
        <v>3.5337784923473573E-3</v>
      </c>
      <c r="N292" s="56">
        <v>0</v>
      </c>
      <c r="O292" s="45">
        <v>22500512784</v>
      </c>
      <c r="P292" s="45">
        <f>L292-O292</f>
        <v>9809588030</v>
      </c>
      <c r="Q292" s="45">
        <v>19529100773.040001</v>
      </c>
      <c r="R292" s="45">
        <f>+L292-Q292</f>
        <v>12781000040.959999</v>
      </c>
      <c r="S292" s="45">
        <f>O292-Q292</f>
        <v>2971412010.9599991</v>
      </c>
      <c r="T292" s="45">
        <v>1662471852.74</v>
      </c>
      <c r="U292" s="45">
        <f>+Q292-T292</f>
        <v>17866628920.299999</v>
      </c>
      <c r="V292" s="45">
        <v>1641597494.04</v>
      </c>
      <c r="W292" s="48">
        <f>+T292-V292</f>
        <v>20874358.700000048</v>
      </c>
      <c r="X292" s="54">
        <f t="shared" si="216"/>
        <v>0.60442710734526772</v>
      </c>
      <c r="Y292" s="54">
        <f t="shared" si="217"/>
        <v>5.1453626291987589E-2</v>
      </c>
      <c r="Z292" s="54">
        <f t="shared" si="218"/>
        <v>5.0807563352717675E-2</v>
      </c>
      <c r="AA292" s="54">
        <f t="shared" si="187"/>
        <v>8.5127926373089788E-2</v>
      </c>
      <c r="AB292" s="178">
        <f t="shared" si="207"/>
        <v>0.98744378218157736</v>
      </c>
    </row>
    <row r="293" spans="1:29" ht="42" customHeight="1" x14ac:dyDescent="0.25">
      <c r="A293" s="199" t="s">
        <v>607</v>
      </c>
      <c r="B293" s="71" t="s">
        <v>41</v>
      </c>
      <c r="C293" s="32">
        <v>20</v>
      </c>
      <c r="D293" s="32" t="s">
        <v>38</v>
      </c>
      <c r="E293" s="39" t="s">
        <v>266</v>
      </c>
      <c r="F293" s="62">
        <f t="shared" ref="F293:K293" si="241">+F294</f>
        <v>2193941511</v>
      </c>
      <c r="G293" s="62">
        <f t="shared" si="241"/>
        <v>0</v>
      </c>
      <c r="H293" s="62">
        <f t="shared" si="241"/>
        <v>0</v>
      </c>
      <c r="I293" s="62">
        <f t="shared" si="241"/>
        <v>0</v>
      </c>
      <c r="J293" s="62">
        <f t="shared" si="241"/>
        <v>0</v>
      </c>
      <c r="K293" s="62">
        <f t="shared" si="241"/>
        <v>0</v>
      </c>
      <c r="L293" s="62">
        <f>+L294</f>
        <v>2193941511</v>
      </c>
      <c r="M293" s="318">
        <f t="shared" si="214"/>
        <v>2.3995292895157176E-4</v>
      </c>
      <c r="N293" s="62">
        <f t="shared" ref="N293:W293" si="242">+N294</f>
        <v>0</v>
      </c>
      <c r="O293" s="62">
        <f t="shared" si="242"/>
        <v>0</v>
      </c>
      <c r="P293" s="62">
        <f t="shared" si="242"/>
        <v>2193941511</v>
      </c>
      <c r="Q293" s="62">
        <f t="shared" si="242"/>
        <v>0</v>
      </c>
      <c r="R293" s="62">
        <f t="shared" si="242"/>
        <v>2193941511</v>
      </c>
      <c r="S293" s="62">
        <f t="shared" si="242"/>
        <v>0</v>
      </c>
      <c r="T293" s="62">
        <f t="shared" si="242"/>
        <v>0</v>
      </c>
      <c r="U293" s="62">
        <f t="shared" si="242"/>
        <v>0</v>
      </c>
      <c r="V293" s="62">
        <f t="shared" si="242"/>
        <v>0</v>
      </c>
      <c r="W293" s="62">
        <f t="shared" si="242"/>
        <v>0</v>
      </c>
      <c r="X293" s="176">
        <f t="shared" si="216"/>
        <v>0</v>
      </c>
      <c r="Y293" s="176">
        <f t="shared" si="217"/>
        <v>0</v>
      </c>
      <c r="Z293" s="176">
        <f t="shared" si="218"/>
        <v>0</v>
      </c>
      <c r="AA293" s="176" t="s">
        <v>40</v>
      </c>
      <c r="AB293" s="177" t="s">
        <v>40</v>
      </c>
    </row>
    <row r="294" spans="1:29" ht="42" customHeight="1" x14ac:dyDescent="0.25">
      <c r="A294" s="202" t="s">
        <v>608</v>
      </c>
      <c r="B294" s="124" t="s">
        <v>41</v>
      </c>
      <c r="C294" s="43">
        <v>20</v>
      </c>
      <c r="D294" s="43" t="s">
        <v>38</v>
      </c>
      <c r="E294" s="77" t="s">
        <v>268</v>
      </c>
      <c r="F294" s="45">
        <v>2193941511</v>
      </c>
      <c r="G294" s="45">
        <v>0</v>
      </c>
      <c r="H294" s="45">
        <v>0</v>
      </c>
      <c r="I294" s="45">
        <v>0</v>
      </c>
      <c r="J294" s="45">
        <v>0</v>
      </c>
      <c r="K294" s="45">
        <v>0</v>
      </c>
      <c r="L294" s="46">
        <f>+F294+K294</f>
        <v>2193941511</v>
      </c>
      <c r="M294" s="47">
        <f t="shared" si="214"/>
        <v>2.3995292895157176E-4</v>
      </c>
      <c r="N294" s="45">
        <v>0</v>
      </c>
      <c r="O294" s="45">
        <v>0</v>
      </c>
      <c r="P294" s="45">
        <f>L294-O294</f>
        <v>2193941511</v>
      </c>
      <c r="Q294" s="45">
        <v>0</v>
      </c>
      <c r="R294" s="45">
        <f>+L294-Q294</f>
        <v>2193941511</v>
      </c>
      <c r="S294" s="45">
        <f>O294-Q294</f>
        <v>0</v>
      </c>
      <c r="T294" s="45">
        <v>0</v>
      </c>
      <c r="U294" s="45">
        <f>+Q294-T294</f>
        <v>0</v>
      </c>
      <c r="V294" s="45">
        <v>0</v>
      </c>
      <c r="W294" s="48">
        <f>+T294-V294</f>
        <v>0</v>
      </c>
      <c r="X294" s="54">
        <f t="shared" si="216"/>
        <v>0</v>
      </c>
      <c r="Y294" s="54">
        <f t="shared" si="217"/>
        <v>0</v>
      </c>
      <c r="Z294" s="54">
        <f t="shared" si="218"/>
        <v>0</v>
      </c>
      <c r="AA294" s="176" t="s">
        <v>40</v>
      </c>
      <c r="AB294" s="178" t="s">
        <v>40</v>
      </c>
    </row>
    <row r="295" spans="1:29" ht="42" customHeight="1" x14ac:dyDescent="0.25">
      <c r="A295" s="199" t="s">
        <v>609</v>
      </c>
      <c r="B295" s="71" t="s">
        <v>37</v>
      </c>
      <c r="C295" s="32">
        <v>10</v>
      </c>
      <c r="D295" s="32" t="s">
        <v>38</v>
      </c>
      <c r="E295" s="39" t="s">
        <v>336</v>
      </c>
      <c r="F295" s="59">
        <f t="shared" ref="F295:K295" si="243">+F296</f>
        <v>18000000000</v>
      </c>
      <c r="G295" s="62">
        <f t="shared" si="243"/>
        <v>0</v>
      </c>
      <c r="H295" s="62">
        <f t="shared" si="243"/>
        <v>0</v>
      </c>
      <c r="I295" s="62">
        <f t="shared" si="243"/>
        <v>0</v>
      </c>
      <c r="J295" s="62">
        <f t="shared" si="243"/>
        <v>0</v>
      </c>
      <c r="K295" s="62">
        <f t="shared" si="243"/>
        <v>0</v>
      </c>
      <c r="L295" s="62">
        <f>+L296</f>
        <v>18000000000</v>
      </c>
      <c r="M295" s="323">
        <f t="shared" si="214"/>
        <v>1.9686726831471542E-3</v>
      </c>
      <c r="N295" s="59">
        <f t="shared" ref="N295:W295" si="244">+N296</f>
        <v>0</v>
      </c>
      <c r="O295" s="59">
        <f t="shared" si="244"/>
        <v>200000</v>
      </c>
      <c r="P295" s="62">
        <f t="shared" si="244"/>
        <v>17999800000</v>
      </c>
      <c r="Q295" s="62">
        <f t="shared" si="244"/>
        <v>97914.42</v>
      </c>
      <c r="R295" s="62">
        <f t="shared" si="244"/>
        <v>17999902085.580002</v>
      </c>
      <c r="S295" s="62">
        <f t="shared" si="244"/>
        <v>102085.58</v>
      </c>
      <c r="T295" s="62">
        <f t="shared" si="244"/>
        <v>97914.42</v>
      </c>
      <c r="U295" s="62">
        <f t="shared" si="244"/>
        <v>0</v>
      </c>
      <c r="V295" s="62">
        <f t="shared" si="244"/>
        <v>97914.42</v>
      </c>
      <c r="W295" s="62">
        <f t="shared" si="244"/>
        <v>0</v>
      </c>
      <c r="X295" s="183">
        <f t="shared" si="216"/>
        <v>5.4396899999999999E-6</v>
      </c>
      <c r="Y295" s="183">
        <f t="shared" si="217"/>
        <v>5.4396899999999999E-6</v>
      </c>
      <c r="Z295" s="183">
        <f t="shared" si="218"/>
        <v>5.4396899999999999E-6</v>
      </c>
      <c r="AA295" s="176">
        <f t="shared" ref="AA295:AA307" si="245">+T295/Q295</f>
        <v>1</v>
      </c>
      <c r="AB295" s="177">
        <f t="shared" si="207"/>
        <v>1</v>
      </c>
    </row>
    <row r="296" spans="1:29" s="133" customFormat="1" ht="42" customHeight="1" x14ac:dyDescent="0.25">
      <c r="A296" s="356" t="s">
        <v>610</v>
      </c>
      <c r="B296" s="142" t="s">
        <v>37</v>
      </c>
      <c r="C296" s="83">
        <v>10</v>
      </c>
      <c r="D296" s="83" t="s">
        <v>38</v>
      </c>
      <c r="E296" s="144" t="s">
        <v>268</v>
      </c>
      <c r="F296" s="126">
        <v>18000000000</v>
      </c>
      <c r="G296" s="126">
        <v>0</v>
      </c>
      <c r="H296" s="126">
        <v>0</v>
      </c>
      <c r="I296" s="126">
        <v>0</v>
      </c>
      <c r="J296" s="126">
        <v>0</v>
      </c>
      <c r="K296" s="126">
        <v>0</v>
      </c>
      <c r="L296" s="128">
        <f>+F296+K296</f>
        <v>18000000000</v>
      </c>
      <c r="M296" s="145">
        <f t="shared" si="214"/>
        <v>1.9686726831471542E-3</v>
      </c>
      <c r="N296" s="126">
        <v>0</v>
      </c>
      <c r="O296" s="126">
        <v>200000</v>
      </c>
      <c r="P296" s="126">
        <f>L296-O296</f>
        <v>17999800000</v>
      </c>
      <c r="Q296" s="126">
        <v>97914.42</v>
      </c>
      <c r="R296" s="126">
        <f>+L296-Q296</f>
        <v>17999902085.580002</v>
      </c>
      <c r="S296" s="126">
        <f>O296-Q296</f>
        <v>102085.58</v>
      </c>
      <c r="T296" s="126">
        <v>97914.42</v>
      </c>
      <c r="U296" s="126">
        <f>+Q296-T296</f>
        <v>0</v>
      </c>
      <c r="V296" s="126">
        <v>97914.42</v>
      </c>
      <c r="W296" s="130">
        <f>+T296-V296</f>
        <v>0</v>
      </c>
      <c r="X296" s="182">
        <f t="shared" si="216"/>
        <v>5.4396899999999999E-6</v>
      </c>
      <c r="Y296" s="182">
        <f t="shared" si="217"/>
        <v>5.4396899999999999E-6</v>
      </c>
      <c r="Z296" s="182">
        <f t="shared" si="218"/>
        <v>5.4396899999999999E-6</v>
      </c>
      <c r="AA296" s="54">
        <f t="shared" si="245"/>
        <v>1</v>
      </c>
      <c r="AB296" s="178">
        <f t="shared" si="207"/>
        <v>1</v>
      </c>
      <c r="AC296" s="1"/>
    </row>
    <row r="297" spans="1:29" s="133" customFormat="1" ht="42" customHeight="1" x14ac:dyDescent="0.25">
      <c r="A297" s="355" t="s">
        <v>609</v>
      </c>
      <c r="B297" s="146" t="s">
        <v>41</v>
      </c>
      <c r="C297" s="80">
        <v>20</v>
      </c>
      <c r="D297" s="80" t="s">
        <v>38</v>
      </c>
      <c r="E297" s="78" t="s">
        <v>336</v>
      </c>
      <c r="F297" s="121">
        <f t="shared" ref="F297:K297" si="246">+F298</f>
        <v>23438000000</v>
      </c>
      <c r="G297" s="73">
        <f t="shared" si="246"/>
        <v>0</v>
      </c>
      <c r="H297" s="73">
        <f t="shared" si="246"/>
        <v>0</v>
      </c>
      <c r="I297" s="73">
        <f t="shared" si="246"/>
        <v>0</v>
      </c>
      <c r="J297" s="73">
        <f t="shared" si="246"/>
        <v>0</v>
      </c>
      <c r="K297" s="73">
        <f t="shared" si="246"/>
        <v>0</v>
      </c>
      <c r="L297" s="73">
        <f>+L298</f>
        <v>23438000000</v>
      </c>
      <c r="M297" s="345">
        <f t="shared" si="214"/>
        <v>2.5634305748668336E-3</v>
      </c>
      <c r="N297" s="121">
        <f t="shared" ref="N297:W297" si="247">+N298</f>
        <v>0</v>
      </c>
      <c r="O297" s="121">
        <f t="shared" si="247"/>
        <v>23437428373</v>
      </c>
      <c r="P297" s="73">
        <f t="shared" si="247"/>
        <v>571627</v>
      </c>
      <c r="Q297" s="73">
        <f t="shared" si="247"/>
        <v>23437428373</v>
      </c>
      <c r="R297" s="73">
        <f t="shared" si="247"/>
        <v>571627</v>
      </c>
      <c r="S297" s="73">
        <f t="shared" si="247"/>
        <v>0</v>
      </c>
      <c r="T297" s="73">
        <f t="shared" si="247"/>
        <v>0</v>
      </c>
      <c r="U297" s="73">
        <f t="shared" si="247"/>
        <v>23437428373</v>
      </c>
      <c r="V297" s="73">
        <f t="shared" si="247"/>
        <v>0</v>
      </c>
      <c r="W297" s="73">
        <f t="shared" si="247"/>
        <v>0</v>
      </c>
      <c r="X297" s="346">
        <f t="shared" si="216"/>
        <v>0.9999756111016298</v>
      </c>
      <c r="Y297" s="346">
        <f t="shared" si="217"/>
        <v>0</v>
      </c>
      <c r="Z297" s="346">
        <f t="shared" si="218"/>
        <v>0</v>
      </c>
      <c r="AA297" s="346">
        <f t="shared" si="245"/>
        <v>0</v>
      </c>
      <c r="AB297" s="177" t="s">
        <v>40</v>
      </c>
      <c r="AC297" s="1"/>
    </row>
    <row r="298" spans="1:29" s="133" customFormat="1" ht="42" customHeight="1" x14ac:dyDescent="0.25">
      <c r="A298" s="356" t="s">
        <v>610</v>
      </c>
      <c r="B298" s="142" t="s">
        <v>41</v>
      </c>
      <c r="C298" s="83">
        <v>20</v>
      </c>
      <c r="D298" s="83" t="s">
        <v>38</v>
      </c>
      <c r="E298" s="144" t="s">
        <v>268</v>
      </c>
      <c r="F298" s="126">
        <v>23438000000</v>
      </c>
      <c r="G298" s="126">
        <v>0</v>
      </c>
      <c r="H298" s="126">
        <v>0</v>
      </c>
      <c r="I298" s="126">
        <v>0</v>
      </c>
      <c r="J298" s="126">
        <v>0</v>
      </c>
      <c r="K298" s="126">
        <v>0</v>
      </c>
      <c r="L298" s="128">
        <f>+F298+K298</f>
        <v>23438000000</v>
      </c>
      <c r="M298" s="145">
        <f t="shared" si="214"/>
        <v>2.5634305748668336E-3</v>
      </c>
      <c r="N298" s="126">
        <v>0</v>
      </c>
      <c r="O298" s="126">
        <v>23437428373</v>
      </c>
      <c r="P298" s="126">
        <f>L298-O298</f>
        <v>571627</v>
      </c>
      <c r="Q298" s="126">
        <v>23437428373</v>
      </c>
      <c r="R298" s="126">
        <f>+L298-Q298</f>
        <v>571627</v>
      </c>
      <c r="S298" s="126">
        <f>O298-Q298</f>
        <v>0</v>
      </c>
      <c r="T298" s="126">
        <v>0</v>
      </c>
      <c r="U298" s="126">
        <f>+Q298-T298</f>
        <v>23437428373</v>
      </c>
      <c r="V298" s="126">
        <v>0</v>
      </c>
      <c r="W298" s="130">
        <f>+T298-V298</f>
        <v>0</v>
      </c>
      <c r="X298" s="54">
        <f t="shared" si="216"/>
        <v>0.9999756111016298</v>
      </c>
      <c r="Y298" s="54">
        <f t="shared" si="217"/>
        <v>0</v>
      </c>
      <c r="Z298" s="54">
        <f t="shared" si="218"/>
        <v>0</v>
      </c>
      <c r="AA298" s="54">
        <f t="shared" si="245"/>
        <v>0</v>
      </c>
      <c r="AB298" s="178" t="s">
        <v>40</v>
      </c>
      <c r="AC298" s="1"/>
    </row>
    <row r="299" spans="1:29" ht="60" customHeight="1" x14ac:dyDescent="0.25">
      <c r="A299" s="199" t="s">
        <v>338</v>
      </c>
      <c r="B299" s="135" t="s">
        <v>37</v>
      </c>
      <c r="C299" s="32">
        <v>10</v>
      </c>
      <c r="D299" s="32" t="s">
        <v>38</v>
      </c>
      <c r="E299" s="72" t="s">
        <v>339</v>
      </c>
      <c r="F299" s="62">
        <f t="shared" ref="F299:K301" si="248">+F300</f>
        <v>5000000000</v>
      </c>
      <c r="G299" s="62">
        <f t="shared" si="248"/>
        <v>0</v>
      </c>
      <c r="H299" s="62">
        <f t="shared" si="248"/>
        <v>0</v>
      </c>
      <c r="I299" s="62">
        <f t="shared" si="248"/>
        <v>0</v>
      </c>
      <c r="J299" s="62">
        <f t="shared" si="248"/>
        <v>0</v>
      </c>
      <c r="K299" s="62">
        <f t="shared" si="248"/>
        <v>0</v>
      </c>
      <c r="L299" s="62">
        <f>+L300</f>
        <v>5000000000</v>
      </c>
      <c r="M299" s="323">
        <f t="shared" si="214"/>
        <v>5.4685352309643176E-4</v>
      </c>
      <c r="N299" s="62">
        <f t="shared" ref="N299:W301" si="249">+N300</f>
        <v>0</v>
      </c>
      <c r="O299" s="62">
        <f t="shared" si="249"/>
        <v>2681697483.1999998</v>
      </c>
      <c r="P299" s="62">
        <f t="shared" si="249"/>
        <v>2318302516.8000002</v>
      </c>
      <c r="Q299" s="62">
        <f t="shared" si="249"/>
        <v>460318155.41000003</v>
      </c>
      <c r="R299" s="62">
        <f t="shared" si="249"/>
        <v>4539681844.5900002</v>
      </c>
      <c r="S299" s="62">
        <f t="shared" si="249"/>
        <v>2221379327.79</v>
      </c>
      <c r="T299" s="62">
        <f t="shared" si="249"/>
        <v>11198204.210000001</v>
      </c>
      <c r="U299" s="62">
        <f t="shared" si="249"/>
        <v>449119951.20000005</v>
      </c>
      <c r="V299" s="62">
        <f t="shared" si="249"/>
        <v>11198204.210000001</v>
      </c>
      <c r="W299" s="62">
        <f t="shared" si="249"/>
        <v>0</v>
      </c>
      <c r="X299" s="176">
        <f t="shared" si="216"/>
        <v>9.2063631082000011E-2</v>
      </c>
      <c r="Y299" s="176">
        <f t="shared" si="217"/>
        <v>2.2396408420000003E-3</v>
      </c>
      <c r="Z299" s="176">
        <f t="shared" si="218"/>
        <v>2.2396408420000003E-3</v>
      </c>
      <c r="AA299" s="176">
        <f t="shared" si="245"/>
        <v>2.4327096549181058E-2</v>
      </c>
      <c r="AB299" s="177">
        <f t="shared" ref="AB299:AB306" si="250">+V299/T299</f>
        <v>1</v>
      </c>
    </row>
    <row r="300" spans="1:29" ht="72.75" customHeight="1" x14ac:dyDescent="0.25">
      <c r="A300" s="199" t="s">
        <v>611</v>
      </c>
      <c r="B300" s="135" t="s">
        <v>37</v>
      </c>
      <c r="C300" s="32">
        <v>10</v>
      </c>
      <c r="D300" s="32" t="s">
        <v>38</v>
      </c>
      <c r="E300" s="39" t="s">
        <v>257</v>
      </c>
      <c r="F300" s="62">
        <f t="shared" si="248"/>
        <v>5000000000</v>
      </c>
      <c r="G300" s="62">
        <f t="shared" si="248"/>
        <v>0</v>
      </c>
      <c r="H300" s="62">
        <f t="shared" si="248"/>
        <v>0</v>
      </c>
      <c r="I300" s="62">
        <f t="shared" si="248"/>
        <v>0</v>
      </c>
      <c r="J300" s="62">
        <f t="shared" si="248"/>
        <v>0</v>
      </c>
      <c r="K300" s="62">
        <f t="shared" si="248"/>
        <v>0</v>
      </c>
      <c r="L300" s="62">
        <f>+L301</f>
        <v>5000000000</v>
      </c>
      <c r="M300" s="323">
        <f t="shared" si="214"/>
        <v>5.4685352309643176E-4</v>
      </c>
      <c r="N300" s="62">
        <f t="shared" si="249"/>
        <v>0</v>
      </c>
      <c r="O300" s="62">
        <f t="shared" si="249"/>
        <v>2681697483.1999998</v>
      </c>
      <c r="P300" s="62">
        <f t="shared" si="249"/>
        <v>2318302516.8000002</v>
      </c>
      <c r="Q300" s="62">
        <f t="shared" si="249"/>
        <v>460318155.41000003</v>
      </c>
      <c r="R300" s="62">
        <f t="shared" si="249"/>
        <v>4539681844.5900002</v>
      </c>
      <c r="S300" s="62">
        <f t="shared" si="249"/>
        <v>2221379327.79</v>
      </c>
      <c r="T300" s="62">
        <f t="shared" si="249"/>
        <v>11198204.210000001</v>
      </c>
      <c r="U300" s="62">
        <f t="shared" si="249"/>
        <v>449119951.20000005</v>
      </c>
      <c r="V300" s="62">
        <f t="shared" si="249"/>
        <v>11198204.210000001</v>
      </c>
      <c r="W300" s="62">
        <f t="shared" si="249"/>
        <v>0</v>
      </c>
      <c r="X300" s="176">
        <f t="shared" si="216"/>
        <v>9.2063631082000011E-2</v>
      </c>
      <c r="Y300" s="176">
        <f t="shared" si="217"/>
        <v>2.2396408420000003E-3</v>
      </c>
      <c r="Z300" s="176">
        <f t="shared" si="218"/>
        <v>2.2396408420000003E-3</v>
      </c>
      <c r="AA300" s="176">
        <f t="shared" si="245"/>
        <v>2.4327096549181058E-2</v>
      </c>
      <c r="AB300" s="177">
        <f t="shared" si="250"/>
        <v>1</v>
      </c>
    </row>
    <row r="301" spans="1:29" ht="60" customHeight="1" x14ac:dyDescent="0.25">
      <c r="A301" s="199" t="s">
        <v>612</v>
      </c>
      <c r="B301" s="135" t="s">
        <v>37</v>
      </c>
      <c r="C301" s="32">
        <v>10</v>
      </c>
      <c r="D301" s="32" t="s">
        <v>38</v>
      </c>
      <c r="E301" s="72" t="s">
        <v>342</v>
      </c>
      <c r="F301" s="62">
        <f t="shared" si="248"/>
        <v>5000000000</v>
      </c>
      <c r="G301" s="62">
        <f t="shared" si="248"/>
        <v>0</v>
      </c>
      <c r="H301" s="62">
        <f t="shared" si="248"/>
        <v>0</v>
      </c>
      <c r="I301" s="62">
        <f t="shared" si="248"/>
        <v>0</v>
      </c>
      <c r="J301" s="62">
        <f t="shared" si="248"/>
        <v>0</v>
      </c>
      <c r="K301" s="62">
        <f t="shared" si="248"/>
        <v>0</v>
      </c>
      <c r="L301" s="62">
        <f>+L302</f>
        <v>5000000000</v>
      </c>
      <c r="M301" s="323">
        <f t="shared" si="214"/>
        <v>5.4685352309643176E-4</v>
      </c>
      <c r="N301" s="62">
        <f t="shared" si="249"/>
        <v>0</v>
      </c>
      <c r="O301" s="62">
        <f t="shared" si="249"/>
        <v>2681697483.1999998</v>
      </c>
      <c r="P301" s="62">
        <f t="shared" si="249"/>
        <v>2318302516.8000002</v>
      </c>
      <c r="Q301" s="62">
        <f t="shared" si="249"/>
        <v>460318155.41000003</v>
      </c>
      <c r="R301" s="62">
        <f t="shared" si="249"/>
        <v>4539681844.5900002</v>
      </c>
      <c r="S301" s="62">
        <f t="shared" si="249"/>
        <v>2221379327.79</v>
      </c>
      <c r="T301" s="62">
        <f t="shared" si="249"/>
        <v>11198204.210000001</v>
      </c>
      <c r="U301" s="62">
        <f t="shared" si="249"/>
        <v>449119951.20000005</v>
      </c>
      <c r="V301" s="62">
        <f t="shared" si="249"/>
        <v>11198204.210000001</v>
      </c>
      <c r="W301" s="62">
        <f t="shared" si="249"/>
        <v>0</v>
      </c>
      <c r="X301" s="176">
        <f t="shared" si="216"/>
        <v>9.2063631082000011E-2</v>
      </c>
      <c r="Y301" s="176">
        <f t="shared" si="217"/>
        <v>2.2396408420000003E-3</v>
      </c>
      <c r="Z301" s="176">
        <f t="shared" si="218"/>
        <v>2.2396408420000003E-3</v>
      </c>
      <c r="AA301" s="176">
        <f t="shared" si="245"/>
        <v>2.4327096549181058E-2</v>
      </c>
      <c r="AB301" s="177">
        <f t="shared" si="250"/>
        <v>1</v>
      </c>
    </row>
    <row r="302" spans="1:29" ht="42" customHeight="1" x14ac:dyDescent="0.25">
      <c r="A302" s="114" t="s">
        <v>613</v>
      </c>
      <c r="B302" s="148" t="s">
        <v>37</v>
      </c>
      <c r="C302" s="43">
        <v>10</v>
      </c>
      <c r="D302" s="43" t="s">
        <v>38</v>
      </c>
      <c r="E302" s="77" t="s">
        <v>268</v>
      </c>
      <c r="F302" s="45">
        <v>5000000000</v>
      </c>
      <c r="G302" s="45">
        <v>0</v>
      </c>
      <c r="H302" s="45">
        <v>0</v>
      </c>
      <c r="I302" s="45">
        <v>0</v>
      </c>
      <c r="J302" s="45">
        <v>0</v>
      </c>
      <c r="K302" s="45">
        <v>0</v>
      </c>
      <c r="L302" s="46">
        <f>+F302+K302</f>
        <v>5000000000</v>
      </c>
      <c r="M302" s="86">
        <f t="shared" si="214"/>
        <v>5.4685352309643176E-4</v>
      </c>
      <c r="N302" s="45">
        <v>0</v>
      </c>
      <c r="O302" s="45">
        <v>2681697483.1999998</v>
      </c>
      <c r="P302" s="45">
        <f>L302-O302</f>
        <v>2318302516.8000002</v>
      </c>
      <c r="Q302" s="45">
        <v>460318155.41000003</v>
      </c>
      <c r="R302" s="45">
        <f>+L302-Q302</f>
        <v>4539681844.5900002</v>
      </c>
      <c r="S302" s="45">
        <f>O302-Q302</f>
        <v>2221379327.79</v>
      </c>
      <c r="T302" s="45">
        <v>11198204.210000001</v>
      </c>
      <c r="U302" s="45">
        <f>+Q302-T302</f>
        <v>449119951.20000005</v>
      </c>
      <c r="V302" s="45">
        <v>11198204.210000001</v>
      </c>
      <c r="W302" s="48">
        <f>+T302-V302</f>
        <v>0</v>
      </c>
      <c r="X302" s="54">
        <f t="shared" si="216"/>
        <v>9.2063631082000011E-2</v>
      </c>
      <c r="Y302" s="54">
        <f t="shared" si="217"/>
        <v>2.2396408420000003E-3</v>
      </c>
      <c r="Z302" s="54">
        <f t="shared" si="218"/>
        <v>2.2396408420000003E-3</v>
      </c>
      <c r="AA302" s="54">
        <f t="shared" si="245"/>
        <v>2.4327096549181058E-2</v>
      </c>
      <c r="AB302" s="178">
        <f t="shared" si="250"/>
        <v>1</v>
      </c>
    </row>
    <row r="303" spans="1:29" ht="80.25" customHeight="1" x14ac:dyDescent="0.25">
      <c r="A303" s="199" t="s">
        <v>344</v>
      </c>
      <c r="B303" s="135" t="s">
        <v>37</v>
      </c>
      <c r="C303" s="32">
        <v>10</v>
      </c>
      <c r="D303" s="32" t="s">
        <v>38</v>
      </c>
      <c r="E303" s="72" t="s">
        <v>345</v>
      </c>
      <c r="F303" s="62">
        <f t="shared" ref="F303:K305" si="251">+F304</f>
        <v>1500000000</v>
      </c>
      <c r="G303" s="62">
        <f t="shared" si="251"/>
        <v>0</v>
      </c>
      <c r="H303" s="62">
        <f t="shared" si="251"/>
        <v>0</v>
      </c>
      <c r="I303" s="62">
        <f t="shared" si="251"/>
        <v>0</v>
      </c>
      <c r="J303" s="62">
        <f t="shared" si="251"/>
        <v>0</v>
      </c>
      <c r="K303" s="62">
        <f t="shared" si="251"/>
        <v>0</v>
      </c>
      <c r="L303" s="62">
        <f>+L304</f>
        <v>1500000000</v>
      </c>
      <c r="M303" s="318">
        <f t="shared" si="214"/>
        <v>1.6405605692892952E-4</v>
      </c>
      <c r="N303" s="62">
        <f t="shared" ref="N303:W305" si="252">+N304</f>
        <v>0</v>
      </c>
      <c r="O303" s="62">
        <f t="shared" si="252"/>
        <v>1232038966</v>
      </c>
      <c r="P303" s="62">
        <f t="shared" si="252"/>
        <v>267961034</v>
      </c>
      <c r="Q303" s="62">
        <f t="shared" si="252"/>
        <v>321260496.81</v>
      </c>
      <c r="R303" s="62">
        <f t="shared" si="252"/>
        <v>1178739503.1900001</v>
      </c>
      <c r="S303" s="62">
        <f t="shared" si="252"/>
        <v>910778469.19000006</v>
      </c>
      <c r="T303" s="62">
        <f t="shared" si="252"/>
        <v>20002163.809999999</v>
      </c>
      <c r="U303" s="62">
        <f t="shared" si="252"/>
        <v>301258333</v>
      </c>
      <c r="V303" s="62">
        <f t="shared" si="252"/>
        <v>20002163.809999999</v>
      </c>
      <c r="W303" s="62">
        <f t="shared" si="252"/>
        <v>0</v>
      </c>
      <c r="X303" s="176">
        <f t="shared" si="216"/>
        <v>0.21417366454</v>
      </c>
      <c r="Y303" s="176">
        <f t="shared" si="217"/>
        <v>1.3334775873333333E-2</v>
      </c>
      <c r="Z303" s="176">
        <f t="shared" si="218"/>
        <v>1.3334775873333333E-2</v>
      </c>
      <c r="AA303" s="176">
        <f t="shared" si="245"/>
        <v>6.226151054553615E-2</v>
      </c>
      <c r="AB303" s="177">
        <f t="shared" si="250"/>
        <v>1</v>
      </c>
    </row>
    <row r="304" spans="1:29" ht="80.25" customHeight="1" x14ac:dyDescent="0.25">
      <c r="A304" s="199" t="s">
        <v>614</v>
      </c>
      <c r="B304" s="135" t="s">
        <v>37</v>
      </c>
      <c r="C304" s="32">
        <v>10</v>
      </c>
      <c r="D304" s="32" t="s">
        <v>38</v>
      </c>
      <c r="E304" s="39" t="s">
        <v>257</v>
      </c>
      <c r="F304" s="62">
        <f t="shared" si="251"/>
        <v>1500000000</v>
      </c>
      <c r="G304" s="62">
        <f t="shared" si="251"/>
        <v>0</v>
      </c>
      <c r="H304" s="62">
        <f t="shared" si="251"/>
        <v>0</v>
      </c>
      <c r="I304" s="62">
        <f t="shared" si="251"/>
        <v>0</v>
      </c>
      <c r="J304" s="62">
        <f t="shared" si="251"/>
        <v>0</v>
      </c>
      <c r="K304" s="62">
        <f t="shared" si="251"/>
        <v>0</v>
      </c>
      <c r="L304" s="62">
        <f>+L305</f>
        <v>1500000000</v>
      </c>
      <c r="M304" s="318">
        <f t="shared" si="214"/>
        <v>1.6405605692892952E-4</v>
      </c>
      <c r="N304" s="62">
        <f t="shared" si="252"/>
        <v>0</v>
      </c>
      <c r="O304" s="62">
        <f t="shared" si="252"/>
        <v>1232038966</v>
      </c>
      <c r="P304" s="62">
        <f t="shared" si="252"/>
        <v>267961034</v>
      </c>
      <c r="Q304" s="62">
        <f t="shared" si="252"/>
        <v>321260496.81</v>
      </c>
      <c r="R304" s="62">
        <f t="shared" si="252"/>
        <v>1178739503.1900001</v>
      </c>
      <c r="S304" s="62">
        <f t="shared" si="252"/>
        <v>910778469.19000006</v>
      </c>
      <c r="T304" s="62">
        <f t="shared" si="252"/>
        <v>20002163.809999999</v>
      </c>
      <c r="U304" s="62">
        <f t="shared" si="252"/>
        <v>301258333</v>
      </c>
      <c r="V304" s="62">
        <f t="shared" si="252"/>
        <v>20002163.809999999</v>
      </c>
      <c r="W304" s="62">
        <f t="shared" si="252"/>
        <v>0</v>
      </c>
      <c r="X304" s="176">
        <f t="shared" si="216"/>
        <v>0.21417366454</v>
      </c>
      <c r="Y304" s="176">
        <f t="shared" si="217"/>
        <v>1.3334775873333333E-2</v>
      </c>
      <c r="Z304" s="176">
        <f t="shared" si="218"/>
        <v>1.3334775873333333E-2</v>
      </c>
      <c r="AA304" s="176">
        <f t="shared" si="245"/>
        <v>6.226151054553615E-2</v>
      </c>
      <c r="AB304" s="177">
        <f t="shared" si="250"/>
        <v>1</v>
      </c>
    </row>
    <row r="305" spans="1:28" ht="42" customHeight="1" x14ac:dyDescent="0.25">
      <c r="A305" s="199" t="s">
        <v>615</v>
      </c>
      <c r="B305" s="135" t="s">
        <v>37</v>
      </c>
      <c r="C305" s="32">
        <v>10</v>
      </c>
      <c r="D305" s="32" t="s">
        <v>38</v>
      </c>
      <c r="E305" s="72" t="s">
        <v>348</v>
      </c>
      <c r="F305" s="62">
        <f t="shared" si="251"/>
        <v>1500000000</v>
      </c>
      <c r="G305" s="62">
        <f t="shared" si="251"/>
        <v>0</v>
      </c>
      <c r="H305" s="62">
        <f t="shared" si="251"/>
        <v>0</v>
      </c>
      <c r="I305" s="62">
        <f t="shared" si="251"/>
        <v>0</v>
      </c>
      <c r="J305" s="62">
        <f t="shared" si="251"/>
        <v>0</v>
      </c>
      <c r="K305" s="62">
        <f t="shared" si="251"/>
        <v>0</v>
      </c>
      <c r="L305" s="62">
        <f>+L306</f>
        <v>1500000000</v>
      </c>
      <c r="M305" s="318">
        <f t="shared" si="214"/>
        <v>1.6405605692892952E-4</v>
      </c>
      <c r="N305" s="62">
        <f t="shared" si="252"/>
        <v>0</v>
      </c>
      <c r="O305" s="62">
        <f t="shared" si="252"/>
        <v>1232038966</v>
      </c>
      <c r="P305" s="62">
        <f t="shared" si="252"/>
        <v>267961034</v>
      </c>
      <c r="Q305" s="62">
        <f t="shared" si="252"/>
        <v>321260496.81</v>
      </c>
      <c r="R305" s="62">
        <f t="shared" si="252"/>
        <v>1178739503.1900001</v>
      </c>
      <c r="S305" s="62">
        <f t="shared" si="252"/>
        <v>910778469.19000006</v>
      </c>
      <c r="T305" s="62">
        <f t="shared" si="252"/>
        <v>20002163.809999999</v>
      </c>
      <c r="U305" s="62">
        <f t="shared" si="252"/>
        <v>301258333</v>
      </c>
      <c r="V305" s="62">
        <f t="shared" si="252"/>
        <v>20002163.809999999</v>
      </c>
      <c r="W305" s="62">
        <f t="shared" si="252"/>
        <v>0</v>
      </c>
      <c r="X305" s="176">
        <f t="shared" si="216"/>
        <v>0.21417366454</v>
      </c>
      <c r="Y305" s="176">
        <f t="shared" si="217"/>
        <v>1.3334775873333333E-2</v>
      </c>
      <c r="Z305" s="176">
        <f t="shared" si="218"/>
        <v>1.3334775873333333E-2</v>
      </c>
      <c r="AA305" s="176">
        <f t="shared" si="245"/>
        <v>6.226151054553615E-2</v>
      </c>
      <c r="AB305" s="177">
        <f t="shared" si="250"/>
        <v>1</v>
      </c>
    </row>
    <row r="306" spans="1:28" ht="42" customHeight="1" thickBot="1" x14ac:dyDescent="0.3">
      <c r="A306" s="357" t="s">
        <v>616</v>
      </c>
      <c r="B306" s="358" t="s">
        <v>37</v>
      </c>
      <c r="C306" s="359">
        <v>10</v>
      </c>
      <c r="D306" s="359" t="s">
        <v>38</v>
      </c>
      <c r="E306" s="360" t="s">
        <v>268</v>
      </c>
      <c r="F306" s="361">
        <v>1500000000</v>
      </c>
      <c r="G306" s="362">
        <v>0</v>
      </c>
      <c r="H306" s="362">
        <v>0</v>
      </c>
      <c r="I306" s="362">
        <v>0</v>
      </c>
      <c r="J306" s="362">
        <v>0</v>
      </c>
      <c r="K306" s="362">
        <v>0</v>
      </c>
      <c r="L306" s="363">
        <f>+F306+K306</f>
        <v>1500000000</v>
      </c>
      <c r="M306" s="364">
        <f t="shared" si="214"/>
        <v>1.6405605692892952E-4</v>
      </c>
      <c r="N306" s="361">
        <v>0</v>
      </c>
      <c r="O306" s="362">
        <v>1232038966</v>
      </c>
      <c r="P306" s="362">
        <f>L306-O306</f>
        <v>267961034</v>
      </c>
      <c r="Q306" s="362">
        <v>321260496.81</v>
      </c>
      <c r="R306" s="362">
        <f>+L306-Q306</f>
        <v>1178739503.1900001</v>
      </c>
      <c r="S306" s="362">
        <f>O306-Q306</f>
        <v>910778469.19000006</v>
      </c>
      <c r="T306" s="362">
        <v>20002163.809999999</v>
      </c>
      <c r="U306" s="362">
        <f>+Q306-T306</f>
        <v>301258333</v>
      </c>
      <c r="V306" s="362">
        <v>20002163.809999999</v>
      </c>
      <c r="W306" s="365">
        <f>+T306-V306</f>
        <v>0</v>
      </c>
      <c r="X306" s="366">
        <f t="shared" si="216"/>
        <v>0.21417366454</v>
      </c>
      <c r="Y306" s="366">
        <f t="shared" si="217"/>
        <v>1.3334775873333333E-2</v>
      </c>
      <c r="Z306" s="366">
        <f t="shared" si="218"/>
        <v>1.3334775873333333E-2</v>
      </c>
      <c r="AA306" s="366">
        <f t="shared" si="245"/>
        <v>6.226151054553615E-2</v>
      </c>
      <c r="AB306" s="367">
        <f t="shared" si="250"/>
        <v>1</v>
      </c>
    </row>
    <row r="307" spans="1:28" ht="30.75" customHeight="1" thickBot="1" x14ac:dyDescent="0.3">
      <c r="A307" s="399" t="s">
        <v>350</v>
      </c>
      <c r="B307" s="400"/>
      <c r="C307" s="400"/>
      <c r="D307" s="400"/>
      <c r="E307" s="400"/>
      <c r="F307" s="207">
        <f t="shared" ref="F307:W307" si="253">+F9+F10+F110+F111+F119+F120</f>
        <v>9143216215722</v>
      </c>
      <c r="G307" s="207">
        <f t="shared" si="253"/>
        <v>0</v>
      </c>
      <c r="H307" s="207">
        <f t="shared" si="253"/>
        <v>0</v>
      </c>
      <c r="I307" s="207">
        <f t="shared" si="253"/>
        <v>10400000</v>
      </c>
      <c r="J307" s="207">
        <f t="shared" si="253"/>
        <v>10400000</v>
      </c>
      <c r="K307" s="207">
        <f t="shared" si="253"/>
        <v>0</v>
      </c>
      <c r="L307" s="207">
        <f t="shared" si="253"/>
        <v>9143216215722</v>
      </c>
      <c r="M307" s="208">
        <f t="shared" si="253"/>
        <v>0.99999999999999989</v>
      </c>
      <c r="N307" s="207">
        <f t="shared" si="253"/>
        <v>12558065092</v>
      </c>
      <c r="O307" s="207">
        <f t="shared" si="253"/>
        <v>6112221079267.71</v>
      </c>
      <c r="P307" s="207">
        <f t="shared" si="253"/>
        <v>3030995136454.29</v>
      </c>
      <c r="Q307" s="207">
        <f t="shared" si="253"/>
        <v>6046265597342.3799</v>
      </c>
      <c r="R307" s="207">
        <f t="shared" si="253"/>
        <v>3096861502548.6201</v>
      </c>
      <c r="S307" s="207">
        <f t="shared" si="253"/>
        <v>65955481925.330002</v>
      </c>
      <c r="T307" s="207">
        <f t="shared" si="253"/>
        <v>1974397653947.29</v>
      </c>
      <c r="U307" s="207">
        <f t="shared" si="253"/>
        <v>4071867943395.0898</v>
      </c>
      <c r="V307" s="207">
        <f t="shared" si="253"/>
        <v>1973527532999.4302</v>
      </c>
      <c r="W307" s="207">
        <f t="shared" si="253"/>
        <v>870120947.86000001</v>
      </c>
      <c r="X307" s="348">
        <f t="shared" si="216"/>
        <v>0.66128432869668641</v>
      </c>
      <c r="Y307" s="348">
        <f t="shared" si="217"/>
        <v>0.21594126261088101</v>
      </c>
      <c r="Z307" s="348">
        <f t="shared" si="218"/>
        <v>0.21584609686970957</v>
      </c>
      <c r="AA307" s="348">
        <f t="shared" si="245"/>
        <v>0.32654828375636219</v>
      </c>
      <c r="AB307" s="349">
        <f>+V307/T307</f>
        <v>0.99955929802381993</v>
      </c>
    </row>
    <row r="308" spans="1:28" s="153" customFormat="1" ht="25.5" customHeight="1" thickBot="1" x14ac:dyDescent="0.3">
      <c r="A308" s="2" t="s">
        <v>351</v>
      </c>
      <c r="E308" s="154"/>
      <c r="F308" s="155"/>
      <c r="G308" s="155"/>
      <c r="H308" s="155"/>
      <c r="I308" s="155"/>
      <c r="J308" s="155"/>
      <c r="K308" s="155"/>
      <c r="L308" s="156"/>
      <c r="M308" s="157"/>
      <c r="N308" s="155"/>
      <c r="O308" s="155"/>
      <c r="P308" s="155"/>
      <c r="Q308" s="155"/>
      <c r="R308" s="155"/>
      <c r="S308" s="155"/>
      <c r="T308" s="155"/>
      <c r="U308" s="155"/>
      <c r="V308" s="155"/>
      <c r="W308" s="155"/>
      <c r="X308" s="158"/>
      <c r="Y308" s="158"/>
      <c r="Z308" s="158"/>
      <c r="AA308" s="158"/>
      <c r="AB308" s="158"/>
    </row>
    <row r="309" spans="1:28" ht="312.75" customHeight="1" thickBot="1" x14ac:dyDescent="0.3">
      <c r="A309" s="405" t="s">
        <v>620</v>
      </c>
      <c r="B309" s="383"/>
      <c r="C309" s="383"/>
      <c r="D309" s="383"/>
      <c r="E309" s="383"/>
      <c r="F309" s="383"/>
      <c r="G309" s="383"/>
      <c r="H309" s="383"/>
      <c r="I309" s="383"/>
      <c r="J309" s="383"/>
      <c r="K309" s="383"/>
      <c r="L309" s="383"/>
      <c r="M309" s="383"/>
      <c r="N309" s="384"/>
    </row>
    <row r="310" spans="1:28" ht="23.25" customHeight="1" x14ac:dyDescent="0.25">
      <c r="A310" s="133" t="s">
        <v>621</v>
      </c>
      <c r="E310" s="3"/>
    </row>
    <row r="311" spans="1:28" ht="25.5" customHeight="1" x14ac:dyDescent="0.25">
      <c r="A311" s="133" t="s">
        <v>354</v>
      </c>
      <c r="E311" s="3"/>
    </row>
    <row r="312" spans="1:28" ht="34.5" customHeight="1" x14ac:dyDescent="0.25"/>
    <row r="313" spans="1:28" ht="48" customHeight="1" x14ac:dyDescent="0.25"/>
    <row r="314" spans="1:28" ht="30.75" customHeight="1" x14ac:dyDescent="0.25"/>
    <row r="315" spans="1:28" ht="48" customHeight="1" x14ac:dyDescent="0.25"/>
    <row r="316" spans="1:28" ht="66" customHeight="1" x14ac:dyDescent="0.25"/>
    <row r="317" spans="1:28" ht="60.75" customHeight="1" x14ac:dyDescent="0.25"/>
    <row r="318" spans="1:28" ht="35.25" customHeight="1" x14ac:dyDescent="0.25"/>
    <row r="319" spans="1:28" ht="48.75" customHeight="1" x14ac:dyDescent="0.25"/>
    <row r="320" spans="1:28" ht="72" customHeight="1" x14ac:dyDescent="0.25"/>
    <row r="321" ht="49.5" customHeight="1" x14ac:dyDescent="0.25"/>
    <row r="322" ht="35.25" customHeight="1" x14ac:dyDescent="0.25"/>
    <row r="323" ht="42.75" customHeight="1" x14ac:dyDescent="0.25"/>
    <row r="324" s="159" customFormat="1" ht="33" customHeight="1" x14ac:dyDescent="0.25"/>
    <row r="325" s="153" customFormat="1" ht="15" customHeight="1" x14ac:dyDescent="0.25"/>
    <row r="326" s="159" customFormat="1" ht="341.25" customHeight="1" x14ac:dyDescent="0.25"/>
    <row r="327" s="153" customFormat="1" ht="15.75" customHeight="1" x14ac:dyDescent="0.25"/>
    <row r="328" s="161" customFormat="1" x14ac:dyDescent="0.25"/>
    <row r="330" s="161" customFormat="1" x14ac:dyDescent="0.25"/>
    <row r="331" s="161" customFormat="1" x14ac:dyDescent="0.25"/>
  </sheetData>
  <mergeCells count="25">
    <mergeCell ref="A1:AB1"/>
    <mergeCell ref="A2:AB2"/>
    <mergeCell ref="A3:AB3"/>
    <mergeCell ref="A7:A8"/>
    <mergeCell ref="B7:B8"/>
    <mergeCell ref="C7:C8"/>
    <mergeCell ref="D7:D8"/>
    <mergeCell ref="E7:E8"/>
    <mergeCell ref="F7:F8"/>
    <mergeCell ref="G7:K7"/>
    <mergeCell ref="X7:AB7"/>
    <mergeCell ref="U7:U8"/>
    <mergeCell ref="V7:V8"/>
    <mergeCell ref="W7:W8"/>
    <mergeCell ref="A307:E307"/>
    <mergeCell ref="A309:N309"/>
    <mergeCell ref="R7:R8"/>
    <mergeCell ref="S7:S8"/>
    <mergeCell ref="T7:T8"/>
    <mergeCell ref="L7:L8"/>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76090-81F7-4922-A57B-C24EA43F646D}">
  <sheetPr>
    <tabColor theme="0"/>
  </sheetPr>
  <dimension ref="A1:K152"/>
  <sheetViews>
    <sheetView zoomScale="78" zoomScaleNormal="78" workbookViewId="0">
      <selection activeCell="G4" sqref="G4"/>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6" t="s">
        <v>420</v>
      </c>
      <c r="B1" s="426"/>
      <c r="C1" s="426"/>
      <c r="D1" s="426"/>
      <c r="E1" s="426"/>
      <c r="F1" s="426"/>
      <c r="G1" s="426"/>
      <c r="H1" s="426"/>
      <c r="I1" s="426"/>
      <c r="J1" s="426"/>
      <c r="K1" s="426"/>
    </row>
    <row r="2" spans="1:11" ht="21" x14ac:dyDescent="0.25">
      <c r="A2" s="427" t="s">
        <v>421</v>
      </c>
      <c r="B2" s="427"/>
      <c r="C2" s="427"/>
      <c r="D2" s="427"/>
      <c r="E2" s="427"/>
      <c r="F2" s="427"/>
      <c r="G2" s="427"/>
      <c r="H2" s="427"/>
      <c r="I2" s="427"/>
      <c r="J2" s="427"/>
      <c r="K2" s="427"/>
    </row>
    <row r="3" spans="1:11" x14ac:dyDescent="0.25">
      <c r="A3" s="428" t="s">
        <v>675</v>
      </c>
      <c r="B3" s="428"/>
      <c r="C3" s="428"/>
      <c r="D3" s="428"/>
      <c r="E3" s="428"/>
      <c r="F3" s="428"/>
      <c r="G3" s="428"/>
      <c r="H3" s="428"/>
      <c r="I3" s="428"/>
      <c r="J3" s="428"/>
      <c r="K3" s="428"/>
    </row>
    <row r="4" spans="1:11" s="215" customFormat="1" ht="11.25" customHeight="1" x14ac:dyDescent="0.25">
      <c r="A4" s="212"/>
      <c r="B4" s="212"/>
      <c r="C4" s="213"/>
      <c r="D4" s="212"/>
      <c r="E4" s="212"/>
      <c r="F4" s="212"/>
      <c r="G4" s="212"/>
      <c r="H4" s="212"/>
      <c r="I4" s="212"/>
      <c r="J4" s="212"/>
      <c r="K4" s="214"/>
    </row>
    <row r="5" spans="1:11" s="215" customFormat="1" ht="57.75" customHeight="1" thickBot="1" x14ac:dyDescent="0.3">
      <c r="A5" s="216"/>
      <c r="B5" s="216"/>
      <c r="C5" s="217"/>
      <c r="D5" s="218"/>
      <c r="E5" s="216"/>
      <c r="F5" s="219"/>
      <c r="G5" s="220" t="s">
        <v>3</v>
      </c>
      <c r="H5" s="221" t="s">
        <v>4</v>
      </c>
      <c r="I5" s="221"/>
      <c r="J5" s="222" t="s">
        <v>5</v>
      </c>
      <c r="K5" s="214"/>
    </row>
    <row r="6" spans="1:11" ht="29.25" customHeight="1" x14ac:dyDescent="0.25">
      <c r="A6" s="416" t="s">
        <v>6</v>
      </c>
      <c r="B6" s="418" t="s">
        <v>7</v>
      </c>
      <c r="C6" s="418" t="s">
        <v>8</v>
      </c>
      <c r="D6" s="418" t="s">
        <v>9</v>
      </c>
      <c r="E6" s="418" t="s">
        <v>10</v>
      </c>
      <c r="F6" s="431" t="s">
        <v>423</v>
      </c>
      <c r="G6" s="433" t="s">
        <v>424</v>
      </c>
      <c r="H6" s="431" t="s">
        <v>425</v>
      </c>
      <c r="I6" s="431" t="s">
        <v>14</v>
      </c>
      <c r="J6" s="435" t="s">
        <v>426</v>
      </c>
      <c r="K6" s="437" t="s">
        <v>427</v>
      </c>
    </row>
    <row r="7" spans="1:11" ht="84.75" customHeight="1" thickBot="1" x14ac:dyDescent="0.3">
      <c r="A7" s="429"/>
      <c r="B7" s="430"/>
      <c r="C7" s="430"/>
      <c r="D7" s="430"/>
      <c r="E7" s="430"/>
      <c r="F7" s="432"/>
      <c r="G7" s="434"/>
      <c r="H7" s="432"/>
      <c r="I7" s="432"/>
      <c r="J7" s="436"/>
      <c r="K7" s="438"/>
    </row>
    <row r="8" spans="1:11" s="226" customFormat="1" ht="28.5" customHeight="1" thickBot="1" x14ac:dyDescent="0.3">
      <c r="A8" s="23" t="s">
        <v>36</v>
      </c>
      <c r="B8" s="24" t="s">
        <v>37</v>
      </c>
      <c r="C8" s="24">
        <v>10</v>
      </c>
      <c r="D8" s="24" t="s">
        <v>38</v>
      </c>
      <c r="E8" s="223" t="s">
        <v>39</v>
      </c>
      <c r="F8" s="26">
        <f>+F78</f>
        <v>6038392441.9200001</v>
      </c>
      <c r="G8" s="224">
        <f>+G78</f>
        <v>0</v>
      </c>
      <c r="H8" s="26">
        <f>+H78</f>
        <v>6038392441.9200001</v>
      </c>
      <c r="I8" s="277">
        <f t="shared" ref="I8:I71" si="0">+H8/$H$150</f>
        <v>0.23182233028528881</v>
      </c>
      <c r="J8" s="224">
        <f>+J78</f>
        <v>6038392441.9200001</v>
      </c>
      <c r="K8" s="225">
        <f t="shared" ref="K8:K71" si="1">+J8/H8</f>
        <v>1</v>
      </c>
    </row>
    <row r="9" spans="1:11" s="226" customFormat="1" ht="28.5" customHeight="1" thickBot="1" x14ac:dyDescent="0.3">
      <c r="A9" s="99" t="s">
        <v>36</v>
      </c>
      <c r="B9" s="227" t="s">
        <v>41</v>
      </c>
      <c r="C9" s="227">
        <v>20</v>
      </c>
      <c r="D9" s="227" t="s">
        <v>38</v>
      </c>
      <c r="E9" s="228" t="s">
        <v>39</v>
      </c>
      <c r="F9" s="103">
        <f>+F10+F32+F73</f>
        <v>1429529857.3299999</v>
      </c>
      <c r="G9" s="229">
        <f>+G10+G32+G73</f>
        <v>0</v>
      </c>
      <c r="H9" s="103">
        <f>+H10+H32+H73</f>
        <v>1429529857.3299999</v>
      </c>
      <c r="I9" s="278">
        <f t="shared" si="0"/>
        <v>5.4881650360781166E-2</v>
      </c>
      <c r="J9" s="229">
        <f>+J10+J32+J73</f>
        <v>1429529857.3299999</v>
      </c>
      <c r="K9" s="230">
        <f t="shared" si="1"/>
        <v>1</v>
      </c>
    </row>
    <row r="10" spans="1:11" ht="27" customHeight="1" x14ac:dyDescent="0.25">
      <c r="A10" s="110" t="s">
        <v>42</v>
      </c>
      <c r="B10" s="111" t="s">
        <v>41</v>
      </c>
      <c r="C10" s="111">
        <v>20</v>
      </c>
      <c r="D10" s="111" t="s">
        <v>38</v>
      </c>
      <c r="E10" s="231" t="s">
        <v>43</v>
      </c>
      <c r="F10" s="232">
        <f>+F11</f>
        <v>372512537</v>
      </c>
      <c r="G10" s="232">
        <f>+G11</f>
        <v>0</v>
      </c>
      <c r="H10" s="232">
        <f>+H11</f>
        <v>372512537</v>
      </c>
      <c r="I10" s="279">
        <f t="shared" si="0"/>
        <v>1.4301277238676196E-2</v>
      </c>
      <c r="J10" s="232">
        <f>+J11</f>
        <v>372512537</v>
      </c>
      <c r="K10" s="233">
        <f t="shared" si="1"/>
        <v>1</v>
      </c>
    </row>
    <row r="11" spans="1:11" ht="35.25" customHeight="1" x14ac:dyDescent="0.25">
      <c r="A11" s="113" t="s">
        <v>44</v>
      </c>
      <c r="B11" s="32" t="s">
        <v>41</v>
      </c>
      <c r="C11" s="32">
        <v>20</v>
      </c>
      <c r="D11" s="32" t="s">
        <v>38</v>
      </c>
      <c r="E11" s="234" t="s">
        <v>45</v>
      </c>
      <c r="F11" s="235">
        <f>+F12+F20+F28</f>
        <v>372512537</v>
      </c>
      <c r="G11" s="235">
        <f>+G12+G20+G28</f>
        <v>0</v>
      </c>
      <c r="H11" s="235">
        <f>+H12+H20+H28</f>
        <v>372512537</v>
      </c>
      <c r="I11" s="280">
        <f t="shared" si="0"/>
        <v>1.4301277238676196E-2</v>
      </c>
      <c r="J11" s="235">
        <f>+J12+J20+J28</f>
        <v>372512537</v>
      </c>
      <c r="K11" s="236">
        <f t="shared" si="1"/>
        <v>1</v>
      </c>
    </row>
    <row r="12" spans="1:11" ht="27" customHeight="1" x14ac:dyDescent="0.25">
      <c r="A12" s="113" t="s">
        <v>46</v>
      </c>
      <c r="B12" s="32" t="s">
        <v>41</v>
      </c>
      <c r="C12" s="32">
        <v>20</v>
      </c>
      <c r="D12" s="32" t="s">
        <v>38</v>
      </c>
      <c r="E12" s="234" t="s">
        <v>47</v>
      </c>
      <c r="F12" s="235">
        <f>+F13</f>
        <v>211048466</v>
      </c>
      <c r="G12" s="235">
        <f>+G13</f>
        <v>0</v>
      </c>
      <c r="H12" s="235">
        <f>+H13</f>
        <v>211048466</v>
      </c>
      <c r="I12" s="280">
        <f t="shared" si="0"/>
        <v>8.1024457522172657E-3</v>
      </c>
      <c r="J12" s="235">
        <f>+J13</f>
        <v>211048466</v>
      </c>
      <c r="K12" s="236">
        <f t="shared" si="1"/>
        <v>1</v>
      </c>
    </row>
    <row r="13" spans="1:11" ht="27" customHeight="1" x14ac:dyDescent="0.25">
      <c r="A13" s="113" t="s">
        <v>48</v>
      </c>
      <c r="B13" s="32" t="s">
        <v>41</v>
      </c>
      <c r="C13" s="32">
        <v>20</v>
      </c>
      <c r="D13" s="32" t="s">
        <v>38</v>
      </c>
      <c r="E13" s="234" t="s">
        <v>49</v>
      </c>
      <c r="F13" s="235">
        <f>SUM(F14:F19)</f>
        <v>211048466</v>
      </c>
      <c r="G13" s="235">
        <f>SUM(G14:G19)</f>
        <v>0</v>
      </c>
      <c r="H13" s="235">
        <f>SUM(H14:H19)</f>
        <v>211048466</v>
      </c>
      <c r="I13" s="280">
        <f t="shared" si="0"/>
        <v>8.1024457522172657E-3</v>
      </c>
      <c r="J13" s="235">
        <f>SUM(J14:J19)</f>
        <v>211048466</v>
      </c>
      <c r="K13" s="236">
        <f t="shared" si="1"/>
        <v>1</v>
      </c>
    </row>
    <row r="14" spans="1:11" ht="27" customHeight="1" x14ac:dyDescent="0.25">
      <c r="A14" s="114" t="s">
        <v>50</v>
      </c>
      <c r="B14" s="43" t="s">
        <v>41</v>
      </c>
      <c r="C14" s="43">
        <v>20</v>
      </c>
      <c r="D14" s="43" t="s">
        <v>38</v>
      </c>
      <c r="E14" s="237" t="s">
        <v>51</v>
      </c>
      <c r="F14" s="238">
        <v>891700</v>
      </c>
      <c r="G14" s="239">
        <v>0</v>
      </c>
      <c r="H14" s="240">
        <f t="shared" ref="H14:H19" si="2">+F14-G14</f>
        <v>891700</v>
      </c>
      <c r="I14" s="281">
        <f t="shared" si="0"/>
        <v>3.4233610005258866E-5</v>
      </c>
      <c r="J14" s="239">
        <v>891700</v>
      </c>
      <c r="K14" s="241">
        <f t="shared" si="1"/>
        <v>1</v>
      </c>
    </row>
    <row r="15" spans="1:11" ht="27" customHeight="1" x14ac:dyDescent="0.25">
      <c r="A15" s="114" t="s">
        <v>58</v>
      </c>
      <c r="B15" s="43" t="s">
        <v>41</v>
      </c>
      <c r="C15" s="43">
        <v>20</v>
      </c>
      <c r="D15" s="43" t="s">
        <v>38</v>
      </c>
      <c r="E15" s="237" t="s">
        <v>59</v>
      </c>
      <c r="F15" s="238">
        <v>19444075</v>
      </c>
      <c r="G15" s="239">
        <v>0</v>
      </c>
      <c r="H15" s="240">
        <f t="shared" si="2"/>
        <v>19444075</v>
      </c>
      <c r="I15" s="281">
        <f t="shared" si="0"/>
        <v>7.4648523097791168E-4</v>
      </c>
      <c r="J15" s="239">
        <v>19444075</v>
      </c>
      <c r="K15" s="241">
        <f t="shared" si="1"/>
        <v>1</v>
      </c>
    </row>
    <row r="16" spans="1:11" ht="27" customHeight="1" x14ac:dyDescent="0.25">
      <c r="A16" s="114" t="s">
        <v>60</v>
      </c>
      <c r="B16" s="43" t="s">
        <v>41</v>
      </c>
      <c r="C16" s="43">
        <v>20</v>
      </c>
      <c r="D16" s="43" t="s">
        <v>38</v>
      </c>
      <c r="E16" s="237" t="s">
        <v>61</v>
      </c>
      <c r="F16" s="238">
        <v>29872050</v>
      </c>
      <c r="G16" s="239">
        <v>0</v>
      </c>
      <c r="H16" s="240">
        <f t="shared" si="2"/>
        <v>29872050</v>
      </c>
      <c r="I16" s="281">
        <f t="shared" si="0"/>
        <v>1.1468297743160178E-3</v>
      </c>
      <c r="J16" s="239">
        <v>29872050</v>
      </c>
      <c r="K16" s="241">
        <f t="shared" si="1"/>
        <v>1</v>
      </c>
    </row>
    <row r="17" spans="1:11" ht="33.75" customHeight="1" x14ac:dyDescent="0.25">
      <c r="A17" s="114" t="s">
        <v>62</v>
      </c>
      <c r="B17" s="43" t="s">
        <v>41</v>
      </c>
      <c r="C17" s="43">
        <v>20</v>
      </c>
      <c r="D17" s="43" t="s">
        <v>38</v>
      </c>
      <c r="E17" s="237" t="s">
        <v>63</v>
      </c>
      <c r="F17" s="238">
        <v>16258341</v>
      </c>
      <c r="G17" s="239">
        <v>0</v>
      </c>
      <c r="H17" s="240">
        <f t="shared" si="2"/>
        <v>16258341</v>
      </c>
      <c r="I17" s="281">
        <f t="shared" si="0"/>
        <v>6.2418044760178366E-4</v>
      </c>
      <c r="J17" s="239">
        <v>16258341</v>
      </c>
      <c r="K17" s="241">
        <f t="shared" si="1"/>
        <v>1</v>
      </c>
    </row>
    <row r="18" spans="1:11" ht="27" customHeight="1" x14ac:dyDescent="0.25">
      <c r="A18" s="114" t="s">
        <v>64</v>
      </c>
      <c r="B18" s="43" t="s">
        <v>41</v>
      </c>
      <c r="C18" s="43">
        <v>20</v>
      </c>
      <c r="D18" s="43" t="s">
        <v>38</v>
      </c>
      <c r="E18" s="237" t="s">
        <v>65</v>
      </c>
      <c r="F18" s="238">
        <v>72602399</v>
      </c>
      <c r="G18" s="239">
        <v>0</v>
      </c>
      <c r="H18" s="240">
        <f t="shared" si="2"/>
        <v>72602399</v>
      </c>
      <c r="I18" s="281">
        <f t="shared" si="0"/>
        <v>2.7873076290368917E-3</v>
      </c>
      <c r="J18" s="239">
        <v>72602399</v>
      </c>
      <c r="K18" s="241">
        <f t="shared" si="1"/>
        <v>1</v>
      </c>
    </row>
    <row r="19" spans="1:11" ht="27" customHeight="1" x14ac:dyDescent="0.25">
      <c r="A19" s="114" t="s">
        <v>66</v>
      </c>
      <c r="B19" s="43" t="s">
        <v>41</v>
      </c>
      <c r="C19" s="43">
        <v>20</v>
      </c>
      <c r="D19" s="43" t="s">
        <v>38</v>
      </c>
      <c r="E19" s="237" t="s">
        <v>67</v>
      </c>
      <c r="F19" s="238">
        <v>71979901</v>
      </c>
      <c r="G19" s="239">
        <v>0</v>
      </c>
      <c r="H19" s="240">
        <f t="shared" si="2"/>
        <v>71979901</v>
      </c>
      <c r="I19" s="281">
        <f t="shared" si="0"/>
        <v>2.7634090602794018E-3</v>
      </c>
      <c r="J19" s="239">
        <v>71979901</v>
      </c>
      <c r="K19" s="241">
        <f t="shared" si="1"/>
        <v>1</v>
      </c>
    </row>
    <row r="20" spans="1:11" ht="22.5" customHeight="1" x14ac:dyDescent="0.25">
      <c r="A20" s="113" t="s">
        <v>68</v>
      </c>
      <c r="B20" s="32" t="s">
        <v>41</v>
      </c>
      <c r="C20" s="32">
        <v>20</v>
      </c>
      <c r="D20" s="32" t="s">
        <v>38</v>
      </c>
      <c r="E20" s="234" t="s">
        <v>69</v>
      </c>
      <c r="F20" s="235">
        <f>SUM(F21:F27)</f>
        <v>49087374</v>
      </c>
      <c r="G20" s="235">
        <f>SUM(G21:G27)</f>
        <v>0</v>
      </c>
      <c r="H20" s="235">
        <f>SUM(H21:H27)</f>
        <v>49087374</v>
      </c>
      <c r="I20" s="282">
        <f t="shared" si="0"/>
        <v>1.8845329345051967E-3</v>
      </c>
      <c r="J20" s="235">
        <f>SUM(J21:J27)</f>
        <v>49087374</v>
      </c>
      <c r="K20" s="236">
        <f t="shared" si="1"/>
        <v>1</v>
      </c>
    </row>
    <row r="21" spans="1:11" ht="33.75" customHeight="1" x14ac:dyDescent="0.25">
      <c r="A21" s="114" t="s">
        <v>70</v>
      </c>
      <c r="B21" s="43" t="s">
        <v>41</v>
      </c>
      <c r="C21" s="43">
        <v>20</v>
      </c>
      <c r="D21" s="43" t="s">
        <v>38</v>
      </c>
      <c r="E21" s="237" t="s">
        <v>71</v>
      </c>
      <c r="F21" s="238">
        <v>4847000</v>
      </c>
      <c r="G21" s="239">
        <v>0</v>
      </c>
      <c r="H21" s="240">
        <f t="shared" ref="H21:H27" si="3">+F21-G21</f>
        <v>4847000</v>
      </c>
      <c r="I21" s="281">
        <f t="shared" si="0"/>
        <v>1.8608310832734072E-4</v>
      </c>
      <c r="J21" s="239">
        <v>4847000</v>
      </c>
      <c r="K21" s="241">
        <f t="shared" si="1"/>
        <v>1</v>
      </c>
    </row>
    <row r="22" spans="1:11" ht="29.25" customHeight="1" x14ac:dyDescent="0.25">
      <c r="A22" s="114" t="s">
        <v>72</v>
      </c>
      <c r="B22" s="43" t="s">
        <v>41</v>
      </c>
      <c r="C22" s="43">
        <v>20</v>
      </c>
      <c r="D22" s="43" t="s">
        <v>38</v>
      </c>
      <c r="E22" s="237" t="s">
        <v>73</v>
      </c>
      <c r="F22" s="238">
        <v>3421800</v>
      </c>
      <c r="G22" s="239">
        <v>0</v>
      </c>
      <c r="H22" s="240">
        <f t="shared" si="3"/>
        <v>3421800</v>
      </c>
      <c r="I22" s="281">
        <f t="shared" si="0"/>
        <v>1.3136768724458315E-4</v>
      </c>
      <c r="J22" s="239">
        <v>3421800</v>
      </c>
      <c r="K22" s="241">
        <f t="shared" si="1"/>
        <v>1</v>
      </c>
    </row>
    <row r="23" spans="1:11" ht="27.75" customHeight="1" x14ac:dyDescent="0.25">
      <c r="A23" s="114" t="s">
        <v>74</v>
      </c>
      <c r="B23" s="43" t="s">
        <v>41</v>
      </c>
      <c r="C23" s="43">
        <v>20</v>
      </c>
      <c r="D23" s="43" t="s">
        <v>38</v>
      </c>
      <c r="E23" s="237" t="s">
        <v>75</v>
      </c>
      <c r="F23" s="238">
        <v>24934774</v>
      </c>
      <c r="G23" s="239">
        <v>0</v>
      </c>
      <c r="H23" s="240">
        <f t="shared" si="3"/>
        <v>24934774</v>
      </c>
      <c r="I23" s="281">
        <f t="shared" si="0"/>
        <v>9.572808441014564E-4</v>
      </c>
      <c r="J23" s="239">
        <v>24934774</v>
      </c>
      <c r="K23" s="241">
        <f t="shared" si="1"/>
        <v>1</v>
      </c>
    </row>
    <row r="24" spans="1:11" ht="30" customHeight="1" x14ac:dyDescent="0.25">
      <c r="A24" s="114" t="s">
        <v>76</v>
      </c>
      <c r="B24" s="43" t="s">
        <v>41</v>
      </c>
      <c r="C24" s="43">
        <v>20</v>
      </c>
      <c r="D24" s="43" t="s">
        <v>38</v>
      </c>
      <c r="E24" s="237" t="s">
        <v>77</v>
      </c>
      <c r="F24" s="238">
        <v>6523300</v>
      </c>
      <c r="G24" s="239">
        <v>0</v>
      </c>
      <c r="H24" s="240">
        <f t="shared" si="3"/>
        <v>6523300</v>
      </c>
      <c r="I24" s="281">
        <f t="shared" si="0"/>
        <v>2.5043860956297542E-4</v>
      </c>
      <c r="J24" s="239">
        <v>6523300</v>
      </c>
      <c r="K24" s="241">
        <f t="shared" si="1"/>
        <v>1</v>
      </c>
    </row>
    <row r="25" spans="1:11" ht="36.75" customHeight="1" x14ac:dyDescent="0.25">
      <c r="A25" s="114" t="s">
        <v>78</v>
      </c>
      <c r="B25" s="43" t="s">
        <v>41</v>
      </c>
      <c r="C25" s="43">
        <v>20</v>
      </c>
      <c r="D25" s="43" t="s">
        <v>38</v>
      </c>
      <c r="E25" s="237" t="s">
        <v>79</v>
      </c>
      <c r="F25" s="238">
        <v>1205900</v>
      </c>
      <c r="G25" s="239">
        <v>0</v>
      </c>
      <c r="H25" s="240">
        <f t="shared" si="3"/>
        <v>1205900</v>
      </c>
      <c r="I25" s="281">
        <f t="shared" si="0"/>
        <v>4.6296187400854178E-5</v>
      </c>
      <c r="J25" s="239">
        <v>1205900</v>
      </c>
      <c r="K25" s="241">
        <f t="shared" si="1"/>
        <v>1</v>
      </c>
    </row>
    <row r="26" spans="1:11" ht="28.5" customHeight="1" x14ac:dyDescent="0.25">
      <c r="A26" s="114" t="s">
        <v>80</v>
      </c>
      <c r="B26" s="43" t="s">
        <v>41</v>
      </c>
      <c r="C26" s="43">
        <v>20</v>
      </c>
      <c r="D26" s="43" t="s">
        <v>38</v>
      </c>
      <c r="E26" s="237" t="s">
        <v>81</v>
      </c>
      <c r="F26" s="238">
        <v>4892600</v>
      </c>
      <c r="G26" s="239">
        <v>0</v>
      </c>
      <c r="H26" s="240">
        <f t="shared" si="3"/>
        <v>4892600</v>
      </c>
      <c r="I26" s="281">
        <f t="shared" si="0"/>
        <v>1.8783375609703884E-4</v>
      </c>
      <c r="J26" s="239">
        <v>4892600</v>
      </c>
      <c r="K26" s="241">
        <f t="shared" si="1"/>
        <v>1</v>
      </c>
    </row>
    <row r="27" spans="1:11" ht="39.75" customHeight="1" x14ac:dyDescent="0.25">
      <c r="A27" s="114" t="s">
        <v>82</v>
      </c>
      <c r="B27" s="43" t="s">
        <v>41</v>
      </c>
      <c r="C27" s="43">
        <v>20</v>
      </c>
      <c r="D27" s="43" t="s">
        <v>38</v>
      </c>
      <c r="E27" s="237" t="s">
        <v>83</v>
      </c>
      <c r="F27" s="238">
        <v>3262000</v>
      </c>
      <c r="G27" s="239">
        <v>0</v>
      </c>
      <c r="H27" s="240">
        <f t="shared" si="3"/>
        <v>3262000</v>
      </c>
      <c r="I27" s="281">
        <f t="shared" si="0"/>
        <v>1.252327417709481E-4</v>
      </c>
      <c r="J27" s="239">
        <v>3262000</v>
      </c>
      <c r="K27" s="241">
        <f t="shared" si="1"/>
        <v>1</v>
      </c>
    </row>
    <row r="28" spans="1:11" ht="41.25" customHeight="1" x14ac:dyDescent="0.25">
      <c r="A28" s="113" t="s">
        <v>84</v>
      </c>
      <c r="B28" s="32" t="s">
        <v>41</v>
      </c>
      <c r="C28" s="32">
        <v>20</v>
      </c>
      <c r="D28" s="32" t="s">
        <v>38</v>
      </c>
      <c r="E28" s="234" t="s">
        <v>85</v>
      </c>
      <c r="F28" s="235">
        <f>+F29</f>
        <v>112376697</v>
      </c>
      <c r="G28" s="235">
        <f>+G29</f>
        <v>0</v>
      </c>
      <c r="H28" s="235">
        <f>+H29</f>
        <v>112376697</v>
      </c>
      <c r="I28" s="282">
        <f t="shared" si="0"/>
        <v>4.3142985519537339E-3</v>
      </c>
      <c r="J28" s="235">
        <f>+J29</f>
        <v>112376697</v>
      </c>
      <c r="K28" s="236">
        <f t="shared" si="1"/>
        <v>1</v>
      </c>
    </row>
    <row r="29" spans="1:11" s="226" customFormat="1" ht="39" customHeight="1" x14ac:dyDescent="0.25">
      <c r="A29" s="113" t="s">
        <v>86</v>
      </c>
      <c r="B29" s="32" t="s">
        <v>41</v>
      </c>
      <c r="C29" s="32">
        <v>20</v>
      </c>
      <c r="D29" s="32" t="s">
        <v>38</v>
      </c>
      <c r="E29" s="234" t="s">
        <v>87</v>
      </c>
      <c r="F29" s="235">
        <f>+F30+F31</f>
        <v>112376697</v>
      </c>
      <c r="G29" s="235">
        <f>+G30+G31</f>
        <v>0</v>
      </c>
      <c r="H29" s="235">
        <f>+H30+H31</f>
        <v>112376697</v>
      </c>
      <c r="I29" s="282">
        <f t="shared" si="0"/>
        <v>4.3142985519537339E-3</v>
      </c>
      <c r="J29" s="235">
        <f>+J30+J31</f>
        <v>112376697</v>
      </c>
      <c r="K29" s="236">
        <f t="shared" si="1"/>
        <v>1</v>
      </c>
    </row>
    <row r="30" spans="1:11" ht="30.75" customHeight="1" x14ac:dyDescent="0.25">
      <c r="A30" s="114" t="s">
        <v>90</v>
      </c>
      <c r="B30" s="43" t="s">
        <v>41</v>
      </c>
      <c r="C30" s="43">
        <v>20</v>
      </c>
      <c r="D30" s="43" t="s">
        <v>38</v>
      </c>
      <c r="E30" s="237" t="s">
        <v>91</v>
      </c>
      <c r="F30" s="238">
        <v>103949112</v>
      </c>
      <c r="G30" s="239">
        <v>0</v>
      </c>
      <c r="H30" s="240">
        <f>+F30-G30</f>
        <v>103949112</v>
      </c>
      <c r="I30" s="281">
        <f t="shared" si="0"/>
        <v>3.9907517781776099E-3</v>
      </c>
      <c r="J30" s="239">
        <v>103949112</v>
      </c>
      <c r="K30" s="241">
        <f t="shared" si="1"/>
        <v>1</v>
      </c>
    </row>
    <row r="31" spans="1:11" ht="30.75" customHeight="1" x14ac:dyDescent="0.25">
      <c r="A31" s="114" t="s">
        <v>92</v>
      </c>
      <c r="B31" s="43" t="s">
        <v>41</v>
      </c>
      <c r="C31" s="43">
        <v>20</v>
      </c>
      <c r="D31" s="43" t="s">
        <v>38</v>
      </c>
      <c r="E31" s="237" t="s">
        <v>93</v>
      </c>
      <c r="F31" s="238">
        <v>8427585</v>
      </c>
      <c r="G31" s="239">
        <v>0</v>
      </c>
      <c r="H31" s="240">
        <f>+F31-G31</f>
        <v>8427585</v>
      </c>
      <c r="I31" s="281">
        <f t="shared" si="0"/>
        <v>3.2354677377612376E-4</v>
      </c>
      <c r="J31" s="239">
        <v>8427585</v>
      </c>
      <c r="K31" s="241">
        <f t="shared" si="1"/>
        <v>1</v>
      </c>
    </row>
    <row r="32" spans="1:11" ht="27.75" customHeight="1" x14ac:dyDescent="0.25">
      <c r="A32" s="113" t="s">
        <v>100</v>
      </c>
      <c r="B32" s="32" t="s">
        <v>41</v>
      </c>
      <c r="C32" s="32">
        <v>20</v>
      </c>
      <c r="D32" s="32" t="s">
        <v>38</v>
      </c>
      <c r="E32" s="234" t="s">
        <v>101</v>
      </c>
      <c r="F32" s="242">
        <f>+F33+F40</f>
        <v>1028821066.33</v>
      </c>
      <c r="G32" s="242">
        <f>+G33+G40</f>
        <v>0</v>
      </c>
      <c r="H32" s="242">
        <f>+H33+H40</f>
        <v>1028821066.33</v>
      </c>
      <c r="I32" s="282">
        <f t="shared" si="0"/>
        <v>3.9497879499759768E-2</v>
      </c>
      <c r="J32" s="242">
        <f>+J33+J40</f>
        <v>1028821066.33</v>
      </c>
      <c r="K32" s="236">
        <f t="shared" si="1"/>
        <v>1</v>
      </c>
    </row>
    <row r="33" spans="1:11" ht="27.75" customHeight="1" x14ac:dyDescent="0.25">
      <c r="A33" s="113" t="s">
        <v>102</v>
      </c>
      <c r="B33" s="32" t="s">
        <v>41</v>
      </c>
      <c r="C33" s="32">
        <v>20</v>
      </c>
      <c r="D33" s="32" t="s">
        <v>38</v>
      </c>
      <c r="E33" s="234" t="s">
        <v>103</v>
      </c>
      <c r="F33" s="243">
        <f>+F34</f>
        <v>172888472</v>
      </c>
      <c r="G33" s="243">
        <f>+G34</f>
        <v>0</v>
      </c>
      <c r="H33" s="243">
        <f>+H34</f>
        <v>172888472</v>
      </c>
      <c r="I33" s="282">
        <f t="shared" si="0"/>
        <v>6.6374302173972388E-3</v>
      </c>
      <c r="J33" s="243">
        <f>+J34</f>
        <v>172888472</v>
      </c>
      <c r="K33" s="236">
        <f t="shared" si="1"/>
        <v>1</v>
      </c>
    </row>
    <row r="34" spans="1:11" ht="27.75" customHeight="1" x14ac:dyDescent="0.25">
      <c r="A34" s="113" t="s">
        <v>104</v>
      </c>
      <c r="B34" s="32" t="s">
        <v>41</v>
      </c>
      <c r="C34" s="32">
        <v>20</v>
      </c>
      <c r="D34" s="32" t="s">
        <v>38</v>
      </c>
      <c r="E34" s="234" t="s">
        <v>105</v>
      </c>
      <c r="F34" s="242">
        <f>+F37+F35</f>
        <v>172888472</v>
      </c>
      <c r="G34" s="242">
        <f>+G37+G35</f>
        <v>0</v>
      </c>
      <c r="H34" s="242">
        <f>+H37+H35</f>
        <v>172888472</v>
      </c>
      <c r="I34" s="282">
        <f t="shared" si="0"/>
        <v>6.6374302173972388E-3</v>
      </c>
      <c r="J34" s="242">
        <f>+J37+J35</f>
        <v>172888472</v>
      </c>
      <c r="K34" s="236">
        <f t="shared" si="1"/>
        <v>1</v>
      </c>
    </row>
    <row r="35" spans="1:11" ht="39.75" customHeight="1" x14ac:dyDescent="0.25">
      <c r="A35" s="113" t="s">
        <v>106</v>
      </c>
      <c r="B35" s="32" t="s">
        <v>41</v>
      </c>
      <c r="C35" s="32">
        <v>20</v>
      </c>
      <c r="D35" s="32" t="s">
        <v>38</v>
      </c>
      <c r="E35" s="234" t="s">
        <v>107</v>
      </c>
      <c r="F35" s="242">
        <f>+F36</f>
        <v>160702122</v>
      </c>
      <c r="G35" s="242">
        <f>+G36</f>
        <v>0</v>
      </c>
      <c r="H35" s="242">
        <f>+H36</f>
        <v>160702122</v>
      </c>
      <c r="I35" s="282">
        <f t="shared" si="0"/>
        <v>6.1695791987950331E-3</v>
      </c>
      <c r="J35" s="242">
        <f>+J36</f>
        <v>160702122</v>
      </c>
      <c r="K35" s="236">
        <f t="shared" si="1"/>
        <v>1</v>
      </c>
    </row>
    <row r="36" spans="1:11" ht="36.75" customHeight="1" x14ac:dyDescent="0.25">
      <c r="A36" s="114" t="s">
        <v>108</v>
      </c>
      <c r="B36" s="43" t="s">
        <v>41</v>
      </c>
      <c r="C36" s="43">
        <v>20</v>
      </c>
      <c r="D36" s="43" t="s">
        <v>38</v>
      </c>
      <c r="E36" s="237" t="s">
        <v>109</v>
      </c>
      <c r="F36" s="244">
        <v>160702122</v>
      </c>
      <c r="G36" s="239">
        <v>0</v>
      </c>
      <c r="H36" s="240">
        <f>+F36-G36</f>
        <v>160702122</v>
      </c>
      <c r="I36" s="281">
        <f t="shared" si="0"/>
        <v>6.1695791987950331E-3</v>
      </c>
      <c r="J36" s="239">
        <v>160702122</v>
      </c>
      <c r="K36" s="241">
        <f t="shared" si="1"/>
        <v>1</v>
      </c>
    </row>
    <row r="37" spans="1:11" ht="27.75" customHeight="1" x14ac:dyDescent="0.25">
      <c r="A37" s="113" t="s">
        <v>110</v>
      </c>
      <c r="B37" s="32" t="s">
        <v>41</v>
      </c>
      <c r="C37" s="32">
        <v>20</v>
      </c>
      <c r="D37" s="32" t="s">
        <v>38</v>
      </c>
      <c r="E37" s="234" t="s">
        <v>111</v>
      </c>
      <c r="F37" s="242">
        <f>+F39+F38</f>
        <v>12186350</v>
      </c>
      <c r="G37" s="242">
        <f>+G39+G38</f>
        <v>0</v>
      </c>
      <c r="H37" s="242">
        <f>+H39+H38</f>
        <v>12186350</v>
      </c>
      <c r="I37" s="282">
        <f t="shared" si="0"/>
        <v>4.678510186022052E-4</v>
      </c>
      <c r="J37" s="242">
        <f>+J39+J38</f>
        <v>12186350</v>
      </c>
      <c r="K37" s="236">
        <f t="shared" si="1"/>
        <v>1</v>
      </c>
    </row>
    <row r="38" spans="1:11" ht="27.75" customHeight="1" x14ac:dyDescent="0.25">
      <c r="A38" s="114" t="s">
        <v>367</v>
      </c>
      <c r="B38" s="43" t="s">
        <v>41</v>
      </c>
      <c r="C38" s="43">
        <v>20</v>
      </c>
      <c r="D38" s="43" t="s">
        <v>38</v>
      </c>
      <c r="E38" s="237" t="s">
        <v>368</v>
      </c>
      <c r="F38" s="244">
        <v>99098</v>
      </c>
      <c r="G38" s="239">
        <v>0</v>
      </c>
      <c r="H38" s="240">
        <f>+F38-G38</f>
        <v>99098</v>
      </c>
      <c r="I38" s="281">
        <f t="shared" si="0"/>
        <v>3.8045108044198086E-6</v>
      </c>
      <c r="J38" s="239">
        <v>99098</v>
      </c>
      <c r="K38" s="241">
        <f t="shared" si="1"/>
        <v>1</v>
      </c>
    </row>
    <row r="39" spans="1:11" ht="44.25" customHeight="1" x14ac:dyDescent="0.25">
      <c r="A39" s="114" t="s">
        <v>112</v>
      </c>
      <c r="B39" s="43" t="s">
        <v>41</v>
      </c>
      <c r="C39" s="43">
        <v>20</v>
      </c>
      <c r="D39" s="43" t="s">
        <v>38</v>
      </c>
      <c r="E39" s="237" t="s">
        <v>113</v>
      </c>
      <c r="F39" s="244">
        <v>12087252</v>
      </c>
      <c r="G39" s="239">
        <v>0</v>
      </c>
      <c r="H39" s="240">
        <f>+F39-G39</f>
        <v>12087252</v>
      </c>
      <c r="I39" s="281">
        <f t="shared" si="0"/>
        <v>4.640465077977854E-4</v>
      </c>
      <c r="J39" s="239">
        <v>12087252</v>
      </c>
      <c r="K39" s="241">
        <f t="shared" si="1"/>
        <v>1</v>
      </c>
    </row>
    <row r="40" spans="1:11" ht="30" customHeight="1" x14ac:dyDescent="0.25">
      <c r="A40" s="113" t="s">
        <v>114</v>
      </c>
      <c r="B40" s="32" t="s">
        <v>41</v>
      </c>
      <c r="C40" s="32">
        <v>20</v>
      </c>
      <c r="D40" s="32" t="s">
        <v>38</v>
      </c>
      <c r="E40" s="234" t="s">
        <v>115</v>
      </c>
      <c r="F40" s="243">
        <f>+F41+F54</f>
        <v>855932594.33000004</v>
      </c>
      <c r="G40" s="243">
        <f>+G41+G54</f>
        <v>0</v>
      </c>
      <c r="H40" s="243">
        <f>+H41+H54</f>
        <v>855932594.33000004</v>
      </c>
      <c r="I40" s="282">
        <f t="shared" si="0"/>
        <v>3.2860449282362529E-2</v>
      </c>
      <c r="J40" s="243">
        <f>+J41+J54</f>
        <v>855932594.33000004</v>
      </c>
      <c r="K40" s="236">
        <f t="shared" si="1"/>
        <v>1</v>
      </c>
    </row>
    <row r="41" spans="1:11" ht="24.75" customHeight="1" x14ac:dyDescent="0.25">
      <c r="A41" s="113" t="s">
        <v>116</v>
      </c>
      <c r="B41" s="32" t="s">
        <v>41</v>
      </c>
      <c r="C41" s="32">
        <v>20</v>
      </c>
      <c r="D41" s="32" t="s">
        <v>38</v>
      </c>
      <c r="E41" s="234" t="s">
        <v>117</v>
      </c>
      <c r="F41" s="242">
        <f>+F42+F45+F52</f>
        <v>35180028.090000004</v>
      </c>
      <c r="G41" s="242">
        <f>+G42+G45+G52</f>
        <v>0</v>
      </c>
      <c r="H41" s="242">
        <f>+H42+H45+H52</f>
        <v>35180028.090000004</v>
      </c>
      <c r="I41" s="282">
        <f t="shared" si="0"/>
        <v>1.3506104761770912E-3</v>
      </c>
      <c r="J41" s="242">
        <f>+J42+J45+J52</f>
        <v>35180028.090000004</v>
      </c>
      <c r="K41" s="236">
        <f t="shared" si="1"/>
        <v>1</v>
      </c>
    </row>
    <row r="42" spans="1:11" ht="54.75" customHeight="1" x14ac:dyDescent="0.25">
      <c r="A42" s="113" t="s">
        <v>118</v>
      </c>
      <c r="B42" s="32" t="s">
        <v>41</v>
      </c>
      <c r="C42" s="32">
        <v>20</v>
      </c>
      <c r="D42" s="32" t="s">
        <v>38</v>
      </c>
      <c r="E42" s="234" t="s">
        <v>119</v>
      </c>
      <c r="F42" s="242">
        <f>+F43+F44</f>
        <v>15689804</v>
      </c>
      <c r="G42" s="242">
        <f>+G43+G44</f>
        <v>0</v>
      </c>
      <c r="H42" s="242">
        <f>+H43+H44</f>
        <v>15689804</v>
      </c>
      <c r="I42" s="282">
        <f t="shared" si="0"/>
        <v>6.0235351709650171E-4</v>
      </c>
      <c r="J42" s="242">
        <f>+J43+J44</f>
        <v>15689804</v>
      </c>
      <c r="K42" s="236">
        <f t="shared" si="1"/>
        <v>1</v>
      </c>
    </row>
    <row r="43" spans="1:11" ht="50.25" customHeight="1" x14ac:dyDescent="0.25">
      <c r="A43" s="114" t="s">
        <v>120</v>
      </c>
      <c r="B43" s="43" t="s">
        <v>41</v>
      </c>
      <c r="C43" s="43">
        <v>20</v>
      </c>
      <c r="D43" s="43" t="s">
        <v>38</v>
      </c>
      <c r="E43" s="237" t="s">
        <v>121</v>
      </c>
      <c r="F43" s="244">
        <v>15391304</v>
      </c>
      <c r="G43" s="239">
        <v>0</v>
      </c>
      <c r="H43" s="240">
        <f>+F43-G43</f>
        <v>15391304</v>
      </c>
      <c r="I43" s="281">
        <f t="shared" si="0"/>
        <v>5.9089368465670166E-4</v>
      </c>
      <c r="J43" s="239">
        <v>15391304</v>
      </c>
      <c r="K43" s="241">
        <f t="shared" si="1"/>
        <v>1</v>
      </c>
    </row>
    <row r="44" spans="1:11" ht="36.75" customHeight="1" x14ac:dyDescent="0.25">
      <c r="A44" s="114" t="s">
        <v>122</v>
      </c>
      <c r="B44" s="43" t="s">
        <v>41</v>
      </c>
      <c r="C44" s="43">
        <v>20</v>
      </c>
      <c r="D44" s="43" t="s">
        <v>38</v>
      </c>
      <c r="E44" s="237" t="s">
        <v>123</v>
      </c>
      <c r="F44" s="244">
        <v>298500</v>
      </c>
      <c r="G44" s="239">
        <v>0</v>
      </c>
      <c r="H44" s="240">
        <f>+F44-G44</f>
        <v>298500</v>
      </c>
      <c r="I44" s="281">
        <f t="shared" si="0"/>
        <v>1.1459832439800126E-5</v>
      </c>
      <c r="J44" s="239">
        <v>298500</v>
      </c>
      <c r="K44" s="241">
        <f t="shared" si="1"/>
        <v>1</v>
      </c>
    </row>
    <row r="45" spans="1:11" ht="51" customHeight="1" x14ac:dyDescent="0.25">
      <c r="A45" s="180" t="s">
        <v>126</v>
      </c>
      <c r="B45" s="32" t="s">
        <v>41</v>
      </c>
      <c r="C45" s="32">
        <v>20</v>
      </c>
      <c r="D45" s="32" t="s">
        <v>38</v>
      </c>
      <c r="E45" s="234" t="s">
        <v>127</v>
      </c>
      <c r="F45" s="242">
        <f>+F46+F47+F48+F49+F50+F51</f>
        <v>18246674.09</v>
      </c>
      <c r="G45" s="242">
        <f>+G46+G47+G48+G49+G50+G51</f>
        <v>0</v>
      </c>
      <c r="H45" s="242">
        <f>+H46+H47+H48+H49+H50+H51</f>
        <v>18246674.09</v>
      </c>
      <c r="I45" s="282">
        <f t="shared" si="0"/>
        <v>7.0051533552778033E-4</v>
      </c>
      <c r="J45" s="242">
        <f>+J46+J47+J48+J49+J50+J51</f>
        <v>18246674.09</v>
      </c>
      <c r="K45" s="236">
        <f t="shared" si="1"/>
        <v>1</v>
      </c>
    </row>
    <row r="46" spans="1:11" ht="44.25" customHeight="1" x14ac:dyDescent="0.25">
      <c r="A46" s="181" t="s">
        <v>128</v>
      </c>
      <c r="B46" s="43" t="s">
        <v>41</v>
      </c>
      <c r="C46" s="43">
        <v>20</v>
      </c>
      <c r="D46" s="43" t="s">
        <v>38</v>
      </c>
      <c r="E46" s="237" t="s">
        <v>372</v>
      </c>
      <c r="F46" s="244">
        <v>6501170</v>
      </c>
      <c r="G46" s="239">
        <v>0</v>
      </c>
      <c r="H46" s="240">
        <f t="shared" ref="H46:H51" si="4">+F46-G46</f>
        <v>6501170</v>
      </c>
      <c r="I46" s="281">
        <f t="shared" si="0"/>
        <v>2.4958900791509342E-4</v>
      </c>
      <c r="J46" s="239">
        <v>6501170</v>
      </c>
      <c r="K46" s="241">
        <f t="shared" si="1"/>
        <v>1</v>
      </c>
    </row>
    <row r="47" spans="1:11" ht="53.25" customHeight="1" x14ac:dyDescent="0.25">
      <c r="A47" s="181" t="s">
        <v>130</v>
      </c>
      <c r="B47" s="43" t="s">
        <v>41</v>
      </c>
      <c r="C47" s="43">
        <v>20</v>
      </c>
      <c r="D47" s="43" t="s">
        <v>38</v>
      </c>
      <c r="E47" s="237" t="s">
        <v>131</v>
      </c>
      <c r="F47" s="244">
        <v>1847088.88</v>
      </c>
      <c r="G47" s="239">
        <v>0</v>
      </c>
      <c r="H47" s="240">
        <f t="shared" si="4"/>
        <v>1847088.88</v>
      </c>
      <c r="I47" s="281">
        <f t="shared" si="0"/>
        <v>7.0912325179960068E-5</v>
      </c>
      <c r="J47" s="239">
        <v>1847088.88</v>
      </c>
      <c r="K47" s="241">
        <f t="shared" si="1"/>
        <v>1</v>
      </c>
    </row>
    <row r="48" spans="1:11" ht="50.25" customHeight="1" x14ac:dyDescent="0.25">
      <c r="A48" s="181" t="s">
        <v>132</v>
      </c>
      <c r="B48" s="43" t="s">
        <v>41</v>
      </c>
      <c r="C48" s="43">
        <v>20</v>
      </c>
      <c r="D48" s="43" t="s">
        <v>38</v>
      </c>
      <c r="E48" s="237" t="s">
        <v>133</v>
      </c>
      <c r="F48" s="244">
        <v>450230</v>
      </c>
      <c r="G48" s="239">
        <v>0</v>
      </c>
      <c r="H48" s="240">
        <f t="shared" si="4"/>
        <v>450230</v>
      </c>
      <c r="I48" s="281">
        <f t="shared" si="0"/>
        <v>1.7284959327876753E-5</v>
      </c>
      <c r="J48" s="239">
        <v>450230</v>
      </c>
      <c r="K48" s="241">
        <f t="shared" si="1"/>
        <v>1</v>
      </c>
    </row>
    <row r="49" spans="1:11" ht="38.25" customHeight="1" x14ac:dyDescent="0.25">
      <c r="A49" s="181" t="s">
        <v>134</v>
      </c>
      <c r="B49" s="43" t="s">
        <v>41</v>
      </c>
      <c r="C49" s="43">
        <v>20</v>
      </c>
      <c r="D49" s="43" t="s">
        <v>38</v>
      </c>
      <c r="E49" s="237" t="s">
        <v>135</v>
      </c>
      <c r="F49" s="244">
        <v>8409570</v>
      </c>
      <c r="G49" s="239">
        <v>0</v>
      </c>
      <c r="H49" s="240">
        <f t="shared" si="4"/>
        <v>8409570</v>
      </c>
      <c r="I49" s="281">
        <f t="shared" si="0"/>
        <v>3.228551527328976E-4</v>
      </c>
      <c r="J49" s="239">
        <v>8409570</v>
      </c>
      <c r="K49" s="241">
        <f t="shared" si="1"/>
        <v>1</v>
      </c>
    </row>
    <row r="50" spans="1:11" ht="38.25" customHeight="1" x14ac:dyDescent="0.25">
      <c r="A50" s="181" t="s">
        <v>136</v>
      </c>
      <c r="B50" s="43" t="s">
        <v>41</v>
      </c>
      <c r="C50" s="43">
        <v>20</v>
      </c>
      <c r="D50" s="43" t="s">
        <v>38</v>
      </c>
      <c r="E50" s="237" t="s">
        <v>137</v>
      </c>
      <c r="F50" s="244">
        <v>99687</v>
      </c>
      <c r="G50" s="239">
        <v>0</v>
      </c>
      <c r="H50" s="240">
        <f t="shared" si="4"/>
        <v>99687</v>
      </c>
      <c r="I50" s="281">
        <f t="shared" si="0"/>
        <v>3.8271233381117422E-6</v>
      </c>
      <c r="J50" s="239">
        <v>99687</v>
      </c>
      <c r="K50" s="241">
        <f t="shared" si="1"/>
        <v>1</v>
      </c>
    </row>
    <row r="51" spans="1:11" ht="37.5" customHeight="1" x14ac:dyDescent="0.25">
      <c r="A51" s="181" t="s">
        <v>138</v>
      </c>
      <c r="B51" s="43" t="s">
        <v>41</v>
      </c>
      <c r="C51" s="43">
        <v>20</v>
      </c>
      <c r="D51" s="43" t="s">
        <v>38</v>
      </c>
      <c r="E51" s="237" t="s">
        <v>139</v>
      </c>
      <c r="F51" s="244">
        <v>938928.21</v>
      </c>
      <c r="G51" s="239">
        <v>0</v>
      </c>
      <c r="H51" s="240">
        <f t="shared" si="4"/>
        <v>938928.21</v>
      </c>
      <c r="I51" s="281">
        <f t="shared" si="0"/>
        <v>3.6046767033840753E-5</v>
      </c>
      <c r="J51" s="239">
        <v>938928.21</v>
      </c>
      <c r="K51" s="241">
        <f t="shared" si="1"/>
        <v>1</v>
      </c>
    </row>
    <row r="52" spans="1:11" ht="49.5" customHeight="1" x14ac:dyDescent="0.25">
      <c r="A52" s="113" t="s">
        <v>140</v>
      </c>
      <c r="B52" s="32" t="s">
        <v>41</v>
      </c>
      <c r="C52" s="32">
        <v>20</v>
      </c>
      <c r="D52" s="32" t="s">
        <v>38</v>
      </c>
      <c r="E52" s="234" t="s">
        <v>141</v>
      </c>
      <c r="F52" s="242">
        <f>+F53</f>
        <v>1243550</v>
      </c>
      <c r="G52" s="242">
        <f>+G53</f>
        <v>0</v>
      </c>
      <c r="H52" s="242">
        <f>+H53</f>
        <v>1243550</v>
      </c>
      <c r="I52" s="282">
        <f t="shared" si="0"/>
        <v>4.7741623552808863E-5</v>
      </c>
      <c r="J52" s="242">
        <f>+J53</f>
        <v>1243550</v>
      </c>
      <c r="K52" s="236">
        <f t="shared" si="1"/>
        <v>1</v>
      </c>
    </row>
    <row r="53" spans="1:11" ht="45.75" customHeight="1" x14ac:dyDescent="0.25">
      <c r="A53" s="114" t="s">
        <v>142</v>
      </c>
      <c r="B53" s="43" t="s">
        <v>41</v>
      </c>
      <c r="C53" s="43">
        <v>20</v>
      </c>
      <c r="D53" s="43" t="s">
        <v>38</v>
      </c>
      <c r="E53" s="237" t="s">
        <v>143</v>
      </c>
      <c r="F53" s="244">
        <v>1243550</v>
      </c>
      <c r="G53" s="239">
        <v>0</v>
      </c>
      <c r="H53" s="240">
        <f>+F53-G53</f>
        <v>1243550</v>
      </c>
      <c r="I53" s="281">
        <f t="shared" si="0"/>
        <v>4.7741623552808863E-5</v>
      </c>
      <c r="J53" s="239">
        <v>1243550</v>
      </c>
      <c r="K53" s="241">
        <f t="shared" si="1"/>
        <v>1</v>
      </c>
    </row>
    <row r="54" spans="1:11" ht="37.5" customHeight="1" x14ac:dyDescent="0.25">
      <c r="A54" s="113" t="s">
        <v>148</v>
      </c>
      <c r="B54" s="32" t="s">
        <v>41</v>
      </c>
      <c r="C54" s="32">
        <v>20</v>
      </c>
      <c r="D54" s="32" t="s">
        <v>38</v>
      </c>
      <c r="E54" s="234" t="s">
        <v>149</v>
      </c>
      <c r="F54" s="242">
        <f>+F57+F61+F68+F59+F55</f>
        <v>820752566.24000001</v>
      </c>
      <c r="G54" s="242">
        <f>+G57+G61+G68+G59+G55</f>
        <v>0</v>
      </c>
      <c r="H54" s="242">
        <f>+H57+H61+H68+H59+H55</f>
        <v>820752566.24000001</v>
      </c>
      <c r="I54" s="282">
        <f t="shared" si="0"/>
        <v>3.1509838806185436E-2</v>
      </c>
      <c r="J54" s="242">
        <f>+J57+J61+J68+J59+J55</f>
        <v>820752566.24000001</v>
      </c>
      <c r="K54" s="236">
        <f t="shared" si="1"/>
        <v>1</v>
      </c>
    </row>
    <row r="55" spans="1:11" ht="39.75" customHeight="1" x14ac:dyDescent="0.25">
      <c r="A55" s="113" t="s">
        <v>150</v>
      </c>
      <c r="B55" s="32" t="s">
        <v>41</v>
      </c>
      <c r="C55" s="32">
        <v>20</v>
      </c>
      <c r="D55" s="32" t="s">
        <v>38</v>
      </c>
      <c r="E55" s="234" t="s">
        <v>151</v>
      </c>
      <c r="F55" s="242">
        <f>+F56</f>
        <v>14136177.98</v>
      </c>
      <c r="G55" s="242">
        <f>+G56</f>
        <v>0</v>
      </c>
      <c r="H55" s="242">
        <f>+H56</f>
        <v>14136177.98</v>
      </c>
      <c r="I55" s="282">
        <f t="shared" si="0"/>
        <v>5.4270764150751163E-4</v>
      </c>
      <c r="J55" s="242">
        <f>+J56</f>
        <v>14136177.98</v>
      </c>
      <c r="K55" s="236">
        <f t="shared" si="1"/>
        <v>1</v>
      </c>
    </row>
    <row r="56" spans="1:11" ht="36.75" customHeight="1" x14ac:dyDescent="0.25">
      <c r="A56" s="114" t="s">
        <v>152</v>
      </c>
      <c r="B56" s="43" t="s">
        <v>41</v>
      </c>
      <c r="C56" s="43">
        <v>20</v>
      </c>
      <c r="D56" s="43" t="s">
        <v>38</v>
      </c>
      <c r="E56" s="237" t="s">
        <v>153</v>
      </c>
      <c r="F56" s="244">
        <v>14136177.98</v>
      </c>
      <c r="G56" s="239">
        <v>0</v>
      </c>
      <c r="H56" s="240">
        <f>+F56-G56</f>
        <v>14136177.98</v>
      </c>
      <c r="I56" s="281">
        <f t="shared" si="0"/>
        <v>5.4270764150751163E-4</v>
      </c>
      <c r="J56" s="239">
        <v>14136177.98</v>
      </c>
      <c r="K56" s="241">
        <f t="shared" si="1"/>
        <v>1</v>
      </c>
    </row>
    <row r="57" spans="1:11" ht="93" customHeight="1" x14ac:dyDescent="0.25">
      <c r="A57" s="113" t="s">
        <v>154</v>
      </c>
      <c r="B57" s="32" t="s">
        <v>41</v>
      </c>
      <c r="C57" s="32">
        <v>20</v>
      </c>
      <c r="D57" s="32" t="s">
        <v>38</v>
      </c>
      <c r="E57" s="234" t="s">
        <v>155</v>
      </c>
      <c r="F57" s="242">
        <f>+F58</f>
        <v>144101369</v>
      </c>
      <c r="G57" s="242">
        <f>+G58</f>
        <v>0</v>
      </c>
      <c r="H57" s="242">
        <f>+H58</f>
        <v>144101369</v>
      </c>
      <c r="I57" s="282">
        <f t="shared" si="0"/>
        <v>5.5322530756643489E-3</v>
      </c>
      <c r="J57" s="242">
        <f>+J58</f>
        <v>144101369</v>
      </c>
      <c r="K57" s="236">
        <f t="shared" si="1"/>
        <v>1</v>
      </c>
    </row>
    <row r="58" spans="1:11" ht="42" customHeight="1" x14ac:dyDescent="0.25">
      <c r="A58" s="114" t="s">
        <v>164</v>
      </c>
      <c r="B58" s="43" t="s">
        <v>41</v>
      </c>
      <c r="C58" s="43">
        <v>20</v>
      </c>
      <c r="D58" s="43" t="s">
        <v>38</v>
      </c>
      <c r="E58" s="237" t="s">
        <v>165</v>
      </c>
      <c r="F58" s="244">
        <v>144101369</v>
      </c>
      <c r="G58" s="239">
        <v>0</v>
      </c>
      <c r="H58" s="240">
        <f>+F58-G58</f>
        <v>144101369</v>
      </c>
      <c r="I58" s="281">
        <f t="shared" si="0"/>
        <v>5.5322530756643489E-3</v>
      </c>
      <c r="J58" s="239">
        <v>144101369</v>
      </c>
      <c r="K58" s="241">
        <f t="shared" si="1"/>
        <v>1</v>
      </c>
    </row>
    <row r="59" spans="1:11" ht="51.75" customHeight="1" x14ac:dyDescent="0.25">
      <c r="A59" s="113" t="s">
        <v>168</v>
      </c>
      <c r="B59" s="32" t="s">
        <v>41</v>
      </c>
      <c r="C59" s="32">
        <v>20</v>
      </c>
      <c r="D59" s="32" t="s">
        <v>38</v>
      </c>
      <c r="E59" s="234" t="s">
        <v>169</v>
      </c>
      <c r="F59" s="242">
        <f>+F60</f>
        <v>1341137.8999999999</v>
      </c>
      <c r="G59" s="242">
        <f>+G60</f>
        <v>0</v>
      </c>
      <c r="H59" s="242">
        <f>+H60</f>
        <v>1341137.8999999999</v>
      </c>
      <c r="I59" s="282">
        <f t="shared" si="0"/>
        <v>5.1488159506416802E-5</v>
      </c>
      <c r="J59" s="242">
        <f>+J60</f>
        <v>1341137.8999999999</v>
      </c>
      <c r="K59" s="236">
        <f t="shared" si="1"/>
        <v>1</v>
      </c>
    </row>
    <row r="60" spans="1:11" ht="42" customHeight="1" x14ac:dyDescent="0.25">
      <c r="A60" s="114" t="s">
        <v>174</v>
      </c>
      <c r="B60" s="43" t="s">
        <v>41</v>
      </c>
      <c r="C60" s="43">
        <v>20</v>
      </c>
      <c r="D60" s="43" t="s">
        <v>38</v>
      </c>
      <c r="E60" s="237" t="s">
        <v>175</v>
      </c>
      <c r="F60" s="244">
        <v>1341137.8999999999</v>
      </c>
      <c r="G60" s="239">
        <v>0</v>
      </c>
      <c r="H60" s="240">
        <f>+F60-G60</f>
        <v>1341137.8999999999</v>
      </c>
      <c r="I60" s="281">
        <f t="shared" si="0"/>
        <v>5.1488159506416802E-5</v>
      </c>
      <c r="J60" s="239">
        <v>1341137.8999999999</v>
      </c>
      <c r="K60" s="241">
        <f t="shared" si="1"/>
        <v>1</v>
      </c>
    </row>
    <row r="61" spans="1:11" ht="49.5" customHeight="1" x14ac:dyDescent="0.25">
      <c r="A61" s="113" t="s">
        <v>176</v>
      </c>
      <c r="B61" s="32" t="s">
        <v>41</v>
      </c>
      <c r="C61" s="32">
        <v>20</v>
      </c>
      <c r="D61" s="32" t="s">
        <v>38</v>
      </c>
      <c r="E61" s="234" t="s">
        <v>177</v>
      </c>
      <c r="F61" s="242">
        <f>SUM(F62:F67)</f>
        <v>563227768.36000001</v>
      </c>
      <c r="G61" s="242">
        <f>SUM(G62:G67)</f>
        <v>0</v>
      </c>
      <c r="H61" s="242">
        <f>SUM(H62:H67)</f>
        <v>563227768.36000001</v>
      </c>
      <c r="I61" s="282">
        <f t="shared" si="0"/>
        <v>2.1623101677883279E-2</v>
      </c>
      <c r="J61" s="242">
        <f>SUM(J62:J67)</f>
        <v>563227768.36000001</v>
      </c>
      <c r="K61" s="236">
        <f t="shared" si="1"/>
        <v>1</v>
      </c>
    </row>
    <row r="62" spans="1:11" ht="41.25" customHeight="1" x14ac:dyDescent="0.25">
      <c r="A62" s="114" t="s">
        <v>178</v>
      </c>
      <c r="B62" s="43" t="s">
        <v>41</v>
      </c>
      <c r="C62" s="43">
        <v>20</v>
      </c>
      <c r="D62" s="43" t="s">
        <v>38</v>
      </c>
      <c r="E62" s="237" t="s">
        <v>179</v>
      </c>
      <c r="F62" s="244">
        <v>186675256</v>
      </c>
      <c r="G62" s="239">
        <v>0</v>
      </c>
      <c r="H62" s="240">
        <f t="shared" ref="H62:H67" si="5">+F62-G62</f>
        <v>186675256</v>
      </c>
      <c r="I62" s="281">
        <f t="shared" si="0"/>
        <v>7.1667241353996413E-3</v>
      </c>
      <c r="J62" s="239">
        <v>186675256</v>
      </c>
      <c r="K62" s="241">
        <f t="shared" si="1"/>
        <v>1</v>
      </c>
    </row>
    <row r="63" spans="1:11" ht="69" customHeight="1" x14ac:dyDescent="0.25">
      <c r="A63" s="114" t="s">
        <v>180</v>
      </c>
      <c r="B63" s="43" t="s">
        <v>41</v>
      </c>
      <c r="C63" s="43">
        <v>20</v>
      </c>
      <c r="D63" s="43" t="s">
        <v>38</v>
      </c>
      <c r="E63" s="237" t="s">
        <v>181</v>
      </c>
      <c r="F63" s="244">
        <v>171105772</v>
      </c>
      <c r="G63" s="239">
        <v>0</v>
      </c>
      <c r="H63" s="240">
        <f t="shared" si="5"/>
        <v>171105772</v>
      </c>
      <c r="I63" s="281">
        <f t="shared" si="0"/>
        <v>6.5689898713656419E-3</v>
      </c>
      <c r="J63" s="239">
        <v>171105772</v>
      </c>
      <c r="K63" s="241">
        <f t="shared" si="1"/>
        <v>1</v>
      </c>
    </row>
    <row r="64" spans="1:11" ht="44.25" customHeight="1" x14ac:dyDescent="0.25">
      <c r="A64" s="114" t="s">
        <v>182</v>
      </c>
      <c r="B64" s="43" t="s">
        <v>41</v>
      </c>
      <c r="C64" s="43">
        <v>20</v>
      </c>
      <c r="D64" s="43" t="s">
        <v>38</v>
      </c>
      <c r="E64" s="237" t="s">
        <v>428</v>
      </c>
      <c r="F64" s="244">
        <v>2660972</v>
      </c>
      <c r="G64" s="239">
        <v>0</v>
      </c>
      <c r="H64" s="240">
        <f t="shared" si="5"/>
        <v>2660972</v>
      </c>
      <c r="I64" s="281">
        <f t="shared" si="0"/>
        <v>1.0215843633835785E-4</v>
      </c>
      <c r="J64" s="239">
        <v>2660972</v>
      </c>
      <c r="K64" s="241">
        <f t="shared" si="1"/>
        <v>1</v>
      </c>
    </row>
    <row r="65" spans="1:11" ht="32.25" customHeight="1" x14ac:dyDescent="0.25">
      <c r="A65" s="114" t="s">
        <v>184</v>
      </c>
      <c r="B65" s="43" t="s">
        <v>41</v>
      </c>
      <c r="C65" s="43">
        <v>20</v>
      </c>
      <c r="D65" s="43" t="s">
        <v>38</v>
      </c>
      <c r="E65" s="237" t="s">
        <v>185</v>
      </c>
      <c r="F65" s="244">
        <v>86566154.540000007</v>
      </c>
      <c r="G65" s="239">
        <v>0</v>
      </c>
      <c r="H65" s="240">
        <f t="shared" si="5"/>
        <v>86566154.540000007</v>
      </c>
      <c r="I65" s="281">
        <f t="shared" si="0"/>
        <v>3.3233957319472127E-3</v>
      </c>
      <c r="J65" s="239">
        <v>86566154.540000007</v>
      </c>
      <c r="K65" s="241">
        <f t="shared" si="1"/>
        <v>1</v>
      </c>
    </row>
    <row r="66" spans="1:11" ht="50.25" customHeight="1" x14ac:dyDescent="0.25">
      <c r="A66" s="114" t="s">
        <v>186</v>
      </c>
      <c r="B66" s="43" t="s">
        <v>41</v>
      </c>
      <c r="C66" s="43">
        <v>20</v>
      </c>
      <c r="D66" s="43" t="s">
        <v>38</v>
      </c>
      <c r="E66" s="237" t="s">
        <v>379</v>
      </c>
      <c r="F66" s="244">
        <v>81606909.780000001</v>
      </c>
      <c r="G66" s="239">
        <v>0</v>
      </c>
      <c r="H66" s="240">
        <f t="shared" si="5"/>
        <v>81606909.780000001</v>
      </c>
      <c r="I66" s="281">
        <f t="shared" si="0"/>
        <v>3.1330033903138564E-3</v>
      </c>
      <c r="J66" s="239">
        <v>81606909.780000001</v>
      </c>
      <c r="K66" s="241">
        <f t="shared" si="1"/>
        <v>1</v>
      </c>
    </row>
    <row r="67" spans="1:11" ht="49.5" customHeight="1" x14ac:dyDescent="0.25">
      <c r="A67" s="114" t="s">
        <v>188</v>
      </c>
      <c r="B67" s="43" t="s">
        <v>41</v>
      </c>
      <c r="C67" s="43">
        <v>20</v>
      </c>
      <c r="D67" s="43" t="s">
        <v>38</v>
      </c>
      <c r="E67" s="237" t="s">
        <v>429</v>
      </c>
      <c r="F67" s="244">
        <v>34612704.039999999</v>
      </c>
      <c r="G67" s="239">
        <v>0</v>
      </c>
      <c r="H67" s="240">
        <f t="shared" si="5"/>
        <v>34612704.039999999</v>
      </c>
      <c r="I67" s="281">
        <f t="shared" si="0"/>
        <v>1.3288301125185689E-3</v>
      </c>
      <c r="J67" s="239">
        <v>34612704.039999999</v>
      </c>
      <c r="K67" s="241">
        <f t="shared" si="1"/>
        <v>1</v>
      </c>
    </row>
    <row r="68" spans="1:11" ht="41.25" customHeight="1" x14ac:dyDescent="0.25">
      <c r="A68" s="113" t="s">
        <v>190</v>
      </c>
      <c r="B68" s="32" t="s">
        <v>41</v>
      </c>
      <c r="C68" s="32">
        <v>20</v>
      </c>
      <c r="D68" s="32" t="s">
        <v>38</v>
      </c>
      <c r="E68" s="234" t="s">
        <v>191</v>
      </c>
      <c r="F68" s="242">
        <f>SUM(F69:F71)</f>
        <v>97946113</v>
      </c>
      <c r="G68" s="242">
        <f>SUM(G69:G71)</f>
        <v>0</v>
      </c>
      <c r="H68" s="242">
        <f>SUM(H69:H71)</f>
        <v>97946113</v>
      </c>
      <c r="I68" s="282">
        <f t="shared" si="0"/>
        <v>3.760288251623882E-3</v>
      </c>
      <c r="J68" s="242">
        <f>SUM(J69:J71)</f>
        <v>97946113</v>
      </c>
      <c r="K68" s="236">
        <f t="shared" si="1"/>
        <v>1</v>
      </c>
    </row>
    <row r="69" spans="1:11" ht="48" customHeight="1" x14ac:dyDescent="0.25">
      <c r="A69" s="114" t="s">
        <v>194</v>
      </c>
      <c r="B69" s="43" t="s">
        <v>41</v>
      </c>
      <c r="C69" s="43">
        <v>20</v>
      </c>
      <c r="D69" s="43" t="s">
        <v>38</v>
      </c>
      <c r="E69" s="237" t="s">
        <v>195</v>
      </c>
      <c r="F69" s="244">
        <v>664000</v>
      </c>
      <c r="G69" s="239">
        <v>0</v>
      </c>
      <c r="H69" s="240">
        <f>+F69-G69</f>
        <v>664000</v>
      </c>
      <c r="I69" s="281">
        <f t="shared" si="0"/>
        <v>2.5491888576305808E-5</v>
      </c>
      <c r="J69" s="239">
        <v>664000</v>
      </c>
      <c r="K69" s="241">
        <f t="shared" si="1"/>
        <v>1</v>
      </c>
    </row>
    <row r="70" spans="1:11" ht="41.25" customHeight="1" x14ac:dyDescent="0.25">
      <c r="A70" s="114" t="s">
        <v>198</v>
      </c>
      <c r="B70" s="43" t="s">
        <v>41</v>
      </c>
      <c r="C70" s="43">
        <v>20</v>
      </c>
      <c r="D70" s="43" t="s">
        <v>38</v>
      </c>
      <c r="E70" s="237" t="s">
        <v>199</v>
      </c>
      <c r="F70" s="244">
        <v>94954073</v>
      </c>
      <c r="G70" s="239">
        <v>0</v>
      </c>
      <c r="H70" s="240">
        <f>+F70-G70</f>
        <v>94954073</v>
      </c>
      <c r="I70" s="281">
        <f t="shared" si="0"/>
        <v>3.6454196517807344E-3</v>
      </c>
      <c r="J70" s="239">
        <v>94954073</v>
      </c>
      <c r="K70" s="241">
        <f t="shared" si="1"/>
        <v>1</v>
      </c>
    </row>
    <row r="71" spans="1:11" ht="36.75" customHeight="1" x14ac:dyDescent="0.25">
      <c r="A71" s="114" t="s">
        <v>200</v>
      </c>
      <c r="B71" s="43" t="s">
        <v>41</v>
      </c>
      <c r="C71" s="43">
        <v>20</v>
      </c>
      <c r="D71" s="43" t="s">
        <v>38</v>
      </c>
      <c r="E71" s="237" t="s">
        <v>201</v>
      </c>
      <c r="F71" s="244">
        <v>2328040</v>
      </c>
      <c r="G71" s="239">
        <v>0</v>
      </c>
      <c r="H71" s="240">
        <f>+F71-G71</f>
        <v>2328040</v>
      </c>
      <c r="I71" s="281">
        <f t="shared" si="0"/>
        <v>8.9376711266841817E-5</v>
      </c>
      <c r="J71" s="239">
        <v>2328040</v>
      </c>
      <c r="K71" s="241">
        <f t="shared" si="1"/>
        <v>1</v>
      </c>
    </row>
    <row r="72" spans="1:11" ht="26.25" customHeight="1" x14ac:dyDescent="0.25">
      <c r="A72" s="113" t="s">
        <v>204</v>
      </c>
      <c r="B72" s="32" t="s">
        <v>37</v>
      </c>
      <c r="C72" s="32">
        <v>10</v>
      </c>
      <c r="D72" s="32" t="s">
        <v>38</v>
      </c>
      <c r="E72" s="234" t="s">
        <v>205</v>
      </c>
      <c r="F72" s="242">
        <f>+F79</f>
        <v>6038392441.9200001</v>
      </c>
      <c r="G72" s="242">
        <f>+G79</f>
        <v>0</v>
      </c>
      <c r="H72" s="242">
        <f>+H79</f>
        <v>6038392441.9200001</v>
      </c>
      <c r="I72" s="282">
        <f t="shared" ref="I72:I135" si="6">+H72/$H$150</f>
        <v>0.23182233028528881</v>
      </c>
      <c r="J72" s="242">
        <f>+J79</f>
        <v>6038392441.9200001</v>
      </c>
      <c r="K72" s="236">
        <f t="shared" ref="K72:K135" si="7">+J72/H72</f>
        <v>1</v>
      </c>
    </row>
    <row r="73" spans="1:11" ht="26.25" customHeight="1" x14ac:dyDescent="0.25">
      <c r="A73" s="113" t="s">
        <v>204</v>
      </c>
      <c r="B73" s="32" t="s">
        <v>41</v>
      </c>
      <c r="C73" s="32">
        <v>20</v>
      </c>
      <c r="D73" s="32" t="s">
        <v>38</v>
      </c>
      <c r="E73" s="234" t="s">
        <v>205</v>
      </c>
      <c r="F73" s="242">
        <f t="shared" ref="F73:H76" si="8">+F74</f>
        <v>28196254</v>
      </c>
      <c r="G73" s="242">
        <f t="shared" si="8"/>
        <v>0</v>
      </c>
      <c r="H73" s="242">
        <f t="shared" si="8"/>
        <v>28196254</v>
      </c>
      <c r="I73" s="282">
        <f t="shared" si="6"/>
        <v>1.0824936223452061E-3</v>
      </c>
      <c r="J73" s="242">
        <f>+J74</f>
        <v>28196254</v>
      </c>
      <c r="K73" s="236">
        <f t="shared" si="7"/>
        <v>1</v>
      </c>
    </row>
    <row r="74" spans="1:11" ht="31.5" customHeight="1" x14ac:dyDescent="0.25">
      <c r="A74" s="113" t="s">
        <v>212</v>
      </c>
      <c r="B74" s="32" t="s">
        <v>41</v>
      </c>
      <c r="C74" s="32">
        <v>20</v>
      </c>
      <c r="D74" s="32" t="s">
        <v>38</v>
      </c>
      <c r="E74" s="234" t="s">
        <v>213</v>
      </c>
      <c r="F74" s="242">
        <f t="shared" si="8"/>
        <v>28196254</v>
      </c>
      <c r="G74" s="242">
        <f t="shared" si="8"/>
        <v>0</v>
      </c>
      <c r="H74" s="242">
        <f t="shared" si="8"/>
        <v>28196254</v>
      </c>
      <c r="I74" s="282">
        <f t="shared" si="6"/>
        <v>1.0824936223452061E-3</v>
      </c>
      <c r="J74" s="242">
        <f>+J75</f>
        <v>28196254</v>
      </c>
      <c r="K74" s="236">
        <f t="shared" si="7"/>
        <v>1</v>
      </c>
    </row>
    <row r="75" spans="1:11" ht="31.5" customHeight="1" x14ac:dyDescent="0.25">
      <c r="A75" s="113" t="s">
        <v>214</v>
      </c>
      <c r="B75" s="32" t="s">
        <v>41</v>
      </c>
      <c r="C75" s="32">
        <v>20</v>
      </c>
      <c r="D75" s="32" t="s">
        <v>38</v>
      </c>
      <c r="E75" s="234" t="s">
        <v>215</v>
      </c>
      <c r="F75" s="242">
        <f t="shared" si="8"/>
        <v>28196254</v>
      </c>
      <c r="G75" s="242">
        <f t="shared" si="8"/>
        <v>0</v>
      </c>
      <c r="H75" s="242">
        <f t="shared" si="8"/>
        <v>28196254</v>
      </c>
      <c r="I75" s="282">
        <f t="shared" si="6"/>
        <v>1.0824936223452061E-3</v>
      </c>
      <c r="J75" s="242">
        <f>+J76</f>
        <v>28196254</v>
      </c>
      <c r="K75" s="236">
        <f t="shared" si="7"/>
        <v>1</v>
      </c>
    </row>
    <row r="76" spans="1:11" ht="34.5" customHeight="1" x14ac:dyDescent="0.25">
      <c r="A76" s="113" t="s">
        <v>216</v>
      </c>
      <c r="B76" s="32" t="s">
        <v>41</v>
      </c>
      <c r="C76" s="32">
        <v>20</v>
      </c>
      <c r="D76" s="32" t="s">
        <v>38</v>
      </c>
      <c r="E76" s="234" t="s">
        <v>217</v>
      </c>
      <c r="F76" s="242">
        <f t="shared" si="8"/>
        <v>28196254</v>
      </c>
      <c r="G76" s="242">
        <f t="shared" si="8"/>
        <v>0</v>
      </c>
      <c r="H76" s="242">
        <f t="shared" si="8"/>
        <v>28196254</v>
      </c>
      <c r="I76" s="282">
        <f t="shared" si="6"/>
        <v>1.0824936223452061E-3</v>
      </c>
      <c r="J76" s="242">
        <f>+J77</f>
        <v>28196254</v>
      </c>
      <c r="K76" s="236">
        <f t="shared" si="7"/>
        <v>1</v>
      </c>
    </row>
    <row r="77" spans="1:11" ht="33.75" customHeight="1" x14ac:dyDescent="0.25">
      <c r="A77" s="114" t="s">
        <v>218</v>
      </c>
      <c r="B77" s="43" t="s">
        <v>41</v>
      </c>
      <c r="C77" s="43">
        <v>20</v>
      </c>
      <c r="D77" s="43" t="s">
        <v>38</v>
      </c>
      <c r="E77" s="237" t="s">
        <v>219</v>
      </c>
      <c r="F77" s="244">
        <v>28196254</v>
      </c>
      <c r="G77" s="239">
        <v>0</v>
      </c>
      <c r="H77" s="240">
        <f>+F77-G77</f>
        <v>28196254</v>
      </c>
      <c r="I77" s="281">
        <f t="shared" si="6"/>
        <v>1.0824936223452061E-3</v>
      </c>
      <c r="J77" s="239">
        <v>28196254</v>
      </c>
      <c r="K77" s="241">
        <f t="shared" si="7"/>
        <v>1</v>
      </c>
    </row>
    <row r="78" spans="1:11" ht="29.25" customHeight="1" x14ac:dyDescent="0.25">
      <c r="A78" s="245" t="s">
        <v>222</v>
      </c>
      <c r="B78" s="80" t="s">
        <v>37</v>
      </c>
      <c r="C78" s="80">
        <v>10</v>
      </c>
      <c r="D78" s="80" t="s">
        <v>38</v>
      </c>
      <c r="E78" s="246" t="s">
        <v>223</v>
      </c>
      <c r="F78" s="242">
        <f t="shared" ref="F78:H79" si="9">+F79</f>
        <v>6038392441.9200001</v>
      </c>
      <c r="G78" s="242">
        <f t="shared" si="9"/>
        <v>0</v>
      </c>
      <c r="H78" s="242">
        <f t="shared" si="9"/>
        <v>6038392441.9200001</v>
      </c>
      <c r="I78" s="282">
        <f t="shared" si="6"/>
        <v>0.23182233028528881</v>
      </c>
      <c r="J78" s="242">
        <f>+J79</f>
        <v>6038392441.9200001</v>
      </c>
      <c r="K78" s="236">
        <f t="shared" si="7"/>
        <v>1</v>
      </c>
    </row>
    <row r="79" spans="1:11" ht="29.25" customHeight="1" x14ac:dyDescent="0.25">
      <c r="A79" s="245" t="s">
        <v>224</v>
      </c>
      <c r="B79" s="80" t="s">
        <v>37</v>
      </c>
      <c r="C79" s="80">
        <v>10</v>
      </c>
      <c r="D79" s="80" t="s">
        <v>38</v>
      </c>
      <c r="E79" s="246" t="s">
        <v>225</v>
      </c>
      <c r="F79" s="242">
        <f t="shared" si="9"/>
        <v>6038392441.9200001</v>
      </c>
      <c r="G79" s="242">
        <f t="shared" si="9"/>
        <v>0</v>
      </c>
      <c r="H79" s="242">
        <f t="shared" si="9"/>
        <v>6038392441.9200001</v>
      </c>
      <c r="I79" s="282">
        <f t="shared" si="6"/>
        <v>0.23182233028528881</v>
      </c>
      <c r="J79" s="242">
        <f>+J80</f>
        <v>6038392441.9200001</v>
      </c>
      <c r="K79" s="236">
        <f t="shared" si="7"/>
        <v>1</v>
      </c>
    </row>
    <row r="80" spans="1:11" ht="29.25" customHeight="1" thickBot="1" x14ac:dyDescent="0.3">
      <c r="A80" s="247" t="s">
        <v>228</v>
      </c>
      <c r="B80" s="248" t="s">
        <v>37</v>
      </c>
      <c r="C80" s="248">
        <v>10</v>
      </c>
      <c r="D80" s="248" t="s">
        <v>38</v>
      </c>
      <c r="E80" s="249" t="s">
        <v>229</v>
      </c>
      <c r="F80" s="250">
        <v>6038392441.9200001</v>
      </c>
      <c r="G80" s="251">
        <v>0</v>
      </c>
      <c r="H80" s="252">
        <f>+F80-G80</f>
        <v>6038392441.9200001</v>
      </c>
      <c r="I80" s="283">
        <f t="shared" si="6"/>
        <v>0.23182233028528881</v>
      </c>
      <c r="J80" s="251">
        <v>6038392441.9200001</v>
      </c>
      <c r="K80" s="253">
        <f t="shared" si="7"/>
        <v>1</v>
      </c>
    </row>
    <row r="81" spans="1:11" s="226" customFormat="1" ht="28.5" customHeight="1" thickBot="1" x14ac:dyDescent="0.3">
      <c r="A81" s="23" t="s">
        <v>250</v>
      </c>
      <c r="B81" s="96" t="s">
        <v>37</v>
      </c>
      <c r="C81" s="97">
        <v>10</v>
      </c>
      <c r="D81" s="96" t="s">
        <v>38</v>
      </c>
      <c r="E81" s="223" t="s">
        <v>251</v>
      </c>
      <c r="F81" s="26">
        <f>+F84+F90+F112+F118</f>
        <v>1295922883.6399999</v>
      </c>
      <c r="G81" s="224">
        <f>+G84+G90+G112+G118</f>
        <v>0</v>
      </c>
      <c r="H81" s="26">
        <f>+H84+H90+H112+H118</f>
        <v>1295922883.6399999</v>
      </c>
      <c r="I81" s="284">
        <f t="shared" si="6"/>
        <v>4.9752291797041853E-2</v>
      </c>
      <c r="J81" s="224">
        <f>+J84+J90+J112+J118</f>
        <v>1295922883.6399999</v>
      </c>
      <c r="K81" s="225">
        <f t="shared" si="7"/>
        <v>1</v>
      </c>
    </row>
    <row r="82" spans="1:11" s="226" customFormat="1" ht="28.5" customHeight="1" thickBot="1" x14ac:dyDescent="0.3">
      <c r="A82" s="23" t="s">
        <v>250</v>
      </c>
      <c r="B82" s="96" t="s">
        <v>37</v>
      </c>
      <c r="C82" s="97">
        <v>13</v>
      </c>
      <c r="D82" s="96" t="s">
        <v>38</v>
      </c>
      <c r="E82" s="223" t="s">
        <v>251</v>
      </c>
      <c r="F82" s="26">
        <f>+F119</f>
        <v>65837000</v>
      </c>
      <c r="G82" s="224">
        <f>+G119</f>
        <v>0</v>
      </c>
      <c r="H82" s="26">
        <f>+H119</f>
        <v>65837000</v>
      </c>
      <c r="I82" s="284">
        <f t="shared" si="6"/>
        <v>2.5275745002985624E-3</v>
      </c>
      <c r="J82" s="224">
        <f>+J119</f>
        <v>65837000</v>
      </c>
      <c r="K82" s="225">
        <f t="shared" si="7"/>
        <v>1</v>
      </c>
    </row>
    <row r="83" spans="1:11" s="226" customFormat="1" ht="28.5" customHeight="1" thickBot="1" x14ac:dyDescent="0.3">
      <c r="A83" s="99" t="s">
        <v>250</v>
      </c>
      <c r="B83" s="100" t="s">
        <v>41</v>
      </c>
      <c r="C83" s="101">
        <v>20</v>
      </c>
      <c r="D83" s="100" t="s">
        <v>38</v>
      </c>
      <c r="E83" s="228" t="s">
        <v>251</v>
      </c>
      <c r="F83" s="103">
        <f>+F100+F120</f>
        <v>17217819084.52</v>
      </c>
      <c r="G83" s="229">
        <f>+G100+G120</f>
        <v>0</v>
      </c>
      <c r="H83" s="103">
        <f>+H100+H120</f>
        <v>17217819084.52</v>
      </c>
      <c r="I83" s="285">
        <f t="shared" si="6"/>
        <v>0.66101615305658956</v>
      </c>
      <c r="J83" s="229">
        <f>+J100+J120</f>
        <v>17217819084.52</v>
      </c>
      <c r="K83" s="230">
        <f t="shared" si="7"/>
        <v>1</v>
      </c>
    </row>
    <row r="84" spans="1:11" ht="24" customHeight="1" x14ac:dyDescent="0.25">
      <c r="A84" s="110" t="s">
        <v>252</v>
      </c>
      <c r="B84" s="111" t="s">
        <v>37</v>
      </c>
      <c r="C84" s="111">
        <v>10</v>
      </c>
      <c r="D84" s="111" t="s">
        <v>38</v>
      </c>
      <c r="E84" s="231" t="s">
        <v>253</v>
      </c>
      <c r="F84" s="254">
        <f t="shared" ref="F84:H87" si="10">+F85</f>
        <v>317236473</v>
      </c>
      <c r="G84" s="254">
        <f t="shared" si="10"/>
        <v>0</v>
      </c>
      <c r="H84" s="254">
        <f t="shared" si="10"/>
        <v>317236473</v>
      </c>
      <c r="I84" s="286">
        <f t="shared" si="6"/>
        <v>1.2179151840446153E-2</v>
      </c>
      <c r="J84" s="254">
        <f>+J85</f>
        <v>317236473</v>
      </c>
      <c r="K84" s="233">
        <f t="shared" si="7"/>
        <v>1</v>
      </c>
    </row>
    <row r="85" spans="1:11" ht="24" customHeight="1" x14ac:dyDescent="0.25">
      <c r="A85" s="113" t="s">
        <v>254</v>
      </c>
      <c r="B85" s="32" t="s">
        <v>37</v>
      </c>
      <c r="C85" s="32">
        <v>10</v>
      </c>
      <c r="D85" s="32" t="s">
        <v>38</v>
      </c>
      <c r="E85" s="234" t="s">
        <v>255</v>
      </c>
      <c r="F85" s="242">
        <f t="shared" si="10"/>
        <v>317236473</v>
      </c>
      <c r="G85" s="242">
        <f t="shared" si="10"/>
        <v>0</v>
      </c>
      <c r="H85" s="242">
        <f t="shared" si="10"/>
        <v>317236473</v>
      </c>
      <c r="I85" s="282">
        <f t="shared" si="6"/>
        <v>1.2179151840446153E-2</v>
      </c>
      <c r="J85" s="242">
        <f>+J86</f>
        <v>317236473</v>
      </c>
      <c r="K85" s="236">
        <f t="shared" si="7"/>
        <v>1</v>
      </c>
    </row>
    <row r="86" spans="1:11" ht="49.5" customHeight="1" x14ac:dyDescent="0.25">
      <c r="A86" s="199" t="s">
        <v>380</v>
      </c>
      <c r="B86" s="32" t="s">
        <v>37</v>
      </c>
      <c r="C86" s="32">
        <v>10</v>
      </c>
      <c r="D86" s="32" t="s">
        <v>38</v>
      </c>
      <c r="E86" s="234" t="s">
        <v>381</v>
      </c>
      <c r="F86" s="242">
        <f t="shared" si="10"/>
        <v>317236473</v>
      </c>
      <c r="G86" s="242">
        <f t="shared" si="10"/>
        <v>0</v>
      </c>
      <c r="H86" s="242">
        <f t="shared" si="10"/>
        <v>317236473</v>
      </c>
      <c r="I86" s="282">
        <f t="shared" si="6"/>
        <v>1.2179151840446153E-2</v>
      </c>
      <c r="J86" s="242">
        <f>+J87</f>
        <v>317236473</v>
      </c>
      <c r="K86" s="236">
        <f t="shared" si="7"/>
        <v>1</v>
      </c>
    </row>
    <row r="87" spans="1:11" ht="49.5" customHeight="1" x14ac:dyDescent="0.25">
      <c r="A87" s="113" t="s">
        <v>382</v>
      </c>
      <c r="B87" s="32" t="s">
        <v>37</v>
      </c>
      <c r="C87" s="32">
        <v>10</v>
      </c>
      <c r="D87" s="32" t="s">
        <v>38</v>
      </c>
      <c r="E87" s="234" t="s">
        <v>381</v>
      </c>
      <c r="F87" s="242">
        <f t="shared" si="10"/>
        <v>317236473</v>
      </c>
      <c r="G87" s="242">
        <f t="shared" si="10"/>
        <v>0</v>
      </c>
      <c r="H87" s="242">
        <f t="shared" si="10"/>
        <v>317236473</v>
      </c>
      <c r="I87" s="282">
        <f t="shared" si="6"/>
        <v>1.2179151840446153E-2</v>
      </c>
      <c r="J87" s="242">
        <f>+J88</f>
        <v>317236473</v>
      </c>
      <c r="K87" s="236">
        <f t="shared" si="7"/>
        <v>1</v>
      </c>
    </row>
    <row r="88" spans="1:11" ht="49.5" customHeight="1" x14ac:dyDescent="0.25">
      <c r="A88" s="113" t="s">
        <v>383</v>
      </c>
      <c r="B88" s="32" t="s">
        <v>37</v>
      </c>
      <c r="C88" s="32">
        <v>10</v>
      </c>
      <c r="D88" s="32" t="s">
        <v>38</v>
      </c>
      <c r="E88" s="234" t="s">
        <v>384</v>
      </c>
      <c r="F88" s="242">
        <f>SUM(F89:F89)</f>
        <v>317236473</v>
      </c>
      <c r="G88" s="242">
        <f>SUM(G89:G89)</f>
        <v>0</v>
      </c>
      <c r="H88" s="242">
        <f>SUM(H89:H89)</f>
        <v>317236473</v>
      </c>
      <c r="I88" s="282">
        <f t="shared" si="6"/>
        <v>1.2179151840446153E-2</v>
      </c>
      <c r="J88" s="242">
        <f>SUM(J89:J89)</f>
        <v>317236473</v>
      </c>
      <c r="K88" s="236">
        <f t="shared" si="7"/>
        <v>1</v>
      </c>
    </row>
    <row r="89" spans="1:11" ht="30" customHeight="1" x14ac:dyDescent="0.25">
      <c r="A89" s="114" t="s">
        <v>385</v>
      </c>
      <c r="B89" s="43" t="s">
        <v>37</v>
      </c>
      <c r="C89" s="43">
        <v>10</v>
      </c>
      <c r="D89" s="43" t="s">
        <v>38</v>
      </c>
      <c r="E89" s="237" t="s">
        <v>268</v>
      </c>
      <c r="F89" s="255">
        <v>317236473</v>
      </c>
      <c r="G89" s="239">
        <v>0</v>
      </c>
      <c r="H89" s="240">
        <f>+F89-G89</f>
        <v>317236473</v>
      </c>
      <c r="I89" s="281">
        <f t="shared" si="6"/>
        <v>1.2179151840446153E-2</v>
      </c>
      <c r="J89" s="239">
        <v>317236473</v>
      </c>
      <c r="K89" s="241">
        <f t="shared" si="7"/>
        <v>1</v>
      </c>
    </row>
    <row r="90" spans="1:11" ht="35.25" customHeight="1" x14ac:dyDescent="0.25">
      <c r="A90" s="113" t="s">
        <v>258</v>
      </c>
      <c r="B90" s="32" t="s">
        <v>37</v>
      </c>
      <c r="C90" s="32">
        <v>10</v>
      </c>
      <c r="D90" s="32" t="s">
        <v>38</v>
      </c>
      <c r="E90" s="256" t="s">
        <v>259</v>
      </c>
      <c r="F90" s="242">
        <f>+F91</f>
        <v>245496831.63999999</v>
      </c>
      <c r="G90" s="242">
        <f>+G91</f>
        <v>0</v>
      </c>
      <c r="H90" s="242">
        <f>+H91</f>
        <v>245496831.63999999</v>
      </c>
      <c r="I90" s="282">
        <f t="shared" si="6"/>
        <v>9.4249666837394365E-3</v>
      </c>
      <c r="J90" s="242">
        <f>+J91</f>
        <v>245496831.63999999</v>
      </c>
      <c r="K90" s="236">
        <f t="shared" si="7"/>
        <v>1</v>
      </c>
    </row>
    <row r="91" spans="1:11" ht="33" customHeight="1" x14ac:dyDescent="0.25">
      <c r="A91" s="113" t="s">
        <v>260</v>
      </c>
      <c r="B91" s="32" t="s">
        <v>37</v>
      </c>
      <c r="C91" s="32">
        <v>10</v>
      </c>
      <c r="D91" s="32" t="s">
        <v>38</v>
      </c>
      <c r="E91" s="234" t="s">
        <v>255</v>
      </c>
      <c r="F91" s="242">
        <f>+F92+F96</f>
        <v>245496831.63999999</v>
      </c>
      <c r="G91" s="242">
        <f>+G92+G96</f>
        <v>0</v>
      </c>
      <c r="H91" s="242">
        <f>+H92+H96</f>
        <v>245496831.63999999</v>
      </c>
      <c r="I91" s="282">
        <f t="shared" si="6"/>
        <v>9.4249666837394365E-3</v>
      </c>
      <c r="J91" s="242">
        <f>+J92+J96</f>
        <v>245496831.63999999</v>
      </c>
      <c r="K91" s="236">
        <f t="shared" si="7"/>
        <v>1</v>
      </c>
    </row>
    <row r="92" spans="1:11" ht="51.75" customHeight="1" x14ac:dyDescent="0.25">
      <c r="A92" s="113" t="s">
        <v>261</v>
      </c>
      <c r="B92" s="32" t="s">
        <v>37</v>
      </c>
      <c r="C92" s="32">
        <v>10</v>
      </c>
      <c r="D92" s="32" t="s">
        <v>38</v>
      </c>
      <c r="E92" s="234" t="s">
        <v>262</v>
      </c>
      <c r="F92" s="242">
        <f t="shared" ref="F92:H94" si="11">+F93</f>
        <v>40951312</v>
      </c>
      <c r="G92" s="242">
        <f t="shared" si="11"/>
        <v>0</v>
      </c>
      <c r="H92" s="242">
        <f t="shared" si="11"/>
        <v>40951312</v>
      </c>
      <c r="I92" s="282">
        <f t="shared" si="6"/>
        <v>1.5721781363818297E-3</v>
      </c>
      <c r="J92" s="242">
        <f>+J93</f>
        <v>40951312</v>
      </c>
      <c r="K92" s="236">
        <f t="shared" si="7"/>
        <v>1</v>
      </c>
    </row>
    <row r="93" spans="1:11" ht="51.75" customHeight="1" x14ac:dyDescent="0.25">
      <c r="A93" s="113" t="s">
        <v>386</v>
      </c>
      <c r="B93" s="32" t="s">
        <v>37</v>
      </c>
      <c r="C93" s="32">
        <v>10</v>
      </c>
      <c r="D93" s="32" t="s">
        <v>38</v>
      </c>
      <c r="E93" s="234" t="s">
        <v>262</v>
      </c>
      <c r="F93" s="242">
        <f t="shared" si="11"/>
        <v>40951312</v>
      </c>
      <c r="G93" s="242">
        <f t="shared" si="11"/>
        <v>0</v>
      </c>
      <c r="H93" s="242">
        <f t="shared" si="11"/>
        <v>40951312</v>
      </c>
      <c r="I93" s="282">
        <f t="shared" si="6"/>
        <v>1.5721781363818297E-3</v>
      </c>
      <c r="J93" s="242">
        <f>+J94</f>
        <v>40951312</v>
      </c>
      <c r="K93" s="236">
        <f t="shared" si="7"/>
        <v>1</v>
      </c>
    </row>
    <row r="94" spans="1:11" ht="29.25" customHeight="1" x14ac:dyDescent="0.25">
      <c r="A94" s="113" t="s">
        <v>387</v>
      </c>
      <c r="B94" s="32" t="s">
        <v>37</v>
      </c>
      <c r="C94" s="32">
        <v>10</v>
      </c>
      <c r="D94" s="32" t="s">
        <v>38</v>
      </c>
      <c r="E94" s="256" t="s">
        <v>266</v>
      </c>
      <c r="F94" s="242">
        <f t="shared" si="11"/>
        <v>40951312</v>
      </c>
      <c r="G94" s="242">
        <f t="shared" si="11"/>
        <v>0</v>
      </c>
      <c r="H94" s="242">
        <f t="shared" si="11"/>
        <v>40951312</v>
      </c>
      <c r="I94" s="282">
        <f t="shared" si="6"/>
        <v>1.5721781363818297E-3</v>
      </c>
      <c r="J94" s="242">
        <f>+J95</f>
        <v>40951312</v>
      </c>
      <c r="K94" s="236">
        <f t="shared" si="7"/>
        <v>1</v>
      </c>
    </row>
    <row r="95" spans="1:11" ht="30" customHeight="1" x14ac:dyDescent="0.25">
      <c r="A95" s="114" t="s">
        <v>388</v>
      </c>
      <c r="B95" s="43" t="s">
        <v>37</v>
      </c>
      <c r="C95" s="43">
        <v>10</v>
      </c>
      <c r="D95" s="43" t="s">
        <v>38</v>
      </c>
      <c r="E95" s="237" t="s">
        <v>268</v>
      </c>
      <c r="F95" s="244">
        <v>40951312</v>
      </c>
      <c r="G95" s="239">
        <v>0</v>
      </c>
      <c r="H95" s="240">
        <f>+F95-G95</f>
        <v>40951312</v>
      </c>
      <c r="I95" s="281">
        <f t="shared" si="6"/>
        <v>1.5721781363818297E-3</v>
      </c>
      <c r="J95" s="239">
        <v>40951312</v>
      </c>
      <c r="K95" s="241">
        <f t="shared" si="7"/>
        <v>1</v>
      </c>
    </row>
    <row r="96" spans="1:11" ht="51.75" customHeight="1" x14ac:dyDescent="0.25">
      <c r="A96" s="113" t="s">
        <v>269</v>
      </c>
      <c r="B96" s="32" t="s">
        <v>37</v>
      </c>
      <c r="C96" s="32">
        <v>10</v>
      </c>
      <c r="D96" s="32" t="s">
        <v>38</v>
      </c>
      <c r="E96" s="234" t="s">
        <v>270</v>
      </c>
      <c r="F96" s="242">
        <f t="shared" ref="F96:H98" si="12">+F97</f>
        <v>204545519.63999999</v>
      </c>
      <c r="G96" s="242">
        <f t="shared" si="12"/>
        <v>0</v>
      </c>
      <c r="H96" s="242">
        <f t="shared" si="12"/>
        <v>204545519.63999999</v>
      </c>
      <c r="I96" s="282">
        <f t="shared" si="6"/>
        <v>7.8527885473576066E-3</v>
      </c>
      <c r="J96" s="242">
        <f>+J97</f>
        <v>204545519.63999999</v>
      </c>
      <c r="K96" s="236">
        <f t="shared" si="7"/>
        <v>1</v>
      </c>
    </row>
    <row r="97" spans="1:11" ht="51.75" customHeight="1" x14ac:dyDescent="0.25">
      <c r="A97" s="113" t="s">
        <v>389</v>
      </c>
      <c r="B97" s="32" t="s">
        <v>37</v>
      </c>
      <c r="C97" s="32">
        <v>10</v>
      </c>
      <c r="D97" s="32" t="s">
        <v>38</v>
      </c>
      <c r="E97" s="234" t="s">
        <v>390</v>
      </c>
      <c r="F97" s="242">
        <f t="shared" si="12"/>
        <v>204545519.63999999</v>
      </c>
      <c r="G97" s="242">
        <f t="shared" si="12"/>
        <v>0</v>
      </c>
      <c r="H97" s="242">
        <f t="shared" si="12"/>
        <v>204545519.63999999</v>
      </c>
      <c r="I97" s="282">
        <f t="shared" si="6"/>
        <v>7.8527885473576066E-3</v>
      </c>
      <c r="J97" s="242">
        <f>+J98</f>
        <v>204545519.63999999</v>
      </c>
      <c r="K97" s="236">
        <f t="shared" si="7"/>
        <v>1</v>
      </c>
    </row>
    <row r="98" spans="1:11" ht="29.25" customHeight="1" x14ac:dyDescent="0.25">
      <c r="A98" s="113" t="s">
        <v>391</v>
      </c>
      <c r="B98" s="32" t="s">
        <v>37</v>
      </c>
      <c r="C98" s="32">
        <v>10</v>
      </c>
      <c r="D98" s="32" t="s">
        <v>38</v>
      </c>
      <c r="E98" s="256" t="s">
        <v>266</v>
      </c>
      <c r="F98" s="242">
        <f t="shared" si="12"/>
        <v>204545519.63999999</v>
      </c>
      <c r="G98" s="242">
        <f t="shared" si="12"/>
        <v>0</v>
      </c>
      <c r="H98" s="242">
        <f t="shared" si="12"/>
        <v>204545519.63999999</v>
      </c>
      <c r="I98" s="282">
        <f t="shared" si="6"/>
        <v>7.8527885473576066E-3</v>
      </c>
      <c r="J98" s="242">
        <f>+J99</f>
        <v>204545519.63999999</v>
      </c>
      <c r="K98" s="236">
        <f t="shared" si="7"/>
        <v>1</v>
      </c>
    </row>
    <row r="99" spans="1:11" ht="30" customHeight="1" x14ac:dyDescent="0.25">
      <c r="A99" s="114" t="s">
        <v>392</v>
      </c>
      <c r="B99" s="43" t="s">
        <v>37</v>
      </c>
      <c r="C99" s="43">
        <v>10</v>
      </c>
      <c r="D99" s="43" t="s">
        <v>38</v>
      </c>
      <c r="E99" s="237" t="s">
        <v>268</v>
      </c>
      <c r="F99" s="244">
        <v>204545519.63999999</v>
      </c>
      <c r="G99" s="239">
        <v>0</v>
      </c>
      <c r="H99" s="240">
        <f>+F99-G99</f>
        <v>204545519.63999999</v>
      </c>
      <c r="I99" s="281">
        <f t="shared" si="6"/>
        <v>7.8527885473576066E-3</v>
      </c>
      <c r="J99" s="239">
        <v>204545519.63999999</v>
      </c>
      <c r="K99" s="241">
        <f t="shared" si="7"/>
        <v>1</v>
      </c>
    </row>
    <row r="100" spans="1:11" ht="29.25" customHeight="1" x14ac:dyDescent="0.25">
      <c r="A100" s="113" t="s">
        <v>274</v>
      </c>
      <c r="B100" s="32" t="s">
        <v>41</v>
      </c>
      <c r="C100" s="32">
        <v>20</v>
      </c>
      <c r="D100" s="32" t="s">
        <v>38</v>
      </c>
      <c r="E100" s="234" t="s">
        <v>275</v>
      </c>
      <c r="F100" s="242">
        <f>+F101</f>
        <v>17029493478.52</v>
      </c>
      <c r="G100" s="242">
        <f>+G101</f>
        <v>0</v>
      </c>
      <c r="H100" s="242">
        <f>+H101</f>
        <v>17029493478.52</v>
      </c>
      <c r="I100" s="282">
        <f t="shared" si="6"/>
        <v>0.65378606967674435</v>
      </c>
      <c r="J100" s="242">
        <f>+J101</f>
        <v>17029493478.52</v>
      </c>
      <c r="K100" s="236">
        <f t="shared" si="7"/>
        <v>1</v>
      </c>
    </row>
    <row r="101" spans="1:11" ht="29.25" customHeight="1" x14ac:dyDescent="0.25">
      <c r="A101" s="113" t="s">
        <v>276</v>
      </c>
      <c r="B101" s="32" t="s">
        <v>41</v>
      </c>
      <c r="C101" s="32">
        <v>20</v>
      </c>
      <c r="D101" s="32" t="s">
        <v>38</v>
      </c>
      <c r="E101" s="234" t="s">
        <v>255</v>
      </c>
      <c r="F101" s="242">
        <f>+F102+F108</f>
        <v>17029493478.52</v>
      </c>
      <c r="G101" s="242">
        <f>+G102+G108</f>
        <v>0</v>
      </c>
      <c r="H101" s="242">
        <f>+H102+H108</f>
        <v>17029493478.52</v>
      </c>
      <c r="I101" s="282">
        <f t="shared" si="6"/>
        <v>0.65378606967674435</v>
      </c>
      <c r="J101" s="242">
        <f>+J102+J108</f>
        <v>17029493478.52</v>
      </c>
      <c r="K101" s="236">
        <f t="shared" si="7"/>
        <v>1</v>
      </c>
    </row>
    <row r="102" spans="1:11" ht="49.5" customHeight="1" x14ac:dyDescent="0.25">
      <c r="A102" s="113" t="s">
        <v>277</v>
      </c>
      <c r="B102" s="32" t="s">
        <v>41</v>
      </c>
      <c r="C102" s="32">
        <v>20</v>
      </c>
      <c r="D102" s="32" t="s">
        <v>38</v>
      </c>
      <c r="E102" s="256" t="s">
        <v>278</v>
      </c>
      <c r="F102" s="242">
        <f>+F103</f>
        <v>16996606542.52</v>
      </c>
      <c r="G102" s="242">
        <f>+G103</f>
        <v>0</v>
      </c>
      <c r="H102" s="242">
        <f>+H103</f>
        <v>16996606542.52</v>
      </c>
      <c r="I102" s="282">
        <f t="shared" si="6"/>
        <v>0.65252349421269595</v>
      </c>
      <c r="J102" s="242">
        <f>+J103</f>
        <v>16996606542.52</v>
      </c>
      <c r="K102" s="236">
        <f t="shared" si="7"/>
        <v>1</v>
      </c>
    </row>
    <row r="103" spans="1:11" ht="49.5" customHeight="1" x14ac:dyDescent="0.25">
      <c r="A103" s="113" t="s">
        <v>393</v>
      </c>
      <c r="B103" s="32" t="s">
        <v>41</v>
      </c>
      <c r="C103" s="32">
        <v>20</v>
      </c>
      <c r="D103" s="32" t="s">
        <v>38</v>
      </c>
      <c r="E103" s="234" t="s">
        <v>278</v>
      </c>
      <c r="F103" s="242">
        <f>+F104+F106</f>
        <v>16996606542.52</v>
      </c>
      <c r="G103" s="242">
        <f>+G104+G106</f>
        <v>0</v>
      </c>
      <c r="H103" s="242">
        <f>+H104+H106</f>
        <v>16996606542.52</v>
      </c>
      <c r="I103" s="282">
        <f t="shared" si="6"/>
        <v>0.65252349421269595</v>
      </c>
      <c r="J103" s="242">
        <f>+J104+J106</f>
        <v>16996606542.52</v>
      </c>
      <c r="K103" s="236">
        <f t="shared" si="7"/>
        <v>1</v>
      </c>
    </row>
    <row r="104" spans="1:11" ht="36.75" customHeight="1" x14ac:dyDescent="0.25">
      <c r="A104" s="113" t="s">
        <v>394</v>
      </c>
      <c r="B104" s="32" t="s">
        <v>41</v>
      </c>
      <c r="C104" s="32">
        <v>20</v>
      </c>
      <c r="D104" s="32" t="s">
        <v>38</v>
      </c>
      <c r="E104" s="234" t="s">
        <v>282</v>
      </c>
      <c r="F104" s="242">
        <f>+F105</f>
        <v>16682957561.52</v>
      </c>
      <c r="G104" s="242">
        <f>+G105</f>
        <v>0</v>
      </c>
      <c r="H104" s="242">
        <f>+H105</f>
        <v>16682957561.52</v>
      </c>
      <c r="I104" s="282">
        <f t="shared" si="6"/>
        <v>0.64048207120708778</v>
      </c>
      <c r="J104" s="242">
        <f>+J105</f>
        <v>16682957561.52</v>
      </c>
      <c r="K104" s="236">
        <f t="shared" si="7"/>
        <v>1</v>
      </c>
    </row>
    <row r="105" spans="1:11" ht="30" customHeight="1" x14ac:dyDescent="0.25">
      <c r="A105" s="114" t="s">
        <v>395</v>
      </c>
      <c r="B105" s="43" t="s">
        <v>41</v>
      </c>
      <c r="C105" s="43">
        <v>20</v>
      </c>
      <c r="D105" s="43" t="s">
        <v>38</v>
      </c>
      <c r="E105" s="237" t="s">
        <v>268</v>
      </c>
      <c r="F105" s="244">
        <v>16682957561.52</v>
      </c>
      <c r="G105" s="239">
        <v>0</v>
      </c>
      <c r="H105" s="240">
        <f>+F105-G105</f>
        <v>16682957561.52</v>
      </c>
      <c r="I105" s="281">
        <f t="shared" si="6"/>
        <v>0.64048207120708778</v>
      </c>
      <c r="J105" s="239">
        <v>16682957561.52</v>
      </c>
      <c r="K105" s="241">
        <f t="shared" si="7"/>
        <v>1</v>
      </c>
    </row>
    <row r="106" spans="1:11" ht="36.75" customHeight="1" x14ac:dyDescent="0.25">
      <c r="A106" s="113" t="s">
        <v>396</v>
      </c>
      <c r="B106" s="32" t="s">
        <v>41</v>
      </c>
      <c r="C106" s="32">
        <v>20</v>
      </c>
      <c r="D106" s="32" t="s">
        <v>38</v>
      </c>
      <c r="E106" s="234" t="s">
        <v>285</v>
      </c>
      <c r="F106" s="242">
        <f>+F107</f>
        <v>313648981</v>
      </c>
      <c r="G106" s="242">
        <f>+G107</f>
        <v>0</v>
      </c>
      <c r="H106" s="242">
        <f>+H107</f>
        <v>313648981</v>
      </c>
      <c r="I106" s="282">
        <f t="shared" si="6"/>
        <v>1.2041423005608218E-2</v>
      </c>
      <c r="J106" s="242">
        <f>+J107</f>
        <v>313648981</v>
      </c>
      <c r="K106" s="236">
        <f t="shared" si="7"/>
        <v>1</v>
      </c>
    </row>
    <row r="107" spans="1:11" ht="30" customHeight="1" x14ac:dyDescent="0.25">
      <c r="A107" s="114" t="s">
        <v>397</v>
      </c>
      <c r="B107" s="43" t="s">
        <v>41</v>
      </c>
      <c r="C107" s="43">
        <v>20</v>
      </c>
      <c r="D107" s="43" t="s">
        <v>38</v>
      </c>
      <c r="E107" s="237" t="s">
        <v>268</v>
      </c>
      <c r="F107" s="244">
        <v>313648981</v>
      </c>
      <c r="G107" s="239">
        <v>0</v>
      </c>
      <c r="H107" s="240">
        <f>+F107-G107</f>
        <v>313648981</v>
      </c>
      <c r="I107" s="281">
        <f t="shared" si="6"/>
        <v>1.2041423005608218E-2</v>
      </c>
      <c r="J107" s="239">
        <v>313648981</v>
      </c>
      <c r="K107" s="241">
        <f t="shared" si="7"/>
        <v>1</v>
      </c>
    </row>
    <row r="108" spans="1:11" ht="39" customHeight="1" x14ac:dyDescent="0.25">
      <c r="A108" s="113" t="s">
        <v>287</v>
      </c>
      <c r="B108" s="32" t="s">
        <v>41</v>
      </c>
      <c r="C108" s="32">
        <v>20</v>
      </c>
      <c r="D108" s="32" t="s">
        <v>38</v>
      </c>
      <c r="E108" s="234" t="s">
        <v>288</v>
      </c>
      <c r="F108" s="242">
        <f t="shared" ref="F108:H110" si="13">+F109</f>
        <v>32886936</v>
      </c>
      <c r="G108" s="242">
        <f t="shared" si="13"/>
        <v>0</v>
      </c>
      <c r="H108" s="242">
        <f t="shared" si="13"/>
        <v>32886936</v>
      </c>
      <c r="I108" s="282">
        <f t="shared" si="6"/>
        <v>1.2625754640483437E-3</v>
      </c>
      <c r="J108" s="242">
        <f>+J109</f>
        <v>32886936</v>
      </c>
      <c r="K108" s="236">
        <f t="shared" si="7"/>
        <v>1</v>
      </c>
    </row>
    <row r="109" spans="1:11" ht="39" customHeight="1" x14ac:dyDescent="0.25">
      <c r="A109" s="113" t="s">
        <v>398</v>
      </c>
      <c r="B109" s="32" t="s">
        <v>41</v>
      </c>
      <c r="C109" s="32">
        <v>20</v>
      </c>
      <c r="D109" s="32" t="s">
        <v>38</v>
      </c>
      <c r="E109" s="234" t="s">
        <v>288</v>
      </c>
      <c r="F109" s="242">
        <f t="shared" si="13"/>
        <v>32886936</v>
      </c>
      <c r="G109" s="242">
        <f t="shared" si="13"/>
        <v>0</v>
      </c>
      <c r="H109" s="242">
        <f t="shared" si="13"/>
        <v>32886936</v>
      </c>
      <c r="I109" s="282">
        <f t="shared" si="6"/>
        <v>1.2625754640483437E-3</v>
      </c>
      <c r="J109" s="242">
        <f>+J110</f>
        <v>32886936</v>
      </c>
      <c r="K109" s="236">
        <f t="shared" si="7"/>
        <v>1</v>
      </c>
    </row>
    <row r="110" spans="1:11" ht="39" customHeight="1" x14ac:dyDescent="0.25">
      <c r="A110" s="113" t="s">
        <v>399</v>
      </c>
      <c r="B110" s="32" t="s">
        <v>41</v>
      </c>
      <c r="C110" s="32">
        <v>20</v>
      </c>
      <c r="D110" s="32" t="s">
        <v>38</v>
      </c>
      <c r="E110" s="234" t="s">
        <v>266</v>
      </c>
      <c r="F110" s="235">
        <f t="shared" si="13"/>
        <v>32886936</v>
      </c>
      <c r="G110" s="235">
        <f t="shared" si="13"/>
        <v>0</v>
      </c>
      <c r="H110" s="235">
        <f t="shared" si="13"/>
        <v>32886936</v>
      </c>
      <c r="I110" s="282">
        <f t="shared" si="6"/>
        <v>1.2625754640483437E-3</v>
      </c>
      <c r="J110" s="235">
        <f>+J111</f>
        <v>32886936</v>
      </c>
      <c r="K110" s="236">
        <f t="shared" si="7"/>
        <v>1</v>
      </c>
    </row>
    <row r="111" spans="1:11" ht="30" customHeight="1" x14ac:dyDescent="0.25">
      <c r="A111" s="114" t="s">
        <v>400</v>
      </c>
      <c r="B111" s="43" t="s">
        <v>41</v>
      </c>
      <c r="C111" s="43">
        <v>20</v>
      </c>
      <c r="D111" s="43" t="s">
        <v>38</v>
      </c>
      <c r="E111" s="237" t="s">
        <v>268</v>
      </c>
      <c r="F111" s="244">
        <v>32886936</v>
      </c>
      <c r="G111" s="239">
        <v>0</v>
      </c>
      <c r="H111" s="240">
        <f>+F111-G111</f>
        <v>32886936</v>
      </c>
      <c r="I111" s="281">
        <f t="shared" si="6"/>
        <v>1.2625754640483437E-3</v>
      </c>
      <c r="J111" s="239">
        <v>32886936</v>
      </c>
      <c r="K111" s="241">
        <f t="shared" si="7"/>
        <v>1</v>
      </c>
    </row>
    <row r="112" spans="1:11" ht="34.5" customHeight="1" x14ac:dyDescent="0.25">
      <c r="A112" s="113" t="s">
        <v>291</v>
      </c>
      <c r="B112" s="32" t="s">
        <v>37</v>
      </c>
      <c r="C112" s="32">
        <v>10</v>
      </c>
      <c r="D112" s="32" t="s">
        <v>38</v>
      </c>
      <c r="E112" s="234" t="s">
        <v>292</v>
      </c>
      <c r="F112" s="257">
        <f t="shared" ref="F112:H116" si="14">+F113</f>
        <v>49268675</v>
      </c>
      <c r="G112" s="257">
        <f t="shared" si="14"/>
        <v>0</v>
      </c>
      <c r="H112" s="257">
        <f t="shared" si="14"/>
        <v>49268675</v>
      </c>
      <c r="I112" s="282">
        <f t="shared" si="6"/>
        <v>1.8914933334370837E-3</v>
      </c>
      <c r="J112" s="257">
        <f>+J113</f>
        <v>49268675</v>
      </c>
      <c r="K112" s="236">
        <f t="shared" si="7"/>
        <v>1</v>
      </c>
    </row>
    <row r="113" spans="1:11" ht="34.5" customHeight="1" x14ac:dyDescent="0.25">
      <c r="A113" s="113" t="s">
        <v>293</v>
      </c>
      <c r="B113" s="32" t="s">
        <v>37</v>
      </c>
      <c r="C113" s="32">
        <v>10</v>
      </c>
      <c r="D113" s="32" t="s">
        <v>38</v>
      </c>
      <c r="E113" s="256" t="s">
        <v>255</v>
      </c>
      <c r="F113" s="257">
        <f t="shared" si="14"/>
        <v>49268675</v>
      </c>
      <c r="G113" s="257">
        <f t="shared" si="14"/>
        <v>0</v>
      </c>
      <c r="H113" s="257">
        <f t="shared" si="14"/>
        <v>49268675</v>
      </c>
      <c r="I113" s="282">
        <f t="shared" si="6"/>
        <v>1.8914933334370837E-3</v>
      </c>
      <c r="J113" s="257">
        <f>+J114</f>
        <v>49268675</v>
      </c>
      <c r="K113" s="236">
        <f t="shared" si="7"/>
        <v>1</v>
      </c>
    </row>
    <row r="114" spans="1:11" ht="49.5" customHeight="1" x14ac:dyDescent="0.25">
      <c r="A114" s="113" t="s">
        <v>300</v>
      </c>
      <c r="B114" s="32" t="s">
        <v>37</v>
      </c>
      <c r="C114" s="32">
        <v>10</v>
      </c>
      <c r="D114" s="32" t="s">
        <v>38</v>
      </c>
      <c r="E114" s="234" t="s">
        <v>301</v>
      </c>
      <c r="F114" s="242">
        <f t="shared" si="14"/>
        <v>49268675</v>
      </c>
      <c r="G114" s="242">
        <f t="shared" si="14"/>
        <v>0</v>
      </c>
      <c r="H114" s="242">
        <f t="shared" si="14"/>
        <v>49268675</v>
      </c>
      <c r="I114" s="282">
        <f t="shared" si="6"/>
        <v>1.8914933334370837E-3</v>
      </c>
      <c r="J114" s="242">
        <f>+J115</f>
        <v>49268675</v>
      </c>
      <c r="K114" s="236">
        <f t="shared" si="7"/>
        <v>1</v>
      </c>
    </row>
    <row r="115" spans="1:11" ht="49.5" customHeight="1" x14ac:dyDescent="0.25">
      <c r="A115" s="113" t="s">
        <v>404</v>
      </c>
      <c r="B115" s="32" t="s">
        <v>37</v>
      </c>
      <c r="C115" s="32">
        <v>10</v>
      </c>
      <c r="D115" s="32" t="s">
        <v>38</v>
      </c>
      <c r="E115" s="234" t="s">
        <v>301</v>
      </c>
      <c r="F115" s="242">
        <f t="shared" si="14"/>
        <v>49268675</v>
      </c>
      <c r="G115" s="242">
        <f t="shared" si="14"/>
        <v>0</v>
      </c>
      <c r="H115" s="242">
        <f t="shared" si="14"/>
        <v>49268675</v>
      </c>
      <c r="I115" s="282">
        <f t="shared" si="6"/>
        <v>1.8914933334370837E-3</v>
      </c>
      <c r="J115" s="242">
        <f>+J116</f>
        <v>49268675</v>
      </c>
      <c r="K115" s="236">
        <f t="shared" si="7"/>
        <v>1</v>
      </c>
    </row>
    <row r="116" spans="1:11" ht="34.5" customHeight="1" x14ac:dyDescent="0.25">
      <c r="A116" s="113" t="s">
        <v>405</v>
      </c>
      <c r="B116" s="32" t="s">
        <v>37</v>
      </c>
      <c r="C116" s="32">
        <v>10</v>
      </c>
      <c r="D116" s="32" t="s">
        <v>38</v>
      </c>
      <c r="E116" s="234" t="s">
        <v>266</v>
      </c>
      <c r="F116" s="242">
        <f t="shared" si="14"/>
        <v>49268675</v>
      </c>
      <c r="G116" s="242">
        <f t="shared" si="14"/>
        <v>0</v>
      </c>
      <c r="H116" s="242">
        <f t="shared" si="14"/>
        <v>49268675</v>
      </c>
      <c r="I116" s="282">
        <f t="shared" si="6"/>
        <v>1.8914933334370837E-3</v>
      </c>
      <c r="J116" s="242">
        <f>+J117</f>
        <v>49268675</v>
      </c>
      <c r="K116" s="236">
        <f t="shared" si="7"/>
        <v>1</v>
      </c>
    </row>
    <row r="117" spans="1:11" ht="30" customHeight="1" x14ac:dyDescent="0.25">
      <c r="A117" s="114" t="s">
        <v>406</v>
      </c>
      <c r="B117" s="43" t="s">
        <v>37</v>
      </c>
      <c r="C117" s="43">
        <v>10</v>
      </c>
      <c r="D117" s="43" t="s">
        <v>38</v>
      </c>
      <c r="E117" s="237" t="s">
        <v>268</v>
      </c>
      <c r="F117" s="244">
        <v>49268675</v>
      </c>
      <c r="G117" s="239">
        <v>0</v>
      </c>
      <c r="H117" s="240">
        <f>+F117-G117</f>
        <v>49268675</v>
      </c>
      <c r="I117" s="281">
        <f t="shared" si="6"/>
        <v>1.8914933334370837E-3</v>
      </c>
      <c r="J117" s="239">
        <v>49268675</v>
      </c>
      <c r="K117" s="241">
        <f t="shared" si="7"/>
        <v>1</v>
      </c>
    </row>
    <row r="118" spans="1:11" ht="34.5" customHeight="1" x14ac:dyDescent="0.25">
      <c r="A118" s="201" t="s">
        <v>321</v>
      </c>
      <c r="B118" s="135" t="s">
        <v>37</v>
      </c>
      <c r="C118" s="32">
        <v>10</v>
      </c>
      <c r="D118" s="32" t="s">
        <v>38</v>
      </c>
      <c r="E118" s="256" t="s">
        <v>322</v>
      </c>
      <c r="F118" s="243">
        <f t="shared" ref="F118:H120" si="15">+F121</f>
        <v>683920904</v>
      </c>
      <c r="G118" s="243">
        <f t="shared" si="15"/>
        <v>0</v>
      </c>
      <c r="H118" s="243">
        <f t="shared" si="15"/>
        <v>683920904</v>
      </c>
      <c r="I118" s="282">
        <f t="shared" si="6"/>
        <v>2.6256679939419186E-2</v>
      </c>
      <c r="J118" s="243">
        <f>+J121</f>
        <v>683920904</v>
      </c>
      <c r="K118" s="236">
        <f t="shared" si="7"/>
        <v>1</v>
      </c>
    </row>
    <row r="119" spans="1:11" ht="34.5" customHeight="1" x14ac:dyDescent="0.25">
      <c r="A119" s="201" t="s">
        <v>321</v>
      </c>
      <c r="B119" s="135" t="s">
        <v>37</v>
      </c>
      <c r="C119" s="32">
        <v>13</v>
      </c>
      <c r="D119" s="32" t="s">
        <v>38</v>
      </c>
      <c r="E119" s="256" t="s">
        <v>322</v>
      </c>
      <c r="F119" s="243">
        <f t="shared" si="15"/>
        <v>65837000</v>
      </c>
      <c r="G119" s="243">
        <f t="shared" si="15"/>
        <v>0</v>
      </c>
      <c r="H119" s="243">
        <f t="shared" si="15"/>
        <v>65837000</v>
      </c>
      <c r="I119" s="282">
        <f t="shared" si="6"/>
        <v>2.5275745002985624E-3</v>
      </c>
      <c r="J119" s="243">
        <f>+J122</f>
        <v>65837000</v>
      </c>
      <c r="K119" s="236">
        <f t="shared" si="7"/>
        <v>1</v>
      </c>
    </row>
    <row r="120" spans="1:11" ht="34.5" customHeight="1" x14ac:dyDescent="0.25">
      <c r="A120" s="201" t="s">
        <v>321</v>
      </c>
      <c r="B120" s="135" t="s">
        <v>41</v>
      </c>
      <c r="C120" s="32">
        <v>20</v>
      </c>
      <c r="D120" s="32" t="s">
        <v>38</v>
      </c>
      <c r="E120" s="256" t="s">
        <v>322</v>
      </c>
      <c r="F120" s="257">
        <f t="shared" si="15"/>
        <v>188325606</v>
      </c>
      <c r="G120" s="257">
        <f t="shared" si="15"/>
        <v>0</v>
      </c>
      <c r="H120" s="257">
        <f t="shared" si="15"/>
        <v>188325606</v>
      </c>
      <c r="I120" s="282">
        <f t="shared" si="6"/>
        <v>7.2300833798452837E-3</v>
      </c>
      <c r="J120" s="257">
        <f>+J123</f>
        <v>188325606</v>
      </c>
      <c r="K120" s="236">
        <f t="shared" si="7"/>
        <v>1</v>
      </c>
    </row>
    <row r="121" spans="1:11" ht="34.5" customHeight="1" x14ac:dyDescent="0.25">
      <c r="A121" s="201" t="s">
        <v>323</v>
      </c>
      <c r="B121" s="135" t="s">
        <v>37</v>
      </c>
      <c r="C121" s="32">
        <v>10</v>
      </c>
      <c r="D121" s="32" t="s">
        <v>38</v>
      </c>
      <c r="E121" s="256" t="s">
        <v>255</v>
      </c>
      <c r="F121" s="243">
        <f>+F124+F128+F142+F146</f>
        <v>683920904</v>
      </c>
      <c r="G121" s="243">
        <f>+G124+G128+G142+G146</f>
        <v>0</v>
      </c>
      <c r="H121" s="243">
        <f>+H124+H128+H142+H146</f>
        <v>683920904</v>
      </c>
      <c r="I121" s="282">
        <f t="shared" si="6"/>
        <v>2.6256679939419186E-2</v>
      </c>
      <c r="J121" s="243">
        <f>+J124+J128+J142+J146</f>
        <v>683920904</v>
      </c>
      <c r="K121" s="236">
        <f t="shared" si="7"/>
        <v>1</v>
      </c>
    </row>
    <row r="122" spans="1:11" ht="34.5" customHeight="1" x14ac:dyDescent="0.25">
      <c r="A122" s="201" t="s">
        <v>323</v>
      </c>
      <c r="B122" s="135" t="s">
        <v>37</v>
      </c>
      <c r="C122" s="32">
        <v>13</v>
      </c>
      <c r="D122" s="32" t="s">
        <v>38</v>
      </c>
      <c r="E122" s="256" t="s">
        <v>255</v>
      </c>
      <c r="F122" s="243">
        <f t="shared" ref="F122:H123" si="16">+F129</f>
        <v>65837000</v>
      </c>
      <c r="G122" s="243">
        <f t="shared" si="16"/>
        <v>0</v>
      </c>
      <c r="H122" s="243">
        <f t="shared" si="16"/>
        <v>65837000</v>
      </c>
      <c r="I122" s="282">
        <f t="shared" si="6"/>
        <v>2.5275745002985624E-3</v>
      </c>
      <c r="J122" s="243">
        <f>+J129</f>
        <v>65837000</v>
      </c>
      <c r="K122" s="236">
        <f t="shared" si="7"/>
        <v>1</v>
      </c>
    </row>
    <row r="123" spans="1:11" ht="34.5" customHeight="1" x14ac:dyDescent="0.25">
      <c r="A123" s="201" t="s">
        <v>323</v>
      </c>
      <c r="B123" s="135" t="s">
        <v>41</v>
      </c>
      <c r="C123" s="32">
        <v>20</v>
      </c>
      <c r="D123" s="32" t="s">
        <v>38</v>
      </c>
      <c r="E123" s="256" t="s">
        <v>255</v>
      </c>
      <c r="F123" s="243">
        <f t="shared" si="16"/>
        <v>188325606</v>
      </c>
      <c r="G123" s="243">
        <f t="shared" si="16"/>
        <v>0</v>
      </c>
      <c r="H123" s="243">
        <f t="shared" si="16"/>
        <v>188325606</v>
      </c>
      <c r="I123" s="282">
        <f t="shared" si="6"/>
        <v>7.2300833798452837E-3</v>
      </c>
      <c r="J123" s="243">
        <f>+J130</f>
        <v>188325606</v>
      </c>
      <c r="K123" s="236">
        <f t="shared" si="7"/>
        <v>1</v>
      </c>
    </row>
    <row r="124" spans="1:11" ht="66" customHeight="1" x14ac:dyDescent="0.25">
      <c r="A124" s="199" t="s">
        <v>324</v>
      </c>
      <c r="B124" s="135" t="s">
        <v>37</v>
      </c>
      <c r="C124" s="32">
        <v>10</v>
      </c>
      <c r="D124" s="32" t="s">
        <v>38</v>
      </c>
      <c r="E124" s="256" t="s">
        <v>325</v>
      </c>
      <c r="F124" s="243">
        <f t="shared" ref="F124:H126" si="17">+F125</f>
        <v>12935605</v>
      </c>
      <c r="G124" s="243">
        <f t="shared" si="17"/>
        <v>0</v>
      </c>
      <c r="H124" s="243">
        <f t="shared" si="17"/>
        <v>12935605</v>
      </c>
      <c r="I124" s="282">
        <f t="shared" si="6"/>
        <v>4.9661596585407267E-4</v>
      </c>
      <c r="J124" s="243">
        <f>+J125</f>
        <v>12935605</v>
      </c>
      <c r="K124" s="236">
        <f t="shared" si="7"/>
        <v>1</v>
      </c>
    </row>
    <row r="125" spans="1:11" ht="49.5" customHeight="1" x14ac:dyDescent="0.25">
      <c r="A125" s="199" t="s">
        <v>430</v>
      </c>
      <c r="B125" s="135" t="s">
        <v>37</v>
      </c>
      <c r="C125" s="32">
        <v>10</v>
      </c>
      <c r="D125" s="32" t="s">
        <v>38</v>
      </c>
      <c r="E125" s="256" t="s">
        <v>325</v>
      </c>
      <c r="F125" s="243">
        <f t="shared" si="17"/>
        <v>12935605</v>
      </c>
      <c r="G125" s="243">
        <f t="shared" si="17"/>
        <v>0</v>
      </c>
      <c r="H125" s="243">
        <f t="shared" si="17"/>
        <v>12935605</v>
      </c>
      <c r="I125" s="282">
        <f t="shared" si="6"/>
        <v>4.9661596585407267E-4</v>
      </c>
      <c r="J125" s="243">
        <f>+J126</f>
        <v>12935605</v>
      </c>
      <c r="K125" s="236">
        <f t="shared" si="7"/>
        <v>1</v>
      </c>
    </row>
    <row r="126" spans="1:11" ht="35.25" customHeight="1" x14ac:dyDescent="0.25">
      <c r="A126" s="199" t="s">
        <v>431</v>
      </c>
      <c r="B126" s="135" t="s">
        <v>37</v>
      </c>
      <c r="C126" s="32">
        <v>10</v>
      </c>
      <c r="D126" s="32" t="s">
        <v>38</v>
      </c>
      <c r="E126" s="256" t="s">
        <v>328</v>
      </c>
      <c r="F126" s="243">
        <f t="shared" si="17"/>
        <v>12935605</v>
      </c>
      <c r="G126" s="243">
        <f t="shared" si="17"/>
        <v>0</v>
      </c>
      <c r="H126" s="243">
        <f t="shared" si="17"/>
        <v>12935605</v>
      </c>
      <c r="I126" s="282">
        <f t="shared" si="6"/>
        <v>4.9661596585407267E-4</v>
      </c>
      <c r="J126" s="243">
        <f>+J127</f>
        <v>12935605</v>
      </c>
      <c r="K126" s="236">
        <f t="shared" si="7"/>
        <v>1</v>
      </c>
    </row>
    <row r="127" spans="1:11" ht="48" customHeight="1" x14ac:dyDescent="0.25">
      <c r="A127" s="114" t="s">
        <v>432</v>
      </c>
      <c r="B127" s="148" t="s">
        <v>37</v>
      </c>
      <c r="C127" s="43">
        <v>10</v>
      </c>
      <c r="D127" s="43" t="s">
        <v>38</v>
      </c>
      <c r="E127" s="237" t="s">
        <v>268</v>
      </c>
      <c r="F127" s="244">
        <v>12935605</v>
      </c>
      <c r="G127" s="239">
        <v>0</v>
      </c>
      <c r="H127" s="240">
        <f>+F127-G127</f>
        <v>12935605</v>
      </c>
      <c r="I127" s="281">
        <f t="shared" si="6"/>
        <v>4.9661596585407267E-4</v>
      </c>
      <c r="J127" s="239">
        <v>12935605</v>
      </c>
      <c r="K127" s="241">
        <f t="shared" si="7"/>
        <v>1</v>
      </c>
    </row>
    <row r="128" spans="1:11" ht="64.5" customHeight="1" x14ac:dyDescent="0.25">
      <c r="A128" s="199" t="s">
        <v>330</v>
      </c>
      <c r="B128" s="71" t="s">
        <v>37</v>
      </c>
      <c r="C128" s="32">
        <v>10</v>
      </c>
      <c r="D128" s="32" t="s">
        <v>38</v>
      </c>
      <c r="E128" s="256" t="s">
        <v>331</v>
      </c>
      <c r="F128" s="257">
        <f t="shared" ref="F128:H130" si="18">+F131</f>
        <v>487602449</v>
      </c>
      <c r="G128" s="257">
        <f t="shared" si="18"/>
        <v>0</v>
      </c>
      <c r="H128" s="257">
        <f t="shared" si="18"/>
        <v>487602449</v>
      </c>
      <c r="I128" s="282">
        <f t="shared" si="6"/>
        <v>1.8719739908797942E-2</v>
      </c>
      <c r="J128" s="257">
        <f>+J131</f>
        <v>487602449</v>
      </c>
      <c r="K128" s="236">
        <f t="shared" si="7"/>
        <v>1</v>
      </c>
    </row>
    <row r="129" spans="1:11" ht="64.5" customHeight="1" x14ac:dyDescent="0.25">
      <c r="A129" s="199" t="s">
        <v>330</v>
      </c>
      <c r="B129" s="135" t="s">
        <v>37</v>
      </c>
      <c r="C129" s="32">
        <v>13</v>
      </c>
      <c r="D129" s="32" t="s">
        <v>38</v>
      </c>
      <c r="E129" s="256" t="s">
        <v>331</v>
      </c>
      <c r="F129" s="257">
        <f t="shared" si="18"/>
        <v>65837000</v>
      </c>
      <c r="G129" s="257">
        <f t="shared" si="18"/>
        <v>0</v>
      </c>
      <c r="H129" s="257">
        <f t="shared" si="18"/>
        <v>65837000</v>
      </c>
      <c r="I129" s="282">
        <f t="shared" si="6"/>
        <v>2.5275745002985624E-3</v>
      </c>
      <c r="J129" s="257">
        <f>+J132</f>
        <v>65837000</v>
      </c>
      <c r="K129" s="236">
        <f t="shared" si="7"/>
        <v>1</v>
      </c>
    </row>
    <row r="130" spans="1:11" ht="64.5" customHeight="1" x14ac:dyDescent="0.25">
      <c r="A130" s="199" t="s">
        <v>330</v>
      </c>
      <c r="B130" s="135" t="s">
        <v>41</v>
      </c>
      <c r="C130" s="32">
        <v>20</v>
      </c>
      <c r="D130" s="32" t="s">
        <v>38</v>
      </c>
      <c r="E130" s="256" t="s">
        <v>331</v>
      </c>
      <c r="F130" s="257">
        <f t="shared" si="18"/>
        <v>188325606</v>
      </c>
      <c r="G130" s="257">
        <f t="shared" si="18"/>
        <v>0</v>
      </c>
      <c r="H130" s="257">
        <f t="shared" si="18"/>
        <v>188325606</v>
      </c>
      <c r="I130" s="282">
        <f t="shared" si="6"/>
        <v>7.2300833798452837E-3</v>
      </c>
      <c r="J130" s="257">
        <f>+J133</f>
        <v>188325606</v>
      </c>
      <c r="K130" s="236">
        <f t="shared" si="7"/>
        <v>1</v>
      </c>
    </row>
    <row r="131" spans="1:11" ht="53.25" customHeight="1" x14ac:dyDescent="0.25">
      <c r="A131" s="199" t="s">
        <v>407</v>
      </c>
      <c r="B131" s="71" t="s">
        <v>37</v>
      </c>
      <c r="C131" s="32">
        <v>10</v>
      </c>
      <c r="D131" s="32" t="s">
        <v>38</v>
      </c>
      <c r="E131" s="256" t="s">
        <v>331</v>
      </c>
      <c r="F131" s="243">
        <f>+F134+F136</f>
        <v>487602449</v>
      </c>
      <c r="G131" s="243">
        <f>+G134+G136</f>
        <v>0</v>
      </c>
      <c r="H131" s="243">
        <f>+H134+H136</f>
        <v>487602449</v>
      </c>
      <c r="I131" s="282">
        <f t="shared" si="6"/>
        <v>1.8719739908797942E-2</v>
      </c>
      <c r="J131" s="243">
        <f>+J134+J136</f>
        <v>487602449</v>
      </c>
      <c r="K131" s="236">
        <f t="shared" si="7"/>
        <v>1</v>
      </c>
    </row>
    <row r="132" spans="1:11" ht="53.25" customHeight="1" x14ac:dyDescent="0.25">
      <c r="A132" s="199" t="s">
        <v>407</v>
      </c>
      <c r="B132" s="135" t="s">
        <v>37</v>
      </c>
      <c r="C132" s="32">
        <v>13</v>
      </c>
      <c r="D132" s="32" t="s">
        <v>38</v>
      </c>
      <c r="E132" s="256" t="s">
        <v>331</v>
      </c>
      <c r="F132" s="243">
        <f>+F138</f>
        <v>65837000</v>
      </c>
      <c r="G132" s="243">
        <f>+G138</f>
        <v>0</v>
      </c>
      <c r="H132" s="243">
        <f>+H138</f>
        <v>65837000</v>
      </c>
      <c r="I132" s="282">
        <f t="shared" si="6"/>
        <v>2.5275745002985624E-3</v>
      </c>
      <c r="J132" s="243">
        <f>+J138</f>
        <v>65837000</v>
      </c>
      <c r="K132" s="236">
        <f t="shared" si="7"/>
        <v>1</v>
      </c>
    </row>
    <row r="133" spans="1:11" ht="53.25" customHeight="1" x14ac:dyDescent="0.25">
      <c r="A133" s="199" t="s">
        <v>407</v>
      </c>
      <c r="B133" s="135" t="s">
        <v>41</v>
      </c>
      <c r="C133" s="32">
        <v>20</v>
      </c>
      <c r="D133" s="32" t="s">
        <v>38</v>
      </c>
      <c r="E133" s="256" t="s">
        <v>331</v>
      </c>
      <c r="F133" s="243">
        <f>+F140</f>
        <v>188325606</v>
      </c>
      <c r="G133" s="243">
        <f>+G140</f>
        <v>0</v>
      </c>
      <c r="H133" s="243">
        <f>+H140</f>
        <v>188325606</v>
      </c>
      <c r="I133" s="282">
        <f t="shared" si="6"/>
        <v>7.2300833798452837E-3</v>
      </c>
      <c r="J133" s="243">
        <f>+J140</f>
        <v>188325606</v>
      </c>
      <c r="K133" s="236">
        <f t="shared" si="7"/>
        <v>1</v>
      </c>
    </row>
    <row r="134" spans="1:11" ht="34.5" customHeight="1" x14ac:dyDescent="0.25">
      <c r="A134" s="199" t="s">
        <v>408</v>
      </c>
      <c r="B134" s="71" t="s">
        <v>37</v>
      </c>
      <c r="C134" s="32">
        <v>10</v>
      </c>
      <c r="D134" s="32" t="s">
        <v>38</v>
      </c>
      <c r="E134" s="234" t="s">
        <v>266</v>
      </c>
      <c r="F134" s="243">
        <f>+F135</f>
        <v>449777449</v>
      </c>
      <c r="G134" s="243">
        <f>+G135</f>
        <v>0</v>
      </c>
      <c r="H134" s="243">
        <f>+H135</f>
        <v>449777449</v>
      </c>
      <c r="I134" s="282">
        <f t="shared" si="6"/>
        <v>1.7267585262113052E-2</v>
      </c>
      <c r="J134" s="243">
        <f>+J135</f>
        <v>449777449</v>
      </c>
      <c r="K134" s="236">
        <f t="shared" si="7"/>
        <v>1</v>
      </c>
    </row>
    <row r="135" spans="1:11" ht="32.25" customHeight="1" x14ac:dyDescent="0.25">
      <c r="A135" s="202" t="s">
        <v>409</v>
      </c>
      <c r="B135" s="124" t="s">
        <v>37</v>
      </c>
      <c r="C135" s="43">
        <v>10</v>
      </c>
      <c r="D135" s="43" t="s">
        <v>38</v>
      </c>
      <c r="E135" s="258" t="s">
        <v>268</v>
      </c>
      <c r="F135" s="244">
        <v>449777449</v>
      </c>
      <c r="G135" s="239">
        <v>0</v>
      </c>
      <c r="H135" s="240">
        <f>+F135-G135</f>
        <v>449777449</v>
      </c>
      <c r="I135" s="281">
        <f t="shared" si="6"/>
        <v>1.7267585262113052E-2</v>
      </c>
      <c r="J135" s="239">
        <v>449777449</v>
      </c>
      <c r="K135" s="241">
        <f t="shared" si="7"/>
        <v>1</v>
      </c>
    </row>
    <row r="136" spans="1:11" ht="30.75" customHeight="1" x14ac:dyDescent="0.25">
      <c r="A136" s="199" t="s">
        <v>410</v>
      </c>
      <c r="B136" s="71" t="s">
        <v>37</v>
      </c>
      <c r="C136" s="32">
        <v>10</v>
      </c>
      <c r="D136" s="32" t="s">
        <v>38</v>
      </c>
      <c r="E136" s="234" t="s">
        <v>336</v>
      </c>
      <c r="F136" s="242">
        <f>+F137</f>
        <v>37825000</v>
      </c>
      <c r="G136" s="242">
        <f>+G137</f>
        <v>0</v>
      </c>
      <c r="H136" s="242">
        <f>+H137</f>
        <v>37825000</v>
      </c>
      <c r="I136" s="282">
        <f t="shared" ref="I136:I149" si="19">+H136/$H$150</f>
        <v>1.4521546466848903E-3</v>
      </c>
      <c r="J136" s="242">
        <f>+J137</f>
        <v>37825000</v>
      </c>
      <c r="K136" s="236">
        <f t="shared" ref="K136:K150" si="20">+J136/H136</f>
        <v>1</v>
      </c>
    </row>
    <row r="137" spans="1:11" ht="48" customHeight="1" x14ac:dyDescent="0.25">
      <c r="A137" s="202" t="s">
        <v>411</v>
      </c>
      <c r="B137" s="148" t="s">
        <v>37</v>
      </c>
      <c r="C137" s="43">
        <v>10</v>
      </c>
      <c r="D137" s="43" t="s">
        <v>38</v>
      </c>
      <c r="E137" s="258" t="s">
        <v>268</v>
      </c>
      <c r="F137" s="244">
        <v>37825000</v>
      </c>
      <c r="G137" s="239">
        <v>0</v>
      </c>
      <c r="H137" s="240">
        <f>+F137-G137</f>
        <v>37825000</v>
      </c>
      <c r="I137" s="281">
        <f t="shared" si="19"/>
        <v>1.4521546466848903E-3</v>
      </c>
      <c r="J137" s="239">
        <v>37825000</v>
      </c>
      <c r="K137" s="241">
        <f t="shared" si="20"/>
        <v>1</v>
      </c>
    </row>
    <row r="138" spans="1:11" ht="30.75" customHeight="1" x14ac:dyDescent="0.25">
      <c r="A138" s="199" t="s">
        <v>410</v>
      </c>
      <c r="B138" s="71" t="s">
        <v>37</v>
      </c>
      <c r="C138" s="32">
        <v>13</v>
      </c>
      <c r="D138" s="32" t="s">
        <v>38</v>
      </c>
      <c r="E138" s="234" t="s">
        <v>336</v>
      </c>
      <c r="F138" s="242">
        <f>+F139</f>
        <v>65837000</v>
      </c>
      <c r="G138" s="242">
        <f>+G139</f>
        <v>0</v>
      </c>
      <c r="H138" s="242">
        <f>+H139</f>
        <v>65837000</v>
      </c>
      <c r="I138" s="282">
        <f t="shared" si="19"/>
        <v>2.5275745002985624E-3</v>
      </c>
      <c r="J138" s="242">
        <f>+J139</f>
        <v>65837000</v>
      </c>
      <c r="K138" s="236">
        <f t="shared" si="20"/>
        <v>1</v>
      </c>
    </row>
    <row r="139" spans="1:11" ht="48" customHeight="1" x14ac:dyDescent="0.25">
      <c r="A139" s="202" t="s">
        <v>411</v>
      </c>
      <c r="B139" s="148" t="s">
        <v>37</v>
      </c>
      <c r="C139" s="43">
        <v>13</v>
      </c>
      <c r="D139" s="43" t="s">
        <v>38</v>
      </c>
      <c r="E139" s="258" t="s">
        <v>268</v>
      </c>
      <c r="F139" s="244">
        <v>65837000</v>
      </c>
      <c r="G139" s="239">
        <v>0</v>
      </c>
      <c r="H139" s="240">
        <f>+F139-G139</f>
        <v>65837000</v>
      </c>
      <c r="I139" s="282">
        <f t="shared" si="19"/>
        <v>2.5275745002985624E-3</v>
      </c>
      <c r="J139" s="239">
        <v>65837000</v>
      </c>
      <c r="K139" s="236">
        <f t="shared" si="20"/>
        <v>1</v>
      </c>
    </row>
    <row r="140" spans="1:11" ht="34.5" customHeight="1" x14ac:dyDescent="0.25">
      <c r="A140" s="199" t="s">
        <v>408</v>
      </c>
      <c r="B140" s="71" t="s">
        <v>41</v>
      </c>
      <c r="C140" s="32">
        <v>20</v>
      </c>
      <c r="D140" s="32" t="s">
        <v>38</v>
      </c>
      <c r="E140" s="234" t="s">
        <v>266</v>
      </c>
      <c r="F140" s="243">
        <f>+F141</f>
        <v>188325606</v>
      </c>
      <c r="G140" s="243">
        <f>+G141</f>
        <v>0</v>
      </c>
      <c r="H140" s="243">
        <f>+H141</f>
        <v>188325606</v>
      </c>
      <c r="I140" s="282">
        <f t="shared" si="19"/>
        <v>7.2300833798452837E-3</v>
      </c>
      <c r="J140" s="243">
        <f>+J141</f>
        <v>188325606</v>
      </c>
      <c r="K140" s="236">
        <f t="shared" si="20"/>
        <v>1</v>
      </c>
    </row>
    <row r="141" spans="1:11" ht="48" customHeight="1" x14ac:dyDescent="0.25">
      <c r="A141" s="202" t="s">
        <v>409</v>
      </c>
      <c r="B141" s="148" t="s">
        <v>41</v>
      </c>
      <c r="C141" s="43">
        <v>20</v>
      </c>
      <c r="D141" s="43" t="s">
        <v>38</v>
      </c>
      <c r="E141" s="258" t="s">
        <v>268</v>
      </c>
      <c r="F141" s="244">
        <v>188325606</v>
      </c>
      <c r="G141" s="239">
        <v>0</v>
      </c>
      <c r="H141" s="240">
        <f>+F141-G141</f>
        <v>188325606</v>
      </c>
      <c r="I141" s="281">
        <f t="shared" si="19"/>
        <v>7.2300833798452837E-3</v>
      </c>
      <c r="J141" s="239">
        <v>188325606</v>
      </c>
      <c r="K141" s="241">
        <f t="shared" si="20"/>
        <v>1</v>
      </c>
    </row>
    <row r="142" spans="1:11" ht="66" customHeight="1" x14ac:dyDescent="0.25">
      <c r="A142" s="199" t="s">
        <v>338</v>
      </c>
      <c r="B142" s="135" t="s">
        <v>37</v>
      </c>
      <c r="C142" s="32">
        <v>10</v>
      </c>
      <c r="D142" s="32" t="s">
        <v>38</v>
      </c>
      <c r="E142" s="256" t="s">
        <v>339</v>
      </c>
      <c r="F142" s="243">
        <f t="shared" ref="F142:H144" si="21">+F143</f>
        <v>45690333</v>
      </c>
      <c r="G142" s="243">
        <f t="shared" si="21"/>
        <v>0</v>
      </c>
      <c r="H142" s="243">
        <f t="shared" si="21"/>
        <v>45690333</v>
      </c>
      <c r="I142" s="282">
        <f t="shared" si="19"/>
        <v>1.7541157798950425E-3</v>
      </c>
      <c r="J142" s="243">
        <f>+J143</f>
        <v>45690333</v>
      </c>
      <c r="K142" s="236">
        <f t="shared" si="20"/>
        <v>1</v>
      </c>
    </row>
    <row r="143" spans="1:11" ht="60.75" customHeight="1" x14ac:dyDescent="0.25">
      <c r="A143" s="199" t="s">
        <v>412</v>
      </c>
      <c r="B143" s="135" t="s">
        <v>37</v>
      </c>
      <c r="C143" s="32">
        <v>10</v>
      </c>
      <c r="D143" s="32" t="s">
        <v>38</v>
      </c>
      <c r="E143" s="256" t="s">
        <v>339</v>
      </c>
      <c r="F143" s="243">
        <f t="shared" si="21"/>
        <v>45690333</v>
      </c>
      <c r="G143" s="243">
        <f t="shared" si="21"/>
        <v>0</v>
      </c>
      <c r="H143" s="243">
        <f t="shared" si="21"/>
        <v>45690333</v>
      </c>
      <c r="I143" s="282">
        <f t="shared" si="19"/>
        <v>1.7541157798950425E-3</v>
      </c>
      <c r="J143" s="243">
        <f>+J144</f>
        <v>45690333</v>
      </c>
      <c r="K143" s="236">
        <f t="shared" si="20"/>
        <v>1</v>
      </c>
    </row>
    <row r="144" spans="1:11" ht="35.25" customHeight="1" x14ac:dyDescent="0.25">
      <c r="A144" s="199" t="s">
        <v>413</v>
      </c>
      <c r="B144" s="135" t="s">
        <v>37</v>
      </c>
      <c r="C144" s="32">
        <v>10</v>
      </c>
      <c r="D144" s="32" t="s">
        <v>38</v>
      </c>
      <c r="E144" s="256" t="s">
        <v>342</v>
      </c>
      <c r="F144" s="243">
        <f t="shared" si="21"/>
        <v>45690333</v>
      </c>
      <c r="G144" s="243">
        <f t="shared" si="21"/>
        <v>0</v>
      </c>
      <c r="H144" s="243">
        <f t="shared" si="21"/>
        <v>45690333</v>
      </c>
      <c r="I144" s="282">
        <f t="shared" si="19"/>
        <v>1.7541157798950425E-3</v>
      </c>
      <c r="J144" s="243">
        <f>+J145</f>
        <v>45690333</v>
      </c>
      <c r="K144" s="236">
        <f t="shared" si="20"/>
        <v>1</v>
      </c>
    </row>
    <row r="145" spans="1:11" ht="48.75" customHeight="1" x14ac:dyDescent="0.25">
      <c r="A145" s="114" t="s">
        <v>414</v>
      </c>
      <c r="B145" s="148" t="s">
        <v>37</v>
      </c>
      <c r="C145" s="43">
        <v>10</v>
      </c>
      <c r="D145" s="43" t="s">
        <v>38</v>
      </c>
      <c r="E145" s="258" t="s">
        <v>268</v>
      </c>
      <c r="F145" s="244">
        <v>45690333</v>
      </c>
      <c r="G145" s="239">
        <v>0</v>
      </c>
      <c r="H145" s="240">
        <f>+F145-G145</f>
        <v>45690333</v>
      </c>
      <c r="I145" s="281">
        <f t="shared" si="19"/>
        <v>1.7541157798950425E-3</v>
      </c>
      <c r="J145" s="239">
        <v>45690333</v>
      </c>
      <c r="K145" s="241">
        <f t="shared" si="20"/>
        <v>1</v>
      </c>
    </row>
    <row r="146" spans="1:11" ht="72" customHeight="1" x14ac:dyDescent="0.25">
      <c r="A146" s="199" t="s">
        <v>344</v>
      </c>
      <c r="B146" s="135" t="s">
        <v>37</v>
      </c>
      <c r="C146" s="32">
        <v>10</v>
      </c>
      <c r="D146" s="32" t="s">
        <v>38</v>
      </c>
      <c r="E146" s="256" t="s">
        <v>345</v>
      </c>
      <c r="F146" s="243">
        <f t="shared" ref="F146:H148" si="22">+F147</f>
        <v>137692517</v>
      </c>
      <c r="G146" s="243">
        <f t="shared" si="22"/>
        <v>0</v>
      </c>
      <c r="H146" s="243">
        <f t="shared" si="22"/>
        <v>137692517</v>
      </c>
      <c r="I146" s="282">
        <f t="shared" si="19"/>
        <v>5.2862082848721282E-3</v>
      </c>
      <c r="J146" s="243">
        <f>+J147</f>
        <v>137692517</v>
      </c>
      <c r="K146" s="236">
        <f t="shared" si="20"/>
        <v>1</v>
      </c>
    </row>
    <row r="147" spans="1:11" ht="49.5" customHeight="1" x14ac:dyDescent="0.25">
      <c r="A147" s="199" t="s">
        <v>415</v>
      </c>
      <c r="B147" s="135" t="s">
        <v>37</v>
      </c>
      <c r="C147" s="32">
        <v>10</v>
      </c>
      <c r="D147" s="32" t="s">
        <v>38</v>
      </c>
      <c r="E147" s="256" t="s">
        <v>345</v>
      </c>
      <c r="F147" s="243">
        <f t="shared" si="22"/>
        <v>137692517</v>
      </c>
      <c r="G147" s="243">
        <f t="shared" si="22"/>
        <v>0</v>
      </c>
      <c r="H147" s="243">
        <f t="shared" si="22"/>
        <v>137692517</v>
      </c>
      <c r="I147" s="282">
        <f t="shared" si="19"/>
        <v>5.2862082848721282E-3</v>
      </c>
      <c r="J147" s="243">
        <f>+J148</f>
        <v>137692517</v>
      </c>
      <c r="K147" s="236">
        <f t="shared" si="20"/>
        <v>1</v>
      </c>
    </row>
    <row r="148" spans="1:11" ht="35.25" customHeight="1" x14ac:dyDescent="0.25">
      <c r="A148" s="199" t="s">
        <v>416</v>
      </c>
      <c r="B148" s="135" t="s">
        <v>37</v>
      </c>
      <c r="C148" s="32">
        <v>10</v>
      </c>
      <c r="D148" s="32" t="s">
        <v>38</v>
      </c>
      <c r="E148" s="256" t="s">
        <v>348</v>
      </c>
      <c r="F148" s="243">
        <f t="shared" si="22"/>
        <v>137692517</v>
      </c>
      <c r="G148" s="243">
        <f t="shared" si="22"/>
        <v>0</v>
      </c>
      <c r="H148" s="243">
        <f t="shared" si="22"/>
        <v>137692517</v>
      </c>
      <c r="I148" s="282">
        <f t="shared" si="19"/>
        <v>5.2862082848721282E-3</v>
      </c>
      <c r="J148" s="243">
        <f>+J149</f>
        <v>137692517</v>
      </c>
      <c r="K148" s="236">
        <f t="shared" si="20"/>
        <v>1</v>
      </c>
    </row>
    <row r="149" spans="1:11" ht="42.75" customHeight="1" thickBot="1" x14ac:dyDescent="0.3">
      <c r="A149" s="184" t="s">
        <v>417</v>
      </c>
      <c r="B149" s="204" t="s">
        <v>37</v>
      </c>
      <c r="C149" s="89">
        <v>10</v>
      </c>
      <c r="D149" s="89" t="s">
        <v>38</v>
      </c>
      <c r="E149" s="259" t="s">
        <v>268</v>
      </c>
      <c r="F149" s="250">
        <v>137692517</v>
      </c>
      <c r="G149" s="251">
        <v>0</v>
      </c>
      <c r="H149" s="252">
        <f>+F149-G149</f>
        <v>137692517</v>
      </c>
      <c r="I149" s="283">
        <f t="shared" si="19"/>
        <v>5.2862082848721282E-3</v>
      </c>
      <c r="J149" s="251">
        <v>137692517</v>
      </c>
      <c r="K149" s="253">
        <f t="shared" si="20"/>
        <v>1</v>
      </c>
    </row>
    <row r="150" spans="1:11" s="264" customFormat="1" ht="33" customHeight="1" thickBot="1" x14ac:dyDescent="0.3">
      <c r="A150" s="424" t="s">
        <v>350</v>
      </c>
      <c r="B150" s="425"/>
      <c r="C150" s="425"/>
      <c r="D150" s="425"/>
      <c r="E150" s="425"/>
      <c r="F150" s="260">
        <f>+F8+F9+F81+F82+F83</f>
        <v>26047501267.41</v>
      </c>
      <c r="G150" s="261">
        <f>+G97+G58+G57</f>
        <v>0</v>
      </c>
      <c r="H150" s="261">
        <f>+F150-G150</f>
        <v>26047501267.41</v>
      </c>
      <c r="I150" s="262">
        <f>+I8+I9+I81+I82+I83</f>
        <v>1</v>
      </c>
      <c r="J150" s="260">
        <f>+J8+J9+J81+J82+J83</f>
        <v>26047501267.41</v>
      </c>
      <c r="K150" s="263">
        <f t="shared" si="20"/>
        <v>1</v>
      </c>
    </row>
    <row r="151" spans="1:11" s="287" customFormat="1" ht="17.25" customHeight="1" x14ac:dyDescent="0.25">
      <c r="A151" s="288" t="s">
        <v>677</v>
      </c>
      <c r="E151" s="372"/>
      <c r="F151" s="372"/>
    </row>
    <row r="152" spans="1:11" s="287" customFormat="1" ht="15" customHeight="1" x14ac:dyDescent="0.25">
      <c r="A152" s="288" t="s">
        <v>435</v>
      </c>
      <c r="E152" s="372"/>
      <c r="F152" s="372"/>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FCA8C-0B06-499D-8B1B-7074BF58BA8B}">
  <sheetPr codeName="Hoja4">
    <tabColor theme="0"/>
  </sheetPr>
  <dimension ref="A1:AB331"/>
  <sheetViews>
    <sheetView zoomScale="73" zoomScaleNormal="73" workbookViewId="0">
      <pane xSplit="7" ySplit="8" topLeftCell="R292" activePane="bottomRight" state="frozen"/>
      <selection activeCell="A3" sqref="A3:AB3"/>
      <selection pane="topRight" activeCell="A3" sqref="A3:AB3"/>
      <selection pane="bottomLeft" activeCell="A3" sqref="A3:AB3"/>
      <selection pane="bottomRight" activeCell="S296" sqref="S296"/>
    </sheetView>
  </sheetViews>
  <sheetFormatPr baseColWidth="10" defaultColWidth="11.42578125" defaultRowHeight="15.75" x14ac:dyDescent="0.25"/>
  <cols>
    <col min="1" max="1" width="44.28515625" style="1" customWidth="1"/>
    <col min="2" max="2" width="12.7109375" style="1" customWidth="1"/>
    <col min="3" max="4" width="11.42578125" style="1"/>
    <col min="5" max="5" width="49.28515625" style="1" customWidth="1"/>
    <col min="6" max="6" width="29.28515625" style="1" customWidth="1"/>
    <col min="7" max="7" width="23.5703125" style="1" customWidth="1"/>
    <col min="8" max="8" width="28" style="1" customWidth="1"/>
    <col min="9" max="9" width="31.42578125" style="1" customWidth="1"/>
    <col min="10" max="10" width="29.28515625" style="1" customWidth="1"/>
    <col min="11" max="11" width="34" style="1" customWidth="1"/>
    <col min="12" max="12" width="34.28515625" style="1" customWidth="1"/>
    <col min="13" max="13" width="28.28515625" style="1" customWidth="1"/>
    <col min="14" max="14" width="32.7109375" style="1" customWidth="1"/>
    <col min="15" max="15" width="29.7109375" style="1" customWidth="1"/>
    <col min="16" max="16" width="31.42578125" style="1" customWidth="1"/>
    <col min="17" max="17" width="32.85546875" style="1" customWidth="1"/>
    <col min="18" max="18" width="30.140625" style="1" customWidth="1"/>
    <col min="19" max="20" width="30.28515625" style="1" customWidth="1"/>
    <col min="21" max="21" width="29.85546875" style="1" customWidth="1"/>
    <col min="22" max="22" width="28.140625" style="1" customWidth="1"/>
    <col min="23" max="23" width="27" style="1" customWidth="1"/>
    <col min="24" max="24" width="19.140625" style="1" customWidth="1"/>
    <col min="25" max="25" width="14.140625" style="1" customWidth="1"/>
    <col min="26" max="26" width="20" style="1" customWidth="1"/>
    <col min="27" max="27" width="24.42578125" style="1" customWidth="1"/>
    <col min="28" max="28" width="25" style="1" customWidth="1"/>
    <col min="29" max="29" width="16.28515625" style="1" customWidth="1"/>
    <col min="30" max="16384" width="11.42578125" style="1"/>
  </cols>
  <sheetData>
    <row r="1" spans="1:28" ht="23.25" x14ac:dyDescent="0.25">
      <c r="A1" s="391" t="s">
        <v>0</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row>
    <row r="2" spans="1:28" ht="21" x14ac:dyDescent="0.25">
      <c r="A2" s="392" t="s">
        <v>1</v>
      </c>
      <c r="B2" s="392"/>
      <c r="C2" s="392"/>
      <c r="D2" s="392"/>
      <c r="E2" s="392"/>
      <c r="F2" s="392"/>
      <c r="G2" s="392"/>
      <c r="H2" s="392"/>
      <c r="I2" s="392"/>
      <c r="J2" s="392"/>
      <c r="K2" s="392"/>
      <c r="L2" s="392"/>
      <c r="M2" s="392"/>
      <c r="N2" s="392"/>
      <c r="O2" s="392"/>
      <c r="P2" s="392"/>
      <c r="Q2" s="392"/>
      <c r="R2" s="392"/>
      <c r="S2" s="392"/>
      <c r="T2" s="392"/>
      <c r="U2" s="392"/>
      <c r="V2" s="392"/>
      <c r="W2" s="392"/>
      <c r="X2" s="392"/>
      <c r="Y2" s="392"/>
      <c r="Z2" s="392"/>
      <c r="AA2" s="392"/>
      <c r="AB2" s="392"/>
    </row>
    <row r="3" spans="1:28" x14ac:dyDescent="0.25">
      <c r="A3" s="393" t="s">
        <v>628</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5" spans="1:28" x14ac:dyDescent="0.25">
      <c r="L5" s="7"/>
    </row>
    <row r="6" spans="1:28" ht="16.5" thickBot="1" x14ac:dyDescent="0.3">
      <c r="J6" s="13"/>
      <c r="L6" s="7"/>
      <c r="U6" s="7"/>
    </row>
    <row r="7" spans="1:28" ht="29.25" customHeight="1" x14ac:dyDescent="0.25">
      <c r="A7" s="394" t="s">
        <v>6</v>
      </c>
      <c r="B7" s="396" t="s">
        <v>7</v>
      </c>
      <c r="C7" s="396" t="s">
        <v>8</v>
      </c>
      <c r="D7" s="396" t="s">
        <v>9</v>
      </c>
      <c r="E7" s="396" t="s">
        <v>10</v>
      </c>
      <c r="F7" s="396" t="s">
        <v>11</v>
      </c>
      <c r="G7" s="396" t="s">
        <v>12</v>
      </c>
      <c r="H7" s="396"/>
      <c r="I7" s="396"/>
      <c r="J7" s="396"/>
      <c r="K7" s="398"/>
      <c r="L7" s="389" t="s">
        <v>13</v>
      </c>
      <c r="M7" s="389" t="s">
        <v>14</v>
      </c>
      <c r="N7" s="389" t="s">
        <v>15</v>
      </c>
      <c r="O7" s="387" t="s">
        <v>16</v>
      </c>
      <c r="P7" s="387" t="s">
        <v>17</v>
      </c>
      <c r="Q7" s="387" t="s">
        <v>18</v>
      </c>
      <c r="R7" s="387" t="s">
        <v>19</v>
      </c>
      <c r="S7" s="387" t="s">
        <v>20</v>
      </c>
      <c r="T7" s="387" t="s">
        <v>21</v>
      </c>
      <c r="U7" s="387" t="s">
        <v>22</v>
      </c>
      <c r="V7" s="387" t="s">
        <v>23</v>
      </c>
      <c r="W7" s="387" t="s">
        <v>24</v>
      </c>
      <c r="X7" s="385" t="s">
        <v>25</v>
      </c>
      <c r="Y7" s="385"/>
      <c r="Z7" s="385"/>
      <c r="AA7" s="385"/>
      <c r="AB7" s="386"/>
    </row>
    <row r="8" spans="1:28" ht="84.75" customHeight="1" thickBot="1" x14ac:dyDescent="0.3">
      <c r="A8" s="403"/>
      <c r="B8" s="404"/>
      <c r="C8" s="404"/>
      <c r="D8" s="404"/>
      <c r="E8" s="404"/>
      <c r="F8" s="404"/>
      <c r="G8" s="312" t="s">
        <v>26</v>
      </c>
      <c r="H8" s="312" t="s">
        <v>27</v>
      </c>
      <c r="I8" s="312" t="s">
        <v>28</v>
      </c>
      <c r="J8" s="312" t="s">
        <v>29</v>
      </c>
      <c r="K8" s="313" t="s">
        <v>30</v>
      </c>
      <c r="L8" s="402"/>
      <c r="M8" s="402"/>
      <c r="N8" s="402"/>
      <c r="O8" s="401"/>
      <c r="P8" s="401"/>
      <c r="Q8" s="401"/>
      <c r="R8" s="401"/>
      <c r="S8" s="401"/>
      <c r="T8" s="401"/>
      <c r="U8" s="401"/>
      <c r="V8" s="401"/>
      <c r="W8" s="401"/>
      <c r="X8" s="314" t="s">
        <v>31</v>
      </c>
      <c r="Y8" s="314" t="s">
        <v>32</v>
      </c>
      <c r="Z8" s="314" t="s">
        <v>33</v>
      </c>
      <c r="AA8" s="314" t="s">
        <v>34</v>
      </c>
      <c r="AB8" s="315" t="s">
        <v>35</v>
      </c>
    </row>
    <row r="9" spans="1:28" s="6" customFormat="1" ht="28.5" customHeight="1" thickBot="1" x14ac:dyDescent="0.3">
      <c r="A9" s="23" t="s">
        <v>36</v>
      </c>
      <c r="B9" s="24" t="s">
        <v>37</v>
      </c>
      <c r="C9" s="24">
        <v>10</v>
      </c>
      <c r="D9" s="24" t="s">
        <v>38</v>
      </c>
      <c r="E9" s="25" t="s">
        <v>39</v>
      </c>
      <c r="F9" s="26">
        <f>+F103</f>
        <v>10647256000</v>
      </c>
      <c r="G9" s="26">
        <f t="shared" ref="G9:J9" si="0">+G103</f>
        <v>0</v>
      </c>
      <c r="H9" s="26">
        <f t="shared" si="0"/>
        <v>0</v>
      </c>
      <c r="I9" s="26">
        <f t="shared" si="0"/>
        <v>0</v>
      </c>
      <c r="J9" s="26">
        <f t="shared" si="0"/>
        <v>0</v>
      </c>
      <c r="K9" s="26">
        <f>+G9-H9+I9-J9</f>
        <v>0</v>
      </c>
      <c r="L9" s="26">
        <f t="shared" ref="L9" si="1">+L103</f>
        <v>10647256000</v>
      </c>
      <c r="M9" s="27">
        <f t="shared" ref="M9:M72" si="2">L9/$L$307</f>
        <v>1.1644978909819243E-3</v>
      </c>
      <c r="N9" s="26">
        <f t="shared" ref="N9:W9" si="3">+N103</f>
        <v>0</v>
      </c>
      <c r="O9" s="26">
        <f t="shared" si="3"/>
        <v>386198125.37</v>
      </c>
      <c r="P9" s="26">
        <f t="shared" si="3"/>
        <v>10261057874.630001</v>
      </c>
      <c r="Q9" s="26">
        <f t="shared" si="3"/>
        <v>2568570.7600000002</v>
      </c>
      <c r="R9" s="26">
        <f t="shared" si="3"/>
        <v>10644687429.24</v>
      </c>
      <c r="S9" s="26">
        <f t="shared" si="3"/>
        <v>383629554.60999995</v>
      </c>
      <c r="T9" s="26">
        <f t="shared" si="3"/>
        <v>2568570.7600000002</v>
      </c>
      <c r="U9" s="26">
        <f t="shared" si="3"/>
        <v>0</v>
      </c>
      <c r="V9" s="26">
        <f t="shared" si="3"/>
        <v>2568570.7600000002</v>
      </c>
      <c r="W9" s="26">
        <f t="shared" si="3"/>
        <v>0</v>
      </c>
      <c r="X9" s="316">
        <f t="shared" ref="X9:X72" si="4">+Q9/L9</f>
        <v>2.4124250980722171E-4</v>
      </c>
      <c r="Y9" s="172">
        <f t="shared" ref="Y9:Y72" si="5">+T9/L9</f>
        <v>2.4124250980722171E-4</v>
      </c>
      <c r="Z9" s="172">
        <f t="shared" ref="Z9:Z72" si="6">+V9/L9</f>
        <v>2.4124250980722171E-4</v>
      </c>
      <c r="AA9" s="172">
        <f>+T9/Q9</f>
        <v>1</v>
      </c>
      <c r="AB9" s="317">
        <f>+V9/T9</f>
        <v>1</v>
      </c>
    </row>
    <row r="10" spans="1:28" s="6" customFormat="1" ht="28.5" customHeight="1" thickBot="1" x14ac:dyDescent="0.3">
      <c r="A10" s="23" t="s">
        <v>36</v>
      </c>
      <c r="B10" s="24" t="s">
        <v>41</v>
      </c>
      <c r="C10" s="24">
        <v>20</v>
      </c>
      <c r="D10" s="24" t="s">
        <v>38</v>
      </c>
      <c r="E10" s="25" t="s">
        <v>39</v>
      </c>
      <c r="F10" s="26">
        <f>+F11+F40+F94+F107</f>
        <v>119191849092</v>
      </c>
      <c r="G10" s="26">
        <f t="shared" ref="G10:W10" si="7">+G11+G40+G94+G107</f>
        <v>0</v>
      </c>
      <c r="H10" s="26">
        <f t="shared" si="7"/>
        <v>0</v>
      </c>
      <c r="I10" s="26">
        <f t="shared" si="7"/>
        <v>291094280</v>
      </c>
      <c r="J10" s="26">
        <f t="shared" si="7"/>
        <v>291094280</v>
      </c>
      <c r="K10" s="26">
        <f t="shared" ref="K10:K74" si="8">+G10-H10+I10-J10</f>
        <v>0</v>
      </c>
      <c r="L10" s="26">
        <f t="shared" si="7"/>
        <v>119191849092</v>
      </c>
      <c r="M10" s="27">
        <f t="shared" si="2"/>
        <v>1.3036096520067686E-2</v>
      </c>
      <c r="N10" s="26">
        <f t="shared" si="7"/>
        <v>12558065092</v>
      </c>
      <c r="O10" s="26">
        <f t="shared" si="7"/>
        <v>89022666962.690002</v>
      </c>
      <c r="P10" s="26">
        <f t="shared" si="7"/>
        <v>30169182129.309998</v>
      </c>
      <c r="Q10" s="26">
        <f t="shared" si="7"/>
        <v>37636367646.810005</v>
      </c>
      <c r="R10" s="26">
        <f t="shared" si="7"/>
        <v>81472000355.330002</v>
      </c>
      <c r="S10" s="26">
        <f t="shared" si="7"/>
        <v>51386299315.880005</v>
      </c>
      <c r="T10" s="26">
        <f t="shared" si="7"/>
        <v>25520556236.790001</v>
      </c>
      <c r="U10" s="26">
        <f t="shared" si="7"/>
        <v>12115811410.02</v>
      </c>
      <c r="V10" s="26">
        <f t="shared" si="7"/>
        <v>24347027555.59</v>
      </c>
      <c r="W10" s="26">
        <f t="shared" si="7"/>
        <v>1173528681.2</v>
      </c>
      <c r="X10" s="316">
        <f t="shared" si="4"/>
        <v>0.3157629312199009</v>
      </c>
      <c r="Y10" s="172">
        <f t="shared" si="5"/>
        <v>0.21411326723433563</v>
      </c>
      <c r="Z10" s="172">
        <f t="shared" si="6"/>
        <v>0.20426755471171007</v>
      </c>
      <c r="AA10" s="172">
        <f>+T10/Q10</f>
        <v>0.67808233983369226</v>
      </c>
      <c r="AB10" s="317">
        <f>+V10/T10</f>
        <v>0.95401633607388769</v>
      </c>
    </row>
    <row r="11" spans="1:28" ht="42" customHeight="1" x14ac:dyDescent="0.25">
      <c r="A11" s="110" t="s">
        <v>42</v>
      </c>
      <c r="B11" s="111" t="s">
        <v>41</v>
      </c>
      <c r="C11" s="111">
        <v>20</v>
      </c>
      <c r="D11" s="111" t="s">
        <v>38</v>
      </c>
      <c r="E11" s="33" t="s">
        <v>43</v>
      </c>
      <c r="F11" s="34">
        <f>+F12</f>
        <v>75086750000</v>
      </c>
      <c r="G11" s="34">
        <f t="shared" ref="G11:W11" si="9">+G12</f>
        <v>0</v>
      </c>
      <c r="H11" s="34">
        <f t="shared" si="9"/>
        <v>0</v>
      </c>
      <c r="I11" s="34">
        <f t="shared" si="9"/>
        <v>0</v>
      </c>
      <c r="J11" s="34">
        <f t="shared" si="9"/>
        <v>0</v>
      </c>
      <c r="K11" s="34">
        <f t="shared" si="8"/>
        <v>0</v>
      </c>
      <c r="L11" s="34">
        <f t="shared" si="9"/>
        <v>75086750000</v>
      </c>
      <c r="M11" s="35">
        <f t="shared" si="2"/>
        <v>8.2122907550721998E-3</v>
      </c>
      <c r="N11" s="34">
        <f t="shared" si="9"/>
        <v>7134940000</v>
      </c>
      <c r="O11" s="34">
        <f t="shared" si="9"/>
        <v>67951810000</v>
      </c>
      <c r="P11" s="34">
        <f t="shared" si="9"/>
        <v>7134940000</v>
      </c>
      <c r="Q11" s="34">
        <f t="shared" si="9"/>
        <v>19185462334.560001</v>
      </c>
      <c r="R11" s="34">
        <f t="shared" si="9"/>
        <v>55901287665.440002</v>
      </c>
      <c r="S11" s="34">
        <f t="shared" si="9"/>
        <v>48766347665.440002</v>
      </c>
      <c r="T11" s="34">
        <f t="shared" si="9"/>
        <v>19122522434.560001</v>
      </c>
      <c r="U11" s="34">
        <f t="shared" si="9"/>
        <v>62939900</v>
      </c>
      <c r="V11" s="34">
        <f t="shared" si="9"/>
        <v>17955269244.560001</v>
      </c>
      <c r="W11" s="34">
        <f t="shared" si="9"/>
        <v>1167253190</v>
      </c>
      <c r="X11" s="118">
        <f t="shared" si="4"/>
        <v>0.25551062383922596</v>
      </c>
      <c r="Y11" s="118">
        <f t="shared" si="5"/>
        <v>0.25467239472423564</v>
      </c>
      <c r="Z11" s="118">
        <f t="shared" si="6"/>
        <v>0.2391269996978162</v>
      </c>
      <c r="AA11" s="118">
        <f t="shared" ref="AA11:AA37" si="10">+T11/Q11</f>
        <v>0.99671939623333328</v>
      </c>
      <c r="AB11" s="175">
        <f t="shared" ref="AB11:AB37" si="11">+V11/T11</f>
        <v>0.93895924588429658</v>
      </c>
    </row>
    <row r="12" spans="1:28" ht="42" customHeight="1" x14ac:dyDescent="0.25">
      <c r="A12" s="113"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40">
        <f t="shared" si="8"/>
        <v>0</v>
      </c>
      <c r="L12" s="40">
        <f t="shared" si="12"/>
        <v>75086750000</v>
      </c>
      <c r="M12" s="318">
        <f t="shared" si="2"/>
        <v>8.2122907550721998E-3</v>
      </c>
      <c r="N12" s="40">
        <f t="shared" si="12"/>
        <v>7134940000</v>
      </c>
      <c r="O12" s="40">
        <f t="shared" si="12"/>
        <v>67951810000</v>
      </c>
      <c r="P12" s="40">
        <f t="shared" si="12"/>
        <v>7134940000</v>
      </c>
      <c r="Q12" s="40">
        <f t="shared" si="12"/>
        <v>19185462334.560001</v>
      </c>
      <c r="R12" s="40">
        <f t="shared" si="12"/>
        <v>55901287665.440002</v>
      </c>
      <c r="S12" s="40">
        <f t="shared" si="12"/>
        <v>48766347665.440002</v>
      </c>
      <c r="T12" s="40">
        <f t="shared" si="12"/>
        <v>19122522434.560001</v>
      </c>
      <c r="U12" s="40">
        <f t="shared" si="12"/>
        <v>62939900</v>
      </c>
      <c r="V12" s="40">
        <f t="shared" si="12"/>
        <v>17955269244.560001</v>
      </c>
      <c r="W12" s="40">
        <f t="shared" si="12"/>
        <v>1167253190</v>
      </c>
      <c r="X12" s="176">
        <f t="shared" si="4"/>
        <v>0.25551062383922596</v>
      </c>
      <c r="Y12" s="176">
        <f t="shared" si="5"/>
        <v>0.25467239472423564</v>
      </c>
      <c r="Z12" s="176">
        <f t="shared" si="6"/>
        <v>0.2391269996978162</v>
      </c>
      <c r="AA12" s="176">
        <f t="shared" si="10"/>
        <v>0.99671939623333328</v>
      </c>
      <c r="AB12" s="177">
        <f t="shared" si="11"/>
        <v>0.93895924588429658</v>
      </c>
    </row>
    <row r="13" spans="1:28" ht="42" customHeight="1" x14ac:dyDescent="0.25">
      <c r="A13" s="113" t="s">
        <v>46</v>
      </c>
      <c r="B13" s="32" t="s">
        <v>41</v>
      </c>
      <c r="C13" s="32">
        <v>20</v>
      </c>
      <c r="D13" s="32" t="s">
        <v>38</v>
      </c>
      <c r="E13" s="39" t="s">
        <v>47</v>
      </c>
      <c r="F13" s="40">
        <f>+F14</f>
        <v>46310619000</v>
      </c>
      <c r="G13" s="40">
        <f t="shared" ref="G13:W13" si="13">+G14</f>
        <v>0</v>
      </c>
      <c r="H13" s="40">
        <f t="shared" si="13"/>
        <v>0</v>
      </c>
      <c r="I13" s="40">
        <f t="shared" si="13"/>
        <v>0</v>
      </c>
      <c r="J13" s="40">
        <f t="shared" si="13"/>
        <v>0</v>
      </c>
      <c r="K13" s="40">
        <f t="shared" si="8"/>
        <v>0</v>
      </c>
      <c r="L13" s="40">
        <f t="shared" si="13"/>
        <v>46310619000</v>
      </c>
      <c r="M13" s="318">
        <f t="shared" si="2"/>
        <v>5.0650250313853101E-3</v>
      </c>
      <c r="N13" s="40">
        <f t="shared" si="13"/>
        <v>0</v>
      </c>
      <c r="O13" s="40">
        <f t="shared" si="13"/>
        <v>46310619000</v>
      </c>
      <c r="P13" s="40">
        <f t="shared" si="13"/>
        <v>0</v>
      </c>
      <c r="Q13" s="40">
        <f t="shared" si="13"/>
        <v>12748643004.030001</v>
      </c>
      <c r="R13" s="40">
        <f t="shared" si="13"/>
        <v>33561975995.970001</v>
      </c>
      <c r="S13" s="40">
        <f t="shared" si="13"/>
        <v>33561975995.970001</v>
      </c>
      <c r="T13" s="40">
        <f t="shared" si="13"/>
        <v>12748643004.030001</v>
      </c>
      <c r="U13" s="40">
        <f t="shared" si="13"/>
        <v>0</v>
      </c>
      <c r="V13" s="40">
        <f t="shared" si="13"/>
        <v>12748643004.030001</v>
      </c>
      <c r="W13" s="40">
        <f t="shared" si="13"/>
        <v>0</v>
      </c>
      <c r="X13" s="176">
        <f t="shared" si="4"/>
        <v>0.27528552369446846</v>
      </c>
      <c r="Y13" s="176">
        <f t="shared" si="5"/>
        <v>0.27528552369446846</v>
      </c>
      <c r="Z13" s="176">
        <f t="shared" si="6"/>
        <v>0.27528552369446846</v>
      </c>
      <c r="AA13" s="176">
        <f t="shared" si="10"/>
        <v>1</v>
      </c>
      <c r="AB13" s="177">
        <f t="shared" si="11"/>
        <v>1</v>
      </c>
    </row>
    <row r="14" spans="1:28" ht="42" customHeight="1" x14ac:dyDescent="0.25">
      <c r="A14" s="113"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40">
        <f t="shared" si="8"/>
        <v>0</v>
      </c>
      <c r="L14" s="40">
        <f t="shared" si="14"/>
        <v>46310619000</v>
      </c>
      <c r="M14" s="318">
        <f t="shared" si="2"/>
        <v>5.0650250313853101E-3</v>
      </c>
      <c r="N14" s="40">
        <f t="shared" si="14"/>
        <v>0</v>
      </c>
      <c r="O14" s="40">
        <f t="shared" si="14"/>
        <v>46310619000</v>
      </c>
      <c r="P14" s="40">
        <f t="shared" si="14"/>
        <v>0</v>
      </c>
      <c r="Q14" s="40">
        <f t="shared" si="14"/>
        <v>12748643004.030001</v>
      </c>
      <c r="R14" s="40">
        <f t="shared" si="14"/>
        <v>33561975995.970001</v>
      </c>
      <c r="S14" s="40">
        <f t="shared" si="14"/>
        <v>33561975995.970001</v>
      </c>
      <c r="T14" s="40">
        <f t="shared" si="14"/>
        <v>12748643004.030001</v>
      </c>
      <c r="U14" s="40">
        <f t="shared" si="14"/>
        <v>0</v>
      </c>
      <c r="V14" s="40">
        <f t="shared" si="14"/>
        <v>12748643004.030001</v>
      </c>
      <c r="W14" s="40">
        <f t="shared" si="14"/>
        <v>0</v>
      </c>
      <c r="X14" s="176">
        <f t="shared" si="4"/>
        <v>0.27528552369446846</v>
      </c>
      <c r="Y14" s="176">
        <f t="shared" si="5"/>
        <v>0.27528552369446846</v>
      </c>
      <c r="Z14" s="176">
        <f t="shared" si="6"/>
        <v>0.27528552369446846</v>
      </c>
      <c r="AA14" s="176">
        <f t="shared" si="10"/>
        <v>1</v>
      </c>
      <c r="AB14" s="177">
        <f t="shared" si="11"/>
        <v>1</v>
      </c>
    </row>
    <row r="15" spans="1:28" ht="42" customHeight="1" x14ac:dyDescent="0.25">
      <c r="A15" s="114" t="s">
        <v>50</v>
      </c>
      <c r="B15" s="43" t="s">
        <v>41</v>
      </c>
      <c r="C15" s="43">
        <v>20</v>
      </c>
      <c r="D15" s="43" t="s">
        <v>38</v>
      </c>
      <c r="E15" s="44" t="s">
        <v>51</v>
      </c>
      <c r="F15" s="45">
        <v>32746596770</v>
      </c>
      <c r="G15" s="45">
        <v>0</v>
      </c>
      <c r="H15" s="45">
        <v>0</v>
      </c>
      <c r="I15" s="45">
        <v>0</v>
      </c>
      <c r="J15" s="45">
        <v>0</v>
      </c>
      <c r="K15" s="45">
        <f t="shared" si="8"/>
        <v>0</v>
      </c>
      <c r="L15" s="46">
        <f t="shared" ref="L15:L23" si="15">+F15+K15</f>
        <v>32746596770</v>
      </c>
      <c r="M15" s="47">
        <f t="shared" si="2"/>
        <v>3.5815183626185464E-3</v>
      </c>
      <c r="N15" s="45">
        <v>0</v>
      </c>
      <c r="O15" s="45">
        <v>32746596770</v>
      </c>
      <c r="P15" s="45">
        <f t="shared" ref="P15:P23" si="16">L15-O15</f>
        <v>0</v>
      </c>
      <c r="Q15" s="45">
        <v>11064976810.030001</v>
      </c>
      <c r="R15" s="45">
        <f t="shared" ref="R15:R23" si="17">+L15-Q15</f>
        <v>21681619959.970001</v>
      </c>
      <c r="S15" s="45">
        <f t="shared" ref="S15:S23" si="18">O15-Q15</f>
        <v>21681619959.970001</v>
      </c>
      <c r="T15" s="45">
        <v>11064976810.030001</v>
      </c>
      <c r="U15" s="45">
        <f t="shared" ref="U15:U23" si="19">+Q15-T15</f>
        <v>0</v>
      </c>
      <c r="V15" s="45">
        <v>11064976810.030001</v>
      </c>
      <c r="W15" s="48">
        <f t="shared" ref="W15:W23" si="20">+T15-V15</f>
        <v>0</v>
      </c>
      <c r="X15" s="54">
        <f t="shared" si="4"/>
        <v>0.33789700003778439</v>
      </c>
      <c r="Y15" s="54">
        <f t="shared" si="5"/>
        <v>0.33789700003778439</v>
      </c>
      <c r="Z15" s="54">
        <f t="shared" si="6"/>
        <v>0.33789700003778439</v>
      </c>
      <c r="AA15" s="54">
        <f t="shared" si="10"/>
        <v>1</v>
      </c>
      <c r="AB15" s="178">
        <f t="shared" si="11"/>
        <v>1</v>
      </c>
    </row>
    <row r="16" spans="1:28" ht="42" customHeight="1" x14ac:dyDescent="0.25">
      <c r="A16" s="114" t="s">
        <v>52</v>
      </c>
      <c r="B16" s="43" t="s">
        <v>41</v>
      </c>
      <c r="C16" s="43">
        <v>20</v>
      </c>
      <c r="D16" s="43" t="s">
        <v>38</v>
      </c>
      <c r="E16" s="44" t="s">
        <v>53</v>
      </c>
      <c r="F16" s="45">
        <v>3873121232</v>
      </c>
      <c r="G16" s="45">
        <v>0</v>
      </c>
      <c r="H16" s="45">
        <v>0</v>
      </c>
      <c r="I16" s="45">
        <v>0</v>
      </c>
      <c r="J16" s="45">
        <v>0</v>
      </c>
      <c r="K16" s="45">
        <f t="shared" si="8"/>
        <v>0</v>
      </c>
      <c r="L16" s="46">
        <f t="shared" si="15"/>
        <v>3873121232</v>
      </c>
      <c r="M16" s="47">
        <f t="shared" si="2"/>
        <v>4.2360599821975845E-4</v>
      </c>
      <c r="N16" s="45">
        <v>0</v>
      </c>
      <c r="O16" s="45">
        <v>3873121232</v>
      </c>
      <c r="P16" s="45">
        <f t="shared" si="16"/>
        <v>0</v>
      </c>
      <c r="Q16" s="45">
        <v>957171558</v>
      </c>
      <c r="R16" s="45">
        <f t="shared" si="17"/>
        <v>2915949674</v>
      </c>
      <c r="S16" s="45">
        <f t="shared" si="18"/>
        <v>2915949674</v>
      </c>
      <c r="T16" s="45">
        <v>957171558</v>
      </c>
      <c r="U16" s="45">
        <f t="shared" si="19"/>
        <v>0</v>
      </c>
      <c r="V16" s="45">
        <v>957171558</v>
      </c>
      <c r="W16" s="48">
        <f t="shared" si="20"/>
        <v>0</v>
      </c>
      <c r="X16" s="54">
        <f t="shared" si="4"/>
        <v>0.24713183519580573</v>
      </c>
      <c r="Y16" s="54">
        <f t="shared" si="5"/>
        <v>0.24713183519580573</v>
      </c>
      <c r="Z16" s="54">
        <f t="shared" si="6"/>
        <v>0.24713183519580573</v>
      </c>
      <c r="AA16" s="54">
        <f t="shared" si="10"/>
        <v>1</v>
      </c>
      <c r="AB16" s="178">
        <f t="shared" si="11"/>
        <v>1</v>
      </c>
    </row>
    <row r="17" spans="1:28" ht="42" customHeight="1" x14ac:dyDescent="0.25">
      <c r="A17" s="114" t="s">
        <v>54</v>
      </c>
      <c r="B17" s="43" t="s">
        <v>41</v>
      </c>
      <c r="C17" s="43">
        <v>20</v>
      </c>
      <c r="D17" s="43" t="s">
        <v>38</v>
      </c>
      <c r="E17" s="44" t="s">
        <v>55</v>
      </c>
      <c r="F17" s="45">
        <v>9087308</v>
      </c>
      <c r="G17" s="45">
        <v>0</v>
      </c>
      <c r="H17" s="45">
        <v>0</v>
      </c>
      <c r="I17" s="45">
        <v>0</v>
      </c>
      <c r="J17" s="45">
        <v>0</v>
      </c>
      <c r="K17" s="45">
        <f t="shared" si="8"/>
        <v>0</v>
      </c>
      <c r="L17" s="46">
        <f t="shared" si="15"/>
        <v>9087308</v>
      </c>
      <c r="M17" s="47">
        <f t="shared" si="2"/>
        <v>9.938852790524777E-7</v>
      </c>
      <c r="N17" s="45">
        <v>0</v>
      </c>
      <c r="O17" s="45">
        <v>9087308</v>
      </c>
      <c r="P17" s="45">
        <f t="shared" si="16"/>
        <v>0</v>
      </c>
      <c r="Q17" s="45">
        <v>1606379</v>
      </c>
      <c r="R17" s="45">
        <f t="shared" si="17"/>
        <v>7480929</v>
      </c>
      <c r="S17" s="45">
        <f t="shared" si="18"/>
        <v>7480929</v>
      </c>
      <c r="T17" s="45">
        <v>1606379</v>
      </c>
      <c r="U17" s="45">
        <f t="shared" si="19"/>
        <v>0</v>
      </c>
      <c r="V17" s="45">
        <v>1606379</v>
      </c>
      <c r="W17" s="48">
        <f t="shared" si="20"/>
        <v>0</v>
      </c>
      <c r="X17" s="54">
        <f t="shared" si="4"/>
        <v>0.17677171281087864</v>
      </c>
      <c r="Y17" s="54">
        <f t="shared" si="5"/>
        <v>0.17677171281087864</v>
      </c>
      <c r="Z17" s="54">
        <f t="shared" si="6"/>
        <v>0.17677171281087864</v>
      </c>
      <c r="AA17" s="54">
        <f t="shared" si="10"/>
        <v>1</v>
      </c>
      <c r="AB17" s="178">
        <f t="shared" si="11"/>
        <v>1</v>
      </c>
    </row>
    <row r="18" spans="1:28" ht="42" customHeight="1" x14ac:dyDescent="0.25">
      <c r="A18" s="114" t="s">
        <v>56</v>
      </c>
      <c r="B18" s="43" t="s">
        <v>41</v>
      </c>
      <c r="C18" s="43">
        <v>20</v>
      </c>
      <c r="D18" s="43" t="s">
        <v>38</v>
      </c>
      <c r="E18" s="44" t="s">
        <v>57</v>
      </c>
      <c r="F18" s="45">
        <v>7806018</v>
      </c>
      <c r="G18" s="45">
        <v>0</v>
      </c>
      <c r="H18" s="45">
        <v>0</v>
      </c>
      <c r="I18" s="45">
        <v>0</v>
      </c>
      <c r="J18" s="45">
        <v>0</v>
      </c>
      <c r="K18" s="45">
        <f t="shared" si="8"/>
        <v>0</v>
      </c>
      <c r="L18" s="46">
        <f t="shared" si="15"/>
        <v>7806018</v>
      </c>
      <c r="M18" s="47">
        <f t="shared" si="2"/>
        <v>8.5374968893083236E-7</v>
      </c>
      <c r="N18" s="45">
        <v>0</v>
      </c>
      <c r="O18" s="45">
        <v>7806018</v>
      </c>
      <c r="P18" s="45">
        <f t="shared" si="16"/>
        <v>0</v>
      </c>
      <c r="Q18" s="45">
        <v>1825200</v>
      </c>
      <c r="R18" s="45">
        <f t="shared" si="17"/>
        <v>5980818</v>
      </c>
      <c r="S18" s="45">
        <f t="shared" si="18"/>
        <v>5980818</v>
      </c>
      <c r="T18" s="45">
        <v>1825200</v>
      </c>
      <c r="U18" s="45">
        <f t="shared" si="19"/>
        <v>0</v>
      </c>
      <c r="V18" s="45">
        <v>1825200</v>
      </c>
      <c r="W18" s="48">
        <f t="shared" si="20"/>
        <v>0</v>
      </c>
      <c r="X18" s="54">
        <f t="shared" si="4"/>
        <v>0.23381959918616638</v>
      </c>
      <c r="Y18" s="54">
        <f t="shared" si="5"/>
        <v>0.23381959918616638</v>
      </c>
      <c r="Z18" s="54">
        <f t="shared" si="6"/>
        <v>0.23381959918616638</v>
      </c>
      <c r="AA18" s="54">
        <f t="shared" si="10"/>
        <v>1</v>
      </c>
      <c r="AB18" s="178">
        <f t="shared" si="11"/>
        <v>1</v>
      </c>
    </row>
    <row r="19" spans="1:28" ht="42" customHeight="1" x14ac:dyDescent="0.25">
      <c r="A19" s="114" t="s">
        <v>58</v>
      </c>
      <c r="B19" s="43" t="s">
        <v>41</v>
      </c>
      <c r="C19" s="43">
        <v>20</v>
      </c>
      <c r="D19" s="43" t="s">
        <v>38</v>
      </c>
      <c r="E19" s="44" t="s">
        <v>59</v>
      </c>
      <c r="F19" s="45">
        <v>2285097236</v>
      </c>
      <c r="G19" s="45">
        <v>0</v>
      </c>
      <c r="H19" s="45">
        <v>0</v>
      </c>
      <c r="I19" s="45">
        <v>0</v>
      </c>
      <c r="J19" s="45">
        <v>0</v>
      </c>
      <c r="K19" s="45">
        <f t="shared" si="8"/>
        <v>0</v>
      </c>
      <c r="L19" s="46">
        <f t="shared" si="15"/>
        <v>2285097236</v>
      </c>
      <c r="M19" s="47">
        <f t="shared" si="2"/>
        <v>2.4992269482490369E-4</v>
      </c>
      <c r="N19" s="45">
        <v>0</v>
      </c>
      <c r="O19" s="45">
        <v>2285097236</v>
      </c>
      <c r="P19" s="45">
        <f t="shared" si="16"/>
        <v>0</v>
      </c>
      <c r="Q19" s="45">
        <v>35208385</v>
      </c>
      <c r="R19" s="45">
        <f t="shared" si="17"/>
        <v>2249888851</v>
      </c>
      <c r="S19" s="45">
        <f t="shared" si="18"/>
        <v>2249888851</v>
      </c>
      <c r="T19" s="45">
        <v>35208385</v>
      </c>
      <c r="U19" s="45">
        <f t="shared" si="19"/>
        <v>0</v>
      </c>
      <c r="V19" s="45">
        <v>35208385</v>
      </c>
      <c r="W19" s="48">
        <f t="shared" si="20"/>
        <v>0</v>
      </c>
      <c r="X19" s="54">
        <f t="shared" si="4"/>
        <v>1.5407827923170268E-2</v>
      </c>
      <c r="Y19" s="54">
        <f t="shared" si="5"/>
        <v>1.5407827923170268E-2</v>
      </c>
      <c r="Z19" s="54">
        <f t="shared" si="6"/>
        <v>1.5407827923170268E-2</v>
      </c>
      <c r="AA19" s="54">
        <f t="shared" si="10"/>
        <v>1</v>
      </c>
      <c r="AB19" s="178">
        <f t="shared" si="11"/>
        <v>1</v>
      </c>
    </row>
    <row r="20" spans="1:28" ht="42" customHeight="1" x14ac:dyDescent="0.25">
      <c r="A20" s="114" t="s">
        <v>60</v>
      </c>
      <c r="B20" s="43" t="s">
        <v>41</v>
      </c>
      <c r="C20" s="43">
        <v>20</v>
      </c>
      <c r="D20" s="43" t="s">
        <v>38</v>
      </c>
      <c r="E20" s="44" t="s">
        <v>61</v>
      </c>
      <c r="F20" s="45">
        <v>1112719247</v>
      </c>
      <c r="G20" s="45">
        <v>0</v>
      </c>
      <c r="H20" s="45">
        <v>0</v>
      </c>
      <c r="I20" s="45">
        <v>0</v>
      </c>
      <c r="J20" s="45">
        <v>0</v>
      </c>
      <c r="K20" s="45">
        <f t="shared" si="8"/>
        <v>0</v>
      </c>
      <c r="L20" s="46">
        <f t="shared" si="15"/>
        <v>1112719247</v>
      </c>
      <c r="M20" s="47">
        <f t="shared" si="2"/>
        <v>1.2169888808783173E-4</v>
      </c>
      <c r="N20" s="45">
        <v>0</v>
      </c>
      <c r="O20" s="45">
        <v>1112719247</v>
      </c>
      <c r="P20" s="45">
        <f t="shared" si="16"/>
        <v>0</v>
      </c>
      <c r="Q20" s="45">
        <v>243600168</v>
      </c>
      <c r="R20" s="45">
        <f t="shared" si="17"/>
        <v>869119079</v>
      </c>
      <c r="S20" s="45">
        <f t="shared" si="18"/>
        <v>869119079</v>
      </c>
      <c r="T20" s="45">
        <v>243600168</v>
      </c>
      <c r="U20" s="45">
        <f t="shared" si="19"/>
        <v>0</v>
      </c>
      <c r="V20" s="45">
        <v>243600168</v>
      </c>
      <c r="W20" s="48">
        <f t="shared" si="20"/>
        <v>0</v>
      </c>
      <c r="X20" s="54">
        <f t="shared" si="4"/>
        <v>0.21892329862790627</v>
      </c>
      <c r="Y20" s="54">
        <f t="shared" si="5"/>
        <v>0.21892329862790627</v>
      </c>
      <c r="Z20" s="54">
        <f t="shared" si="6"/>
        <v>0.21892329862790627</v>
      </c>
      <c r="AA20" s="54">
        <f t="shared" si="10"/>
        <v>1</v>
      </c>
      <c r="AB20" s="178">
        <f t="shared" si="11"/>
        <v>1</v>
      </c>
    </row>
    <row r="21" spans="1:28" ht="42" customHeight="1" x14ac:dyDescent="0.25">
      <c r="A21" s="114" t="s">
        <v>62</v>
      </c>
      <c r="B21" s="43" t="s">
        <v>41</v>
      </c>
      <c r="C21" s="43">
        <v>20</v>
      </c>
      <c r="D21" s="43" t="s">
        <v>38</v>
      </c>
      <c r="E21" s="44" t="s">
        <v>63</v>
      </c>
      <c r="F21" s="45">
        <v>195465972</v>
      </c>
      <c r="G21" s="45">
        <v>0</v>
      </c>
      <c r="H21" s="45">
        <v>0</v>
      </c>
      <c r="I21" s="45">
        <v>0</v>
      </c>
      <c r="J21" s="45">
        <v>0</v>
      </c>
      <c r="K21" s="45">
        <f t="shared" si="8"/>
        <v>0</v>
      </c>
      <c r="L21" s="46">
        <f t="shared" si="15"/>
        <v>195465972</v>
      </c>
      <c r="M21" s="47">
        <f t="shared" si="2"/>
        <v>2.1378251086733695E-5</v>
      </c>
      <c r="N21" s="45">
        <v>0</v>
      </c>
      <c r="O21" s="45">
        <v>195465972</v>
      </c>
      <c r="P21" s="45">
        <f t="shared" si="16"/>
        <v>0</v>
      </c>
      <c r="Q21" s="45">
        <v>28940986.609999999</v>
      </c>
      <c r="R21" s="45">
        <f t="shared" si="17"/>
        <v>166524985.38999999</v>
      </c>
      <c r="S21" s="45">
        <f t="shared" si="18"/>
        <v>166524985.38999999</v>
      </c>
      <c r="T21" s="45">
        <v>28940986.609999999</v>
      </c>
      <c r="U21" s="45">
        <f t="shared" si="19"/>
        <v>0</v>
      </c>
      <c r="V21" s="45">
        <v>28940986.609999999</v>
      </c>
      <c r="W21" s="48">
        <f t="shared" si="20"/>
        <v>0</v>
      </c>
      <c r="X21" s="54">
        <f t="shared" si="4"/>
        <v>0.14806150816879779</v>
      </c>
      <c r="Y21" s="54">
        <f t="shared" si="5"/>
        <v>0.14806150816879779</v>
      </c>
      <c r="Z21" s="54">
        <f t="shared" si="6"/>
        <v>0.14806150816879779</v>
      </c>
      <c r="AA21" s="54">
        <f t="shared" si="10"/>
        <v>1</v>
      </c>
      <c r="AB21" s="178">
        <f t="shared" si="11"/>
        <v>1</v>
      </c>
    </row>
    <row r="22" spans="1:28" ht="42" customHeight="1" x14ac:dyDescent="0.25">
      <c r="A22" s="114" t="s">
        <v>64</v>
      </c>
      <c r="B22" s="43" t="s">
        <v>41</v>
      </c>
      <c r="C22" s="43">
        <v>20</v>
      </c>
      <c r="D22" s="43" t="s">
        <v>38</v>
      </c>
      <c r="E22" s="44" t="s">
        <v>65</v>
      </c>
      <c r="F22" s="45">
        <v>3542096589</v>
      </c>
      <c r="G22" s="45">
        <v>0</v>
      </c>
      <c r="H22" s="45">
        <v>0</v>
      </c>
      <c r="I22" s="45">
        <v>0</v>
      </c>
      <c r="J22" s="45">
        <v>0</v>
      </c>
      <c r="K22" s="45">
        <f t="shared" si="8"/>
        <v>0</v>
      </c>
      <c r="L22" s="46">
        <f t="shared" si="15"/>
        <v>3542096589</v>
      </c>
      <c r="M22" s="47">
        <f t="shared" si="2"/>
        <v>3.8740159976850071E-4</v>
      </c>
      <c r="N22" s="45">
        <v>0</v>
      </c>
      <c r="O22" s="45">
        <v>3542096589</v>
      </c>
      <c r="P22" s="45">
        <f t="shared" si="16"/>
        <v>0</v>
      </c>
      <c r="Q22" s="45">
        <v>10318253.390000001</v>
      </c>
      <c r="R22" s="45">
        <f t="shared" si="17"/>
        <v>3531778335.6100001</v>
      </c>
      <c r="S22" s="45">
        <f t="shared" si="18"/>
        <v>3531778335.6100001</v>
      </c>
      <c r="T22" s="45">
        <v>10318253.390000001</v>
      </c>
      <c r="U22" s="45">
        <f t="shared" si="19"/>
        <v>0</v>
      </c>
      <c r="V22" s="45">
        <v>10318253.390000001</v>
      </c>
      <c r="W22" s="48">
        <f t="shared" si="20"/>
        <v>0</v>
      </c>
      <c r="X22" s="54">
        <f t="shared" si="4"/>
        <v>2.9130355795613794E-3</v>
      </c>
      <c r="Y22" s="54">
        <f t="shared" si="5"/>
        <v>2.9130355795613794E-3</v>
      </c>
      <c r="Z22" s="54">
        <f t="shared" si="6"/>
        <v>2.9130355795613794E-3</v>
      </c>
      <c r="AA22" s="54">
        <f t="shared" si="10"/>
        <v>1</v>
      </c>
      <c r="AB22" s="178">
        <f t="shared" si="11"/>
        <v>1</v>
      </c>
    </row>
    <row r="23" spans="1:28" ht="42" customHeight="1" x14ac:dyDescent="0.25">
      <c r="A23" s="114" t="s">
        <v>66</v>
      </c>
      <c r="B23" s="43" t="s">
        <v>41</v>
      </c>
      <c r="C23" s="43">
        <v>20</v>
      </c>
      <c r="D23" s="43" t="s">
        <v>38</v>
      </c>
      <c r="E23" s="44" t="s">
        <v>67</v>
      </c>
      <c r="F23" s="45">
        <v>2538628628</v>
      </c>
      <c r="G23" s="45">
        <v>0</v>
      </c>
      <c r="H23" s="45">
        <v>0</v>
      </c>
      <c r="I23" s="45">
        <v>0</v>
      </c>
      <c r="J23" s="45">
        <v>0</v>
      </c>
      <c r="K23" s="45">
        <f t="shared" si="8"/>
        <v>0</v>
      </c>
      <c r="L23" s="46">
        <f t="shared" si="15"/>
        <v>2538628628</v>
      </c>
      <c r="M23" s="47">
        <f t="shared" si="2"/>
        <v>2.7765160181105218E-4</v>
      </c>
      <c r="N23" s="45">
        <v>0</v>
      </c>
      <c r="O23" s="45">
        <v>2538628628</v>
      </c>
      <c r="P23" s="45">
        <f t="shared" si="16"/>
        <v>0</v>
      </c>
      <c r="Q23" s="45">
        <v>404995264</v>
      </c>
      <c r="R23" s="45">
        <f t="shared" si="17"/>
        <v>2133633364</v>
      </c>
      <c r="S23" s="45">
        <f t="shared" si="18"/>
        <v>2133633364</v>
      </c>
      <c r="T23" s="45">
        <v>404995264</v>
      </c>
      <c r="U23" s="45">
        <f t="shared" si="19"/>
        <v>0</v>
      </c>
      <c r="V23" s="45">
        <v>404995264</v>
      </c>
      <c r="W23" s="48">
        <f t="shared" si="20"/>
        <v>0</v>
      </c>
      <c r="X23" s="54">
        <f t="shared" si="4"/>
        <v>0.15953308787786979</v>
      </c>
      <c r="Y23" s="54">
        <f t="shared" si="5"/>
        <v>0.15953308787786979</v>
      </c>
      <c r="Z23" s="54">
        <f t="shared" si="6"/>
        <v>0.15953308787786979</v>
      </c>
      <c r="AA23" s="54">
        <f t="shared" si="10"/>
        <v>1</v>
      </c>
      <c r="AB23" s="178">
        <f t="shared" si="11"/>
        <v>1</v>
      </c>
    </row>
    <row r="24" spans="1:28" ht="42" customHeight="1" x14ac:dyDescent="0.25">
      <c r="A24" s="113" t="s">
        <v>68</v>
      </c>
      <c r="B24" s="32" t="s">
        <v>41</v>
      </c>
      <c r="C24" s="32">
        <v>20</v>
      </c>
      <c r="D24" s="32" t="s">
        <v>38</v>
      </c>
      <c r="E24" s="39" t="s">
        <v>69</v>
      </c>
      <c r="F24" s="40">
        <f>SUM(F25:F31)</f>
        <v>16155620000</v>
      </c>
      <c r="G24" s="40">
        <f>SUM(G25:G31)</f>
        <v>0</v>
      </c>
      <c r="H24" s="40">
        <f>SUM(H25:H31)</f>
        <v>0</v>
      </c>
      <c r="I24" s="40">
        <f>SUM(I25:I31)</f>
        <v>0</v>
      </c>
      <c r="J24" s="40">
        <f>SUM(J25:J31)</f>
        <v>0</v>
      </c>
      <c r="K24" s="40">
        <f t="shared" si="8"/>
        <v>0</v>
      </c>
      <c r="L24" s="41">
        <f>SUM(L25:L31)</f>
        <v>16155620000</v>
      </c>
      <c r="M24" s="318">
        <f t="shared" si="2"/>
        <v>1.766951542961435E-3</v>
      </c>
      <c r="N24" s="40">
        <f t="shared" ref="N24:W24" si="21">SUM(N25:N31)</f>
        <v>0</v>
      </c>
      <c r="O24" s="40">
        <f>SUM(O25:O31)</f>
        <v>16155620000</v>
      </c>
      <c r="P24" s="40">
        <f t="shared" si="21"/>
        <v>0</v>
      </c>
      <c r="Q24" s="40">
        <f t="shared" si="21"/>
        <v>5004044301.5299997</v>
      </c>
      <c r="R24" s="40">
        <f t="shared" si="21"/>
        <v>11151575698.469999</v>
      </c>
      <c r="S24" s="40">
        <f t="shared" si="21"/>
        <v>11151575698.469999</v>
      </c>
      <c r="T24" s="40">
        <f t="shared" si="21"/>
        <v>4941104401.5299997</v>
      </c>
      <c r="U24" s="40">
        <f t="shared" si="21"/>
        <v>62939900</v>
      </c>
      <c r="V24" s="40">
        <f t="shared" si="21"/>
        <v>3773851211.5300007</v>
      </c>
      <c r="W24" s="40">
        <f t="shared" si="21"/>
        <v>1167253190</v>
      </c>
      <c r="X24" s="176">
        <f t="shared" si="4"/>
        <v>0.3097401586277716</v>
      </c>
      <c r="Y24" s="176">
        <f t="shared" si="5"/>
        <v>0.30584430690558456</v>
      </c>
      <c r="Z24" s="176">
        <f t="shared" si="6"/>
        <v>0.23359370989971295</v>
      </c>
      <c r="AA24" s="176">
        <f t="shared" si="10"/>
        <v>0.98742219368826212</v>
      </c>
      <c r="AB24" s="177">
        <f>+V24/T24</f>
        <v>0.76376674218044005</v>
      </c>
    </row>
    <row r="25" spans="1:28" ht="42" customHeight="1" x14ac:dyDescent="0.25">
      <c r="A25" s="114" t="s">
        <v>70</v>
      </c>
      <c r="B25" s="43" t="s">
        <v>41</v>
      </c>
      <c r="C25" s="43">
        <v>20</v>
      </c>
      <c r="D25" s="43" t="s">
        <v>38</v>
      </c>
      <c r="E25" s="44" t="s">
        <v>71</v>
      </c>
      <c r="F25" s="45">
        <v>4723382773</v>
      </c>
      <c r="G25" s="45">
        <v>0</v>
      </c>
      <c r="H25" s="45">
        <v>0</v>
      </c>
      <c r="I25" s="45">
        <v>0</v>
      </c>
      <c r="J25" s="45">
        <v>0</v>
      </c>
      <c r="K25" s="45">
        <f t="shared" si="8"/>
        <v>0</v>
      </c>
      <c r="L25" s="46">
        <f t="shared" ref="L25:L31" si="22">+F25+K25</f>
        <v>4723382773</v>
      </c>
      <c r="M25" s="47">
        <f t="shared" si="2"/>
        <v>5.1659970206960869E-4</v>
      </c>
      <c r="N25" s="45">
        <v>0</v>
      </c>
      <c r="O25" s="45">
        <v>4723382773</v>
      </c>
      <c r="P25" s="45">
        <f t="shared" ref="P25:P31" si="23">L25-O25</f>
        <v>0</v>
      </c>
      <c r="Q25" s="45">
        <v>1539246039.9000001</v>
      </c>
      <c r="R25" s="45">
        <f t="shared" ref="R25:R31" si="24">+L25-Q25</f>
        <v>3184136733.0999999</v>
      </c>
      <c r="S25" s="45">
        <f t="shared" ref="S25:S31" si="25">O25-Q25</f>
        <v>3184136733.0999999</v>
      </c>
      <c r="T25" s="45">
        <v>1539246039.9000001</v>
      </c>
      <c r="U25" s="45">
        <f t="shared" ref="U25:U31" si="26">+Q25-T25</f>
        <v>0</v>
      </c>
      <c r="V25" s="45">
        <v>1162369639.9000001</v>
      </c>
      <c r="W25" s="48">
        <f t="shared" ref="W25:W31" si="27">+T25-V25</f>
        <v>376876400</v>
      </c>
      <c r="X25" s="54">
        <f t="shared" si="4"/>
        <v>0.32587789596445649</v>
      </c>
      <c r="Y25" s="54">
        <f t="shared" si="5"/>
        <v>0.32587789596445649</v>
      </c>
      <c r="Z25" s="54">
        <f t="shared" si="6"/>
        <v>0.24608838532934205</v>
      </c>
      <c r="AA25" s="54">
        <f t="shared" si="10"/>
        <v>1</v>
      </c>
      <c r="AB25" s="178">
        <f t="shared" si="11"/>
        <v>0.7551551927172836</v>
      </c>
    </row>
    <row r="26" spans="1:28" ht="42" customHeight="1" x14ac:dyDescent="0.25">
      <c r="A26" s="114" t="s">
        <v>72</v>
      </c>
      <c r="B26" s="43" t="s">
        <v>41</v>
      </c>
      <c r="C26" s="43">
        <v>20</v>
      </c>
      <c r="D26" s="43" t="s">
        <v>38</v>
      </c>
      <c r="E26" s="44" t="s">
        <v>73</v>
      </c>
      <c r="F26" s="45">
        <v>3345735170</v>
      </c>
      <c r="G26" s="45">
        <v>0</v>
      </c>
      <c r="H26" s="45">
        <v>0</v>
      </c>
      <c r="I26" s="45">
        <v>0</v>
      </c>
      <c r="J26" s="45">
        <v>0</v>
      </c>
      <c r="K26" s="45">
        <f t="shared" si="8"/>
        <v>0</v>
      </c>
      <c r="L26" s="46">
        <f t="shared" si="22"/>
        <v>3345735170</v>
      </c>
      <c r="M26" s="47">
        <f t="shared" si="2"/>
        <v>3.6592541301242782E-4</v>
      </c>
      <c r="N26" s="45">
        <v>0</v>
      </c>
      <c r="O26" s="45">
        <v>3345735170</v>
      </c>
      <c r="P26" s="45">
        <f t="shared" si="23"/>
        <v>0</v>
      </c>
      <c r="Q26" s="45">
        <v>1090304334.3</v>
      </c>
      <c r="R26" s="45">
        <f t="shared" si="24"/>
        <v>2255430835.6999998</v>
      </c>
      <c r="S26" s="45">
        <f t="shared" si="25"/>
        <v>2255430835.6999998</v>
      </c>
      <c r="T26" s="45">
        <v>1090304334.3</v>
      </c>
      <c r="U26" s="45">
        <f t="shared" si="26"/>
        <v>0</v>
      </c>
      <c r="V26" s="45">
        <v>823347434.29999995</v>
      </c>
      <c r="W26" s="48">
        <f t="shared" si="27"/>
        <v>266956900</v>
      </c>
      <c r="X26" s="54">
        <f t="shared" si="4"/>
        <v>0.32587885140353173</v>
      </c>
      <c r="Y26" s="54">
        <f t="shared" si="5"/>
        <v>0.32587885140353173</v>
      </c>
      <c r="Z26" s="54">
        <f t="shared" si="6"/>
        <v>0.24608864493599472</v>
      </c>
      <c r="AA26" s="54">
        <f t="shared" si="10"/>
        <v>1</v>
      </c>
      <c r="AB26" s="178">
        <f t="shared" si="11"/>
        <v>0.75515377532513217</v>
      </c>
    </row>
    <row r="27" spans="1:28" ht="42" customHeight="1" x14ac:dyDescent="0.25">
      <c r="A27" s="114" t="s">
        <v>74</v>
      </c>
      <c r="B27" s="43" t="s">
        <v>41</v>
      </c>
      <c r="C27" s="43">
        <v>20</v>
      </c>
      <c r="D27" s="43" t="s">
        <v>38</v>
      </c>
      <c r="E27" s="44" t="s">
        <v>75</v>
      </c>
      <c r="F27" s="45">
        <v>4185155210</v>
      </c>
      <c r="G27" s="45">
        <v>0</v>
      </c>
      <c r="H27" s="45">
        <v>0</v>
      </c>
      <c r="I27" s="45">
        <v>0</v>
      </c>
      <c r="J27" s="45">
        <v>0</v>
      </c>
      <c r="K27" s="45">
        <f t="shared" si="8"/>
        <v>0</v>
      </c>
      <c r="L27" s="46">
        <f t="shared" si="22"/>
        <v>4185155210</v>
      </c>
      <c r="M27" s="47">
        <f t="shared" si="2"/>
        <v>4.5773337425877733E-4</v>
      </c>
      <c r="N27" s="45">
        <v>0</v>
      </c>
      <c r="O27" s="45">
        <v>4185155210</v>
      </c>
      <c r="P27" s="45">
        <f t="shared" si="23"/>
        <v>0</v>
      </c>
      <c r="Q27" s="45">
        <v>1137094605.5799999</v>
      </c>
      <c r="R27" s="45">
        <f t="shared" si="24"/>
        <v>3048060604.4200001</v>
      </c>
      <c r="S27" s="45">
        <f t="shared" si="25"/>
        <v>3048060604.4200001</v>
      </c>
      <c r="T27" s="45">
        <v>1137094605.5799999</v>
      </c>
      <c r="U27" s="45">
        <f t="shared" si="26"/>
        <v>0</v>
      </c>
      <c r="V27" s="45">
        <v>851215115.58000004</v>
      </c>
      <c r="W27" s="48">
        <f t="shared" si="27"/>
        <v>285879489.99999988</v>
      </c>
      <c r="X27" s="54">
        <f t="shared" si="4"/>
        <v>0.27169711719723771</v>
      </c>
      <c r="Y27" s="54">
        <f t="shared" si="5"/>
        <v>0.27169711719723771</v>
      </c>
      <c r="Z27" s="54">
        <f t="shared" si="6"/>
        <v>0.20338913919992946</v>
      </c>
      <c r="AA27" s="54">
        <f t="shared" si="10"/>
        <v>1</v>
      </c>
      <c r="AB27" s="178">
        <f t="shared" si="11"/>
        <v>0.74858777044836933</v>
      </c>
    </row>
    <row r="28" spans="1:28" ht="42" customHeight="1" x14ac:dyDescent="0.25">
      <c r="A28" s="114" t="s">
        <v>76</v>
      </c>
      <c r="B28" s="43" t="s">
        <v>41</v>
      </c>
      <c r="C28" s="43">
        <v>20</v>
      </c>
      <c r="D28" s="43" t="s">
        <v>38</v>
      </c>
      <c r="E28" s="44" t="s">
        <v>77</v>
      </c>
      <c r="F28" s="45">
        <v>1642600502</v>
      </c>
      <c r="G28" s="45">
        <v>0</v>
      </c>
      <c r="H28" s="45">
        <v>0</v>
      </c>
      <c r="I28" s="45">
        <v>0</v>
      </c>
      <c r="J28" s="45">
        <v>0</v>
      </c>
      <c r="K28" s="45">
        <f t="shared" si="8"/>
        <v>0</v>
      </c>
      <c r="L28" s="46">
        <f t="shared" si="22"/>
        <v>1642600502</v>
      </c>
      <c r="M28" s="47">
        <f t="shared" si="2"/>
        <v>1.7965237431173347E-4</v>
      </c>
      <c r="N28" s="45">
        <v>0</v>
      </c>
      <c r="O28" s="45">
        <v>1642600502</v>
      </c>
      <c r="P28" s="45">
        <f t="shared" si="23"/>
        <v>0</v>
      </c>
      <c r="Q28" s="45">
        <v>519314754.56999999</v>
      </c>
      <c r="R28" s="45">
        <f t="shared" si="24"/>
        <v>1123285747.4300001</v>
      </c>
      <c r="S28" s="45">
        <f t="shared" si="25"/>
        <v>1123285747.4300001</v>
      </c>
      <c r="T28" s="45">
        <v>519314754.56999999</v>
      </c>
      <c r="U28" s="45">
        <f t="shared" si="26"/>
        <v>0</v>
      </c>
      <c r="V28" s="45">
        <v>393439054.56999999</v>
      </c>
      <c r="W28" s="48">
        <f t="shared" si="27"/>
        <v>125875700</v>
      </c>
      <c r="X28" s="54">
        <f t="shared" si="4"/>
        <v>0.31615402158814143</v>
      </c>
      <c r="Y28" s="54">
        <f t="shared" si="5"/>
        <v>0.31615402158814143</v>
      </c>
      <c r="Z28" s="54">
        <f t="shared" si="6"/>
        <v>0.23952205913181926</v>
      </c>
      <c r="AA28" s="54">
        <f t="shared" si="10"/>
        <v>1</v>
      </c>
      <c r="AB28" s="178">
        <f t="shared" si="11"/>
        <v>0.75761193208495126</v>
      </c>
    </row>
    <row r="29" spans="1:28" ht="42" customHeight="1" x14ac:dyDescent="0.25">
      <c r="A29" s="114" t="s">
        <v>78</v>
      </c>
      <c r="B29" s="43" t="s">
        <v>41</v>
      </c>
      <c r="C29" s="43">
        <v>20</v>
      </c>
      <c r="D29" s="43" t="s">
        <v>38</v>
      </c>
      <c r="E29" s="44" t="s">
        <v>79</v>
      </c>
      <c r="F29" s="45">
        <v>205484375</v>
      </c>
      <c r="G29" s="45">
        <v>0</v>
      </c>
      <c r="H29" s="45">
        <v>0</v>
      </c>
      <c r="I29" s="45">
        <v>0</v>
      </c>
      <c r="J29" s="45">
        <v>0</v>
      </c>
      <c r="K29" s="45">
        <f t="shared" si="8"/>
        <v>0</v>
      </c>
      <c r="L29" s="46">
        <f t="shared" si="22"/>
        <v>205484375</v>
      </c>
      <c r="M29" s="47">
        <f t="shared" si="2"/>
        <v>2.2473970882003668E-5</v>
      </c>
      <c r="N29" s="45">
        <v>0</v>
      </c>
      <c r="O29" s="45">
        <v>205484375</v>
      </c>
      <c r="P29" s="45">
        <f t="shared" si="23"/>
        <v>0</v>
      </c>
      <c r="Q29" s="45">
        <v>68917620.790000007</v>
      </c>
      <c r="R29" s="45">
        <f t="shared" si="24"/>
        <v>136566754.20999998</v>
      </c>
      <c r="S29" s="45">
        <f t="shared" si="25"/>
        <v>136566754.20999998</v>
      </c>
      <c r="T29" s="45">
        <v>68917620.790000007</v>
      </c>
      <c r="U29" s="45">
        <f t="shared" si="26"/>
        <v>0</v>
      </c>
      <c r="V29" s="45">
        <v>51662120.789999999</v>
      </c>
      <c r="W29" s="48">
        <f t="shared" si="27"/>
        <v>17255500.000000007</v>
      </c>
      <c r="X29" s="54">
        <f t="shared" si="4"/>
        <v>0.33539105243403544</v>
      </c>
      <c r="Y29" s="54">
        <f t="shared" si="5"/>
        <v>0.33539105243403544</v>
      </c>
      <c r="Z29" s="54">
        <f t="shared" si="6"/>
        <v>0.25141629766253515</v>
      </c>
      <c r="AA29" s="54">
        <f t="shared" si="10"/>
        <v>1</v>
      </c>
      <c r="AB29" s="178">
        <f t="shared" si="11"/>
        <v>0.74962136240048793</v>
      </c>
    </row>
    <row r="30" spans="1:28" ht="42" customHeight="1" x14ac:dyDescent="0.25">
      <c r="A30" s="114" t="s">
        <v>80</v>
      </c>
      <c r="B30" s="43" t="s">
        <v>41</v>
      </c>
      <c r="C30" s="43">
        <v>20</v>
      </c>
      <c r="D30" s="43" t="s">
        <v>38</v>
      </c>
      <c r="E30" s="44" t="s">
        <v>81</v>
      </c>
      <c r="F30" s="45">
        <v>1231955838</v>
      </c>
      <c r="G30" s="45">
        <v>0</v>
      </c>
      <c r="H30" s="45">
        <v>0</v>
      </c>
      <c r="I30" s="45">
        <v>0</v>
      </c>
      <c r="J30" s="45">
        <v>0</v>
      </c>
      <c r="K30" s="45">
        <f t="shared" si="8"/>
        <v>0</v>
      </c>
      <c r="L30" s="46">
        <f t="shared" si="22"/>
        <v>1231955838</v>
      </c>
      <c r="M30" s="47">
        <f t="shared" si="2"/>
        <v>1.3473987806190339E-4</v>
      </c>
      <c r="N30" s="45">
        <v>0</v>
      </c>
      <c r="O30" s="45">
        <v>1231955838</v>
      </c>
      <c r="P30" s="45">
        <f t="shared" si="23"/>
        <v>0</v>
      </c>
      <c r="Q30" s="45">
        <v>389499369.56999999</v>
      </c>
      <c r="R30" s="45">
        <f t="shared" si="24"/>
        <v>842456468.43000007</v>
      </c>
      <c r="S30" s="45">
        <f t="shared" si="25"/>
        <v>842456468.43000007</v>
      </c>
      <c r="T30" s="45">
        <v>389499369.56999999</v>
      </c>
      <c r="U30" s="45">
        <f t="shared" si="26"/>
        <v>0</v>
      </c>
      <c r="V30" s="45">
        <v>295090169.56999999</v>
      </c>
      <c r="W30" s="48">
        <f t="shared" si="27"/>
        <v>94409200</v>
      </c>
      <c r="X30" s="54">
        <f t="shared" si="4"/>
        <v>0.31616341881404353</v>
      </c>
      <c r="Y30" s="54">
        <f t="shared" si="5"/>
        <v>0.31616341881404353</v>
      </c>
      <c r="Z30" s="54">
        <f t="shared" si="6"/>
        <v>0.23952982766741027</v>
      </c>
      <c r="AA30" s="54">
        <f t="shared" si="10"/>
        <v>1</v>
      </c>
      <c r="AB30" s="178">
        <f t="shared" si="11"/>
        <v>0.75761398509007605</v>
      </c>
    </row>
    <row r="31" spans="1:28" ht="42" customHeight="1" x14ac:dyDescent="0.25">
      <c r="A31" s="114" t="s">
        <v>82</v>
      </c>
      <c r="B31" s="43" t="s">
        <v>41</v>
      </c>
      <c r="C31" s="43">
        <v>20</v>
      </c>
      <c r="D31" s="43" t="s">
        <v>38</v>
      </c>
      <c r="E31" s="44" t="s">
        <v>83</v>
      </c>
      <c r="F31" s="45">
        <v>821306132</v>
      </c>
      <c r="G31" s="45">
        <v>0</v>
      </c>
      <c r="H31" s="45">
        <v>0</v>
      </c>
      <c r="I31" s="45">
        <v>0</v>
      </c>
      <c r="J31" s="45">
        <v>0</v>
      </c>
      <c r="K31" s="45">
        <f t="shared" si="8"/>
        <v>0</v>
      </c>
      <c r="L31" s="46">
        <f t="shared" si="22"/>
        <v>821306132</v>
      </c>
      <c r="M31" s="47">
        <f t="shared" si="2"/>
        <v>8.9826830364980609E-5</v>
      </c>
      <c r="N31" s="45">
        <v>0</v>
      </c>
      <c r="O31" s="45">
        <v>821306132</v>
      </c>
      <c r="P31" s="45">
        <f t="shared" si="23"/>
        <v>0</v>
      </c>
      <c r="Q31" s="45">
        <v>259667576.81999999</v>
      </c>
      <c r="R31" s="45">
        <f t="shared" si="24"/>
        <v>561638555.18000007</v>
      </c>
      <c r="S31" s="45">
        <f t="shared" si="25"/>
        <v>561638555.18000007</v>
      </c>
      <c r="T31" s="45">
        <v>196727676.81999999</v>
      </c>
      <c r="U31" s="45">
        <f t="shared" si="26"/>
        <v>62939900</v>
      </c>
      <c r="V31" s="45">
        <v>196727676.81999999</v>
      </c>
      <c r="W31" s="48">
        <f t="shared" si="27"/>
        <v>0</v>
      </c>
      <c r="X31" s="54">
        <f t="shared" si="4"/>
        <v>0.31616417642916123</v>
      </c>
      <c r="Y31" s="54">
        <f t="shared" si="5"/>
        <v>0.23953026667527669</v>
      </c>
      <c r="Z31" s="54">
        <f t="shared" si="6"/>
        <v>0.23953026667527669</v>
      </c>
      <c r="AA31" s="54">
        <f t="shared" si="10"/>
        <v>0.7576135581854736</v>
      </c>
      <c r="AB31" s="178">
        <f t="shared" si="11"/>
        <v>1</v>
      </c>
    </row>
    <row r="32" spans="1:28" ht="42" customHeight="1" x14ac:dyDescent="0.25">
      <c r="A32" s="113" t="s">
        <v>84</v>
      </c>
      <c r="B32" s="32" t="s">
        <v>41</v>
      </c>
      <c r="C32" s="32">
        <v>20</v>
      </c>
      <c r="D32" s="32" t="s">
        <v>38</v>
      </c>
      <c r="E32" s="39" t="s">
        <v>85</v>
      </c>
      <c r="F32" s="40">
        <f>+F33+F37+F38</f>
        <v>5485571000</v>
      </c>
      <c r="G32" s="40">
        <f>+G33+G37+G38</f>
        <v>0</v>
      </c>
      <c r="H32" s="40">
        <f>+H33+H37+H38</f>
        <v>0</v>
      </c>
      <c r="I32" s="40">
        <f>+I33+I37+I38</f>
        <v>0</v>
      </c>
      <c r="J32" s="40">
        <f>+J33+J37+J38</f>
        <v>0</v>
      </c>
      <c r="K32" s="40">
        <f t="shared" si="8"/>
        <v>0</v>
      </c>
      <c r="L32" s="41">
        <f>+L33+L37+L38</f>
        <v>5485571000</v>
      </c>
      <c r="M32" s="318">
        <f t="shared" si="2"/>
        <v>5.9996076550912329E-4</v>
      </c>
      <c r="N32" s="40">
        <f t="shared" ref="N32:W32" si="28">+N33+N37+N38</f>
        <v>0</v>
      </c>
      <c r="O32" s="40">
        <f>+O33+O37+O38</f>
        <v>5485571000</v>
      </c>
      <c r="P32" s="40">
        <f t="shared" si="28"/>
        <v>0</v>
      </c>
      <c r="Q32" s="40">
        <f t="shared" si="28"/>
        <v>1432775029</v>
      </c>
      <c r="R32" s="40">
        <f t="shared" si="28"/>
        <v>4052795971</v>
      </c>
      <c r="S32" s="40">
        <f t="shared" si="28"/>
        <v>4052795971</v>
      </c>
      <c r="T32" s="40">
        <f t="shared" si="28"/>
        <v>1432775029</v>
      </c>
      <c r="U32" s="40">
        <f t="shared" si="28"/>
        <v>0</v>
      </c>
      <c r="V32" s="40">
        <f t="shared" si="28"/>
        <v>1432775029</v>
      </c>
      <c r="W32" s="40">
        <f t="shared" si="28"/>
        <v>0</v>
      </c>
      <c r="X32" s="176">
        <f t="shared" si="4"/>
        <v>0.26118977021717521</v>
      </c>
      <c r="Y32" s="176">
        <f t="shared" si="5"/>
        <v>0.26118977021717521</v>
      </c>
      <c r="Z32" s="176">
        <f t="shared" si="6"/>
        <v>0.26118977021717521</v>
      </c>
      <c r="AA32" s="176">
        <f t="shared" si="10"/>
        <v>1</v>
      </c>
      <c r="AB32" s="177">
        <f t="shared" si="11"/>
        <v>1</v>
      </c>
    </row>
    <row r="33" spans="1:28" s="6" customFormat="1" ht="42" customHeight="1" x14ac:dyDescent="0.25">
      <c r="A33" s="113" t="s">
        <v>86</v>
      </c>
      <c r="B33" s="32" t="s">
        <v>41</v>
      </c>
      <c r="C33" s="32">
        <v>20</v>
      </c>
      <c r="D33" s="32" t="s">
        <v>38</v>
      </c>
      <c r="E33" s="39" t="s">
        <v>87</v>
      </c>
      <c r="F33" s="40">
        <f>+F34+F35+F36</f>
        <v>2405455726</v>
      </c>
      <c r="G33" s="40">
        <f>+G34+G35+G36</f>
        <v>0</v>
      </c>
      <c r="H33" s="40">
        <f>+H34+H35+H36</f>
        <v>0</v>
      </c>
      <c r="I33" s="40">
        <f>+I34+I35+I36</f>
        <v>0</v>
      </c>
      <c r="J33" s="40">
        <f>+J34+J35+J36</f>
        <v>0</v>
      </c>
      <c r="K33" s="40">
        <f t="shared" si="8"/>
        <v>0</v>
      </c>
      <c r="L33" s="41">
        <f>+L34+L35+L36</f>
        <v>2405455726</v>
      </c>
      <c r="M33" s="318">
        <f t="shared" si="2"/>
        <v>2.6308638768311699E-4</v>
      </c>
      <c r="N33" s="40">
        <f t="shared" ref="N33:W33" si="29">+N34+N35+N36</f>
        <v>0</v>
      </c>
      <c r="O33" s="40">
        <f>+O34+O35+O36</f>
        <v>2405455726</v>
      </c>
      <c r="P33" s="40">
        <f t="shared" si="29"/>
        <v>0</v>
      </c>
      <c r="Q33" s="40">
        <f t="shared" si="29"/>
        <v>595241554</v>
      </c>
      <c r="R33" s="40">
        <f t="shared" si="29"/>
        <v>1810214172</v>
      </c>
      <c r="S33" s="40">
        <f t="shared" si="29"/>
        <v>1810214172</v>
      </c>
      <c r="T33" s="40">
        <f t="shared" si="29"/>
        <v>595241554</v>
      </c>
      <c r="U33" s="40">
        <f t="shared" si="29"/>
        <v>0</v>
      </c>
      <c r="V33" s="40">
        <f t="shared" si="29"/>
        <v>595241554</v>
      </c>
      <c r="W33" s="40">
        <f t="shared" si="29"/>
        <v>0</v>
      </c>
      <c r="X33" s="176">
        <f t="shared" si="4"/>
        <v>0.24745479518337224</v>
      </c>
      <c r="Y33" s="176">
        <f t="shared" si="5"/>
        <v>0.24745479518337224</v>
      </c>
      <c r="Z33" s="176">
        <f t="shared" si="6"/>
        <v>0.24745479518337224</v>
      </c>
      <c r="AA33" s="176">
        <f t="shared" si="10"/>
        <v>1</v>
      </c>
      <c r="AB33" s="177">
        <f t="shared" si="11"/>
        <v>1</v>
      </c>
    </row>
    <row r="34" spans="1:28" ht="42" customHeight="1" x14ac:dyDescent="0.25">
      <c r="A34" s="114" t="s">
        <v>88</v>
      </c>
      <c r="B34" s="43" t="s">
        <v>41</v>
      </c>
      <c r="C34" s="43">
        <v>20</v>
      </c>
      <c r="D34" s="43" t="s">
        <v>38</v>
      </c>
      <c r="E34" s="44" t="s">
        <v>89</v>
      </c>
      <c r="F34" s="45">
        <v>1189548954</v>
      </c>
      <c r="G34" s="45">
        <v>0</v>
      </c>
      <c r="H34" s="45">
        <v>0</v>
      </c>
      <c r="I34" s="45">
        <v>0</v>
      </c>
      <c r="J34" s="45">
        <v>0</v>
      </c>
      <c r="K34" s="45">
        <f t="shared" si="8"/>
        <v>0</v>
      </c>
      <c r="L34" s="46">
        <f t="shared" ref="L34:L39" si="30">+F34+K34</f>
        <v>1189548954</v>
      </c>
      <c r="M34" s="47">
        <f t="shared" si="2"/>
        <v>1.3010180727811505E-4</v>
      </c>
      <c r="N34" s="45">
        <v>0</v>
      </c>
      <c r="O34" s="45">
        <v>1189548954</v>
      </c>
      <c r="P34" s="45">
        <f t="shared" ref="P34:P39" si="31">L34-O34</f>
        <v>0</v>
      </c>
      <c r="Q34" s="45">
        <v>382129319</v>
      </c>
      <c r="R34" s="45">
        <f t="shared" ref="R34:R39" si="32">+L34-Q34</f>
        <v>807419635</v>
      </c>
      <c r="S34" s="45">
        <f t="shared" ref="S34:S39" si="33">O34-Q34</f>
        <v>807419635</v>
      </c>
      <c r="T34" s="45">
        <v>382129319</v>
      </c>
      <c r="U34" s="45">
        <f t="shared" ref="U34:U39" si="34">+Q34-T34</f>
        <v>0</v>
      </c>
      <c r="V34" s="45">
        <v>382129319</v>
      </c>
      <c r="W34" s="48">
        <f t="shared" ref="W34:W39" si="35">+T34-V34</f>
        <v>0</v>
      </c>
      <c r="X34" s="54">
        <f t="shared" si="4"/>
        <v>0.32123883402616149</v>
      </c>
      <c r="Y34" s="54">
        <f t="shared" si="5"/>
        <v>0.32123883402616149</v>
      </c>
      <c r="Z34" s="54">
        <f t="shared" si="6"/>
        <v>0.32123883402616149</v>
      </c>
      <c r="AA34" s="54">
        <f t="shared" si="10"/>
        <v>1</v>
      </c>
      <c r="AB34" s="178">
        <f t="shared" si="11"/>
        <v>1</v>
      </c>
    </row>
    <row r="35" spans="1:28" ht="42" customHeight="1" x14ac:dyDescent="0.25">
      <c r="A35" s="114" t="s">
        <v>90</v>
      </c>
      <c r="B35" s="43" t="s">
        <v>41</v>
      </c>
      <c r="C35" s="43">
        <v>20</v>
      </c>
      <c r="D35" s="43" t="s">
        <v>38</v>
      </c>
      <c r="E35" s="44" t="s">
        <v>91</v>
      </c>
      <c r="F35" s="45">
        <v>981930367</v>
      </c>
      <c r="G35" s="45">
        <v>0</v>
      </c>
      <c r="H35" s="45">
        <v>0</v>
      </c>
      <c r="I35" s="45">
        <v>0</v>
      </c>
      <c r="J35" s="45">
        <v>0</v>
      </c>
      <c r="K35" s="45">
        <f t="shared" si="8"/>
        <v>0</v>
      </c>
      <c r="L35" s="46">
        <f t="shared" si="30"/>
        <v>981930367</v>
      </c>
      <c r="M35" s="47">
        <f t="shared" si="2"/>
        <v>1.0739441612586443E-4</v>
      </c>
      <c r="N35" s="45">
        <v>0</v>
      </c>
      <c r="O35" s="45">
        <v>981930367</v>
      </c>
      <c r="P35" s="45">
        <f t="shared" si="31"/>
        <v>0</v>
      </c>
      <c r="Q35" s="45">
        <v>169236985</v>
      </c>
      <c r="R35" s="45">
        <f t="shared" si="32"/>
        <v>812693382</v>
      </c>
      <c r="S35" s="45">
        <f t="shared" si="33"/>
        <v>812693382</v>
      </c>
      <c r="T35" s="45">
        <v>169236985</v>
      </c>
      <c r="U35" s="45">
        <f t="shared" si="34"/>
        <v>0</v>
      </c>
      <c r="V35" s="45">
        <v>169236985</v>
      </c>
      <c r="W35" s="48">
        <f t="shared" si="35"/>
        <v>0</v>
      </c>
      <c r="X35" s="54">
        <f t="shared" si="4"/>
        <v>0.1723513099172744</v>
      </c>
      <c r="Y35" s="54">
        <f t="shared" si="5"/>
        <v>0.1723513099172744</v>
      </c>
      <c r="Z35" s="54">
        <f t="shared" si="6"/>
        <v>0.1723513099172744</v>
      </c>
      <c r="AA35" s="54">
        <f t="shared" si="10"/>
        <v>1</v>
      </c>
      <c r="AB35" s="178">
        <f t="shared" si="11"/>
        <v>1</v>
      </c>
    </row>
    <row r="36" spans="1:28" ht="42" customHeight="1" x14ac:dyDescent="0.25">
      <c r="A36" s="114" t="s">
        <v>92</v>
      </c>
      <c r="B36" s="43" t="s">
        <v>41</v>
      </c>
      <c r="C36" s="43">
        <v>20</v>
      </c>
      <c r="D36" s="43" t="s">
        <v>38</v>
      </c>
      <c r="E36" s="44" t="s">
        <v>93</v>
      </c>
      <c r="F36" s="45">
        <v>233976405</v>
      </c>
      <c r="G36" s="45">
        <v>0</v>
      </c>
      <c r="H36" s="45">
        <v>0</v>
      </c>
      <c r="I36" s="45">
        <v>0</v>
      </c>
      <c r="J36" s="45">
        <v>0</v>
      </c>
      <c r="K36" s="45">
        <f t="shared" si="8"/>
        <v>0</v>
      </c>
      <c r="L36" s="46">
        <f t="shared" si="30"/>
        <v>233976405</v>
      </c>
      <c r="M36" s="52">
        <f t="shared" si="2"/>
        <v>2.5590164279137515E-5</v>
      </c>
      <c r="N36" s="45">
        <v>0</v>
      </c>
      <c r="O36" s="45">
        <v>233976405</v>
      </c>
      <c r="P36" s="45">
        <f t="shared" si="31"/>
        <v>0</v>
      </c>
      <c r="Q36" s="45">
        <v>43875250</v>
      </c>
      <c r="R36" s="45">
        <f t="shared" si="32"/>
        <v>190101155</v>
      </c>
      <c r="S36" s="45">
        <f t="shared" si="33"/>
        <v>190101155</v>
      </c>
      <c r="T36" s="45">
        <v>43875250</v>
      </c>
      <c r="U36" s="45">
        <f t="shared" si="34"/>
        <v>0</v>
      </c>
      <c r="V36" s="45">
        <v>43875250</v>
      </c>
      <c r="W36" s="48">
        <f t="shared" si="35"/>
        <v>0</v>
      </c>
      <c r="X36" s="54">
        <f t="shared" si="4"/>
        <v>0.18751997664037962</v>
      </c>
      <c r="Y36" s="54">
        <f t="shared" si="5"/>
        <v>0.18751997664037962</v>
      </c>
      <c r="Z36" s="54">
        <f t="shared" si="6"/>
        <v>0.18751997664037962</v>
      </c>
      <c r="AA36" s="54">
        <f t="shared" si="10"/>
        <v>1</v>
      </c>
      <c r="AB36" s="178">
        <f t="shared" si="11"/>
        <v>1</v>
      </c>
    </row>
    <row r="37" spans="1:28" ht="42" customHeight="1" x14ac:dyDescent="0.25">
      <c r="A37" s="114" t="s">
        <v>94</v>
      </c>
      <c r="B37" s="43" t="s">
        <v>41</v>
      </c>
      <c r="C37" s="43">
        <v>20</v>
      </c>
      <c r="D37" s="43" t="s">
        <v>38</v>
      </c>
      <c r="E37" s="44" t="s">
        <v>95</v>
      </c>
      <c r="F37" s="45">
        <v>2942173082</v>
      </c>
      <c r="G37" s="45">
        <v>0</v>
      </c>
      <c r="H37" s="45">
        <v>0</v>
      </c>
      <c r="I37" s="45">
        <v>0</v>
      </c>
      <c r="J37" s="45">
        <v>0</v>
      </c>
      <c r="K37" s="45">
        <f t="shared" si="8"/>
        <v>0</v>
      </c>
      <c r="L37" s="46">
        <f t="shared" si="30"/>
        <v>2942173082</v>
      </c>
      <c r="M37" s="47">
        <f t="shared" si="2"/>
        <v>3.2178754309023736E-4</v>
      </c>
      <c r="N37" s="45">
        <v>0</v>
      </c>
      <c r="O37" s="45">
        <v>2942173082</v>
      </c>
      <c r="P37" s="45">
        <f t="shared" si="31"/>
        <v>0</v>
      </c>
      <c r="Q37" s="45">
        <v>837533475</v>
      </c>
      <c r="R37" s="45">
        <f t="shared" si="32"/>
        <v>2104639607</v>
      </c>
      <c r="S37" s="45">
        <f t="shared" si="33"/>
        <v>2104639607</v>
      </c>
      <c r="T37" s="45">
        <v>837533475</v>
      </c>
      <c r="U37" s="45">
        <f t="shared" si="34"/>
        <v>0</v>
      </c>
      <c r="V37" s="45">
        <v>837533475</v>
      </c>
      <c r="W37" s="48">
        <f t="shared" si="35"/>
        <v>0</v>
      </c>
      <c r="X37" s="54">
        <f t="shared" si="4"/>
        <v>0.28466492339419752</v>
      </c>
      <c r="Y37" s="54">
        <f t="shared" si="5"/>
        <v>0.28466492339419752</v>
      </c>
      <c r="Z37" s="54">
        <f t="shared" si="6"/>
        <v>0.28466492339419752</v>
      </c>
      <c r="AA37" s="54">
        <f t="shared" si="10"/>
        <v>1</v>
      </c>
      <c r="AB37" s="178">
        <f t="shared" si="11"/>
        <v>1</v>
      </c>
    </row>
    <row r="38" spans="1:28" ht="42" customHeight="1" x14ac:dyDescent="0.25">
      <c r="A38" s="114" t="s">
        <v>96</v>
      </c>
      <c r="B38" s="43" t="s">
        <v>41</v>
      </c>
      <c r="C38" s="43">
        <v>20</v>
      </c>
      <c r="D38" s="43" t="s">
        <v>38</v>
      </c>
      <c r="E38" s="44" t="s">
        <v>97</v>
      </c>
      <c r="F38" s="45">
        <v>137942192</v>
      </c>
      <c r="G38" s="45">
        <v>0</v>
      </c>
      <c r="H38" s="45">
        <v>0</v>
      </c>
      <c r="I38" s="45">
        <v>0</v>
      </c>
      <c r="J38" s="45">
        <v>0</v>
      </c>
      <c r="K38" s="45">
        <f t="shared" si="8"/>
        <v>0</v>
      </c>
      <c r="L38" s="46">
        <f t="shared" si="30"/>
        <v>137942192</v>
      </c>
      <c r="M38" s="52">
        <f t="shared" si="2"/>
        <v>1.5086834735768885E-5</v>
      </c>
      <c r="N38" s="45">
        <v>0</v>
      </c>
      <c r="O38" s="45">
        <v>137942192</v>
      </c>
      <c r="P38" s="45">
        <f t="shared" si="31"/>
        <v>0</v>
      </c>
      <c r="Q38" s="45">
        <v>0</v>
      </c>
      <c r="R38" s="45">
        <f t="shared" si="32"/>
        <v>137942192</v>
      </c>
      <c r="S38" s="45">
        <f t="shared" si="33"/>
        <v>137942192</v>
      </c>
      <c r="T38" s="45">
        <v>0</v>
      </c>
      <c r="U38" s="45">
        <f t="shared" si="34"/>
        <v>0</v>
      </c>
      <c r="V38" s="45">
        <v>0</v>
      </c>
      <c r="W38" s="48">
        <f t="shared" si="35"/>
        <v>0</v>
      </c>
      <c r="X38" s="54">
        <f t="shared" si="4"/>
        <v>0</v>
      </c>
      <c r="Y38" s="54">
        <f t="shared" si="5"/>
        <v>0</v>
      </c>
      <c r="Z38" s="54">
        <f t="shared" si="6"/>
        <v>0</v>
      </c>
      <c r="AA38" s="54" t="s">
        <v>40</v>
      </c>
      <c r="AB38" s="178" t="s">
        <v>40</v>
      </c>
    </row>
    <row r="39" spans="1:28" s="6" customFormat="1" ht="42" customHeight="1" x14ac:dyDescent="0.25">
      <c r="A39" s="113" t="s">
        <v>98</v>
      </c>
      <c r="B39" s="32" t="s">
        <v>41</v>
      </c>
      <c r="C39" s="32">
        <v>20</v>
      </c>
      <c r="D39" s="32" t="s">
        <v>38</v>
      </c>
      <c r="E39" s="39" t="s">
        <v>99</v>
      </c>
      <c r="F39" s="59">
        <v>7134940000</v>
      </c>
      <c r="G39" s="59">
        <v>0</v>
      </c>
      <c r="H39" s="59">
        <v>0</v>
      </c>
      <c r="I39" s="59">
        <v>0</v>
      </c>
      <c r="J39" s="59">
        <v>0</v>
      </c>
      <c r="K39" s="40">
        <f t="shared" si="8"/>
        <v>0</v>
      </c>
      <c r="L39" s="41">
        <f t="shared" si="30"/>
        <v>7134940000</v>
      </c>
      <c r="M39" s="318">
        <f t="shared" si="2"/>
        <v>7.8035341521633095E-4</v>
      </c>
      <c r="N39" s="59">
        <v>7134940000</v>
      </c>
      <c r="O39" s="59">
        <v>0</v>
      </c>
      <c r="P39" s="59">
        <f t="shared" si="31"/>
        <v>7134940000</v>
      </c>
      <c r="Q39" s="60">
        <v>0</v>
      </c>
      <c r="R39" s="59">
        <f t="shared" si="32"/>
        <v>7134940000</v>
      </c>
      <c r="S39" s="59">
        <f t="shared" si="33"/>
        <v>0</v>
      </c>
      <c r="T39" s="60">
        <v>0</v>
      </c>
      <c r="U39" s="59">
        <f t="shared" si="34"/>
        <v>0</v>
      </c>
      <c r="V39" s="60">
        <v>0</v>
      </c>
      <c r="W39" s="61">
        <f t="shared" si="35"/>
        <v>0</v>
      </c>
      <c r="X39" s="176">
        <f t="shared" si="4"/>
        <v>0</v>
      </c>
      <c r="Y39" s="176">
        <f t="shared" si="5"/>
        <v>0</v>
      </c>
      <c r="Z39" s="176">
        <f t="shared" si="6"/>
        <v>0</v>
      </c>
      <c r="AA39" s="176" t="s">
        <v>40</v>
      </c>
      <c r="AB39" s="177" t="s">
        <v>40</v>
      </c>
    </row>
    <row r="40" spans="1:28" ht="42" customHeight="1" x14ac:dyDescent="0.25">
      <c r="A40" s="113" t="s">
        <v>100</v>
      </c>
      <c r="B40" s="32" t="s">
        <v>41</v>
      </c>
      <c r="C40" s="32">
        <v>20</v>
      </c>
      <c r="D40" s="32" t="s">
        <v>38</v>
      </c>
      <c r="E40" s="39" t="s">
        <v>101</v>
      </c>
      <c r="F40" s="59">
        <f>+F41+F47</f>
        <v>22397242000</v>
      </c>
      <c r="G40" s="59">
        <f>+G41+G47</f>
        <v>0</v>
      </c>
      <c r="H40" s="59">
        <f>+H41+H47</f>
        <v>0</v>
      </c>
      <c r="I40" s="59">
        <f>+I41+I47</f>
        <v>291094280</v>
      </c>
      <c r="J40" s="59">
        <f>+J41+J47</f>
        <v>291094280</v>
      </c>
      <c r="K40" s="40">
        <f t="shared" si="8"/>
        <v>0</v>
      </c>
      <c r="L40" s="59">
        <f>+L41+L47</f>
        <v>22397242000</v>
      </c>
      <c r="M40" s="318">
        <f t="shared" si="2"/>
        <v>2.4496021390686741E-3</v>
      </c>
      <c r="N40" s="59">
        <f t="shared" ref="N40:W40" si="36">+N41+N47</f>
        <v>0</v>
      </c>
      <c r="O40" s="59">
        <f>+O41+O47</f>
        <v>20855136962.689999</v>
      </c>
      <c r="P40" s="59">
        <f>+P41+P47</f>
        <v>1542105037.309999</v>
      </c>
      <c r="Q40" s="59">
        <f t="shared" si="36"/>
        <v>18428975841.250004</v>
      </c>
      <c r="R40" s="59">
        <f t="shared" si="36"/>
        <v>3884785068.8900003</v>
      </c>
      <c r="S40" s="62">
        <f t="shared" si="36"/>
        <v>2426161121.4400015</v>
      </c>
      <c r="T40" s="59">
        <f t="shared" si="36"/>
        <v>6384254538.2299995</v>
      </c>
      <c r="U40" s="59">
        <f t="shared" si="36"/>
        <v>12044721303.02</v>
      </c>
      <c r="V40" s="59">
        <f t="shared" si="36"/>
        <v>6377979047.0299988</v>
      </c>
      <c r="W40" s="59">
        <f t="shared" si="36"/>
        <v>6275491.1999999993</v>
      </c>
      <c r="X40" s="176">
        <f t="shared" si="4"/>
        <v>0.82282344590686674</v>
      </c>
      <c r="Y40" s="176">
        <f t="shared" si="5"/>
        <v>0.28504645965918479</v>
      </c>
      <c r="Z40" s="176">
        <f t="shared" si="6"/>
        <v>0.28476626930360438</v>
      </c>
      <c r="AA40" s="176">
        <f t="shared" ref="AA40:AA94" si="37">+T40/Q40</f>
        <v>0.34642481455426161</v>
      </c>
      <c r="AB40" s="177">
        <f t="shared" ref="AB40:AB42" si="38">+V40/T40</f>
        <v>0.99901703618450333</v>
      </c>
    </row>
    <row r="41" spans="1:28" ht="42" customHeight="1" x14ac:dyDescent="0.25">
      <c r="A41" s="113" t="s">
        <v>102</v>
      </c>
      <c r="B41" s="32" t="s">
        <v>41</v>
      </c>
      <c r="C41" s="32">
        <v>20</v>
      </c>
      <c r="D41" s="32" t="s">
        <v>38</v>
      </c>
      <c r="E41" s="39" t="s">
        <v>103</v>
      </c>
      <c r="F41" s="62">
        <f>+F42</f>
        <v>128000000</v>
      </c>
      <c r="G41" s="62">
        <f>+G42</f>
        <v>0</v>
      </c>
      <c r="H41" s="62">
        <f>+H42</f>
        <v>0</v>
      </c>
      <c r="I41" s="62">
        <f>+I42</f>
        <v>20000</v>
      </c>
      <c r="J41" s="62">
        <f>+J42</f>
        <v>0</v>
      </c>
      <c r="K41" s="40">
        <f t="shared" si="8"/>
        <v>20000</v>
      </c>
      <c r="L41" s="62">
        <f>+L42</f>
        <v>128020000</v>
      </c>
      <c r="M41" s="319">
        <f t="shared" si="2"/>
        <v>1.4001637605361038E-5</v>
      </c>
      <c r="N41" s="62">
        <f t="shared" ref="N41:W41" si="39">+N42</f>
        <v>0</v>
      </c>
      <c r="O41" s="62">
        <f>+O42</f>
        <v>126000000</v>
      </c>
      <c r="P41" s="62">
        <f>+P42</f>
        <v>2020000</v>
      </c>
      <c r="Q41" s="62">
        <f t="shared" si="39"/>
        <v>125951428</v>
      </c>
      <c r="R41" s="62">
        <f t="shared" si="39"/>
        <v>2068572</v>
      </c>
      <c r="S41" s="62">
        <f t="shared" si="39"/>
        <v>48572</v>
      </c>
      <c r="T41" s="62">
        <f t="shared" si="39"/>
        <v>1000000</v>
      </c>
      <c r="U41" s="62">
        <f t="shared" si="39"/>
        <v>124951428</v>
      </c>
      <c r="V41" s="62">
        <f t="shared" si="39"/>
        <v>1000000</v>
      </c>
      <c r="W41" s="62">
        <f t="shared" si="39"/>
        <v>0</v>
      </c>
      <c r="X41" s="176">
        <f t="shared" si="4"/>
        <v>0.98384180596781756</v>
      </c>
      <c r="Y41" s="176">
        <f t="shared" si="5"/>
        <v>7.8112794875800657E-3</v>
      </c>
      <c r="Z41" s="176">
        <f t="shared" si="6"/>
        <v>7.8112794875800657E-3</v>
      </c>
      <c r="AA41" s="176">
        <f t="shared" si="37"/>
        <v>7.9395685771819907E-3</v>
      </c>
      <c r="AB41" s="177">
        <f t="shared" si="38"/>
        <v>1</v>
      </c>
    </row>
    <row r="42" spans="1:28" ht="42" customHeight="1" x14ac:dyDescent="0.25">
      <c r="A42" s="113" t="s">
        <v>104</v>
      </c>
      <c r="B42" s="32" t="s">
        <v>41</v>
      </c>
      <c r="C42" s="32">
        <v>20</v>
      </c>
      <c r="D42" s="32" t="s">
        <v>38</v>
      </c>
      <c r="E42" s="39" t="s">
        <v>105</v>
      </c>
      <c r="F42" s="59">
        <f>+F45+F43</f>
        <v>128000000</v>
      </c>
      <c r="G42" s="59">
        <f>+G45+G43</f>
        <v>0</v>
      </c>
      <c r="H42" s="59">
        <f>+H45+H43</f>
        <v>0</v>
      </c>
      <c r="I42" s="59">
        <f>+I45+I43</f>
        <v>20000</v>
      </c>
      <c r="J42" s="59">
        <f>+J45+J43</f>
        <v>0</v>
      </c>
      <c r="K42" s="40">
        <f t="shared" si="8"/>
        <v>20000</v>
      </c>
      <c r="L42" s="59">
        <f>+L45+L43</f>
        <v>128020000</v>
      </c>
      <c r="M42" s="319">
        <f t="shared" si="2"/>
        <v>1.4001637605361038E-5</v>
      </c>
      <c r="N42" s="59">
        <f t="shared" ref="N42:W42" si="40">+N45+N43</f>
        <v>0</v>
      </c>
      <c r="O42" s="59">
        <f>+O45+O43</f>
        <v>126000000</v>
      </c>
      <c r="P42" s="59">
        <f>+P45+P43</f>
        <v>2020000</v>
      </c>
      <c r="Q42" s="59">
        <f t="shared" si="40"/>
        <v>125951428</v>
      </c>
      <c r="R42" s="59">
        <f t="shared" si="40"/>
        <v>2068572</v>
      </c>
      <c r="S42" s="59">
        <f t="shared" si="40"/>
        <v>48572</v>
      </c>
      <c r="T42" s="59">
        <f t="shared" si="40"/>
        <v>1000000</v>
      </c>
      <c r="U42" s="59">
        <f t="shared" si="40"/>
        <v>124951428</v>
      </c>
      <c r="V42" s="59">
        <f t="shared" si="40"/>
        <v>1000000</v>
      </c>
      <c r="W42" s="59">
        <f t="shared" si="40"/>
        <v>0</v>
      </c>
      <c r="X42" s="176">
        <f t="shared" si="4"/>
        <v>0.98384180596781756</v>
      </c>
      <c r="Y42" s="176">
        <f t="shared" si="5"/>
        <v>7.8112794875800657E-3</v>
      </c>
      <c r="Z42" s="176">
        <f t="shared" si="6"/>
        <v>7.8112794875800657E-3</v>
      </c>
      <c r="AA42" s="176">
        <f t="shared" si="37"/>
        <v>7.9395685771819907E-3</v>
      </c>
      <c r="AB42" s="177">
        <f t="shared" si="38"/>
        <v>1</v>
      </c>
    </row>
    <row r="43" spans="1:28" ht="42" customHeight="1" x14ac:dyDescent="0.25">
      <c r="A43" s="113" t="s">
        <v>106</v>
      </c>
      <c r="B43" s="32" t="s">
        <v>41</v>
      </c>
      <c r="C43" s="32">
        <v>20</v>
      </c>
      <c r="D43" s="32" t="s">
        <v>38</v>
      </c>
      <c r="E43" s="39" t="s">
        <v>107</v>
      </c>
      <c r="F43" s="59">
        <f>+F44</f>
        <v>125000000</v>
      </c>
      <c r="G43" s="59">
        <f>+G44</f>
        <v>0</v>
      </c>
      <c r="H43" s="59">
        <f>+H44</f>
        <v>0</v>
      </c>
      <c r="I43" s="59">
        <f>+I44</f>
        <v>20000</v>
      </c>
      <c r="J43" s="59">
        <f>+J44</f>
        <v>0</v>
      </c>
      <c r="K43" s="40">
        <f t="shared" si="8"/>
        <v>20000</v>
      </c>
      <c r="L43" s="59">
        <f>+L44</f>
        <v>125020000</v>
      </c>
      <c r="M43" s="319">
        <f t="shared" si="2"/>
        <v>1.3673525491503179E-5</v>
      </c>
      <c r="N43" s="59">
        <f t="shared" ref="N43:W43" si="41">+N44</f>
        <v>0</v>
      </c>
      <c r="O43" s="59">
        <f>+O44</f>
        <v>125000000</v>
      </c>
      <c r="P43" s="59">
        <f>+P44</f>
        <v>20000</v>
      </c>
      <c r="Q43" s="59">
        <f t="shared" si="41"/>
        <v>124951428</v>
      </c>
      <c r="R43" s="59">
        <f t="shared" si="41"/>
        <v>68572</v>
      </c>
      <c r="S43" s="59">
        <f t="shared" si="41"/>
        <v>48572</v>
      </c>
      <c r="T43" s="59">
        <f t="shared" si="41"/>
        <v>0</v>
      </c>
      <c r="U43" s="59">
        <f t="shared" si="41"/>
        <v>124951428</v>
      </c>
      <c r="V43" s="59">
        <f t="shared" si="41"/>
        <v>0</v>
      </c>
      <c r="W43" s="59">
        <f t="shared" si="41"/>
        <v>0</v>
      </c>
      <c r="X43" s="176">
        <f t="shared" si="4"/>
        <v>0.99945151175811875</v>
      </c>
      <c r="Y43" s="176">
        <f t="shared" si="5"/>
        <v>0</v>
      </c>
      <c r="Z43" s="176">
        <f t="shared" si="6"/>
        <v>0</v>
      </c>
      <c r="AA43" s="176">
        <f t="shared" si="37"/>
        <v>0</v>
      </c>
      <c r="AB43" s="177" t="s">
        <v>40</v>
      </c>
    </row>
    <row r="44" spans="1:28" ht="42" customHeight="1" x14ac:dyDescent="0.25">
      <c r="A44" s="114" t="s">
        <v>108</v>
      </c>
      <c r="B44" s="43" t="s">
        <v>41</v>
      </c>
      <c r="C44" s="43">
        <v>20</v>
      </c>
      <c r="D44" s="43" t="s">
        <v>38</v>
      </c>
      <c r="E44" s="44" t="s">
        <v>109</v>
      </c>
      <c r="F44" s="45">
        <v>125000000</v>
      </c>
      <c r="G44" s="45">
        <v>0</v>
      </c>
      <c r="H44" s="45">
        <v>0</v>
      </c>
      <c r="I44" s="45">
        <v>20000</v>
      </c>
      <c r="J44" s="45">
        <v>0</v>
      </c>
      <c r="K44" s="45">
        <f t="shared" si="8"/>
        <v>20000</v>
      </c>
      <c r="L44" s="46">
        <f>+F44+K44</f>
        <v>125020000</v>
      </c>
      <c r="M44" s="52">
        <f t="shared" si="2"/>
        <v>1.3673525491503179E-5</v>
      </c>
      <c r="N44" s="45">
        <v>0</v>
      </c>
      <c r="O44" s="45">
        <v>125000000</v>
      </c>
      <c r="P44" s="45">
        <f>L44-O44</f>
        <v>20000</v>
      </c>
      <c r="Q44" s="45">
        <v>124951428</v>
      </c>
      <c r="R44" s="45">
        <f>+L44-Q44</f>
        <v>68572</v>
      </c>
      <c r="S44" s="45">
        <f>O44-Q44</f>
        <v>48572</v>
      </c>
      <c r="T44" s="45">
        <v>0</v>
      </c>
      <c r="U44" s="45">
        <f>+Q44-T44</f>
        <v>124951428</v>
      </c>
      <c r="V44" s="45">
        <v>0</v>
      </c>
      <c r="W44" s="48">
        <f>+T44-V44</f>
        <v>0</v>
      </c>
      <c r="X44" s="54">
        <f t="shared" si="4"/>
        <v>0.99945151175811875</v>
      </c>
      <c r="Y44" s="54">
        <f t="shared" si="5"/>
        <v>0</v>
      </c>
      <c r="Z44" s="54">
        <f t="shared" si="6"/>
        <v>0</v>
      </c>
      <c r="AA44" s="54">
        <f t="shared" si="37"/>
        <v>0</v>
      </c>
      <c r="AB44" s="178" t="s">
        <v>40</v>
      </c>
    </row>
    <row r="45" spans="1:28" ht="42" customHeight="1" x14ac:dyDescent="0.25">
      <c r="A45" s="113" t="s">
        <v>110</v>
      </c>
      <c r="B45" s="32" t="s">
        <v>41</v>
      </c>
      <c r="C45" s="32">
        <v>20</v>
      </c>
      <c r="D45" s="32" t="s">
        <v>38</v>
      </c>
      <c r="E45" s="39" t="s">
        <v>111</v>
      </c>
      <c r="F45" s="59">
        <f>+F46</f>
        <v>3000000</v>
      </c>
      <c r="G45" s="59">
        <f>+G46</f>
        <v>0</v>
      </c>
      <c r="H45" s="59">
        <f>+H46</f>
        <v>0</v>
      </c>
      <c r="I45" s="59">
        <f>+I46</f>
        <v>0</v>
      </c>
      <c r="J45" s="59">
        <f>+J46</f>
        <v>0</v>
      </c>
      <c r="K45" s="40">
        <f t="shared" si="8"/>
        <v>0</v>
      </c>
      <c r="L45" s="59">
        <f>+L46</f>
        <v>3000000</v>
      </c>
      <c r="M45" s="320">
        <f t="shared" si="2"/>
        <v>3.2811211385785907E-7</v>
      </c>
      <c r="N45" s="59">
        <f t="shared" ref="N45:W45" si="42">+N46</f>
        <v>0</v>
      </c>
      <c r="O45" s="59">
        <f>+O46</f>
        <v>1000000</v>
      </c>
      <c r="P45" s="59">
        <f>+P46</f>
        <v>2000000</v>
      </c>
      <c r="Q45" s="59">
        <f t="shared" si="42"/>
        <v>1000000</v>
      </c>
      <c r="R45" s="59">
        <f>+R46</f>
        <v>2000000</v>
      </c>
      <c r="S45" s="59">
        <f t="shared" si="42"/>
        <v>0</v>
      </c>
      <c r="T45" s="59">
        <f t="shared" si="42"/>
        <v>1000000</v>
      </c>
      <c r="U45" s="59">
        <f t="shared" si="42"/>
        <v>0</v>
      </c>
      <c r="V45" s="59">
        <f t="shared" si="42"/>
        <v>1000000</v>
      </c>
      <c r="W45" s="59">
        <f t="shared" si="42"/>
        <v>0</v>
      </c>
      <c r="X45" s="176">
        <f t="shared" si="4"/>
        <v>0.33333333333333331</v>
      </c>
      <c r="Y45" s="176">
        <f t="shared" si="5"/>
        <v>0.33333333333333331</v>
      </c>
      <c r="Z45" s="176">
        <f t="shared" si="6"/>
        <v>0.33333333333333331</v>
      </c>
      <c r="AA45" s="176">
        <f t="shared" si="37"/>
        <v>1</v>
      </c>
      <c r="AB45" s="177">
        <f t="shared" ref="AB45:AB94" si="43">+V45/T45</f>
        <v>1</v>
      </c>
    </row>
    <row r="46" spans="1:28" ht="42" customHeight="1" x14ac:dyDescent="0.25">
      <c r="A46" s="114" t="s">
        <v>112</v>
      </c>
      <c r="B46" s="43" t="s">
        <v>41</v>
      </c>
      <c r="C46" s="43">
        <v>20</v>
      </c>
      <c r="D46" s="43" t="s">
        <v>38</v>
      </c>
      <c r="E46" s="44" t="s">
        <v>113</v>
      </c>
      <c r="F46" s="45">
        <v>3000000</v>
      </c>
      <c r="G46" s="45">
        <v>0</v>
      </c>
      <c r="H46" s="45">
        <v>0</v>
      </c>
      <c r="I46" s="45">
        <v>0</v>
      </c>
      <c r="J46" s="45">
        <v>0</v>
      </c>
      <c r="K46" s="45">
        <f t="shared" si="8"/>
        <v>0</v>
      </c>
      <c r="L46" s="46">
        <f>+F46+K46</f>
        <v>3000000</v>
      </c>
      <c r="M46" s="50">
        <f t="shared" si="2"/>
        <v>3.2811211385785907E-7</v>
      </c>
      <c r="N46" s="45">
        <v>0</v>
      </c>
      <c r="O46" s="45">
        <v>1000000</v>
      </c>
      <c r="P46" s="45">
        <f>L46-O46</f>
        <v>2000000</v>
      </c>
      <c r="Q46" s="45">
        <v>1000000</v>
      </c>
      <c r="R46" s="45">
        <f>+L46-Q46</f>
        <v>2000000</v>
      </c>
      <c r="S46" s="45">
        <f>O46-Q46</f>
        <v>0</v>
      </c>
      <c r="T46" s="45">
        <v>1000000</v>
      </c>
      <c r="U46" s="45">
        <f>+Q46-T46</f>
        <v>0</v>
      </c>
      <c r="V46" s="45">
        <v>1000000</v>
      </c>
      <c r="W46" s="48">
        <f>+T46-V46</f>
        <v>0</v>
      </c>
      <c r="X46" s="54">
        <f t="shared" si="4"/>
        <v>0.33333333333333331</v>
      </c>
      <c r="Y46" s="54">
        <f t="shared" si="5"/>
        <v>0.33333333333333331</v>
      </c>
      <c r="Z46" s="54">
        <f t="shared" si="6"/>
        <v>0.33333333333333331</v>
      </c>
      <c r="AA46" s="54">
        <f t="shared" si="37"/>
        <v>1</v>
      </c>
      <c r="AB46" s="178">
        <f t="shared" si="43"/>
        <v>1</v>
      </c>
    </row>
    <row r="47" spans="1:28" ht="42" customHeight="1" x14ac:dyDescent="0.25">
      <c r="A47" s="113" t="s">
        <v>114</v>
      </c>
      <c r="B47" s="32" t="s">
        <v>41</v>
      </c>
      <c r="C47" s="32">
        <v>20</v>
      </c>
      <c r="D47" s="32" t="s">
        <v>38</v>
      </c>
      <c r="E47" s="39" t="s">
        <v>115</v>
      </c>
      <c r="F47" s="62">
        <f>+F48+F65</f>
        <v>22269242000</v>
      </c>
      <c r="G47" s="62">
        <f>+G48+G65</f>
        <v>0</v>
      </c>
      <c r="H47" s="62">
        <f>+H48+H65</f>
        <v>0</v>
      </c>
      <c r="I47" s="62">
        <f>+I48+I65</f>
        <v>291074280</v>
      </c>
      <c r="J47" s="62">
        <f>+J48+J65</f>
        <v>291094280</v>
      </c>
      <c r="K47" s="40">
        <f t="shared" si="8"/>
        <v>-20000</v>
      </c>
      <c r="L47" s="62">
        <f>+L48+L65</f>
        <v>22269222000</v>
      </c>
      <c r="M47" s="319">
        <f t="shared" si="2"/>
        <v>2.4356005014633132E-3</v>
      </c>
      <c r="N47" s="62">
        <f t="shared" ref="N47:W47" si="44">+N48+N65</f>
        <v>0</v>
      </c>
      <c r="O47" s="62">
        <f>+O48+O65</f>
        <v>20729136962.689999</v>
      </c>
      <c r="P47" s="62">
        <f>+P48+P65</f>
        <v>1540085037.309999</v>
      </c>
      <c r="Q47" s="62">
        <f t="shared" si="44"/>
        <v>18303024413.250004</v>
      </c>
      <c r="R47" s="62">
        <f t="shared" si="44"/>
        <v>3882716496.8900003</v>
      </c>
      <c r="S47" s="62">
        <f t="shared" si="44"/>
        <v>2426112549.4400015</v>
      </c>
      <c r="T47" s="62">
        <f t="shared" si="44"/>
        <v>6383254538.2299995</v>
      </c>
      <c r="U47" s="62">
        <f t="shared" si="44"/>
        <v>11919769875.02</v>
      </c>
      <c r="V47" s="62">
        <f t="shared" si="44"/>
        <v>6376979047.0299988</v>
      </c>
      <c r="W47" s="62">
        <f t="shared" si="44"/>
        <v>6275491.1999999993</v>
      </c>
      <c r="X47" s="176">
        <f t="shared" si="4"/>
        <v>0.82189779298306886</v>
      </c>
      <c r="Y47" s="176">
        <f t="shared" si="5"/>
        <v>0.28664021303618059</v>
      </c>
      <c r="Z47" s="176">
        <f t="shared" si="6"/>
        <v>0.28635841193868372</v>
      </c>
      <c r="AA47" s="176">
        <f t="shared" si="37"/>
        <v>0.34875408534171032</v>
      </c>
      <c r="AB47" s="177">
        <f t="shared" si="43"/>
        <v>0.99901688219349294</v>
      </c>
    </row>
    <row r="48" spans="1:28" ht="42" customHeight="1" x14ac:dyDescent="0.25">
      <c r="A48" s="113" t="s">
        <v>116</v>
      </c>
      <c r="B48" s="32" t="s">
        <v>41</v>
      </c>
      <c r="C48" s="32">
        <v>20</v>
      </c>
      <c r="D48" s="32" t="s">
        <v>38</v>
      </c>
      <c r="E48" s="39" t="s">
        <v>117</v>
      </c>
      <c r="F48" s="59">
        <f>+F49+F53+F60</f>
        <v>533560629</v>
      </c>
      <c r="G48" s="59">
        <f>+G49+G53+G60</f>
        <v>0</v>
      </c>
      <c r="H48" s="59">
        <f>+H49+H53+H60</f>
        <v>0</v>
      </c>
      <c r="I48" s="59">
        <f>+I49+I53+I60</f>
        <v>12009280</v>
      </c>
      <c r="J48" s="59">
        <f>+J49+J53+J60</f>
        <v>15194708</v>
      </c>
      <c r="K48" s="40">
        <f t="shared" si="8"/>
        <v>-3185428</v>
      </c>
      <c r="L48" s="59">
        <f>+L49+L53+L60</f>
        <v>530375201</v>
      </c>
      <c r="M48" s="319">
        <f t="shared" si="2"/>
        <v>5.8007509445965626E-5</v>
      </c>
      <c r="N48" s="59">
        <f t="shared" ref="N48:W48" si="45">+N49+N53+N60</f>
        <v>0</v>
      </c>
      <c r="O48" s="59">
        <f>+O49+O53+O60</f>
        <v>180779188.52000001</v>
      </c>
      <c r="P48" s="59">
        <f>+P49+P53+P60</f>
        <v>349596012.48000002</v>
      </c>
      <c r="Q48" s="59">
        <f t="shared" si="45"/>
        <v>180739284.94999999</v>
      </c>
      <c r="R48" s="59">
        <f t="shared" si="45"/>
        <v>349635916.05000007</v>
      </c>
      <c r="S48" s="59">
        <f t="shared" si="45"/>
        <v>39903.569999994565</v>
      </c>
      <c r="T48" s="59">
        <f t="shared" si="45"/>
        <v>65086402.659999996</v>
      </c>
      <c r="U48" s="59">
        <f t="shared" si="45"/>
        <v>115652882.29000002</v>
      </c>
      <c r="V48" s="59">
        <f t="shared" si="45"/>
        <v>64910193.659999996</v>
      </c>
      <c r="W48" s="59">
        <f t="shared" si="45"/>
        <v>176209</v>
      </c>
      <c r="X48" s="176">
        <f t="shared" si="4"/>
        <v>0.3407762742474077</v>
      </c>
      <c r="Y48" s="176">
        <f t="shared" si="5"/>
        <v>0.12271765824888181</v>
      </c>
      <c r="Z48" s="176">
        <f t="shared" si="6"/>
        <v>0.12238542363522008</v>
      </c>
      <c r="AA48" s="176">
        <f t="shared" si="37"/>
        <v>0.3601120955967354</v>
      </c>
      <c r="AB48" s="177">
        <f t="shared" si="43"/>
        <v>0.99729269105683283</v>
      </c>
    </row>
    <row r="49" spans="1:28" ht="66" customHeight="1" x14ac:dyDescent="0.25">
      <c r="A49" s="113" t="s">
        <v>118</v>
      </c>
      <c r="B49" s="32" t="s">
        <v>41</v>
      </c>
      <c r="C49" s="32">
        <v>20</v>
      </c>
      <c r="D49" s="32" t="s">
        <v>38</v>
      </c>
      <c r="E49" s="39" t="s">
        <v>119</v>
      </c>
      <c r="F49" s="59">
        <f>+F50+F51+F52</f>
        <v>231500000</v>
      </c>
      <c r="G49" s="59">
        <f>+G50+G51+G52</f>
        <v>0</v>
      </c>
      <c r="H49" s="59">
        <f>+H50+H51+H52</f>
        <v>0</v>
      </c>
      <c r="I49" s="59">
        <f>+I50+I51+I52</f>
        <v>1609280</v>
      </c>
      <c r="J49" s="59">
        <f>+J50+J51+J52</f>
        <v>0</v>
      </c>
      <c r="K49" s="40">
        <f t="shared" si="8"/>
        <v>1609280</v>
      </c>
      <c r="L49" s="59">
        <f>+L50+L51+L52</f>
        <v>233109280</v>
      </c>
      <c r="M49" s="319">
        <f t="shared" si="2"/>
        <v>2.5495326206894513E-5</v>
      </c>
      <c r="N49" s="59">
        <f t="shared" ref="N49:W49" si="46">+N50+N51+N52</f>
        <v>0</v>
      </c>
      <c r="O49" s="59">
        <f>+O50+O51+O52</f>
        <v>55308656.579999998</v>
      </c>
      <c r="P49" s="59">
        <f>+P50+P51+P52</f>
        <v>177800623.42000002</v>
      </c>
      <c r="Q49" s="59">
        <f t="shared" si="46"/>
        <v>55305535.899999999</v>
      </c>
      <c r="R49" s="59">
        <f t="shared" si="46"/>
        <v>177803744.09999999</v>
      </c>
      <c r="S49" s="59">
        <f t="shared" si="46"/>
        <v>3120.679999996144</v>
      </c>
      <c r="T49" s="59">
        <f t="shared" si="46"/>
        <v>22002626.280000001</v>
      </c>
      <c r="U49" s="59">
        <f t="shared" si="46"/>
        <v>33302909.620000001</v>
      </c>
      <c r="V49" s="59">
        <f t="shared" si="46"/>
        <v>22002626.280000001</v>
      </c>
      <c r="W49" s="59">
        <f t="shared" si="46"/>
        <v>0</v>
      </c>
      <c r="X49" s="176">
        <f t="shared" si="4"/>
        <v>0.23725154099399218</v>
      </c>
      <c r="Y49" s="176">
        <f t="shared" si="5"/>
        <v>9.4387603445045182E-2</v>
      </c>
      <c r="Z49" s="176">
        <f t="shared" si="6"/>
        <v>9.4387603445045182E-2</v>
      </c>
      <c r="AA49" s="176">
        <f t="shared" si="37"/>
        <v>0.39783768337013803</v>
      </c>
      <c r="AB49" s="177">
        <f t="shared" si="43"/>
        <v>1</v>
      </c>
    </row>
    <row r="50" spans="1:28" ht="66" customHeight="1" x14ac:dyDescent="0.25">
      <c r="A50" s="114" t="s">
        <v>120</v>
      </c>
      <c r="B50" s="43" t="s">
        <v>41</v>
      </c>
      <c r="C50" s="43">
        <v>20</v>
      </c>
      <c r="D50" s="43" t="s">
        <v>38</v>
      </c>
      <c r="E50" s="44" t="s">
        <v>121</v>
      </c>
      <c r="F50" s="45">
        <v>101000000</v>
      </c>
      <c r="G50" s="45">
        <v>0</v>
      </c>
      <c r="H50" s="45">
        <v>0</v>
      </c>
      <c r="I50" s="45">
        <v>0</v>
      </c>
      <c r="J50" s="45">
        <v>0</v>
      </c>
      <c r="K50" s="45">
        <f t="shared" si="8"/>
        <v>0</v>
      </c>
      <c r="L50" s="46">
        <f>+F50+K50</f>
        <v>101000000</v>
      </c>
      <c r="M50" s="52">
        <f t="shared" si="2"/>
        <v>1.1046441166547921E-5</v>
      </c>
      <c r="N50" s="45">
        <v>0</v>
      </c>
      <c r="O50" s="45">
        <v>52806656.579999998</v>
      </c>
      <c r="P50" s="45">
        <f>L50-O50</f>
        <v>48193343.420000002</v>
      </c>
      <c r="Q50" s="45">
        <v>52804723.490000002</v>
      </c>
      <c r="R50" s="45">
        <f>+L50-Q50</f>
        <v>48195276.509999998</v>
      </c>
      <c r="S50" s="45">
        <f>O50-Q50</f>
        <v>1933.0899999961257</v>
      </c>
      <c r="T50" s="45">
        <v>21142279.870000001</v>
      </c>
      <c r="U50" s="45">
        <f>+Q50-T50</f>
        <v>31662443.620000001</v>
      </c>
      <c r="V50" s="45">
        <v>21142279.870000001</v>
      </c>
      <c r="W50" s="48">
        <f>+T50-V50</f>
        <v>0</v>
      </c>
      <c r="X50" s="54">
        <f t="shared" si="4"/>
        <v>0.52281904445544558</v>
      </c>
      <c r="Y50" s="54">
        <f t="shared" si="5"/>
        <v>0.20932950366336633</v>
      </c>
      <c r="Z50" s="54">
        <f t="shared" si="6"/>
        <v>0.20932950366336633</v>
      </c>
      <c r="AA50" s="54">
        <f t="shared" si="37"/>
        <v>0.40038614867482192</v>
      </c>
      <c r="AB50" s="178">
        <f t="shared" si="43"/>
        <v>1</v>
      </c>
    </row>
    <row r="51" spans="1:28" ht="42" customHeight="1" x14ac:dyDescent="0.25">
      <c r="A51" s="114" t="s">
        <v>122</v>
      </c>
      <c r="B51" s="43" t="s">
        <v>41</v>
      </c>
      <c r="C51" s="43">
        <v>20</v>
      </c>
      <c r="D51" s="43" t="s">
        <v>38</v>
      </c>
      <c r="E51" s="44" t="s">
        <v>123</v>
      </c>
      <c r="F51" s="45">
        <v>2500000</v>
      </c>
      <c r="G51" s="45">
        <v>0</v>
      </c>
      <c r="H51" s="45">
        <v>0</v>
      </c>
      <c r="I51" s="45">
        <v>1609280</v>
      </c>
      <c r="J51" s="45">
        <v>0</v>
      </c>
      <c r="K51" s="45">
        <f t="shared" si="8"/>
        <v>1609280</v>
      </c>
      <c r="L51" s="46">
        <f>+F51+K51</f>
        <v>4109280</v>
      </c>
      <c r="M51" s="50">
        <f t="shared" si="2"/>
        <v>4.4943484907794099E-7</v>
      </c>
      <c r="N51" s="45">
        <v>0</v>
      </c>
      <c r="O51" s="45">
        <v>2500000</v>
      </c>
      <c r="P51" s="45">
        <f>L51-O51</f>
        <v>1609280</v>
      </c>
      <c r="Q51" s="45">
        <v>2499572.98</v>
      </c>
      <c r="R51" s="45">
        <f>+L51-Q51</f>
        <v>1609707.02</v>
      </c>
      <c r="S51" s="45">
        <f>O51-Q51</f>
        <v>427.02000000001863</v>
      </c>
      <c r="T51" s="45">
        <v>859106.98</v>
      </c>
      <c r="U51" s="45">
        <f>+Q51-T51</f>
        <v>1640466</v>
      </c>
      <c r="V51" s="45">
        <v>859106.98</v>
      </c>
      <c r="W51" s="48">
        <f>+T51-V51</f>
        <v>0</v>
      </c>
      <c r="X51" s="54">
        <f t="shared" si="4"/>
        <v>0.6082751674259238</v>
      </c>
      <c r="Y51" s="54">
        <f t="shared" si="5"/>
        <v>0.20906508682786279</v>
      </c>
      <c r="Z51" s="54">
        <f t="shared" si="6"/>
        <v>0.20906508682786279</v>
      </c>
      <c r="AA51" s="54">
        <f t="shared" si="37"/>
        <v>0.34370149896563534</v>
      </c>
      <c r="AB51" s="178">
        <f t="shared" si="43"/>
        <v>1</v>
      </c>
    </row>
    <row r="52" spans="1:28" ht="42" customHeight="1" x14ac:dyDescent="0.25">
      <c r="A52" s="114" t="s">
        <v>124</v>
      </c>
      <c r="B52" s="43" t="s">
        <v>41</v>
      </c>
      <c r="C52" s="43">
        <v>20</v>
      </c>
      <c r="D52" s="43" t="s">
        <v>38</v>
      </c>
      <c r="E52" s="44" t="s">
        <v>125</v>
      </c>
      <c r="F52" s="45">
        <v>128000000</v>
      </c>
      <c r="G52" s="45">
        <v>0</v>
      </c>
      <c r="H52" s="45">
        <v>0</v>
      </c>
      <c r="I52" s="45">
        <v>0</v>
      </c>
      <c r="J52" s="45">
        <v>0</v>
      </c>
      <c r="K52" s="45">
        <f t="shared" si="8"/>
        <v>0</v>
      </c>
      <c r="L52" s="46">
        <f>+F52+K52</f>
        <v>128000000</v>
      </c>
      <c r="M52" s="52">
        <f t="shared" si="2"/>
        <v>1.3999450191268652E-5</v>
      </c>
      <c r="N52" s="45">
        <v>0</v>
      </c>
      <c r="O52" s="45">
        <v>2000</v>
      </c>
      <c r="P52" s="45">
        <f>L52-O52</f>
        <v>127998000</v>
      </c>
      <c r="Q52" s="45">
        <v>1239.43</v>
      </c>
      <c r="R52" s="45">
        <f>+L52-Q52</f>
        <v>127998760.56999999</v>
      </c>
      <c r="S52" s="45">
        <f>O52-Q52</f>
        <v>760.56999999999994</v>
      </c>
      <c r="T52" s="45">
        <v>1239.43</v>
      </c>
      <c r="U52" s="45">
        <f>+Q52-T52</f>
        <v>0</v>
      </c>
      <c r="V52" s="45">
        <v>1239.43</v>
      </c>
      <c r="W52" s="48">
        <f>+T52-V52</f>
        <v>0</v>
      </c>
      <c r="X52" s="54">
        <f t="shared" si="4"/>
        <v>9.683046875000001E-6</v>
      </c>
      <c r="Y52" s="54">
        <f t="shared" si="5"/>
        <v>9.683046875000001E-6</v>
      </c>
      <c r="Z52" s="54">
        <f t="shared" si="6"/>
        <v>9.683046875000001E-6</v>
      </c>
      <c r="AA52" s="54">
        <f t="shared" si="37"/>
        <v>1</v>
      </c>
      <c r="AB52" s="178">
        <f t="shared" si="43"/>
        <v>1</v>
      </c>
    </row>
    <row r="53" spans="1:28" ht="67.5" customHeight="1" x14ac:dyDescent="0.25">
      <c r="A53" s="180" t="s">
        <v>126</v>
      </c>
      <c r="B53" s="32" t="s">
        <v>41</v>
      </c>
      <c r="C53" s="32">
        <v>20</v>
      </c>
      <c r="D53" s="32" t="s">
        <v>38</v>
      </c>
      <c r="E53" s="39" t="s">
        <v>127</v>
      </c>
      <c r="F53" s="59">
        <f>SUM(F54:F59)</f>
        <v>281060629</v>
      </c>
      <c r="G53" s="59">
        <f>SUM(G54:G59)</f>
        <v>0</v>
      </c>
      <c r="H53" s="59">
        <f>SUM(H54:H59)</f>
        <v>0</v>
      </c>
      <c r="I53" s="59">
        <f>SUM(I54:I59)</f>
        <v>0</v>
      </c>
      <c r="J53" s="59">
        <f>SUM(J54:J59)</f>
        <v>10400000</v>
      </c>
      <c r="K53" s="40">
        <f t="shared" si="8"/>
        <v>-10400000</v>
      </c>
      <c r="L53" s="59">
        <f>SUM(L54:L59)</f>
        <v>270660629</v>
      </c>
      <c r="M53" s="319">
        <f t="shared" si="2"/>
        <v>2.9602343706429249E-5</v>
      </c>
      <c r="N53" s="59">
        <f t="shared" ref="N53:W53" si="47">SUM(N54:N59)</f>
        <v>0</v>
      </c>
      <c r="O53" s="59">
        <f>SUM(O54:O59)</f>
        <v>112483002.54000001</v>
      </c>
      <c r="P53" s="59">
        <f>SUM(P54:P59)</f>
        <v>158177626.46000001</v>
      </c>
      <c r="Q53" s="59">
        <f t="shared" si="47"/>
        <v>112449826.52</v>
      </c>
      <c r="R53" s="59">
        <f t="shared" si="47"/>
        <v>158210802.48000002</v>
      </c>
      <c r="S53" s="59">
        <f t="shared" si="47"/>
        <v>33176.019999998505</v>
      </c>
      <c r="T53" s="59">
        <f t="shared" si="47"/>
        <v>35381383.249999993</v>
      </c>
      <c r="U53" s="59">
        <f t="shared" si="47"/>
        <v>77068443.270000011</v>
      </c>
      <c r="V53" s="59">
        <f t="shared" si="47"/>
        <v>35205174.249999993</v>
      </c>
      <c r="W53" s="59">
        <f t="shared" si="47"/>
        <v>176209</v>
      </c>
      <c r="X53" s="176">
        <f t="shared" si="4"/>
        <v>0.41546429170531485</v>
      </c>
      <c r="Y53" s="176">
        <f t="shared" si="5"/>
        <v>0.13072231222074043</v>
      </c>
      <c r="Z53" s="176">
        <f t="shared" si="6"/>
        <v>0.13007127922546871</v>
      </c>
      <c r="AA53" s="176">
        <f t="shared" si="37"/>
        <v>0.31464151030688486</v>
      </c>
      <c r="AB53" s="177">
        <f t="shared" si="43"/>
        <v>0.99501972552189577</v>
      </c>
    </row>
    <row r="54" spans="1:28" ht="70.5" customHeight="1" x14ac:dyDescent="0.25">
      <c r="A54" s="181" t="s">
        <v>128</v>
      </c>
      <c r="B54" s="43" t="s">
        <v>41</v>
      </c>
      <c r="C54" s="43">
        <v>20</v>
      </c>
      <c r="D54" s="43" t="s">
        <v>38</v>
      </c>
      <c r="E54" s="44" t="s">
        <v>129</v>
      </c>
      <c r="F54" s="45">
        <v>120811603</v>
      </c>
      <c r="G54" s="45">
        <v>0</v>
      </c>
      <c r="H54" s="45">
        <v>0</v>
      </c>
      <c r="I54" s="45">
        <v>0</v>
      </c>
      <c r="J54" s="45">
        <v>10400000</v>
      </c>
      <c r="K54" s="45">
        <f t="shared" si="8"/>
        <v>-10400000</v>
      </c>
      <c r="L54" s="46">
        <f t="shared" ref="L54:L59" si="48">+F54+K54</f>
        <v>110411603</v>
      </c>
      <c r="M54" s="52">
        <f t="shared" si="2"/>
        <v>1.207579481825491E-5</v>
      </c>
      <c r="N54" s="45">
        <v>0</v>
      </c>
      <c r="O54" s="45">
        <v>11572813.550000001</v>
      </c>
      <c r="P54" s="45">
        <f t="shared" ref="P54:P59" si="49">L54-O54</f>
        <v>98838789.450000003</v>
      </c>
      <c r="Q54" s="45">
        <v>11552819.630000001</v>
      </c>
      <c r="R54" s="45">
        <f t="shared" ref="R54:R59" si="50">+L54-Q54</f>
        <v>98858783.370000005</v>
      </c>
      <c r="S54" s="45">
        <f t="shared" ref="S54:S59" si="51">O54-Q54</f>
        <v>19993.919999999925</v>
      </c>
      <c r="T54" s="45">
        <v>4715837.08</v>
      </c>
      <c r="U54" s="45">
        <f t="shared" ref="U54:U59" si="52">+Q54-T54</f>
        <v>6836982.5500000007</v>
      </c>
      <c r="V54" s="45">
        <v>4715837.08</v>
      </c>
      <c r="W54" s="48">
        <f t="shared" ref="W54:W59" si="53">+T54-V54</f>
        <v>0</v>
      </c>
      <c r="X54" s="54">
        <f t="shared" si="4"/>
        <v>0.10463410833732756</v>
      </c>
      <c r="Y54" s="54">
        <f t="shared" si="5"/>
        <v>4.2711426624247095E-2</v>
      </c>
      <c r="Z54" s="54">
        <f t="shared" si="6"/>
        <v>4.2711426624247095E-2</v>
      </c>
      <c r="AA54" s="54">
        <f t="shared" si="37"/>
        <v>0.40819793184981973</v>
      </c>
      <c r="AB54" s="178">
        <f t="shared" si="43"/>
        <v>1</v>
      </c>
    </row>
    <row r="55" spans="1:28" ht="70.5" customHeight="1" x14ac:dyDescent="0.25">
      <c r="A55" s="181" t="s">
        <v>130</v>
      </c>
      <c r="B55" s="43" t="s">
        <v>41</v>
      </c>
      <c r="C55" s="43">
        <v>20</v>
      </c>
      <c r="D55" s="43" t="s">
        <v>38</v>
      </c>
      <c r="E55" s="44" t="s">
        <v>131</v>
      </c>
      <c r="F55" s="45">
        <v>70953204</v>
      </c>
      <c r="G55" s="45">
        <v>0</v>
      </c>
      <c r="H55" s="45">
        <v>0</v>
      </c>
      <c r="I55" s="45">
        <v>0</v>
      </c>
      <c r="J55" s="45">
        <v>0</v>
      </c>
      <c r="K55" s="45">
        <f t="shared" si="8"/>
        <v>0</v>
      </c>
      <c r="L55" s="46">
        <f t="shared" si="48"/>
        <v>70953204</v>
      </c>
      <c r="M55" s="52">
        <f t="shared" si="2"/>
        <v>7.760201916475966E-6</v>
      </c>
      <c r="N55" s="45">
        <v>0</v>
      </c>
      <c r="O55" s="45">
        <v>59660628.990000002</v>
      </c>
      <c r="P55" s="45">
        <f t="shared" si="49"/>
        <v>11292575.009999998</v>
      </c>
      <c r="Q55" s="45">
        <v>59657688.810000002</v>
      </c>
      <c r="R55" s="45">
        <f t="shared" si="50"/>
        <v>11295515.189999998</v>
      </c>
      <c r="S55" s="45">
        <f t="shared" si="51"/>
        <v>2940.179999999702</v>
      </c>
      <c r="T55" s="45">
        <v>19494242.68</v>
      </c>
      <c r="U55" s="45">
        <f t="shared" si="52"/>
        <v>40163446.130000003</v>
      </c>
      <c r="V55" s="45">
        <v>19318033.68</v>
      </c>
      <c r="W55" s="48">
        <f t="shared" si="53"/>
        <v>176209</v>
      </c>
      <c r="X55" s="54">
        <f t="shared" si="4"/>
        <v>0.84080331044669954</v>
      </c>
      <c r="Y55" s="54">
        <f t="shared" si="5"/>
        <v>0.27474788425340174</v>
      </c>
      <c r="Z55" s="54">
        <f t="shared" si="6"/>
        <v>0.27226443051112953</v>
      </c>
      <c r="AA55" s="54">
        <f t="shared" si="37"/>
        <v>0.32676831886810065</v>
      </c>
      <c r="AB55" s="178">
        <f t="shared" si="43"/>
        <v>0.9909609722782009</v>
      </c>
    </row>
    <row r="56" spans="1:28" ht="70.5" customHeight="1" x14ac:dyDescent="0.25">
      <c r="A56" s="181" t="s">
        <v>132</v>
      </c>
      <c r="B56" s="43" t="s">
        <v>41</v>
      </c>
      <c r="C56" s="43">
        <v>20</v>
      </c>
      <c r="D56" s="43" t="s">
        <v>38</v>
      </c>
      <c r="E56" s="44" t="s">
        <v>133</v>
      </c>
      <c r="F56" s="45">
        <v>6525046</v>
      </c>
      <c r="G56" s="45">
        <v>0</v>
      </c>
      <c r="H56" s="45">
        <v>0</v>
      </c>
      <c r="I56" s="45">
        <v>0</v>
      </c>
      <c r="J56" s="45">
        <v>0</v>
      </c>
      <c r="K56" s="45">
        <f t="shared" si="8"/>
        <v>0</v>
      </c>
      <c r="L56" s="46">
        <f t="shared" si="48"/>
        <v>6525046</v>
      </c>
      <c r="M56" s="51">
        <f t="shared" si="2"/>
        <v>7.1364887869325591E-7</v>
      </c>
      <c r="N56" s="45">
        <v>0</v>
      </c>
      <c r="O56" s="45">
        <v>4027046</v>
      </c>
      <c r="P56" s="45">
        <f t="shared" si="49"/>
        <v>2498000</v>
      </c>
      <c r="Q56" s="45">
        <v>4025194.34</v>
      </c>
      <c r="R56" s="45">
        <f t="shared" si="50"/>
        <v>2499851.66</v>
      </c>
      <c r="S56" s="45">
        <f t="shared" si="51"/>
        <v>1851.660000000149</v>
      </c>
      <c r="T56" s="45">
        <v>2195405.29</v>
      </c>
      <c r="U56" s="45">
        <f t="shared" si="52"/>
        <v>1829789.0499999998</v>
      </c>
      <c r="V56" s="45">
        <v>2195405.29</v>
      </c>
      <c r="W56" s="48">
        <f t="shared" si="53"/>
        <v>0</v>
      </c>
      <c r="X56" s="54">
        <f t="shared" si="4"/>
        <v>0.61688367254422416</v>
      </c>
      <c r="Y56" s="54">
        <f t="shared" si="5"/>
        <v>0.3364582088769949</v>
      </c>
      <c r="Z56" s="54">
        <f t="shared" si="6"/>
        <v>0.3364582088769949</v>
      </c>
      <c r="AA56" s="54">
        <f t="shared" si="37"/>
        <v>0.54541597362973537</v>
      </c>
      <c r="AB56" s="178">
        <f t="shared" si="43"/>
        <v>1</v>
      </c>
    </row>
    <row r="57" spans="1:28" ht="42" customHeight="1" x14ac:dyDescent="0.25">
      <c r="A57" s="181" t="s">
        <v>134</v>
      </c>
      <c r="B57" s="43" t="s">
        <v>41</v>
      </c>
      <c r="C57" s="43">
        <v>20</v>
      </c>
      <c r="D57" s="43" t="s">
        <v>38</v>
      </c>
      <c r="E57" s="44" t="s">
        <v>135</v>
      </c>
      <c r="F57" s="45">
        <v>45441533</v>
      </c>
      <c r="G57" s="45">
        <v>0</v>
      </c>
      <c r="H57" s="45">
        <v>0</v>
      </c>
      <c r="I57" s="45">
        <v>0</v>
      </c>
      <c r="J57" s="45">
        <v>0</v>
      </c>
      <c r="K57" s="45">
        <f t="shared" si="8"/>
        <v>0</v>
      </c>
      <c r="L57" s="46">
        <f t="shared" si="48"/>
        <v>45441533</v>
      </c>
      <c r="M57" s="51">
        <f t="shared" si="2"/>
        <v>4.9699724831905529E-6</v>
      </c>
      <c r="N57" s="45">
        <v>0</v>
      </c>
      <c r="O57" s="45">
        <v>22532837</v>
      </c>
      <c r="P57" s="45">
        <f t="shared" si="49"/>
        <v>22908696</v>
      </c>
      <c r="Q57" s="45">
        <v>22531022.510000002</v>
      </c>
      <c r="R57" s="45">
        <f t="shared" si="50"/>
        <v>22910510.489999998</v>
      </c>
      <c r="S57" s="45">
        <f t="shared" si="51"/>
        <v>1814.4899999983609</v>
      </c>
      <c r="T57" s="45">
        <v>3573724.97</v>
      </c>
      <c r="U57" s="45">
        <f t="shared" si="52"/>
        <v>18957297.540000003</v>
      </c>
      <c r="V57" s="45">
        <v>3573724.97</v>
      </c>
      <c r="W57" s="48">
        <f t="shared" si="53"/>
        <v>0</v>
      </c>
      <c r="X57" s="54">
        <f t="shared" si="4"/>
        <v>0.49582443686483907</v>
      </c>
      <c r="Y57" s="54">
        <f t="shared" si="5"/>
        <v>7.8644463205059564E-2</v>
      </c>
      <c r="Z57" s="54">
        <f t="shared" si="6"/>
        <v>7.8644463205059564E-2</v>
      </c>
      <c r="AA57" s="54">
        <f t="shared" si="37"/>
        <v>0.15861352801071787</v>
      </c>
      <c r="AB57" s="178">
        <f t="shared" si="43"/>
        <v>1</v>
      </c>
    </row>
    <row r="58" spans="1:28" ht="42" customHeight="1" x14ac:dyDescent="0.25">
      <c r="A58" s="181" t="s">
        <v>136</v>
      </c>
      <c r="B58" s="43" t="s">
        <v>41</v>
      </c>
      <c r="C58" s="43">
        <v>20</v>
      </c>
      <c r="D58" s="43" t="s">
        <v>38</v>
      </c>
      <c r="E58" s="44" t="s">
        <v>137</v>
      </c>
      <c r="F58" s="45">
        <v>1000000</v>
      </c>
      <c r="G58" s="45">
        <v>0</v>
      </c>
      <c r="H58" s="45">
        <v>0</v>
      </c>
      <c r="I58" s="45">
        <v>0</v>
      </c>
      <c r="J58" s="45">
        <v>0</v>
      </c>
      <c r="K58" s="45">
        <f t="shared" si="8"/>
        <v>0</v>
      </c>
      <c r="L58" s="46">
        <f t="shared" si="48"/>
        <v>1000000</v>
      </c>
      <c r="M58" s="50">
        <f t="shared" si="2"/>
        <v>1.0937070461928635E-7</v>
      </c>
      <c r="N58" s="45">
        <v>0</v>
      </c>
      <c r="O58" s="45">
        <v>355435</v>
      </c>
      <c r="P58" s="45">
        <f t="shared" si="49"/>
        <v>644565</v>
      </c>
      <c r="Q58" s="45">
        <v>353632.63</v>
      </c>
      <c r="R58" s="45">
        <f t="shared" si="50"/>
        <v>646367.37</v>
      </c>
      <c r="S58" s="45">
        <f t="shared" si="51"/>
        <v>1802.3699999999953</v>
      </c>
      <c r="T58" s="45">
        <v>217000.63</v>
      </c>
      <c r="U58" s="45">
        <f t="shared" si="52"/>
        <v>136632</v>
      </c>
      <c r="V58" s="45">
        <v>217000.63</v>
      </c>
      <c r="W58" s="48">
        <f t="shared" si="53"/>
        <v>0</v>
      </c>
      <c r="X58" s="54">
        <f t="shared" si="4"/>
        <v>0.35363263</v>
      </c>
      <c r="Y58" s="54">
        <f t="shared" si="5"/>
        <v>0.21700063</v>
      </c>
      <c r="Z58" s="54">
        <f t="shared" si="6"/>
        <v>0.21700063</v>
      </c>
      <c r="AA58" s="54">
        <f t="shared" si="37"/>
        <v>0.61363293879300673</v>
      </c>
      <c r="AB58" s="178">
        <f t="shared" si="43"/>
        <v>1</v>
      </c>
    </row>
    <row r="59" spans="1:28" ht="42" customHeight="1" x14ac:dyDescent="0.25">
      <c r="A59" s="181" t="s">
        <v>138</v>
      </c>
      <c r="B59" s="43" t="s">
        <v>41</v>
      </c>
      <c r="C59" s="43">
        <v>20</v>
      </c>
      <c r="D59" s="43" t="s">
        <v>38</v>
      </c>
      <c r="E59" s="44" t="s">
        <v>139</v>
      </c>
      <c r="F59" s="45">
        <v>36329243</v>
      </c>
      <c r="G59" s="45">
        <v>0</v>
      </c>
      <c r="H59" s="45">
        <v>0</v>
      </c>
      <c r="I59" s="45">
        <v>0</v>
      </c>
      <c r="J59" s="45">
        <v>0</v>
      </c>
      <c r="K59" s="45">
        <f t="shared" si="8"/>
        <v>0</v>
      </c>
      <c r="L59" s="46">
        <f t="shared" si="48"/>
        <v>36329243</v>
      </c>
      <c r="M59" s="51">
        <f t="shared" si="2"/>
        <v>3.973354905195276E-6</v>
      </c>
      <c r="N59" s="45">
        <v>0</v>
      </c>
      <c r="O59" s="45">
        <v>14334242</v>
      </c>
      <c r="P59" s="45">
        <f t="shared" si="49"/>
        <v>21995001</v>
      </c>
      <c r="Q59" s="45">
        <v>14329468.6</v>
      </c>
      <c r="R59" s="45">
        <f t="shared" si="50"/>
        <v>21999774.399999999</v>
      </c>
      <c r="S59" s="45">
        <f t="shared" si="51"/>
        <v>4773.4000000003725</v>
      </c>
      <c r="T59" s="45">
        <v>5185172.5999999996</v>
      </c>
      <c r="U59" s="45">
        <f t="shared" si="52"/>
        <v>9144296</v>
      </c>
      <c r="V59" s="45">
        <v>5185172.5999999996</v>
      </c>
      <c r="W59" s="48">
        <f t="shared" si="53"/>
        <v>0</v>
      </c>
      <c r="X59" s="54">
        <f t="shared" si="4"/>
        <v>0.3944334485582317</v>
      </c>
      <c r="Y59" s="54">
        <f t="shared" si="5"/>
        <v>0.14272724042171755</v>
      </c>
      <c r="Z59" s="54">
        <f t="shared" si="6"/>
        <v>0.14272724042171755</v>
      </c>
      <c r="AA59" s="54">
        <f t="shared" si="37"/>
        <v>0.36185379547152219</v>
      </c>
      <c r="AB59" s="178">
        <f t="shared" si="43"/>
        <v>1</v>
      </c>
    </row>
    <row r="60" spans="1:28" ht="42" customHeight="1" x14ac:dyDescent="0.25">
      <c r="A60" s="113" t="s">
        <v>140</v>
      </c>
      <c r="B60" s="32" t="s">
        <v>41</v>
      </c>
      <c r="C60" s="32">
        <v>20</v>
      </c>
      <c r="D60" s="32" t="s">
        <v>38</v>
      </c>
      <c r="E60" s="39" t="s">
        <v>141</v>
      </c>
      <c r="F60" s="59">
        <f>+F62+F63+F64+F61</f>
        <v>21000000</v>
      </c>
      <c r="G60" s="59">
        <f t="shared" ref="G60:L60" si="54">+G62+G63+G64+G61</f>
        <v>0</v>
      </c>
      <c r="H60" s="59">
        <f t="shared" si="54"/>
        <v>0</v>
      </c>
      <c r="I60" s="59">
        <f t="shared" si="54"/>
        <v>10400000</v>
      </c>
      <c r="J60" s="59">
        <f t="shared" si="54"/>
        <v>4794708</v>
      </c>
      <c r="K60" s="40">
        <f t="shared" si="8"/>
        <v>5605292</v>
      </c>
      <c r="L60" s="59">
        <f t="shared" si="54"/>
        <v>26605292</v>
      </c>
      <c r="M60" s="322">
        <f t="shared" si="2"/>
        <v>2.909839532641862E-6</v>
      </c>
      <c r="N60" s="59">
        <f t="shared" ref="N60:W60" si="55">+N62+N63+N64+N61</f>
        <v>0</v>
      </c>
      <c r="O60" s="59">
        <f t="shared" si="55"/>
        <v>12987529.4</v>
      </c>
      <c r="P60" s="59">
        <f t="shared" si="55"/>
        <v>13617762.6</v>
      </c>
      <c r="Q60" s="59">
        <f t="shared" si="55"/>
        <v>12983922.530000001</v>
      </c>
      <c r="R60" s="59">
        <f t="shared" si="55"/>
        <v>13621369.469999999</v>
      </c>
      <c r="S60" s="59">
        <f t="shared" si="55"/>
        <v>3606.8699999999162</v>
      </c>
      <c r="T60" s="59">
        <f t="shared" si="55"/>
        <v>7702393.1299999999</v>
      </c>
      <c r="U60" s="59">
        <f t="shared" si="55"/>
        <v>5281529.4000000004</v>
      </c>
      <c r="V60" s="59">
        <f t="shared" si="55"/>
        <v>7702393.1299999999</v>
      </c>
      <c r="W60" s="59">
        <f t="shared" si="55"/>
        <v>0</v>
      </c>
      <c r="X60" s="176">
        <f t="shared" si="4"/>
        <v>0.48802029799184315</v>
      </c>
      <c r="Y60" s="176">
        <f t="shared" si="5"/>
        <v>0.28950605503596805</v>
      </c>
      <c r="Z60" s="176">
        <f t="shared" si="6"/>
        <v>0.28950605503596805</v>
      </c>
      <c r="AA60" s="176">
        <f t="shared" si="37"/>
        <v>0.59322543801406979</v>
      </c>
      <c r="AB60" s="177">
        <f t="shared" si="43"/>
        <v>1</v>
      </c>
    </row>
    <row r="61" spans="1:28" ht="42" customHeight="1" x14ac:dyDescent="0.25">
      <c r="A61" s="114" t="s">
        <v>377</v>
      </c>
      <c r="B61" s="43" t="s">
        <v>41</v>
      </c>
      <c r="C61" s="43">
        <v>20</v>
      </c>
      <c r="D61" s="43" t="s">
        <v>38</v>
      </c>
      <c r="E61" s="44" t="s">
        <v>378</v>
      </c>
      <c r="F61" s="45">
        <v>0</v>
      </c>
      <c r="G61" s="45">
        <v>0</v>
      </c>
      <c r="H61" s="45">
        <v>0</v>
      </c>
      <c r="I61" s="45">
        <v>10400000</v>
      </c>
      <c r="J61" s="45">
        <v>0</v>
      </c>
      <c r="K61" s="45">
        <f t="shared" si="8"/>
        <v>10400000</v>
      </c>
      <c r="L61" s="46">
        <f>+F61+K61</f>
        <v>10400000</v>
      </c>
      <c r="M61" s="51">
        <f t="shared" si="2"/>
        <v>1.137455328040578E-6</v>
      </c>
      <c r="N61" s="45">
        <v>0</v>
      </c>
      <c r="O61" s="45">
        <v>9930498.2400000002</v>
      </c>
      <c r="P61" s="45">
        <f>L61-O61</f>
        <v>469501.75999999978</v>
      </c>
      <c r="Q61" s="45">
        <v>9930498.2400000002</v>
      </c>
      <c r="R61" s="45">
        <f>+L61-Q61</f>
        <v>469501.75999999978</v>
      </c>
      <c r="S61" s="45">
        <f>O61-Q61</f>
        <v>0</v>
      </c>
      <c r="T61" s="45">
        <v>5200000</v>
      </c>
      <c r="U61" s="45">
        <f>+Q61-T61</f>
        <v>4730498.24</v>
      </c>
      <c r="V61" s="45">
        <v>5200000</v>
      </c>
      <c r="W61" s="48">
        <f>+T61-V61</f>
        <v>0</v>
      </c>
      <c r="X61" s="54">
        <f t="shared" si="4"/>
        <v>0.95485560000000003</v>
      </c>
      <c r="Y61" s="54">
        <f t="shared" si="5"/>
        <v>0.5</v>
      </c>
      <c r="Z61" s="54">
        <f t="shared" si="6"/>
        <v>0.5</v>
      </c>
      <c r="AA61" s="54">
        <f t="shared" si="37"/>
        <v>0.52363938589248471</v>
      </c>
      <c r="AB61" s="178">
        <f t="shared" si="43"/>
        <v>1</v>
      </c>
    </row>
    <row r="62" spans="1:28" ht="42" customHeight="1" x14ac:dyDescent="0.25">
      <c r="A62" s="114" t="s">
        <v>142</v>
      </c>
      <c r="B62" s="43" t="s">
        <v>41</v>
      </c>
      <c r="C62" s="43">
        <v>20</v>
      </c>
      <c r="D62" s="43" t="s">
        <v>38</v>
      </c>
      <c r="E62" s="44" t="s">
        <v>143</v>
      </c>
      <c r="F62" s="45">
        <v>5000000</v>
      </c>
      <c r="G62" s="45">
        <v>0</v>
      </c>
      <c r="H62" s="45">
        <v>0</v>
      </c>
      <c r="I62" s="45">
        <v>0</v>
      </c>
      <c r="J62" s="45">
        <v>4794708</v>
      </c>
      <c r="K62" s="45">
        <f t="shared" si="8"/>
        <v>-4794708</v>
      </c>
      <c r="L62" s="46">
        <f>+F62+K62</f>
        <v>205292</v>
      </c>
      <c r="M62" s="51">
        <f t="shared" si="2"/>
        <v>2.2452930692702532E-8</v>
      </c>
      <c r="N62" s="45">
        <v>0</v>
      </c>
      <c r="O62" s="45">
        <v>2000</v>
      </c>
      <c r="P62" s="45">
        <f>L62-O62</f>
        <v>203292</v>
      </c>
      <c r="Q62" s="45">
        <v>13.29</v>
      </c>
      <c r="R62" s="45">
        <f>+L62-Q62</f>
        <v>205278.71</v>
      </c>
      <c r="S62" s="45">
        <f>O62-Q62</f>
        <v>1986.71</v>
      </c>
      <c r="T62" s="45">
        <v>13.29</v>
      </c>
      <c r="U62" s="45">
        <f>+Q62-T62</f>
        <v>0</v>
      </c>
      <c r="V62" s="45">
        <v>13.29</v>
      </c>
      <c r="W62" s="48">
        <f>+T62-V62</f>
        <v>0</v>
      </c>
      <c r="X62" s="179">
        <f t="shared" si="4"/>
        <v>6.4737057459618485E-5</v>
      </c>
      <c r="Y62" s="179">
        <f t="shared" si="5"/>
        <v>6.4737057459618485E-5</v>
      </c>
      <c r="Z62" s="179">
        <f t="shared" si="6"/>
        <v>6.4737057459618485E-5</v>
      </c>
      <c r="AA62" s="54">
        <f t="shared" si="37"/>
        <v>1</v>
      </c>
      <c r="AB62" s="178">
        <f t="shared" si="43"/>
        <v>1</v>
      </c>
    </row>
    <row r="63" spans="1:28" ht="42" customHeight="1" x14ac:dyDescent="0.25">
      <c r="A63" s="114" t="s">
        <v>144</v>
      </c>
      <c r="B63" s="43" t="s">
        <v>41</v>
      </c>
      <c r="C63" s="43">
        <v>20</v>
      </c>
      <c r="D63" s="43" t="s">
        <v>38</v>
      </c>
      <c r="E63" s="44" t="s">
        <v>145</v>
      </c>
      <c r="F63" s="45">
        <v>3000000</v>
      </c>
      <c r="G63" s="45">
        <v>0</v>
      </c>
      <c r="H63" s="45">
        <v>0</v>
      </c>
      <c r="I63" s="45">
        <v>0</v>
      </c>
      <c r="J63" s="45">
        <v>0</v>
      </c>
      <c r="K63" s="45">
        <f t="shared" si="8"/>
        <v>0</v>
      </c>
      <c r="L63" s="46">
        <f>+F63+K63</f>
        <v>3000000</v>
      </c>
      <c r="M63" s="51">
        <f t="shared" si="2"/>
        <v>3.2811211385785907E-7</v>
      </c>
      <c r="N63" s="45">
        <v>0</v>
      </c>
      <c r="O63" s="45">
        <v>1553031.16</v>
      </c>
      <c r="P63" s="45">
        <f>L63-O63</f>
        <v>1446968.84</v>
      </c>
      <c r="Q63" s="45">
        <v>1551546.78</v>
      </c>
      <c r="R63" s="45">
        <f>+L63-Q63</f>
        <v>1448453.22</v>
      </c>
      <c r="S63" s="45">
        <f>O63-Q63</f>
        <v>1484.3799999998882</v>
      </c>
      <c r="T63" s="45">
        <v>1000515.62</v>
      </c>
      <c r="U63" s="45">
        <f>+Q63-T63</f>
        <v>551031.16</v>
      </c>
      <c r="V63" s="45">
        <v>1000515.62</v>
      </c>
      <c r="W63" s="48">
        <f>+T63-V63</f>
        <v>0</v>
      </c>
      <c r="X63" s="54">
        <f t="shared" si="4"/>
        <v>0.51718226</v>
      </c>
      <c r="Y63" s="54">
        <f t="shared" si="5"/>
        <v>0.33350520666666666</v>
      </c>
      <c r="Z63" s="54">
        <f t="shared" si="6"/>
        <v>0.33350520666666666</v>
      </c>
      <c r="AA63" s="54">
        <f t="shared" si="37"/>
        <v>0.64485043757430249</v>
      </c>
      <c r="AB63" s="178">
        <f t="shared" si="43"/>
        <v>1</v>
      </c>
    </row>
    <row r="64" spans="1:28" ht="42" customHeight="1" x14ac:dyDescent="0.25">
      <c r="A64" s="114" t="s">
        <v>146</v>
      </c>
      <c r="B64" s="43" t="s">
        <v>41</v>
      </c>
      <c r="C64" s="43">
        <v>20</v>
      </c>
      <c r="D64" s="43" t="s">
        <v>38</v>
      </c>
      <c r="E64" s="44" t="s">
        <v>147</v>
      </c>
      <c r="F64" s="45">
        <v>13000000</v>
      </c>
      <c r="G64" s="45">
        <v>0</v>
      </c>
      <c r="H64" s="45">
        <v>0</v>
      </c>
      <c r="I64" s="45">
        <v>0</v>
      </c>
      <c r="J64" s="45">
        <v>0</v>
      </c>
      <c r="K64" s="45">
        <f t="shared" si="8"/>
        <v>0</v>
      </c>
      <c r="L64" s="46">
        <f>+F64+K64</f>
        <v>13000000</v>
      </c>
      <c r="M64" s="51">
        <f t="shared" si="2"/>
        <v>1.4218191600507226E-6</v>
      </c>
      <c r="N64" s="45">
        <v>0</v>
      </c>
      <c r="O64" s="45">
        <v>1502000</v>
      </c>
      <c r="P64" s="45">
        <f>L64-O64</f>
        <v>11498000</v>
      </c>
      <c r="Q64" s="45">
        <v>1501864.22</v>
      </c>
      <c r="R64" s="45">
        <f>+L64-Q64</f>
        <v>11498135.779999999</v>
      </c>
      <c r="S64" s="45">
        <f>O64-Q64</f>
        <v>135.78000000002794</v>
      </c>
      <c r="T64" s="45">
        <v>1501864.22</v>
      </c>
      <c r="U64" s="45">
        <f>+Q64-T64</f>
        <v>0</v>
      </c>
      <c r="V64" s="45">
        <v>1501864.22</v>
      </c>
      <c r="W64" s="48">
        <f>+T64-V64</f>
        <v>0</v>
      </c>
      <c r="X64" s="54">
        <f t="shared" si="4"/>
        <v>0.11552801692307692</v>
      </c>
      <c r="Y64" s="54">
        <f t="shared" si="5"/>
        <v>0.11552801692307692</v>
      </c>
      <c r="Z64" s="54">
        <f t="shared" si="6"/>
        <v>0.11552801692307692</v>
      </c>
      <c r="AA64" s="54">
        <f t="shared" si="37"/>
        <v>1</v>
      </c>
      <c r="AB64" s="178">
        <f t="shared" si="43"/>
        <v>1</v>
      </c>
    </row>
    <row r="65" spans="1:28" ht="42" customHeight="1" x14ac:dyDescent="0.25">
      <c r="A65" s="113" t="s">
        <v>148</v>
      </c>
      <c r="B65" s="32" t="s">
        <v>41</v>
      </c>
      <c r="C65" s="32">
        <v>20</v>
      </c>
      <c r="D65" s="32" t="s">
        <v>38</v>
      </c>
      <c r="E65" s="39" t="s">
        <v>149</v>
      </c>
      <c r="F65" s="59">
        <f>+F68+F79+F86+F92+F75+F66</f>
        <v>21735681371</v>
      </c>
      <c r="G65" s="59">
        <f>+G68+G79+G86+G92+G75+G66</f>
        <v>0</v>
      </c>
      <c r="H65" s="59">
        <f>+H68+H79+H86+H92+H75+H66</f>
        <v>0</v>
      </c>
      <c r="I65" s="59">
        <f>+I68+I79+I86+I92+I75+I66</f>
        <v>279065000</v>
      </c>
      <c r="J65" s="59">
        <f>+J68+J79+J86+J92+J75+J66</f>
        <v>275899572</v>
      </c>
      <c r="K65" s="40">
        <f t="shared" si="8"/>
        <v>3165428</v>
      </c>
      <c r="L65" s="59">
        <f>+L68+L79+L86+L92+L75+L66</f>
        <v>21738846799</v>
      </c>
      <c r="M65" s="323">
        <f t="shared" si="2"/>
        <v>2.3775929920173476E-3</v>
      </c>
      <c r="N65" s="59">
        <f t="shared" ref="N65:W65" si="56">+N68+N79+N86+N92+N75+N66</f>
        <v>0</v>
      </c>
      <c r="O65" s="59">
        <f>+O68+O79+O86+O92+O75+O66</f>
        <v>20548357774.169998</v>
      </c>
      <c r="P65" s="59">
        <f>+P68+P79+P86+P92+P75+P66</f>
        <v>1190489024.829999</v>
      </c>
      <c r="Q65" s="59">
        <f t="shared" si="56"/>
        <v>18122285128.300003</v>
      </c>
      <c r="R65" s="59">
        <f t="shared" si="56"/>
        <v>3533080580.8400002</v>
      </c>
      <c r="S65" s="62">
        <f t="shared" si="56"/>
        <v>2426072645.8700013</v>
      </c>
      <c r="T65" s="59">
        <f t="shared" si="56"/>
        <v>6318168135.5699997</v>
      </c>
      <c r="U65" s="62">
        <f t="shared" si="56"/>
        <v>11804116992.73</v>
      </c>
      <c r="V65" s="59">
        <f t="shared" si="56"/>
        <v>6312068853.3699989</v>
      </c>
      <c r="W65" s="59">
        <f t="shared" si="56"/>
        <v>6099282.1999999993</v>
      </c>
      <c r="X65" s="176">
        <f t="shared" si="4"/>
        <v>0.83363599255566945</v>
      </c>
      <c r="Y65" s="176">
        <f t="shared" si="5"/>
        <v>0.29063952628161671</v>
      </c>
      <c r="Z65" s="176">
        <f t="shared" si="6"/>
        <v>0.29035895563974251</v>
      </c>
      <c r="AA65" s="176">
        <f t="shared" si="37"/>
        <v>0.34864080831083843</v>
      </c>
      <c r="AB65" s="177">
        <f t="shared" si="43"/>
        <v>0.99903464389216501</v>
      </c>
    </row>
    <row r="66" spans="1:28" ht="42" customHeight="1" x14ac:dyDescent="0.25">
      <c r="A66" s="113" t="s">
        <v>150</v>
      </c>
      <c r="B66" s="32" t="s">
        <v>41</v>
      </c>
      <c r="C66" s="32">
        <v>20</v>
      </c>
      <c r="D66" s="32" t="s">
        <v>38</v>
      </c>
      <c r="E66" s="39" t="s">
        <v>151</v>
      </c>
      <c r="F66" s="59">
        <f>+F67</f>
        <v>12738467</v>
      </c>
      <c r="G66" s="59">
        <f>+G67</f>
        <v>0</v>
      </c>
      <c r="H66" s="59">
        <f>+H67</f>
        <v>0</v>
      </c>
      <c r="I66" s="59">
        <f>+I67</f>
        <v>0</v>
      </c>
      <c r="J66" s="59">
        <f>+J67</f>
        <v>0</v>
      </c>
      <c r="K66" s="40">
        <f t="shared" si="8"/>
        <v>0</v>
      </c>
      <c r="L66" s="59">
        <f>+L67</f>
        <v>12738467</v>
      </c>
      <c r="M66" s="322">
        <f t="shared" si="2"/>
        <v>1.3932151115595268E-6</v>
      </c>
      <c r="N66" s="59">
        <f t="shared" ref="N66:W66" si="57">+N67</f>
        <v>0</v>
      </c>
      <c r="O66" s="59">
        <f>+O67</f>
        <v>2000</v>
      </c>
      <c r="P66" s="59">
        <f>+P67</f>
        <v>12736467</v>
      </c>
      <c r="Q66" s="59">
        <f t="shared" si="57"/>
        <v>189.46</v>
      </c>
      <c r="R66" s="59">
        <f t="shared" si="57"/>
        <v>12738277.539999999</v>
      </c>
      <c r="S66" s="59">
        <f t="shared" si="57"/>
        <v>1810.54</v>
      </c>
      <c r="T66" s="59">
        <f t="shared" si="57"/>
        <v>189.46</v>
      </c>
      <c r="U66" s="59">
        <f t="shared" si="57"/>
        <v>0</v>
      </c>
      <c r="V66" s="59">
        <f t="shared" si="57"/>
        <v>189.46</v>
      </c>
      <c r="W66" s="59">
        <f t="shared" si="57"/>
        <v>0</v>
      </c>
      <c r="X66" s="176">
        <f t="shared" si="4"/>
        <v>1.4873061256115041E-5</v>
      </c>
      <c r="Y66" s="176">
        <f t="shared" si="5"/>
        <v>1.4873061256115041E-5</v>
      </c>
      <c r="Z66" s="176">
        <f t="shared" si="6"/>
        <v>1.4873061256115041E-5</v>
      </c>
      <c r="AA66" s="176">
        <f t="shared" si="37"/>
        <v>1</v>
      </c>
      <c r="AB66" s="177">
        <f t="shared" si="43"/>
        <v>1</v>
      </c>
    </row>
    <row r="67" spans="1:28" ht="42" customHeight="1" x14ac:dyDescent="0.25">
      <c r="A67" s="114" t="s">
        <v>152</v>
      </c>
      <c r="B67" s="43" t="s">
        <v>41</v>
      </c>
      <c r="C67" s="43">
        <v>20</v>
      </c>
      <c r="D67" s="43" t="s">
        <v>38</v>
      </c>
      <c r="E67" s="44" t="s">
        <v>153</v>
      </c>
      <c r="F67" s="45">
        <v>12738467</v>
      </c>
      <c r="G67" s="45">
        <v>0</v>
      </c>
      <c r="H67" s="45">
        <v>0</v>
      </c>
      <c r="I67" s="45">
        <v>0</v>
      </c>
      <c r="J67" s="45">
        <v>0</v>
      </c>
      <c r="K67" s="45">
        <f t="shared" si="8"/>
        <v>0</v>
      </c>
      <c r="L67" s="46">
        <f>+F67+K67</f>
        <v>12738467</v>
      </c>
      <c r="M67" s="51">
        <f t="shared" si="2"/>
        <v>1.3932151115595268E-6</v>
      </c>
      <c r="N67" s="45">
        <v>0</v>
      </c>
      <c r="O67" s="45">
        <v>2000</v>
      </c>
      <c r="P67" s="45">
        <f>L67-O67</f>
        <v>12736467</v>
      </c>
      <c r="Q67" s="45">
        <v>189.46</v>
      </c>
      <c r="R67" s="45">
        <f>+L67-Q67</f>
        <v>12738277.539999999</v>
      </c>
      <c r="S67" s="45">
        <f>O67-Q67</f>
        <v>1810.54</v>
      </c>
      <c r="T67" s="45">
        <v>189.46</v>
      </c>
      <c r="U67" s="45">
        <f>+Q67-T67</f>
        <v>0</v>
      </c>
      <c r="V67" s="45">
        <v>189.46</v>
      </c>
      <c r="W67" s="48">
        <f>+T67-V67</f>
        <v>0</v>
      </c>
      <c r="X67" s="182">
        <f t="shared" si="4"/>
        <v>1.4873061256115041E-5</v>
      </c>
      <c r="Y67" s="182">
        <f t="shared" si="5"/>
        <v>1.4873061256115041E-5</v>
      </c>
      <c r="Z67" s="182">
        <f t="shared" si="6"/>
        <v>1.4873061256115041E-5</v>
      </c>
      <c r="AA67" s="54">
        <f t="shared" si="37"/>
        <v>1</v>
      </c>
      <c r="AB67" s="178">
        <f t="shared" si="43"/>
        <v>1</v>
      </c>
    </row>
    <row r="68" spans="1:28" ht="90" customHeight="1" x14ac:dyDescent="0.25">
      <c r="A68" s="113" t="s">
        <v>154</v>
      </c>
      <c r="B68" s="32" t="s">
        <v>41</v>
      </c>
      <c r="C68" s="32">
        <v>20</v>
      </c>
      <c r="D68" s="32" t="s">
        <v>38</v>
      </c>
      <c r="E68" s="39" t="s">
        <v>155</v>
      </c>
      <c r="F68" s="59">
        <f>+F69+F72+F73+F74+F71+F70</f>
        <v>1115865651</v>
      </c>
      <c r="G68" s="59">
        <f>+G69+G72+G73+G74+G71+G70</f>
        <v>0</v>
      </c>
      <c r="H68" s="59">
        <f>+H69+H72+H73+H74+H71+H70</f>
        <v>0</v>
      </c>
      <c r="I68" s="59">
        <f>+I69+I72+I73+I74+I71+I70</f>
        <v>50000</v>
      </c>
      <c r="J68" s="59">
        <f>+J69+J72+J73+J74+J71+J70</f>
        <v>18430791</v>
      </c>
      <c r="K68" s="40">
        <f t="shared" si="8"/>
        <v>-18380791</v>
      </c>
      <c r="L68" s="59">
        <f>+L69+L72+L73+L74+L71+L70</f>
        <v>1097484860</v>
      </c>
      <c r="M68" s="318">
        <f t="shared" si="2"/>
        <v>1.2003269244719883E-4</v>
      </c>
      <c r="N68" s="59">
        <f t="shared" ref="N68:W68" si="58">+N69+N72+N73+N74+N71+N70</f>
        <v>0</v>
      </c>
      <c r="O68" s="59">
        <f>+O69+O72+O73+O74+O71+O70</f>
        <v>983501261.24000001</v>
      </c>
      <c r="P68" s="59">
        <f>+P69+P72+P73+P74+P71+P70</f>
        <v>113983598.75999999</v>
      </c>
      <c r="Q68" s="59">
        <f t="shared" si="58"/>
        <v>613803295.15999997</v>
      </c>
      <c r="R68" s="59">
        <f t="shared" si="58"/>
        <v>483681564.83999997</v>
      </c>
      <c r="S68" s="59">
        <f t="shared" si="58"/>
        <v>369697966.07999998</v>
      </c>
      <c r="T68" s="59">
        <f t="shared" si="58"/>
        <v>34521154.160000004</v>
      </c>
      <c r="U68" s="59">
        <f t="shared" si="58"/>
        <v>579282141</v>
      </c>
      <c r="V68" s="59">
        <f t="shared" si="58"/>
        <v>32039998.550000004</v>
      </c>
      <c r="W68" s="59">
        <f t="shared" si="58"/>
        <v>2481155.6099999994</v>
      </c>
      <c r="X68" s="176">
        <f t="shared" si="4"/>
        <v>0.55928178832462438</v>
      </c>
      <c r="Y68" s="176">
        <f t="shared" si="5"/>
        <v>3.1454788506148509E-2</v>
      </c>
      <c r="Z68" s="176">
        <f t="shared" si="6"/>
        <v>2.9194023277915655E-2</v>
      </c>
      <c r="AA68" s="176">
        <f t="shared" si="37"/>
        <v>5.6241395952430301E-2</v>
      </c>
      <c r="AB68" s="177">
        <f t="shared" si="43"/>
        <v>0.92812651632386789</v>
      </c>
    </row>
    <row r="69" spans="1:28" ht="42" customHeight="1" x14ac:dyDescent="0.25">
      <c r="A69" s="114" t="s">
        <v>156</v>
      </c>
      <c r="B69" s="43" t="s">
        <v>41</v>
      </c>
      <c r="C69" s="43">
        <v>20</v>
      </c>
      <c r="D69" s="43" t="s">
        <v>38</v>
      </c>
      <c r="E69" s="44" t="s">
        <v>157</v>
      </c>
      <c r="F69" s="45">
        <v>50000000</v>
      </c>
      <c r="G69" s="45">
        <v>0</v>
      </c>
      <c r="H69" s="45">
        <v>0</v>
      </c>
      <c r="I69" s="45">
        <v>0</v>
      </c>
      <c r="J69" s="45">
        <v>0</v>
      </c>
      <c r="K69" s="45">
        <f t="shared" si="8"/>
        <v>0</v>
      </c>
      <c r="L69" s="46">
        <f t="shared" ref="L69:L74" si="59">+F69+K69</f>
        <v>50000000</v>
      </c>
      <c r="M69" s="51">
        <f t="shared" si="2"/>
        <v>5.4685352309643177E-6</v>
      </c>
      <c r="N69" s="45">
        <v>0</v>
      </c>
      <c r="O69" s="45">
        <v>14415046.17</v>
      </c>
      <c r="P69" s="45">
        <f t="shared" ref="P69:P74" si="60">L69-O69</f>
        <v>35584953.829999998</v>
      </c>
      <c r="Q69" s="45">
        <v>14415046.17</v>
      </c>
      <c r="R69" s="45">
        <f t="shared" ref="R69:R74" si="61">+L69-Q69</f>
        <v>35584953.829999998</v>
      </c>
      <c r="S69" s="45">
        <f t="shared" ref="S69:S74" si="62">O69-Q69</f>
        <v>0</v>
      </c>
      <c r="T69" s="45">
        <v>14415046.17</v>
      </c>
      <c r="U69" s="45">
        <f t="shared" ref="U69:U74" si="63">+Q69-T69</f>
        <v>0</v>
      </c>
      <c r="V69" s="45">
        <v>13224149.310000001</v>
      </c>
      <c r="W69" s="48">
        <f t="shared" ref="W69:W74" si="64">+T69-V69</f>
        <v>1190896.8599999994</v>
      </c>
      <c r="X69" s="54">
        <f t="shared" si="4"/>
        <v>0.28830092340000002</v>
      </c>
      <c r="Y69" s="54">
        <f t="shared" si="5"/>
        <v>0.28830092340000002</v>
      </c>
      <c r="Z69" s="54">
        <f t="shared" si="6"/>
        <v>0.26448298619999999</v>
      </c>
      <c r="AA69" s="54">
        <f t="shared" si="37"/>
        <v>1</v>
      </c>
      <c r="AB69" s="178">
        <f t="shared" si="43"/>
        <v>0.91738515118470831</v>
      </c>
    </row>
    <row r="70" spans="1:28" ht="42" customHeight="1" x14ac:dyDescent="0.25">
      <c r="A70" s="114" t="s">
        <v>158</v>
      </c>
      <c r="B70" s="43" t="s">
        <v>41</v>
      </c>
      <c r="C70" s="43">
        <v>20</v>
      </c>
      <c r="D70" s="43" t="s">
        <v>38</v>
      </c>
      <c r="E70" s="44" t="s">
        <v>159</v>
      </c>
      <c r="F70" s="45">
        <v>35000000</v>
      </c>
      <c r="G70" s="45">
        <v>0</v>
      </c>
      <c r="H70" s="45">
        <v>0</v>
      </c>
      <c r="I70" s="45">
        <v>0</v>
      </c>
      <c r="J70" s="45">
        <v>0</v>
      </c>
      <c r="K70" s="45">
        <f t="shared" si="8"/>
        <v>0</v>
      </c>
      <c r="L70" s="46">
        <f t="shared" si="59"/>
        <v>35000000</v>
      </c>
      <c r="M70" s="51">
        <f t="shared" si="2"/>
        <v>3.8279746616750225E-6</v>
      </c>
      <c r="N70" s="45">
        <v>0</v>
      </c>
      <c r="O70" s="45">
        <v>0</v>
      </c>
      <c r="P70" s="45">
        <f t="shared" si="60"/>
        <v>35000000</v>
      </c>
      <c r="Q70" s="45">
        <v>0</v>
      </c>
      <c r="R70" s="45">
        <f t="shared" si="61"/>
        <v>35000000</v>
      </c>
      <c r="S70" s="45">
        <f t="shared" si="62"/>
        <v>0</v>
      </c>
      <c r="T70" s="45">
        <v>0</v>
      </c>
      <c r="U70" s="45">
        <f t="shared" si="63"/>
        <v>0</v>
      </c>
      <c r="V70" s="45">
        <v>0</v>
      </c>
      <c r="W70" s="48">
        <f t="shared" si="64"/>
        <v>0</v>
      </c>
      <c r="X70" s="54">
        <f t="shared" si="4"/>
        <v>0</v>
      </c>
      <c r="Y70" s="54">
        <f t="shared" si="5"/>
        <v>0</v>
      </c>
      <c r="Z70" s="54">
        <f t="shared" si="6"/>
        <v>0</v>
      </c>
      <c r="AA70" s="54" t="s">
        <v>40</v>
      </c>
      <c r="AB70" s="178" t="s">
        <v>40</v>
      </c>
    </row>
    <row r="71" spans="1:28" ht="42" customHeight="1" x14ac:dyDescent="0.25">
      <c r="A71" s="114" t="s">
        <v>160</v>
      </c>
      <c r="B71" s="43" t="s">
        <v>41</v>
      </c>
      <c r="C71" s="43">
        <v>20</v>
      </c>
      <c r="D71" s="43" t="s">
        <v>38</v>
      </c>
      <c r="E71" s="44" t="s">
        <v>161</v>
      </c>
      <c r="F71" s="45">
        <v>5000000</v>
      </c>
      <c r="G71" s="45">
        <v>0</v>
      </c>
      <c r="H71" s="45">
        <v>0</v>
      </c>
      <c r="I71" s="45">
        <v>0</v>
      </c>
      <c r="J71" s="45">
        <v>0</v>
      </c>
      <c r="K71" s="45">
        <f t="shared" si="8"/>
        <v>0</v>
      </c>
      <c r="L71" s="46">
        <f t="shared" si="59"/>
        <v>5000000</v>
      </c>
      <c r="M71" s="51">
        <f t="shared" si="2"/>
        <v>5.4685352309643171E-7</v>
      </c>
      <c r="N71" s="45">
        <v>0</v>
      </c>
      <c r="O71" s="45">
        <v>2000</v>
      </c>
      <c r="P71" s="45">
        <f t="shared" si="60"/>
        <v>4998000</v>
      </c>
      <c r="Q71" s="45">
        <v>0</v>
      </c>
      <c r="R71" s="45">
        <f t="shared" si="61"/>
        <v>5000000</v>
      </c>
      <c r="S71" s="45">
        <f t="shared" si="62"/>
        <v>2000</v>
      </c>
      <c r="T71" s="45">
        <v>0</v>
      </c>
      <c r="U71" s="45">
        <f t="shared" si="63"/>
        <v>0</v>
      </c>
      <c r="V71" s="45">
        <v>0</v>
      </c>
      <c r="W71" s="48">
        <f t="shared" si="64"/>
        <v>0</v>
      </c>
      <c r="X71" s="54">
        <f t="shared" si="4"/>
        <v>0</v>
      </c>
      <c r="Y71" s="54">
        <f t="shared" si="5"/>
        <v>0</v>
      </c>
      <c r="Z71" s="54">
        <f t="shared" si="6"/>
        <v>0</v>
      </c>
      <c r="AA71" s="54" t="s">
        <v>40</v>
      </c>
      <c r="AB71" s="178" t="s">
        <v>40</v>
      </c>
    </row>
    <row r="72" spans="1:28" ht="42" customHeight="1" x14ac:dyDescent="0.25">
      <c r="A72" s="114" t="s">
        <v>162</v>
      </c>
      <c r="B72" s="43" t="s">
        <v>41</v>
      </c>
      <c r="C72" s="43">
        <v>20</v>
      </c>
      <c r="D72" s="43" t="s">
        <v>38</v>
      </c>
      <c r="E72" s="44" t="s">
        <v>163</v>
      </c>
      <c r="F72" s="45">
        <v>60000000</v>
      </c>
      <c r="G72" s="45">
        <v>0</v>
      </c>
      <c r="H72" s="45">
        <v>0</v>
      </c>
      <c r="I72" s="45">
        <v>0</v>
      </c>
      <c r="J72" s="45">
        <v>0</v>
      </c>
      <c r="K72" s="45">
        <f t="shared" si="8"/>
        <v>0</v>
      </c>
      <c r="L72" s="46">
        <f t="shared" si="59"/>
        <v>60000000</v>
      </c>
      <c r="M72" s="51">
        <f t="shared" si="2"/>
        <v>6.5622422771571809E-6</v>
      </c>
      <c r="N72" s="45">
        <v>0</v>
      </c>
      <c r="O72" s="45">
        <v>21649355.07</v>
      </c>
      <c r="P72" s="45">
        <f t="shared" si="60"/>
        <v>38350644.93</v>
      </c>
      <c r="Q72" s="45">
        <v>21649355.07</v>
      </c>
      <c r="R72" s="45">
        <f t="shared" si="61"/>
        <v>38350644.93</v>
      </c>
      <c r="S72" s="45">
        <f t="shared" si="62"/>
        <v>0</v>
      </c>
      <c r="T72" s="45">
        <v>18232865.07</v>
      </c>
      <c r="U72" s="45">
        <f t="shared" si="63"/>
        <v>3416490</v>
      </c>
      <c r="V72" s="45">
        <v>16951669.32</v>
      </c>
      <c r="W72" s="48">
        <f t="shared" si="64"/>
        <v>1281195.75</v>
      </c>
      <c r="X72" s="54">
        <f t="shared" si="4"/>
        <v>0.36082258449999999</v>
      </c>
      <c r="Y72" s="54">
        <f t="shared" si="5"/>
        <v>0.30388108450000001</v>
      </c>
      <c r="Z72" s="54">
        <f t="shared" si="6"/>
        <v>0.28252782199999998</v>
      </c>
      <c r="AA72" s="54">
        <f t="shared" ref="AA72:AA74" si="65">+T72/Q72</f>
        <v>0.84218975627896153</v>
      </c>
      <c r="AB72" s="178">
        <f t="shared" ref="AB72:AB74" si="66">+V72/T72</f>
        <v>0.929731518053734</v>
      </c>
    </row>
    <row r="73" spans="1:28" ht="42" customHeight="1" x14ac:dyDescent="0.25">
      <c r="A73" s="114" t="s">
        <v>164</v>
      </c>
      <c r="B73" s="43" t="s">
        <v>41</v>
      </c>
      <c r="C73" s="43">
        <v>20</v>
      </c>
      <c r="D73" s="43" t="s">
        <v>38</v>
      </c>
      <c r="E73" s="44" t="s">
        <v>165</v>
      </c>
      <c r="F73" s="45">
        <v>575865651</v>
      </c>
      <c r="G73" s="45">
        <v>0</v>
      </c>
      <c r="H73" s="45">
        <v>0</v>
      </c>
      <c r="I73" s="45">
        <v>50000</v>
      </c>
      <c r="J73" s="45">
        <v>0</v>
      </c>
      <c r="K73" s="45">
        <f t="shared" si="8"/>
        <v>50000</v>
      </c>
      <c r="L73" s="46">
        <f t="shared" si="59"/>
        <v>575915651</v>
      </c>
      <c r="M73" s="51">
        <f t="shared" ref="M73:M136" si="67">L73/$L$307</f>
        <v>6.2988300551145007E-5</v>
      </c>
      <c r="N73" s="45">
        <v>0</v>
      </c>
      <c r="O73" s="45">
        <v>575865651</v>
      </c>
      <c r="P73" s="45">
        <f t="shared" si="60"/>
        <v>50000</v>
      </c>
      <c r="Q73" s="45">
        <v>575865651</v>
      </c>
      <c r="R73" s="45">
        <f t="shared" si="61"/>
        <v>50000</v>
      </c>
      <c r="S73" s="45">
        <f t="shared" si="62"/>
        <v>0</v>
      </c>
      <c r="T73" s="45">
        <v>0</v>
      </c>
      <c r="U73" s="45">
        <f t="shared" si="63"/>
        <v>575865651</v>
      </c>
      <c r="V73" s="45">
        <v>0</v>
      </c>
      <c r="W73" s="48">
        <f t="shared" si="64"/>
        <v>0</v>
      </c>
      <c r="X73" s="54">
        <f t="shared" ref="X73:X136" si="68">+Q73/L73</f>
        <v>0.99991318173084343</v>
      </c>
      <c r="Y73" s="54">
        <f t="shared" ref="Y73:Y136" si="69">+T73/L73</f>
        <v>0</v>
      </c>
      <c r="Z73" s="54">
        <f t="shared" ref="Z73:Z136" si="70">+V73/L73</f>
        <v>0</v>
      </c>
      <c r="AA73" s="54">
        <f t="shared" si="65"/>
        <v>0</v>
      </c>
      <c r="AB73" s="178" t="s">
        <v>40</v>
      </c>
    </row>
    <row r="74" spans="1:28" ht="53.25" customHeight="1" x14ac:dyDescent="0.25">
      <c r="A74" s="114" t="s">
        <v>166</v>
      </c>
      <c r="B74" s="43" t="s">
        <v>41</v>
      </c>
      <c r="C74" s="43">
        <v>20</v>
      </c>
      <c r="D74" s="43" t="s">
        <v>38</v>
      </c>
      <c r="E74" s="44" t="s">
        <v>167</v>
      </c>
      <c r="F74" s="45">
        <v>390000000</v>
      </c>
      <c r="G74" s="45">
        <v>0</v>
      </c>
      <c r="H74" s="45">
        <v>0</v>
      </c>
      <c r="I74" s="45">
        <v>0</v>
      </c>
      <c r="J74" s="45">
        <v>18430791</v>
      </c>
      <c r="K74" s="45">
        <f t="shared" si="8"/>
        <v>-18430791</v>
      </c>
      <c r="L74" s="46">
        <f t="shared" si="59"/>
        <v>371569209</v>
      </c>
      <c r="M74" s="51">
        <f t="shared" si="67"/>
        <v>4.0638786203160876E-5</v>
      </c>
      <c r="N74" s="45">
        <v>0</v>
      </c>
      <c r="O74" s="45">
        <v>371569209</v>
      </c>
      <c r="P74" s="45">
        <f t="shared" si="60"/>
        <v>0</v>
      </c>
      <c r="Q74" s="45">
        <v>1873242.92</v>
      </c>
      <c r="R74" s="45">
        <f t="shared" si="61"/>
        <v>369695966.07999998</v>
      </c>
      <c r="S74" s="45">
        <f t="shared" si="62"/>
        <v>369695966.07999998</v>
      </c>
      <c r="T74" s="45">
        <v>1873242.92</v>
      </c>
      <c r="U74" s="45">
        <f t="shared" si="63"/>
        <v>0</v>
      </c>
      <c r="V74" s="45">
        <v>1864179.92</v>
      </c>
      <c r="W74" s="48">
        <f t="shared" si="64"/>
        <v>9063</v>
      </c>
      <c r="X74" s="54">
        <f t="shared" si="68"/>
        <v>5.0414374351454936E-3</v>
      </c>
      <c r="Y74" s="54">
        <f t="shared" si="69"/>
        <v>5.0414374351454936E-3</v>
      </c>
      <c r="Z74" s="54">
        <f t="shared" si="70"/>
        <v>5.0170462859854461E-3</v>
      </c>
      <c r="AA74" s="54">
        <f t="shared" si="65"/>
        <v>1</v>
      </c>
      <c r="AB74" s="178">
        <f t="shared" si="66"/>
        <v>0.99516186613960356</v>
      </c>
    </row>
    <row r="75" spans="1:28" ht="69.75" customHeight="1" x14ac:dyDescent="0.25">
      <c r="A75" s="113" t="s">
        <v>168</v>
      </c>
      <c r="B75" s="32" t="s">
        <v>41</v>
      </c>
      <c r="C75" s="32">
        <v>20</v>
      </c>
      <c r="D75" s="32" t="s">
        <v>38</v>
      </c>
      <c r="E75" s="39" t="s">
        <v>169</v>
      </c>
      <c r="F75" s="59">
        <f>+F76+F77+F78</f>
        <v>12030383236</v>
      </c>
      <c r="G75" s="59">
        <f>+G76+G77+G78</f>
        <v>0</v>
      </c>
      <c r="H75" s="59">
        <f>+H76+H77+H78</f>
        <v>0</v>
      </c>
      <c r="I75" s="59">
        <f>+I76+I77+I78</f>
        <v>0</v>
      </c>
      <c r="J75" s="59">
        <f>+J76+J77+J78</f>
        <v>218901781</v>
      </c>
      <c r="K75" s="40">
        <f t="shared" ref="K75:K138" si="71">+G75-H75+I75-J75</f>
        <v>-218901781</v>
      </c>
      <c r="L75" s="59">
        <f>+L76+L77+L78</f>
        <v>11811481455</v>
      </c>
      <c r="M75" s="318">
        <f t="shared" si="67"/>
        <v>1.2918300493309836E-3</v>
      </c>
      <c r="N75" s="59">
        <f t="shared" ref="N75:W75" si="72">+N76+N77+N78</f>
        <v>0</v>
      </c>
      <c r="O75" s="59">
        <f>+O76+O77+O78</f>
        <v>11712899222.790001</v>
      </c>
      <c r="P75" s="59">
        <f>+P76+P77+P78</f>
        <v>98582232.209999084</v>
      </c>
      <c r="Q75" s="59">
        <f t="shared" si="72"/>
        <v>10404777798.620001</v>
      </c>
      <c r="R75" s="59">
        <f t="shared" si="72"/>
        <v>1406703656.3800001</v>
      </c>
      <c r="S75" s="59">
        <f t="shared" si="72"/>
        <v>1308121424.170001</v>
      </c>
      <c r="T75" s="59">
        <f t="shared" si="72"/>
        <v>4903225190.7699995</v>
      </c>
      <c r="U75" s="59">
        <f t="shared" si="72"/>
        <v>5501552607.8500004</v>
      </c>
      <c r="V75" s="59">
        <f t="shared" si="72"/>
        <v>4903225190.7699995</v>
      </c>
      <c r="W75" s="59">
        <f t="shared" si="72"/>
        <v>0</v>
      </c>
      <c r="X75" s="176">
        <f t="shared" si="68"/>
        <v>0.88090370697872811</v>
      </c>
      <c r="Y75" s="176">
        <f t="shared" si="69"/>
        <v>0.41512364130194535</v>
      </c>
      <c r="Z75" s="176">
        <f t="shared" si="70"/>
        <v>0.41512364130194535</v>
      </c>
      <c r="AA75" s="176">
        <f t="shared" si="37"/>
        <v>0.47124746781428822</v>
      </c>
      <c r="AB75" s="177">
        <f t="shared" si="43"/>
        <v>1</v>
      </c>
    </row>
    <row r="76" spans="1:28" ht="42" customHeight="1" x14ac:dyDescent="0.25">
      <c r="A76" s="114" t="s">
        <v>170</v>
      </c>
      <c r="B76" s="43" t="s">
        <v>41</v>
      </c>
      <c r="C76" s="43">
        <v>20</v>
      </c>
      <c r="D76" s="43" t="s">
        <v>38</v>
      </c>
      <c r="E76" s="44" t="s">
        <v>171</v>
      </c>
      <c r="F76" s="45">
        <v>1914398585</v>
      </c>
      <c r="G76" s="45">
        <v>0</v>
      </c>
      <c r="H76" s="45">
        <v>0</v>
      </c>
      <c r="I76" s="45">
        <v>0</v>
      </c>
      <c r="J76" s="45">
        <v>0</v>
      </c>
      <c r="K76" s="45">
        <f t="shared" si="71"/>
        <v>0</v>
      </c>
      <c r="L76" s="46">
        <f>+F76+K76</f>
        <v>1914398585</v>
      </c>
      <c r="M76" s="47">
        <f t="shared" si="67"/>
        <v>2.0937912216361474E-4</v>
      </c>
      <c r="N76" s="45">
        <v>0</v>
      </c>
      <c r="O76" s="45">
        <v>1891898585</v>
      </c>
      <c r="P76" s="45">
        <f>L76-O76</f>
        <v>22500000</v>
      </c>
      <c r="Q76" s="45">
        <v>1891898585</v>
      </c>
      <c r="R76" s="45">
        <f>+L76-Q76</f>
        <v>22500000</v>
      </c>
      <c r="S76" s="45">
        <f>O76-Q76</f>
        <v>0</v>
      </c>
      <c r="T76" s="45">
        <v>1891898585</v>
      </c>
      <c r="U76" s="45">
        <f>+Q76-T76</f>
        <v>0</v>
      </c>
      <c r="V76" s="45">
        <v>1891898585</v>
      </c>
      <c r="W76" s="48">
        <f>+T76-V76</f>
        <v>0</v>
      </c>
      <c r="X76" s="54">
        <f t="shared" si="68"/>
        <v>0.98824696164304782</v>
      </c>
      <c r="Y76" s="54">
        <f t="shared" si="69"/>
        <v>0.98824696164304782</v>
      </c>
      <c r="Z76" s="54">
        <f t="shared" si="70"/>
        <v>0.98824696164304782</v>
      </c>
      <c r="AA76" s="54">
        <f t="shared" si="37"/>
        <v>1</v>
      </c>
      <c r="AB76" s="178">
        <f t="shared" si="43"/>
        <v>1</v>
      </c>
    </row>
    <row r="77" spans="1:28" ht="42" customHeight="1" x14ac:dyDescent="0.25">
      <c r="A77" s="114" t="s">
        <v>172</v>
      </c>
      <c r="B77" s="43" t="s">
        <v>41</v>
      </c>
      <c r="C77" s="43">
        <v>20</v>
      </c>
      <c r="D77" s="43" t="s">
        <v>38</v>
      </c>
      <c r="E77" s="44" t="s">
        <v>173</v>
      </c>
      <c r="F77" s="45">
        <v>10099714462</v>
      </c>
      <c r="G77" s="45">
        <v>0</v>
      </c>
      <c r="H77" s="45">
        <v>0</v>
      </c>
      <c r="I77" s="45">
        <v>0</v>
      </c>
      <c r="J77" s="45">
        <v>218901781</v>
      </c>
      <c r="K77" s="45">
        <f t="shared" si="71"/>
        <v>-218901781</v>
      </c>
      <c r="L77" s="46">
        <f>+F77+K77</f>
        <v>9880812681</v>
      </c>
      <c r="M77" s="47">
        <f t="shared" si="67"/>
        <v>1.0806714451321497E-3</v>
      </c>
      <c r="N77" s="45">
        <v>0</v>
      </c>
      <c r="O77" s="45">
        <v>9810728448.7900009</v>
      </c>
      <c r="P77" s="45">
        <f>L77-O77</f>
        <v>70084232.209999084</v>
      </c>
      <c r="Q77" s="45">
        <v>8502609024</v>
      </c>
      <c r="R77" s="45">
        <f>+L77-Q77</f>
        <v>1378203657</v>
      </c>
      <c r="S77" s="45">
        <f>O77-Q77</f>
        <v>1308119424.7900009</v>
      </c>
      <c r="T77" s="45">
        <v>3011326605.1500001</v>
      </c>
      <c r="U77" s="45">
        <f>+Q77-T77</f>
        <v>5491282418.8500004</v>
      </c>
      <c r="V77" s="45">
        <v>3011326605.1500001</v>
      </c>
      <c r="W77" s="48">
        <f>+T77-V77</f>
        <v>0</v>
      </c>
      <c r="X77" s="54">
        <f t="shared" si="68"/>
        <v>0.86051717591507693</v>
      </c>
      <c r="Y77" s="54">
        <f t="shared" si="69"/>
        <v>0.30476507372116635</v>
      </c>
      <c r="Z77" s="54">
        <f t="shared" si="70"/>
        <v>0.30476507372116635</v>
      </c>
      <c r="AA77" s="54">
        <f t="shared" si="37"/>
        <v>0.35416500942828721</v>
      </c>
      <c r="AB77" s="178">
        <f t="shared" si="43"/>
        <v>1</v>
      </c>
    </row>
    <row r="78" spans="1:28" ht="42" customHeight="1" x14ac:dyDescent="0.25">
      <c r="A78" s="114" t="s">
        <v>174</v>
      </c>
      <c r="B78" s="43" t="s">
        <v>41</v>
      </c>
      <c r="C78" s="43">
        <v>20</v>
      </c>
      <c r="D78" s="43" t="s">
        <v>38</v>
      </c>
      <c r="E78" s="44" t="s">
        <v>175</v>
      </c>
      <c r="F78" s="45">
        <v>16270189</v>
      </c>
      <c r="G78" s="45">
        <v>0</v>
      </c>
      <c r="H78" s="45">
        <v>0</v>
      </c>
      <c r="I78" s="45">
        <v>0</v>
      </c>
      <c r="J78" s="45">
        <v>0</v>
      </c>
      <c r="K78" s="45">
        <f t="shared" si="71"/>
        <v>0</v>
      </c>
      <c r="L78" s="46">
        <f>+F78+K78</f>
        <v>16270189</v>
      </c>
      <c r="M78" s="51">
        <f t="shared" si="67"/>
        <v>1.7794820352189618E-6</v>
      </c>
      <c r="N78" s="45">
        <v>0</v>
      </c>
      <c r="O78" s="45">
        <v>10272189</v>
      </c>
      <c r="P78" s="45">
        <f>L78-O78</f>
        <v>5998000</v>
      </c>
      <c r="Q78" s="45">
        <v>10270189.619999999</v>
      </c>
      <c r="R78" s="45">
        <f>+L78-Q78</f>
        <v>5999999.3800000008</v>
      </c>
      <c r="S78" s="45">
        <f>O78-Q78</f>
        <v>1999.3800000008196</v>
      </c>
      <c r="T78" s="45">
        <v>0.62</v>
      </c>
      <c r="U78" s="45">
        <f>+Q78-T78</f>
        <v>10270189</v>
      </c>
      <c r="V78" s="45">
        <v>0.62</v>
      </c>
      <c r="W78" s="48">
        <f>+T78-V78</f>
        <v>0</v>
      </c>
      <c r="X78" s="54">
        <f t="shared" si="68"/>
        <v>0.6312274319616078</v>
      </c>
      <c r="Y78" s="350">
        <f t="shared" si="69"/>
        <v>3.8106502634972464E-8</v>
      </c>
      <c r="Z78" s="350">
        <f t="shared" si="70"/>
        <v>3.8106502634972464E-8</v>
      </c>
      <c r="AA78" s="350">
        <f t="shared" si="37"/>
        <v>6.0368895116855692E-8</v>
      </c>
      <c r="AB78" s="178">
        <f t="shared" si="43"/>
        <v>1</v>
      </c>
    </row>
    <row r="79" spans="1:28" ht="56.25" customHeight="1" x14ac:dyDescent="0.25">
      <c r="A79" s="113" t="s">
        <v>176</v>
      </c>
      <c r="B79" s="32" t="s">
        <v>41</v>
      </c>
      <c r="C79" s="32">
        <v>20</v>
      </c>
      <c r="D79" s="32" t="s">
        <v>38</v>
      </c>
      <c r="E79" s="39" t="s">
        <v>177</v>
      </c>
      <c r="F79" s="59">
        <f>SUM(F80:F85)</f>
        <v>7819768089</v>
      </c>
      <c r="G79" s="59">
        <f>SUM(G80:G85)</f>
        <v>0</v>
      </c>
      <c r="H79" s="59">
        <f>SUM(H80:H85)</f>
        <v>0</v>
      </c>
      <c r="I79" s="59">
        <f>SUM(I80:I85)</f>
        <v>279015000</v>
      </c>
      <c r="J79" s="59">
        <f>SUM(J80:J85)</f>
        <v>38567000</v>
      </c>
      <c r="K79" s="40">
        <f t="shared" si="71"/>
        <v>240448000</v>
      </c>
      <c r="L79" s="59">
        <f>SUM(L80:L85)</f>
        <v>8060216089</v>
      </c>
      <c r="M79" s="318">
        <f t="shared" si="67"/>
        <v>8.8155151303763847E-4</v>
      </c>
      <c r="N79" s="59">
        <f t="shared" ref="N79:W79" si="73">SUM(N80:N85)</f>
        <v>0</v>
      </c>
      <c r="O79" s="59">
        <f>SUM(O80:O85)</f>
        <v>7329485452</v>
      </c>
      <c r="P79" s="59">
        <f>SUM(P80:P85)</f>
        <v>730730637</v>
      </c>
      <c r="Q79" s="59">
        <f t="shared" si="73"/>
        <v>6583754153.8400011</v>
      </c>
      <c r="R79" s="59">
        <f t="shared" si="73"/>
        <v>1476461935.1600003</v>
      </c>
      <c r="S79" s="59">
        <f t="shared" si="73"/>
        <v>745731298.16000032</v>
      </c>
      <c r="T79" s="59">
        <f t="shared" si="73"/>
        <v>1357171920.9599998</v>
      </c>
      <c r="U79" s="59">
        <f t="shared" si="73"/>
        <v>5226582232.8799992</v>
      </c>
      <c r="V79" s="59">
        <f t="shared" si="73"/>
        <v>1353988042.9599998</v>
      </c>
      <c r="W79" s="59">
        <f t="shared" si="73"/>
        <v>3183878</v>
      </c>
      <c r="X79" s="176">
        <f t="shared" si="68"/>
        <v>0.81682104811371403</v>
      </c>
      <c r="Y79" s="176">
        <f t="shared" si="69"/>
        <v>0.16837909877033816</v>
      </c>
      <c r="Z79" s="176">
        <f t="shared" si="70"/>
        <v>0.16798408727624867</v>
      </c>
      <c r="AA79" s="176">
        <f t="shared" si="37"/>
        <v>0.20613951998320348</v>
      </c>
      <c r="AB79" s="177">
        <f t="shared" si="43"/>
        <v>0.99765403487146431</v>
      </c>
    </row>
    <row r="80" spans="1:28" ht="42" customHeight="1" x14ac:dyDescent="0.25">
      <c r="A80" s="114" t="s">
        <v>178</v>
      </c>
      <c r="B80" s="43" t="s">
        <v>41</v>
      </c>
      <c r="C80" s="43">
        <v>20</v>
      </c>
      <c r="D80" s="43" t="s">
        <v>38</v>
      </c>
      <c r="E80" s="44" t="s">
        <v>179</v>
      </c>
      <c r="F80" s="45">
        <v>2019600000</v>
      </c>
      <c r="G80" s="45">
        <v>0</v>
      </c>
      <c r="H80" s="45">
        <v>0</v>
      </c>
      <c r="I80" s="45">
        <v>0</v>
      </c>
      <c r="J80" s="45">
        <v>0</v>
      </c>
      <c r="K80" s="45">
        <f t="shared" si="71"/>
        <v>0</v>
      </c>
      <c r="L80" s="46">
        <f t="shared" ref="L80:L85" si="74">+F80+K80</f>
        <v>2019600000</v>
      </c>
      <c r="M80" s="47">
        <f t="shared" si="67"/>
        <v>2.2088507504911071E-4</v>
      </c>
      <c r="N80" s="45">
        <v>0</v>
      </c>
      <c r="O80" s="45">
        <v>1750721077</v>
      </c>
      <c r="P80" s="45">
        <f t="shared" ref="P80:P85" si="75">L80-O80</f>
        <v>268878923</v>
      </c>
      <c r="Q80" s="45">
        <v>1674230712.54</v>
      </c>
      <c r="R80" s="45">
        <f t="shared" ref="R80:R85" si="76">+L80-Q80</f>
        <v>345369287.46000004</v>
      </c>
      <c r="S80" s="45">
        <f t="shared" ref="S80:S85" si="77">O80-Q80</f>
        <v>76490364.460000038</v>
      </c>
      <c r="T80" s="45">
        <v>329755713.54000002</v>
      </c>
      <c r="U80" s="45">
        <f t="shared" ref="U80:U85" si="78">+Q80-T80</f>
        <v>1344474999</v>
      </c>
      <c r="V80" s="45">
        <v>329755713.54000002</v>
      </c>
      <c r="W80" s="48">
        <f t="shared" ref="W80:W85" si="79">+T80-V80</f>
        <v>0</v>
      </c>
      <c r="X80" s="54">
        <f t="shared" si="68"/>
        <v>0.82899124209744501</v>
      </c>
      <c r="Y80" s="54">
        <f t="shared" si="69"/>
        <v>0.16327773496732026</v>
      </c>
      <c r="Z80" s="54">
        <f t="shared" si="70"/>
        <v>0.16327773496732026</v>
      </c>
      <c r="AA80" s="54">
        <f t="shared" si="37"/>
        <v>0.19695954151965281</v>
      </c>
      <c r="AB80" s="178">
        <f t="shared" si="43"/>
        <v>1</v>
      </c>
    </row>
    <row r="81" spans="1:28" ht="72.75" customHeight="1" x14ac:dyDescent="0.25">
      <c r="A81" s="114" t="s">
        <v>180</v>
      </c>
      <c r="B81" s="43" t="s">
        <v>41</v>
      </c>
      <c r="C81" s="43">
        <v>20</v>
      </c>
      <c r="D81" s="43" t="s">
        <v>38</v>
      </c>
      <c r="E81" s="44" t="s">
        <v>181</v>
      </c>
      <c r="F81" s="45">
        <v>3432716328</v>
      </c>
      <c r="G81" s="45">
        <v>0</v>
      </c>
      <c r="H81" s="45">
        <v>0</v>
      </c>
      <c r="I81" s="45">
        <v>277000000</v>
      </c>
      <c r="J81" s="45">
        <v>0</v>
      </c>
      <c r="K81" s="45">
        <f t="shared" si="71"/>
        <v>277000000</v>
      </c>
      <c r="L81" s="46">
        <f t="shared" si="74"/>
        <v>3709716328</v>
      </c>
      <c r="M81" s="47">
        <f t="shared" si="67"/>
        <v>4.0573428873103158E-4</v>
      </c>
      <c r="N81" s="45">
        <v>0</v>
      </c>
      <c r="O81" s="45">
        <v>3577633218</v>
      </c>
      <c r="P81" s="45">
        <f t="shared" si="75"/>
        <v>132083110</v>
      </c>
      <c r="Q81" s="45">
        <v>3050234297.3899999</v>
      </c>
      <c r="R81" s="45">
        <f t="shared" si="76"/>
        <v>659482030.61000013</v>
      </c>
      <c r="S81" s="45">
        <f t="shared" si="77"/>
        <v>527398920.61000013</v>
      </c>
      <c r="T81" s="45">
        <v>540799297.38999999</v>
      </c>
      <c r="U81" s="45">
        <f t="shared" si="78"/>
        <v>2509435000</v>
      </c>
      <c r="V81" s="45">
        <v>540799297.38999999</v>
      </c>
      <c r="W81" s="48">
        <f t="shared" si="79"/>
        <v>0</v>
      </c>
      <c r="X81" s="54">
        <f t="shared" si="68"/>
        <v>0.82222844759519842</v>
      </c>
      <c r="Y81" s="54">
        <f t="shared" si="69"/>
        <v>0.14577915117341553</v>
      </c>
      <c r="Z81" s="54">
        <f t="shared" si="70"/>
        <v>0.14577915117341553</v>
      </c>
      <c r="AA81" s="54">
        <f t="shared" si="37"/>
        <v>0.1772976252521804</v>
      </c>
      <c r="AB81" s="178">
        <f t="shared" si="43"/>
        <v>1</v>
      </c>
    </row>
    <row r="82" spans="1:28" ht="72.75" customHeight="1" x14ac:dyDescent="0.25">
      <c r="A82" s="114" t="s">
        <v>182</v>
      </c>
      <c r="B82" s="43" t="s">
        <v>41</v>
      </c>
      <c r="C82" s="43">
        <v>20</v>
      </c>
      <c r="D82" s="43" t="s">
        <v>38</v>
      </c>
      <c r="E82" s="44" t="s">
        <v>183</v>
      </c>
      <c r="F82" s="45">
        <v>126060000</v>
      </c>
      <c r="G82" s="45">
        <v>0</v>
      </c>
      <c r="H82" s="45">
        <v>0</v>
      </c>
      <c r="I82" s="45">
        <v>0</v>
      </c>
      <c r="J82" s="45">
        <v>38567000</v>
      </c>
      <c r="K82" s="45">
        <f t="shared" si="71"/>
        <v>-38567000</v>
      </c>
      <c r="L82" s="46">
        <f t="shared" si="74"/>
        <v>87493000</v>
      </c>
      <c r="M82" s="52">
        <f t="shared" si="67"/>
        <v>9.5691710592552203E-6</v>
      </c>
      <c r="N82" s="45">
        <v>0</v>
      </c>
      <c r="O82" s="45">
        <v>87493000</v>
      </c>
      <c r="P82" s="45">
        <f t="shared" si="75"/>
        <v>0</v>
      </c>
      <c r="Q82" s="45">
        <v>19838063.920000002</v>
      </c>
      <c r="R82" s="45">
        <f t="shared" si="76"/>
        <v>67654936.079999998</v>
      </c>
      <c r="S82" s="45">
        <f t="shared" si="77"/>
        <v>67654936.079999998</v>
      </c>
      <c r="T82" s="45">
        <v>2345063.92</v>
      </c>
      <c r="U82" s="45">
        <f t="shared" si="78"/>
        <v>17493000</v>
      </c>
      <c r="V82" s="45">
        <v>2345063.92</v>
      </c>
      <c r="W82" s="48">
        <f t="shared" si="79"/>
        <v>0</v>
      </c>
      <c r="X82" s="54">
        <f t="shared" si="68"/>
        <v>0.22673886962385564</v>
      </c>
      <c r="Y82" s="54">
        <f t="shared" si="69"/>
        <v>2.6802874744265254E-2</v>
      </c>
      <c r="Z82" s="54">
        <f t="shared" si="70"/>
        <v>2.6802874744265254E-2</v>
      </c>
      <c r="AA82" s="54">
        <f t="shared" si="37"/>
        <v>0.11821032180644368</v>
      </c>
      <c r="AB82" s="178">
        <f t="shared" si="43"/>
        <v>1</v>
      </c>
    </row>
    <row r="83" spans="1:28" ht="42" customHeight="1" x14ac:dyDescent="0.25">
      <c r="A83" s="114" t="s">
        <v>184</v>
      </c>
      <c r="B83" s="43" t="s">
        <v>41</v>
      </c>
      <c r="C83" s="43">
        <v>20</v>
      </c>
      <c r="D83" s="43" t="s">
        <v>38</v>
      </c>
      <c r="E83" s="44" t="s">
        <v>185</v>
      </c>
      <c r="F83" s="45">
        <v>1621128348</v>
      </c>
      <c r="G83" s="45">
        <v>0</v>
      </c>
      <c r="H83" s="45">
        <v>0</v>
      </c>
      <c r="I83" s="45">
        <v>0</v>
      </c>
      <c r="J83" s="45">
        <v>0</v>
      </c>
      <c r="K83" s="45">
        <f t="shared" si="71"/>
        <v>0</v>
      </c>
      <c r="L83" s="46">
        <f t="shared" si="74"/>
        <v>1621128348</v>
      </c>
      <c r="M83" s="47">
        <f t="shared" si="67"/>
        <v>1.7730394969905965E-4</v>
      </c>
      <c r="N83" s="45">
        <v>0</v>
      </c>
      <c r="O83" s="45">
        <v>1410715581</v>
      </c>
      <c r="P83" s="45">
        <f t="shared" si="75"/>
        <v>210412767</v>
      </c>
      <c r="Q83" s="45">
        <v>1336552585.0799999</v>
      </c>
      <c r="R83" s="45">
        <f t="shared" si="76"/>
        <v>284575762.92000008</v>
      </c>
      <c r="S83" s="45">
        <f t="shared" si="77"/>
        <v>74162995.920000076</v>
      </c>
      <c r="T83" s="45">
        <v>360602368.01999998</v>
      </c>
      <c r="U83" s="45">
        <f t="shared" si="78"/>
        <v>975950217.05999994</v>
      </c>
      <c r="V83" s="45">
        <v>360602368.01999998</v>
      </c>
      <c r="W83" s="48">
        <f t="shared" si="79"/>
        <v>0</v>
      </c>
      <c r="X83" s="54">
        <f t="shared" si="68"/>
        <v>0.82445821561810106</v>
      </c>
      <c r="Y83" s="54">
        <f t="shared" si="69"/>
        <v>0.22243912301260924</v>
      </c>
      <c r="Z83" s="54">
        <f t="shared" si="70"/>
        <v>0.22243912301260924</v>
      </c>
      <c r="AA83" s="54">
        <f t="shared" si="37"/>
        <v>0.26980035955593618</v>
      </c>
      <c r="AB83" s="178">
        <f t="shared" si="43"/>
        <v>1</v>
      </c>
    </row>
    <row r="84" spans="1:28" ht="66" customHeight="1" x14ac:dyDescent="0.25">
      <c r="A84" s="114" t="s">
        <v>186</v>
      </c>
      <c r="B84" s="43" t="s">
        <v>41</v>
      </c>
      <c r="C84" s="43">
        <v>20</v>
      </c>
      <c r="D84" s="43" t="s">
        <v>38</v>
      </c>
      <c r="E84" s="44" t="s">
        <v>187</v>
      </c>
      <c r="F84" s="45">
        <v>239261533</v>
      </c>
      <c r="G84" s="45">
        <v>0</v>
      </c>
      <c r="H84" s="45">
        <v>0</v>
      </c>
      <c r="I84" s="45">
        <v>0</v>
      </c>
      <c r="J84" s="45">
        <v>0</v>
      </c>
      <c r="K84" s="45">
        <f t="shared" si="71"/>
        <v>0</v>
      </c>
      <c r="L84" s="46">
        <f t="shared" si="74"/>
        <v>239261533</v>
      </c>
      <c r="M84" s="52">
        <f t="shared" si="67"/>
        <v>2.6168202452500633E-5</v>
      </c>
      <c r="N84" s="45">
        <v>0</v>
      </c>
      <c r="O84" s="45">
        <v>122905696</v>
      </c>
      <c r="P84" s="45">
        <f t="shared" si="75"/>
        <v>116355837</v>
      </c>
      <c r="Q84" s="45">
        <v>122892779.27</v>
      </c>
      <c r="R84" s="45">
        <f t="shared" si="76"/>
        <v>116368753.73</v>
      </c>
      <c r="S84" s="45">
        <f t="shared" si="77"/>
        <v>12916.730000004172</v>
      </c>
      <c r="T84" s="45">
        <v>20273126.32</v>
      </c>
      <c r="U84" s="45">
        <f t="shared" si="78"/>
        <v>102619652.94999999</v>
      </c>
      <c r="V84" s="45">
        <v>17089248.32</v>
      </c>
      <c r="W84" s="48">
        <f t="shared" si="79"/>
        <v>3183878</v>
      </c>
      <c r="X84" s="54">
        <f t="shared" si="68"/>
        <v>0.51363366993891157</v>
      </c>
      <c r="Y84" s="54">
        <f t="shared" si="69"/>
        <v>8.473207567386104E-2</v>
      </c>
      <c r="Z84" s="54">
        <f t="shared" si="70"/>
        <v>7.1424972103643597E-2</v>
      </c>
      <c r="AA84" s="54">
        <f t="shared" si="37"/>
        <v>0.16496596822388718</v>
      </c>
      <c r="AB84" s="178">
        <f t="shared" si="43"/>
        <v>0.84295081332083366</v>
      </c>
    </row>
    <row r="85" spans="1:28" ht="82.5" customHeight="1" x14ac:dyDescent="0.25">
      <c r="A85" s="114" t="s">
        <v>188</v>
      </c>
      <c r="B85" s="43" t="s">
        <v>41</v>
      </c>
      <c r="C85" s="43">
        <v>20</v>
      </c>
      <c r="D85" s="43" t="s">
        <v>38</v>
      </c>
      <c r="E85" s="44" t="s">
        <v>189</v>
      </c>
      <c r="F85" s="45">
        <v>381001880</v>
      </c>
      <c r="G85" s="45">
        <v>0</v>
      </c>
      <c r="H85" s="45">
        <v>0</v>
      </c>
      <c r="I85" s="45">
        <v>2015000</v>
      </c>
      <c r="J85" s="45">
        <v>0</v>
      </c>
      <c r="K85" s="45">
        <f t="shared" si="71"/>
        <v>2015000</v>
      </c>
      <c r="L85" s="46">
        <f t="shared" si="74"/>
        <v>383016880</v>
      </c>
      <c r="M85" s="52">
        <f t="shared" si="67"/>
        <v>4.1890826046680643E-5</v>
      </c>
      <c r="N85" s="45">
        <v>0</v>
      </c>
      <c r="O85" s="45">
        <v>380016880</v>
      </c>
      <c r="P85" s="45">
        <f t="shared" si="75"/>
        <v>3000000</v>
      </c>
      <c r="Q85" s="45">
        <v>380005715.63999999</v>
      </c>
      <c r="R85" s="45">
        <f t="shared" si="76"/>
        <v>3011164.3600000143</v>
      </c>
      <c r="S85" s="45">
        <f t="shared" si="77"/>
        <v>11164.360000014305</v>
      </c>
      <c r="T85" s="45">
        <v>103396351.77</v>
      </c>
      <c r="U85" s="45">
        <f t="shared" si="78"/>
        <v>276609363.87</v>
      </c>
      <c r="V85" s="45">
        <v>103396351.77</v>
      </c>
      <c r="W85" s="48">
        <f t="shared" si="79"/>
        <v>0</v>
      </c>
      <c r="X85" s="54">
        <f t="shared" si="68"/>
        <v>0.99213829855227265</v>
      </c>
      <c r="Y85" s="54">
        <f t="shared" si="69"/>
        <v>0.26995246729073663</v>
      </c>
      <c r="Z85" s="54">
        <f t="shared" si="70"/>
        <v>0.26995246729073663</v>
      </c>
      <c r="AA85" s="54">
        <f t="shared" si="37"/>
        <v>0.27209156998036566</v>
      </c>
      <c r="AB85" s="178">
        <f t="shared" si="43"/>
        <v>1</v>
      </c>
    </row>
    <row r="86" spans="1:28" ht="42" customHeight="1" x14ac:dyDescent="0.25">
      <c r="A86" s="113" t="s">
        <v>190</v>
      </c>
      <c r="B86" s="32" t="s">
        <v>41</v>
      </c>
      <c r="C86" s="32">
        <v>20</v>
      </c>
      <c r="D86" s="32" t="s">
        <v>38</v>
      </c>
      <c r="E86" s="39" t="s">
        <v>191</v>
      </c>
      <c r="F86" s="59">
        <f>SUM(F87:F91)</f>
        <v>656925928</v>
      </c>
      <c r="G86" s="59">
        <f>SUM(G87:G91)</f>
        <v>0</v>
      </c>
      <c r="H86" s="59">
        <f>SUM(H87:H91)</f>
        <v>0</v>
      </c>
      <c r="I86" s="59">
        <f>SUM(I87:I91)</f>
        <v>0</v>
      </c>
      <c r="J86" s="59">
        <f>SUM(J87:J91)</f>
        <v>0</v>
      </c>
      <c r="K86" s="40">
        <f t="shared" si="71"/>
        <v>0</v>
      </c>
      <c r="L86" s="59">
        <f>SUM(L87:L91)</f>
        <v>656925928</v>
      </c>
      <c r="M86" s="318">
        <f t="shared" si="67"/>
        <v>7.1848451628038577E-5</v>
      </c>
      <c r="N86" s="59">
        <f t="shared" ref="N86:W86" si="80">SUM(N87:N91)</f>
        <v>0</v>
      </c>
      <c r="O86" s="59">
        <f>SUM(O87:O91)</f>
        <v>505950928</v>
      </c>
      <c r="P86" s="59">
        <f>SUM(P87:P91)</f>
        <v>150975000</v>
      </c>
      <c r="Q86" s="59">
        <f t="shared" si="80"/>
        <v>503430781.08000004</v>
      </c>
      <c r="R86" s="59">
        <f t="shared" si="80"/>
        <v>153495146.92000002</v>
      </c>
      <c r="S86" s="59">
        <f t="shared" si="80"/>
        <v>2520146.9200000009</v>
      </c>
      <c r="T86" s="59">
        <f t="shared" si="80"/>
        <v>6730770.0800000001</v>
      </c>
      <c r="U86" s="59">
        <f t="shared" si="80"/>
        <v>496700011</v>
      </c>
      <c r="V86" s="59">
        <f t="shared" si="80"/>
        <v>6726383.0800000001</v>
      </c>
      <c r="W86" s="59">
        <f t="shared" si="80"/>
        <v>4387</v>
      </c>
      <c r="X86" s="176">
        <f t="shared" si="68"/>
        <v>0.76634329628712727</v>
      </c>
      <c r="Y86" s="176">
        <f t="shared" si="69"/>
        <v>1.0245858464578672E-2</v>
      </c>
      <c r="Z86" s="176">
        <f t="shared" si="70"/>
        <v>1.0239180390517331E-2</v>
      </c>
      <c r="AA86" s="176">
        <f t="shared" si="37"/>
        <v>1.3369802429562636E-2</v>
      </c>
      <c r="AB86" s="177">
        <f t="shared" si="43"/>
        <v>0.99934821722509348</v>
      </c>
    </row>
    <row r="87" spans="1:28" ht="42" customHeight="1" x14ac:dyDescent="0.25">
      <c r="A87" s="114" t="s">
        <v>192</v>
      </c>
      <c r="B87" s="43" t="s">
        <v>41</v>
      </c>
      <c r="C87" s="43">
        <v>20</v>
      </c>
      <c r="D87" s="43" t="s">
        <v>38</v>
      </c>
      <c r="E87" s="44" t="s">
        <v>193</v>
      </c>
      <c r="F87" s="45">
        <v>168000000</v>
      </c>
      <c r="G87" s="45">
        <v>0</v>
      </c>
      <c r="H87" s="45">
        <v>0</v>
      </c>
      <c r="I87" s="45">
        <v>0</v>
      </c>
      <c r="J87" s="45">
        <v>0</v>
      </c>
      <c r="K87" s="45">
        <f t="shared" si="71"/>
        <v>0</v>
      </c>
      <c r="L87" s="46">
        <f t="shared" ref="L87:L92" si="81">+F87+K87</f>
        <v>168000000</v>
      </c>
      <c r="M87" s="52">
        <f t="shared" si="67"/>
        <v>1.8374278376040105E-5</v>
      </c>
      <c r="N87" s="45">
        <v>0</v>
      </c>
      <c r="O87" s="45">
        <v>168000000</v>
      </c>
      <c r="P87" s="45">
        <f t="shared" ref="P87:P92" si="82">L87-O87</f>
        <v>0</v>
      </c>
      <c r="Q87" s="45">
        <v>168000000</v>
      </c>
      <c r="R87" s="45">
        <f>+L87-Q87</f>
        <v>0</v>
      </c>
      <c r="S87" s="45">
        <f t="shared" ref="S87:S92" si="83">O87-Q87</f>
        <v>0</v>
      </c>
      <c r="T87" s="45">
        <v>0</v>
      </c>
      <c r="U87" s="45">
        <f t="shared" ref="U87:U92" si="84">+Q87-T87</f>
        <v>168000000</v>
      </c>
      <c r="V87" s="45">
        <v>0</v>
      </c>
      <c r="W87" s="48">
        <f t="shared" ref="W87:W92" si="85">+T87-V87</f>
        <v>0</v>
      </c>
      <c r="X87" s="54">
        <f t="shared" si="68"/>
        <v>1</v>
      </c>
      <c r="Y87" s="54">
        <f t="shared" si="69"/>
        <v>0</v>
      </c>
      <c r="Z87" s="54">
        <f t="shared" si="70"/>
        <v>0</v>
      </c>
      <c r="AA87" s="54">
        <f t="shared" si="37"/>
        <v>0</v>
      </c>
      <c r="AB87" s="178" t="s">
        <v>40</v>
      </c>
    </row>
    <row r="88" spans="1:28" ht="42" customHeight="1" x14ac:dyDescent="0.25">
      <c r="A88" s="114" t="s">
        <v>194</v>
      </c>
      <c r="B88" s="43" t="s">
        <v>41</v>
      </c>
      <c r="C88" s="43">
        <v>20</v>
      </c>
      <c r="D88" s="43" t="s">
        <v>38</v>
      </c>
      <c r="E88" s="44" t="s">
        <v>195</v>
      </c>
      <c r="F88" s="45">
        <v>24925928</v>
      </c>
      <c r="G88" s="45">
        <v>0</v>
      </c>
      <c r="H88" s="45">
        <v>0</v>
      </c>
      <c r="I88" s="45">
        <v>0</v>
      </c>
      <c r="J88" s="45">
        <v>0</v>
      </c>
      <c r="K88" s="45">
        <f t="shared" si="71"/>
        <v>0</v>
      </c>
      <c r="L88" s="46">
        <f t="shared" si="81"/>
        <v>24925928</v>
      </c>
      <c r="M88" s="52">
        <f t="shared" si="67"/>
        <v>2.7261663086495989E-6</v>
      </c>
      <c r="N88" s="45">
        <v>0</v>
      </c>
      <c r="O88" s="45">
        <v>7928928</v>
      </c>
      <c r="P88" s="45">
        <f t="shared" si="82"/>
        <v>16997000</v>
      </c>
      <c r="Q88" s="45">
        <v>7926278.8600000003</v>
      </c>
      <c r="R88" s="45">
        <f>+L88-Q88</f>
        <v>16999649.140000001</v>
      </c>
      <c r="S88" s="45">
        <f t="shared" si="83"/>
        <v>2649.1399999996647</v>
      </c>
      <c r="T88" s="45">
        <v>350.86</v>
      </c>
      <c r="U88" s="45">
        <f t="shared" si="84"/>
        <v>7925928</v>
      </c>
      <c r="V88" s="45">
        <v>350.86</v>
      </c>
      <c r="W88" s="48">
        <f t="shared" si="85"/>
        <v>0</v>
      </c>
      <c r="X88" s="54">
        <f t="shared" si="68"/>
        <v>0.31799333047900968</v>
      </c>
      <c r="Y88" s="182">
        <f t="shared" si="69"/>
        <v>1.4076105812389413E-5</v>
      </c>
      <c r="Z88" s="182">
        <f t="shared" si="70"/>
        <v>1.4076105812389413E-5</v>
      </c>
      <c r="AA88" s="182">
        <f t="shared" si="37"/>
        <v>4.4265412080139709E-5</v>
      </c>
      <c r="AB88" s="178">
        <f t="shared" si="43"/>
        <v>1</v>
      </c>
    </row>
    <row r="89" spans="1:28" ht="68.25" customHeight="1" x14ac:dyDescent="0.25">
      <c r="A89" s="114" t="s">
        <v>196</v>
      </c>
      <c r="B89" s="43" t="s">
        <v>41</v>
      </c>
      <c r="C89" s="43">
        <v>20</v>
      </c>
      <c r="D89" s="43" t="s">
        <v>38</v>
      </c>
      <c r="E89" s="44" t="s">
        <v>197</v>
      </c>
      <c r="F89" s="45">
        <v>3000000</v>
      </c>
      <c r="G89" s="45">
        <v>0</v>
      </c>
      <c r="H89" s="45">
        <v>0</v>
      </c>
      <c r="I89" s="45">
        <v>0</v>
      </c>
      <c r="J89" s="45">
        <v>0</v>
      </c>
      <c r="K89" s="45">
        <f t="shared" si="71"/>
        <v>0</v>
      </c>
      <c r="L89" s="46">
        <f t="shared" si="81"/>
        <v>3000000</v>
      </c>
      <c r="M89" s="52">
        <f t="shared" si="67"/>
        <v>3.2811211385785907E-7</v>
      </c>
      <c r="N89" s="45">
        <v>0</v>
      </c>
      <c r="O89" s="45">
        <v>3000000</v>
      </c>
      <c r="P89" s="45">
        <f t="shared" si="82"/>
        <v>0</v>
      </c>
      <c r="Q89" s="45">
        <v>495715</v>
      </c>
      <c r="R89" s="45">
        <f>+L89-Q89</f>
        <v>2504285</v>
      </c>
      <c r="S89" s="45">
        <f t="shared" si="83"/>
        <v>2504285</v>
      </c>
      <c r="T89" s="45">
        <v>495715</v>
      </c>
      <c r="U89" s="45">
        <f t="shared" si="84"/>
        <v>0</v>
      </c>
      <c r="V89" s="45">
        <v>491328</v>
      </c>
      <c r="W89" s="48">
        <f t="shared" si="85"/>
        <v>4387</v>
      </c>
      <c r="X89" s="54">
        <f t="shared" si="68"/>
        <v>0.16523833333333332</v>
      </c>
      <c r="Y89" s="54">
        <f t="shared" si="69"/>
        <v>0.16523833333333332</v>
      </c>
      <c r="Z89" s="54">
        <f t="shared" si="70"/>
        <v>0.163776</v>
      </c>
      <c r="AA89" s="54">
        <f t="shared" si="37"/>
        <v>1</v>
      </c>
      <c r="AB89" s="178">
        <f t="shared" si="43"/>
        <v>0.99115015684415442</v>
      </c>
    </row>
    <row r="90" spans="1:28" ht="42" customHeight="1" x14ac:dyDescent="0.25">
      <c r="A90" s="114" t="s">
        <v>198</v>
      </c>
      <c r="B90" s="43" t="s">
        <v>41</v>
      </c>
      <c r="C90" s="43">
        <v>20</v>
      </c>
      <c r="D90" s="43" t="s">
        <v>38</v>
      </c>
      <c r="E90" s="44" t="s">
        <v>199</v>
      </c>
      <c r="F90" s="45">
        <v>261680004</v>
      </c>
      <c r="G90" s="45">
        <v>0</v>
      </c>
      <c r="H90" s="45">
        <v>0</v>
      </c>
      <c r="I90" s="45">
        <v>0</v>
      </c>
      <c r="J90" s="45">
        <v>0</v>
      </c>
      <c r="K90" s="45">
        <f t="shared" si="71"/>
        <v>0</v>
      </c>
      <c r="L90" s="46">
        <f t="shared" si="81"/>
        <v>261680004</v>
      </c>
      <c r="M90" s="52">
        <f t="shared" si="67"/>
        <v>2.8620126422257669E-5</v>
      </c>
      <c r="N90" s="45">
        <v>0</v>
      </c>
      <c r="O90" s="45">
        <v>185307004</v>
      </c>
      <c r="P90" s="45">
        <f t="shared" si="82"/>
        <v>76373000</v>
      </c>
      <c r="Q90" s="45">
        <v>185303476.43000001</v>
      </c>
      <c r="R90" s="45">
        <f>+L90-Q90</f>
        <v>76376527.569999993</v>
      </c>
      <c r="S90" s="45">
        <f t="shared" si="83"/>
        <v>3527.5699999928474</v>
      </c>
      <c r="T90" s="45">
        <v>3472.43</v>
      </c>
      <c r="U90" s="45">
        <f t="shared" si="84"/>
        <v>185300004</v>
      </c>
      <c r="V90" s="45">
        <v>3472.43</v>
      </c>
      <c r="W90" s="48">
        <f t="shared" si="85"/>
        <v>0</v>
      </c>
      <c r="X90" s="54">
        <f t="shared" si="68"/>
        <v>0.70813005807658125</v>
      </c>
      <c r="Y90" s="182">
        <f t="shared" si="69"/>
        <v>1.3269756752220164E-5</v>
      </c>
      <c r="Z90" s="182">
        <f t="shared" si="70"/>
        <v>1.3269756752220164E-5</v>
      </c>
      <c r="AA90" s="182">
        <f t="shared" si="37"/>
        <v>1.8739151940906733E-5</v>
      </c>
      <c r="AB90" s="178">
        <f t="shared" si="43"/>
        <v>1</v>
      </c>
    </row>
    <row r="91" spans="1:28" ht="42" customHeight="1" x14ac:dyDescent="0.25">
      <c r="A91" s="114" t="s">
        <v>200</v>
      </c>
      <c r="B91" s="43" t="s">
        <v>41</v>
      </c>
      <c r="C91" s="43">
        <v>20</v>
      </c>
      <c r="D91" s="43" t="s">
        <v>38</v>
      </c>
      <c r="E91" s="44" t="s">
        <v>201</v>
      </c>
      <c r="F91" s="45">
        <v>199319996</v>
      </c>
      <c r="G91" s="45">
        <v>0</v>
      </c>
      <c r="H91" s="45">
        <v>0</v>
      </c>
      <c r="I91" s="45">
        <v>0</v>
      </c>
      <c r="J91" s="45">
        <v>0</v>
      </c>
      <c r="K91" s="45">
        <f t="shared" si="71"/>
        <v>0</v>
      </c>
      <c r="L91" s="46">
        <f t="shared" si="81"/>
        <v>199319996</v>
      </c>
      <c r="M91" s="52">
        <f t="shared" si="67"/>
        <v>2.1799768407233336E-5</v>
      </c>
      <c r="N91" s="45">
        <v>0</v>
      </c>
      <c r="O91" s="45">
        <v>141714996</v>
      </c>
      <c r="P91" s="45">
        <f t="shared" si="82"/>
        <v>57605000</v>
      </c>
      <c r="Q91" s="45">
        <v>141705310.78999999</v>
      </c>
      <c r="R91" s="45">
        <f>+L91-Q91</f>
        <v>57614685.210000008</v>
      </c>
      <c r="S91" s="45">
        <f t="shared" si="83"/>
        <v>9685.2100000083447</v>
      </c>
      <c r="T91" s="45">
        <v>6231231.79</v>
      </c>
      <c r="U91" s="45">
        <f t="shared" si="84"/>
        <v>135474079</v>
      </c>
      <c r="V91" s="45">
        <v>6231231.79</v>
      </c>
      <c r="W91" s="48">
        <f t="shared" si="85"/>
        <v>0</v>
      </c>
      <c r="X91" s="54">
        <f t="shared" si="68"/>
        <v>0.71094377701071187</v>
      </c>
      <c r="Y91" s="182">
        <f t="shared" si="69"/>
        <v>3.1262451911748985E-2</v>
      </c>
      <c r="Z91" s="182">
        <f t="shared" si="70"/>
        <v>3.1262451911748985E-2</v>
      </c>
      <c r="AA91" s="182">
        <f t="shared" si="37"/>
        <v>4.3973170485010024E-2</v>
      </c>
      <c r="AB91" s="178">
        <f t="shared" si="43"/>
        <v>1</v>
      </c>
    </row>
    <row r="92" spans="1:28" ht="42" customHeight="1" x14ac:dyDescent="0.25">
      <c r="A92" s="113" t="s">
        <v>202</v>
      </c>
      <c r="B92" s="32" t="s">
        <v>41</v>
      </c>
      <c r="C92" s="32">
        <v>20</v>
      </c>
      <c r="D92" s="32" t="s">
        <v>38</v>
      </c>
      <c r="E92" s="39" t="s">
        <v>203</v>
      </c>
      <c r="F92" s="59">
        <v>100000000</v>
      </c>
      <c r="G92" s="59">
        <v>0</v>
      </c>
      <c r="H92" s="59">
        <v>0</v>
      </c>
      <c r="I92" s="59">
        <v>0</v>
      </c>
      <c r="J92" s="59">
        <v>0</v>
      </c>
      <c r="K92" s="40">
        <f t="shared" si="71"/>
        <v>0</v>
      </c>
      <c r="L92" s="41">
        <f t="shared" si="81"/>
        <v>100000000</v>
      </c>
      <c r="M92" s="319">
        <f t="shared" si="67"/>
        <v>1.0937070461928635E-5</v>
      </c>
      <c r="N92" s="59">
        <v>0</v>
      </c>
      <c r="O92" s="59">
        <v>16518910.140000001</v>
      </c>
      <c r="P92" s="59">
        <f t="shared" si="82"/>
        <v>83481089.859999999</v>
      </c>
      <c r="Q92" s="59">
        <v>16518910.140000001</v>
      </c>
      <c r="R92" s="59">
        <v>0</v>
      </c>
      <c r="S92" s="59">
        <f t="shared" si="83"/>
        <v>0</v>
      </c>
      <c r="T92" s="59">
        <v>16518910.140000001</v>
      </c>
      <c r="U92" s="59">
        <f t="shared" si="84"/>
        <v>0</v>
      </c>
      <c r="V92" s="59">
        <v>16089048.550000001</v>
      </c>
      <c r="W92" s="59">
        <f t="shared" si="85"/>
        <v>429861.58999999985</v>
      </c>
      <c r="X92" s="176">
        <f t="shared" si="68"/>
        <v>0.16518910140000001</v>
      </c>
      <c r="Y92" s="176">
        <f t="shared" si="69"/>
        <v>0.16518910140000001</v>
      </c>
      <c r="Z92" s="176">
        <f t="shared" si="70"/>
        <v>0.16089048550000001</v>
      </c>
      <c r="AA92" s="176">
        <f t="shared" si="37"/>
        <v>1</v>
      </c>
      <c r="AB92" s="177">
        <f t="shared" si="43"/>
        <v>0.97397760588580817</v>
      </c>
    </row>
    <row r="93" spans="1:28" s="76" customFormat="1" ht="42" customHeight="1" x14ac:dyDescent="0.25">
      <c r="A93" s="199" t="s">
        <v>204</v>
      </c>
      <c r="B93" s="71" t="s">
        <v>37</v>
      </c>
      <c r="C93" s="71">
        <v>10</v>
      </c>
      <c r="D93" s="71" t="s">
        <v>38</v>
      </c>
      <c r="E93" s="72" t="s">
        <v>205</v>
      </c>
      <c r="F93" s="73">
        <f>+F103</f>
        <v>10647256000</v>
      </c>
      <c r="G93" s="73">
        <f t="shared" ref="G93:J93" si="86">+G103</f>
        <v>0</v>
      </c>
      <c r="H93" s="73">
        <f t="shared" si="86"/>
        <v>0</v>
      </c>
      <c r="I93" s="73">
        <f t="shared" si="86"/>
        <v>0</v>
      </c>
      <c r="J93" s="73">
        <f t="shared" si="86"/>
        <v>0</v>
      </c>
      <c r="K93" s="41">
        <f t="shared" si="71"/>
        <v>0</v>
      </c>
      <c r="L93" s="73">
        <f>+L103</f>
        <v>10647256000</v>
      </c>
      <c r="M93" s="324">
        <f t="shared" si="67"/>
        <v>1.1644978909819243E-3</v>
      </c>
      <c r="N93" s="73">
        <f t="shared" ref="N93:W93" si="87">+N103</f>
        <v>0</v>
      </c>
      <c r="O93" s="73">
        <f t="shared" si="87"/>
        <v>386198125.37</v>
      </c>
      <c r="P93" s="73">
        <f t="shared" si="87"/>
        <v>10261057874.630001</v>
      </c>
      <c r="Q93" s="73">
        <f t="shared" si="87"/>
        <v>2568570.7600000002</v>
      </c>
      <c r="R93" s="73">
        <f t="shared" si="87"/>
        <v>10644687429.24</v>
      </c>
      <c r="S93" s="73">
        <f t="shared" si="87"/>
        <v>383629554.60999995</v>
      </c>
      <c r="T93" s="73">
        <f t="shared" si="87"/>
        <v>2568570.7600000002</v>
      </c>
      <c r="U93" s="73">
        <f t="shared" si="87"/>
        <v>0</v>
      </c>
      <c r="V93" s="73">
        <f t="shared" si="87"/>
        <v>2568570.7600000002</v>
      </c>
      <c r="W93" s="73">
        <f t="shared" si="87"/>
        <v>0</v>
      </c>
      <c r="X93" s="176">
        <f t="shared" si="68"/>
        <v>2.4124250980722171E-4</v>
      </c>
      <c r="Y93" s="176">
        <f t="shared" si="69"/>
        <v>2.4124250980722171E-4</v>
      </c>
      <c r="Z93" s="176">
        <f t="shared" si="70"/>
        <v>2.4124250980722171E-4</v>
      </c>
      <c r="AA93" s="176">
        <f t="shared" si="37"/>
        <v>1</v>
      </c>
      <c r="AB93" s="177">
        <f t="shared" si="43"/>
        <v>1</v>
      </c>
    </row>
    <row r="94" spans="1:28" ht="42" customHeight="1" x14ac:dyDescent="0.25">
      <c r="A94" s="113" t="s">
        <v>204</v>
      </c>
      <c r="B94" s="32" t="s">
        <v>41</v>
      </c>
      <c r="C94" s="32">
        <v>20</v>
      </c>
      <c r="D94" s="32" t="s">
        <v>38</v>
      </c>
      <c r="E94" s="39" t="s">
        <v>205</v>
      </c>
      <c r="F94" s="59">
        <f>+F95+F98</f>
        <v>5638845092</v>
      </c>
      <c r="G94" s="59">
        <f t="shared" ref="G94:I94" si="88">+G95+G98</f>
        <v>0</v>
      </c>
      <c r="H94" s="59">
        <f t="shared" si="88"/>
        <v>0</v>
      </c>
      <c r="I94" s="59">
        <f t="shared" si="88"/>
        <v>0</v>
      </c>
      <c r="J94" s="59">
        <f>+J95+J98</f>
        <v>0</v>
      </c>
      <c r="K94" s="40">
        <f t="shared" si="71"/>
        <v>0</v>
      </c>
      <c r="L94" s="59">
        <f>+L95+L98</f>
        <v>5638845092</v>
      </c>
      <c r="M94" s="318">
        <f t="shared" si="67"/>
        <v>6.1672446095104461E-4</v>
      </c>
      <c r="N94" s="59">
        <f t="shared" ref="N94:W94" si="89">+N95+N98</f>
        <v>5423125092</v>
      </c>
      <c r="O94" s="59">
        <f>+O95+O98</f>
        <v>215720000</v>
      </c>
      <c r="P94" s="59">
        <f t="shared" si="89"/>
        <v>5423125092</v>
      </c>
      <c r="Q94" s="59">
        <f t="shared" si="89"/>
        <v>21929471</v>
      </c>
      <c r="R94" s="59">
        <f t="shared" si="89"/>
        <v>5616915621</v>
      </c>
      <c r="S94" s="59">
        <f t="shared" si="89"/>
        <v>193790529</v>
      </c>
      <c r="T94" s="59">
        <f t="shared" si="89"/>
        <v>13779264</v>
      </c>
      <c r="U94" s="59">
        <f t="shared" si="89"/>
        <v>8150207</v>
      </c>
      <c r="V94" s="59">
        <f t="shared" si="89"/>
        <v>13779264</v>
      </c>
      <c r="W94" s="59">
        <f t="shared" si="89"/>
        <v>0</v>
      </c>
      <c r="X94" s="176">
        <f t="shared" si="68"/>
        <v>3.8890004322182929E-3</v>
      </c>
      <c r="Y94" s="176">
        <f t="shared" si="69"/>
        <v>2.4436322997326274E-3</v>
      </c>
      <c r="Z94" s="176">
        <f t="shared" si="70"/>
        <v>2.4436322997326274E-3</v>
      </c>
      <c r="AA94" s="176">
        <f t="shared" si="37"/>
        <v>0.62834456882247636</v>
      </c>
      <c r="AB94" s="177">
        <f t="shared" si="43"/>
        <v>1</v>
      </c>
    </row>
    <row r="95" spans="1:28" ht="42" customHeight="1" x14ac:dyDescent="0.25">
      <c r="A95" s="113" t="s">
        <v>206</v>
      </c>
      <c r="B95" s="32" t="s">
        <v>41</v>
      </c>
      <c r="C95" s="32">
        <v>20</v>
      </c>
      <c r="D95" s="32" t="s">
        <v>38</v>
      </c>
      <c r="E95" s="39" t="s">
        <v>207</v>
      </c>
      <c r="F95" s="59">
        <f t="shared" ref="F95:J96" si="90">+F96</f>
        <v>5423125092</v>
      </c>
      <c r="G95" s="59">
        <f t="shared" si="90"/>
        <v>0</v>
      </c>
      <c r="H95" s="59">
        <f t="shared" si="90"/>
        <v>0</v>
      </c>
      <c r="I95" s="59">
        <f t="shared" si="90"/>
        <v>0</v>
      </c>
      <c r="J95" s="59">
        <f t="shared" si="90"/>
        <v>0</v>
      </c>
      <c r="K95" s="40">
        <f t="shared" si="71"/>
        <v>0</v>
      </c>
      <c r="L95" s="59">
        <f>+L96</f>
        <v>5423125092</v>
      </c>
      <c r="M95" s="318">
        <f t="shared" si="67"/>
        <v>5.9313101255057212E-4</v>
      </c>
      <c r="N95" s="59">
        <f t="shared" ref="N95:W96" si="91">+N96</f>
        <v>5423125092</v>
      </c>
      <c r="O95" s="59">
        <f t="shared" si="91"/>
        <v>0</v>
      </c>
      <c r="P95" s="59">
        <f t="shared" si="91"/>
        <v>5423125092</v>
      </c>
      <c r="Q95" s="59">
        <f t="shared" si="91"/>
        <v>0</v>
      </c>
      <c r="R95" s="59">
        <f t="shared" si="91"/>
        <v>5423125092</v>
      </c>
      <c r="S95" s="59">
        <f t="shared" si="91"/>
        <v>0</v>
      </c>
      <c r="T95" s="59">
        <f t="shared" si="91"/>
        <v>0</v>
      </c>
      <c r="U95" s="59">
        <f t="shared" si="91"/>
        <v>0</v>
      </c>
      <c r="V95" s="59">
        <f t="shared" si="91"/>
        <v>0</v>
      </c>
      <c r="W95" s="59">
        <f t="shared" si="91"/>
        <v>0</v>
      </c>
      <c r="X95" s="176">
        <f t="shared" si="68"/>
        <v>0</v>
      </c>
      <c r="Y95" s="176">
        <f t="shared" si="69"/>
        <v>0</v>
      </c>
      <c r="Z95" s="176">
        <f t="shared" si="70"/>
        <v>0</v>
      </c>
      <c r="AA95" s="176" t="s">
        <v>40</v>
      </c>
      <c r="AB95" s="177" t="s">
        <v>40</v>
      </c>
    </row>
    <row r="96" spans="1:28" ht="42" customHeight="1" x14ac:dyDescent="0.25">
      <c r="A96" s="113" t="s">
        <v>208</v>
      </c>
      <c r="B96" s="32" t="s">
        <v>41</v>
      </c>
      <c r="C96" s="32">
        <v>20</v>
      </c>
      <c r="D96" s="32" t="s">
        <v>38</v>
      </c>
      <c r="E96" s="78" t="s">
        <v>209</v>
      </c>
      <c r="F96" s="59">
        <f t="shared" si="90"/>
        <v>5423125092</v>
      </c>
      <c r="G96" s="59">
        <f t="shared" si="90"/>
        <v>0</v>
      </c>
      <c r="H96" s="59">
        <f t="shared" si="90"/>
        <v>0</v>
      </c>
      <c r="I96" s="59">
        <f t="shared" si="90"/>
        <v>0</v>
      </c>
      <c r="J96" s="59">
        <f t="shared" si="90"/>
        <v>0</v>
      </c>
      <c r="K96" s="40">
        <f t="shared" si="71"/>
        <v>0</v>
      </c>
      <c r="L96" s="59">
        <f>+L97</f>
        <v>5423125092</v>
      </c>
      <c r="M96" s="318">
        <f t="shared" si="67"/>
        <v>5.9313101255057212E-4</v>
      </c>
      <c r="N96" s="59">
        <f t="shared" si="91"/>
        <v>5423125092</v>
      </c>
      <c r="O96" s="59">
        <f t="shared" si="91"/>
        <v>0</v>
      </c>
      <c r="P96" s="59">
        <f t="shared" si="91"/>
        <v>5423125092</v>
      </c>
      <c r="Q96" s="59">
        <f t="shared" si="91"/>
        <v>0</v>
      </c>
      <c r="R96" s="59">
        <f t="shared" si="91"/>
        <v>5423125092</v>
      </c>
      <c r="S96" s="59">
        <f t="shared" si="91"/>
        <v>0</v>
      </c>
      <c r="T96" s="59">
        <f t="shared" si="91"/>
        <v>0</v>
      </c>
      <c r="U96" s="59">
        <f t="shared" si="91"/>
        <v>0</v>
      </c>
      <c r="V96" s="59">
        <f t="shared" si="91"/>
        <v>0</v>
      </c>
      <c r="W96" s="59">
        <f t="shared" si="91"/>
        <v>0</v>
      </c>
      <c r="X96" s="176">
        <f t="shared" si="68"/>
        <v>0</v>
      </c>
      <c r="Y96" s="176">
        <f t="shared" si="69"/>
        <v>0</v>
      </c>
      <c r="Z96" s="176">
        <f t="shared" si="70"/>
        <v>0</v>
      </c>
      <c r="AA96" s="176" t="s">
        <v>40</v>
      </c>
      <c r="AB96" s="177" t="s">
        <v>40</v>
      </c>
    </row>
    <row r="97" spans="1:28" ht="42" customHeight="1" x14ac:dyDescent="0.25">
      <c r="A97" s="114" t="s">
        <v>210</v>
      </c>
      <c r="B97" s="43" t="s">
        <v>41</v>
      </c>
      <c r="C97" s="43">
        <v>20</v>
      </c>
      <c r="D97" s="43" t="s">
        <v>38</v>
      </c>
      <c r="E97" s="44" t="s">
        <v>211</v>
      </c>
      <c r="F97" s="58">
        <v>5423125092</v>
      </c>
      <c r="G97" s="45">
        <v>0</v>
      </c>
      <c r="H97" s="45">
        <v>0</v>
      </c>
      <c r="I97" s="45">
        <v>0</v>
      </c>
      <c r="J97" s="45">
        <v>0</v>
      </c>
      <c r="K97" s="45">
        <f t="shared" si="71"/>
        <v>0</v>
      </c>
      <c r="L97" s="46">
        <f>+F97+K97</f>
        <v>5423125092</v>
      </c>
      <c r="M97" s="52">
        <f t="shared" si="67"/>
        <v>5.9313101255057212E-4</v>
      </c>
      <c r="N97" s="58">
        <v>5423125092</v>
      </c>
      <c r="O97" s="45">
        <v>0</v>
      </c>
      <c r="P97" s="45">
        <f>L97-O97</f>
        <v>5423125092</v>
      </c>
      <c r="Q97" s="45">
        <v>0</v>
      </c>
      <c r="R97" s="45">
        <f>+L97-Q97</f>
        <v>5423125092</v>
      </c>
      <c r="S97" s="45">
        <f>O97-Q97</f>
        <v>0</v>
      </c>
      <c r="T97" s="45">
        <v>0</v>
      </c>
      <c r="U97" s="45">
        <f>+Q97-T97</f>
        <v>0</v>
      </c>
      <c r="V97" s="45">
        <v>0</v>
      </c>
      <c r="W97" s="48">
        <f>+T97-V97</f>
        <v>0</v>
      </c>
      <c r="X97" s="54">
        <f t="shared" si="68"/>
        <v>0</v>
      </c>
      <c r="Y97" s="54">
        <f t="shared" si="69"/>
        <v>0</v>
      </c>
      <c r="Z97" s="54">
        <f t="shared" si="70"/>
        <v>0</v>
      </c>
      <c r="AA97" s="54" t="s">
        <v>40</v>
      </c>
      <c r="AB97" s="178" t="s">
        <v>40</v>
      </c>
    </row>
    <row r="98" spans="1:28" ht="42" customHeight="1" x14ac:dyDescent="0.25">
      <c r="A98" s="113" t="s">
        <v>212</v>
      </c>
      <c r="B98" s="32" t="s">
        <v>41</v>
      </c>
      <c r="C98" s="32">
        <v>20</v>
      </c>
      <c r="D98" s="32" t="s">
        <v>38</v>
      </c>
      <c r="E98" s="39" t="s">
        <v>213</v>
      </c>
      <c r="F98" s="59">
        <f t="shared" ref="F98:J99" si="92">+F99</f>
        <v>215720000</v>
      </c>
      <c r="G98" s="59">
        <f t="shared" si="92"/>
        <v>0</v>
      </c>
      <c r="H98" s="59">
        <f t="shared" si="92"/>
        <v>0</v>
      </c>
      <c r="I98" s="59">
        <f t="shared" si="92"/>
        <v>0</v>
      </c>
      <c r="J98" s="59">
        <f t="shared" si="92"/>
        <v>0</v>
      </c>
      <c r="K98" s="40">
        <f t="shared" si="71"/>
        <v>0</v>
      </c>
      <c r="L98" s="59">
        <f>+L99</f>
        <v>215720000</v>
      </c>
      <c r="M98" s="319">
        <f t="shared" si="67"/>
        <v>2.3593448400472452E-5</v>
      </c>
      <c r="N98" s="59">
        <f t="shared" ref="N98:W99" si="93">+N99</f>
        <v>0</v>
      </c>
      <c r="O98" s="59">
        <f t="shared" si="93"/>
        <v>215720000</v>
      </c>
      <c r="P98" s="59">
        <f t="shared" si="93"/>
        <v>0</v>
      </c>
      <c r="Q98" s="59">
        <f t="shared" si="93"/>
        <v>21929471</v>
      </c>
      <c r="R98" s="59">
        <f t="shared" si="93"/>
        <v>193790529</v>
      </c>
      <c r="S98" s="59">
        <f t="shared" si="93"/>
        <v>193790529</v>
      </c>
      <c r="T98" s="59">
        <f t="shared" si="93"/>
        <v>13779264</v>
      </c>
      <c r="U98" s="59">
        <f t="shared" si="93"/>
        <v>8150207</v>
      </c>
      <c r="V98" s="59">
        <f t="shared" si="93"/>
        <v>13779264</v>
      </c>
      <c r="W98" s="59">
        <f t="shared" si="93"/>
        <v>0</v>
      </c>
      <c r="X98" s="176">
        <f t="shared" si="68"/>
        <v>0.10165710643426665</v>
      </c>
      <c r="Y98" s="176">
        <f t="shared" si="69"/>
        <v>6.3875690710179858E-2</v>
      </c>
      <c r="Z98" s="176">
        <f t="shared" si="70"/>
        <v>6.3875690710179858E-2</v>
      </c>
      <c r="AA98" s="176">
        <f t="shared" ref="AA98:AA106" si="94">+T98/Q98</f>
        <v>0.62834456882247636</v>
      </c>
      <c r="AB98" s="177">
        <f t="shared" ref="AB98:AB106" si="95">+V98/T98</f>
        <v>1</v>
      </c>
    </row>
    <row r="99" spans="1:28" ht="42" customHeight="1" x14ac:dyDescent="0.25">
      <c r="A99" s="113" t="s">
        <v>214</v>
      </c>
      <c r="B99" s="32" t="s">
        <v>41</v>
      </c>
      <c r="C99" s="32">
        <v>20</v>
      </c>
      <c r="D99" s="32" t="s">
        <v>38</v>
      </c>
      <c r="E99" s="39" t="s">
        <v>215</v>
      </c>
      <c r="F99" s="59">
        <f t="shared" si="92"/>
        <v>215720000</v>
      </c>
      <c r="G99" s="59">
        <f t="shared" si="92"/>
        <v>0</v>
      </c>
      <c r="H99" s="59">
        <f t="shared" si="92"/>
        <v>0</v>
      </c>
      <c r="I99" s="59">
        <f t="shared" si="92"/>
        <v>0</v>
      </c>
      <c r="J99" s="59">
        <f t="shared" si="92"/>
        <v>0</v>
      </c>
      <c r="K99" s="40">
        <f t="shared" si="71"/>
        <v>0</v>
      </c>
      <c r="L99" s="59">
        <f>+L100</f>
        <v>215720000</v>
      </c>
      <c r="M99" s="319">
        <f t="shared" si="67"/>
        <v>2.3593448400472452E-5</v>
      </c>
      <c r="N99" s="59">
        <f t="shared" si="93"/>
        <v>0</v>
      </c>
      <c r="O99" s="59">
        <f t="shared" si="93"/>
        <v>215720000</v>
      </c>
      <c r="P99" s="59">
        <f t="shared" si="93"/>
        <v>0</v>
      </c>
      <c r="Q99" s="59">
        <f t="shared" si="93"/>
        <v>21929471</v>
      </c>
      <c r="R99" s="59">
        <f t="shared" si="93"/>
        <v>193790529</v>
      </c>
      <c r="S99" s="59">
        <f t="shared" si="93"/>
        <v>193790529</v>
      </c>
      <c r="T99" s="59">
        <f t="shared" si="93"/>
        <v>13779264</v>
      </c>
      <c r="U99" s="59">
        <f t="shared" si="93"/>
        <v>8150207</v>
      </c>
      <c r="V99" s="59">
        <f t="shared" si="93"/>
        <v>13779264</v>
      </c>
      <c r="W99" s="59">
        <f t="shared" si="93"/>
        <v>0</v>
      </c>
      <c r="X99" s="176">
        <f t="shared" si="68"/>
        <v>0.10165710643426665</v>
      </c>
      <c r="Y99" s="176">
        <f t="shared" si="69"/>
        <v>6.3875690710179858E-2</v>
      </c>
      <c r="Z99" s="176">
        <f t="shared" si="70"/>
        <v>6.3875690710179858E-2</v>
      </c>
      <c r="AA99" s="176">
        <f t="shared" si="94"/>
        <v>0.62834456882247636</v>
      </c>
      <c r="AB99" s="177">
        <f t="shared" si="95"/>
        <v>1</v>
      </c>
    </row>
    <row r="100" spans="1:28" ht="42" customHeight="1" x14ac:dyDescent="0.25">
      <c r="A100" s="113" t="s">
        <v>216</v>
      </c>
      <c r="B100" s="32" t="s">
        <v>41</v>
      </c>
      <c r="C100" s="32">
        <v>20</v>
      </c>
      <c r="D100" s="32" t="s">
        <v>38</v>
      </c>
      <c r="E100" s="39" t="s">
        <v>217</v>
      </c>
      <c r="F100" s="59">
        <f>+F101+F102</f>
        <v>215720000</v>
      </c>
      <c r="G100" s="59">
        <f>+G101+G102</f>
        <v>0</v>
      </c>
      <c r="H100" s="59">
        <f>+H101+H102</f>
        <v>0</v>
      </c>
      <c r="I100" s="59">
        <f>+I101+I102</f>
        <v>0</v>
      </c>
      <c r="J100" s="59">
        <f>+J101+J102</f>
        <v>0</v>
      </c>
      <c r="K100" s="40">
        <f t="shared" si="71"/>
        <v>0</v>
      </c>
      <c r="L100" s="59">
        <f>+L101+L102</f>
        <v>215720000</v>
      </c>
      <c r="M100" s="319">
        <f t="shared" si="67"/>
        <v>2.3593448400472452E-5</v>
      </c>
      <c r="N100" s="59">
        <f t="shared" ref="N100:W100" si="96">+N101+N102</f>
        <v>0</v>
      </c>
      <c r="O100" s="59">
        <f>+O101+O102</f>
        <v>215720000</v>
      </c>
      <c r="P100" s="59">
        <f t="shared" si="96"/>
        <v>0</v>
      </c>
      <c r="Q100" s="59">
        <f t="shared" si="96"/>
        <v>21929471</v>
      </c>
      <c r="R100" s="59">
        <f t="shared" si="96"/>
        <v>193790529</v>
      </c>
      <c r="S100" s="59">
        <f t="shared" si="96"/>
        <v>193790529</v>
      </c>
      <c r="T100" s="59">
        <f t="shared" si="96"/>
        <v>13779264</v>
      </c>
      <c r="U100" s="59">
        <f t="shared" si="96"/>
        <v>8150207</v>
      </c>
      <c r="V100" s="59">
        <f t="shared" si="96"/>
        <v>13779264</v>
      </c>
      <c r="W100" s="59">
        <f t="shared" si="96"/>
        <v>0</v>
      </c>
      <c r="X100" s="176">
        <f t="shared" si="68"/>
        <v>0.10165710643426665</v>
      </c>
      <c r="Y100" s="176">
        <f t="shared" si="69"/>
        <v>6.3875690710179858E-2</v>
      </c>
      <c r="Z100" s="176">
        <f t="shared" si="70"/>
        <v>6.3875690710179858E-2</v>
      </c>
      <c r="AA100" s="176">
        <f t="shared" si="94"/>
        <v>0.62834456882247636</v>
      </c>
      <c r="AB100" s="177">
        <f t="shared" si="95"/>
        <v>1</v>
      </c>
    </row>
    <row r="101" spans="1:28" ht="42" customHeight="1" x14ac:dyDescent="0.25">
      <c r="A101" s="114" t="s">
        <v>218</v>
      </c>
      <c r="B101" s="43" t="s">
        <v>41</v>
      </c>
      <c r="C101" s="43">
        <v>20</v>
      </c>
      <c r="D101" s="43" t="s">
        <v>38</v>
      </c>
      <c r="E101" s="44" t="s">
        <v>219</v>
      </c>
      <c r="F101" s="48">
        <v>59277258</v>
      </c>
      <c r="G101" s="45">
        <v>0</v>
      </c>
      <c r="H101" s="45">
        <v>0</v>
      </c>
      <c r="I101" s="45">
        <v>0</v>
      </c>
      <c r="J101" s="45">
        <v>0</v>
      </c>
      <c r="K101" s="45">
        <f t="shared" si="71"/>
        <v>0</v>
      </c>
      <c r="L101" s="46">
        <f>+F101+K101</f>
        <v>59277258</v>
      </c>
      <c r="M101" s="52">
        <f t="shared" si="67"/>
        <v>6.483195475359229E-6</v>
      </c>
      <c r="N101" s="48">
        <v>0</v>
      </c>
      <c r="O101" s="45">
        <v>59277258</v>
      </c>
      <c r="P101" s="45">
        <f>L101-O101</f>
        <v>0</v>
      </c>
      <c r="Q101" s="45">
        <v>12850735</v>
      </c>
      <c r="R101" s="45">
        <f>+L101-Q101</f>
        <v>46426523</v>
      </c>
      <c r="S101" s="45">
        <f>O101-Q101</f>
        <v>46426523</v>
      </c>
      <c r="T101" s="45">
        <v>11509580</v>
      </c>
      <c r="U101" s="45">
        <f>+Q101-T101</f>
        <v>1341155</v>
      </c>
      <c r="V101" s="45">
        <v>11509580</v>
      </c>
      <c r="W101" s="48">
        <f>+T101-V101</f>
        <v>0</v>
      </c>
      <c r="X101" s="54">
        <f t="shared" si="68"/>
        <v>0.21679030767583751</v>
      </c>
      <c r="Y101" s="54">
        <f t="shared" si="69"/>
        <v>0.19416518894986673</v>
      </c>
      <c r="Z101" s="54">
        <f t="shared" si="70"/>
        <v>0.19416518894986673</v>
      </c>
      <c r="AA101" s="54">
        <f t="shared" si="94"/>
        <v>0.89563593055183222</v>
      </c>
      <c r="AB101" s="178">
        <f t="shared" si="95"/>
        <v>1</v>
      </c>
    </row>
    <row r="102" spans="1:28" ht="42" customHeight="1" x14ac:dyDescent="0.25">
      <c r="A102" s="114" t="s">
        <v>220</v>
      </c>
      <c r="B102" s="43" t="s">
        <v>41</v>
      </c>
      <c r="C102" s="43">
        <v>20</v>
      </c>
      <c r="D102" s="43" t="s">
        <v>38</v>
      </c>
      <c r="E102" s="44" t="s">
        <v>221</v>
      </c>
      <c r="F102" s="48">
        <v>156442742</v>
      </c>
      <c r="G102" s="45">
        <v>0</v>
      </c>
      <c r="H102" s="45">
        <v>0</v>
      </c>
      <c r="I102" s="45">
        <v>0</v>
      </c>
      <c r="J102" s="45">
        <v>0</v>
      </c>
      <c r="K102" s="45">
        <f t="shared" si="71"/>
        <v>0</v>
      </c>
      <c r="L102" s="46">
        <f>+F102+K102</f>
        <v>156442742</v>
      </c>
      <c r="M102" s="52">
        <f t="shared" si="67"/>
        <v>1.7110252925113223E-5</v>
      </c>
      <c r="N102" s="48">
        <v>0</v>
      </c>
      <c r="O102" s="45">
        <v>156442742</v>
      </c>
      <c r="P102" s="45">
        <f>L102-O102</f>
        <v>0</v>
      </c>
      <c r="Q102" s="45">
        <v>9078736</v>
      </c>
      <c r="R102" s="45">
        <f>+L102-Q102</f>
        <v>147364006</v>
      </c>
      <c r="S102" s="45">
        <f>O102-Q102</f>
        <v>147364006</v>
      </c>
      <c r="T102" s="45">
        <v>2269684</v>
      </c>
      <c r="U102" s="45">
        <f>+Q102-T102</f>
        <v>6809052</v>
      </c>
      <c r="V102" s="45">
        <v>2269684</v>
      </c>
      <c r="W102" s="48">
        <f>+T102-V102</f>
        <v>0</v>
      </c>
      <c r="X102" s="54">
        <f t="shared" si="68"/>
        <v>5.8032324695510645E-2</v>
      </c>
      <c r="Y102" s="54">
        <f t="shared" si="69"/>
        <v>1.4508081173877661E-2</v>
      </c>
      <c r="Z102" s="54">
        <f t="shared" si="70"/>
        <v>1.4508081173877661E-2</v>
      </c>
      <c r="AA102" s="54">
        <f t="shared" si="94"/>
        <v>0.25</v>
      </c>
      <c r="AB102" s="178">
        <f t="shared" si="95"/>
        <v>1</v>
      </c>
    </row>
    <row r="103" spans="1:28" ht="42" customHeight="1" x14ac:dyDescent="0.25">
      <c r="A103" s="245" t="s">
        <v>222</v>
      </c>
      <c r="B103" s="80" t="s">
        <v>37</v>
      </c>
      <c r="C103" s="80">
        <v>10</v>
      </c>
      <c r="D103" s="80" t="s">
        <v>38</v>
      </c>
      <c r="E103" s="78" t="s">
        <v>223</v>
      </c>
      <c r="F103" s="81">
        <f>+F104</f>
        <v>10647256000</v>
      </c>
      <c r="G103" s="81">
        <f>+G104</f>
        <v>0</v>
      </c>
      <c r="H103" s="81">
        <f>+H104</f>
        <v>0</v>
      </c>
      <c r="I103" s="81">
        <f>+I104</f>
        <v>0</v>
      </c>
      <c r="J103" s="81">
        <f>+J104</f>
        <v>0</v>
      </c>
      <c r="K103" s="40">
        <f t="shared" si="71"/>
        <v>0</v>
      </c>
      <c r="L103" s="81">
        <f>+L104</f>
        <v>10647256000</v>
      </c>
      <c r="M103" s="323">
        <f t="shared" si="67"/>
        <v>1.1644978909819243E-3</v>
      </c>
      <c r="N103" s="81">
        <f t="shared" ref="N103:W103" si="97">+N104</f>
        <v>0</v>
      </c>
      <c r="O103" s="81">
        <f>+O104</f>
        <v>386198125.37</v>
      </c>
      <c r="P103" s="81">
        <f t="shared" si="97"/>
        <v>10261057874.630001</v>
      </c>
      <c r="Q103" s="81">
        <f t="shared" si="97"/>
        <v>2568570.7600000002</v>
      </c>
      <c r="R103" s="81">
        <f t="shared" si="97"/>
        <v>10644687429.24</v>
      </c>
      <c r="S103" s="81">
        <f t="shared" si="97"/>
        <v>383629554.60999995</v>
      </c>
      <c r="T103" s="81">
        <f t="shared" si="97"/>
        <v>2568570.7600000002</v>
      </c>
      <c r="U103" s="81">
        <f t="shared" si="97"/>
        <v>0</v>
      </c>
      <c r="V103" s="81">
        <f t="shared" si="97"/>
        <v>2568570.7600000002</v>
      </c>
      <c r="W103" s="81">
        <f t="shared" si="97"/>
        <v>0</v>
      </c>
      <c r="X103" s="176">
        <f t="shared" si="68"/>
        <v>2.4124250980722171E-4</v>
      </c>
      <c r="Y103" s="176">
        <f t="shared" si="69"/>
        <v>2.4124250980722171E-4</v>
      </c>
      <c r="Z103" s="176">
        <f t="shared" si="70"/>
        <v>2.4124250980722171E-4</v>
      </c>
      <c r="AA103" s="176">
        <f t="shared" si="94"/>
        <v>1</v>
      </c>
      <c r="AB103" s="177">
        <f t="shared" si="95"/>
        <v>1</v>
      </c>
    </row>
    <row r="104" spans="1:28" ht="42" customHeight="1" x14ac:dyDescent="0.25">
      <c r="A104" s="245" t="s">
        <v>224</v>
      </c>
      <c r="B104" s="80" t="s">
        <v>37</v>
      </c>
      <c r="C104" s="80">
        <v>10</v>
      </c>
      <c r="D104" s="80" t="s">
        <v>38</v>
      </c>
      <c r="E104" s="78" t="s">
        <v>225</v>
      </c>
      <c r="F104" s="81">
        <f>+F105+F106</f>
        <v>10647256000</v>
      </c>
      <c r="G104" s="81">
        <f>+G105+G106</f>
        <v>0</v>
      </c>
      <c r="H104" s="81">
        <f>+H105+H106</f>
        <v>0</v>
      </c>
      <c r="I104" s="81">
        <f>+I105+I106</f>
        <v>0</v>
      </c>
      <c r="J104" s="81">
        <f>+J105+J106</f>
        <v>0</v>
      </c>
      <c r="K104" s="40">
        <f t="shared" si="71"/>
        <v>0</v>
      </c>
      <c r="L104" s="81">
        <f>+L105+L106</f>
        <v>10647256000</v>
      </c>
      <c r="M104" s="323">
        <f t="shared" si="67"/>
        <v>1.1644978909819243E-3</v>
      </c>
      <c r="N104" s="81">
        <f t="shared" ref="N104:W104" si="98">+N105+N106</f>
        <v>0</v>
      </c>
      <c r="O104" s="81">
        <f>+O105+O106</f>
        <v>386198125.37</v>
      </c>
      <c r="P104" s="81">
        <f t="shared" si="98"/>
        <v>10261057874.630001</v>
      </c>
      <c r="Q104" s="81">
        <f t="shared" si="98"/>
        <v>2568570.7600000002</v>
      </c>
      <c r="R104" s="81">
        <f t="shared" si="98"/>
        <v>10644687429.24</v>
      </c>
      <c r="S104" s="81">
        <f t="shared" si="98"/>
        <v>383629554.60999995</v>
      </c>
      <c r="T104" s="81">
        <f t="shared" si="98"/>
        <v>2568570.7600000002</v>
      </c>
      <c r="U104" s="81">
        <f t="shared" si="98"/>
        <v>0</v>
      </c>
      <c r="V104" s="81">
        <f t="shared" si="98"/>
        <v>2568570.7600000002</v>
      </c>
      <c r="W104" s="81">
        <f t="shared" si="98"/>
        <v>0</v>
      </c>
      <c r="X104" s="176">
        <f t="shared" si="68"/>
        <v>2.4124250980722171E-4</v>
      </c>
      <c r="Y104" s="176">
        <f t="shared" si="69"/>
        <v>2.4124250980722171E-4</v>
      </c>
      <c r="Z104" s="176">
        <f t="shared" si="70"/>
        <v>2.4124250980722171E-4</v>
      </c>
      <c r="AA104" s="176">
        <f t="shared" si="94"/>
        <v>1</v>
      </c>
      <c r="AB104" s="177">
        <f t="shared" si="95"/>
        <v>1</v>
      </c>
    </row>
    <row r="105" spans="1:28" ht="42" customHeight="1" x14ac:dyDescent="0.25">
      <c r="A105" s="351" t="s">
        <v>226</v>
      </c>
      <c r="B105" s="83" t="s">
        <v>37</v>
      </c>
      <c r="C105" s="83">
        <v>10</v>
      </c>
      <c r="D105" s="83" t="s">
        <v>38</v>
      </c>
      <c r="E105" s="84" t="s">
        <v>227</v>
      </c>
      <c r="F105" s="85">
        <v>5323628000</v>
      </c>
      <c r="G105" s="45">
        <v>0</v>
      </c>
      <c r="H105" s="45">
        <v>0</v>
      </c>
      <c r="I105" s="45">
        <v>0</v>
      </c>
      <c r="J105" s="45">
        <v>0</v>
      </c>
      <c r="K105" s="45">
        <f t="shared" si="71"/>
        <v>0</v>
      </c>
      <c r="L105" s="46">
        <f>+F105+K105</f>
        <v>5323628000</v>
      </c>
      <c r="M105" s="86">
        <f t="shared" si="67"/>
        <v>5.8224894549096216E-4</v>
      </c>
      <c r="N105" s="85">
        <v>0</v>
      </c>
      <c r="O105" s="45">
        <v>383669787.37</v>
      </c>
      <c r="P105" s="45">
        <f>L105-O105</f>
        <v>4939958212.6300001</v>
      </c>
      <c r="Q105" s="45">
        <v>40281.160000000003</v>
      </c>
      <c r="R105" s="45">
        <f>+L105-Q105</f>
        <v>5323587718.8400002</v>
      </c>
      <c r="S105" s="45">
        <f>O105-Q105</f>
        <v>383629506.20999998</v>
      </c>
      <c r="T105" s="45">
        <v>40281.160000000003</v>
      </c>
      <c r="U105" s="45">
        <f>+Q105-T105</f>
        <v>0</v>
      </c>
      <c r="V105" s="45">
        <v>40281.160000000003</v>
      </c>
      <c r="W105" s="48">
        <f>+T105-V105</f>
        <v>0</v>
      </c>
      <c r="X105" s="182">
        <f t="shared" si="68"/>
        <v>7.5664866140158559E-6</v>
      </c>
      <c r="Y105" s="182">
        <f t="shared" si="69"/>
        <v>7.5664866140158559E-6</v>
      </c>
      <c r="Z105" s="182">
        <f t="shared" si="70"/>
        <v>7.5664866140158559E-6</v>
      </c>
      <c r="AA105" s="54">
        <f t="shared" si="94"/>
        <v>1</v>
      </c>
      <c r="AB105" s="178">
        <f t="shared" si="95"/>
        <v>1</v>
      </c>
    </row>
    <row r="106" spans="1:28" ht="42" customHeight="1" x14ac:dyDescent="0.25">
      <c r="A106" s="351" t="s">
        <v>228</v>
      </c>
      <c r="B106" s="83" t="s">
        <v>37</v>
      </c>
      <c r="C106" s="83">
        <v>10</v>
      </c>
      <c r="D106" s="83" t="s">
        <v>38</v>
      </c>
      <c r="E106" s="84" t="s">
        <v>229</v>
      </c>
      <c r="F106" s="85">
        <v>5323628000</v>
      </c>
      <c r="G106" s="45">
        <v>0</v>
      </c>
      <c r="H106" s="45">
        <v>0</v>
      </c>
      <c r="I106" s="45">
        <v>0</v>
      </c>
      <c r="J106" s="45">
        <v>0</v>
      </c>
      <c r="K106" s="45">
        <f t="shared" si="71"/>
        <v>0</v>
      </c>
      <c r="L106" s="46">
        <f>+F106+K106</f>
        <v>5323628000</v>
      </c>
      <c r="M106" s="86">
        <f t="shared" si="67"/>
        <v>5.8224894549096216E-4</v>
      </c>
      <c r="N106" s="85">
        <v>0</v>
      </c>
      <c r="O106" s="45">
        <v>2528338</v>
      </c>
      <c r="P106" s="45">
        <f>L106-O106</f>
        <v>5321099662</v>
      </c>
      <c r="Q106" s="45">
        <v>2528289.6</v>
      </c>
      <c r="R106" s="45">
        <f>+L106-Q106</f>
        <v>5321099710.3999996</v>
      </c>
      <c r="S106" s="45">
        <f>O106-Q106</f>
        <v>48.399999999906868</v>
      </c>
      <c r="T106" s="45">
        <v>2528289.6</v>
      </c>
      <c r="U106" s="45">
        <f>+Q106-T106</f>
        <v>0</v>
      </c>
      <c r="V106" s="45">
        <v>2528289.6</v>
      </c>
      <c r="W106" s="48">
        <f>+T106-V106</f>
        <v>0</v>
      </c>
      <c r="X106" s="54">
        <f t="shared" si="68"/>
        <v>4.7491853300042755E-4</v>
      </c>
      <c r="Y106" s="54">
        <f t="shared" si="69"/>
        <v>4.7491853300042755E-4</v>
      </c>
      <c r="Z106" s="54">
        <f t="shared" si="70"/>
        <v>4.7491853300042755E-4</v>
      </c>
      <c r="AA106" s="54">
        <f t="shared" si="94"/>
        <v>1</v>
      </c>
      <c r="AB106" s="178">
        <f t="shared" si="95"/>
        <v>1</v>
      </c>
    </row>
    <row r="107" spans="1:28" ht="42" customHeight="1" x14ac:dyDescent="0.25">
      <c r="A107" s="113" t="s">
        <v>230</v>
      </c>
      <c r="B107" s="32" t="s">
        <v>41</v>
      </c>
      <c r="C107" s="32">
        <v>20</v>
      </c>
      <c r="D107" s="32" t="s">
        <v>38</v>
      </c>
      <c r="E107" s="39" t="s">
        <v>231</v>
      </c>
      <c r="F107" s="59">
        <f t="shared" ref="F107:J108" si="99">+F108</f>
        <v>16069012000</v>
      </c>
      <c r="G107" s="59">
        <f t="shared" si="99"/>
        <v>0</v>
      </c>
      <c r="H107" s="59">
        <f t="shared" si="99"/>
        <v>0</v>
      </c>
      <c r="I107" s="59">
        <f t="shared" si="99"/>
        <v>0</v>
      </c>
      <c r="J107" s="59">
        <f t="shared" si="99"/>
        <v>0</v>
      </c>
      <c r="K107" s="40">
        <f t="shared" si="71"/>
        <v>0</v>
      </c>
      <c r="L107" s="59">
        <f>+L108</f>
        <v>16069012000</v>
      </c>
      <c r="M107" s="323">
        <f t="shared" si="67"/>
        <v>1.7574791649757678E-3</v>
      </c>
      <c r="N107" s="59">
        <f t="shared" ref="N107:W108" si="100">+N108</f>
        <v>0</v>
      </c>
      <c r="O107" s="59">
        <f t="shared" si="100"/>
        <v>0</v>
      </c>
      <c r="P107" s="59">
        <f t="shared" si="100"/>
        <v>16069012000</v>
      </c>
      <c r="Q107" s="59">
        <f t="shared" si="100"/>
        <v>0</v>
      </c>
      <c r="R107" s="59">
        <f t="shared" si="100"/>
        <v>16069012000</v>
      </c>
      <c r="S107" s="59">
        <f t="shared" si="100"/>
        <v>0</v>
      </c>
      <c r="T107" s="59">
        <f t="shared" si="100"/>
        <v>0</v>
      </c>
      <c r="U107" s="59">
        <f t="shared" si="100"/>
        <v>0</v>
      </c>
      <c r="V107" s="59">
        <f t="shared" si="100"/>
        <v>0</v>
      </c>
      <c r="W107" s="59">
        <f t="shared" si="100"/>
        <v>0</v>
      </c>
      <c r="X107" s="176">
        <f t="shared" si="68"/>
        <v>0</v>
      </c>
      <c r="Y107" s="176">
        <f t="shared" si="69"/>
        <v>0</v>
      </c>
      <c r="Z107" s="176">
        <f t="shared" si="70"/>
        <v>0</v>
      </c>
      <c r="AA107" s="176" t="s">
        <v>40</v>
      </c>
      <c r="AB107" s="177" t="s">
        <v>40</v>
      </c>
    </row>
    <row r="108" spans="1:28" ht="42" customHeight="1" x14ac:dyDescent="0.25">
      <c r="A108" s="113" t="s">
        <v>232</v>
      </c>
      <c r="B108" s="32" t="s">
        <v>41</v>
      </c>
      <c r="C108" s="32">
        <v>20</v>
      </c>
      <c r="D108" s="32" t="s">
        <v>38</v>
      </c>
      <c r="E108" s="39" t="s">
        <v>233</v>
      </c>
      <c r="F108" s="59">
        <f t="shared" si="99"/>
        <v>16069012000</v>
      </c>
      <c r="G108" s="59">
        <f t="shared" si="99"/>
        <v>0</v>
      </c>
      <c r="H108" s="59">
        <f t="shared" si="99"/>
        <v>0</v>
      </c>
      <c r="I108" s="59">
        <f t="shared" si="99"/>
        <v>0</v>
      </c>
      <c r="J108" s="59">
        <f t="shared" si="99"/>
        <v>0</v>
      </c>
      <c r="K108" s="40">
        <f t="shared" si="71"/>
        <v>0</v>
      </c>
      <c r="L108" s="59">
        <f>+L109</f>
        <v>16069012000</v>
      </c>
      <c r="M108" s="323">
        <f t="shared" si="67"/>
        <v>1.7574791649757678E-3</v>
      </c>
      <c r="N108" s="59">
        <f t="shared" si="100"/>
        <v>0</v>
      </c>
      <c r="O108" s="59">
        <f t="shared" si="100"/>
        <v>0</v>
      </c>
      <c r="P108" s="59">
        <f t="shared" si="100"/>
        <v>16069012000</v>
      </c>
      <c r="Q108" s="59">
        <f t="shared" si="100"/>
        <v>0</v>
      </c>
      <c r="R108" s="59">
        <f t="shared" si="100"/>
        <v>16069012000</v>
      </c>
      <c r="S108" s="59">
        <f t="shared" si="100"/>
        <v>0</v>
      </c>
      <c r="T108" s="59">
        <f t="shared" si="100"/>
        <v>0</v>
      </c>
      <c r="U108" s="59">
        <f t="shared" si="100"/>
        <v>0</v>
      </c>
      <c r="V108" s="59">
        <f t="shared" si="100"/>
        <v>0</v>
      </c>
      <c r="W108" s="59">
        <f t="shared" si="100"/>
        <v>0</v>
      </c>
      <c r="X108" s="176">
        <f t="shared" si="68"/>
        <v>0</v>
      </c>
      <c r="Y108" s="176">
        <f t="shared" si="69"/>
        <v>0</v>
      </c>
      <c r="Z108" s="176">
        <f t="shared" si="70"/>
        <v>0</v>
      </c>
      <c r="AA108" s="176" t="s">
        <v>40</v>
      </c>
      <c r="AB108" s="177" t="s">
        <v>40</v>
      </c>
    </row>
    <row r="109" spans="1:28" ht="42" customHeight="1" thickBot="1" x14ac:dyDescent="0.3">
      <c r="A109" s="184" t="s">
        <v>234</v>
      </c>
      <c r="B109" s="89" t="s">
        <v>41</v>
      </c>
      <c r="C109" s="89">
        <v>20</v>
      </c>
      <c r="D109" s="89" t="s">
        <v>38</v>
      </c>
      <c r="E109" s="90" t="s">
        <v>235</v>
      </c>
      <c r="F109" s="91">
        <v>16069012000</v>
      </c>
      <c r="G109" s="91">
        <v>0</v>
      </c>
      <c r="H109" s="91">
        <v>0</v>
      </c>
      <c r="I109" s="91">
        <v>0</v>
      </c>
      <c r="J109" s="91">
        <v>0</v>
      </c>
      <c r="K109" s="91">
        <f t="shared" si="71"/>
        <v>0</v>
      </c>
      <c r="L109" s="92">
        <f>+F109+K109</f>
        <v>16069012000</v>
      </c>
      <c r="M109" s="326">
        <f t="shared" si="67"/>
        <v>1.7574791649757678E-3</v>
      </c>
      <c r="N109" s="91">
        <v>0</v>
      </c>
      <c r="O109" s="91">
        <v>0</v>
      </c>
      <c r="P109" s="91">
        <f>L109-O109</f>
        <v>16069012000</v>
      </c>
      <c r="Q109" s="91">
        <v>0</v>
      </c>
      <c r="R109" s="91">
        <f>+L109-Q109</f>
        <v>16069012000</v>
      </c>
      <c r="S109" s="91">
        <f>O109-Q109</f>
        <v>0</v>
      </c>
      <c r="T109" s="91">
        <v>0</v>
      </c>
      <c r="U109" s="91">
        <f>+Q109-T109</f>
        <v>0</v>
      </c>
      <c r="V109" s="91">
        <v>0</v>
      </c>
      <c r="W109" s="93">
        <f>+T109-V109</f>
        <v>0</v>
      </c>
      <c r="X109" s="186">
        <f t="shared" si="68"/>
        <v>0</v>
      </c>
      <c r="Y109" s="186">
        <f t="shared" si="69"/>
        <v>0</v>
      </c>
      <c r="Z109" s="186">
        <f t="shared" si="70"/>
        <v>0</v>
      </c>
      <c r="AA109" s="186" t="s">
        <v>40</v>
      </c>
      <c r="AB109" s="187" t="s">
        <v>40</v>
      </c>
    </row>
    <row r="110" spans="1:28" ht="42" customHeight="1" thickBot="1" x14ac:dyDescent="0.3">
      <c r="A110" s="23" t="s">
        <v>236</v>
      </c>
      <c r="B110" s="96" t="s">
        <v>37</v>
      </c>
      <c r="C110" s="97">
        <v>11</v>
      </c>
      <c r="D110" s="96" t="s">
        <v>237</v>
      </c>
      <c r="E110" s="25" t="s">
        <v>238</v>
      </c>
      <c r="F110" s="26">
        <f t="shared" ref="F110:J112" si="101">+F112</f>
        <v>112491124000</v>
      </c>
      <c r="G110" s="26">
        <f t="shared" si="101"/>
        <v>0</v>
      </c>
      <c r="H110" s="26">
        <f t="shared" si="101"/>
        <v>0</v>
      </c>
      <c r="I110" s="26">
        <f t="shared" si="101"/>
        <v>0</v>
      </c>
      <c r="J110" s="26">
        <f t="shared" si="101"/>
        <v>0</v>
      </c>
      <c r="K110" s="26">
        <f t="shared" si="71"/>
        <v>0</v>
      </c>
      <c r="L110" s="26">
        <f>+L112</f>
        <v>112491124000</v>
      </c>
      <c r="M110" s="27">
        <f t="shared" si="67"/>
        <v>1.2303233495295513E-2</v>
      </c>
      <c r="N110" s="26">
        <f t="shared" ref="N110:W112" si="102">+N112</f>
        <v>0</v>
      </c>
      <c r="O110" s="26">
        <f t="shared" si="102"/>
        <v>0</v>
      </c>
      <c r="P110" s="26">
        <f t="shared" si="102"/>
        <v>112491124000</v>
      </c>
      <c r="Q110" s="26">
        <f t="shared" si="102"/>
        <v>0</v>
      </c>
      <c r="R110" s="26">
        <f t="shared" si="102"/>
        <v>112491124000</v>
      </c>
      <c r="S110" s="26">
        <f t="shared" si="102"/>
        <v>0</v>
      </c>
      <c r="T110" s="26">
        <f t="shared" si="102"/>
        <v>0</v>
      </c>
      <c r="U110" s="26">
        <f t="shared" si="102"/>
        <v>0</v>
      </c>
      <c r="V110" s="26">
        <f t="shared" si="102"/>
        <v>0</v>
      </c>
      <c r="W110" s="26">
        <f t="shared" si="102"/>
        <v>0</v>
      </c>
      <c r="X110" s="172">
        <f t="shared" si="68"/>
        <v>0</v>
      </c>
      <c r="Y110" s="172">
        <f t="shared" si="69"/>
        <v>0</v>
      </c>
      <c r="Z110" s="172">
        <f t="shared" si="70"/>
        <v>0</v>
      </c>
      <c r="AA110" s="172" t="s">
        <v>40</v>
      </c>
      <c r="AB110" s="317" t="s">
        <v>40</v>
      </c>
    </row>
    <row r="111" spans="1:28" ht="42" customHeight="1" thickBot="1" x14ac:dyDescent="0.3">
      <c r="A111" s="99" t="s">
        <v>236</v>
      </c>
      <c r="B111" s="100" t="s">
        <v>37</v>
      </c>
      <c r="C111" s="101">
        <v>11</v>
      </c>
      <c r="D111" s="100" t="s">
        <v>38</v>
      </c>
      <c r="E111" s="102" t="s">
        <v>238</v>
      </c>
      <c r="F111" s="103">
        <f t="shared" si="101"/>
        <v>1427021447000</v>
      </c>
      <c r="G111" s="103">
        <f t="shared" si="101"/>
        <v>0</v>
      </c>
      <c r="H111" s="103">
        <f t="shared" si="101"/>
        <v>0</v>
      </c>
      <c r="I111" s="103">
        <f t="shared" si="101"/>
        <v>0</v>
      </c>
      <c r="J111" s="103">
        <f t="shared" si="101"/>
        <v>0</v>
      </c>
      <c r="K111" s="103">
        <f t="shared" si="71"/>
        <v>0</v>
      </c>
      <c r="L111" s="103">
        <f>+L113</f>
        <v>1427021447000</v>
      </c>
      <c r="M111" s="327">
        <f t="shared" si="67"/>
        <v>0.15607434116522359</v>
      </c>
      <c r="N111" s="103">
        <f t="shared" si="102"/>
        <v>0</v>
      </c>
      <c r="O111" s="103">
        <f t="shared" si="102"/>
        <v>173160850595</v>
      </c>
      <c r="P111" s="103">
        <f t="shared" si="102"/>
        <v>1253860596405</v>
      </c>
      <c r="Q111" s="103">
        <f t="shared" si="102"/>
        <v>173160850595</v>
      </c>
      <c r="R111" s="103">
        <f t="shared" si="102"/>
        <v>1253860596405</v>
      </c>
      <c r="S111" s="103">
        <f t="shared" si="102"/>
        <v>0</v>
      </c>
      <c r="T111" s="103">
        <f t="shared" si="102"/>
        <v>173160850595</v>
      </c>
      <c r="U111" s="103">
        <f t="shared" si="102"/>
        <v>0</v>
      </c>
      <c r="V111" s="103">
        <f t="shared" si="102"/>
        <v>173160850595</v>
      </c>
      <c r="W111" s="103">
        <f t="shared" si="102"/>
        <v>0</v>
      </c>
      <c r="X111" s="197">
        <f t="shared" si="68"/>
        <v>0.12134425236497515</v>
      </c>
      <c r="Y111" s="197">
        <f t="shared" si="69"/>
        <v>0.12134425236497515</v>
      </c>
      <c r="Z111" s="197">
        <f t="shared" si="70"/>
        <v>0.12134425236497515</v>
      </c>
      <c r="AA111" s="172">
        <f t="shared" ref="AA111" si="103">+T111/Q111</f>
        <v>1</v>
      </c>
      <c r="AB111" s="317">
        <f t="shared" ref="AB111:AB113" si="104">+V111/T111</f>
        <v>1</v>
      </c>
    </row>
    <row r="112" spans="1:28" ht="42" customHeight="1" x14ac:dyDescent="0.25">
      <c r="A112" s="110" t="s">
        <v>239</v>
      </c>
      <c r="B112" s="111" t="s">
        <v>37</v>
      </c>
      <c r="C112" s="111">
        <v>11</v>
      </c>
      <c r="D112" s="111" t="s">
        <v>237</v>
      </c>
      <c r="E112" s="33" t="s">
        <v>240</v>
      </c>
      <c r="F112" s="329">
        <f t="shared" si="101"/>
        <v>112491124000</v>
      </c>
      <c r="G112" s="329">
        <f t="shared" si="101"/>
        <v>0</v>
      </c>
      <c r="H112" s="329">
        <f t="shared" si="101"/>
        <v>0</v>
      </c>
      <c r="I112" s="329">
        <f t="shared" si="101"/>
        <v>0</v>
      </c>
      <c r="J112" s="329">
        <f t="shared" si="101"/>
        <v>0</v>
      </c>
      <c r="K112" s="34">
        <f t="shared" si="71"/>
        <v>0</v>
      </c>
      <c r="L112" s="329">
        <f>+L114</f>
        <v>112491124000</v>
      </c>
      <c r="M112" s="68">
        <f t="shared" si="67"/>
        <v>1.2303233495295513E-2</v>
      </c>
      <c r="N112" s="329">
        <f t="shared" si="102"/>
        <v>0</v>
      </c>
      <c r="O112" s="329">
        <f t="shared" si="102"/>
        <v>0</v>
      </c>
      <c r="P112" s="329">
        <f t="shared" si="102"/>
        <v>112491124000</v>
      </c>
      <c r="Q112" s="329">
        <f t="shared" si="102"/>
        <v>0</v>
      </c>
      <c r="R112" s="329">
        <f t="shared" si="102"/>
        <v>112491124000</v>
      </c>
      <c r="S112" s="329">
        <f t="shared" si="102"/>
        <v>0</v>
      </c>
      <c r="T112" s="329">
        <f t="shared" si="102"/>
        <v>0</v>
      </c>
      <c r="U112" s="329">
        <f t="shared" si="102"/>
        <v>0</v>
      </c>
      <c r="V112" s="329">
        <f t="shared" si="102"/>
        <v>0</v>
      </c>
      <c r="W112" s="329">
        <f t="shared" si="102"/>
        <v>0</v>
      </c>
      <c r="X112" s="118">
        <f t="shared" si="68"/>
        <v>0</v>
      </c>
      <c r="Y112" s="118">
        <f t="shared" si="69"/>
        <v>0</v>
      </c>
      <c r="Z112" s="118">
        <f t="shared" si="70"/>
        <v>0</v>
      </c>
      <c r="AA112" s="118" t="s">
        <v>40</v>
      </c>
      <c r="AB112" s="175" t="s">
        <v>40</v>
      </c>
    </row>
    <row r="113" spans="1:28" ht="42" customHeight="1" x14ac:dyDescent="0.25">
      <c r="A113" s="113" t="s">
        <v>239</v>
      </c>
      <c r="B113" s="32" t="s">
        <v>37</v>
      </c>
      <c r="C113" s="32">
        <v>11</v>
      </c>
      <c r="D113" s="32" t="s">
        <v>38</v>
      </c>
      <c r="E113" s="39" t="s">
        <v>240</v>
      </c>
      <c r="F113" s="61">
        <f>+F117</f>
        <v>1427021447000</v>
      </c>
      <c r="G113" s="61">
        <f>+G117</f>
        <v>0</v>
      </c>
      <c r="H113" s="61">
        <f>+H117</f>
        <v>0</v>
      </c>
      <c r="I113" s="61">
        <f>+I117</f>
        <v>0</v>
      </c>
      <c r="J113" s="61">
        <f>+J117</f>
        <v>0</v>
      </c>
      <c r="K113" s="40">
        <f t="shared" si="71"/>
        <v>0</v>
      </c>
      <c r="L113" s="61">
        <f>+L117</f>
        <v>1427021447000</v>
      </c>
      <c r="M113" s="330">
        <f t="shared" si="67"/>
        <v>0.15607434116522359</v>
      </c>
      <c r="N113" s="61">
        <f t="shared" ref="N113:W113" si="105">+N117</f>
        <v>0</v>
      </c>
      <c r="O113" s="61">
        <f>+O117</f>
        <v>173160850595</v>
      </c>
      <c r="P113" s="61">
        <f t="shared" si="105"/>
        <v>1253860596405</v>
      </c>
      <c r="Q113" s="61">
        <f t="shared" si="105"/>
        <v>173160850595</v>
      </c>
      <c r="R113" s="61">
        <f t="shared" si="105"/>
        <v>1253860596405</v>
      </c>
      <c r="S113" s="61">
        <f t="shared" si="105"/>
        <v>0</v>
      </c>
      <c r="T113" s="61">
        <f t="shared" si="105"/>
        <v>173160850595</v>
      </c>
      <c r="U113" s="61">
        <f t="shared" si="105"/>
        <v>0</v>
      </c>
      <c r="V113" s="61">
        <f t="shared" si="105"/>
        <v>173160850595</v>
      </c>
      <c r="W113" s="61">
        <f t="shared" si="105"/>
        <v>0</v>
      </c>
      <c r="X113" s="176">
        <f t="shared" si="68"/>
        <v>0.12134425236497515</v>
      </c>
      <c r="Y113" s="176">
        <f t="shared" si="69"/>
        <v>0.12134425236497515</v>
      </c>
      <c r="Z113" s="176">
        <f t="shared" si="70"/>
        <v>0.12134425236497515</v>
      </c>
      <c r="AA113" s="176">
        <f t="shared" ref="AA113" si="106">+T113/Q113</f>
        <v>1</v>
      </c>
      <c r="AB113" s="175">
        <f t="shared" si="104"/>
        <v>1</v>
      </c>
    </row>
    <row r="114" spans="1:28" ht="42" customHeight="1" x14ac:dyDescent="0.25">
      <c r="A114" s="113" t="s">
        <v>241</v>
      </c>
      <c r="B114" s="32" t="s">
        <v>37</v>
      </c>
      <c r="C114" s="32">
        <v>11</v>
      </c>
      <c r="D114" s="32" t="s">
        <v>237</v>
      </c>
      <c r="E114" s="39" t="s">
        <v>242</v>
      </c>
      <c r="F114" s="61">
        <f t="shared" ref="F114:J115" si="107">+F115</f>
        <v>112491124000</v>
      </c>
      <c r="G114" s="61">
        <f t="shared" si="107"/>
        <v>0</v>
      </c>
      <c r="H114" s="61">
        <f t="shared" si="107"/>
        <v>0</v>
      </c>
      <c r="I114" s="61">
        <f t="shared" si="107"/>
        <v>0</v>
      </c>
      <c r="J114" s="61">
        <f t="shared" si="107"/>
        <v>0</v>
      </c>
      <c r="K114" s="40">
        <f t="shared" si="71"/>
        <v>0</v>
      </c>
      <c r="L114" s="61">
        <f>+L115</f>
        <v>112491124000</v>
      </c>
      <c r="M114" s="323">
        <f t="shared" si="67"/>
        <v>1.2303233495295513E-2</v>
      </c>
      <c r="N114" s="61">
        <f t="shared" ref="N114:W115" si="108">+N115</f>
        <v>0</v>
      </c>
      <c r="O114" s="61">
        <f t="shared" si="108"/>
        <v>0</v>
      </c>
      <c r="P114" s="61">
        <f t="shared" si="108"/>
        <v>112491124000</v>
      </c>
      <c r="Q114" s="61">
        <f t="shared" si="108"/>
        <v>0</v>
      </c>
      <c r="R114" s="61">
        <f t="shared" si="108"/>
        <v>112491124000</v>
      </c>
      <c r="S114" s="61">
        <f t="shared" si="108"/>
        <v>0</v>
      </c>
      <c r="T114" s="61">
        <f t="shared" si="108"/>
        <v>0</v>
      </c>
      <c r="U114" s="61">
        <f t="shared" si="108"/>
        <v>0</v>
      </c>
      <c r="V114" s="61">
        <f t="shared" si="108"/>
        <v>0</v>
      </c>
      <c r="W114" s="61">
        <f t="shared" si="108"/>
        <v>0</v>
      </c>
      <c r="X114" s="176">
        <f t="shared" si="68"/>
        <v>0</v>
      </c>
      <c r="Y114" s="176">
        <f t="shared" si="69"/>
        <v>0</v>
      </c>
      <c r="Z114" s="176">
        <f t="shared" si="70"/>
        <v>0</v>
      </c>
      <c r="AA114" s="176" t="s">
        <v>40</v>
      </c>
      <c r="AB114" s="175" t="s">
        <v>40</v>
      </c>
    </row>
    <row r="115" spans="1:28" ht="42" customHeight="1" x14ac:dyDescent="0.25">
      <c r="A115" s="113" t="s">
        <v>243</v>
      </c>
      <c r="B115" s="32" t="s">
        <v>37</v>
      </c>
      <c r="C115" s="32">
        <v>11</v>
      </c>
      <c r="D115" s="32" t="s">
        <v>237</v>
      </c>
      <c r="E115" s="39" t="s">
        <v>244</v>
      </c>
      <c r="F115" s="61">
        <f t="shared" si="107"/>
        <v>112491124000</v>
      </c>
      <c r="G115" s="61">
        <f t="shared" si="107"/>
        <v>0</v>
      </c>
      <c r="H115" s="61">
        <f t="shared" si="107"/>
        <v>0</v>
      </c>
      <c r="I115" s="61">
        <f t="shared" si="107"/>
        <v>0</v>
      </c>
      <c r="J115" s="61">
        <f t="shared" si="107"/>
        <v>0</v>
      </c>
      <c r="K115" s="40">
        <f t="shared" si="71"/>
        <v>0</v>
      </c>
      <c r="L115" s="61">
        <f>+L116</f>
        <v>112491124000</v>
      </c>
      <c r="M115" s="323">
        <f t="shared" si="67"/>
        <v>1.2303233495295513E-2</v>
      </c>
      <c r="N115" s="61">
        <f t="shared" si="108"/>
        <v>0</v>
      </c>
      <c r="O115" s="61">
        <f t="shared" si="108"/>
        <v>0</v>
      </c>
      <c r="P115" s="61">
        <f t="shared" si="108"/>
        <v>112491124000</v>
      </c>
      <c r="Q115" s="61">
        <f t="shared" si="108"/>
        <v>0</v>
      </c>
      <c r="R115" s="61">
        <f t="shared" si="108"/>
        <v>112491124000</v>
      </c>
      <c r="S115" s="61">
        <f t="shared" si="108"/>
        <v>0</v>
      </c>
      <c r="T115" s="61">
        <f t="shared" si="108"/>
        <v>0</v>
      </c>
      <c r="U115" s="61">
        <f t="shared" si="108"/>
        <v>0</v>
      </c>
      <c r="V115" s="61">
        <f t="shared" si="108"/>
        <v>0</v>
      </c>
      <c r="W115" s="61">
        <f t="shared" si="108"/>
        <v>0</v>
      </c>
      <c r="X115" s="176">
        <f t="shared" si="68"/>
        <v>0</v>
      </c>
      <c r="Y115" s="176">
        <f t="shared" si="69"/>
        <v>0</v>
      </c>
      <c r="Z115" s="176">
        <f t="shared" si="70"/>
        <v>0</v>
      </c>
      <c r="AA115" s="176" t="s">
        <v>40</v>
      </c>
      <c r="AB115" s="175" t="s">
        <v>40</v>
      </c>
    </row>
    <row r="116" spans="1:28" ht="42" customHeight="1" x14ac:dyDescent="0.25">
      <c r="A116" s="114" t="s">
        <v>245</v>
      </c>
      <c r="B116" s="43" t="s">
        <v>37</v>
      </c>
      <c r="C116" s="43">
        <v>11</v>
      </c>
      <c r="D116" s="43" t="s">
        <v>237</v>
      </c>
      <c r="E116" s="44" t="s">
        <v>37</v>
      </c>
      <c r="F116" s="106">
        <v>112491124000</v>
      </c>
      <c r="G116" s="45">
        <v>0</v>
      </c>
      <c r="H116" s="45">
        <v>0</v>
      </c>
      <c r="I116" s="45">
        <v>0</v>
      </c>
      <c r="J116" s="45">
        <v>0</v>
      </c>
      <c r="K116" s="45">
        <f t="shared" si="71"/>
        <v>0</v>
      </c>
      <c r="L116" s="46">
        <f>+F116+K116</f>
        <v>112491124000</v>
      </c>
      <c r="M116" s="86">
        <f t="shared" si="67"/>
        <v>1.2303233495295513E-2</v>
      </c>
      <c r="N116" s="106">
        <v>0</v>
      </c>
      <c r="O116" s="45">
        <v>0</v>
      </c>
      <c r="P116" s="45">
        <f>L116-O116</f>
        <v>112491124000</v>
      </c>
      <c r="Q116" s="45">
        <v>0</v>
      </c>
      <c r="R116" s="45">
        <f>+L116-Q116</f>
        <v>112491124000</v>
      </c>
      <c r="S116" s="45">
        <f>O116-Q116</f>
        <v>0</v>
      </c>
      <c r="T116" s="45">
        <v>0</v>
      </c>
      <c r="U116" s="45">
        <f>+Q116-T116</f>
        <v>0</v>
      </c>
      <c r="V116" s="45">
        <v>0</v>
      </c>
      <c r="W116" s="48">
        <f>+T116-V116</f>
        <v>0</v>
      </c>
      <c r="X116" s="54">
        <f t="shared" si="68"/>
        <v>0</v>
      </c>
      <c r="Y116" s="54">
        <f t="shared" si="69"/>
        <v>0</v>
      </c>
      <c r="Z116" s="54">
        <f t="shared" si="70"/>
        <v>0</v>
      </c>
      <c r="AA116" s="54" t="s">
        <v>40</v>
      </c>
      <c r="AB116" s="178" t="s">
        <v>40</v>
      </c>
    </row>
    <row r="117" spans="1:28" ht="42" customHeight="1" x14ac:dyDescent="0.25">
      <c r="A117" s="113" t="s">
        <v>246</v>
      </c>
      <c r="B117" s="32" t="s">
        <v>37</v>
      </c>
      <c r="C117" s="32">
        <v>11</v>
      </c>
      <c r="D117" s="32" t="s">
        <v>38</v>
      </c>
      <c r="E117" s="39" t="s">
        <v>247</v>
      </c>
      <c r="F117" s="61">
        <f>+F118</f>
        <v>1427021447000</v>
      </c>
      <c r="G117" s="61">
        <f>+G118</f>
        <v>0</v>
      </c>
      <c r="H117" s="61">
        <f>+H118</f>
        <v>0</v>
      </c>
      <c r="I117" s="61">
        <f>+I118</f>
        <v>0</v>
      </c>
      <c r="J117" s="61">
        <f>+J118</f>
        <v>0</v>
      </c>
      <c r="K117" s="40">
        <f t="shared" si="71"/>
        <v>0</v>
      </c>
      <c r="L117" s="61">
        <f>+L118</f>
        <v>1427021447000</v>
      </c>
      <c r="M117" s="323">
        <f t="shared" si="67"/>
        <v>0.15607434116522359</v>
      </c>
      <c r="N117" s="61">
        <f t="shared" ref="N117:W117" si="109">+N118</f>
        <v>0</v>
      </c>
      <c r="O117" s="61">
        <f>+O118</f>
        <v>173160850595</v>
      </c>
      <c r="P117" s="61">
        <f t="shared" si="109"/>
        <v>1253860596405</v>
      </c>
      <c r="Q117" s="61">
        <f t="shared" si="109"/>
        <v>173160850595</v>
      </c>
      <c r="R117" s="61">
        <f t="shared" si="109"/>
        <v>1253860596405</v>
      </c>
      <c r="S117" s="61">
        <f t="shared" si="109"/>
        <v>0</v>
      </c>
      <c r="T117" s="61">
        <f t="shared" si="109"/>
        <v>173160850595</v>
      </c>
      <c r="U117" s="61">
        <f t="shared" si="109"/>
        <v>0</v>
      </c>
      <c r="V117" s="61">
        <f t="shared" si="109"/>
        <v>173160850595</v>
      </c>
      <c r="W117" s="61">
        <f t="shared" si="109"/>
        <v>0</v>
      </c>
      <c r="X117" s="176">
        <f t="shared" si="68"/>
        <v>0.12134425236497515</v>
      </c>
      <c r="Y117" s="176">
        <f t="shared" si="69"/>
        <v>0.12134425236497515</v>
      </c>
      <c r="Z117" s="176">
        <f t="shared" si="70"/>
        <v>0.12134425236497515</v>
      </c>
      <c r="AA117" s="176">
        <f t="shared" ref="AA117:AA180" si="110">+T117/Q117</f>
        <v>1</v>
      </c>
      <c r="AB117" s="177">
        <f t="shared" ref="AB117:AB126" si="111">+V117/T117</f>
        <v>1</v>
      </c>
    </row>
    <row r="118" spans="1:28" ht="42" customHeight="1" thickBot="1" x14ac:dyDescent="0.3">
      <c r="A118" s="184" t="s">
        <v>248</v>
      </c>
      <c r="B118" s="89" t="s">
        <v>37</v>
      </c>
      <c r="C118" s="89">
        <v>11</v>
      </c>
      <c r="D118" s="89" t="s">
        <v>38</v>
      </c>
      <c r="E118" s="90" t="s">
        <v>249</v>
      </c>
      <c r="F118" s="331">
        <v>1427021447000</v>
      </c>
      <c r="G118" s="91">
        <v>0</v>
      </c>
      <c r="H118" s="91">
        <v>0</v>
      </c>
      <c r="I118" s="91">
        <v>0</v>
      </c>
      <c r="J118" s="91">
        <v>0</v>
      </c>
      <c r="K118" s="91">
        <f t="shared" si="71"/>
        <v>0</v>
      </c>
      <c r="L118" s="92">
        <f>+F118+K118</f>
        <v>1427021447000</v>
      </c>
      <c r="M118" s="326">
        <f t="shared" si="67"/>
        <v>0.15607434116522359</v>
      </c>
      <c r="N118" s="331">
        <v>0</v>
      </c>
      <c r="O118" s="91">
        <v>173160850595</v>
      </c>
      <c r="P118" s="91">
        <f>L118-O118</f>
        <v>1253860596405</v>
      </c>
      <c r="Q118" s="91">
        <v>173160850595</v>
      </c>
      <c r="R118" s="91">
        <f>+L118-Q118</f>
        <v>1253860596405</v>
      </c>
      <c r="S118" s="91">
        <f>O118-Q118</f>
        <v>0</v>
      </c>
      <c r="T118" s="91">
        <v>173160850595</v>
      </c>
      <c r="U118" s="91">
        <f>+Q118-T118</f>
        <v>0</v>
      </c>
      <c r="V118" s="91">
        <v>173160850595</v>
      </c>
      <c r="W118" s="93">
        <f>+T118-V118</f>
        <v>0</v>
      </c>
      <c r="X118" s="186">
        <f t="shared" si="68"/>
        <v>0.12134425236497515</v>
      </c>
      <c r="Y118" s="186">
        <f t="shared" si="69"/>
        <v>0.12134425236497515</v>
      </c>
      <c r="Z118" s="186">
        <f t="shared" si="70"/>
        <v>0.12134425236497515</v>
      </c>
      <c r="AA118" s="54">
        <f t="shared" si="110"/>
        <v>1</v>
      </c>
      <c r="AB118" s="178">
        <f t="shared" si="111"/>
        <v>1</v>
      </c>
    </row>
    <row r="119" spans="1:28" s="6" customFormat="1" ht="42" customHeight="1" thickBot="1" x14ac:dyDescent="0.3">
      <c r="A119" s="188" t="s">
        <v>250</v>
      </c>
      <c r="B119" s="189" t="s">
        <v>37</v>
      </c>
      <c r="C119" s="190">
        <v>10</v>
      </c>
      <c r="D119" s="189" t="s">
        <v>38</v>
      </c>
      <c r="E119" s="25" t="s">
        <v>251</v>
      </c>
      <c r="F119" s="192">
        <f>+F121+F231+F241+F259+F269+F279</f>
        <v>7320175388722</v>
      </c>
      <c r="G119" s="192">
        <f t="shared" ref="G119:J119" si="112">+G121+G231+G241+G259+G269+G279</f>
        <v>0</v>
      </c>
      <c r="H119" s="192">
        <f t="shared" si="112"/>
        <v>0</v>
      </c>
      <c r="I119" s="192">
        <f t="shared" si="112"/>
        <v>0</v>
      </c>
      <c r="J119" s="192">
        <f t="shared" si="112"/>
        <v>0</v>
      </c>
      <c r="K119" s="192">
        <f t="shared" si="71"/>
        <v>0</v>
      </c>
      <c r="L119" s="192">
        <f>+L121+L231+L241+L259+L269+L279</f>
        <v>7320175388722</v>
      </c>
      <c r="M119" s="332">
        <f t="shared" si="67"/>
        <v>0.80061274020128348</v>
      </c>
      <c r="N119" s="192">
        <f t="shared" ref="N119:W119" si="113">+N121+N231+N241+N259+N269+N279</f>
        <v>0</v>
      </c>
      <c r="O119" s="192">
        <f t="shared" si="113"/>
        <v>5705442000502.2002</v>
      </c>
      <c r="P119" s="192">
        <f t="shared" si="113"/>
        <v>1614733388219.8</v>
      </c>
      <c r="Q119" s="192">
        <f t="shared" si="113"/>
        <v>5698305323104.1602</v>
      </c>
      <c r="R119" s="192">
        <f t="shared" si="113"/>
        <v>1621870065617.8398</v>
      </c>
      <c r="S119" s="192">
        <f t="shared" si="113"/>
        <v>7136677398.0399981</v>
      </c>
      <c r="T119" s="192">
        <f t="shared" si="113"/>
        <v>1714153604763.6602</v>
      </c>
      <c r="U119" s="192">
        <f t="shared" si="113"/>
        <v>3984151718340.5</v>
      </c>
      <c r="V119" s="192">
        <f t="shared" si="113"/>
        <v>1712659861603.6602</v>
      </c>
      <c r="W119" s="192">
        <f t="shared" si="113"/>
        <v>1493743160</v>
      </c>
      <c r="X119" s="193">
        <f t="shared" si="68"/>
        <v>0.77843835980807075</v>
      </c>
      <c r="Y119" s="193">
        <f t="shared" si="69"/>
        <v>0.23416837899876158</v>
      </c>
      <c r="Z119" s="193">
        <f t="shared" si="70"/>
        <v>0.23396432061481884</v>
      </c>
      <c r="AA119" s="193">
        <f t="shared" si="110"/>
        <v>0.30081813935338103</v>
      </c>
      <c r="AB119" s="333">
        <f t="shared" si="111"/>
        <v>0.99912858266852578</v>
      </c>
    </row>
    <row r="120" spans="1:28" s="6" customFormat="1" ht="42" customHeight="1" thickBot="1" x14ac:dyDescent="0.3">
      <c r="A120" s="23" t="s">
        <v>250</v>
      </c>
      <c r="B120" s="96" t="s">
        <v>41</v>
      </c>
      <c r="C120" s="97">
        <v>20</v>
      </c>
      <c r="D120" s="96" t="s">
        <v>38</v>
      </c>
      <c r="E120" s="102" t="s">
        <v>251</v>
      </c>
      <c r="F120" s="26">
        <f>+F242+F280</f>
        <v>153689150908</v>
      </c>
      <c r="G120" s="26">
        <f t="shared" ref="G120:J120" si="114">+G242+G280</f>
        <v>0</v>
      </c>
      <c r="H120" s="26">
        <f t="shared" si="114"/>
        <v>0</v>
      </c>
      <c r="I120" s="26">
        <f t="shared" si="114"/>
        <v>0</v>
      </c>
      <c r="J120" s="26">
        <f t="shared" si="114"/>
        <v>0</v>
      </c>
      <c r="K120" s="26">
        <f t="shared" si="71"/>
        <v>0</v>
      </c>
      <c r="L120" s="26">
        <f>+L242+L280</f>
        <v>153689150908</v>
      </c>
      <c r="M120" s="109">
        <f t="shared" si="67"/>
        <v>1.6809090727147792E-2</v>
      </c>
      <c r="N120" s="26">
        <f t="shared" ref="N120:W120" si="115">+N242+N280</f>
        <v>0</v>
      </c>
      <c r="O120" s="26">
        <f t="shared" si="115"/>
        <v>151494637770</v>
      </c>
      <c r="P120" s="26">
        <f t="shared" si="115"/>
        <v>2194513138</v>
      </c>
      <c r="Q120" s="26">
        <f t="shared" si="115"/>
        <v>151494637770</v>
      </c>
      <c r="R120" s="26">
        <f t="shared" si="115"/>
        <v>2194513138</v>
      </c>
      <c r="S120" s="26">
        <f t="shared" si="115"/>
        <v>0</v>
      </c>
      <c r="T120" s="26">
        <f t="shared" si="115"/>
        <v>73240881722</v>
      </c>
      <c r="U120" s="26">
        <f t="shared" si="115"/>
        <v>78253756048</v>
      </c>
      <c r="V120" s="26">
        <f t="shared" si="115"/>
        <v>73160099722</v>
      </c>
      <c r="W120" s="26">
        <f t="shared" si="115"/>
        <v>80782000</v>
      </c>
      <c r="X120" s="172">
        <f t="shared" si="68"/>
        <v>0.98572109270540731</v>
      </c>
      <c r="Y120" s="172">
        <f t="shared" si="69"/>
        <v>0.47655206167312869</v>
      </c>
      <c r="Z120" s="172">
        <f t="shared" si="70"/>
        <v>0.476026442268488</v>
      </c>
      <c r="AA120" s="172">
        <f t="shared" si="110"/>
        <v>0.48345527472196548</v>
      </c>
      <c r="AB120" s="317">
        <f t="shared" si="111"/>
        <v>0.99889703676279284</v>
      </c>
    </row>
    <row r="121" spans="1:28" s="6" customFormat="1" ht="42" customHeight="1" x14ac:dyDescent="0.25">
      <c r="A121" s="110" t="s">
        <v>252</v>
      </c>
      <c r="B121" s="111" t="s">
        <v>37</v>
      </c>
      <c r="C121" s="111">
        <v>10</v>
      </c>
      <c r="D121" s="111" t="s">
        <v>38</v>
      </c>
      <c r="E121" s="33" t="s">
        <v>253</v>
      </c>
      <c r="F121" s="112">
        <f>+F122</f>
        <v>7153266094769</v>
      </c>
      <c r="G121" s="112">
        <f t="shared" ref="G121:J121" si="116">+G122</f>
        <v>0</v>
      </c>
      <c r="H121" s="112">
        <f t="shared" si="116"/>
        <v>0</v>
      </c>
      <c r="I121" s="112">
        <f t="shared" si="116"/>
        <v>0</v>
      </c>
      <c r="J121" s="112">
        <f t="shared" si="116"/>
        <v>0</v>
      </c>
      <c r="K121" s="34">
        <f t="shared" si="71"/>
        <v>0</v>
      </c>
      <c r="L121" s="112">
        <f>+L122</f>
        <v>7153266094769</v>
      </c>
      <c r="M121" s="68">
        <f t="shared" si="67"/>
        <v>0.78235775311413625</v>
      </c>
      <c r="N121" s="112">
        <f t="shared" ref="N121:W121" si="117">+N122</f>
        <v>0</v>
      </c>
      <c r="O121" s="112">
        <f t="shared" si="117"/>
        <v>5576657705593</v>
      </c>
      <c r="P121" s="112">
        <f t="shared" si="117"/>
        <v>1576608389176</v>
      </c>
      <c r="Q121" s="112">
        <f t="shared" si="117"/>
        <v>5574064740145.7402</v>
      </c>
      <c r="R121" s="112">
        <f t="shared" si="117"/>
        <v>1579201354623.26</v>
      </c>
      <c r="S121" s="112">
        <f t="shared" si="117"/>
        <v>2592965447.2599998</v>
      </c>
      <c r="T121" s="112">
        <f t="shared" si="117"/>
        <v>1702053264898.74</v>
      </c>
      <c r="U121" s="112">
        <f t="shared" si="117"/>
        <v>3872011475247</v>
      </c>
      <c r="V121" s="112">
        <f t="shared" si="117"/>
        <v>1702017669415.74</v>
      </c>
      <c r="W121" s="112">
        <f t="shared" si="117"/>
        <v>35595483</v>
      </c>
      <c r="X121" s="118">
        <f t="shared" si="68"/>
        <v>0.77923352302270854</v>
      </c>
      <c r="Y121" s="118">
        <f t="shared" si="69"/>
        <v>0.23794071719817719</v>
      </c>
      <c r="Z121" s="118">
        <f t="shared" si="70"/>
        <v>0.23793574108201873</v>
      </c>
      <c r="AA121" s="118">
        <f t="shared" si="110"/>
        <v>0.3053522598401392</v>
      </c>
      <c r="AB121" s="175">
        <f t="shared" si="111"/>
        <v>0.99997908673968428</v>
      </c>
    </row>
    <row r="122" spans="1:28" ht="42" customHeight="1" x14ac:dyDescent="0.25">
      <c r="A122" s="113" t="s">
        <v>254</v>
      </c>
      <c r="B122" s="32" t="s">
        <v>37</v>
      </c>
      <c r="C122" s="32">
        <v>10</v>
      </c>
      <c r="D122" s="32" t="s">
        <v>38</v>
      </c>
      <c r="E122" s="39" t="s">
        <v>255</v>
      </c>
      <c r="F122" s="59">
        <f>+F123+F127+F131+F135+F139+F143+F147+F151+F155+F159+F163+F167+F171+F175+F179+F183+F187+F191+F195+F199+F203+F207+F211+F215+F219+F223+F227</f>
        <v>7153266094769</v>
      </c>
      <c r="G122" s="59">
        <f t="shared" ref="G122:J122" si="118">+G123+G127+G131+G135+G139+G143+G147+G151+G155+G159+G163+G167+G171+G175+G179+G183+G187+G191+G195+G199+G203+G207+G211+G215+G219+G223+G227</f>
        <v>0</v>
      </c>
      <c r="H122" s="59">
        <f t="shared" si="118"/>
        <v>0</v>
      </c>
      <c r="I122" s="59">
        <f t="shared" si="118"/>
        <v>0</v>
      </c>
      <c r="J122" s="59">
        <f t="shared" si="118"/>
        <v>0</v>
      </c>
      <c r="K122" s="40">
        <f t="shared" si="71"/>
        <v>0</v>
      </c>
      <c r="L122" s="59">
        <f>+L123+L127+L131+L135+L139+L143+L147+L151+L155+L159+L163+L167+L171+L175+L179+L183+L187+L191+L195+L199+L203+L207+L211+L215+L219+L223+L227</f>
        <v>7153266094769</v>
      </c>
      <c r="M122" s="323">
        <f t="shared" si="67"/>
        <v>0.78235775311413625</v>
      </c>
      <c r="N122" s="59">
        <f t="shared" ref="N122:W122" si="119">+N123+N127+N131+N135+N139+N143+N147+N151+N155+N159+N163+N167+N171+N175+N179+N183+N187+N191+N195+N199+N203+N207+N211+N215+N219+N223+N227</f>
        <v>0</v>
      </c>
      <c r="O122" s="59">
        <f t="shared" si="119"/>
        <v>5576657705593</v>
      </c>
      <c r="P122" s="59">
        <f t="shared" si="119"/>
        <v>1576608389176</v>
      </c>
      <c r="Q122" s="59">
        <f t="shared" si="119"/>
        <v>5574064740145.7402</v>
      </c>
      <c r="R122" s="59">
        <f t="shared" si="119"/>
        <v>1579201354623.26</v>
      </c>
      <c r="S122" s="59">
        <f t="shared" si="119"/>
        <v>2592965447.2599998</v>
      </c>
      <c r="T122" s="59">
        <f t="shared" si="119"/>
        <v>1702053264898.74</v>
      </c>
      <c r="U122" s="59">
        <f t="shared" si="119"/>
        <v>3872011475247</v>
      </c>
      <c r="V122" s="59">
        <f t="shared" si="119"/>
        <v>1702017669415.74</v>
      </c>
      <c r="W122" s="59">
        <f t="shared" si="119"/>
        <v>35595483</v>
      </c>
      <c r="X122" s="176">
        <f t="shared" si="68"/>
        <v>0.77923352302270854</v>
      </c>
      <c r="Y122" s="176">
        <f t="shared" si="69"/>
        <v>0.23794071719817719</v>
      </c>
      <c r="Z122" s="176">
        <f t="shared" si="70"/>
        <v>0.23793574108201873</v>
      </c>
      <c r="AA122" s="176">
        <f t="shared" si="110"/>
        <v>0.3053522598401392</v>
      </c>
      <c r="AB122" s="177">
        <f t="shared" si="111"/>
        <v>0.99997908673968428</v>
      </c>
    </row>
    <row r="123" spans="1:28" ht="68.25" customHeight="1" x14ac:dyDescent="0.25">
      <c r="A123" s="113" t="s">
        <v>440</v>
      </c>
      <c r="B123" s="32" t="s">
        <v>37</v>
      </c>
      <c r="C123" s="32">
        <v>10</v>
      </c>
      <c r="D123" s="32" t="s">
        <v>38</v>
      </c>
      <c r="E123" s="39" t="s">
        <v>441</v>
      </c>
      <c r="F123" s="59">
        <f t="shared" ref="F123:J125" si="120">+F124</f>
        <v>256267908309</v>
      </c>
      <c r="G123" s="59">
        <f t="shared" si="120"/>
        <v>0</v>
      </c>
      <c r="H123" s="59">
        <f t="shared" si="120"/>
        <v>0</v>
      </c>
      <c r="I123" s="59">
        <f t="shared" si="120"/>
        <v>0</v>
      </c>
      <c r="J123" s="59">
        <f t="shared" si="120"/>
        <v>0</v>
      </c>
      <c r="K123" s="40">
        <f t="shared" si="71"/>
        <v>0</v>
      </c>
      <c r="L123" s="59">
        <f>+L124</f>
        <v>256267908309</v>
      </c>
      <c r="M123" s="323">
        <f t="shared" si="67"/>
        <v>2.8028201703065997E-2</v>
      </c>
      <c r="N123" s="59">
        <f t="shared" ref="N123:W125" si="121">+N124</f>
        <v>0</v>
      </c>
      <c r="O123" s="59">
        <f t="shared" si="121"/>
        <v>256267908309</v>
      </c>
      <c r="P123" s="59">
        <f t="shared" si="121"/>
        <v>0</v>
      </c>
      <c r="Q123" s="59">
        <f t="shared" si="121"/>
        <v>256267908309</v>
      </c>
      <c r="R123" s="59">
        <f t="shared" si="121"/>
        <v>0</v>
      </c>
      <c r="S123" s="59">
        <f t="shared" si="121"/>
        <v>0</v>
      </c>
      <c r="T123" s="59">
        <f t="shared" si="121"/>
        <v>57521944628</v>
      </c>
      <c r="U123" s="59">
        <f t="shared" si="121"/>
        <v>198745963681</v>
      </c>
      <c r="V123" s="59">
        <f t="shared" si="121"/>
        <v>57521944628</v>
      </c>
      <c r="W123" s="59">
        <f t="shared" si="121"/>
        <v>0</v>
      </c>
      <c r="X123" s="176">
        <f t="shared" si="68"/>
        <v>1</v>
      </c>
      <c r="Y123" s="176">
        <f t="shared" si="69"/>
        <v>0.22446019483111324</v>
      </c>
      <c r="Z123" s="176">
        <f t="shared" si="70"/>
        <v>0.22446019483111324</v>
      </c>
      <c r="AA123" s="176">
        <f t="shared" si="110"/>
        <v>0.22446019483111324</v>
      </c>
      <c r="AB123" s="177">
        <f t="shared" si="111"/>
        <v>1</v>
      </c>
    </row>
    <row r="124" spans="1:28" ht="68.25" customHeight="1" x14ac:dyDescent="0.25">
      <c r="A124" s="113" t="s">
        <v>442</v>
      </c>
      <c r="B124" s="32" t="s">
        <v>37</v>
      </c>
      <c r="C124" s="32">
        <v>10</v>
      </c>
      <c r="D124" s="32" t="s">
        <v>38</v>
      </c>
      <c r="E124" s="39" t="s">
        <v>257</v>
      </c>
      <c r="F124" s="59">
        <f t="shared" si="120"/>
        <v>256267908309</v>
      </c>
      <c r="G124" s="59">
        <f t="shared" si="120"/>
        <v>0</v>
      </c>
      <c r="H124" s="59">
        <f t="shared" si="120"/>
        <v>0</v>
      </c>
      <c r="I124" s="59">
        <f t="shared" si="120"/>
        <v>0</v>
      </c>
      <c r="J124" s="59">
        <f t="shared" si="120"/>
        <v>0</v>
      </c>
      <c r="K124" s="40">
        <f t="shared" si="71"/>
        <v>0</v>
      </c>
      <c r="L124" s="59">
        <f>+L125</f>
        <v>256267908309</v>
      </c>
      <c r="M124" s="323">
        <f t="shared" si="67"/>
        <v>2.8028201703065997E-2</v>
      </c>
      <c r="N124" s="59">
        <f t="shared" si="121"/>
        <v>0</v>
      </c>
      <c r="O124" s="59">
        <f t="shared" si="121"/>
        <v>256267908309</v>
      </c>
      <c r="P124" s="59">
        <f t="shared" si="121"/>
        <v>0</v>
      </c>
      <c r="Q124" s="59">
        <f t="shared" si="121"/>
        <v>256267908309</v>
      </c>
      <c r="R124" s="59">
        <f t="shared" si="121"/>
        <v>0</v>
      </c>
      <c r="S124" s="59">
        <f t="shared" si="121"/>
        <v>0</v>
      </c>
      <c r="T124" s="59">
        <f t="shared" si="121"/>
        <v>57521944628</v>
      </c>
      <c r="U124" s="59">
        <f t="shared" si="121"/>
        <v>198745963681</v>
      </c>
      <c r="V124" s="59">
        <f t="shared" si="121"/>
        <v>57521944628</v>
      </c>
      <c r="W124" s="59">
        <f t="shared" si="121"/>
        <v>0</v>
      </c>
      <c r="X124" s="176">
        <f t="shared" si="68"/>
        <v>1</v>
      </c>
      <c r="Y124" s="176">
        <f t="shared" si="69"/>
        <v>0.22446019483111324</v>
      </c>
      <c r="Z124" s="176">
        <f t="shared" si="70"/>
        <v>0.22446019483111324</v>
      </c>
      <c r="AA124" s="176">
        <f t="shared" si="110"/>
        <v>0.22446019483111324</v>
      </c>
      <c r="AB124" s="177">
        <f t="shared" si="111"/>
        <v>1</v>
      </c>
    </row>
    <row r="125" spans="1:28" ht="42" customHeight="1" x14ac:dyDescent="0.25">
      <c r="A125" s="113" t="s">
        <v>443</v>
      </c>
      <c r="B125" s="32" t="s">
        <v>37</v>
      </c>
      <c r="C125" s="32">
        <v>10</v>
      </c>
      <c r="D125" s="32" t="s">
        <v>38</v>
      </c>
      <c r="E125" s="334" t="s">
        <v>444</v>
      </c>
      <c r="F125" s="59">
        <f t="shared" si="120"/>
        <v>256267908309</v>
      </c>
      <c r="G125" s="59">
        <f t="shared" si="120"/>
        <v>0</v>
      </c>
      <c r="H125" s="59">
        <f t="shared" si="120"/>
        <v>0</v>
      </c>
      <c r="I125" s="59">
        <f t="shared" si="120"/>
        <v>0</v>
      </c>
      <c r="J125" s="59">
        <f t="shared" si="120"/>
        <v>0</v>
      </c>
      <c r="K125" s="40">
        <f t="shared" si="71"/>
        <v>0</v>
      </c>
      <c r="L125" s="59">
        <f>+L126</f>
        <v>256267908309</v>
      </c>
      <c r="M125" s="323">
        <f t="shared" si="67"/>
        <v>2.8028201703065997E-2</v>
      </c>
      <c r="N125" s="59">
        <f t="shared" si="121"/>
        <v>0</v>
      </c>
      <c r="O125" s="59">
        <f t="shared" si="121"/>
        <v>256267908309</v>
      </c>
      <c r="P125" s="59">
        <f t="shared" si="121"/>
        <v>0</v>
      </c>
      <c r="Q125" s="59">
        <f t="shared" si="121"/>
        <v>256267908309</v>
      </c>
      <c r="R125" s="59">
        <f t="shared" si="121"/>
        <v>0</v>
      </c>
      <c r="S125" s="59">
        <f t="shared" si="121"/>
        <v>0</v>
      </c>
      <c r="T125" s="59">
        <f t="shared" si="121"/>
        <v>57521944628</v>
      </c>
      <c r="U125" s="59">
        <f t="shared" si="121"/>
        <v>198745963681</v>
      </c>
      <c r="V125" s="59">
        <f t="shared" si="121"/>
        <v>57521944628</v>
      </c>
      <c r="W125" s="59">
        <f t="shared" si="121"/>
        <v>0</v>
      </c>
      <c r="X125" s="176">
        <f t="shared" si="68"/>
        <v>1</v>
      </c>
      <c r="Y125" s="176">
        <f t="shared" si="69"/>
        <v>0.22446019483111324</v>
      </c>
      <c r="Z125" s="176">
        <f t="shared" si="70"/>
        <v>0.22446019483111324</v>
      </c>
      <c r="AA125" s="176">
        <f t="shared" si="110"/>
        <v>0.22446019483111324</v>
      </c>
      <c r="AB125" s="177">
        <f t="shared" si="111"/>
        <v>1</v>
      </c>
    </row>
    <row r="126" spans="1:28" s="335" customFormat="1" ht="42" customHeight="1" x14ac:dyDescent="0.25">
      <c r="A126" s="351" t="s">
        <v>445</v>
      </c>
      <c r="B126" s="83" t="s">
        <v>37</v>
      </c>
      <c r="C126" s="83">
        <v>10</v>
      </c>
      <c r="D126" s="83" t="s">
        <v>38</v>
      </c>
      <c r="E126" s="44" t="s">
        <v>268</v>
      </c>
      <c r="F126" s="126">
        <v>256267908309</v>
      </c>
      <c r="G126" s="126">
        <v>0</v>
      </c>
      <c r="H126" s="126">
        <v>0</v>
      </c>
      <c r="I126" s="126">
        <v>0</v>
      </c>
      <c r="J126" s="126">
        <v>0</v>
      </c>
      <c r="K126" s="126">
        <f t="shared" si="71"/>
        <v>0</v>
      </c>
      <c r="L126" s="128">
        <f>+F126+K126</f>
        <v>256267908309</v>
      </c>
      <c r="M126" s="145">
        <f t="shared" si="67"/>
        <v>2.8028201703065997E-2</v>
      </c>
      <c r="N126" s="126">
        <v>0</v>
      </c>
      <c r="O126" s="126">
        <v>256267908309</v>
      </c>
      <c r="P126" s="126">
        <f>L126-O126</f>
        <v>0</v>
      </c>
      <c r="Q126" s="126">
        <v>256267908309</v>
      </c>
      <c r="R126" s="126">
        <f>+L126-Q126</f>
        <v>0</v>
      </c>
      <c r="S126" s="126">
        <f>O126-Q126</f>
        <v>0</v>
      </c>
      <c r="T126" s="126">
        <v>57521944628</v>
      </c>
      <c r="U126" s="126">
        <f>+Q126-T126</f>
        <v>198745963681</v>
      </c>
      <c r="V126" s="126">
        <v>57521944628</v>
      </c>
      <c r="W126" s="130">
        <f>+T126-V126</f>
        <v>0</v>
      </c>
      <c r="X126" s="54">
        <f t="shared" si="68"/>
        <v>1</v>
      </c>
      <c r="Y126" s="54">
        <f t="shared" si="69"/>
        <v>0.22446019483111324</v>
      </c>
      <c r="Z126" s="54">
        <f t="shared" si="70"/>
        <v>0.22446019483111324</v>
      </c>
      <c r="AA126" s="54">
        <f t="shared" si="110"/>
        <v>0.22446019483111324</v>
      </c>
      <c r="AB126" s="178">
        <f t="shared" si="111"/>
        <v>1</v>
      </c>
    </row>
    <row r="127" spans="1:28" ht="81.75" customHeight="1" x14ac:dyDescent="0.25">
      <c r="A127" s="113" t="s">
        <v>446</v>
      </c>
      <c r="B127" s="32" t="s">
        <v>37</v>
      </c>
      <c r="C127" s="32">
        <v>10</v>
      </c>
      <c r="D127" s="32" t="s">
        <v>38</v>
      </c>
      <c r="E127" s="33" t="s">
        <v>447</v>
      </c>
      <c r="F127" s="59">
        <f t="shared" ref="F127:J129" si="122">+F128</f>
        <v>3282994168</v>
      </c>
      <c r="G127" s="59">
        <f t="shared" si="122"/>
        <v>0</v>
      </c>
      <c r="H127" s="59">
        <f t="shared" si="122"/>
        <v>0</v>
      </c>
      <c r="I127" s="59">
        <f t="shared" si="122"/>
        <v>0</v>
      </c>
      <c r="J127" s="59">
        <f t="shared" si="122"/>
        <v>0</v>
      </c>
      <c r="K127" s="40">
        <f t="shared" si="71"/>
        <v>0</v>
      </c>
      <c r="L127" s="59">
        <f>+L128</f>
        <v>3282994168</v>
      </c>
      <c r="M127" s="318">
        <f t="shared" si="67"/>
        <v>3.5906338541516773E-4</v>
      </c>
      <c r="N127" s="59">
        <f t="shared" ref="N127:W129" si="123">+N128</f>
        <v>0</v>
      </c>
      <c r="O127" s="59">
        <f t="shared" si="123"/>
        <v>3282994168</v>
      </c>
      <c r="P127" s="59">
        <f t="shared" si="123"/>
        <v>0</v>
      </c>
      <c r="Q127" s="59">
        <f t="shared" si="123"/>
        <v>3282994168</v>
      </c>
      <c r="R127" s="59">
        <f t="shared" si="123"/>
        <v>0</v>
      </c>
      <c r="S127" s="59">
        <f t="shared" si="123"/>
        <v>0</v>
      </c>
      <c r="T127" s="59">
        <f t="shared" si="123"/>
        <v>0</v>
      </c>
      <c r="U127" s="59">
        <f t="shared" si="123"/>
        <v>3282994168</v>
      </c>
      <c r="V127" s="59">
        <f t="shared" si="123"/>
        <v>0</v>
      </c>
      <c r="W127" s="59">
        <f t="shared" si="123"/>
        <v>0</v>
      </c>
      <c r="X127" s="176">
        <f t="shared" si="68"/>
        <v>1</v>
      </c>
      <c r="Y127" s="176">
        <f t="shared" si="69"/>
        <v>0</v>
      </c>
      <c r="Z127" s="176">
        <f t="shared" si="70"/>
        <v>0</v>
      </c>
      <c r="AA127" s="176">
        <f t="shared" si="110"/>
        <v>0</v>
      </c>
      <c r="AB127" s="177" t="s">
        <v>40</v>
      </c>
    </row>
    <row r="128" spans="1:28" ht="81.75" customHeight="1" x14ac:dyDescent="0.25">
      <c r="A128" s="113" t="s">
        <v>448</v>
      </c>
      <c r="B128" s="32" t="s">
        <v>37</v>
      </c>
      <c r="C128" s="32">
        <v>10</v>
      </c>
      <c r="D128" s="32" t="s">
        <v>38</v>
      </c>
      <c r="E128" s="39" t="s">
        <v>257</v>
      </c>
      <c r="F128" s="59">
        <f t="shared" si="122"/>
        <v>3282994168</v>
      </c>
      <c r="G128" s="59">
        <f t="shared" si="122"/>
        <v>0</v>
      </c>
      <c r="H128" s="59">
        <f t="shared" si="122"/>
        <v>0</v>
      </c>
      <c r="I128" s="59">
        <f t="shared" si="122"/>
        <v>0</v>
      </c>
      <c r="J128" s="59">
        <f t="shared" si="122"/>
        <v>0</v>
      </c>
      <c r="K128" s="40">
        <f t="shared" si="71"/>
        <v>0</v>
      </c>
      <c r="L128" s="59">
        <f>+L129</f>
        <v>3282994168</v>
      </c>
      <c r="M128" s="318">
        <f t="shared" si="67"/>
        <v>3.5906338541516773E-4</v>
      </c>
      <c r="N128" s="59">
        <f t="shared" si="123"/>
        <v>0</v>
      </c>
      <c r="O128" s="59">
        <f t="shared" si="123"/>
        <v>3282994168</v>
      </c>
      <c r="P128" s="59">
        <f t="shared" si="123"/>
        <v>0</v>
      </c>
      <c r="Q128" s="59">
        <f t="shared" si="123"/>
        <v>3282994168</v>
      </c>
      <c r="R128" s="59">
        <f t="shared" si="123"/>
        <v>0</v>
      </c>
      <c r="S128" s="59">
        <f t="shared" si="123"/>
        <v>0</v>
      </c>
      <c r="T128" s="59">
        <f t="shared" si="123"/>
        <v>0</v>
      </c>
      <c r="U128" s="59">
        <f t="shared" si="123"/>
        <v>3282994168</v>
      </c>
      <c r="V128" s="59">
        <f t="shared" si="123"/>
        <v>0</v>
      </c>
      <c r="W128" s="59">
        <f t="shared" si="123"/>
        <v>0</v>
      </c>
      <c r="X128" s="176">
        <f t="shared" si="68"/>
        <v>1</v>
      </c>
      <c r="Y128" s="176">
        <f t="shared" si="69"/>
        <v>0</v>
      </c>
      <c r="Z128" s="176">
        <f t="shared" si="70"/>
        <v>0</v>
      </c>
      <c r="AA128" s="176">
        <f t="shared" si="110"/>
        <v>0</v>
      </c>
      <c r="AB128" s="177" t="s">
        <v>40</v>
      </c>
    </row>
    <row r="129" spans="1:28" ht="42" customHeight="1" x14ac:dyDescent="0.25">
      <c r="A129" s="113" t="s">
        <v>449</v>
      </c>
      <c r="B129" s="32" t="s">
        <v>37</v>
      </c>
      <c r="C129" s="32">
        <v>10</v>
      </c>
      <c r="D129" s="32" t="s">
        <v>38</v>
      </c>
      <c r="E129" s="39" t="s">
        <v>444</v>
      </c>
      <c r="F129" s="59">
        <f t="shared" si="122"/>
        <v>3282994168</v>
      </c>
      <c r="G129" s="59">
        <f t="shared" si="122"/>
        <v>0</v>
      </c>
      <c r="H129" s="59">
        <f t="shared" si="122"/>
        <v>0</v>
      </c>
      <c r="I129" s="59">
        <f t="shared" si="122"/>
        <v>0</v>
      </c>
      <c r="J129" s="59">
        <f t="shared" si="122"/>
        <v>0</v>
      </c>
      <c r="K129" s="40">
        <f t="shared" si="71"/>
        <v>0</v>
      </c>
      <c r="L129" s="59">
        <f>+L130</f>
        <v>3282994168</v>
      </c>
      <c r="M129" s="318">
        <f t="shared" si="67"/>
        <v>3.5906338541516773E-4</v>
      </c>
      <c r="N129" s="59">
        <f t="shared" si="123"/>
        <v>0</v>
      </c>
      <c r="O129" s="59">
        <f t="shared" si="123"/>
        <v>3282994168</v>
      </c>
      <c r="P129" s="59">
        <f t="shared" si="123"/>
        <v>0</v>
      </c>
      <c r="Q129" s="59">
        <f t="shared" si="123"/>
        <v>3282994168</v>
      </c>
      <c r="R129" s="59">
        <f t="shared" si="123"/>
        <v>0</v>
      </c>
      <c r="S129" s="59">
        <f t="shared" si="123"/>
        <v>0</v>
      </c>
      <c r="T129" s="59">
        <f t="shared" si="123"/>
        <v>0</v>
      </c>
      <c r="U129" s="59">
        <f t="shared" si="123"/>
        <v>3282994168</v>
      </c>
      <c r="V129" s="59">
        <f t="shared" si="123"/>
        <v>0</v>
      </c>
      <c r="W129" s="59">
        <f t="shared" si="123"/>
        <v>0</v>
      </c>
      <c r="X129" s="176">
        <f t="shared" si="68"/>
        <v>1</v>
      </c>
      <c r="Y129" s="176">
        <f t="shared" si="69"/>
        <v>0</v>
      </c>
      <c r="Z129" s="176">
        <f t="shared" si="70"/>
        <v>0</v>
      </c>
      <c r="AA129" s="176">
        <f t="shared" si="110"/>
        <v>0</v>
      </c>
      <c r="AB129" s="177" t="s">
        <v>40</v>
      </c>
    </row>
    <row r="130" spans="1:28" s="133" customFormat="1" ht="42" customHeight="1" x14ac:dyDescent="0.25">
      <c r="A130" s="351" t="s">
        <v>450</v>
      </c>
      <c r="B130" s="83" t="s">
        <v>37</v>
      </c>
      <c r="C130" s="83">
        <v>10</v>
      </c>
      <c r="D130" s="83" t="s">
        <v>38</v>
      </c>
      <c r="E130" s="84" t="s">
        <v>268</v>
      </c>
      <c r="F130" s="126">
        <v>3282994168</v>
      </c>
      <c r="G130" s="126">
        <v>0</v>
      </c>
      <c r="H130" s="126">
        <v>0</v>
      </c>
      <c r="I130" s="126">
        <v>0</v>
      </c>
      <c r="J130" s="126">
        <v>0</v>
      </c>
      <c r="K130" s="126">
        <f t="shared" si="71"/>
        <v>0</v>
      </c>
      <c r="L130" s="128">
        <f>+F130+K130</f>
        <v>3282994168</v>
      </c>
      <c r="M130" s="129">
        <f t="shared" si="67"/>
        <v>3.5906338541516773E-4</v>
      </c>
      <c r="N130" s="126">
        <v>0</v>
      </c>
      <c r="O130" s="126">
        <v>3282994168</v>
      </c>
      <c r="P130" s="126">
        <f>L130-O130</f>
        <v>0</v>
      </c>
      <c r="Q130" s="126">
        <v>3282994168</v>
      </c>
      <c r="R130" s="126">
        <f>+L130-Q130</f>
        <v>0</v>
      </c>
      <c r="S130" s="126">
        <f>O130-Q130</f>
        <v>0</v>
      </c>
      <c r="T130" s="126">
        <v>0</v>
      </c>
      <c r="U130" s="126">
        <f>+Q130-T130</f>
        <v>3282994168</v>
      </c>
      <c r="V130" s="126">
        <v>0</v>
      </c>
      <c r="W130" s="130">
        <f>+T130-V130</f>
        <v>0</v>
      </c>
      <c r="X130" s="54">
        <f t="shared" si="68"/>
        <v>1</v>
      </c>
      <c r="Y130" s="54">
        <f t="shared" si="69"/>
        <v>0</v>
      </c>
      <c r="Z130" s="54">
        <f t="shared" si="70"/>
        <v>0</v>
      </c>
      <c r="AA130" s="54">
        <f t="shared" si="110"/>
        <v>0</v>
      </c>
      <c r="AB130" s="178" t="s">
        <v>40</v>
      </c>
    </row>
    <row r="131" spans="1:28" ht="77.25" customHeight="1" x14ac:dyDescent="0.25">
      <c r="A131" s="113" t="s">
        <v>451</v>
      </c>
      <c r="B131" s="32" t="s">
        <v>37</v>
      </c>
      <c r="C131" s="32">
        <v>10</v>
      </c>
      <c r="D131" s="32" t="s">
        <v>38</v>
      </c>
      <c r="E131" s="39" t="s">
        <v>452</v>
      </c>
      <c r="F131" s="59">
        <f t="shared" ref="F131:J133" si="124">+F132</f>
        <v>397887950228</v>
      </c>
      <c r="G131" s="59">
        <f t="shared" si="124"/>
        <v>0</v>
      </c>
      <c r="H131" s="59">
        <f t="shared" si="124"/>
        <v>0</v>
      </c>
      <c r="I131" s="59">
        <f t="shared" si="124"/>
        <v>0</v>
      </c>
      <c r="J131" s="59">
        <f t="shared" si="124"/>
        <v>0</v>
      </c>
      <c r="K131" s="40">
        <f t="shared" si="71"/>
        <v>0</v>
      </c>
      <c r="L131" s="59">
        <f>+L132</f>
        <v>397887950228</v>
      </c>
      <c r="M131" s="323">
        <f t="shared" si="67"/>
        <v>4.3517285475959899E-2</v>
      </c>
      <c r="N131" s="59">
        <f t="shared" ref="N131:W133" si="125">+N132</f>
        <v>0</v>
      </c>
      <c r="O131" s="59">
        <f t="shared" si="125"/>
        <v>397887950228</v>
      </c>
      <c r="P131" s="59">
        <f t="shared" si="125"/>
        <v>0</v>
      </c>
      <c r="Q131" s="59">
        <f t="shared" si="125"/>
        <v>397887950228</v>
      </c>
      <c r="R131" s="59">
        <f t="shared" si="125"/>
        <v>0</v>
      </c>
      <c r="S131" s="59">
        <f t="shared" si="125"/>
        <v>0</v>
      </c>
      <c r="T131" s="59">
        <f t="shared" si="125"/>
        <v>69934236737</v>
      </c>
      <c r="U131" s="59">
        <f t="shared" si="125"/>
        <v>327953713491</v>
      </c>
      <c r="V131" s="59">
        <f t="shared" si="125"/>
        <v>69934236737</v>
      </c>
      <c r="W131" s="59">
        <f t="shared" si="125"/>
        <v>0</v>
      </c>
      <c r="X131" s="176">
        <f t="shared" si="68"/>
        <v>1</v>
      </c>
      <c r="Y131" s="176">
        <f t="shared" si="69"/>
        <v>0.17576364576239589</v>
      </c>
      <c r="Z131" s="176">
        <f t="shared" si="70"/>
        <v>0.17576364576239589</v>
      </c>
      <c r="AA131" s="176">
        <f t="shared" si="110"/>
        <v>0.17576364576239589</v>
      </c>
      <c r="AB131" s="177">
        <f t="shared" ref="AB131:AB194" si="126">+V131/T131</f>
        <v>1</v>
      </c>
    </row>
    <row r="132" spans="1:28" s="6" customFormat="1" ht="77.25" customHeight="1" x14ac:dyDescent="0.25">
      <c r="A132" s="113" t="s">
        <v>453</v>
      </c>
      <c r="B132" s="32" t="s">
        <v>37</v>
      </c>
      <c r="C132" s="32">
        <v>10</v>
      </c>
      <c r="D132" s="32" t="s">
        <v>38</v>
      </c>
      <c r="E132" s="39" t="s">
        <v>257</v>
      </c>
      <c r="F132" s="59">
        <f t="shared" si="124"/>
        <v>397887950228</v>
      </c>
      <c r="G132" s="59">
        <f t="shared" si="124"/>
        <v>0</v>
      </c>
      <c r="H132" s="59">
        <f t="shared" si="124"/>
        <v>0</v>
      </c>
      <c r="I132" s="59">
        <f t="shared" si="124"/>
        <v>0</v>
      </c>
      <c r="J132" s="59">
        <f t="shared" si="124"/>
        <v>0</v>
      </c>
      <c r="K132" s="40">
        <f t="shared" si="71"/>
        <v>0</v>
      </c>
      <c r="L132" s="59">
        <f>+L133</f>
        <v>397887950228</v>
      </c>
      <c r="M132" s="323">
        <f t="shared" si="67"/>
        <v>4.3517285475959899E-2</v>
      </c>
      <c r="N132" s="59">
        <f t="shared" si="125"/>
        <v>0</v>
      </c>
      <c r="O132" s="59">
        <f t="shared" si="125"/>
        <v>397887950228</v>
      </c>
      <c r="P132" s="59">
        <f t="shared" si="125"/>
        <v>0</v>
      </c>
      <c r="Q132" s="59">
        <f t="shared" si="125"/>
        <v>397887950228</v>
      </c>
      <c r="R132" s="59">
        <f t="shared" si="125"/>
        <v>0</v>
      </c>
      <c r="S132" s="59">
        <f t="shared" si="125"/>
        <v>0</v>
      </c>
      <c r="T132" s="59">
        <f t="shared" si="125"/>
        <v>69934236737</v>
      </c>
      <c r="U132" s="59">
        <f t="shared" si="125"/>
        <v>327953713491</v>
      </c>
      <c r="V132" s="59">
        <f t="shared" si="125"/>
        <v>69934236737</v>
      </c>
      <c r="W132" s="59">
        <f t="shared" si="125"/>
        <v>0</v>
      </c>
      <c r="X132" s="176">
        <f t="shared" si="68"/>
        <v>1</v>
      </c>
      <c r="Y132" s="176">
        <f t="shared" si="69"/>
        <v>0.17576364576239589</v>
      </c>
      <c r="Z132" s="176">
        <f t="shared" si="70"/>
        <v>0.17576364576239589</v>
      </c>
      <c r="AA132" s="176">
        <f t="shared" si="110"/>
        <v>0.17576364576239589</v>
      </c>
      <c r="AB132" s="177">
        <f t="shared" si="126"/>
        <v>1</v>
      </c>
    </row>
    <row r="133" spans="1:28" s="6" customFormat="1" ht="42" customHeight="1" x14ac:dyDescent="0.25">
      <c r="A133" s="113" t="s">
        <v>454</v>
      </c>
      <c r="B133" s="32" t="s">
        <v>37</v>
      </c>
      <c r="C133" s="32">
        <v>10</v>
      </c>
      <c r="D133" s="32" t="s">
        <v>38</v>
      </c>
      <c r="E133" s="39" t="s">
        <v>455</v>
      </c>
      <c r="F133" s="59">
        <f t="shared" si="124"/>
        <v>397887950228</v>
      </c>
      <c r="G133" s="59">
        <f t="shared" si="124"/>
        <v>0</v>
      </c>
      <c r="H133" s="59">
        <f t="shared" si="124"/>
        <v>0</v>
      </c>
      <c r="I133" s="59">
        <f t="shared" si="124"/>
        <v>0</v>
      </c>
      <c r="J133" s="59">
        <f t="shared" si="124"/>
        <v>0</v>
      </c>
      <c r="K133" s="40">
        <f t="shared" si="71"/>
        <v>0</v>
      </c>
      <c r="L133" s="59">
        <f>+L134</f>
        <v>397887950228</v>
      </c>
      <c r="M133" s="323">
        <f t="shared" si="67"/>
        <v>4.3517285475959899E-2</v>
      </c>
      <c r="N133" s="59">
        <f t="shared" si="125"/>
        <v>0</v>
      </c>
      <c r="O133" s="59">
        <f t="shared" si="125"/>
        <v>397887950228</v>
      </c>
      <c r="P133" s="59">
        <f t="shared" si="125"/>
        <v>0</v>
      </c>
      <c r="Q133" s="59">
        <f t="shared" si="125"/>
        <v>397887950228</v>
      </c>
      <c r="R133" s="59">
        <f t="shared" si="125"/>
        <v>0</v>
      </c>
      <c r="S133" s="59">
        <f t="shared" si="125"/>
        <v>0</v>
      </c>
      <c r="T133" s="59">
        <f t="shared" si="125"/>
        <v>69934236737</v>
      </c>
      <c r="U133" s="59">
        <f t="shared" si="125"/>
        <v>327953713491</v>
      </c>
      <c r="V133" s="59">
        <f t="shared" si="125"/>
        <v>69934236737</v>
      </c>
      <c r="W133" s="59">
        <f t="shared" si="125"/>
        <v>0</v>
      </c>
      <c r="X133" s="176">
        <f t="shared" si="68"/>
        <v>1</v>
      </c>
      <c r="Y133" s="176">
        <f t="shared" si="69"/>
        <v>0.17576364576239589</v>
      </c>
      <c r="Z133" s="176">
        <f t="shared" si="70"/>
        <v>0.17576364576239589</v>
      </c>
      <c r="AA133" s="176">
        <f t="shared" si="110"/>
        <v>0.17576364576239589</v>
      </c>
      <c r="AB133" s="177">
        <f t="shared" si="126"/>
        <v>1</v>
      </c>
    </row>
    <row r="134" spans="1:28" s="6" customFormat="1" ht="42" customHeight="1" x14ac:dyDescent="0.25">
      <c r="A134" s="114" t="s">
        <v>456</v>
      </c>
      <c r="B134" s="43" t="s">
        <v>37</v>
      </c>
      <c r="C134" s="43">
        <v>10</v>
      </c>
      <c r="D134" s="43" t="s">
        <v>38</v>
      </c>
      <c r="E134" s="44" t="s">
        <v>268</v>
      </c>
      <c r="F134" s="45">
        <v>397887950228</v>
      </c>
      <c r="G134" s="45">
        <v>0</v>
      </c>
      <c r="H134" s="45">
        <v>0</v>
      </c>
      <c r="I134" s="45">
        <v>0</v>
      </c>
      <c r="J134" s="45">
        <v>0</v>
      </c>
      <c r="K134" s="45">
        <f t="shared" si="71"/>
        <v>0</v>
      </c>
      <c r="L134" s="46">
        <f>+F134+K134</f>
        <v>397887950228</v>
      </c>
      <c r="M134" s="86">
        <f t="shared" si="67"/>
        <v>4.3517285475959899E-2</v>
      </c>
      <c r="N134" s="45">
        <v>0</v>
      </c>
      <c r="O134" s="45">
        <v>397887950228</v>
      </c>
      <c r="P134" s="45">
        <f>L134-O134</f>
        <v>0</v>
      </c>
      <c r="Q134" s="45">
        <v>397887950228</v>
      </c>
      <c r="R134" s="45">
        <f>+L134-Q134</f>
        <v>0</v>
      </c>
      <c r="S134" s="45">
        <f>O134-Q134</f>
        <v>0</v>
      </c>
      <c r="T134" s="45">
        <v>69934236737</v>
      </c>
      <c r="U134" s="45">
        <f>+Q134-T134</f>
        <v>327953713491</v>
      </c>
      <c r="V134" s="45">
        <v>69934236737</v>
      </c>
      <c r="W134" s="48">
        <f>+T134-V134</f>
        <v>0</v>
      </c>
      <c r="X134" s="54">
        <f t="shared" si="68"/>
        <v>1</v>
      </c>
      <c r="Y134" s="54">
        <f t="shared" si="69"/>
        <v>0.17576364576239589</v>
      </c>
      <c r="Z134" s="54">
        <f t="shared" si="70"/>
        <v>0.17576364576239589</v>
      </c>
      <c r="AA134" s="54">
        <f t="shared" si="110"/>
        <v>0.17576364576239589</v>
      </c>
      <c r="AB134" s="178">
        <f t="shared" si="126"/>
        <v>1</v>
      </c>
    </row>
    <row r="135" spans="1:28" ht="90" customHeight="1" x14ac:dyDescent="0.25">
      <c r="A135" s="113" t="s">
        <v>457</v>
      </c>
      <c r="B135" s="32" t="s">
        <v>37</v>
      </c>
      <c r="C135" s="32">
        <v>10</v>
      </c>
      <c r="D135" s="32" t="s">
        <v>38</v>
      </c>
      <c r="E135" s="72" t="s">
        <v>458</v>
      </c>
      <c r="F135" s="59">
        <f t="shared" ref="F135:J137" si="127">+F136</f>
        <v>226206278281</v>
      </c>
      <c r="G135" s="59">
        <f t="shared" si="127"/>
        <v>0</v>
      </c>
      <c r="H135" s="59">
        <f t="shared" si="127"/>
        <v>0</v>
      </c>
      <c r="I135" s="59">
        <f t="shared" si="127"/>
        <v>0</v>
      </c>
      <c r="J135" s="59">
        <f t="shared" si="127"/>
        <v>0</v>
      </c>
      <c r="K135" s="40">
        <f t="shared" si="71"/>
        <v>0</v>
      </c>
      <c r="L135" s="59">
        <f>+L136</f>
        <v>226206278281</v>
      </c>
      <c r="M135" s="323">
        <f t="shared" si="67"/>
        <v>2.4740340044899341E-2</v>
      </c>
      <c r="N135" s="59">
        <f t="shared" ref="N135:W137" si="128">+N136</f>
        <v>0</v>
      </c>
      <c r="O135" s="59">
        <f t="shared" si="128"/>
        <v>226206278281</v>
      </c>
      <c r="P135" s="59">
        <f t="shared" si="128"/>
        <v>0</v>
      </c>
      <c r="Q135" s="59">
        <f t="shared" si="128"/>
        <v>226206278281</v>
      </c>
      <c r="R135" s="59">
        <f t="shared" si="128"/>
        <v>0</v>
      </c>
      <c r="S135" s="59">
        <f t="shared" si="128"/>
        <v>0</v>
      </c>
      <c r="T135" s="59">
        <f t="shared" si="128"/>
        <v>50352348445</v>
      </c>
      <c r="U135" s="59">
        <f t="shared" si="128"/>
        <v>175853929836</v>
      </c>
      <c r="V135" s="59">
        <f t="shared" si="128"/>
        <v>50352348445</v>
      </c>
      <c r="W135" s="59">
        <f t="shared" si="128"/>
        <v>0</v>
      </c>
      <c r="X135" s="176">
        <f t="shared" si="68"/>
        <v>1</v>
      </c>
      <c r="Y135" s="176">
        <f t="shared" si="69"/>
        <v>0.22259483170688504</v>
      </c>
      <c r="Z135" s="176">
        <f t="shared" si="70"/>
        <v>0.22259483170688504</v>
      </c>
      <c r="AA135" s="176">
        <f t="shared" si="110"/>
        <v>0.22259483170688504</v>
      </c>
      <c r="AB135" s="177">
        <f t="shared" si="126"/>
        <v>1</v>
      </c>
    </row>
    <row r="136" spans="1:28" ht="80.25" customHeight="1" x14ac:dyDescent="0.25">
      <c r="A136" s="113" t="s">
        <v>459</v>
      </c>
      <c r="B136" s="32" t="s">
        <v>37</v>
      </c>
      <c r="C136" s="32">
        <v>10</v>
      </c>
      <c r="D136" s="32" t="s">
        <v>38</v>
      </c>
      <c r="E136" s="39" t="s">
        <v>257</v>
      </c>
      <c r="F136" s="59">
        <f t="shared" si="127"/>
        <v>226206278281</v>
      </c>
      <c r="G136" s="59">
        <f t="shared" si="127"/>
        <v>0</v>
      </c>
      <c r="H136" s="59">
        <f t="shared" si="127"/>
        <v>0</v>
      </c>
      <c r="I136" s="59">
        <f t="shared" si="127"/>
        <v>0</v>
      </c>
      <c r="J136" s="59">
        <f t="shared" si="127"/>
        <v>0</v>
      </c>
      <c r="K136" s="40">
        <f t="shared" si="71"/>
        <v>0</v>
      </c>
      <c r="L136" s="59">
        <f>+L137</f>
        <v>226206278281</v>
      </c>
      <c r="M136" s="323">
        <f t="shared" si="67"/>
        <v>2.4740340044899341E-2</v>
      </c>
      <c r="N136" s="59">
        <f t="shared" si="128"/>
        <v>0</v>
      </c>
      <c r="O136" s="59">
        <f t="shared" si="128"/>
        <v>226206278281</v>
      </c>
      <c r="P136" s="59">
        <f t="shared" si="128"/>
        <v>0</v>
      </c>
      <c r="Q136" s="59">
        <f t="shared" si="128"/>
        <v>226206278281</v>
      </c>
      <c r="R136" s="59">
        <f t="shared" si="128"/>
        <v>0</v>
      </c>
      <c r="S136" s="59">
        <f t="shared" si="128"/>
        <v>0</v>
      </c>
      <c r="T136" s="59">
        <f t="shared" si="128"/>
        <v>50352348445</v>
      </c>
      <c r="U136" s="59">
        <f t="shared" si="128"/>
        <v>175853929836</v>
      </c>
      <c r="V136" s="59">
        <f t="shared" si="128"/>
        <v>50352348445</v>
      </c>
      <c r="W136" s="59">
        <f t="shared" si="128"/>
        <v>0</v>
      </c>
      <c r="X136" s="176">
        <f t="shared" si="68"/>
        <v>1</v>
      </c>
      <c r="Y136" s="176">
        <f t="shared" si="69"/>
        <v>0.22259483170688504</v>
      </c>
      <c r="Z136" s="176">
        <f t="shared" si="70"/>
        <v>0.22259483170688504</v>
      </c>
      <c r="AA136" s="176">
        <f t="shared" si="110"/>
        <v>0.22259483170688504</v>
      </c>
      <c r="AB136" s="177">
        <f t="shared" si="126"/>
        <v>1</v>
      </c>
    </row>
    <row r="137" spans="1:28" ht="42" customHeight="1" x14ac:dyDescent="0.25">
      <c r="A137" s="113" t="s">
        <v>460</v>
      </c>
      <c r="B137" s="32" t="s">
        <v>37</v>
      </c>
      <c r="C137" s="32">
        <v>10</v>
      </c>
      <c r="D137" s="32" t="s">
        <v>38</v>
      </c>
      <c r="E137" s="39" t="s">
        <v>455</v>
      </c>
      <c r="F137" s="59">
        <f t="shared" si="127"/>
        <v>226206278281</v>
      </c>
      <c r="G137" s="59">
        <f t="shared" si="127"/>
        <v>0</v>
      </c>
      <c r="H137" s="59">
        <f t="shared" si="127"/>
        <v>0</v>
      </c>
      <c r="I137" s="59">
        <f t="shared" si="127"/>
        <v>0</v>
      </c>
      <c r="J137" s="59">
        <f t="shared" si="127"/>
        <v>0</v>
      </c>
      <c r="K137" s="40">
        <f t="shared" si="71"/>
        <v>0</v>
      </c>
      <c r="L137" s="59">
        <f>+L138</f>
        <v>226206278281</v>
      </c>
      <c r="M137" s="323">
        <f t="shared" ref="M137:M200" si="129">L137/$L$307</f>
        <v>2.4740340044899341E-2</v>
      </c>
      <c r="N137" s="59">
        <f t="shared" si="128"/>
        <v>0</v>
      </c>
      <c r="O137" s="59">
        <f t="shared" si="128"/>
        <v>226206278281</v>
      </c>
      <c r="P137" s="59">
        <f t="shared" si="128"/>
        <v>0</v>
      </c>
      <c r="Q137" s="59">
        <f t="shared" si="128"/>
        <v>226206278281</v>
      </c>
      <c r="R137" s="59">
        <f t="shared" si="128"/>
        <v>0</v>
      </c>
      <c r="S137" s="59">
        <f t="shared" si="128"/>
        <v>0</v>
      </c>
      <c r="T137" s="59">
        <f t="shared" si="128"/>
        <v>50352348445</v>
      </c>
      <c r="U137" s="59">
        <f t="shared" si="128"/>
        <v>175853929836</v>
      </c>
      <c r="V137" s="59">
        <f t="shared" si="128"/>
        <v>50352348445</v>
      </c>
      <c r="W137" s="59">
        <f t="shared" si="128"/>
        <v>0</v>
      </c>
      <c r="X137" s="176">
        <f t="shared" ref="X137:X200" si="130">+Q137/L137</f>
        <v>1</v>
      </c>
      <c r="Y137" s="176">
        <f t="shared" ref="Y137:Y200" si="131">+T137/L137</f>
        <v>0.22259483170688504</v>
      </c>
      <c r="Z137" s="176">
        <f t="shared" ref="Z137:Z200" si="132">+V137/L137</f>
        <v>0.22259483170688504</v>
      </c>
      <c r="AA137" s="176">
        <f t="shared" si="110"/>
        <v>0.22259483170688504</v>
      </c>
      <c r="AB137" s="177">
        <f t="shared" si="126"/>
        <v>1</v>
      </c>
    </row>
    <row r="138" spans="1:28" ht="42" customHeight="1" x14ac:dyDescent="0.25">
      <c r="A138" s="114" t="s">
        <v>461</v>
      </c>
      <c r="B138" s="43" t="s">
        <v>37</v>
      </c>
      <c r="C138" s="43">
        <v>10</v>
      </c>
      <c r="D138" s="43" t="s">
        <v>38</v>
      </c>
      <c r="E138" s="44" t="s">
        <v>268</v>
      </c>
      <c r="F138" s="45">
        <v>226206278281</v>
      </c>
      <c r="G138" s="45">
        <v>0</v>
      </c>
      <c r="H138" s="45">
        <v>0</v>
      </c>
      <c r="I138" s="45">
        <v>0</v>
      </c>
      <c r="J138" s="45">
        <v>0</v>
      </c>
      <c r="K138" s="45">
        <f t="shared" si="71"/>
        <v>0</v>
      </c>
      <c r="L138" s="46">
        <f>+F138+K138</f>
        <v>226206278281</v>
      </c>
      <c r="M138" s="86">
        <f t="shared" si="129"/>
        <v>2.4740340044899341E-2</v>
      </c>
      <c r="N138" s="45">
        <v>0</v>
      </c>
      <c r="O138" s="45">
        <v>226206278281</v>
      </c>
      <c r="P138" s="45">
        <f>L138-O138</f>
        <v>0</v>
      </c>
      <c r="Q138" s="45">
        <v>226206278281</v>
      </c>
      <c r="R138" s="45">
        <f>+L138-Q138</f>
        <v>0</v>
      </c>
      <c r="S138" s="45">
        <f>O138-Q138</f>
        <v>0</v>
      </c>
      <c r="T138" s="45">
        <v>50352348445</v>
      </c>
      <c r="U138" s="45">
        <f>+Q138-T138</f>
        <v>175853929836</v>
      </c>
      <c r="V138" s="45">
        <v>50352348445</v>
      </c>
      <c r="W138" s="48">
        <f>+T138-V138</f>
        <v>0</v>
      </c>
      <c r="X138" s="54">
        <f t="shared" si="130"/>
        <v>1</v>
      </c>
      <c r="Y138" s="54">
        <f t="shared" si="131"/>
        <v>0.22259483170688504</v>
      </c>
      <c r="Z138" s="54">
        <f t="shared" si="132"/>
        <v>0.22259483170688504</v>
      </c>
      <c r="AA138" s="54">
        <f t="shared" si="110"/>
        <v>0.22259483170688504</v>
      </c>
      <c r="AB138" s="178">
        <f t="shared" si="126"/>
        <v>1</v>
      </c>
    </row>
    <row r="139" spans="1:28" ht="75" customHeight="1" x14ac:dyDescent="0.25">
      <c r="A139" s="113" t="s">
        <v>462</v>
      </c>
      <c r="B139" s="32" t="s">
        <v>37</v>
      </c>
      <c r="C139" s="32">
        <v>10</v>
      </c>
      <c r="D139" s="32" t="s">
        <v>38</v>
      </c>
      <c r="E139" s="39" t="s">
        <v>463</v>
      </c>
      <c r="F139" s="59">
        <f t="shared" ref="F139:J141" si="133">+F140</f>
        <v>328067493851</v>
      </c>
      <c r="G139" s="59">
        <f t="shared" si="133"/>
        <v>0</v>
      </c>
      <c r="H139" s="59">
        <f t="shared" si="133"/>
        <v>0</v>
      </c>
      <c r="I139" s="59">
        <f t="shared" si="133"/>
        <v>0</v>
      </c>
      <c r="J139" s="59">
        <f t="shared" si="133"/>
        <v>0</v>
      </c>
      <c r="K139" s="40">
        <f t="shared" ref="K139:K202" si="134">+G139-H139+I139-J139</f>
        <v>0</v>
      </c>
      <c r="L139" s="59">
        <f>+L140</f>
        <v>328067493851</v>
      </c>
      <c r="M139" s="323">
        <f t="shared" si="129"/>
        <v>3.5880972965167263E-2</v>
      </c>
      <c r="N139" s="59">
        <f t="shared" ref="N139:W141" si="135">+N140</f>
        <v>0</v>
      </c>
      <c r="O139" s="59">
        <f t="shared" si="135"/>
        <v>328067493851</v>
      </c>
      <c r="P139" s="59">
        <f t="shared" si="135"/>
        <v>0</v>
      </c>
      <c r="Q139" s="59">
        <f t="shared" si="135"/>
        <v>328067493851</v>
      </c>
      <c r="R139" s="59">
        <f t="shared" si="135"/>
        <v>0</v>
      </c>
      <c r="S139" s="59">
        <f t="shared" si="135"/>
        <v>0</v>
      </c>
      <c r="T139" s="59">
        <f t="shared" si="135"/>
        <v>86548107920</v>
      </c>
      <c r="U139" s="59">
        <f t="shared" si="135"/>
        <v>241519385931</v>
      </c>
      <c r="V139" s="59">
        <f t="shared" si="135"/>
        <v>86548107920</v>
      </c>
      <c r="W139" s="59">
        <f t="shared" si="135"/>
        <v>0</v>
      </c>
      <c r="X139" s="176">
        <f t="shared" si="130"/>
        <v>1</v>
      </c>
      <c r="Y139" s="176">
        <f t="shared" si="131"/>
        <v>0.26381189707050945</v>
      </c>
      <c r="Z139" s="176">
        <f t="shared" si="132"/>
        <v>0.26381189707050945</v>
      </c>
      <c r="AA139" s="176">
        <f t="shared" si="110"/>
        <v>0.26381189707050945</v>
      </c>
      <c r="AB139" s="177">
        <f t="shared" si="126"/>
        <v>1</v>
      </c>
    </row>
    <row r="140" spans="1:28" ht="84" customHeight="1" x14ac:dyDescent="0.25">
      <c r="A140" s="113" t="s">
        <v>464</v>
      </c>
      <c r="B140" s="32" t="s">
        <v>37</v>
      </c>
      <c r="C140" s="32">
        <v>10</v>
      </c>
      <c r="D140" s="32" t="s">
        <v>38</v>
      </c>
      <c r="E140" s="39" t="s">
        <v>257</v>
      </c>
      <c r="F140" s="59">
        <f t="shared" si="133"/>
        <v>328067493851</v>
      </c>
      <c r="G140" s="59">
        <f t="shared" si="133"/>
        <v>0</v>
      </c>
      <c r="H140" s="59">
        <f t="shared" si="133"/>
        <v>0</v>
      </c>
      <c r="I140" s="59">
        <f t="shared" si="133"/>
        <v>0</v>
      </c>
      <c r="J140" s="59">
        <f t="shared" si="133"/>
        <v>0</v>
      </c>
      <c r="K140" s="40">
        <f t="shared" si="134"/>
        <v>0</v>
      </c>
      <c r="L140" s="59">
        <f>+L141</f>
        <v>328067493851</v>
      </c>
      <c r="M140" s="323">
        <f t="shared" si="129"/>
        <v>3.5880972965167263E-2</v>
      </c>
      <c r="N140" s="59">
        <f t="shared" si="135"/>
        <v>0</v>
      </c>
      <c r="O140" s="59">
        <f t="shared" si="135"/>
        <v>328067493851</v>
      </c>
      <c r="P140" s="59">
        <f t="shared" si="135"/>
        <v>0</v>
      </c>
      <c r="Q140" s="59">
        <f t="shared" si="135"/>
        <v>328067493851</v>
      </c>
      <c r="R140" s="59">
        <f t="shared" si="135"/>
        <v>0</v>
      </c>
      <c r="S140" s="59">
        <f t="shared" si="135"/>
        <v>0</v>
      </c>
      <c r="T140" s="59">
        <f t="shared" si="135"/>
        <v>86548107920</v>
      </c>
      <c r="U140" s="59">
        <f t="shared" si="135"/>
        <v>241519385931</v>
      </c>
      <c r="V140" s="59">
        <f t="shared" si="135"/>
        <v>86548107920</v>
      </c>
      <c r="W140" s="59">
        <f t="shared" si="135"/>
        <v>0</v>
      </c>
      <c r="X140" s="176">
        <f t="shared" si="130"/>
        <v>1</v>
      </c>
      <c r="Y140" s="176">
        <f t="shared" si="131"/>
        <v>0.26381189707050945</v>
      </c>
      <c r="Z140" s="176">
        <f t="shared" si="132"/>
        <v>0.26381189707050945</v>
      </c>
      <c r="AA140" s="176">
        <f t="shared" si="110"/>
        <v>0.26381189707050945</v>
      </c>
      <c r="AB140" s="177">
        <f t="shared" si="126"/>
        <v>1</v>
      </c>
    </row>
    <row r="141" spans="1:28" ht="42" customHeight="1" x14ac:dyDescent="0.25">
      <c r="A141" s="113" t="s">
        <v>465</v>
      </c>
      <c r="B141" s="32" t="s">
        <v>37</v>
      </c>
      <c r="C141" s="32">
        <v>10</v>
      </c>
      <c r="D141" s="32" t="s">
        <v>38</v>
      </c>
      <c r="E141" s="39" t="s">
        <v>455</v>
      </c>
      <c r="F141" s="59">
        <f t="shared" si="133"/>
        <v>328067493851</v>
      </c>
      <c r="G141" s="59">
        <f t="shared" si="133"/>
        <v>0</v>
      </c>
      <c r="H141" s="59">
        <f t="shared" si="133"/>
        <v>0</v>
      </c>
      <c r="I141" s="59">
        <f t="shared" si="133"/>
        <v>0</v>
      </c>
      <c r="J141" s="59">
        <f t="shared" si="133"/>
        <v>0</v>
      </c>
      <c r="K141" s="40">
        <f t="shared" si="134"/>
        <v>0</v>
      </c>
      <c r="L141" s="59">
        <f>+L142</f>
        <v>328067493851</v>
      </c>
      <c r="M141" s="323">
        <f t="shared" si="129"/>
        <v>3.5880972965167263E-2</v>
      </c>
      <c r="N141" s="59">
        <f t="shared" si="135"/>
        <v>0</v>
      </c>
      <c r="O141" s="59">
        <f t="shared" si="135"/>
        <v>328067493851</v>
      </c>
      <c r="P141" s="59">
        <f t="shared" si="135"/>
        <v>0</v>
      </c>
      <c r="Q141" s="59">
        <f t="shared" si="135"/>
        <v>328067493851</v>
      </c>
      <c r="R141" s="59">
        <f t="shared" si="135"/>
        <v>0</v>
      </c>
      <c r="S141" s="59">
        <f t="shared" si="135"/>
        <v>0</v>
      </c>
      <c r="T141" s="59">
        <f t="shared" si="135"/>
        <v>86548107920</v>
      </c>
      <c r="U141" s="59">
        <f t="shared" si="135"/>
        <v>241519385931</v>
      </c>
      <c r="V141" s="59">
        <f t="shared" si="135"/>
        <v>86548107920</v>
      </c>
      <c r="W141" s="59">
        <f t="shared" si="135"/>
        <v>0</v>
      </c>
      <c r="X141" s="176">
        <f t="shared" si="130"/>
        <v>1</v>
      </c>
      <c r="Y141" s="176">
        <f t="shared" si="131"/>
        <v>0.26381189707050945</v>
      </c>
      <c r="Z141" s="176">
        <f t="shared" si="132"/>
        <v>0.26381189707050945</v>
      </c>
      <c r="AA141" s="176">
        <f t="shared" si="110"/>
        <v>0.26381189707050945</v>
      </c>
      <c r="AB141" s="177">
        <f t="shared" si="126"/>
        <v>1</v>
      </c>
    </row>
    <row r="142" spans="1:28" ht="42" customHeight="1" x14ac:dyDescent="0.25">
      <c r="A142" s="351" t="s">
        <v>466</v>
      </c>
      <c r="B142" s="83" t="s">
        <v>37</v>
      </c>
      <c r="C142" s="83">
        <v>10</v>
      </c>
      <c r="D142" s="83" t="s">
        <v>38</v>
      </c>
      <c r="E142" s="84" t="s">
        <v>268</v>
      </c>
      <c r="F142" s="45">
        <v>328067493851</v>
      </c>
      <c r="G142" s="45">
        <v>0</v>
      </c>
      <c r="H142" s="45">
        <v>0</v>
      </c>
      <c r="I142" s="45">
        <v>0</v>
      </c>
      <c r="J142" s="45">
        <v>0</v>
      </c>
      <c r="K142" s="45">
        <f t="shared" si="134"/>
        <v>0</v>
      </c>
      <c r="L142" s="46">
        <f>+F142+K142</f>
        <v>328067493851</v>
      </c>
      <c r="M142" s="86">
        <f t="shared" si="129"/>
        <v>3.5880972965167263E-2</v>
      </c>
      <c r="N142" s="45">
        <v>0</v>
      </c>
      <c r="O142" s="45">
        <v>328067493851</v>
      </c>
      <c r="P142" s="45">
        <f>L142-O142</f>
        <v>0</v>
      </c>
      <c r="Q142" s="45">
        <v>328067493851</v>
      </c>
      <c r="R142" s="45">
        <f>+L142-Q142</f>
        <v>0</v>
      </c>
      <c r="S142" s="45">
        <f>O142-Q142</f>
        <v>0</v>
      </c>
      <c r="T142" s="45">
        <v>86548107920</v>
      </c>
      <c r="U142" s="45">
        <f>+Q142-T142</f>
        <v>241519385931</v>
      </c>
      <c r="V142" s="45">
        <v>86548107920</v>
      </c>
      <c r="W142" s="48">
        <f>+T142-V142</f>
        <v>0</v>
      </c>
      <c r="X142" s="54">
        <f t="shared" si="130"/>
        <v>1</v>
      </c>
      <c r="Y142" s="54">
        <f t="shared" si="131"/>
        <v>0.26381189707050945</v>
      </c>
      <c r="Z142" s="54">
        <f t="shared" si="132"/>
        <v>0.26381189707050945</v>
      </c>
      <c r="AA142" s="54">
        <f t="shared" si="110"/>
        <v>0.26381189707050945</v>
      </c>
      <c r="AB142" s="178">
        <f t="shared" si="126"/>
        <v>1</v>
      </c>
    </row>
    <row r="143" spans="1:28" ht="85.5" customHeight="1" x14ac:dyDescent="0.25">
      <c r="A143" s="113" t="s">
        <v>467</v>
      </c>
      <c r="B143" s="32" t="s">
        <v>37</v>
      </c>
      <c r="C143" s="32">
        <v>10</v>
      </c>
      <c r="D143" s="32" t="s">
        <v>38</v>
      </c>
      <c r="E143" s="39" t="s">
        <v>468</v>
      </c>
      <c r="F143" s="59">
        <f t="shared" ref="F143:J145" si="136">+F144</f>
        <v>317949718406</v>
      </c>
      <c r="G143" s="59">
        <f t="shared" si="136"/>
        <v>0</v>
      </c>
      <c r="H143" s="59">
        <f t="shared" si="136"/>
        <v>0</v>
      </c>
      <c r="I143" s="59">
        <f t="shared" si="136"/>
        <v>0</v>
      </c>
      <c r="J143" s="59">
        <f t="shared" si="136"/>
        <v>0</v>
      </c>
      <c r="K143" s="40">
        <f t="shared" si="134"/>
        <v>0</v>
      </c>
      <c r="L143" s="59">
        <f>+L144</f>
        <v>317949718406</v>
      </c>
      <c r="M143" s="323">
        <f t="shared" si="129"/>
        <v>3.4774384735567897E-2</v>
      </c>
      <c r="N143" s="59">
        <f t="shared" ref="N143:W145" si="137">+N144</f>
        <v>0</v>
      </c>
      <c r="O143" s="59">
        <f t="shared" si="137"/>
        <v>317949718406</v>
      </c>
      <c r="P143" s="59">
        <f t="shared" si="137"/>
        <v>0</v>
      </c>
      <c r="Q143" s="59">
        <f t="shared" si="137"/>
        <v>317949718406</v>
      </c>
      <c r="R143" s="59">
        <f t="shared" si="137"/>
        <v>0</v>
      </c>
      <c r="S143" s="59">
        <f t="shared" si="137"/>
        <v>0</v>
      </c>
      <c r="T143" s="59">
        <f t="shared" si="137"/>
        <v>100987624227</v>
      </c>
      <c r="U143" s="59">
        <f t="shared" si="137"/>
        <v>216962094179</v>
      </c>
      <c r="V143" s="59">
        <f t="shared" si="137"/>
        <v>100987624227</v>
      </c>
      <c r="W143" s="59">
        <f t="shared" si="137"/>
        <v>0</v>
      </c>
      <c r="X143" s="176">
        <f t="shared" si="130"/>
        <v>1</v>
      </c>
      <c r="Y143" s="176">
        <f t="shared" si="131"/>
        <v>0.31762136709316324</v>
      </c>
      <c r="Z143" s="176">
        <f t="shared" si="132"/>
        <v>0.31762136709316324</v>
      </c>
      <c r="AA143" s="176">
        <f t="shared" si="110"/>
        <v>0.31762136709316324</v>
      </c>
      <c r="AB143" s="177">
        <f t="shared" si="126"/>
        <v>1</v>
      </c>
    </row>
    <row r="144" spans="1:28" ht="83.25" customHeight="1" x14ac:dyDescent="0.25">
      <c r="A144" s="113" t="s">
        <v>469</v>
      </c>
      <c r="B144" s="32" t="s">
        <v>37</v>
      </c>
      <c r="C144" s="32">
        <v>10</v>
      </c>
      <c r="D144" s="32" t="s">
        <v>38</v>
      </c>
      <c r="E144" s="39" t="s">
        <v>257</v>
      </c>
      <c r="F144" s="59">
        <f t="shared" si="136"/>
        <v>317949718406</v>
      </c>
      <c r="G144" s="59">
        <f t="shared" si="136"/>
        <v>0</v>
      </c>
      <c r="H144" s="59">
        <f t="shared" si="136"/>
        <v>0</v>
      </c>
      <c r="I144" s="59">
        <f t="shared" si="136"/>
        <v>0</v>
      </c>
      <c r="J144" s="59">
        <f t="shared" si="136"/>
        <v>0</v>
      </c>
      <c r="K144" s="40">
        <f t="shared" si="134"/>
        <v>0</v>
      </c>
      <c r="L144" s="59">
        <f>+L145</f>
        <v>317949718406</v>
      </c>
      <c r="M144" s="323">
        <f t="shared" si="129"/>
        <v>3.4774384735567897E-2</v>
      </c>
      <c r="N144" s="59">
        <f t="shared" si="137"/>
        <v>0</v>
      </c>
      <c r="O144" s="59">
        <f t="shared" si="137"/>
        <v>317949718406</v>
      </c>
      <c r="P144" s="59">
        <f t="shared" si="137"/>
        <v>0</v>
      </c>
      <c r="Q144" s="59">
        <f t="shared" si="137"/>
        <v>317949718406</v>
      </c>
      <c r="R144" s="59">
        <f t="shared" si="137"/>
        <v>0</v>
      </c>
      <c r="S144" s="59">
        <f t="shared" si="137"/>
        <v>0</v>
      </c>
      <c r="T144" s="59">
        <f t="shared" si="137"/>
        <v>100987624227</v>
      </c>
      <c r="U144" s="59">
        <f t="shared" si="137"/>
        <v>216962094179</v>
      </c>
      <c r="V144" s="59">
        <f t="shared" si="137"/>
        <v>100987624227</v>
      </c>
      <c r="W144" s="59">
        <f t="shared" si="137"/>
        <v>0</v>
      </c>
      <c r="X144" s="176">
        <f t="shared" si="130"/>
        <v>1</v>
      </c>
      <c r="Y144" s="176">
        <f t="shared" si="131"/>
        <v>0.31762136709316324</v>
      </c>
      <c r="Z144" s="176">
        <f t="shared" si="132"/>
        <v>0.31762136709316324</v>
      </c>
      <c r="AA144" s="176">
        <f t="shared" si="110"/>
        <v>0.31762136709316324</v>
      </c>
      <c r="AB144" s="177">
        <f t="shared" si="126"/>
        <v>1</v>
      </c>
    </row>
    <row r="145" spans="1:28" ht="42" customHeight="1" x14ac:dyDescent="0.25">
      <c r="A145" s="113" t="s">
        <v>470</v>
      </c>
      <c r="B145" s="32" t="s">
        <v>37</v>
      </c>
      <c r="C145" s="32">
        <v>10</v>
      </c>
      <c r="D145" s="32" t="s">
        <v>38</v>
      </c>
      <c r="E145" s="39" t="s">
        <v>455</v>
      </c>
      <c r="F145" s="59">
        <f t="shared" si="136"/>
        <v>317949718406</v>
      </c>
      <c r="G145" s="59">
        <f t="shared" si="136"/>
        <v>0</v>
      </c>
      <c r="H145" s="59">
        <f t="shared" si="136"/>
        <v>0</v>
      </c>
      <c r="I145" s="59">
        <f t="shared" si="136"/>
        <v>0</v>
      </c>
      <c r="J145" s="59">
        <f t="shared" si="136"/>
        <v>0</v>
      </c>
      <c r="K145" s="40">
        <f t="shared" si="134"/>
        <v>0</v>
      </c>
      <c r="L145" s="59">
        <f>+L146</f>
        <v>317949718406</v>
      </c>
      <c r="M145" s="323">
        <f t="shared" si="129"/>
        <v>3.4774384735567897E-2</v>
      </c>
      <c r="N145" s="59">
        <f t="shared" si="137"/>
        <v>0</v>
      </c>
      <c r="O145" s="59">
        <f t="shared" si="137"/>
        <v>317949718406</v>
      </c>
      <c r="P145" s="59">
        <f t="shared" si="137"/>
        <v>0</v>
      </c>
      <c r="Q145" s="59">
        <f t="shared" si="137"/>
        <v>317949718406</v>
      </c>
      <c r="R145" s="59">
        <f t="shared" si="137"/>
        <v>0</v>
      </c>
      <c r="S145" s="59">
        <f t="shared" si="137"/>
        <v>0</v>
      </c>
      <c r="T145" s="59">
        <f t="shared" si="137"/>
        <v>100987624227</v>
      </c>
      <c r="U145" s="59">
        <f t="shared" si="137"/>
        <v>216962094179</v>
      </c>
      <c r="V145" s="59">
        <f t="shared" si="137"/>
        <v>100987624227</v>
      </c>
      <c r="W145" s="59">
        <f t="shared" si="137"/>
        <v>0</v>
      </c>
      <c r="X145" s="176">
        <f t="shared" si="130"/>
        <v>1</v>
      </c>
      <c r="Y145" s="176">
        <f t="shared" si="131"/>
        <v>0.31762136709316324</v>
      </c>
      <c r="Z145" s="176">
        <f t="shared" si="132"/>
        <v>0.31762136709316324</v>
      </c>
      <c r="AA145" s="176">
        <f t="shared" si="110"/>
        <v>0.31762136709316324</v>
      </c>
      <c r="AB145" s="177">
        <f t="shared" si="126"/>
        <v>1</v>
      </c>
    </row>
    <row r="146" spans="1:28" ht="42" customHeight="1" x14ac:dyDescent="0.25">
      <c r="A146" s="351" t="s">
        <v>471</v>
      </c>
      <c r="B146" s="83" t="s">
        <v>37</v>
      </c>
      <c r="C146" s="83">
        <v>10</v>
      </c>
      <c r="D146" s="83" t="s">
        <v>38</v>
      </c>
      <c r="E146" s="84" t="s">
        <v>268</v>
      </c>
      <c r="F146" s="45">
        <v>317949718406</v>
      </c>
      <c r="G146" s="45">
        <v>0</v>
      </c>
      <c r="H146" s="45">
        <v>0</v>
      </c>
      <c r="I146" s="45">
        <v>0</v>
      </c>
      <c r="J146" s="45">
        <v>0</v>
      </c>
      <c r="K146" s="45">
        <f t="shared" si="134"/>
        <v>0</v>
      </c>
      <c r="L146" s="46">
        <f>+F146+K146</f>
        <v>317949718406</v>
      </c>
      <c r="M146" s="86">
        <f t="shared" si="129"/>
        <v>3.4774384735567897E-2</v>
      </c>
      <c r="N146" s="45">
        <v>0</v>
      </c>
      <c r="O146" s="45">
        <v>317949718406</v>
      </c>
      <c r="P146" s="45">
        <f>L146-O146</f>
        <v>0</v>
      </c>
      <c r="Q146" s="45">
        <v>317949718406</v>
      </c>
      <c r="R146" s="45">
        <f>+L146-Q146</f>
        <v>0</v>
      </c>
      <c r="S146" s="45">
        <f>O146-Q146</f>
        <v>0</v>
      </c>
      <c r="T146" s="45">
        <v>100987624227</v>
      </c>
      <c r="U146" s="45">
        <f>+Q146-T146</f>
        <v>216962094179</v>
      </c>
      <c r="V146" s="45">
        <v>100987624227</v>
      </c>
      <c r="W146" s="48">
        <f>+T146-V146</f>
        <v>0</v>
      </c>
      <c r="X146" s="54">
        <f t="shared" si="130"/>
        <v>1</v>
      </c>
      <c r="Y146" s="54">
        <f t="shared" si="131"/>
        <v>0.31762136709316324</v>
      </c>
      <c r="Z146" s="54">
        <f t="shared" si="132"/>
        <v>0.31762136709316324</v>
      </c>
      <c r="AA146" s="54">
        <f t="shared" si="110"/>
        <v>0.31762136709316324</v>
      </c>
      <c r="AB146" s="178">
        <f t="shared" si="126"/>
        <v>1</v>
      </c>
    </row>
    <row r="147" spans="1:28" ht="71.25" customHeight="1" x14ac:dyDescent="0.25">
      <c r="A147" s="113" t="s">
        <v>472</v>
      </c>
      <c r="B147" s="32" t="s">
        <v>37</v>
      </c>
      <c r="C147" s="32">
        <v>10</v>
      </c>
      <c r="D147" s="32" t="s">
        <v>38</v>
      </c>
      <c r="E147" s="39" t="s">
        <v>473</v>
      </c>
      <c r="F147" s="59">
        <f t="shared" ref="F147:J149" si="138">+F148</f>
        <v>228384125855</v>
      </c>
      <c r="G147" s="59">
        <f t="shared" si="138"/>
        <v>0</v>
      </c>
      <c r="H147" s="59">
        <f t="shared" si="138"/>
        <v>0</v>
      </c>
      <c r="I147" s="59">
        <f t="shared" si="138"/>
        <v>0</v>
      </c>
      <c r="J147" s="59">
        <f t="shared" si="138"/>
        <v>0</v>
      </c>
      <c r="K147" s="40">
        <f t="shared" si="134"/>
        <v>0</v>
      </c>
      <c r="L147" s="59">
        <f>+L148</f>
        <v>228384125855</v>
      </c>
      <c r="M147" s="323">
        <f t="shared" si="129"/>
        <v>2.4978532768621123E-2</v>
      </c>
      <c r="N147" s="59">
        <f t="shared" ref="N147:W149" si="139">+N148</f>
        <v>0</v>
      </c>
      <c r="O147" s="59">
        <f t="shared" si="139"/>
        <v>228384125855</v>
      </c>
      <c r="P147" s="59">
        <f t="shared" si="139"/>
        <v>0</v>
      </c>
      <c r="Q147" s="59">
        <f t="shared" si="139"/>
        <v>228384125855</v>
      </c>
      <c r="R147" s="59">
        <f t="shared" si="139"/>
        <v>0</v>
      </c>
      <c r="S147" s="59">
        <f t="shared" si="139"/>
        <v>0</v>
      </c>
      <c r="T147" s="59">
        <f t="shared" si="139"/>
        <v>84858091190</v>
      </c>
      <c r="U147" s="59">
        <f t="shared" si="139"/>
        <v>143526034665</v>
      </c>
      <c r="V147" s="59">
        <f t="shared" si="139"/>
        <v>84858091190</v>
      </c>
      <c r="W147" s="59">
        <f t="shared" si="139"/>
        <v>0</v>
      </c>
      <c r="X147" s="176">
        <f t="shared" si="130"/>
        <v>1</v>
      </c>
      <c r="Y147" s="176">
        <f t="shared" si="131"/>
        <v>0.37155862244066823</v>
      </c>
      <c r="Z147" s="176">
        <f t="shared" si="132"/>
        <v>0.37155862244066823</v>
      </c>
      <c r="AA147" s="176">
        <f t="shared" si="110"/>
        <v>0.37155862244066823</v>
      </c>
      <c r="AB147" s="177">
        <f t="shared" si="126"/>
        <v>1</v>
      </c>
    </row>
    <row r="148" spans="1:28" ht="70.5" customHeight="1" x14ac:dyDescent="0.25">
      <c r="A148" s="113" t="s">
        <v>474</v>
      </c>
      <c r="B148" s="32" t="s">
        <v>37</v>
      </c>
      <c r="C148" s="32">
        <v>10</v>
      </c>
      <c r="D148" s="32" t="s">
        <v>38</v>
      </c>
      <c r="E148" s="39" t="s">
        <v>257</v>
      </c>
      <c r="F148" s="59">
        <f t="shared" si="138"/>
        <v>228384125855</v>
      </c>
      <c r="G148" s="59">
        <f t="shared" si="138"/>
        <v>0</v>
      </c>
      <c r="H148" s="59">
        <f t="shared" si="138"/>
        <v>0</v>
      </c>
      <c r="I148" s="59">
        <f t="shared" si="138"/>
        <v>0</v>
      </c>
      <c r="J148" s="59">
        <f t="shared" si="138"/>
        <v>0</v>
      </c>
      <c r="K148" s="40">
        <f t="shared" si="134"/>
        <v>0</v>
      </c>
      <c r="L148" s="59">
        <f>+L149</f>
        <v>228384125855</v>
      </c>
      <c r="M148" s="323">
        <f t="shared" si="129"/>
        <v>2.4978532768621123E-2</v>
      </c>
      <c r="N148" s="59">
        <f t="shared" si="139"/>
        <v>0</v>
      </c>
      <c r="O148" s="59">
        <f t="shared" si="139"/>
        <v>228384125855</v>
      </c>
      <c r="P148" s="59">
        <f t="shared" si="139"/>
        <v>0</v>
      </c>
      <c r="Q148" s="59">
        <f t="shared" si="139"/>
        <v>228384125855</v>
      </c>
      <c r="R148" s="59">
        <f t="shared" si="139"/>
        <v>0</v>
      </c>
      <c r="S148" s="59">
        <f t="shared" si="139"/>
        <v>0</v>
      </c>
      <c r="T148" s="59">
        <f t="shared" si="139"/>
        <v>84858091190</v>
      </c>
      <c r="U148" s="59">
        <f t="shared" si="139"/>
        <v>143526034665</v>
      </c>
      <c r="V148" s="59">
        <f t="shared" si="139"/>
        <v>84858091190</v>
      </c>
      <c r="W148" s="59">
        <f t="shared" si="139"/>
        <v>0</v>
      </c>
      <c r="X148" s="176">
        <f t="shared" si="130"/>
        <v>1</v>
      </c>
      <c r="Y148" s="176">
        <f t="shared" si="131"/>
        <v>0.37155862244066823</v>
      </c>
      <c r="Z148" s="176">
        <f t="shared" si="132"/>
        <v>0.37155862244066823</v>
      </c>
      <c r="AA148" s="176">
        <f t="shared" si="110"/>
        <v>0.37155862244066823</v>
      </c>
      <c r="AB148" s="177">
        <f t="shared" si="126"/>
        <v>1</v>
      </c>
    </row>
    <row r="149" spans="1:28" ht="42" customHeight="1" x14ac:dyDescent="0.25">
      <c r="A149" s="113" t="s">
        <v>475</v>
      </c>
      <c r="B149" s="32" t="s">
        <v>37</v>
      </c>
      <c r="C149" s="32">
        <v>10</v>
      </c>
      <c r="D149" s="32" t="s">
        <v>38</v>
      </c>
      <c r="E149" s="39" t="s">
        <v>455</v>
      </c>
      <c r="F149" s="59">
        <f t="shared" si="138"/>
        <v>228384125855</v>
      </c>
      <c r="G149" s="59">
        <f t="shared" si="138"/>
        <v>0</v>
      </c>
      <c r="H149" s="59">
        <f t="shared" si="138"/>
        <v>0</v>
      </c>
      <c r="I149" s="59">
        <f t="shared" si="138"/>
        <v>0</v>
      </c>
      <c r="J149" s="59">
        <f t="shared" si="138"/>
        <v>0</v>
      </c>
      <c r="K149" s="40">
        <f t="shared" si="134"/>
        <v>0</v>
      </c>
      <c r="L149" s="59">
        <f>+L150</f>
        <v>228384125855</v>
      </c>
      <c r="M149" s="323">
        <f t="shared" si="129"/>
        <v>2.4978532768621123E-2</v>
      </c>
      <c r="N149" s="59">
        <f t="shared" si="139"/>
        <v>0</v>
      </c>
      <c r="O149" s="59">
        <f t="shared" si="139"/>
        <v>228384125855</v>
      </c>
      <c r="P149" s="59">
        <f t="shared" si="139"/>
        <v>0</v>
      </c>
      <c r="Q149" s="59">
        <f t="shared" si="139"/>
        <v>228384125855</v>
      </c>
      <c r="R149" s="59">
        <f t="shared" si="139"/>
        <v>0</v>
      </c>
      <c r="S149" s="59">
        <f t="shared" si="139"/>
        <v>0</v>
      </c>
      <c r="T149" s="59">
        <f t="shared" si="139"/>
        <v>84858091190</v>
      </c>
      <c r="U149" s="59">
        <f t="shared" si="139"/>
        <v>143526034665</v>
      </c>
      <c r="V149" s="59">
        <f t="shared" si="139"/>
        <v>84858091190</v>
      </c>
      <c r="W149" s="59">
        <f t="shared" si="139"/>
        <v>0</v>
      </c>
      <c r="X149" s="176">
        <f t="shared" si="130"/>
        <v>1</v>
      </c>
      <c r="Y149" s="176">
        <f t="shared" si="131"/>
        <v>0.37155862244066823</v>
      </c>
      <c r="Z149" s="176">
        <f t="shared" si="132"/>
        <v>0.37155862244066823</v>
      </c>
      <c r="AA149" s="176">
        <f t="shared" si="110"/>
        <v>0.37155862244066823</v>
      </c>
      <c r="AB149" s="177">
        <f t="shared" si="126"/>
        <v>1</v>
      </c>
    </row>
    <row r="150" spans="1:28" ht="42" customHeight="1" x14ac:dyDescent="0.25">
      <c r="A150" s="114" t="s">
        <v>476</v>
      </c>
      <c r="B150" s="43" t="s">
        <v>37</v>
      </c>
      <c r="C150" s="43">
        <v>10</v>
      </c>
      <c r="D150" s="43" t="s">
        <v>38</v>
      </c>
      <c r="E150" s="44" t="s">
        <v>268</v>
      </c>
      <c r="F150" s="45">
        <v>228384125855</v>
      </c>
      <c r="G150" s="45">
        <v>0</v>
      </c>
      <c r="H150" s="45">
        <v>0</v>
      </c>
      <c r="I150" s="45">
        <v>0</v>
      </c>
      <c r="J150" s="45">
        <v>0</v>
      </c>
      <c r="K150" s="45">
        <f t="shared" si="134"/>
        <v>0</v>
      </c>
      <c r="L150" s="46">
        <f>+F150+K150</f>
        <v>228384125855</v>
      </c>
      <c r="M150" s="86">
        <f t="shared" si="129"/>
        <v>2.4978532768621123E-2</v>
      </c>
      <c r="N150" s="45">
        <v>0</v>
      </c>
      <c r="O150" s="45">
        <v>228384125855</v>
      </c>
      <c r="P150" s="45">
        <f>L150-O150</f>
        <v>0</v>
      </c>
      <c r="Q150" s="45">
        <v>228384125855</v>
      </c>
      <c r="R150" s="45">
        <f>+L150-Q150</f>
        <v>0</v>
      </c>
      <c r="S150" s="45">
        <f>O150-Q150</f>
        <v>0</v>
      </c>
      <c r="T150" s="45">
        <v>84858091190</v>
      </c>
      <c r="U150" s="45">
        <f>+Q150-T150</f>
        <v>143526034665</v>
      </c>
      <c r="V150" s="45">
        <v>84858091190</v>
      </c>
      <c r="W150" s="48">
        <f>+T150-V150</f>
        <v>0</v>
      </c>
      <c r="X150" s="54">
        <f t="shared" si="130"/>
        <v>1</v>
      </c>
      <c r="Y150" s="54">
        <f t="shared" si="131"/>
        <v>0.37155862244066823</v>
      </c>
      <c r="Z150" s="54">
        <f t="shared" si="132"/>
        <v>0.37155862244066823</v>
      </c>
      <c r="AA150" s="54">
        <f t="shared" si="110"/>
        <v>0.37155862244066823</v>
      </c>
      <c r="AB150" s="178">
        <f t="shared" si="126"/>
        <v>1</v>
      </c>
    </row>
    <row r="151" spans="1:28" ht="75" customHeight="1" x14ac:dyDescent="0.25">
      <c r="A151" s="113" t="s">
        <v>477</v>
      </c>
      <c r="B151" s="32" t="s">
        <v>37</v>
      </c>
      <c r="C151" s="32">
        <v>10</v>
      </c>
      <c r="D151" s="32" t="s">
        <v>38</v>
      </c>
      <c r="E151" s="39" t="s">
        <v>478</v>
      </c>
      <c r="F151" s="59">
        <f t="shared" ref="F151:J153" si="140">+F152</f>
        <v>246689655363</v>
      </c>
      <c r="G151" s="59">
        <f t="shared" si="140"/>
        <v>0</v>
      </c>
      <c r="H151" s="59">
        <f t="shared" si="140"/>
        <v>0</v>
      </c>
      <c r="I151" s="59">
        <f t="shared" si="140"/>
        <v>0</v>
      </c>
      <c r="J151" s="59">
        <f t="shared" si="140"/>
        <v>0</v>
      </c>
      <c r="K151" s="40">
        <f t="shared" si="134"/>
        <v>0</v>
      </c>
      <c r="L151" s="59">
        <f>+L152</f>
        <v>246689655363</v>
      </c>
      <c r="M151" s="323">
        <f t="shared" si="129"/>
        <v>2.6980621429340223E-2</v>
      </c>
      <c r="N151" s="59">
        <f t="shared" ref="N151:W153" si="141">+N152</f>
        <v>0</v>
      </c>
      <c r="O151" s="59">
        <f t="shared" si="141"/>
        <v>246689655363</v>
      </c>
      <c r="P151" s="59">
        <f t="shared" si="141"/>
        <v>0</v>
      </c>
      <c r="Q151" s="59">
        <f t="shared" si="141"/>
        <v>246689655363</v>
      </c>
      <c r="R151" s="59">
        <f t="shared" si="141"/>
        <v>0</v>
      </c>
      <c r="S151" s="59">
        <f t="shared" si="141"/>
        <v>0</v>
      </c>
      <c r="T151" s="59">
        <f t="shared" si="141"/>
        <v>94671479066</v>
      </c>
      <c r="U151" s="59">
        <f t="shared" si="141"/>
        <v>152018176297</v>
      </c>
      <c r="V151" s="59">
        <f t="shared" si="141"/>
        <v>94671479066</v>
      </c>
      <c r="W151" s="59">
        <f t="shared" si="141"/>
        <v>0</v>
      </c>
      <c r="X151" s="176">
        <f t="shared" si="130"/>
        <v>1</v>
      </c>
      <c r="Y151" s="176">
        <f t="shared" si="131"/>
        <v>0.38376752736831377</v>
      </c>
      <c r="Z151" s="176">
        <f t="shared" si="132"/>
        <v>0.38376752736831377</v>
      </c>
      <c r="AA151" s="176">
        <f t="shared" si="110"/>
        <v>0.38376752736831377</v>
      </c>
      <c r="AB151" s="177">
        <f t="shared" si="126"/>
        <v>1</v>
      </c>
    </row>
    <row r="152" spans="1:28" ht="75.75" customHeight="1" x14ac:dyDescent="0.25">
      <c r="A152" s="113" t="s">
        <v>479</v>
      </c>
      <c r="B152" s="32" t="s">
        <v>37</v>
      </c>
      <c r="C152" s="32">
        <v>10</v>
      </c>
      <c r="D152" s="32" t="s">
        <v>38</v>
      </c>
      <c r="E152" s="39" t="s">
        <v>257</v>
      </c>
      <c r="F152" s="59">
        <f t="shared" si="140"/>
        <v>246689655363</v>
      </c>
      <c r="G152" s="59">
        <f t="shared" si="140"/>
        <v>0</v>
      </c>
      <c r="H152" s="59">
        <f t="shared" si="140"/>
        <v>0</v>
      </c>
      <c r="I152" s="59">
        <f t="shared" si="140"/>
        <v>0</v>
      </c>
      <c r="J152" s="59">
        <f t="shared" si="140"/>
        <v>0</v>
      </c>
      <c r="K152" s="40">
        <f t="shared" si="134"/>
        <v>0</v>
      </c>
      <c r="L152" s="59">
        <f>+L153</f>
        <v>246689655363</v>
      </c>
      <c r="M152" s="323">
        <f t="shared" si="129"/>
        <v>2.6980621429340223E-2</v>
      </c>
      <c r="N152" s="59">
        <f t="shared" si="141"/>
        <v>0</v>
      </c>
      <c r="O152" s="59">
        <f t="shared" si="141"/>
        <v>246689655363</v>
      </c>
      <c r="P152" s="59">
        <f t="shared" si="141"/>
        <v>0</v>
      </c>
      <c r="Q152" s="59">
        <f t="shared" si="141"/>
        <v>246689655363</v>
      </c>
      <c r="R152" s="59">
        <f t="shared" si="141"/>
        <v>0</v>
      </c>
      <c r="S152" s="59">
        <f t="shared" si="141"/>
        <v>0</v>
      </c>
      <c r="T152" s="59">
        <f t="shared" si="141"/>
        <v>94671479066</v>
      </c>
      <c r="U152" s="59">
        <f t="shared" si="141"/>
        <v>152018176297</v>
      </c>
      <c r="V152" s="59">
        <f t="shared" si="141"/>
        <v>94671479066</v>
      </c>
      <c r="W152" s="59">
        <f t="shared" si="141"/>
        <v>0</v>
      </c>
      <c r="X152" s="176">
        <f t="shared" si="130"/>
        <v>1</v>
      </c>
      <c r="Y152" s="176">
        <f t="shared" si="131"/>
        <v>0.38376752736831377</v>
      </c>
      <c r="Z152" s="176">
        <f t="shared" si="132"/>
        <v>0.38376752736831377</v>
      </c>
      <c r="AA152" s="176">
        <f t="shared" si="110"/>
        <v>0.38376752736831377</v>
      </c>
      <c r="AB152" s="177">
        <f t="shared" si="126"/>
        <v>1</v>
      </c>
    </row>
    <row r="153" spans="1:28" ht="42" customHeight="1" x14ac:dyDescent="0.25">
      <c r="A153" s="113" t="s">
        <v>480</v>
      </c>
      <c r="B153" s="32" t="s">
        <v>37</v>
      </c>
      <c r="C153" s="32">
        <v>10</v>
      </c>
      <c r="D153" s="32" t="s">
        <v>38</v>
      </c>
      <c r="E153" s="39" t="s">
        <v>455</v>
      </c>
      <c r="F153" s="59">
        <f t="shared" si="140"/>
        <v>246689655363</v>
      </c>
      <c r="G153" s="59">
        <f t="shared" si="140"/>
        <v>0</v>
      </c>
      <c r="H153" s="59">
        <f t="shared" si="140"/>
        <v>0</v>
      </c>
      <c r="I153" s="59">
        <f t="shared" si="140"/>
        <v>0</v>
      </c>
      <c r="J153" s="59">
        <f t="shared" si="140"/>
        <v>0</v>
      </c>
      <c r="K153" s="40">
        <f t="shared" si="134"/>
        <v>0</v>
      </c>
      <c r="L153" s="59">
        <f>+L154</f>
        <v>246689655363</v>
      </c>
      <c r="M153" s="323">
        <f t="shared" si="129"/>
        <v>2.6980621429340223E-2</v>
      </c>
      <c r="N153" s="59">
        <f t="shared" si="141"/>
        <v>0</v>
      </c>
      <c r="O153" s="59">
        <f t="shared" si="141"/>
        <v>246689655363</v>
      </c>
      <c r="P153" s="59">
        <f t="shared" si="141"/>
        <v>0</v>
      </c>
      <c r="Q153" s="59">
        <f t="shared" si="141"/>
        <v>246689655363</v>
      </c>
      <c r="R153" s="59">
        <f t="shared" si="141"/>
        <v>0</v>
      </c>
      <c r="S153" s="59">
        <f t="shared" si="141"/>
        <v>0</v>
      </c>
      <c r="T153" s="59">
        <f t="shared" si="141"/>
        <v>94671479066</v>
      </c>
      <c r="U153" s="59">
        <f t="shared" si="141"/>
        <v>152018176297</v>
      </c>
      <c r="V153" s="59">
        <f t="shared" si="141"/>
        <v>94671479066</v>
      </c>
      <c r="W153" s="59">
        <f t="shared" si="141"/>
        <v>0</v>
      </c>
      <c r="X153" s="176">
        <f t="shared" si="130"/>
        <v>1</v>
      </c>
      <c r="Y153" s="176">
        <f t="shared" si="131"/>
        <v>0.38376752736831377</v>
      </c>
      <c r="Z153" s="176">
        <f t="shared" si="132"/>
        <v>0.38376752736831377</v>
      </c>
      <c r="AA153" s="176">
        <f t="shared" si="110"/>
        <v>0.38376752736831377</v>
      </c>
      <c r="AB153" s="177">
        <f t="shared" si="126"/>
        <v>1</v>
      </c>
    </row>
    <row r="154" spans="1:28" ht="42" customHeight="1" x14ac:dyDescent="0.25">
      <c r="A154" s="114" t="s">
        <v>481</v>
      </c>
      <c r="B154" s="43" t="s">
        <v>37</v>
      </c>
      <c r="C154" s="43">
        <v>10</v>
      </c>
      <c r="D154" s="43" t="s">
        <v>38</v>
      </c>
      <c r="E154" s="44" t="s">
        <v>268</v>
      </c>
      <c r="F154" s="45">
        <v>246689655363</v>
      </c>
      <c r="G154" s="45">
        <v>0</v>
      </c>
      <c r="H154" s="45">
        <v>0</v>
      </c>
      <c r="I154" s="45">
        <v>0</v>
      </c>
      <c r="J154" s="45">
        <v>0</v>
      </c>
      <c r="K154" s="45">
        <f t="shared" si="134"/>
        <v>0</v>
      </c>
      <c r="L154" s="46">
        <f>+F154+K154</f>
        <v>246689655363</v>
      </c>
      <c r="M154" s="86">
        <f t="shared" si="129"/>
        <v>2.6980621429340223E-2</v>
      </c>
      <c r="N154" s="45">
        <v>0</v>
      </c>
      <c r="O154" s="45">
        <v>246689655363</v>
      </c>
      <c r="P154" s="45">
        <f>L154-O154</f>
        <v>0</v>
      </c>
      <c r="Q154" s="45">
        <v>246689655363</v>
      </c>
      <c r="R154" s="45">
        <f>+L154-Q154</f>
        <v>0</v>
      </c>
      <c r="S154" s="45">
        <f>O154-Q154</f>
        <v>0</v>
      </c>
      <c r="T154" s="45">
        <v>94671479066</v>
      </c>
      <c r="U154" s="45">
        <f>+Q154-T154</f>
        <v>152018176297</v>
      </c>
      <c r="V154" s="45">
        <v>94671479066</v>
      </c>
      <c r="W154" s="48">
        <f>+T154-V154</f>
        <v>0</v>
      </c>
      <c r="X154" s="54">
        <f t="shared" si="130"/>
        <v>1</v>
      </c>
      <c r="Y154" s="54">
        <f t="shared" si="131"/>
        <v>0.38376752736831377</v>
      </c>
      <c r="Z154" s="54">
        <f t="shared" si="132"/>
        <v>0.38376752736831377</v>
      </c>
      <c r="AA154" s="54">
        <f t="shared" si="110"/>
        <v>0.38376752736831377</v>
      </c>
      <c r="AB154" s="178">
        <f t="shared" si="126"/>
        <v>1</v>
      </c>
    </row>
    <row r="155" spans="1:28" ht="81.75" customHeight="1" x14ac:dyDescent="0.25">
      <c r="A155" s="113" t="s">
        <v>482</v>
      </c>
      <c r="B155" s="32" t="s">
        <v>37</v>
      </c>
      <c r="C155" s="32">
        <v>10</v>
      </c>
      <c r="D155" s="32" t="s">
        <v>38</v>
      </c>
      <c r="E155" s="39" t="s">
        <v>483</v>
      </c>
      <c r="F155" s="59">
        <f t="shared" ref="F155:J157" si="142">+F156</f>
        <v>275641067434</v>
      </c>
      <c r="G155" s="59">
        <f t="shared" si="142"/>
        <v>0</v>
      </c>
      <c r="H155" s="59">
        <f t="shared" si="142"/>
        <v>0</v>
      </c>
      <c r="I155" s="59">
        <f t="shared" si="142"/>
        <v>0</v>
      </c>
      <c r="J155" s="59">
        <f t="shared" si="142"/>
        <v>0</v>
      </c>
      <c r="K155" s="40">
        <f t="shared" si="134"/>
        <v>0</v>
      </c>
      <c r="L155" s="59">
        <f>+L156</f>
        <v>275641067434</v>
      </c>
      <c r="M155" s="323">
        <f t="shared" si="129"/>
        <v>3.0147057767268805E-2</v>
      </c>
      <c r="N155" s="59">
        <f t="shared" ref="N155:W157" si="143">+N156</f>
        <v>0</v>
      </c>
      <c r="O155" s="59">
        <f t="shared" si="143"/>
        <v>275641067434</v>
      </c>
      <c r="P155" s="59">
        <f t="shared" si="143"/>
        <v>0</v>
      </c>
      <c r="Q155" s="59">
        <f t="shared" si="143"/>
        <v>275641067434</v>
      </c>
      <c r="R155" s="59">
        <f t="shared" si="143"/>
        <v>0</v>
      </c>
      <c r="S155" s="59">
        <f t="shared" si="143"/>
        <v>0</v>
      </c>
      <c r="T155" s="59">
        <f t="shared" si="143"/>
        <v>113868438036</v>
      </c>
      <c r="U155" s="59">
        <f t="shared" si="143"/>
        <v>161772629398</v>
      </c>
      <c r="V155" s="59">
        <f t="shared" si="143"/>
        <v>113868438036</v>
      </c>
      <c r="W155" s="59">
        <f t="shared" si="143"/>
        <v>0</v>
      </c>
      <c r="X155" s="176">
        <f t="shared" si="130"/>
        <v>1</v>
      </c>
      <c r="Y155" s="176">
        <f t="shared" si="131"/>
        <v>0.41310403814651048</v>
      </c>
      <c r="Z155" s="176">
        <f t="shared" si="132"/>
        <v>0.41310403814651048</v>
      </c>
      <c r="AA155" s="176">
        <f t="shared" si="110"/>
        <v>0.41310403814651048</v>
      </c>
      <c r="AB155" s="177">
        <f t="shared" si="126"/>
        <v>1</v>
      </c>
    </row>
    <row r="156" spans="1:28" ht="82.5" customHeight="1" x14ac:dyDescent="0.25">
      <c r="A156" s="113" t="s">
        <v>484</v>
      </c>
      <c r="B156" s="32" t="s">
        <v>37</v>
      </c>
      <c r="C156" s="32">
        <v>10</v>
      </c>
      <c r="D156" s="32" t="s">
        <v>38</v>
      </c>
      <c r="E156" s="39" t="s">
        <v>257</v>
      </c>
      <c r="F156" s="59">
        <f>+F157</f>
        <v>275641067434</v>
      </c>
      <c r="G156" s="59">
        <f t="shared" si="142"/>
        <v>0</v>
      </c>
      <c r="H156" s="59">
        <f t="shared" si="142"/>
        <v>0</v>
      </c>
      <c r="I156" s="59">
        <f t="shared" si="142"/>
        <v>0</v>
      </c>
      <c r="J156" s="59">
        <f t="shared" si="142"/>
        <v>0</v>
      </c>
      <c r="K156" s="40">
        <f t="shared" si="134"/>
        <v>0</v>
      </c>
      <c r="L156" s="59">
        <f>+L157</f>
        <v>275641067434</v>
      </c>
      <c r="M156" s="323">
        <f t="shared" si="129"/>
        <v>3.0147057767268805E-2</v>
      </c>
      <c r="N156" s="59">
        <f t="shared" si="143"/>
        <v>0</v>
      </c>
      <c r="O156" s="59">
        <f>+O157</f>
        <v>275641067434</v>
      </c>
      <c r="P156" s="59">
        <f t="shared" si="143"/>
        <v>0</v>
      </c>
      <c r="Q156" s="59">
        <f t="shared" si="143"/>
        <v>275641067434</v>
      </c>
      <c r="R156" s="59">
        <f t="shared" si="143"/>
        <v>0</v>
      </c>
      <c r="S156" s="59">
        <f t="shared" si="143"/>
        <v>0</v>
      </c>
      <c r="T156" s="59">
        <f t="shared" si="143"/>
        <v>113868438036</v>
      </c>
      <c r="U156" s="59">
        <f t="shared" si="143"/>
        <v>161772629398</v>
      </c>
      <c r="V156" s="59">
        <f t="shared" si="143"/>
        <v>113868438036</v>
      </c>
      <c r="W156" s="59">
        <f t="shared" si="143"/>
        <v>0</v>
      </c>
      <c r="X156" s="176">
        <f t="shared" si="130"/>
        <v>1</v>
      </c>
      <c r="Y156" s="176">
        <f t="shared" si="131"/>
        <v>0.41310403814651048</v>
      </c>
      <c r="Z156" s="176">
        <f t="shared" si="132"/>
        <v>0.41310403814651048</v>
      </c>
      <c r="AA156" s="176">
        <f t="shared" si="110"/>
        <v>0.41310403814651048</v>
      </c>
      <c r="AB156" s="177">
        <f t="shared" si="126"/>
        <v>1</v>
      </c>
    </row>
    <row r="157" spans="1:28" ht="42" customHeight="1" x14ac:dyDescent="0.25">
      <c r="A157" s="113" t="s">
        <v>485</v>
      </c>
      <c r="B157" s="32" t="s">
        <v>37</v>
      </c>
      <c r="C157" s="32">
        <v>10</v>
      </c>
      <c r="D157" s="32" t="s">
        <v>38</v>
      </c>
      <c r="E157" s="39" t="s">
        <v>455</v>
      </c>
      <c r="F157" s="59">
        <f t="shared" si="142"/>
        <v>275641067434</v>
      </c>
      <c r="G157" s="59">
        <f t="shared" si="142"/>
        <v>0</v>
      </c>
      <c r="H157" s="59">
        <f t="shared" si="142"/>
        <v>0</v>
      </c>
      <c r="I157" s="59">
        <f t="shared" si="142"/>
        <v>0</v>
      </c>
      <c r="J157" s="59">
        <f t="shared" si="142"/>
        <v>0</v>
      </c>
      <c r="K157" s="40">
        <f t="shared" si="134"/>
        <v>0</v>
      </c>
      <c r="L157" s="59">
        <f>+L158</f>
        <v>275641067434</v>
      </c>
      <c r="M157" s="323">
        <f t="shared" si="129"/>
        <v>3.0147057767268805E-2</v>
      </c>
      <c r="N157" s="59">
        <f t="shared" si="143"/>
        <v>0</v>
      </c>
      <c r="O157" s="59">
        <f t="shared" si="143"/>
        <v>275641067434</v>
      </c>
      <c r="P157" s="59">
        <f t="shared" si="143"/>
        <v>0</v>
      </c>
      <c r="Q157" s="59">
        <f t="shared" si="143"/>
        <v>275641067434</v>
      </c>
      <c r="R157" s="59">
        <f t="shared" si="143"/>
        <v>0</v>
      </c>
      <c r="S157" s="59">
        <f t="shared" si="143"/>
        <v>0</v>
      </c>
      <c r="T157" s="59">
        <f t="shared" si="143"/>
        <v>113868438036</v>
      </c>
      <c r="U157" s="59">
        <f t="shared" si="143"/>
        <v>161772629398</v>
      </c>
      <c r="V157" s="59">
        <f t="shared" si="143"/>
        <v>113868438036</v>
      </c>
      <c r="W157" s="59">
        <f t="shared" si="143"/>
        <v>0</v>
      </c>
      <c r="X157" s="176">
        <f t="shared" si="130"/>
        <v>1</v>
      </c>
      <c r="Y157" s="176">
        <f t="shared" si="131"/>
        <v>0.41310403814651048</v>
      </c>
      <c r="Z157" s="176">
        <f t="shared" si="132"/>
        <v>0.41310403814651048</v>
      </c>
      <c r="AA157" s="176">
        <f t="shared" si="110"/>
        <v>0.41310403814651048</v>
      </c>
      <c r="AB157" s="177">
        <f t="shared" si="126"/>
        <v>1</v>
      </c>
    </row>
    <row r="158" spans="1:28" ht="42" customHeight="1" x14ac:dyDescent="0.25">
      <c r="A158" s="114" t="s">
        <v>486</v>
      </c>
      <c r="B158" s="43" t="s">
        <v>37</v>
      </c>
      <c r="C158" s="43">
        <v>10</v>
      </c>
      <c r="D158" s="43" t="s">
        <v>38</v>
      </c>
      <c r="E158" s="44" t="s">
        <v>268</v>
      </c>
      <c r="F158" s="45">
        <v>275641067434</v>
      </c>
      <c r="G158" s="45">
        <v>0</v>
      </c>
      <c r="H158" s="45">
        <v>0</v>
      </c>
      <c r="I158" s="45">
        <v>0</v>
      </c>
      <c r="J158" s="45">
        <v>0</v>
      </c>
      <c r="K158" s="45">
        <f t="shared" si="134"/>
        <v>0</v>
      </c>
      <c r="L158" s="46">
        <f>+F158+K158</f>
        <v>275641067434</v>
      </c>
      <c r="M158" s="86">
        <f t="shared" si="129"/>
        <v>3.0147057767268805E-2</v>
      </c>
      <c r="N158" s="45">
        <v>0</v>
      </c>
      <c r="O158" s="45">
        <v>275641067434</v>
      </c>
      <c r="P158" s="45">
        <f>L158-O158</f>
        <v>0</v>
      </c>
      <c r="Q158" s="45">
        <v>275641067434</v>
      </c>
      <c r="R158" s="45">
        <f>+L158-Q158</f>
        <v>0</v>
      </c>
      <c r="S158" s="45">
        <f>O158-Q158</f>
        <v>0</v>
      </c>
      <c r="T158" s="45">
        <v>113868438036</v>
      </c>
      <c r="U158" s="45">
        <f>+Q158-T158</f>
        <v>161772629398</v>
      </c>
      <c r="V158" s="45">
        <v>113868438036</v>
      </c>
      <c r="W158" s="48">
        <f>+T158-V158</f>
        <v>0</v>
      </c>
      <c r="X158" s="54">
        <f t="shared" si="130"/>
        <v>1</v>
      </c>
      <c r="Y158" s="54">
        <f t="shared" si="131"/>
        <v>0.41310403814651048</v>
      </c>
      <c r="Z158" s="54">
        <f t="shared" si="132"/>
        <v>0.41310403814651048</v>
      </c>
      <c r="AA158" s="54">
        <f t="shared" si="110"/>
        <v>0.41310403814651048</v>
      </c>
      <c r="AB158" s="178">
        <f t="shared" si="126"/>
        <v>1</v>
      </c>
    </row>
    <row r="159" spans="1:28" ht="70.5" customHeight="1" x14ac:dyDescent="0.25">
      <c r="A159" s="199" t="s">
        <v>380</v>
      </c>
      <c r="B159" s="32" t="s">
        <v>37</v>
      </c>
      <c r="C159" s="32">
        <v>10</v>
      </c>
      <c r="D159" s="32" t="s">
        <v>38</v>
      </c>
      <c r="E159" s="39" t="s">
        <v>381</v>
      </c>
      <c r="F159" s="59">
        <f t="shared" ref="F159:J161" si="144">+F160</f>
        <v>13679792000</v>
      </c>
      <c r="G159" s="59">
        <f t="shared" si="144"/>
        <v>0</v>
      </c>
      <c r="H159" s="59">
        <f t="shared" si="144"/>
        <v>0</v>
      </c>
      <c r="I159" s="59">
        <f t="shared" si="144"/>
        <v>0</v>
      </c>
      <c r="J159" s="59">
        <f t="shared" si="144"/>
        <v>0</v>
      </c>
      <c r="K159" s="40">
        <f t="shared" si="134"/>
        <v>0</v>
      </c>
      <c r="L159" s="59">
        <f>+L160</f>
        <v>13679792000</v>
      </c>
      <c r="M159" s="323">
        <f t="shared" si="129"/>
        <v>1.4961684900852764E-3</v>
      </c>
      <c r="N159" s="59">
        <f t="shared" ref="N159:W161" si="145">+N160</f>
        <v>0</v>
      </c>
      <c r="O159" s="59">
        <f t="shared" si="145"/>
        <v>9044163548</v>
      </c>
      <c r="P159" s="59">
        <f t="shared" si="145"/>
        <v>4635628452</v>
      </c>
      <c r="Q159" s="59">
        <f t="shared" si="145"/>
        <v>6464136456.3000002</v>
      </c>
      <c r="R159" s="59">
        <f t="shared" si="145"/>
        <v>7215655543.6999998</v>
      </c>
      <c r="S159" s="59">
        <f t="shared" si="145"/>
        <v>2580027091.6999998</v>
      </c>
      <c r="T159" s="59">
        <f t="shared" si="145"/>
        <v>222796236.30000001</v>
      </c>
      <c r="U159" s="59">
        <f t="shared" si="145"/>
        <v>6241340220</v>
      </c>
      <c r="V159" s="59">
        <f t="shared" si="145"/>
        <v>187200753.30000001</v>
      </c>
      <c r="W159" s="59">
        <f t="shared" si="145"/>
        <v>35595483</v>
      </c>
      <c r="X159" s="176">
        <f t="shared" si="130"/>
        <v>0.47253177945249464</v>
      </c>
      <c r="Y159" s="176">
        <f t="shared" si="131"/>
        <v>1.6286522214665252E-2</v>
      </c>
      <c r="Z159" s="176">
        <f t="shared" si="132"/>
        <v>1.3684473660125828E-2</v>
      </c>
      <c r="AA159" s="176">
        <f t="shared" si="110"/>
        <v>3.4466511931823623E-2</v>
      </c>
      <c r="AB159" s="177">
        <f t="shared" si="126"/>
        <v>0.84023301474415435</v>
      </c>
    </row>
    <row r="160" spans="1:28" ht="70.5" customHeight="1" x14ac:dyDescent="0.25">
      <c r="A160" s="113" t="s">
        <v>487</v>
      </c>
      <c r="B160" s="32" t="s">
        <v>37</v>
      </c>
      <c r="C160" s="32">
        <v>10</v>
      </c>
      <c r="D160" s="32" t="s">
        <v>38</v>
      </c>
      <c r="E160" s="39" t="s">
        <v>257</v>
      </c>
      <c r="F160" s="59">
        <f t="shared" si="144"/>
        <v>13679792000</v>
      </c>
      <c r="G160" s="59">
        <f t="shared" si="144"/>
        <v>0</v>
      </c>
      <c r="H160" s="59">
        <f t="shared" si="144"/>
        <v>0</v>
      </c>
      <c r="I160" s="59">
        <f t="shared" si="144"/>
        <v>0</v>
      </c>
      <c r="J160" s="59">
        <f t="shared" si="144"/>
        <v>0</v>
      </c>
      <c r="K160" s="40">
        <f t="shared" si="134"/>
        <v>0</v>
      </c>
      <c r="L160" s="59">
        <f>+L161</f>
        <v>13679792000</v>
      </c>
      <c r="M160" s="323">
        <f t="shared" si="129"/>
        <v>1.4961684900852764E-3</v>
      </c>
      <c r="N160" s="59">
        <f t="shared" si="145"/>
        <v>0</v>
      </c>
      <c r="O160" s="59">
        <f t="shared" si="145"/>
        <v>9044163548</v>
      </c>
      <c r="P160" s="59">
        <f t="shared" si="145"/>
        <v>4635628452</v>
      </c>
      <c r="Q160" s="59">
        <f t="shared" si="145"/>
        <v>6464136456.3000002</v>
      </c>
      <c r="R160" s="59">
        <f t="shared" si="145"/>
        <v>7215655543.6999998</v>
      </c>
      <c r="S160" s="59">
        <f t="shared" si="145"/>
        <v>2580027091.6999998</v>
      </c>
      <c r="T160" s="59">
        <f t="shared" si="145"/>
        <v>222796236.30000001</v>
      </c>
      <c r="U160" s="59">
        <f t="shared" si="145"/>
        <v>6241340220</v>
      </c>
      <c r="V160" s="59">
        <f t="shared" si="145"/>
        <v>187200753.30000001</v>
      </c>
      <c r="W160" s="59">
        <f t="shared" si="145"/>
        <v>35595483</v>
      </c>
      <c r="X160" s="176">
        <f t="shared" si="130"/>
        <v>0.47253177945249464</v>
      </c>
      <c r="Y160" s="176">
        <f t="shared" si="131"/>
        <v>1.6286522214665252E-2</v>
      </c>
      <c r="Z160" s="176">
        <f t="shared" si="132"/>
        <v>1.3684473660125828E-2</v>
      </c>
      <c r="AA160" s="176">
        <f t="shared" si="110"/>
        <v>3.4466511931823623E-2</v>
      </c>
      <c r="AB160" s="177">
        <f t="shared" si="126"/>
        <v>0.84023301474415435</v>
      </c>
    </row>
    <row r="161" spans="1:28" ht="70.5" customHeight="1" x14ac:dyDescent="0.25">
      <c r="A161" s="113" t="s">
        <v>488</v>
      </c>
      <c r="B161" s="32" t="s">
        <v>37</v>
      </c>
      <c r="C161" s="32">
        <v>10</v>
      </c>
      <c r="D161" s="32" t="s">
        <v>38</v>
      </c>
      <c r="E161" s="39" t="s">
        <v>384</v>
      </c>
      <c r="F161" s="59">
        <f>SUM(F162:F162)</f>
        <v>13679792000</v>
      </c>
      <c r="G161" s="59">
        <f t="shared" si="144"/>
        <v>0</v>
      </c>
      <c r="H161" s="59">
        <f t="shared" si="144"/>
        <v>0</v>
      </c>
      <c r="I161" s="59">
        <f t="shared" si="144"/>
        <v>0</v>
      </c>
      <c r="J161" s="59">
        <f>+J162</f>
        <v>0</v>
      </c>
      <c r="K161" s="40">
        <f t="shared" si="134"/>
        <v>0</v>
      </c>
      <c r="L161" s="59">
        <f>+L162</f>
        <v>13679792000</v>
      </c>
      <c r="M161" s="323">
        <f t="shared" si="129"/>
        <v>1.4961684900852764E-3</v>
      </c>
      <c r="N161" s="59">
        <f t="shared" si="145"/>
        <v>0</v>
      </c>
      <c r="O161" s="59">
        <f>SUM(O162:O162)</f>
        <v>9044163548</v>
      </c>
      <c r="P161" s="59">
        <f t="shared" si="145"/>
        <v>4635628452</v>
      </c>
      <c r="Q161" s="59">
        <f t="shared" si="145"/>
        <v>6464136456.3000002</v>
      </c>
      <c r="R161" s="59">
        <f t="shared" si="145"/>
        <v>7215655543.6999998</v>
      </c>
      <c r="S161" s="59">
        <f t="shared" si="145"/>
        <v>2580027091.6999998</v>
      </c>
      <c r="T161" s="59">
        <f t="shared" si="145"/>
        <v>222796236.30000001</v>
      </c>
      <c r="U161" s="59">
        <f t="shared" si="145"/>
        <v>6241340220</v>
      </c>
      <c r="V161" s="59">
        <f t="shared" si="145"/>
        <v>187200753.30000001</v>
      </c>
      <c r="W161" s="59">
        <f t="shared" si="145"/>
        <v>35595483</v>
      </c>
      <c r="X161" s="176">
        <f t="shared" si="130"/>
        <v>0.47253177945249464</v>
      </c>
      <c r="Y161" s="176">
        <f t="shared" si="131"/>
        <v>1.6286522214665252E-2</v>
      </c>
      <c r="Z161" s="176">
        <f t="shared" si="132"/>
        <v>1.3684473660125828E-2</v>
      </c>
      <c r="AA161" s="176">
        <f t="shared" si="110"/>
        <v>3.4466511931823623E-2</v>
      </c>
      <c r="AB161" s="177">
        <f t="shared" si="126"/>
        <v>0.84023301474415435</v>
      </c>
    </row>
    <row r="162" spans="1:28" ht="42" customHeight="1" x14ac:dyDescent="0.25">
      <c r="A162" s="114" t="s">
        <v>489</v>
      </c>
      <c r="B162" s="43" t="s">
        <v>37</v>
      </c>
      <c r="C162" s="43">
        <v>10</v>
      </c>
      <c r="D162" s="43" t="s">
        <v>38</v>
      </c>
      <c r="E162" s="44" t="s">
        <v>268</v>
      </c>
      <c r="F162" s="45">
        <v>13679792000</v>
      </c>
      <c r="G162" s="45">
        <v>0</v>
      </c>
      <c r="H162" s="45">
        <v>0</v>
      </c>
      <c r="I162" s="45">
        <v>0</v>
      </c>
      <c r="J162" s="45">
        <v>0</v>
      </c>
      <c r="K162" s="45">
        <f t="shared" si="134"/>
        <v>0</v>
      </c>
      <c r="L162" s="46">
        <f>+F162+K162</f>
        <v>13679792000</v>
      </c>
      <c r="M162" s="86">
        <f t="shared" si="129"/>
        <v>1.4961684900852764E-3</v>
      </c>
      <c r="N162" s="45">
        <v>0</v>
      </c>
      <c r="O162" s="45">
        <v>9044163548</v>
      </c>
      <c r="P162" s="45">
        <f>L162-O162</f>
        <v>4635628452</v>
      </c>
      <c r="Q162" s="45">
        <v>6464136456.3000002</v>
      </c>
      <c r="R162" s="45">
        <f>+L162-Q162</f>
        <v>7215655543.6999998</v>
      </c>
      <c r="S162" s="45">
        <f>O162-Q162</f>
        <v>2580027091.6999998</v>
      </c>
      <c r="T162" s="45">
        <v>222796236.30000001</v>
      </c>
      <c r="U162" s="45">
        <f>+Q162-T162</f>
        <v>6241340220</v>
      </c>
      <c r="V162" s="45">
        <v>187200753.30000001</v>
      </c>
      <c r="W162" s="48">
        <f>+T162-V162</f>
        <v>35595483</v>
      </c>
      <c r="X162" s="54">
        <f t="shared" si="130"/>
        <v>0.47253177945249464</v>
      </c>
      <c r="Y162" s="54">
        <f t="shared" si="131"/>
        <v>1.6286522214665252E-2</v>
      </c>
      <c r="Z162" s="54">
        <f t="shared" si="132"/>
        <v>1.3684473660125828E-2</v>
      </c>
      <c r="AA162" s="54">
        <f t="shared" si="110"/>
        <v>3.4466511931823623E-2</v>
      </c>
      <c r="AB162" s="178">
        <f t="shared" si="126"/>
        <v>0.84023301474415435</v>
      </c>
    </row>
    <row r="163" spans="1:28" ht="69.75" customHeight="1" x14ac:dyDescent="0.25">
      <c r="A163" s="113" t="s">
        <v>490</v>
      </c>
      <c r="B163" s="32" t="s">
        <v>37</v>
      </c>
      <c r="C163" s="32">
        <v>10</v>
      </c>
      <c r="D163" s="32" t="s">
        <v>38</v>
      </c>
      <c r="E163" s="39" t="s">
        <v>491</v>
      </c>
      <c r="F163" s="59">
        <f t="shared" ref="F163:J165" si="146">+F164</f>
        <v>292585368653</v>
      </c>
      <c r="G163" s="59">
        <f t="shared" si="146"/>
        <v>0</v>
      </c>
      <c r="H163" s="59">
        <f t="shared" si="146"/>
        <v>0</v>
      </c>
      <c r="I163" s="59">
        <f t="shared" si="146"/>
        <v>0</v>
      </c>
      <c r="J163" s="59">
        <f t="shared" si="146"/>
        <v>0</v>
      </c>
      <c r="K163" s="40">
        <f t="shared" si="134"/>
        <v>0</v>
      </c>
      <c r="L163" s="59">
        <f>+L164</f>
        <v>292585368653</v>
      </c>
      <c r="M163" s="323">
        <f t="shared" si="129"/>
        <v>3.2000267930872267E-2</v>
      </c>
      <c r="N163" s="59">
        <f t="shared" ref="N163:W165" si="147">+N164</f>
        <v>0</v>
      </c>
      <c r="O163" s="59">
        <f t="shared" si="147"/>
        <v>292585368653</v>
      </c>
      <c r="P163" s="59">
        <f t="shared" si="147"/>
        <v>0</v>
      </c>
      <c r="Q163" s="59">
        <f t="shared" si="147"/>
        <v>292585368653</v>
      </c>
      <c r="R163" s="59">
        <f t="shared" si="147"/>
        <v>0</v>
      </c>
      <c r="S163" s="59">
        <f t="shared" si="147"/>
        <v>0</v>
      </c>
      <c r="T163" s="59">
        <f t="shared" si="147"/>
        <v>89931504581</v>
      </c>
      <c r="U163" s="59">
        <f t="shared" si="147"/>
        <v>202653864072</v>
      </c>
      <c r="V163" s="59">
        <f t="shared" si="147"/>
        <v>89931504581</v>
      </c>
      <c r="W163" s="59">
        <f t="shared" si="147"/>
        <v>0</v>
      </c>
      <c r="X163" s="176">
        <f t="shared" si="130"/>
        <v>1</v>
      </c>
      <c r="Y163" s="176">
        <f t="shared" si="131"/>
        <v>0.30736842718767954</v>
      </c>
      <c r="Z163" s="176">
        <f t="shared" si="132"/>
        <v>0.30736842718767954</v>
      </c>
      <c r="AA163" s="176">
        <f t="shared" si="110"/>
        <v>0.30736842718767954</v>
      </c>
      <c r="AB163" s="177">
        <f t="shared" si="126"/>
        <v>1</v>
      </c>
    </row>
    <row r="164" spans="1:28" ht="69.75" customHeight="1" x14ac:dyDescent="0.25">
      <c r="A164" s="113" t="s">
        <v>492</v>
      </c>
      <c r="B164" s="32" t="s">
        <v>37</v>
      </c>
      <c r="C164" s="32">
        <v>10</v>
      </c>
      <c r="D164" s="32" t="s">
        <v>38</v>
      </c>
      <c r="E164" s="39" t="s">
        <v>257</v>
      </c>
      <c r="F164" s="59">
        <f t="shared" si="146"/>
        <v>292585368653</v>
      </c>
      <c r="G164" s="59">
        <f t="shared" si="146"/>
        <v>0</v>
      </c>
      <c r="H164" s="59">
        <f t="shared" si="146"/>
        <v>0</v>
      </c>
      <c r="I164" s="59">
        <f t="shared" si="146"/>
        <v>0</v>
      </c>
      <c r="J164" s="59">
        <f t="shared" si="146"/>
        <v>0</v>
      </c>
      <c r="K164" s="40">
        <f t="shared" si="134"/>
        <v>0</v>
      </c>
      <c r="L164" s="59">
        <f>+L165</f>
        <v>292585368653</v>
      </c>
      <c r="M164" s="323">
        <f t="shared" si="129"/>
        <v>3.2000267930872267E-2</v>
      </c>
      <c r="N164" s="59">
        <f t="shared" si="147"/>
        <v>0</v>
      </c>
      <c r="O164" s="59">
        <f t="shared" si="147"/>
        <v>292585368653</v>
      </c>
      <c r="P164" s="59">
        <f t="shared" si="147"/>
        <v>0</v>
      </c>
      <c r="Q164" s="59">
        <f t="shared" si="147"/>
        <v>292585368653</v>
      </c>
      <c r="R164" s="59">
        <f t="shared" si="147"/>
        <v>0</v>
      </c>
      <c r="S164" s="59">
        <f t="shared" si="147"/>
        <v>0</v>
      </c>
      <c r="T164" s="59">
        <f t="shared" si="147"/>
        <v>89931504581</v>
      </c>
      <c r="U164" s="59">
        <f t="shared" si="147"/>
        <v>202653864072</v>
      </c>
      <c r="V164" s="59">
        <f t="shared" si="147"/>
        <v>89931504581</v>
      </c>
      <c r="W164" s="59">
        <f t="shared" si="147"/>
        <v>0</v>
      </c>
      <c r="X164" s="176">
        <f t="shared" si="130"/>
        <v>1</v>
      </c>
      <c r="Y164" s="176">
        <f t="shared" si="131"/>
        <v>0.30736842718767954</v>
      </c>
      <c r="Z164" s="176">
        <f t="shared" si="132"/>
        <v>0.30736842718767954</v>
      </c>
      <c r="AA164" s="176">
        <f t="shared" si="110"/>
        <v>0.30736842718767954</v>
      </c>
      <c r="AB164" s="177">
        <f t="shared" si="126"/>
        <v>1</v>
      </c>
    </row>
    <row r="165" spans="1:28" ht="42" customHeight="1" x14ac:dyDescent="0.25">
      <c r="A165" s="113" t="s">
        <v>493</v>
      </c>
      <c r="B165" s="32" t="s">
        <v>37</v>
      </c>
      <c r="C165" s="32">
        <v>10</v>
      </c>
      <c r="D165" s="32" t="s">
        <v>38</v>
      </c>
      <c r="E165" s="39" t="s">
        <v>455</v>
      </c>
      <c r="F165" s="59">
        <f t="shared" si="146"/>
        <v>292585368653</v>
      </c>
      <c r="G165" s="59">
        <f t="shared" si="146"/>
        <v>0</v>
      </c>
      <c r="H165" s="59">
        <f t="shared" si="146"/>
        <v>0</v>
      </c>
      <c r="I165" s="59">
        <f t="shared" si="146"/>
        <v>0</v>
      </c>
      <c r="J165" s="59">
        <f t="shared" si="146"/>
        <v>0</v>
      </c>
      <c r="K165" s="40">
        <f t="shared" si="134"/>
        <v>0</v>
      </c>
      <c r="L165" s="59">
        <f>+L166</f>
        <v>292585368653</v>
      </c>
      <c r="M165" s="323">
        <f t="shared" si="129"/>
        <v>3.2000267930872267E-2</v>
      </c>
      <c r="N165" s="59">
        <f t="shared" si="147"/>
        <v>0</v>
      </c>
      <c r="O165" s="59">
        <f t="shared" si="147"/>
        <v>292585368653</v>
      </c>
      <c r="P165" s="59">
        <f t="shared" si="147"/>
        <v>0</v>
      </c>
      <c r="Q165" s="59">
        <f t="shared" si="147"/>
        <v>292585368653</v>
      </c>
      <c r="R165" s="59">
        <f t="shared" si="147"/>
        <v>0</v>
      </c>
      <c r="S165" s="59">
        <f t="shared" si="147"/>
        <v>0</v>
      </c>
      <c r="T165" s="59">
        <f t="shared" si="147"/>
        <v>89931504581</v>
      </c>
      <c r="U165" s="59">
        <f t="shared" si="147"/>
        <v>202653864072</v>
      </c>
      <c r="V165" s="59">
        <f t="shared" si="147"/>
        <v>89931504581</v>
      </c>
      <c r="W165" s="59">
        <f t="shared" si="147"/>
        <v>0</v>
      </c>
      <c r="X165" s="176">
        <f t="shared" si="130"/>
        <v>1</v>
      </c>
      <c r="Y165" s="176">
        <f t="shared" si="131"/>
        <v>0.30736842718767954</v>
      </c>
      <c r="Z165" s="176">
        <f t="shared" si="132"/>
        <v>0.30736842718767954</v>
      </c>
      <c r="AA165" s="176">
        <f t="shared" si="110"/>
        <v>0.30736842718767954</v>
      </c>
      <c r="AB165" s="177">
        <f t="shared" si="126"/>
        <v>1</v>
      </c>
    </row>
    <row r="166" spans="1:28" ht="42" customHeight="1" x14ac:dyDescent="0.25">
      <c r="A166" s="114" t="s">
        <v>494</v>
      </c>
      <c r="B166" s="43" t="s">
        <v>37</v>
      </c>
      <c r="C166" s="43">
        <v>10</v>
      </c>
      <c r="D166" s="43" t="s">
        <v>38</v>
      </c>
      <c r="E166" s="44" t="s">
        <v>268</v>
      </c>
      <c r="F166" s="45">
        <v>292585368653</v>
      </c>
      <c r="G166" s="45">
        <v>0</v>
      </c>
      <c r="H166" s="45">
        <v>0</v>
      </c>
      <c r="I166" s="45">
        <v>0</v>
      </c>
      <c r="J166" s="45">
        <v>0</v>
      </c>
      <c r="K166" s="45">
        <f t="shared" si="134"/>
        <v>0</v>
      </c>
      <c r="L166" s="46">
        <f>+F166+K166</f>
        <v>292585368653</v>
      </c>
      <c r="M166" s="86">
        <f t="shared" si="129"/>
        <v>3.2000267930872267E-2</v>
      </c>
      <c r="N166" s="45">
        <v>0</v>
      </c>
      <c r="O166" s="45">
        <v>292585368653</v>
      </c>
      <c r="P166" s="45">
        <f>L166-O166</f>
        <v>0</v>
      </c>
      <c r="Q166" s="45">
        <v>292585368653</v>
      </c>
      <c r="R166" s="45">
        <f>+L166-Q166</f>
        <v>0</v>
      </c>
      <c r="S166" s="45">
        <f>O166-Q166</f>
        <v>0</v>
      </c>
      <c r="T166" s="45">
        <v>89931504581</v>
      </c>
      <c r="U166" s="45">
        <f>+Q166-T166</f>
        <v>202653864072</v>
      </c>
      <c r="V166" s="45">
        <v>89931504581</v>
      </c>
      <c r="W166" s="48">
        <f>+T166-V166</f>
        <v>0</v>
      </c>
      <c r="X166" s="54">
        <f t="shared" si="130"/>
        <v>1</v>
      </c>
      <c r="Y166" s="54">
        <f t="shared" si="131"/>
        <v>0.30736842718767954</v>
      </c>
      <c r="Z166" s="54">
        <f t="shared" si="132"/>
        <v>0.30736842718767954</v>
      </c>
      <c r="AA166" s="54">
        <f t="shared" si="110"/>
        <v>0.30736842718767954</v>
      </c>
      <c r="AB166" s="178">
        <f t="shared" si="126"/>
        <v>1</v>
      </c>
    </row>
    <row r="167" spans="1:28" ht="84" customHeight="1" x14ac:dyDescent="0.25">
      <c r="A167" s="113" t="s">
        <v>495</v>
      </c>
      <c r="B167" s="32" t="s">
        <v>37</v>
      </c>
      <c r="C167" s="32">
        <v>10</v>
      </c>
      <c r="D167" s="32" t="s">
        <v>38</v>
      </c>
      <c r="E167" s="39" t="s">
        <v>496</v>
      </c>
      <c r="F167" s="59">
        <f t="shared" ref="F167:J169" si="148">+F168</f>
        <v>336575102189</v>
      </c>
      <c r="G167" s="59">
        <f t="shared" si="148"/>
        <v>0</v>
      </c>
      <c r="H167" s="59">
        <f t="shared" si="148"/>
        <v>0</v>
      </c>
      <c r="I167" s="59">
        <f t="shared" si="148"/>
        <v>0</v>
      </c>
      <c r="J167" s="59">
        <f t="shared" si="148"/>
        <v>0</v>
      </c>
      <c r="K167" s="40">
        <f t="shared" si="134"/>
        <v>0</v>
      </c>
      <c r="L167" s="59">
        <f>+L168</f>
        <v>336575102189</v>
      </c>
      <c r="M167" s="323">
        <f t="shared" si="129"/>
        <v>3.6811456083719239E-2</v>
      </c>
      <c r="N167" s="59">
        <f t="shared" ref="N167:W169" si="149">+N168</f>
        <v>0</v>
      </c>
      <c r="O167" s="59">
        <f t="shared" si="149"/>
        <v>88425018742</v>
      </c>
      <c r="P167" s="59">
        <f t="shared" si="149"/>
        <v>248150083447</v>
      </c>
      <c r="Q167" s="59">
        <f t="shared" si="149"/>
        <v>88425018742</v>
      </c>
      <c r="R167" s="59">
        <f t="shared" si="149"/>
        <v>248150083447</v>
      </c>
      <c r="S167" s="59">
        <f t="shared" si="149"/>
        <v>0</v>
      </c>
      <c r="T167" s="59">
        <f t="shared" si="149"/>
        <v>88425018742</v>
      </c>
      <c r="U167" s="59">
        <f t="shared" si="149"/>
        <v>0</v>
      </c>
      <c r="V167" s="59">
        <f t="shared" si="149"/>
        <v>88425018742</v>
      </c>
      <c r="W167" s="59">
        <f t="shared" si="149"/>
        <v>0</v>
      </c>
      <c r="X167" s="176">
        <f t="shared" si="130"/>
        <v>0.26272002345659518</v>
      </c>
      <c r="Y167" s="176">
        <f t="shared" si="131"/>
        <v>0.26272002345659518</v>
      </c>
      <c r="Z167" s="176">
        <f t="shared" si="132"/>
        <v>0.26272002345659518</v>
      </c>
      <c r="AA167" s="176">
        <f t="shared" si="110"/>
        <v>1</v>
      </c>
      <c r="AB167" s="177">
        <f t="shared" si="126"/>
        <v>1</v>
      </c>
    </row>
    <row r="168" spans="1:28" ht="84" customHeight="1" x14ac:dyDescent="0.25">
      <c r="A168" s="113" t="s">
        <v>497</v>
      </c>
      <c r="B168" s="32" t="s">
        <v>37</v>
      </c>
      <c r="C168" s="32">
        <v>10</v>
      </c>
      <c r="D168" s="32" t="s">
        <v>38</v>
      </c>
      <c r="E168" s="39" t="s">
        <v>257</v>
      </c>
      <c r="F168" s="59">
        <f t="shared" si="148"/>
        <v>336575102189</v>
      </c>
      <c r="G168" s="59">
        <f t="shared" si="148"/>
        <v>0</v>
      </c>
      <c r="H168" s="59">
        <f t="shared" si="148"/>
        <v>0</v>
      </c>
      <c r="I168" s="59">
        <f t="shared" si="148"/>
        <v>0</v>
      </c>
      <c r="J168" s="59">
        <f t="shared" si="148"/>
        <v>0</v>
      </c>
      <c r="K168" s="40">
        <f t="shared" si="134"/>
        <v>0</v>
      </c>
      <c r="L168" s="59">
        <f>+L169</f>
        <v>336575102189</v>
      </c>
      <c r="M168" s="323">
        <f t="shared" si="129"/>
        <v>3.6811456083719239E-2</v>
      </c>
      <c r="N168" s="59">
        <f t="shared" si="149"/>
        <v>0</v>
      </c>
      <c r="O168" s="59">
        <f t="shared" si="149"/>
        <v>88425018742</v>
      </c>
      <c r="P168" s="59">
        <f t="shared" si="149"/>
        <v>248150083447</v>
      </c>
      <c r="Q168" s="59">
        <f t="shared" si="149"/>
        <v>88425018742</v>
      </c>
      <c r="R168" s="59">
        <f t="shared" si="149"/>
        <v>248150083447</v>
      </c>
      <c r="S168" s="59">
        <f t="shared" si="149"/>
        <v>0</v>
      </c>
      <c r="T168" s="59">
        <f t="shared" si="149"/>
        <v>88425018742</v>
      </c>
      <c r="U168" s="59">
        <f t="shared" si="149"/>
        <v>0</v>
      </c>
      <c r="V168" s="59">
        <f t="shared" si="149"/>
        <v>88425018742</v>
      </c>
      <c r="W168" s="59">
        <f t="shared" si="149"/>
        <v>0</v>
      </c>
      <c r="X168" s="176">
        <f t="shared" si="130"/>
        <v>0.26272002345659518</v>
      </c>
      <c r="Y168" s="176">
        <f t="shared" si="131"/>
        <v>0.26272002345659518</v>
      </c>
      <c r="Z168" s="176">
        <f t="shared" si="132"/>
        <v>0.26272002345659518</v>
      </c>
      <c r="AA168" s="176">
        <f t="shared" si="110"/>
        <v>1</v>
      </c>
      <c r="AB168" s="177">
        <f t="shared" si="126"/>
        <v>1</v>
      </c>
    </row>
    <row r="169" spans="1:28" ht="42" customHeight="1" x14ac:dyDescent="0.25">
      <c r="A169" s="113" t="s">
        <v>498</v>
      </c>
      <c r="B169" s="32" t="s">
        <v>37</v>
      </c>
      <c r="C169" s="32">
        <v>10</v>
      </c>
      <c r="D169" s="32" t="s">
        <v>38</v>
      </c>
      <c r="E169" s="39" t="s">
        <v>455</v>
      </c>
      <c r="F169" s="59">
        <f t="shared" si="148"/>
        <v>336575102189</v>
      </c>
      <c r="G169" s="59">
        <f t="shared" si="148"/>
        <v>0</v>
      </c>
      <c r="H169" s="59">
        <f t="shared" si="148"/>
        <v>0</v>
      </c>
      <c r="I169" s="59">
        <f t="shared" si="148"/>
        <v>0</v>
      </c>
      <c r="J169" s="59">
        <f t="shared" si="148"/>
        <v>0</v>
      </c>
      <c r="K169" s="40">
        <f t="shared" si="134"/>
        <v>0</v>
      </c>
      <c r="L169" s="59">
        <f>+L170</f>
        <v>336575102189</v>
      </c>
      <c r="M169" s="323">
        <f t="shared" si="129"/>
        <v>3.6811456083719239E-2</v>
      </c>
      <c r="N169" s="59">
        <f t="shared" si="149"/>
        <v>0</v>
      </c>
      <c r="O169" s="59">
        <f t="shared" si="149"/>
        <v>88425018742</v>
      </c>
      <c r="P169" s="59">
        <f t="shared" si="149"/>
        <v>248150083447</v>
      </c>
      <c r="Q169" s="59">
        <f t="shared" si="149"/>
        <v>88425018742</v>
      </c>
      <c r="R169" s="59">
        <f t="shared" si="149"/>
        <v>248150083447</v>
      </c>
      <c r="S169" s="59">
        <f t="shared" si="149"/>
        <v>0</v>
      </c>
      <c r="T169" s="59">
        <f t="shared" si="149"/>
        <v>88425018742</v>
      </c>
      <c r="U169" s="59">
        <f t="shared" si="149"/>
        <v>0</v>
      </c>
      <c r="V169" s="59">
        <f t="shared" si="149"/>
        <v>88425018742</v>
      </c>
      <c r="W169" s="59">
        <f t="shared" si="149"/>
        <v>0</v>
      </c>
      <c r="X169" s="176">
        <f t="shared" si="130"/>
        <v>0.26272002345659518</v>
      </c>
      <c r="Y169" s="176">
        <f t="shared" si="131"/>
        <v>0.26272002345659518</v>
      </c>
      <c r="Z169" s="176">
        <f t="shared" si="132"/>
        <v>0.26272002345659518</v>
      </c>
      <c r="AA169" s="176">
        <f t="shared" si="110"/>
        <v>1</v>
      </c>
      <c r="AB169" s="177">
        <f t="shared" si="126"/>
        <v>1</v>
      </c>
    </row>
    <row r="170" spans="1:28" ht="42" customHeight="1" x14ac:dyDescent="0.25">
      <c r="A170" s="114" t="s">
        <v>499</v>
      </c>
      <c r="B170" s="43" t="s">
        <v>37</v>
      </c>
      <c r="C170" s="43">
        <v>10</v>
      </c>
      <c r="D170" s="43" t="s">
        <v>38</v>
      </c>
      <c r="E170" s="44" t="s">
        <v>268</v>
      </c>
      <c r="F170" s="45">
        <v>336575102189</v>
      </c>
      <c r="G170" s="45">
        <v>0</v>
      </c>
      <c r="H170" s="45">
        <v>0</v>
      </c>
      <c r="I170" s="45">
        <v>0</v>
      </c>
      <c r="J170" s="45">
        <v>0</v>
      </c>
      <c r="K170" s="45">
        <f t="shared" si="134"/>
        <v>0</v>
      </c>
      <c r="L170" s="46">
        <f>+F170+K170</f>
        <v>336575102189</v>
      </c>
      <c r="M170" s="86">
        <f t="shared" si="129"/>
        <v>3.6811456083719239E-2</v>
      </c>
      <c r="N170" s="45">
        <v>0</v>
      </c>
      <c r="O170" s="45">
        <v>88425018742</v>
      </c>
      <c r="P170" s="45">
        <f>L170-O170</f>
        <v>248150083447</v>
      </c>
      <c r="Q170" s="45">
        <v>88425018742</v>
      </c>
      <c r="R170" s="45">
        <f>+L170-Q170</f>
        <v>248150083447</v>
      </c>
      <c r="S170" s="45">
        <f>O170-Q170</f>
        <v>0</v>
      </c>
      <c r="T170" s="45">
        <v>88425018742</v>
      </c>
      <c r="U170" s="45">
        <f>+Q170-T170</f>
        <v>0</v>
      </c>
      <c r="V170" s="45">
        <v>88425018742</v>
      </c>
      <c r="W170" s="48">
        <f>+T170-V170</f>
        <v>0</v>
      </c>
      <c r="X170" s="54">
        <f t="shared" si="130"/>
        <v>0.26272002345659518</v>
      </c>
      <c r="Y170" s="54">
        <f t="shared" si="131"/>
        <v>0.26272002345659518</v>
      </c>
      <c r="Z170" s="54">
        <f t="shared" si="132"/>
        <v>0.26272002345659518</v>
      </c>
      <c r="AA170" s="54">
        <f t="shared" si="110"/>
        <v>1</v>
      </c>
      <c r="AB170" s="178">
        <f t="shared" si="126"/>
        <v>1</v>
      </c>
    </row>
    <row r="171" spans="1:28" ht="81.75" customHeight="1" x14ac:dyDescent="0.25">
      <c r="A171" s="113" t="s">
        <v>500</v>
      </c>
      <c r="B171" s="32" t="s">
        <v>37</v>
      </c>
      <c r="C171" s="32">
        <v>10</v>
      </c>
      <c r="D171" s="32" t="s">
        <v>38</v>
      </c>
      <c r="E171" s="39" t="s">
        <v>501</v>
      </c>
      <c r="F171" s="59">
        <f t="shared" ref="F171:J173" si="150">+F172</f>
        <v>171805480513</v>
      </c>
      <c r="G171" s="59">
        <f t="shared" si="150"/>
        <v>0</v>
      </c>
      <c r="H171" s="59">
        <f t="shared" si="150"/>
        <v>0</v>
      </c>
      <c r="I171" s="59">
        <f t="shared" si="150"/>
        <v>0</v>
      </c>
      <c r="J171" s="59">
        <f t="shared" si="150"/>
        <v>0</v>
      </c>
      <c r="K171" s="40">
        <f t="shared" si="134"/>
        <v>0</v>
      </c>
      <c r="L171" s="59">
        <f>+L172</f>
        <v>171805480513</v>
      </c>
      <c r="M171" s="323">
        <f t="shared" si="129"/>
        <v>1.8790486461161882E-2</v>
      </c>
      <c r="N171" s="59">
        <f t="shared" ref="N171:W173" si="151">+N172</f>
        <v>0</v>
      </c>
      <c r="O171" s="59">
        <f t="shared" si="151"/>
        <v>38540033266</v>
      </c>
      <c r="P171" s="59">
        <f t="shared" si="151"/>
        <v>133265447247</v>
      </c>
      <c r="Q171" s="59">
        <f t="shared" si="151"/>
        <v>38540033266</v>
      </c>
      <c r="R171" s="59">
        <f t="shared" si="151"/>
        <v>133265447247</v>
      </c>
      <c r="S171" s="59">
        <f t="shared" si="151"/>
        <v>0</v>
      </c>
      <c r="T171" s="59">
        <f t="shared" si="151"/>
        <v>38540033266</v>
      </c>
      <c r="U171" s="59">
        <f t="shared" si="151"/>
        <v>0</v>
      </c>
      <c r="V171" s="59">
        <f t="shared" si="151"/>
        <v>38540033266</v>
      </c>
      <c r="W171" s="59">
        <f t="shared" si="151"/>
        <v>0</v>
      </c>
      <c r="X171" s="176">
        <f t="shared" si="130"/>
        <v>0.22432365458262429</v>
      </c>
      <c r="Y171" s="176">
        <f t="shared" si="131"/>
        <v>0.22432365458262429</v>
      </c>
      <c r="Z171" s="176">
        <f t="shared" si="132"/>
        <v>0.22432365458262429</v>
      </c>
      <c r="AA171" s="176">
        <f t="shared" si="110"/>
        <v>1</v>
      </c>
      <c r="AB171" s="177">
        <f t="shared" si="126"/>
        <v>1</v>
      </c>
    </row>
    <row r="172" spans="1:28" ht="81.75" customHeight="1" x14ac:dyDescent="0.25">
      <c r="A172" s="113" t="s">
        <v>502</v>
      </c>
      <c r="B172" s="32" t="s">
        <v>37</v>
      </c>
      <c r="C172" s="32">
        <v>10</v>
      </c>
      <c r="D172" s="32" t="s">
        <v>38</v>
      </c>
      <c r="E172" s="39" t="s">
        <v>257</v>
      </c>
      <c r="F172" s="59">
        <f t="shared" si="150"/>
        <v>171805480513</v>
      </c>
      <c r="G172" s="59">
        <f t="shared" si="150"/>
        <v>0</v>
      </c>
      <c r="H172" s="59">
        <f t="shared" si="150"/>
        <v>0</v>
      </c>
      <c r="I172" s="59">
        <f t="shared" si="150"/>
        <v>0</v>
      </c>
      <c r="J172" s="59">
        <f t="shared" si="150"/>
        <v>0</v>
      </c>
      <c r="K172" s="40">
        <f t="shared" si="134"/>
        <v>0</v>
      </c>
      <c r="L172" s="59">
        <f>+L173</f>
        <v>171805480513</v>
      </c>
      <c r="M172" s="323">
        <f t="shared" si="129"/>
        <v>1.8790486461161882E-2</v>
      </c>
      <c r="N172" s="59">
        <f t="shared" si="151"/>
        <v>0</v>
      </c>
      <c r="O172" s="59">
        <f t="shared" si="151"/>
        <v>38540033266</v>
      </c>
      <c r="P172" s="59">
        <f t="shared" si="151"/>
        <v>133265447247</v>
      </c>
      <c r="Q172" s="59">
        <f t="shared" si="151"/>
        <v>38540033266</v>
      </c>
      <c r="R172" s="59">
        <f t="shared" si="151"/>
        <v>133265447247</v>
      </c>
      <c r="S172" s="59">
        <f t="shared" si="151"/>
        <v>0</v>
      </c>
      <c r="T172" s="59">
        <f t="shared" si="151"/>
        <v>38540033266</v>
      </c>
      <c r="U172" s="59">
        <f t="shared" si="151"/>
        <v>0</v>
      </c>
      <c r="V172" s="59">
        <f t="shared" si="151"/>
        <v>38540033266</v>
      </c>
      <c r="W172" s="59">
        <f t="shared" si="151"/>
        <v>0</v>
      </c>
      <c r="X172" s="176">
        <f t="shared" si="130"/>
        <v>0.22432365458262429</v>
      </c>
      <c r="Y172" s="176">
        <f t="shared" si="131"/>
        <v>0.22432365458262429</v>
      </c>
      <c r="Z172" s="176">
        <f t="shared" si="132"/>
        <v>0.22432365458262429</v>
      </c>
      <c r="AA172" s="176">
        <f t="shared" si="110"/>
        <v>1</v>
      </c>
      <c r="AB172" s="177">
        <f t="shared" si="126"/>
        <v>1</v>
      </c>
    </row>
    <row r="173" spans="1:28" ht="42" customHeight="1" x14ac:dyDescent="0.25">
      <c r="A173" s="113" t="s">
        <v>503</v>
      </c>
      <c r="B173" s="32" t="s">
        <v>37</v>
      </c>
      <c r="C173" s="32">
        <v>10</v>
      </c>
      <c r="D173" s="32" t="s">
        <v>38</v>
      </c>
      <c r="E173" s="39" t="s">
        <v>455</v>
      </c>
      <c r="F173" s="59">
        <f t="shared" si="150"/>
        <v>171805480513</v>
      </c>
      <c r="G173" s="59">
        <f t="shared" si="150"/>
        <v>0</v>
      </c>
      <c r="H173" s="59">
        <f t="shared" si="150"/>
        <v>0</v>
      </c>
      <c r="I173" s="59">
        <f t="shared" si="150"/>
        <v>0</v>
      </c>
      <c r="J173" s="59">
        <f t="shared" si="150"/>
        <v>0</v>
      </c>
      <c r="K173" s="40">
        <f t="shared" si="134"/>
        <v>0</v>
      </c>
      <c r="L173" s="59">
        <f>+L174</f>
        <v>171805480513</v>
      </c>
      <c r="M173" s="323">
        <f t="shared" si="129"/>
        <v>1.8790486461161882E-2</v>
      </c>
      <c r="N173" s="59">
        <f t="shared" si="151"/>
        <v>0</v>
      </c>
      <c r="O173" s="59">
        <f t="shared" si="151"/>
        <v>38540033266</v>
      </c>
      <c r="P173" s="59">
        <f t="shared" si="151"/>
        <v>133265447247</v>
      </c>
      <c r="Q173" s="59">
        <f t="shared" si="151"/>
        <v>38540033266</v>
      </c>
      <c r="R173" s="59">
        <f t="shared" si="151"/>
        <v>133265447247</v>
      </c>
      <c r="S173" s="59">
        <f t="shared" si="151"/>
        <v>0</v>
      </c>
      <c r="T173" s="59">
        <f t="shared" si="151"/>
        <v>38540033266</v>
      </c>
      <c r="U173" s="59">
        <f t="shared" si="151"/>
        <v>0</v>
      </c>
      <c r="V173" s="59">
        <f t="shared" si="151"/>
        <v>38540033266</v>
      </c>
      <c r="W173" s="59">
        <f t="shared" si="151"/>
        <v>0</v>
      </c>
      <c r="X173" s="176">
        <f t="shared" si="130"/>
        <v>0.22432365458262429</v>
      </c>
      <c r="Y173" s="176">
        <f t="shared" si="131"/>
        <v>0.22432365458262429</v>
      </c>
      <c r="Z173" s="176">
        <f t="shared" si="132"/>
        <v>0.22432365458262429</v>
      </c>
      <c r="AA173" s="176">
        <f t="shared" si="110"/>
        <v>1</v>
      </c>
      <c r="AB173" s="177">
        <f t="shared" si="126"/>
        <v>1</v>
      </c>
    </row>
    <row r="174" spans="1:28" ht="42" customHeight="1" x14ac:dyDescent="0.25">
      <c r="A174" s="114" t="s">
        <v>504</v>
      </c>
      <c r="B174" s="43" t="s">
        <v>37</v>
      </c>
      <c r="C174" s="43">
        <v>10</v>
      </c>
      <c r="D174" s="43" t="s">
        <v>38</v>
      </c>
      <c r="E174" s="44" t="s">
        <v>268</v>
      </c>
      <c r="F174" s="45">
        <v>171805480513</v>
      </c>
      <c r="G174" s="45">
        <v>0</v>
      </c>
      <c r="H174" s="45">
        <v>0</v>
      </c>
      <c r="I174" s="45">
        <v>0</v>
      </c>
      <c r="J174" s="45">
        <v>0</v>
      </c>
      <c r="K174" s="45">
        <f t="shared" si="134"/>
        <v>0</v>
      </c>
      <c r="L174" s="46">
        <f>+F174+K174</f>
        <v>171805480513</v>
      </c>
      <c r="M174" s="86">
        <f t="shared" si="129"/>
        <v>1.8790486461161882E-2</v>
      </c>
      <c r="N174" s="45">
        <v>0</v>
      </c>
      <c r="O174" s="45">
        <v>38540033266</v>
      </c>
      <c r="P174" s="45">
        <f>L174-O174</f>
        <v>133265447247</v>
      </c>
      <c r="Q174" s="45">
        <v>38540033266</v>
      </c>
      <c r="R174" s="45">
        <f>+L174-Q174</f>
        <v>133265447247</v>
      </c>
      <c r="S174" s="45">
        <f>O174-Q174</f>
        <v>0</v>
      </c>
      <c r="T174" s="45">
        <v>38540033266</v>
      </c>
      <c r="U174" s="45">
        <f>+Q174-T174</f>
        <v>0</v>
      </c>
      <c r="V174" s="45">
        <v>38540033266</v>
      </c>
      <c r="W174" s="48">
        <f>+T174-V174</f>
        <v>0</v>
      </c>
      <c r="X174" s="54">
        <f t="shared" si="130"/>
        <v>0.22432365458262429</v>
      </c>
      <c r="Y174" s="54">
        <f t="shared" si="131"/>
        <v>0.22432365458262429</v>
      </c>
      <c r="Z174" s="54">
        <f t="shared" si="132"/>
        <v>0.22432365458262429</v>
      </c>
      <c r="AA174" s="54">
        <f t="shared" si="110"/>
        <v>1</v>
      </c>
      <c r="AB174" s="178">
        <f t="shared" si="126"/>
        <v>1</v>
      </c>
    </row>
    <row r="175" spans="1:28" ht="84" customHeight="1" x14ac:dyDescent="0.25">
      <c r="A175" s="113" t="s">
        <v>505</v>
      </c>
      <c r="B175" s="32" t="s">
        <v>37</v>
      </c>
      <c r="C175" s="32">
        <v>10</v>
      </c>
      <c r="D175" s="32" t="s">
        <v>38</v>
      </c>
      <c r="E175" s="39" t="s">
        <v>506</v>
      </c>
      <c r="F175" s="59">
        <f t="shared" ref="F175:J177" si="152">+F176</f>
        <v>82951548959</v>
      </c>
      <c r="G175" s="59">
        <f t="shared" si="152"/>
        <v>0</v>
      </c>
      <c r="H175" s="59">
        <f t="shared" si="152"/>
        <v>0</v>
      </c>
      <c r="I175" s="59">
        <f t="shared" si="152"/>
        <v>0</v>
      </c>
      <c r="J175" s="59">
        <f t="shared" si="152"/>
        <v>0</v>
      </c>
      <c r="K175" s="40">
        <f t="shared" si="134"/>
        <v>0</v>
      </c>
      <c r="L175" s="59">
        <f>+L176</f>
        <v>82951548959</v>
      </c>
      <c r="M175" s="323">
        <f t="shared" si="129"/>
        <v>9.0724693589070583E-3</v>
      </c>
      <c r="N175" s="59">
        <f t="shared" ref="N175:W177" si="153">+N176</f>
        <v>0</v>
      </c>
      <c r="O175" s="59">
        <f t="shared" si="153"/>
        <v>82951548959</v>
      </c>
      <c r="P175" s="59">
        <f t="shared" si="153"/>
        <v>0</v>
      </c>
      <c r="Q175" s="59">
        <f t="shared" si="153"/>
        <v>82951548959</v>
      </c>
      <c r="R175" s="59">
        <f t="shared" si="153"/>
        <v>0</v>
      </c>
      <c r="S175" s="59">
        <f t="shared" si="153"/>
        <v>0</v>
      </c>
      <c r="T175" s="59">
        <f t="shared" si="153"/>
        <v>20567796812</v>
      </c>
      <c r="U175" s="59">
        <f t="shared" si="153"/>
        <v>62383752147</v>
      </c>
      <c r="V175" s="59">
        <f t="shared" si="153"/>
        <v>20567796812</v>
      </c>
      <c r="W175" s="59">
        <f t="shared" si="153"/>
        <v>0</v>
      </c>
      <c r="X175" s="176">
        <f t="shared" si="130"/>
        <v>1</v>
      </c>
      <c r="Y175" s="176">
        <f t="shared" si="131"/>
        <v>0.24794952077586799</v>
      </c>
      <c r="Z175" s="176">
        <f t="shared" si="132"/>
        <v>0.24794952077586799</v>
      </c>
      <c r="AA175" s="176">
        <f t="shared" si="110"/>
        <v>0.24794952077586799</v>
      </c>
      <c r="AB175" s="177">
        <f t="shared" si="126"/>
        <v>1</v>
      </c>
    </row>
    <row r="176" spans="1:28" ht="84" customHeight="1" x14ac:dyDescent="0.25">
      <c r="A176" s="113" t="s">
        <v>507</v>
      </c>
      <c r="B176" s="32" t="s">
        <v>37</v>
      </c>
      <c r="C176" s="32">
        <v>10</v>
      </c>
      <c r="D176" s="32" t="s">
        <v>38</v>
      </c>
      <c r="E176" s="39" t="s">
        <v>257</v>
      </c>
      <c r="F176" s="59">
        <f t="shared" si="152"/>
        <v>82951548959</v>
      </c>
      <c r="G176" s="59">
        <f t="shared" si="152"/>
        <v>0</v>
      </c>
      <c r="H176" s="59">
        <f t="shared" si="152"/>
        <v>0</v>
      </c>
      <c r="I176" s="59">
        <f t="shared" si="152"/>
        <v>0</v>
      </c>
      <c r="J176" s="59">
        <f t="shared" si="152"/>
        <v>0</v>
      </c>
      <c r="K176" s="40">
        <f t="shared" si="134"/>
        <v>0</v>
      </c>
      <c r="L176" s="59">
        <f>+L177</f>
        <v>82951548959</v>
      </c>
      <c r="M176" s="323">
        <f t="shared" si="129"/>
        <v>9.0724693589070583E-3</v>
      </c>
      <c r="N176" s="59">
        <f t="shared" si="153"/>
        <v>0</v>
      </c>
      <c r="O176" s="59">
        <f t="shared" si="153"/>
        <v>82951548959</v>
      </c>
      <c r="P176" s="59">
        <f t="shared" si="153"/>
        <v>0</v>
      </c>
      <c r="Q176" s="59">
        <f t="shared" si="153"/>
        <v>82951548959</v>
      </c>
      <c r="R176" s="59">
        <f t="shared" si="153"/>
        <v>0</v>
      </c>
      <c r="S176" s="59">
        <f t="shared" si="153"/>
        <v>0</v>
      </c>
      <c r="T176" s="59">
        <f t="shared" si="153"/>
        <v>20567796812</v>
      </c>
      <c r="U176" s="59">
        <f t="shared" si="153"/>
        <v>62383752147</v>
      </c>
      <c r="V176" s="59">
        <f t="shared" si="153"/>
        <v>20567796812</v>
      </c>
      <c r="W176" s="59">
        <f t="shared" si="153"/>
        <v>0</v>
      </c>
      <c r="X176" s="176">
        <f t="shared" si="130"/>
        <v>1</v>
      </c>
      <c r="Y176" s="176">
        <f t="shared" si="131"/>
        <v>0.24794952077586799</v>
      </c>
      <c r="Z176" s="176">
        <f t="shared" si="132"/>
        <v>0.24794952077586799</v>
      </c>
      <c r="AA176" s="176">
        <f t="shared" si="110"/>
        <v>0.24794952077586799</v>
      </c>
      <c r="AB176" s="177">
        <f t="shared" si="126"/>
        <v>1</v>
      </c>
    </row>
    <row r="177" spans="1:28" ht="42" customHeight="1" x14ac:dyDescent="0.25">
      <c r="A177" s="113" t="s">
        <v>508</v>
      </c>
      <c r="B177" s="32" t="s">
        <v>37</v>
      </c>
      <c r="C177" s="32">
        <v>10</v>
      </c>
      <c r="D177" s="32" t="s">
        <v>38</v>
      </c>
      <c r="E177" s="39" t="s">
        <v>455</v>
      </c>
      <c r="F177" s="59">
        <f t="shared" si="152"/>
        <v>82951548959</v>
      </c>
      <c r="G177" s="59">
        <f t="shared" si="152"/>
        <v>0</v>
      </c>
      <c r="H177" s="59">
        <f t="shared" si="152"/>
        <v>0</v>
      </c>
      <c r="I177" s="59">
        <f t="shared" si="152"/>
        <v>0</v>
      </c>
      <c r="J177" s="59">
        <f t="shared" si="152"/>
        <v>0</v>
      </c>
      <c r="K177" s="40">
        <f t="shared" si="134"/>
        <v>0</v>
      </c>
      <c r="L177" s="59">
        <f>+L178</f>
        <v>82951548959</v>
      </c>
      <c r="M177" s="323">
        <f t="shared" si="129"/>
        <v>9.0724693589070583E-3</v>
      </c>
      <c r="N177" s="59">
        <f t="shared" si="153"/>
        <v>0</v>
      </c>
      <c r="O177" s="59">
        <f t="shared" si="153"/>
        <v>82951548959</v>
      </c>
      <c r="P177" s="59">
        <f t="shared" si="153"/>
        <v>0</v>
      </c>
      <c r="Q177" s="59">
        <f t="shared" si="153"/>
        <v>82951548959</v>
      </c>
      <c r="R177" s="59">
        <f t="shared" si="153"/>
        <v>0</v>
      </c>
      <c r="S177" s="59">
        <f t="shared" si="153"/>
        <v>0</v>
      </c>
      <c r="T177" s="59">
        <f t="shared" si="153"/>
        <v>20567796812</v>
      </c>
      <c r="U177" s="59">
        <f t="shared" si="153"/>
        <v>62383752147</v>
      </c>
      <c r="V177" s="59">
        <f t="shared" si="153"/>
        <v>20567796812</v>
      </c>
      <c r="W177" s="59">
        <f t="shared" si="153"/>
        <v>0</v>
      </c>
      <c r="X177" s="176">
        <f t="shared" si="130"/>
        <v>1</v>
      </c>
      <c r="Y177" s="176">
        <f t="shared" si="131"/>
        <v>0.24794952077586799</v>
      </c>
      <c r="Z177" s="176">
        <f t="shared" si="132"/>
        <v>0.24794952077586799</v>
      </c>
      <c r="AA177" s="176">
        <f t="shared" si="110"/>
        <v>0.24794952077586799</v>
      </c>
      <c r="AB177" s="177">
        <f t="shared" si="126"/>
        <v>1</v>
      </c>
    </row>
    <row r="178" spans="1:28" ht="42" customHeight="1" x14ac:dyDescent="0.25">
      <c r="A178" s="114" t="s">
        <v>509</v>
      </c>
      <c r="B178" s="43" t="s">
        <v>37</v>
      </c>
      <c r="C178" s="43">
        <v>10</v>
      </c>
      <c r="D178" s="43" t="s">
        <v>38</v>
      </c>
      <c r="E178" s="44" t="s">
        <v>268</v>
      </c>
      <c r="F178" s="45">
        <v>82951548959</v>
      </c>
      <c r="G178" s="45">
        <v>0</v>
      </c>
      <c r="H178" s="45">
        <v>0</v>
      </c>
      <c r="I178" s="45">
        <v>0</v>
      </c>
      <c r="J178" s="45">
        <v>0</v>
      </c>
      <c r="K178" s="45">
        <f t="shared" si="134"/>
        <v>0</v>
      </c>
      <c r="L178" s="46">
        <f>+F178+K178</f>
        <v>82951548959</v>
      </c>
      <c r="M178" s="86">
        <f t="shared" si="129"/>
        <v>9.0724693589070583E-3</v>
      </c>
      <c r="N178" s="45">
        <v>0</v>
      </c>
      <c r="O178" s="45">
        <v>82951548959</v>
      </c>
      <c r="P178" s="45">
        <f>L178-O178</f>
        <v>0</v>
      </c>
      <c r="Q178" s="45">
        <v>82951548959</v>
      </c>
      <c r="R178" s="45">
        <f>+L178-Q178</f>
        <v>0</v>
      </c>
      <c r="S178" s="45">
        <f>O178-Q178</f>
        <v>0</v>
      </c>
      <c r="T178" s="45">
        <v>20567796812</v>
      </c>
      <c r="U178" s="45">
        <f>+Q178-T178</f>
        <v>62383752147</v>
      </c>
      <c r="V178" s="45">
        <v>20567796812</v>
      </c>
      <c r="W178" s="48">
        <f>+T178-V178</f>
        <v>0</v>
      </c>
      <c r="X178" s="54">
        <f t="shared" si="130"/>
        <v>1</v>
      </c>
      <c r="Y178" s="54">
        <f t="shared" si="131"/>
        <v>0.24794952077586799</v>
      </c>
      <c r="Z178" s="54">
        <f t="shared" si="132"/>
        <v>0.24794952077586799</v>
      </c>
      <c r="AA178" s="54">
        <f t="shared" si="110"/>
        <v>0.24794952077586799</v>
      </c>
      <c r="AB178" s="178">
        <f t="shared" si="126"/>
        <v>1</v>
      </c>
    </row>
    <row r="179" spans="1:28" ht="84.75" customHeight="1" x14ac:dyDescent="0.25">
      <c r="A179" s="113" t="s">
        <v>510</v>
      </c>
      <c r="B179" s="32" t="s">
        <v>37</v>
      </c>
      <c r="C179" s="32">
        <v>10</v>
      </c>
      <c r="D179" s="32" t="s">
        <v>38</v>
      </c>
      <c r="E179" s="39" t="s">
        <v>511</v>
      </c>
      <c r="F179" s="59">
        <f t="shared" ref="F179:J181" si="154">+F180</f>
        <v>221019698527</v>
      </c>
      <c r="G179" s="59">
        <f t="shared" si="154"/>
        <v>0</v>
      </c>
      <c r="H179" s="59">
        <f t="shared" si="154"/>
        <v>0</v>
      </c>
      <c r="I179" s="59">
        <f t="shared" si="154"/>
        <v>0</v>
      </c>
      <c r="J179" s="59">
        <f t="shared" si="154"/>
        <v>0</v>
      </c>
      <c r="K179" s="40">
        <f t="shared" si="134"/>
        <v>0</v>
      </c>
      <c r="L179" s="59">
        <f>+L180</f>
        <v>221019698527</v>
      </c>
      <c r="M179" s="323">
        <f t="shared" si="129"/>
        <v>2.4173080162640234E-2</v>
      </c>
      <c r="N179" s="59">
        <f t="shared" ref="N179:W181" si="155">+N180</f>
        <v>0</v>
      </c>
      <c r="O179" s="59">
        <f t="shared" si="155"/>
        <v>221019698527</v>
      </c>
      <c r="P179" s="59">
        <f t="shared" si="155"/>
        <v>0</v>
      </c>
      <c r="Q179" s="59">
        <f t="shared" si="155"/>
        <v>221019698527</v>
      </c>
      <c r="R179" s="59">
        <f t="shared" si="155"/>
        <v>0</v>
      </c>
      <c r="S179" s="59">
        <f t="shared" si="155"/>
        <v>0</v>
      </c>
      <c r="T179" s="59">
        <f t="shared" si="155"/>
        <v>66823866756</v>
      </c>
      <c r="U179" s="59">
        <f t="shared" si="155"/>
        <v>154195831771</v>
      </c>
      <c r="V179" s="59">
        <f t="shared" si="155"/>
        <v>66823866756</v>
      </c>
      <c r="W179" s="59">
        <f t="shared" si="155"/>
        <v>0</v>
      </c>
      <c r="X179" s="176">
        <f t="shared" si="130"/>
        <v>1</v>
      </c>
      <c r="Y179" s="176">
        <f t="shared" si="131"/>
        <v>0.30234348884444218</v>
      </c>
      <c r="Z179" s="176">
        <f t="shared" si="132"/>
        <v>0.30234348884444218</v>
      </c>
      <c r="AA179" s="176">
        <f t="shared" si="110"/>
        <v>0.30234348884444218</v>
      </c>
      <c r="AB179" s="177">
        <f t="shared" si="126"/>
        <v>1</v>
      </c>
    </row>
    <row r="180" spans="1:28" ht="74.25" customHeight="1" x14ac:dyDescent="0.25">
      <c r="A180" s="113" t="s">
        <v>512</v>
      </c>
      <c r="B180" s="32" t="s">
        <v>37</v>
      </c>
      <c r="C180" s="32">
        <v>10</v>
      </c>
      <c r="D180" s="32" t="s">
        <v>38</v>
      </c>
      <c r="E180" s="39" t="s">
        <v>257</v>
      </c>
      <c r="F180" s="59">
        <f t="shared" si="154"/>
        <v>221019698527</v>
      </c>
      <c r="G180" s="59">
        <f t="shared" si="154"/>
        <v>0</v>
      </c>
      <c r="H180" s="59">
        <f t="shared" si="154"/>
        <v>0</v>
      </c>
      <c r="I180" s="59">
        <f t="shared" si="154"/>
        <v>0</v>
      </c>
      <c r="J180" s="59">
        <f t="shared" si="154"/>
        <v>0</v>
      </c>
      <c r="K180" s="40">
        <f t="shared" si="134"/>
        <v>0</v>
      </c>
      <c r="L180" s="59">
        <f>+L181</f>
        <v>221019698527</v>
      </c>
      <c r="M180" s="323">
        <f t="shared" si="129"/>
        <v>2.4173080162640234E-2</v>
      </c>
      <c r="N180" s="59">
        <f t="shared" si="155"/>
        <v>0</v>
      </c>
      <c r="O180" s="59">
        <f t="shared" si="155"/>
        <v>221019698527</v>
      </c>
      <c r="P180" s="59">
        <f t="shared" si="155"/>
        <v>0</v>
      </c>
      <c r="Q180" s="59">
        <f t="shared" si="155"/>
        <v>221019698527</v>
      </c>
      <c r="R180" s="59">
        <f t="shared" si="155"/>
        <v>0</v>
      </c>
      <c r="S180" s="59">
        <f t="shared" si="155"/>
        <v>0</v>
      </c>
      <c r="T180" s="59">
        <f t="shared" si="155"/>
        <v>66823866756</v>
      </c>
      <c r="U180" s="59">
        <f t="shared" si="155"/>
        <v>154195831771</v>
      </c>
      <c r="V180" s="59">
        <f t="shared" si="155"/>
        <v>66823866756</v>
      </c>
      <c r="W180" s="59">
        <f t="shared" si="155"/>
        <v>0</v>
      </c>
      <c r="X180" s="176">
        <f t="shared" si="130"/>
        <v>1</v>
      </c>
      <c r="Y180" s="176">
        <f t="shared" si="131"/>
        <v>0.30234348884444218</v>
      </c>
      <c r="Z180" s="176">
        <f t="shared" si="132"/>
        <v>0.30234348884444218</v>
      </c>
      <c r="AA180" s="176">
        <f t="shared" si="110"/>
        <v>0.30234348884444218</v>
      </c>
      <c r="AB180" s="177">
        <f t="shared" si="126"/>
        <v>1</v>
      </c>
    </row>
    <row r="181" spans="1:28" ht="42" customHeight="1" x14ac:dyDescent="0.25">
      <c r="A181" s="113" t="s">
        <v>513</v>
      </c>
      <c r="B181" s="32" t="s">
        <v>37</v>
      </c>
      <c r="C181" s="32">
        <v>10</v>
      </c>
      <c r="D181" s="32" t="s">
        <v>38</v>
      </c>
      <c r="E181" s="39" t="s">
        <v>455</v>
      </c>
      <c r="F181" s="59">
        <f t="shared" si="154"/>
        <v>221019698527</v>
      </c>
      <c r="G181" s="59">
        <f t="shared" si="154"/>
        <v>0</v>
      </c>
      <c r="H181" s="59">
        <f t="shared" si="154"/>
        <v>0</v>
      </c>
      <c r="I181" s="59">
        <f t="shared" si="154"/>
        <v>0</v>
      </c>
      <c r="J181" s="59">
        <f t="shared" si="154"/>
        <v>0</v>
      </c>
      <c r="K181" s="40">
        <f t="shared" si="134"/>
        <v>0</v>
      </c>
      <c r="L181" s="59">
        <f>+L182</f>
        <v>221019698527</v>
      </c>
      <c r="M181" s="323">
        <f t="shared" si="129"/>
        <v>2.4173080162640234E-2</v>
      </c>
      <c r="N181" s="59">
        <f t="shared" si="155"/>
        <v>0</v>
      </c>
      <c r="O181" s="59">
        <f t="shared" si="155"/>
        <v>221019698527</v>
      </c>
      <c r="P181" s="59">
        <f t="shared" si="155"/>
        <v>0</v>
      </c>
      <c r="Q181" s="59">
        <f t="shared" si="155"/>
        <v>221019698527</v>
      </c>
      <c r="R181" s="59">
        <f t="shared" si="155"/>
        <v>0</v>
      </c>
      <c r="S181" s="59">
        <f t="shared" si="155"/>
        <v>0</v>
      </c>
      <c r="T181" s="59">
        <f t="shared" si="155"/>
        <v>66823866756</v>
      </c>
      <c r="U181" s="59">
        <f t="shared" si="155"/>
        <v>154195831771</v>
      </c>
      <c r="V181" s="59">
        <f t="shared" si="155"/>
        <v>66823866756</v>
      </c>
      <c r="W181" s="59">
        <f t="shared" si="155"/>
        <v>0</v>
      </c>
      <c r="X181" s="176">
        <f t="shared" si="130"/>
        <v>1</v>
      </c>
      <c r="Y181" s="176">
        <f t="shared" si="131"/>
        <v>0.30234348884444218</v>
      </c>
      <c r="Z181" s="176">
        <f t="shared" si="132"/>
        <v>0.30234348884444218</v>
      </c>
      <c r="AA181" s="176">
        <f t="shared" ref="AA181:AA226" si="156">+T181/Q181</f>
        <v>0.30234348884444218</v>
      </c>
      <c r="AB181" s="177">
        <f t="shared" si="126"/>
        <v>1</v>
      </c>
    </row>
    <row r="182" spans="1:28" ht="42" customHeight="1" x14ac:dyDescent="0.25">
      <c r="A182" s="114" t="s">
        <v>514</v>
      </c>
      <c r="B182" s="43" t="s">
        <v>37</v>
      </c>
      <c r="C182" s="43">
        <v>10</v>
      </c>
      <c r="D182" s="43" t="s">
        <v>38</v>
      </c>
      <c r="E182" s="44" t="s">
        <v>268</v>
      </c>
      <c r="F182" s="45">
        <v>221019698527</v>
      </c>
      <c r="G182" s="45">
        <v>0</v>
      </c>
      <c r="H182" s="45">
        <v>0</v>
      </c>
      <c r="I182" s="45">
        <v>0</v>
      </c>
      <c r="J182" s="45">
        <v>0</v>
      </c>
      <c r="K182" s="45">
        <f t="shared" si="134"/>
        <v>0</v>
      </c>
      <c r="L182" s="46">
        <f>+F182+K182</f>
        <v>221019698527</v>
      </c>
      <c r="M182" s="86">
        <f t="shared" si="129"/>
        <v>2.4173080162640234E-2</v>
      </c>
      <c r="N182" s="45">
        <v>0</v>
      </c>
      <c r="O182" s="45">
        <v>221019698527</v>
      </c>
      <c r="P182" s="45">
        <f>L182-O182</f>
        <v>0</v>
      </c>
      <c r="Q182" s="45">
        <v>221019698527</v>
      </c>
      <c r="R182" s="45">
        <f>+L182-Q182</f>
        <v>0</v>
      </c>
      <c r="S182" s="45">
        <f>O182-Q182</f>
        <v>0</v>
      </c>
      <c r="T182" s="45">
        <v>66823866756</v>
      </c>
      <c r="U182" s="45">
        <f>+Q182-T182</f>
        <v>154195831771</v>
      </c>
      <c r="V182" s="45">
        <v>66823866756</v>
      </c>
      <c r="W182" s="48">
        <f>+T182-V182</f>
        <v>0</v>
      </c>
      <c r="X182" s="54">
        <f t="shared" si="130"/>
        <v>1</v>
      </c>
      <c r="Y182" s="54">
        <f t="shared" si="131"/>
        <v>0.30234348884444218</v>
      </c>
      <c r="Z182" s="54">
        <f t="shared" si="132"/>
        <v>0.30234348884444218</v>
      </c>
      <c r="AA182" s="54">
        <f t="shared" si="156"/>
        <v>0.30234348884444218</v>
      </c>
      <c r="AB182" s="178">
        <f t="shared" si="126"/>
        <v>1</v>
      </c>
    </row>
    <row r="183" spans="1:28" ht="63" customHeight="1" x14ac:dyDescent="0.25">
      <c r="A183" s="113" t="s">
        <v>515</v>
      </c>
      <c r="B183" s="32" t="s">
        <v>37</v>
      </c>
      <c r="C183" s="32">
        <v>10</v>
      </c>
      <c r="D183" s="32" t="s">
        <v>38</v>
      </c>
      <c r="E183" s="39" t="s">
        <v>516</v>
      </c>
      <c r="F183" s="59">
        <f t="shared" ref="F183:J185" si="157">+F184</f>
        <v>185800340558</v>
      </c>
      <c r="G183" s="59">
        <f t="shared" si="157"/>
        <v>0</v>
      </c>
      <c r="H183" s="59">
        <f t="shared" si="157"/>
        <v>0</v>
      </c>
      <c r="I183" s="59">
        <f t="shared" si="157"/>
        <v>0</v>
      </c>
      <c r="J183" s="59">
        <f t="shared" si="157"/>
        <v>0</v>
      </c>
      <c r="K183" s="40">
        <f t="shared" si="134"/>
        <v>0</v>
      </c>
      <c r="L183" s="59">
        <f>+L184</f>
        <v>185800340558</v>
      </c>
      <c r="M183" s="323">
        <f t="shared" si="129"/>
        <v>2.0321114165331826E-2</v>
      </c>
      <c r="N183" s="59">
        <f t="shared" ref="N183:W185" si="158">+N184</f>
        <v>0</v>
      </c>
      <c r="O183" s="59">
        <f t="shared" si="158"/>
        <v>185800340558</v>
      </c>
      <c r="P183" s="59">
        <f t="shared" si="158"/>
        <v>0</v>
      </c>
      <c r="Q183" s="59">
        <f t="shared" si="158"/>
        <v>185800340558</v>
      </c>
      <c r="R183" s="59">
        <f t="shared" si="158"/>
        <v>0</v>
      </c>
      <c r="S183" s="59">
        <f t="shared" si="158"/>
        <v>0</v>
      </c>
      <c r="T183" s="59">
        <f t="shared" si="158"/>
        <v>65349904177</v>
      </c>
      <c r="U183" s="59">
        <f t="shared" si="158"/>
        <v>120450436381</v>
      </c>
      <c r="V183" s="59">
        <f t="shared" si="158"/>
        <v>65349904177</v>
      </c>
      <c r="W183" s="59">
        <f t="shared" si="158"/>
        <v>0</v>
      </c>
      <c r="X183" s="176">
        <f t="shared" si="130"/>
        <v>1</v>
      </c>
      <c r="Y183" s="176">
        <f t="shared" si="131"/>
        <v>0.35172112161226193</v>
      </c>
      <c r="Z183" s="176">
        <f t="shared" si="132"/>
        <v>0.35172112161226193</v>
      </c>
      <c r="AA183" s="176">
        <f t="shared" si="156"/>
        <v>0.35172112161226193</v>
      </c>
      <c r="AB183" s="177">
        <f t="shared" si="126"/>
        <v>1</v>
      </c>
    </row>
    <row r="184" spans="1:28" ht="76.5" customHeight="1" x14ac:dyDescent="0.25">
      <c r="A184" s="113" t="s">
        <v>517</v>
      </c>
      <c r="B184" s="32" t="s">
        <v>37</v>
      </c>
      <c r="C184" s="32">
        <v>10</v>
      </c>
      <c r="D184" s="32" t="s">
        <v>38</v>
      </c>
      <c r="E184" s="39" t="s">
        <v>257</v>
      </c>
      <c r="F184" s="59">
        <f t="shared" si="157"/>
        <v>185800340558</v>
      </c>
      <c r="G184" s="59">
        <f t="shared" si="157"/>
        <v>0</v>
      </c>
      <c r="H184" s="59">
        <f t="shared" si="157"/>
        <v>0</v>
      </c>
      <c r="I184" s="59">
        <f t="shared" si="157"/>
        <v>0</v>
      </c>
      <c r="J184" s="59">
        <f t="shared" si="157"/>
        <v>0</v>
      </c>
      <c r="K184" s="40">
        <f t="shared" si="134"/>
        <v>0</v>
      </c>
      <c r="L184" s="59">
        <f>+L185</f>
        <v>185800340558</v>
      </c>
      <c r="M184" s="323">
        <f t="shared" si="129"/>
        <v>2.0321114165331826E-2</v>
      </c>
      <c r="N184" s="59">
        <f t="shared" si="158"/>
        <v>0</v>
      </c>
      <c r="O184" s="59">
        <f t="shared" si="158"/>
        <v>185800340558</v>
      </c>
      <c r="P184" s="59">
        <f t="shared" si="158"/>
        <v>0</v>
      </c>
      <c r="Q184" s="59">
        <f t="shared" si="158"/>
        <v>185800340558</v>
      </c>
      <c r="R184" s="59">
        <f t="shared" si="158"/>
        <v>0</v>
      </c>
      <c r="S184" s="59">
        <f t="shared" si="158"/>
        <v>0</v>
      </c>
      <c r="T184" s="59">
        <f t="shared" si="158"/>
        <v>65349904177</v>
      </c>
      <c r="U184" s="59">
        <f t="shared" si="158"/>
        <v>120450436381</v>
      </c>
      <c r="V184" s="59">
        <f t="shared" si="158"/>
        <v>65349904177</v>
      </c>
      <c r="W184" s="59">
        <f t="shared" si="158"/>
        <v>0</v>
      </c>
      <c r="X184" s="176">
        <f t="shared" si="130"/>
        <v>1</v>
      </c>
      <c r="Y184" s="176">
        <f t="shared" si="131"/>
        <v>0.35172112161226193</v>
      </c>
      <c r="Z184" s="176">
        <f t="shared" si="132"/>
        <v>0.35172112161226193</v>
      </c>
      <c r="AA184" s="176">
        <f t="shared" si="156"/>
        <v>0.35172112161226193</v>
      </c>
      <c r="AB184" s="177">
        <f t="shared" si="126"/>
        <v>1</v>
      </c>
    </row>
    <row r="185" spans="1:28" ht="42" customHeight="1" x14ac:dyDescent="0.25">
      <c r="A185" s="113" t="s">
        <v>518</v>
      </c>
      <c r="B185" s="32" t="s">
        <v>37</v>
      </c>
      <c r="C185" s="32">
        <v>10</v>
      </c>
      <c r="D185" s="32" t="s">
        <v>38</v>
      </c>
      <c r="E185" s="39" t="s">
        <v>455</v>
      </c>
      <c r="F185" s="59">
        <f t="shared" si="157"/>
        <v>185800340558</v>
      </c>
      <c r="G185" s="59">
        <f t="shared" si="157"/>
        <v>0</v>
      </c>
      <c r="H185" s="59">
        <f t="shared" si="157"/>
        <v>0</v>
      </c>
      <c r="I185" s="59">
        <f t="shared" si="157"/>
        <v>0</v>
      </c>
      <c r="J185" s="59">
        <f t="shared" si="157"/>
        <v>0</v>
      </c>
      <c r="K185" s="40">
        <f t="shared" si="134"/>
        <v>0</v>
      </c>
      <c r="L185" s="59">
        <f>+L186</f>
        <v>185800340558</v>
      </c>
      <c r="M185" s="323">
        <f t="shared" si="129"/>
        <v>2.0321114165331826E-2</v>
      </c>
      <c r="N185" s="59">
        <f t="shared" si="158"/>
        <v>0</v>
      </c>
      <c r="O185" s="59">
        <f t="shared" si="158"/>
        <v>185800340558</v>
      </c>
      <c r="P185" s="59">
        <f t="shared" si="158"/>
        <v>0</v>
      </c>
      <c r="Q185" s="59">
        <f t="shared" si="158"/>
        <v>185800340558</v>
      </c>
      <c r="R185" s="59">
        <f t="shared" si="158"/>
        <v>0</v>
      </c>
      <c r="S185" s="59">
        <f t="shared" si="158"/>
        <v>0</v>
      </c>
      <c r="T185" s="59">
        <f t="shared" si="158"/>
        <v>65349904177</v>
      </c>
      <c r="U185" s="59">
        <f t="shared" si="158"/>
        <v>120450436381</v>
      </c>
      <c r="V185" s="59">
        <f t="shared" si="158"/>
        <v>65349904177</v>
      </c>
      <c r="W185" s="59">
        <f t="shared" si="158"/>
        <v>0</v>
      </c>
      <c r="X185" s="176">
        <f t="shared" si="130"/>
        <v>1</v>
      </c>
      <c r="Y185" s="176">
        <f t="shared" si="131"/>
        <v>0.35172112161226193</v>
      </c>
      <c r="Z185" s="176">
        <f t="shared" si="132"/>
        <v>0.35172112161226193</v>
      </c>
      <c r="AA185" s="176">
        <f t="shared" si="156"/>
        <v>0.35172112161226193</v>
      </c>
      <c r="AB185" s="177">
        <f t="shared" si="126"/>
        <v>1</v>
      </c>
    </row>
    <row r="186" spans="1:28" ht="42" customHeight="1" x14ac:dyDescent="0.25">
      <c r="A186" s="114" t="s">
        <v>519</v>
      </c>
      <c r="B186" s="124" t="s">
        <v>37</v>
      </c>
      <c r="C186" s="43">
        <v>10</v>
      </c>
      <c r="D186" s="43" t="s">
        <v>38</v>
      </c>
      <c r="E186" s="44" t="s">
        <v>268</v>
      </c>
      <c r="F186" s="45">
        <v>185800340558</v>
      </c>
      <c r="G186" s="45">
        <v>0</v>
      </c>
      <c r="H186" s="45">
        <v>0</v>
      </c>
      <c r="I186" s="45">
        <v>0</v>
      </c>
      <c r="J186" s="45">
        <v>0</v>
      </c>
      <c r="K186" s="45">
        <f t="shared" si="134"/>
        <v>0</v>
      </c>
      <c r="L186" s="46">
        <f>+F186+K186</f>
        <v>185800340558</v>
      </c>
      <c r="M186" s="86">
        <f t="shared" si="129"/>
        <v>2.0321114165331826E-2</v>
      </c>
      <c r="N186" s="45">
        <v>0</v>
      </c>
      <c r="O186" s="45">
        <v>185800340558</v>
      </c>
      <c r="P186" s="45">
        <f>L186-O186</f>
        <v>0</v>
      </c>
      <c r="Q186" s="45">
        <v>185800340558</v>
      </c>
      <c r="R186" s="45">
        <f>+L186-Q186</f>
        <v>0</v>
      </c>
      <c r="S186" s="45">
        <f>O186-Q186</f>
        <v>0</v>
      </c>
      <c r="T186" s="45">
        <v>65349904177</v>
      </c>
      <c r="U186" s="45">
        <f>+Q186-T186</f>
        <v>120450436381</v>
      </c>
      <c r="V186" s="45">
        <v>65349904177</v>
      </c>
      <c r="W186" s="48">
        <f>+T186-V186</f>
        <v>0</v>
      </c>
      <c r="X186" s="54">
        <f t="shared" si="130"/>
        <v>1</v>
      </c>
      <c r="Y186" s="54">
        <f t="shared" si="131"/>
        <v>0.35172112161226193</v>
      </c>
      <c r="Z186" s="54">
        <f t="shared" si="132"/>
        <v>0.35172112161226193</v>
      </c>
      <c r="AA186" s="54">
        <f t="shared" si="156"/>
        <v>0.35172112161226193</v>
      </c>
      <c r="AB186" s="178">
        <f t="shared" si="126"/>
        <v>1</v>
      </c>
    </row>
    <row r="187" spans="1:28" ht="81" customHeight="1" x14ac:dyDescent="0.25">
      <c r="A187" s="113" t="s">
        <v>520</v>
      </c>
      <c r="B187" s="32" t="s">
        <v>37</v>
      </c>
      <c r="C187" s="32">
        <v>10</v>
      </c>
      <c r="D187" s="32" t="s">
        <v>38</v>
      </c>
      <c r="E187" s="39" t="s">
        <v>521</v>
      </c>
      <c r="F187" s="59">
        <f t="shared" ref="F187:J189" si="159">+F188</f>
        <v>287710998062</v>
      </c>
      <c r="G187" s="59">
        <f t="shared" si="159"/>
        <v>0</v>
      </c>
      <c r="H187" s="59">
        <f t="shared" si="159"/>
        <v>0</v>
      </c>
      <c r="I187" s="59">
        <f t="shared" si="159"/>
        <v>0</v>
      </c>
      <c r="J187" s="59">
        <f t="shared" si="159"/>
        <v>0</v>
      </c>
      <c r="K187" s="40">
        <f t="shared" si="134"/>
        <v>0</v>
      </c>
      <c r="L187" s="59">
        <f>+L188</f>
        <v>287710998062</v>
      </c>
      <c r="M187" s="323">
        <f t="shared" si="129"/>
        <v>3.1467154584759072E-2</v>
      </c>
      <c r="N187" s="59">
        <f t="shared" ref="N187:W189" si="160">+N188</f>
        <v>0</v>
      </c>
      <c r="O187" s="59">
        <f t="shared" si="160"/>
        <v>287710998062</v>
      </c>
      <c r="P187" s="59">
        <f t="shared" si="160"/>
        <v>0</v>
      </c>
      <c r="Q187" s="59">
        <f t="shared" si="160"/>
        <v>287710998062</v>
      </c>
      <c r="R187" s="59">
        <f t="shared" si="160"/>
        <v>0</v>
      </c>
      <c r="S187" s="59">
        <f t="shared" si="160"/>
        <v>0</v>
      </c>
      <c r="T187" s="59">
        <f t="shared" si="160"/>
        <v>125576980029</v>
      </c>
      <c r="U187" s="59">
        <f t="shared" si="160"/>
        <v>162134018033</v>
      </c>
      <c r="V187" s="59">
        <f t="shared" si="160"/>
        <v>125576980029</v>
      </c>
      <c r="W187" s="59">
        <f t="shared" si="160"/>
        <v>0</v>
      </c>
      <c r="X187" s="176">
        <f t="shared" si="130"/>
        <v>1</v>
      </c>
      <c r="Y187" s="176">
        <f t="shared" si="131"/>
        <v>0.43646916827954874</v>
      </c>
      <c r="Z187" s="176">
        <f t="shared" si="132"/>
        <v>0.43646916827954874</v>
      </c>
      <c r="AA187" s="176">
        <f t="shared" si="156"/>
        <v>0.43646916827954874</v>
      </c>
      <c r="AB187" s="177">
        <f t="shared" si="126"/>
        <v>1</v>
      </c>
    </row>
    <row r="188" spans="1:28" ht="81" customHeight="1" x14ac:dyDescent="0.25">
      <c r="A188" s="113" t="s">
        <v>522</v>
      </c>
      <c r="B188" s="32" t="s">
        <v>37</v>
      </c>
      <c r="C188" s="32">
        <v>10</v>
      </c>
      <c r="D188" s="32" t="s">
        <v>38</v>
      </c>
      <c r="E188" s="39" t="s">
        <v>257</v>
      </c>
      <c r="F188" s="59">
        <f t="shared" si="159"/>
        <v>287710998062</v>
      </c>
      <c r="G188" s="59">
        <f t="shared" si="159"/>
        <v>0</v>
      </c>
      <c r="H188" s="59">
        <f t="shared" si="159"/>
        <v>0</v>
      </c>
      <c r="I188" s="59">
        <f t="shared" si="159"/>
        <v>0</v>
      </c>
      <c r="J188" s="59">
        <f t="shared" si="159"/>
        <v>0</v>
      </c>
      <c r="K188" s="40">
        <f t="shared" si="134"/>
        <v>0</v>
      </c>
      <c r="L188" s="59">
        <f>+L189</f>
        <v>287710998062</v>
      </c>
      <c r="M188" s="323">
        <f t="shared" si="129"/>
        <v>3.1467154584759072E-2</v>
      </c>
      <c r="N188" s="59">
        <f t="shared" si="160"/>
        <v>0</v>
      </c>
      <c r="O188" s="59">
        <f t="shared" si="160"/>
        <v>287710998062</v>
      </c>
      <c r="P188" s="59">
        <f t="shared" si="160"/>
        <v>0</v>
      </c>
      <c r="Q188" s="59">
        <f t="shared" si="160"/>
        <v>287710998062</v>
      </c>
      <c r="R188" s="59">
        <f t="shared" si="160"/>
        <v>0</v>
      </c>
      <c r="S188" s="59">
        <f t="shared" si="160"/>
        <v>0</v>
      </c>
      <c r="T188" s="59">
        <f t="shared" si="160"/>
        <v>125576980029</v>
      </c>
      <c r="U188" s="59">
        <f t="shared" si="160"/>
        <v>162134018033</v>
      </c>
      <c r="V188" s="59">
        <f t="shared" si="160"/>
        <v>125576980029</v>
      </c>
      <c r="W188" s="59">
        <f t="shared" si="160"/>
        <v>0</v>
      </c>
      <c r="X188" s="176">
        <f t="shared" si="130"/>
        <v>1</v>
      </c>
      <c r="Y188" s="176">
        <f t="shared" si="131"/>
        <v>0.43646916827954874</v>
      </c>
      <c r="Z188" s="176">
        <f t="shared" si="132"/>
        <v>0.43646916827954874</v>
      </c>
      <c r="AA188" s="176">
        <f t="shared" si="156"/>
        <v>0.43646916827954874</v>
      </c>
      <c r="AB188" s="177">
        <f t="shared" si="126"/>
        <v>1</v>
      </c>
    </row>
    <row r="189" spans="1:28" ht="42" customHeight="1" x14ac:dyDescent="0.25">
      <c r="A189" s="113" t="s">
        <v>523</v>
      </c>
      <c r="B189" s="32" t="s">
        <v>37</v>
      </c>
      <c r="C189" s="32">
        <v>10</v>
      </c>
      <c r="D189" s="32" t="s">
        <v>38</v>
      </c>
      <c r="E189" s="39" t="s">
        <v>455</v>
      </c>
      <c r="F189" s="59">
        <f t="shared" si="159"/>
        <v>287710998062</v>
      </c>
      <c r="G189" s="59">
        <f t="shared" si="159"/>
        <v>0</v>
      </c>
      <c r="H189" s="59">
        <f t="shared" si="159"/>
        <v>0</v>
      </c>
      <c r="I189" s="59">
        <f t="shared" si="159"/>
        <v>0</v>
      </c>
      <c r="J189" s="59">
        <f t="shared" si="159"/>
        <v>0</v>
      </c>
      <c r="K189" s="40">
        <f t="shared" si="134"/>
        <v>0</v>
      </c>
      <c r="L189" s="59">
        <f>+L190</f>
        <v>287710998062</v>
      </c>
      <c r="M189" s="323">
        <f t="shared" si="129"/>
        <v>3.1467154584759072E-2</v>
      </c>
      <c r="N189" s="59">
        <f t="shared" si="160"/>
        <v>0</v>
      </c>
      <c r="O189" s="59">
        <f t="shared" si="160"/>
        <v>287710998062</v>
      </c>
      <c r="P189" s="59">
        <f t="shared" si="160"/>
        <v>0</v>
      </c>
      <c r="Q189" s="59">
        <f t="shared" si="160"/>
        <v>287710998062</v>
      </c>
      <c r="R189" s="59">
        <f t="shared" si="160"/>
        <v>0</v>
      </c>
      <c r="S189" s="59">
        <f t="shared" si="160"/>
        <v>0</v>
      </c>
      <c r="T189" s="59">
        <f t="shared" si="160"/>
        <v>125576980029</v>
      </c>
      <c r="U189" s="59">
        <f t="shared" si="160"/>
        <v>162134018033</v>
      </c>
      <c r="V189" s="59">
        <f t="shared" si="160"/>
        <v>125576980029</v>
      </c>
      <c r="W189" s="59">
        <f t="shared" si="160"/>
        <v>0</v>
      </c>
      <c r="X189" s="176">
        <f t="shared" si="130"/>
        <v>1</v>
      </c>
      <c r="Y189" s="176">
        <f t="shared" si="131"/>
        <v>0.43646916827954874</v>
      </c>
      <c r="Z189" s="176">
        <f t="shared" si="132"/>
        <v>0.43646916827954874</v>
      </c>
      <c r="AA189" s="176">
        <f t="shared" si="156"/>
        <v>0.43646916827954874</v>
      </c>
      <c r="AB189" s="177">
        <f t="shared" si="126"/>
        <v>1</v>
      </c>
    </row>
    <row r="190" spans="1:28" ht="42" customHeight="1" x14ac:dyDescent="0.25">
      <c r="A190" s="114" t="s">
        <v>524</v>
      </c>
      <c r="B190" s="43" t="s">
        <v>37</v>
      </c>
      <c r="C190" s="43">
        <v>10</v>
      </c>
      <c r="D190" s="43" t="s">
        <v>38</v>
      </c>
      <c r="E190" s="44" t="s">
        <v>268</v>
      </c>
      <c r="F190" s="45">
        <v>287710998062</v>
      </c>
      <c r="G190" s="45">
        <v>0</v>
      </c>
      <c r="H190" s="45">
        <v>0</v>
      </c>
      <c r="I190" s="45">
        <v>0</v>
      </c>
      <c r="J190" s="45">
        <v>0</v>
      </c>
      <c r="K190" s="45">
        <f t="shared" si="134"/>
        <v>0</v>
      </c>
      <c r="L190" s="46">
        <f>+F190+K190</f>
        <v>287710998062</v>
      </c>
      <c r="M190" s="86">
        <f t="shared" si="129"/>
        <v>3.1467154584759072E-2</v>
      </c>
      <c r="N190" s="45">
        <v>0</v>
      </c>
      <c r="O190" s="45">
        <v>287710998062</v>
      </c>
      <c r="P190" s="45">
        <f>L190-O190</f>
        <v>0</v>
      </c>
      <c r="Q190" s="45">
        <v>287710998062</v>
      </c>
      <c r="R190" s="45">
        <f>+L190-Q190</f>
        <v>0</v>
      </c>
      <c r="S190" s="45">
        <f>O190-Q190</f>
        <v>0</v>
      </c>
      <c r="T190" s="45">
        <v>125576980029</v>
      </c>
      <c r="U190" s="45">
        <f>+Q190-T190</f>
        <v>162134018033</v>
      </c>
      <c r="V190" s="45">
        <v>125576980029</v>
      </c>
      <c r="W190" s="48">
        <f>+T190-V190</f>
        <v>0</v>
      </c>
      <c r="X190" s="54">
        <f t="shared" si="130"/>
        <v>1</v>
      </c>
      <c r="Y190" s="54">
        <f t="shared" si="131"/>
        <v>0.43646916827954874</v>
      </c>
      <c r="Z190" s="54">
        <f t="shared" si="132"/>
        <v>0.43646916827954874</v>
      </c>
      <c r="AA190" s="54">
        <f t="shared" si="156"/>
        <v>0.43646916827954874</v>
      </c>
      <c r="AB190" s="178">
        <f t="shared" si="126"/>
        <v>1</v>
      </c>
    </row>
    <row r="191" spans="1:28" ht="78.75" customHeight="1" x14ac:dyDescent="0.25">
      <c r="A191" s="113" t="s">
        <v>525</v>
      </c>
      <c r="B191" s="32" t="s">
        <v>37</v>
      </c>
      <c r="C191" s="32">
        <v>10</v>
      </c>
      <c r="D191" s="32" t="s">
        <v>38</v>
      </c>
      <c r="E191" s="39" t="s">
        <v>526</v>
      </c>
      <c r="F191" s="59">
        <f t="shared" ref="F191:J193" si="161">+F192</f>
        <v>346789396196</v>
      </c>
      <c r="G191" s="59">
        <f t="shared" si="161"/>
        <v>0</v>
      </c>
      <c r="H191" s="59">
        <f t="shared" si="161"/>
        <v>0</v>
      </c>
      <c r="I191" s="59">
        <f t="shared" si="161"/>
        <v>0</v>
      </c>
      <c r="J191" s="59">
        <f t="shared" si="161"/>
        <v>0</v>
      </c>
      <c r="K191" s="40">
        <f t="shared" si="134"/>
        <v>0</v>
      </c>
      <c r="L191" s="59">
        <f>+L192</f>
        <v>346789396196</v>
      </c>
      <c r="M191" s="323">
        <f t="shared" si="129"/>
        <v>3.7928600616453381E-2</v>
      </c>
      <c r="N191" s="59">
        <f t="shared" ref="N191:W193" si="162">+N192</f>
        <v>0</v>
      </c>
      <c r="O191" s="59">
        <f t="shared" si="162"/>
        <v>346789396196</v>
      </c>
      <c r="P191" s="59">
        <f t="shared" si="162"/>
        <v>0</v>
      </c>
      <c r="Q191" s="59">
        <f t="shared" si="162"/>
        <v>346789396196</v>
      </c>
      <c r="R191" s="59">
        <f t="shared" si="162"/>
        <v>0</v>
      </c>
      <c r="S191" s="59">
        <f t="shared" si="162"/>
        <v>0</v>
      </c>
      <c r="T191" s="59">
        <f t="shared" si="162"/>
        <v>116840067369</v>
      </c>
      <c r="U191" s="59">
        <f t="shared" si="162"/>
        <v>229949328827</v>
      </c>
      <c r="V191" s="59">
        <f t="shared" si="162"/>
        <v>116840067369</v>
      </c>
      <c r="W191" s="59">
        <f t="shared" si="162"/>
        <v>0</v>
      </c>
      <c r="X191" s="176">
        <f t="shared" si="130"/>
        <v>1</v>
      </c>
      <c r="Y191" s="176">
        <f t="shared" si="131"/>
        <v>0.33691937715120851</v>
      </c>
      <c r="Z191" s="176">
        <f t="shared" si="132"/>
        <v>0.33691937715120851</v>
      </c>
      <c r="AA191" s="176">
        <f t="shared" si="156"/>
        <v>0.33691937715120851</v>
      </c>
      <c r="AB191" s="177">
        <f t="shared" si="126"/>
        <v>1</v>
      </c>
    </row>
    <row r="192" spans="1:28" ht="78.75" customHeight="1" x14ac:dyDescent="0.25">
      <c r="A192" s="113" t="s">
        <v>527</v>
      </c>
      <c r="B192" s="32" t="s">
        <v>37</v>
      </c>
      <c r="C192" s="32">
        <v>10</v>
      </c>
      <c r="D192" s="32" t="s">
        <v>38</v>
      </c>
      <c r="E192" s="39" t="s">
        <v>257</v>
      </c>
      <c r="F192" s="59">
        <f t="shared" si="161"/>
        <v>346789396196</v>
      </c>
      <c r="G192" s="59">
        <f t="shared" si="161"/>
        <v>0</v>
      </c>
      <c r="H192" s="59">
        <f t="shared" si="161"/>
        <v>0</v>
      </c>
      <c r="I192" s="59">
        <f t="shared" si="161"/>
        <v>0</v>
      </c>
      <c r="J192" s="59">
        <f t="shared" si="161"/>
        <v>0</v>
      </c>
      <c r="K192" s="40">
        <f t="shared" si="134"/>
        <v>0</v>
      </c>
      <c r="L192" s="59">
        <f>+L193</f>
        <v>346789396196</v>
      </c>
      <c r="M192" s="323">
        <f t="shared" si="129"/>
        <v>3.7928600616453381E-2</v>
      </c>
      <c r="N192" s="59">
        <f t="shared" si="162"/>
        <v>0</v>
      </c>
      <c r="O192" s="59">
        <f t="shared" si="162"/>
        <v>346789396196</v>
      </c>
      <c r="P192" s="59">
        <f t="shared" si="162"/>
        <v>0</v>
      </c>
      <c r="Q192" s="59">
        <f t="shared" si="162"/>
        <v>346789396196</v>
      </c>
      <c r="R192" s="59">
        <f t="shared" si="162"/>
        <v>0</v>
      </c>
      <c r="S192" s="59">
        <f t="shared" si="162"/>
        <v>0</v>
      </c>
      <c r="T192" s="59">
        <f t="shared" si="162"/>
        <v>116840067369</v>
      </c>
      <c r="U192" s="59">
        <f t="shared" si="162"/>
        <v>229949328827</v>
      </c>
      <c r="V192" s="59">
        <f t="shared" si="162"/>
        <v>116840067369</v>
      </c>
      <c r="W192" s="59">
        <f t="shared" si="162"/>
        <v>0</v>
      </c>
      <c r="X192" s="176">
        <f t="shared" si="130"/>
        <v>1</v>
      </c>
      <c r="Y192" s="176">
        <f t="shared" si="131"/>
        <v>0.33691937715120851</v>
      </c>
      <c r="Z192" s="176">
        <f t="shared" si="132"/>
        <v>0.33691937715120851</v>
      </c>
      <c r="AA192" s="176">
        <f t="shared" si="156"/>
        <v>0.33691937715120851</v>
      </c>
      <c r="AB192" s="177">
        <f t="shared" si="126"/>
        <v>1</v>
      </c>
    </row>
    <row r="193" spans="1:28" ht="42" customHeight="1" x14ac:dyDescent="0.25">
      <c r="A193" s="113" t="s">
        <v>528</v>
      </c>
      <c r="B193" s="32" t="s">
        <v>37</v>
      </c>
      <c r="C193" s="32">
        <v>10</v>
      </c>
      <c r="D193" s="32" t="s">
        <v>38</v>
      </c>
      <c r="E193" s="39" t="s">
        <v>455</v>
      </c>
      <c r="F193" s="59">
        <f t="shared" si="161"/>
        <v>346789396196</v>
      </c>
      <c r="G193" s="59">
        <f t="shared" si="161"/>
        <v>0</v>
      </c>
      <c r="H193" s="59">
        <f t="shared" si="161"/>
        <v>0</v>
      </c>
      <c r="I193" s="59">
        <f t="shared" si="161"/>
        <v>0</v>
      </c>
      <c r="J193" s="59">
        <f t="shared" si="161"/>
        <v>0</v>
      </c>
      <c r="K193" s="40">
        <f t="shared" si="134"/>
        <v>0</v>
      </c>
      <c r="L193" s="59">
        <f>+L194</f>
        <v>346789396196</v>
      </c>
      <c r="M193" s="323">
        <f t="shared" si="129"/>
        <v>3.7928600616453381E-2</v>
      </c>
      <c r="N193" s="59">
        <f t="shared" si="162"/>
        <v>0</v>
      </c>
      <c r="O193" s="59">
        <f t="shared" si="162"/>
        <v>346789396196</v>
      </c>
      <c r="P193" s="59">
        <f t="shared" si="162"/>
        <v>0</v>
      </c>
      <c r="Q193" s="59">
        <f t="shared" si="162"/>
        <v>346789396196</v>
      </c>
      <c r="R193" s="59">
        <f t="shared" si="162"/>
        <v>0</v>
      </c>
      <c r="S193" s="59">
        <f t="shared" si="162"/>
        <v>0</v>
      </c>
      <c r="T193" s="59">
        <f t="shared" si="162"/>
        <v>116840067369</v>
      </c>
      <c r="U193" s="59">
        <f t="shared" si="162"/>
        <v>229949328827</v>
      </c>
      <c r="V193" s="59">
        <f t="shared" si="162"/>
        <v>116840067369</v>
      </c>
      <c r="W193" s="59">
        <f t="shared" si="162"/>
        <v>0</v>
      </c>
      <c r="X193" s="176">
        <f t="shared" si="130"/>
        <v>1</v>
      </c>
      <c r="Y193" s="176">
        <f t="shared" si="131"/>
        <v>0.33691937715120851</v>
      </c>
      <c r="Z193" s="176">
        <f t="shared" si="132"/>
        <v>0.33691937715120851</v>
      </c>
      <c r="AA193" s="176">
        <f t="shared" si="156"/>
        <v>0.33691937715120851</v>
      </c>
      <c r="AB193" s="177">
        <f t="shared" si="126"/>
        <v>1</v>
      </c>
    </row>
    <row r="194" spans="1:28" ht="42" customHeight="1" x14ac:dyDescent="0.25">
      <c r="A194" s="114" t="s">
        <v>529</v>
      </c>
      <c r="B194" s="43" t="s">
        <v>37</v>
      </c>
      <c r="C194" s="43">
        <v>10</v>
      </c>
      <c r="D194" s="43" t="s">
        <v>38</v>
      </c>
      <c r="E194" s="44" t="s">
        <v>268</v>
      </c>
      <c r="F194" s="45">
        <v>346789396196</v>
      </c>
      <c r="G194" s="45">
        <v>0</v>
      </c>
      <c r="H194" s="45">
        <v>0</v>
      </c>
      <c r="I194" s="45">
        <v>0</v>
      </c>
      <c r="J194" s="45">
        <v>0</v>
      </c>
      <c r="K194" s="45">
        <f t="shared" si="134"/>
        <v>0</v>
      </c>
      <c r="L194" s="46">
        <f>+F194+K194</f>
        <v>346789396196</v>
      </c>
      <c r="M194" s="86">
        <f t="shared" si="129"/>
        <v>3.7928600616453381E-2</v>
      </c>
      <c r="N194" s="45">
        <v>0</v>
      </c>
      <c r="O194" s="45">
        <v>346789396196</v>
      </c>
      <c r="P194" s="45">
        <f>L194-O194</f>
        <v>0</v>
      </c>
      <c r="Q194" s="45">
        <v>346789396196</v>
      </c>
      <c r="R194" s="45">
        <f>+L194-Q194</f>
        <v>0</v>
      </c>
      <c r="S194" s="45">
        <f>O194-Q194</f>
        <v>0</v>
      </c>
      <c r="T194" s="45">
        <v>116840067369</v>
      </c>
      <c r="U194" s="45">
        <f>+Q194-T194</f>
        <v>229949328827</v>
      </c>
      <c r="V194" s="45">
        <v>116840067369</v>
      </c>
      <c r="W194" s="48">
        <f>+T194-V194</f>
        <v>0</v>
      </c>
      <c r="X194" s="54">
        <f t="shared" si="130"/>
        <v>1</v>
      </c>
      <c r="Y194" s="54">
        <f t="shared" si="131"/>
        <v>0.33691937715120851</v>
      </c>
      <c r="Z194" s="54">
        <f t="shared" si="132"/>
        <v>0.33691937715120851</v>
      </c>
      <c r="AA194" s="54">
        <f t="shared" si="156"/>
        <v>0.33691937715120851</v>
      </c>
      <c r="AB194" s="178">
        <f t="shared" si="126"/>
        <v>1</v>
      </c>
    </row>
    <row r="195" spans="1:28" ht="84" customHeight="1" x14ac:dyDescent="0.25">
      <c r="A195" s="113" t="s">
        <v>530</v>
      </c>
      <c r="B195" s="32" t="s">
        <v>37</v>
      </c>
      <c r="C195" s="32">
        <v>10</v>
      </c>
      <c r="D195" s="32" t="s">
        <v>38</v>
      </c>
      <c r="E195" s="39" t="s">
        <v>531</v>
      </c>
      <c r="F195" s="59">
        <f t="shared" ref="F195:J197" si="163">+F196</f>
        <v>185507978705</v>
      </c>
      <c r="G195" s="59">
        <f t="shared" si="163"/>
        <v>0</v>
      </c>
      <c r="H195" s="59">
        <f t="shared" si="163"/>
        <v>0</v>
      </c>
      <c r="I195" s="59">
        <f t="shared" si="163"/>
        <v>0</v>
      </c>
      <c r="J195" s="59">
        <f t="shared" si="163"/>
        <v>0</v>
      </c>
      <c r="K195" s="40">
        <f t="shared" si="134"/>
        <v>0</v>
      </c>
      <c r="L195" s="59">
        <f>+L196</f>
        <v>185507978705</v>
      </c>
      <c r="M195" s="323">
        <f t="shared" si="129"/>
        <v>2.0289138343465418E-2</v>
      </c>
      <c r="N195" s="59">
        <f t="shared" ref="N195:W197" si="164">+N196</f>
        <v>0</v>
      </c>
      <c r="O195" s="59">
        <f t="shared" si="164"/>
        <v>185507978705</v>
      </c>
      <c r="P195" s="59">
        <f t="shared" si="164"/>
        <v>0</v>
      </c>
      <c r="Q195" s="59">
        <f t="shared" si="164"/>
        <v>185507978705</v>
      </c>
      <c r="R195" s="59">
        <f t="shared" si="164"/>
        <v>0</v>
      </c>
      <c r="S195" s="59">
        <f t="shared" si="164"/>
        <v>0</v>
      </c>
      <c r="T195" s="59">
        <f t="shared" si="164"/>
        <v>79269234399</v>
      </c>
      <c r="U195" s="59">
        <f t="shared" si="164"/>
        <v>106238744306</v>
      </c>
      <c r="V195" s="59">
        <f t="shared" si="164"/>
        <v>79269234399</v>
      </c>
      <c r="W195" s="59">
        <f t="shared" si="164"/>
        <v>0</v>
      </c>
      <c r="X195" s="176">
        <f t="shared" si="130"/>
        <v>1</v>
      </c>
      <c r="Y195" s="176">
        <f t="shared" si="131"/>
        <v>0.42730902979141488</v>
      </c>
      <c r="Z195" s="176">
        <f t="shared" si="132"/>
        <v>0.42730902979141488</v>
      </c>
      <c r="AA195" s="176">
        <f t="shared" si="156"/>
        <v>0.42730902979141488</v>
      </c>
      <c r="AB195" s="177">
        <f t="shared" ref="AB195:AB226" si="165">+V195/T195</f>
        <v>1</v>
      </c>
    </row>
    <row r="196" spans="1:28" ht="84" customHeight="1" x14ac:dyDescent="0.25">
      <c r="A196" s="113" t="s">
        <v>532</v>
      </c>
      <c r="B196" s="32" t="s">
        <v>37</v>
      </c>
      <c r="C196" s="32">
        <v>10</v>
      </c>
      <c r="D196" s="32" t="s">
        <v>38</v>
      </c>
      <c r="E196" s="39" t="s">
        <v>257</v>
      </c>
      <c r="F196" s="59">
        <f t="shared" si="163"/>
        <v>185507978705</v>
      </c>
      <c r="G196" s="59">
        <f t="shared" si="163"/>
        <v>0</v>
      </c>
      <c r="H196" s="59">
        <f t="shared" si="163"/>
        <v>0</v>
      </c>
      <c r="I196" s="59">
        <f t="shared" si="163"/>
        <v>0</v>
      </c>
      <c r="J196" s="59">
        <f t="shared" si="163"/>
        <v>0</v>
      </c>
      <c r="K196" s="40">
        <f t="shared" si="134"/>
        <v>0</v>
      </c>
      <c r="L196" s="59">
        <f>+L197</f>
        <v>185507978705</v>
      </c>
      <c r="M196" s="323">
        <f t="shared" si="129"/>
        <v>2.0289138343465418E-2</v>
      </c>
      <c r="N196" s="59">
        <f t="shared" si="164"/>
        <v>0</v>
      </c>
      <c r="O196" s="59">
        <f t="shared" si="164"/>
        <v>185507978705</v>
      </c>
      <c r="P196" s="59">
        <f t="shared" si="164"/>
        <v>0</v>
      </c>
      <c r="Q196" s="59">
        <f t="shared" si="164"/>
        <v>185507978705</v>
      </c>
      <c r="R196" s="59">
        <f t="shared" si="164"/>
        <v>0</v>
      </c>
      <c r="S196" s="59">
        <f t="shared" si="164"/>
        <v>0</v>
      </c>
      <c r="T196" s="59">
        <f t="shared" si="164"/>
        <v>79269234399</v>
      </c>
      <c r="U196" s="59">
        <f t="shared" si="164"/>
        <v>106238744306</v>
      </c>
      <c r="V196" s="59">
        <f t="shared" si="164"/>
        <v>79269234399</v>
      </c>
      <c r="W196" s="59">
        <f t="shared" si="164"/>
        <v>0</v>
      </c>
      <c r="X196" s="176">
        <f t="shared" si="130"/>
        <v>1</v>
      </c>
      <c r="Y196" s="176">
        <f t="shared" si="131"/>
        <v>0.42730902979141488</v>
      </c>
      <c r="Z196" s="176">
        <f t="shared" si="132"/>
        <v>0.42730902979141488</v>
      </c>
      <c r="AA196" s="176">
        <f t="shared" si="156"/>
        <v>0.42730902979141488</v>
      </c>
      <c r="AB196" s="177">
        <f t="shared" si="165"/>
        <v>1</v>
      </c>
    </row>
    <row r="197" spans="1:28" ht="42" customHeight="1" x14ac:dyDescent="0.25">
      <c r="A197" s="113" t="s">
        <v>533</v>
      </c>
      <c r="B197" s="32" t="s">
        <v>37</v>
      </c>
      <c r="C197" s="32">
        <v>10</v>
      </c>
      <c r="D197" s="32" t="s">
        <v>38</v>
      </c>
      <c r="E197" s="39" t="s">
        <v>455</v>
      </c>
      <c r="F197" s="59">
        <f t="shared" si="163"/>
        <v>185507978705</v>
      </c>
      <c r="G197" s="59">
        <f t="shared" si="163"/>
        <v>0</v>
      </c>
      <c r="H197" s="59">
        <f t="shared" si="163"/>
        <v>0</v>
      </c>
      <c r="I197" s="59">
        <f t="shared" si="163"/>
        <v>0</v>
      </c>
      <c r="J197" s="59">
        <f t="shared" si="163"/>
        <v>0</v>
      </c>
      <c r="K197" s="40">
        <f t="shared" si="134"/>
        <v>0</v>
      </c>
      <c r="L197" s="59">
        <f>+L198</f>
        <v>185507978705</v>
      </c>
      <c r="M197" s="323">
        <f t="shared" si="129"/>
        <v>2.0289138343465418E-2</v>
      </c>
      <c r="N197" s="59">
        <f t="shared" si="164"/>
        <v>0</v>
      </c>
      <c r="O197" s="59">
        <f t="shared" si="164"/>
        <v>185507978705</v>
      </c>
      <c r="P197" s="59">
        <f t="shared" si="164"/>
        <v>0</v>
      </c>
      <c r="Q197" s="59">
        <f t="shared" si="164"/>
        <v>185507978705</v>
      </c>
      <c r="R197" s="59">
        <f t="shared" si="164"/>
        <v>0</v>
      </c>
      <c r="S197" s="59">
        <f t="shared" si="164"/>
        <v>0</v>
      </c>
      <c r="T197" s="59">
        <f t="shared" si="164"/>
        <v>79269234399</v>
      </c>
      <c r="U197" s="59">
        <f t="shared" si="164"/>
        <v>106238744306</v>
      </c>
      <c r="V197" s="59">
        <f t="shared" si="164"/>
        <v>79269234399</v>
      </c>
      <c r="W197" s="59">
        <f t="shared" si="164"/>
        <v>0</v>
      </c>
      <c r="X197" s="176">
        <f t="shared" si="130"/>
        <v>1</v>
      </c>
      <c r="Y197" s="176">
        <f t="shared" si="131"/>
        <v>0.42730902979141488</v>
      </c>
      <c r="Z197" s="176">
        <f t="shared" si="132"/>
        <v>0.42730902979141488</v>
      </c>
      <c r="AA197" s="176">
        <f t="shared" si="156"/>
        <v>0.42730902979141488</v>
      </c>
      <c r="AB197" s="177">
        <f t="shared" si="165"/>
        <v>1</v>
      </c>
    </row>
    <row r="198" spans="1:28" ht="42" customHeight="1" x14ac:dyDescent="0.25">
      <c r="A198" s="114" t="s">
        <v>534</v>
      </c>
      <c r="B198" s="43" t="s">
        <v>37</v>
      </c>
      <c r="C198" s="43">
        <v>10</v>
      </c>
      <c r="D198" s="43" t="s">
        <v>38</v>
      </c>
      <c r="E198" s="44" t="s">
        <v>268</v>
      </c>
      <c r="F198" s="45">
        <v>185507978705</v>
      </c>
      <c r="G198" s="45">
        <v>0</v>
      </c>
      <c r="H198" s="45">
        <v>0</v>
      </c>
      <c r="I198" s="45">
        <v>0</v>
      </c>
      <c r="J198" s="45">
        <v>0</v>
      </c>
      <c r="K198" s="45">
        <f t="shared" si="134"/>
        <v>0</v>
      </c>
      <c r="L198" s="46">
        <f>+F198+K198</f>
        <v>185507978705</v>
      </c>
      <c r="M198" s="86">
        <f t="shared" si="129"/>
        <v>2.0289138343465418E-2</v>
      </c>
      <c r="N198" s="45">
        <v>0</v>
      </c>
      <c r="O198" s="45">
        <v>185507978705</v>
      </c>
      <c r="P198" s="45">
        <f>L198-O198</f>
        <v>0</v>
      </c>
      <c r="Q198" s="45">
        <v>185507978705</v>
      </c>
      <c r="R198" s="45">
        <f>+L198-Q198</f>
        <v>0</v>
      </c>
      <c r="S198" s="45">
        <f>O198-Q198</f>
        <v>0</v>
      </c>
      <c r="T198" s="45">
        <v>79269234399</v>
      </c>
      <c r="U198" s="45">
        <f>+Q198-T198</f>
        <v>106238744306</v>
      </c>
      <c r="V198" s="45">
        <v>79269234399</v>
      </c>
      <c r="W198" s="48">
        <f>+T198-V198</f>
        <v>0</v>
      </c>
      <c r="X198" s="54">
        <f t="shared" si="130"/>
        <v>1</v>
      </c>
      <c r="Y198" s="54">
        <f t="shared" si="131"/>
        <v>0.42730902979141488</v>
      </c>
      <c r="Z198" s="54">
        <f t="shared" si="132"/>
        <v>0.42730902979141488</v>
      </c>
      <c r="AA198" s="54">
        <f t="shared" si="156"/>
        <v>0.42730902979141488</v>
      </c>
      <c r="AB198" s="178">
        <f t="shared" si="165"/>
        <v>1</v>
      </c>
    </row>
    <row r="199" spans="1:28" ht="69.75" customHeight="1" x14ac:dyDescent="0.25">
      <c r="A199" s="113" t="s">
        <v>535</v>
      </c>
      <c r="B199" s="32" t="s">
        <v>37</v>
      </c>
      <c r="C199" s="32">
        <v>10</v>
      </c>
      <c r="D199" s="32" t="s">
        <v>38</v>
      </c>
      <c r="E199" s="39" t="s">
        <v>536</v>
      </c>
      <c r="F199" s="59">
        <f t="shared" ref="F199:J201" si="166">+F200</f>
        <v>426796535893</v>
      </c>
      <c r="G199" s="59">
        <f t="shared" si="166"/>
        <v>0</v>
      </c>
      <c r="H199" s="59">
        <f t="shared" si="166"/>
        <v>0</v>
      </c>
      <c r="I199" s="59">
        <f t="shared" si="166"/>
        <v>0</v>
      </c>
      <c r="J199" s="59">
        <f t="shared" si="166"/>
        <v>0</v>
      </c>
      <c r="K199" s="40">
        <f t="shared" si="134"/>
        <v>0</v>
      </c>
      <c r="L199" s="59">
        <f>+L200</f>
        <v>426796535893</v>
      </c>
      <c r="M199" s="323">
        <f t="shared" si="129"/>
        <v>4.6679037859687945E-2</v>
      </c>
      <c r="N199" s="59">
        <f t="shared" ref="N199:W201" si="167">+N200</f>
        <v>0</v>
      </c>
      <c r="O199" s="59">
        <f t="shared" si="167"/>
        <v>426796535893</v>
      </c>
      <c r="P199" s="59">
        <f t="shared" si="167"/>
        <v>0</v>
      </c>
      <c r="Q199" s="59">
        <f t="shared" si="167"/>
        <v>426796535893</v>
      </c>
      <c r="R199" s="59">
        <f t="shared" si="167"/>
        <v>0</v>
      </c>
      <c r="S199" s="59">
        <f t="shared" si="167"/>
        <v>0</v>
      </c>
      <c r="T199" s="59">
        <f t="shared" si="167"/>
        <v>127100210623</v>
      </c>
      <c r="U199" s="59">
        <f t="shared" si="167"/>
        <v>299696325270</v>
      </c>
      <c r="V199" s="59">
        <f t="shared" si="167"/>
        <v>127100210623</v>
      </c>
      <c r="W199" s="59">
        <f t="shared" si="167"/>
        <v>0</v>
      </c>
      <c r="X199" s="176">
        <f t="shared" si="130"/>
        <v>1</v>
      </c>
      <c r="Y199" s="176">
        <f t="shared" si="131"/>
        <v>0.29780047384186042</v>
      </c>
      <c r="Z199" s="176">
        <f t="shared" si="132"/>
        <v>0.29780047384186042</v>
      </c>
      <c r="AA199" s="176">
        <f t="shared" si="156"/>
        <v>0.29780047384186042</v>
      </c>
      <c r="AB199" s="177">
        <f t="shared" si="165"/>
        <v>1</v>
      </c>
    </row>
    <row r="200" spans="1:28" ht="81.75" customHeight="1" x14ac:dyDescent="0.25">
      <c r="A200" s="113" t="s">
        <v>537</v>
      </c>
      <c r="B200" s="32" t="s">
        <v>37</v>
      </c>
      <c r="C200" s="32">
        <v>10</v>
      </c>
      <c r="D200" s="32" t="s">
        <v>38</v>
      </c>
      <c r="E200" s="39" t="s">
        <v>257</v>
      </c>
      <c r="F200" s="59">
        <f t="shared" si="166"/>
        <v>426796535893</v>
      </c>
      <c r="G200" s="59">
        <f t="shared" si="166"/>
        <v>0</v>
      </c>
      <c r="H200" s="59">
        <f t="shared" si="166"/>
        <v>0</v>
      </c>
      <c r="I200" s="59">
        <f t="shared" si="166"/>
        <v>0</v>
      </c>
      <c r="J200" s="59">
        <f t="shared" si="166"/>
        <v>0</v>
      </c>
      <c r="K200" s="40">
        <f t="shared" si="134"/>
        <v>0</v>
      </c>
      <c r="L200" s="59">
        <f>+L201</f>
        <v>426796535893</v>
      </c>
      <c r="M200" s="323">
        <f t="shared" si="129"/>
        <v>4.6679037859687945E-2</v>
      </c>
      <c r="N200" s="59">
        <f t="shared" si="167"/>
        <v>0</v>
      </c>
      <c r="O200" s="59">
        <f t="shared" si="167"/>
        <v>426796535893</v>
      </c>
      <c r="P200" s="59">
        <f t="shared" si="167"/>
        <v>0</v>
      </c>
      <c r="Q200" s="59">
        <f t="shared" si="167"/>
        <v>426796535893</v>
      </c>
      <c r="R200" s="59">
        <f t="shared" si="167"/>
        <v>0</v>
      </c>
      <c r="S200" s="59">
        <f t="shared" si="167"/>
        <v>0</v>
      </c>
      <c r="T200" s="59">
        <f t="shared" si="167"/>
        <v>127100210623</v>
      </c>
      <c r="U200" s="59">
        <f t="shared" si="167"/>
        <v>299696325270</v>
      </c>
      <c r="V200" s="59">
        <f t="shared" si="167"/>
        <v>127100210623</v>
      </c>
      <c r="W200" s="59">
        <f t="shared" si="167"/>
        <v>0</v>
      </c>
      <c r="X200" s="176">
        <f t="shared" si="130"/>
        <v>1</v>
      </c>
      <c r="Y200" s="176">
        <f t="shared" si="131"/>
        <v>0.29780047384186042</v>
      </c>
      <c r="Z200" s="176">
        <f t="shared" si="132"/>
        <v>0.29780047384186042</v>
      </c>
      <c r="AA200" s="176">
        <f t="shared" si="156"/>
        <v>0.29780047384186042</v>
      </c>
      <c r="AB200" s="177">
        <f t="shared" si="165"/>
        <v>1</v>
      </c>
    </row>
    <row r="201" spans="1:28" ht="42" customHeight="1" x14ac:dyDescent="0.25">
      <c r="A201" s="113" t="s">
        <v>538</v>
      </c>
      <c r="B201" s="32" t="s">
        <v>37</v>
      </c>
      <c r="C201" s="32">
        <v>10</v>
      </c>
      <c r="D201" s="32" t="s">
        <v>38</v>
      </c>
      <c r="E201" s="39" t="s">
        <v>455</v>
      </c>
      <c r="F201" s="59">
        <f t="shared" si="166"/>
        <v>426796535893</v>
      </c>
      <c r="G201" s="59">
        <f t="shared" si="166"/>
        <v>0</v>
      </c>
      <c r="H201" s="59">
        <f t="shared" si="166"/>
        <v>0</v>
      </c>
      <c r="I201" s="59">
        <f t="shared" si="166"/>
        <v>0</v>
      </c>
      <c r="J201" s="59">
        <f t="shared" si="166"/>
        <v>0</v>
      </c>
      <c r="K201" s="40">
        <f t="shared" si="134"/>
        <v>0</v>
      </c>
      <c r="L201" s="59">
        <f>+L202</f>
        <v>426796535893</v>
      </c>
      <c r="M201" s="323">
        <f t="shared" ref="M201:M264" si="168">L201/$L$307</f>
        <v>4.6679037859687945E-2</v>
      </c>
      <c r="N201" s="59">
        <f t="shared" si="167"/>
        <v>0</v>
      </c>
      <c r="O201" s="59">
        <f t="shared" si="167"/>
        <v>426796535893</v>
      </c>
      <c r="P201" s="59">
        <f t="shared" si="167"/>
        <v>0</v>
      </c>
      <c r="Q201" s="59">
        <f t="shared" si="167"/>
        <v>426796535893</v>
      </c>
      <c r="R201" s="59">
        <f t="shared" si="167"/>
        <v>0</v>
      </c>
      <c r="S201" s="59">
        <f t="shared" si="167"/>
        <v>0</v>
      </c>
      <c r="T201" s="59">
        <f t="shared" si="167"/>
        <v>127100210623</v>
      </c>
      <c r="U201" s="59">
        <f t="shared" si="167"/>
        <v>299696325270</v>
      </c>
      <c r="V201" s="59">
        <f t="shared" si="167"/>
        <v>127100210623</v>
      </c>
      <c r="W201" s="59">
        <f t="shared" si="167"/>
        <v>0</v>
      </c>
      <c r="X201" s="176">
        <f t="shared" ref="X201:X264" si="169">+Q201/L201</f>
        <v>1</v>
      </c>
      <c r="Y201" s="176">
        <f t="shared" ref="Y201:Y264" si="170">+T201/L201</f>
        <v>0.29780047384186042</v>
      </c>
      <c r="Z201" s="176">
        <f t="shared" ref="Z201:Z264" si="171">+V201/L201</f>
        <v>0.29780047384186042</v>
      </c>
      <c r="AA201" s="176">
        <f t="shared" si="156"/>
        <v>0.29780047384186042</v>
      </c>
      <c r="AB201" s="177">
        <f t="shared" si="165"/>
        <v>1</v>
      </c>
    </row>
    <row r="202" spans="1:28" ht="42" customHeight="1" x14ac:dyDescent="0.25">
      <c r="A202" s="114" t="s">
        <v>539</v>
      </c>
      <c r="B202" s="43" t="s">
        <v>37</v>
      </c>
      <c r="C202" s="43">
        <v>10</v>
      </c>
      <c r="D202" s="43" t="s">
        <v>38</v>
      </c>
      <c r="E202" s="44" t="s">
        <v>268</v>
      </c>
      <c r="F202" s="45">
        <v>426796535893</v>
      </c>
      <c r="G202" s="45">
        <v>0</v>
      </c>
      <c r="H202" s="45">
        <v>0</v>
      </c>
      <c r="I202" s="45">
        <v>0</v>
      </c>
      <c r="J202" s="45">
        <v>0</v>
      </c>
      <c r="K202" s="45">
        <f t="shared" si="134"/>
        <v>0</v>
      </c>
      <c r="L202" s="46">
        <f>+F202+K202</f>
        <v>426796535893</v>
      </c>
      <c r="M202" s="86">
        <f t="shared" si="168"/>
        <v>4.6679037859687945E-2</v>
      </c>
      <c r="N202" s="45">
        <v>0</v>
      </c>
      <c r="O202" s="45">
        <v>426796535893</v>
      </c>
      <c r="P202" s="45">
        <f>L202-O202</f>
        <v>0</v>
      </c>
      <c r="Q202" s="45">
        <v>426796535893</v>
      </c>
      <c r="R202" s="45">
        <f>+L202-Q202</f>
        <v>0</v>
      </c>
      <c r="S202" s="45">
        <f>O202-Q202</f>
        <v>0</v>
      </c>
      <c r="T202" s="45">
        <v>127100210623</v>
      </c>
      <c r="U202" s="45">
        <f>+Q202-T202</f>
        <v>299696325270</v>
      </c>
      <c r="V202" s="45">
        <v>127100210623</v>
      </c>
      <c r="W202" s="48">
        <f>+T202-V202</f>
        <v>0</v>
      </c>
      <c r="X202" s="54">
        <f t="shared" si="169"/>
        <v>1</v>
      </c>
      <c r="Y202" s="54">
        <f t="shared" si="170"/>
        <v>0.29780047384186042</v>
      </c>
      <c r="Z202" s="54">
        <f t="shared" si="171"/>
        <v>0.29780047384186042</v>
      </c>
      <c r="AA202" s="54">
        <f t="shared" si="156"/>
        <v>0.29780047384186042</v>
      </c>
      <c r="AB202" s="178">
        <f t="shared" si="165"/>
        <v>1</v>
      </c>
    </row>
    <row r="203" spans="1:28" ht="75" customHeight="1" x14ac:dyDescent="0.25">
      <c r="A203" s="113" t="s">
        <v>540</v>
      </c>
      <c r="B203" s="32" t="s">
        <v>37</v>
      </c>
      <c r="C203" s="32">
        <v>10</v>
      </c>
      <c r="D203" s="32" t="s">
        <v>38</v>
      </c>
      <c r="E203" s="39" t="s">
        <v>541</v>
      </c>
      <c r="F203" s="59">
        <f t="shared" ref="F203:J205" si="172">+F204</f>
        <v>140472038386</v>
      </c>
      <c r="G203" s="59">
        <f t="shared" si="172"/>
        <v>0</v>
      </c>
      <c r="H203" s="59">
        <f t="shared" si="172"/>
        <v>0</v>
      </c>
      <c r="I203" s="59">
        <f t="shared" si="172"/>
        <v>0</v>
      </c>
      <c r="J203" s="59">
        <f t="shared" si="172"/>
        <v>0</v>
      </c>
      <c r="K203" s="40">
        <f t="shared" ref="K203:K249" si="173">+G203-H203+I203-J203</f>
        <v>0</v>
      </c>
      <c r="L203" s="59">
        <f>+L204</f>
        <v>140472038386</v>
      </c>
      <c r="M203" s="323">
        <f t="shared" si="168"/>
        <v>1.536352581758426E-2</v>
      </c>
      <c r="N203" s="59">
        <f t="shared" ref="N203:W205" si="174">+N204</f>
        <v>0</v>
      </c>
      <c r="O203" s="59">
        <f t="shared" si="174"/>
        <v>140472038386</v>
      </c>
      <c r="P203" s="59">
        <f t="shared" si="174"/>
        <v>0</v>
      </c>
      <c r="Q203" s="59">
        <f t="shared" si="174"/>
        <v>140472038386</v>
      </c>
      <c r="R203" s="59">
        <f t="shared" si="174"/>
        <v>0</v>
      </c>
      <c r="S203" s="59">
        <f t="shared" si="174"/>
        <v>0</v>
      </c>
      <c r="T203" s="59">
        <f t="shared" si="174"/>
        <v>38305679193</v>
      </c>
      <c r="U203" s="59">
        <f t="shared" si="174"/>
        <v>102166359193</v>
      </c>
      <c r="V203" s="59">
        <f t="shared" si="174"/>
        <v>38305679193</v>
      </c>
      <c r="W203" s="59">
        <f t="shared" si="174"/>
        <v>0</v>
      </c>
      <c r="X203" s="176">
        <f t="shared" si="169"/>
        <v>1</v>
      </c>
      <c r="Y203" s="176">
        <f t="shared" si="170"/>
        <v>0.27269255599282094</v>
      </c>
      <c r="Z203" s="176">
        <f t="shared" si="171"/>
        <v>0.27269255599282094</v>
      </c>
      <c r="AA203" s="176">
        <f t="shared" si="156"/>
        <v>0.27269255599282094</v>
      </c>
      <c r="AB203" s="177">
        <f t="shared" si="165"/>
        <v>1</v>
      </c>
    </row>
    <row r="204" spans="1:28" ht="72.75" customHeight="1" x14ac:dyDescent="0.25">
      <c r="A204" s="113" t="s">
        <v>542</v>
      </c>
      <c r="B204" s="32" t="s">
        <v>37</v>
      </c>
      <c r="C204" s="32">
        <v>10</v>
      </c>
      <c r="D204" s="32" t="s">
        <v>38</v>
      </c>
      <c r="E204" s="39" t="s">
        <v>257</v>
      </c>
      <c r="F204" s="59">
        <f t="shared" si="172"/>
        <v>140472038386</v>
      </c>
      <c r="G204" s="59">
        <f t="shared" si="172"/>
        <v>0</v>
      </c>
      <c r="H204" s="59">
        <f t="shared" si="172"/>
        <v>0</v>
      </c>
      <c r="I204" s="59">
        <f t="shared" si="172"/>
        <v>0</v>
      </c>
      <c r="J204" s="59">
        <f t="shared" si="172"/>
        <v>0</v>
      </c>
      <c r="K204" s="40">
        <f t="shared" si="173"/>
        <v>0</v>
      </c>
      <c r="L204" s="59">
        <f>+L205</f>
        <v>140472038386</v>
      </c>
      <c r="M204" s="323">
        <f t="shared" si="168"/>
        <v>1.536352581758426E-2</v>
      </c>
      <c r="N204" s="59">
        <f t="shared" si="174"/>
        <v>0</v>
      </c>
      <c r="O204" s="59">
        <f t="shared" si="174"/>
        <v>140472038386</v>
      </c>
      <c r="P204" s="59">
        <f t="shared" si="174"/>
        <v>0</v>
      </c>
      <c r="Q204" s="59">
        <f t="shared" si="174"/>
        <v>140472038386</v>
      </c>
      <c r="R204" s="59">
        <f t="shared" si="174"/>
        <v>0</v>
      </c>
      <c r="S204" s="59">
        <f t="shared" si="174"/>
        <v>0</v>
      </c>
      <c r="T204" s="59">
        <f t="shared" si="174"/>
        <v>38305679193</v>
      </c>
      <c r="U204" s="59">
        <f t="shared" si="174"/>
        <v>102166359193</v>
      </c>
      <c r="V204" s="59">
        <f t="shared" si="174"/>
        <v>38305679193</v>
      </c>
      <c r="W204" s="59">
        <f t="shared" si="174"/>
        <v>0</v>
      </c>
      <c r="X204" s="176">
        <f t="shared" si="169"/>
        <v>1</v>
      </c>
      <c r="Y204" s="176">
        <f t="shared" si="170"/>
        <v>0.27269255599282094</v>
      </c>
      <c r="Z204" s="176">
        <f t="shared" si="171"/>
        <v>0.27269255599282094</v>
      </c>
      <c r="AA204" s="176">
        <f t="shared" si="156"/>
        <v>0.27269255599282094</v>
      </c>
      <c r="AB204" s="177">
        <f t="shared" si="165"/>
        <v>1</v>
      </c>
    </row>
    <row r="205" spans="1:28" ht="42" customHeight="1" x14ac:dyDescent="0.25">
      <c r="A205" s="113" t="s">
        <v>543</v>
      </c>
      <c r="B205" s="32" t="s">
        <v>37</v>
      </c>
      <c r="C205" s="32">
        <v>10</v>
      </c>
      <c r="D205" s="32" t="s">
        <v>38</v>
      </c>
      <c r="E205" s="39" t="s">
        <v>455</v>
      </c>
      <c r="F205" s="59">
        <f t="shared" si="172"/>
        <v>140472038386</v>
      </c>
      <c r="G205" s="59">
        <f t="shared" si="172"/>
        <v>0</v>
      </c>
      <c r="H205" s="59">
        <f t="shared" si="172"/>
        <v>0</v>
      </c>
      <c r="I205" s="59">
        <f t="shared" si="172"/>
        <v>0</v>
      </c>
      <c r="J205" s="59">
        <f t="shared" si="172"/>
        <v>0</v>
      </c>
      <c r="K205" s="40">
        <f t="shared" si="173"/>
        <v>0</v>
      </c>
      <c r="L205" s="59">
        <f>+L206</f>
        <v>140472038386</v>
      </c>
      <c r="M205" s="323">
        <f t="shared" si="168"/>
        <v>1.536352581758426E-2</v>
      </c>
      <c r="N205" s="59">
        <f t="shared" si="174"/>
        <v>0</v>
      </c>
      <c r="O205" s="59">
        <f t="shared" si="174"/>
        <v>140472038386</v>
      </c>
      <c r="P205" s="59">
        <f t="shared" si="174"/>
        <v>0</v>
      </c>
      <c r="Q205" s="59">
        <f t="shared" si="174"/>
        <v>140472038386</v>
      </c>
      <c r="R205" s="59">
        <f t="shared" si="174"/>
        <v>0</v>
      </c>
      <c r="S205" s="59">
        <f t="shared" si="174"/>
        <v>0</v>
      </c>
      <c r="T205" s="59">
        <f t="shared" si="174"/>
        <v>38305679193</v>
      </c>
      <c r="U205" s="59">
        <f t="shared" si="174"/>
        <v>102166359193</v>
      </c>
      <c r="V205" s="59">
        <f t="shared" si="174"/>
        <v>38305679193</v>
      </c>
      <c r="W205" s="59">
        <f t="shared" si="174"/>
        <v>0</v>
      </c>
      <c r="X205" s="176">
        <f t="shared" si="169"/>
        <v>1</v>
      </c>
      <c r="Y205" s="176">
        <f t="shared" si="170"/>
        <v>0.27269255599282094</v>
      </c>
      <c r="Z205" s="176">
        <f t="shared" si="171"/>
        <v>0.27269255599282094</v>
      </c>
      <c r="AA205" s="176">
        <f t="shared" si="156"/>
        <v>0.27269255599282094</v>
      </c>
      <c r="AB205" s="177">
        <f t="shared" si="165"/>
        <v>1</v>
      </c>
    </row>
    <row r="206" spans="1:28" ht="42" customHeight="1" x14ac:dyDescent="0.25">
      <c r="A206" s="114" t="s">
        <v>544</v>
      </c>
      <c r="B206" s="43" t="s">
        <v>37</v>
      </c>
      <c r="C206" s="43">
        <v>10</v>
      </c>
      <c r="D206" s="43" t="s">
        <v>38</v>
      </c>
      <c r="E206" s="44" t="s">
        <v>268</v>
      </c>
      <c r="F206" s="45">
        <v>140472038386</v>
      </c>
      <c r="G206" s="45">
        <v>0</v>
      </c>
      <c r="H206" s="45">
        <v>0</v>
      </c>
      <c r="I206" s="45">
        <v>0</v>
      </c>
      <c r="J206" s="45">
        <v>0</v>
      </c>
      <c r="K206" s="45">
        <f t="shared" si="173"/>
        <v>0</v>
      </c>
      <c r="L206" s="46">
        <f>+F206+K206</f>
        <v>140472038386</v>
      </c>
      <c r="M206" s="86">
        <f t="shared" si="168"/>
        <v>1.536352581758426E-2</v>
      </c>
      <c r="N206" s="45">
        <v>0</v>
      </c>
      <c r="O206" s="45">
        <v>140472038386</v>
      </c>
      <c r="P206" s="45">
        <f>L206-O206</f>
        <v>0</v>
      </c>
      <c r="Q206" s="45">
        <v>140472038386</v>
      </c>
      <c r="R206" s="45">
        <f>+L206-Q206</f>
        <v>0</v>
      </c>
      <c r="S206" s="45">
        <f>O206-Q206</f>
        <v>0</v>
      </c>
      <c r="T206" s="45">
        <v>38305679193</v>
      </c>
      <c r="U206" s="45">
        <f>+Q206-T206</f>
        <v>102166359193</v>
      </c>
      <c r="V206" s="45">
        <v>38305679193</v>
      </c>
      <c r="W206" s="48">
        <f>+T206-V206</f>
        <v>0</v>
      </c>
      <c r="X206" s="54">
        <f t="shared" si="169"/>
        <v>1</v>
      </c>
      <c r="Y206" s="54">
        <f t="shared" si="170"/>
        <v>0.27269255599282094</v>
      </c>
      <c r="Z206" s="54">
        <f t="shared" si="171"/>
        <v>0.27269255599282094</v>
      </c>
      <c r="AA206" s="54">
        <f t="shared" si="156"/>
        <v>0.27269255599282094</v>
      </c>
      <c r="AB206" s="178">
        <f t="shared" si="165"/>
        <v>1</v>
      </c>
    </row>
    <row r="207" spans="1:28" ht="78" customHeight="1" x14ac:dyDescent="0.25">
      <c r="A207" s="113" t="s">
        <v>545</v>
      </c>
      <c r="B207" s="32" t="s">
        <v>37</v>
      </c>
      <c r="C207" s="32">
        <v>10</v>
      </c>
      <c r="D207" s="32" t="s">
        <v>38</v>
      </c>
      <c r="E207" s="39" t="s">
        <v>546</v>
      </c>
      <c r="F207" s="59">
        <f t="shared" ref="F207:J209" si="175">+F208</f>
        <v>421921519786</v>
      </c>
      <c r="G207" s="59">
        <f t="shared" si="175"/>
        <v>0</v>
      </c>
      <c r="H207" s="59">
        <f t="shared" si="175"/>
        <v>0</v>
      </c>
      <c r="I207" s="59">
        <f t="shared" si="175"/>
        <v>0</v>
      </c>
      <c r="J207" s="59">
        <f t="shared" si="175"/>
        <v>0</v>
      </c>
      <c r="K207" s="40">
        <f t="shared" si="173"/>
        <v>0</v>
      </c>
      <c r="L207" s="59">
        <f>+L208</f>
        <v>421921519786</v>
      </c>
      <c r="M207" s="323">
        <f t="shared" si="168"/>
        <v>4.6145853913034988E-2</v>
      </c>
      <c r="N207" s="59">
        <f t="shared" ref="N207:W209" si="176">+N208</f>
        <v>0</v>
      </c>
      <c r="O207" s="59">
        <f t="shared" si="176"/>
        <v>421921519786</v>
      </c>
      <c r="P207" s="59">
        <f t="shared" si="176"/>
        <v>0</v>
      </c>
      <c r="Q207" s="59">
        <f t="shared" si="176"/>
        <v>421921519786</v>
      </c>
      <c r="R207" s="59">
        <f t="shared" si="176"/>
        <v>0</v>
      </c>
      <c r="S207" s="59">
        <f t="shared" si="176"/>
        <v>0</v>
      </c>
      <c r="T207" s="59">
        <f t="shared" si="176"/>
        <v>112290365804</v>
      </c>
      <c r="U207" s="59">
        <f t="shared" si="176"/>
        <v>309631153982</v>
      </c>
      <c r="V207" s="59">
        <f t="shared" si="176"/>
        <v>112290365804</v>
      </c>
      <c r="W207" s="59">
        <f t="shared" si="176"/>
        <v>0</v>
      </c>
      <c r="X207" s="176">
        <f t="shared" si="169"/>
        <v>1</v>
      </c>
      <c r="Y207" s="176">
        <f t="shared" si="170"/>
        <v>0.26614040891053398</v>
      </c>
      <c r="Z207" s="176">
        <f t="shared" si="171"/>
        <v>0.26614040891053398</v>
      </c>
      <c r="AA207" s="176">
        <f t="shared" si="156"/>
        <v>0.26614040891053398</v>
      </c>
      <c r="AB207" s="177">
        <f t="shared" si="165"/>
        <v>1</v>
      </c>
    </row>
    <row r="208" spans="1:28" ht="78" customHeight="1" x14ac:dyDescent="0.25">
      <c r="A208" s="113" t="s">
        <v>547</v>
      </c>
      <c r="B208" s="32" t="s">
        <v>37</v>
      </c>
      <c r="C208" s="32">
        <v>10</v>
      </c>
      <c r="D208" s="32" t="s">
        <v>38</v>
      </c>
      <c r="E208" s="39" t="s">
        <v>257</v>
      </c>
      <c r="F208" s="59">
        <f t="shared" si="175"/>
        <v>421921519786</v>
      </c>
      <c r="G208" s="59">
        <f t="shared" si="175"/>
        <v>0</v>
      </c>
      <c r="H208" s="59">
        <f t="shared" si="175"/>
        <v>0</v>
      </c>
      <c r="I208" s="59">
        <f t="shared" si="175"/>
        <v>0</v>
      </c>
      <c r="J208" s="59">
        <f t="shared" si="175"/>
        <v>0</v>
      </c>
      <c r="K208" s="40">
        <f t="shared" si="173"/>
        <v>0</v>
      </c>
      <c r="L208" s="59">
        <f>+L209</f>
        <v>421921519786</v>
      </c>
      <c r="M208" s="323">
        <f t="shared" si="168"/>
        <v>4.6145853913034988E-2</v>
      </c>
      <c r="N208" s="59">
        <f t="shared" si="176"/>
        <v>0</v>
      </c>
      <c r="O208" s="59">
        <f t="shared" si="176"/>
        <v>421921519786</v>
      </c>
      <c r="P208" s="59">
        <f t="shared" si="176"/>
        <v>0</v>
      </c>
      <c r="Q208" s="59">
        <f t="shared" si="176"/>
        <v>421921519786</v>
      </c>
      <c r="R208" s="59">
        <f t="shared" si="176"/>
        <v>0</v>
      </c>
      <c r="S208" s="59">
        <f t="shared" si="176"/>
        <v>0</v>
      </c>
      <c r="T208" s="59">
        <f t="shared" si="176"/>
        <v>112290365804</v>
      </c>
      <c r="U208" s="59">
        <f t="shared" si="176"/>
        <v>309631153982</v>
      </c>
      <c r="V208" s="59">
        <f t="shared" si="176"/>
        <v>112290365804</v>
      </c>
      <c r="W208" s="59">
        <f t="shared" si="176"/>
        <v>0</v>
      </c>
      <c r="X208" s="176">
        <f t="shared" si="169"/>
        <v>1</v>
      </c>
      <c r="Y208" s="176">
        <f t="shared" si="170"/>
        <v>0.26614040891053398</v>
      </c>
      <c r="Z208" s="176">
        <f t="shared" si="171"/>
        <v>0.26614040891053398</v>
      </c>
      <c r="AA208" s="176">
        <f t="shared" si="156"/>
        <v>0.26614040891053398</v>
      </c>
      <c r="AB208" s="177">
        <f t="shared" si="165"/>
        <v>1</v>
      </c>
    </row>
    <row r="209" spans="1:28" ht="42" customHeight="1" x14ac:dyDescent="0.25">
      <c r="A209" s="113" t="s">
        <v>548</v>
      </c>
      <c r="B209" s="32" t="s">
        <v>37</v>
      </c>
      <c r="C209" s="32">
        <v>10</v>
      </c>
      <c r="D209" s="32" t="s">
        <v>38</v>
      </c>
      <c r="E209" s="39" t="s">
        <v>455</v>
      </c>
      <c r="F209" s="59">
        <f t="shared" si="175"/>
        <v>421921519786</v>
      </c>
      <c r="G209" s="59">
        <f t="shared" si="175"/>
        <v>0</v>
      </c>
      <c r="H209" s="59">
        <f t="shared" si="175"/>
        <v>0</v>
      </c>
      <c r="I209" s="59">
        <f t="shared" si="175"/>
        <v>0</v>
      </c>
      <c r="J209" s="59">
        <f t="shared" si="175"/>
        <v>0</v>
      </c>
      <c r="K209" s="40">
        <f t="shared" si="173"/>
        <v>0</v>
      </c>
      <c r="L209" s="59">
        <f>+L210</f>
        <v>421921519786</v>
      </c>
      <c r="M209" s="323">
        <f t="shared" si="168"/>
        <v>4.6145853913034988E-2</v>
      </c>
      <c r="N209" s="59">
        <f t="shared" si="176"/>
        <v>0</v>
      </c>
      <c r="O209" s="59">
        <f t="shared" si="176"/>
        <v>421921519786</v>
      </c>
      <c r="P209" s="59">
        <f t="shared" si="176"/>
        <v>0</v>
      </c>
      <c r="Q209" s="59">
        <f t="shared" si="176"/>
        <v>421921519786</v>
      </c>
      <c r="R209" s="59">
        <f t="shared" si="176"/>
        <v>0</v>
      </c>
      <c r="S209" s="59">
        <f t="shared" si="176"/>
        <v>0</v>
      </c>
      <c r="T209" s="59">
        <f t="shared" si="176"/>
        <v>112290365804</v>
      </c>
      <c r="U209" s="59">
        <f t="shared" si="176"/>
        <v>309631153982</v>
      </c>
      <c r="V209" s="59">
        <f t="shared" si="176"/>
        <v>112290365804</v>
      </c>
      <c r="W209" s="59">
        <f t="shared" si="176"/>
        <v>0</v>
      </c>
      <c r="X209" s="176">
        <f t="shared" si="169"/>
        <v>1</v>
      </c>
      <c r="Y209" s="176">
        <f t="shared" si="170"/>
        <v>0.26614040891053398</v>
      </c>
      <c r="Z209" s="176">
        <f t="shared" si="171"/>
        <v>0.26614040891053398</v>
      </c>
      <c r="AA209" s="176">
        <f t="shared" si="156"/>
        <v>0.26614040891053398</v>
      </c>
      <c r="AB209" s="177">
        <f t="shared" si="165"/>
        <v>1</v>
      </c>
    </row>
    <row r="210" spans="1:28" ht="42" customHeight="1" x14ac:dyDescent="0.25">
      <c r="A210" s="114" t="s">
        <v>549</v>
      </c>
      <c r="B210" s="43" t="s">
        <v>37</v>
      </c>
      <c r="C210" s="43">
        <v>10</v>
      </c>
      <c r="D210" s="43" t="s">
        <v>38</v>
      </c>
      <c r="E210" s="44" t="s">
        <v>268</v>
      </c>
      <c r="F210" s="45">
        <v>421921519786</v>
      </c>
      <c r="G210" s="45">
        <v>0</v>
      </c>
      <c r="H210" s="45">
        <v>0</v>
      </c>
      <c r="I210" s="45">
        <v>0</v>
      </c>
      <c r="J210" s="45">
        <v>0</v>
      </c>
      <c r="K210" s="45">
        <f t="shared" si="173"/>
        <v>0</v>
      </c>
      <c r="L210" s="46">
        <f>+F210+K210</f>
        <v>421921519786</v>
      </c>
      <c r="M210" s="86">
        <f t="shared" si="168"/>
        <v>4.6145853913034988E-2</v>
      </c>
      <c r="N210" s="45">
        <v>0</v>
      </c>
      <c r="O210" s="45">
        <v>421921519786</v>
      </c>
      <c r="P210" s="45">
        <f>L210-O210</f>
        <v>0</v>
      </c>
      <c r="Q210" s="45">
        <v>421921519786</v>
      </c>
      <c r="R210" s="45">
        <f>+L210-Q210</f>
        <v>0</v>
      </c>
      <c r="S210" s="45">
        <f>O210-Q210</f>
        <v>0</v>
      </c>
      <c r="T210" s="45">
        <v>112290365804</v>
      </c>
      <c r="U210" s="45">
        <f>+Q210-T210</f>
        <v>309631153982</v>
      </c>
      <c r="V210" s="45">
        <v>112290365804</v>
      </c>
      <c r="W210" s="48">
        <f>+T210-V210</f>
        <v>0</v>
      </c>
      <c r="X210" s="54">
        <f t="shared" si="169"/>
        <v>1</v>
      </c>
      <c r="Y210" s="54">
        <f t="shared" si="170"/>
        <v>0.26614040891053398</v>
      </c>
      <c r="Z210" s="54">
        <f t="shared" si="171"/>
        <v>0.26614040891053398</v>
      </c>
      <c r="AA210" s="54">
        <f t="shared" si="156"/>
        <v>0.26614040891053398</v>
      </c>
      <c r="AB210" s="178">
        <f t="shared" si="165"/>
        <v>1</v>
      </c>
    </row>
    <row r="211" spans="1:28" ht="75.75" customHeight="1" x14ac:dyDescent="0.25">
      <c r="A211" s="113" t="s">
        <v>550</v>
      </c>
      <c r="B211" s="32" t="s">
        <v>37</v>
      </c>
      <c r="C211" s="32">
        <v>10</v>
      </c>
      <c r="D211" s="32" t="s">
        <v>38</v>
      </c>
      <c r="E211" s="39" t="s">
        <v>551</v>
      </c>
      <c r="F211" s="59">
        <f t="shared" ref="F211:J213" si="177">+F212</f>
        <v>61846862223</v>
      </c>
      <c r="G211" s="59">
        <f t="shared" si="177"/>
        <v>0</v>
      </c>
      <c r="H211" s="59">
        <f t="shared" si="177"/>
        <v>0</v>
      </c>
      <c r="I211" s="59">
        <f t="shared" si="177"/>
        <v>0</v>
      </c>
      <c r="J211" s="59">
        <f t="shared" si="177"/>
        <v>0</v>
      </c>
      <c r="K211" s="40">
        <f t="shared" si="173"/>
        <v>0</v>
      </c>
      <c r="L211" s="59">
        <f>+L212</f>
        <v>61846862223</v>
      </c>
      <c r="M211" s="323">
        <f t="shared" si="168"/>
        <v>6.7642348998214327E-3</v>
      </c>
      <c r="N211" s="59">
        <f t="shared" ref="N211:W213" si="178">+N212</f>
        <v>0</v>
      </c>
      <c r="O211" s="59">
        <f t="shared" si="178"/>
        <v>61846862223</v>
      </c>
      <c r="P211" s="59">
        <f t="shared" si="178"/>
        <v>0</v>
      </c>
      <c r="Q211" s="59">
        <f t="shared" si="178"/>
        <v>61846862223</v>
      </c>
      <c r="R211" s="59">
        <f t="shared" si="178"/>
        <v>0</v>
      </c>
      <c r="S211" s="59">
        <f t="shared" si="178"/>
        <v>0</v>
      </c>
      <c r="T211" s="59">
        <f t="shared" si="178"/>
        <v>14484696692</v>
      </c>
      <c r="U211" s="59">
        <f t="shared" si="178"/>
        <v>47362165531</v>
      </c>
      <c r="V211" s="59">
        <f t="shared" si="178"/>
        <v>14484696692</v>
      </c>
      <c r="W211" s="59">
        <f t="shared" si="178"/>
        <v>0</v>
      </c>
      <c r="X211" s="176">
        <f t="shared" si="169"/>
        <v>1</v>
      </c>
      <c r="Y211" s="176">
        <f t="shared" si="170"/>
        <v>0.2342026122485053</v>
      </c>
      <c r="Z211" s="176">
        <f t="shared" si="171"/>
        <v>0.2342026122485053</v>
      </c>
      <c r="AA211" s="176">
        <f t="shared" si="156"/>
        <v>0.2342026122485053</v>
      </c>
      <c r="AB211" s="177">
        <f t="shared" si="165"/>
        <v>1</v>
      </c>
    </row>
    <row r="212" spans="1:28" ht="75" customHeight="1" x14ac:dyDescent="0.25">
      <c r="A212" s="113" t="s">
        <v>552</v>
      </c>
      <c r="B212" s="32" t="s">
        <v>37</v>
      </c>
      <c r="C212" s="32">
        <v>10</v>
      </c>
      <c r="D212" s="32" t="s">
        <v>38</v>
      </c>
      <c r="E212" s="39" t="s">
        <v>257</v>
      </c>
      <c r="F212" s="59">
        <f t="shared" si="177"/>
        <v>61846862223</v>
      </c>
      <c r="G212" s="59">
        <f t="shared" si="177"/>
        <v>0</v>
      </c>
      <c r="H212" s="59">
        <f t="shared" si="177"/>
        <v>0</v>
      </c>
      <c r="I212" s="59">
        <f t="shared" si="177"/>
        <v>0</v>
      </c>
      <c r="J212" s="59">
        <f t="shared" si="177"/>
        <v>0</v>
      </c>
      <c r="K212" s="40">
        <f t="shared" si="173"/>
        <v>0</v>
      </c>
      <c r="L212" s="59">
        <f>+L213</f>
        <v>61846862223</v>
      </c>
      <c r="M212" s="323">
        <f t="shared" si="168"/>
        <v>6.7642348998214327E-3</v>
      </c>
      <c r="N212" s="59">
        <f t="shared" si="178"/>
        <v>0</v>
      </c>
      <c r="O212" s="59">
        <f t="shared" si="178"/>
        <v>61846862223</v>
      </c>
      <c r="P212" s="59">
        <f t="shared" si="178"/>
        <v>0</v>
      </c>
      <c r="Q212" s="59">
        <f t="shared" si="178"/>
        <v>61846862223</v>
      </c>
      <c r="R212" s="59">
        <f t="shared" si="178"/>
        <v>0</v>
      </c>
      <c r="S212" s="59">
        <f t="shared" si="178"/>
        <v>0</v>
      </c>
      <c r="T212" s="59">
        <f t="shared" si="178"/>
        <v>14484696692</v>
      </c>
      <c r="U212" s="59">
        <f t="shared" si="178"/>
        <v>47362165531</v>
      </c>
      <c r="V212" s="59">
        <f t="shared" si="178"/>
        <v>14484696692</v>
      </c>
      <c r="W212" s="59">
        <f t="shared" si="178"/>
        <v>0</v>
      </c>
      <c r="X212" s="176">
        <f t="shared" si="169"/>
        <v>1</v>
      </c>
      <c r="Y212" s="176">
        <f t="shared" si="170"/>
        <v>0.2342026122485053</v>
      </c>
      <c r="Z212" s="176">
        <f t="shared" si="171"/>
        <v>0.2342026122485053</v>
      </c>
      <c r="AA212" s="176">
        <f t="shared" si="156"/>
        <v>0.2342026122485053</v>
      </c>
      <c r="AB212" s="177">
        <f t="shared" si="165"/>
        <v>1</v>
      </c>
    </row>
    <row r="213" spans="1:28" ht="42" customHeight="1" x14ac:dyDescent="0.25">
      <c r="A213" s="113" t="s">
        <v>553</v>
      </c>
      <c r="B213" s="32" t="s">
        <v>37</v>
      </c>
      <c r="C213" s="32">
        <v>10</v>
      </c>
      <c r="D213" s="32" t="s">
        <v>38</v>
      </c>
      <c r="E213" s="39" t="s">
        <v>455</v>
      </c>
      <c r="F213" s="59">
        <f t="shared" si="177"/>
        <v>61846862223</v>
      </c>
      <c r="G213" s="59">
        <f t="shared" si="177"/>
        <v>0</v>
      </c>
      <c r="H213" s="59">
        <f t="shared" si="177"/>
        <v>0</v>
      </c>
      <c r="I213" s="59">
        <f t="shared" si="177"/>
        <v>0</v>
      </c>
      <c r="J213" s="59">
        <f t="shared" si="177"/>
        <v>0</v>
      </c>
      <c r="K213" s="40">
        <f t="shared" si="173"/>
        <v>0</v>
      </c>
      <c r="L213" s="59">
        <f>+L214</f>
        <v>61846862223</v>
      </c>
      <c r="M213" s="323">
        <f t="shared" si="168"/>
        <v>6.7642348998214327E-3</v>
      </c>
      <c r="N213" s="59">
        <f t="shared" si="178"/>
        <v>0</v>
      </c>
      <c r="O213" s="59">
        <f t="shared" si="178"/>
        <v>61846862223</v>
      </c>
      <c r="P213" s="59">
        <f t="shared" si="178"/>
        <v>0</v>
      </c>
      <c r="Q213" s="59">
        <f t="shared" si="178"/>
        <v>61846862223</v>
      </c>
      <c r="R213" s="59">
        <f t="shared" si="178"/>
        <v>0</v>
      </c>
      <c r="S213" s="59">
        <f t="shared" si="178"/>
        <v>0</v>
      </c>
      <c r="T213" s="59">
        <f t="shared" si="178"/>
        <v>14484696692</v>
      </c>
      <c r="U213" s="59">
        <f t="shared" si="178"/>
        <v>47362165531</v>
      </c>
      <c r="V213" s="59">
        <f t="shared" si="178"/>
        <v>14484696692</v>
      </c>
      <c r="W213" s="59">
        <f t="shared" si="178"/>
        <v>0</v>
      </c>
      <c r="X213" s="176">
        <f t="shared" si="169"/>
        <v>1</v>
      </c>
      <c r="Y213" s="176">
        <f t="shared" si="170"/>
        <v>0.2342026122485053</v>
      </c>
      <c r="Z213" s="176">
        <f t="shared" si="171"/>
        <v>0.2342026122485053</v>
      </c>
      <c r="AA213" s="176">
        <f t="shared" si="156"/>
        <v>0.2342026122485053</v>
      </c>
      <c r="AB213" s="177">
        <f t="shared" si="165"/>
        <v>1</v>
      </c>
    </row>
    <row r="214" spans="1:28" ht="42" customHeight="1" x14ac:dyDescent="0.25">
      <c r="A214" s="114" t="s">
        <v>554</v>
      </c>
      <c r="B214" s="43" t="s">
        <v>37</v>
      </c>
      <c r="C214" s="43">
        <v>10</v>
      </c>
      <c r="D214" s="43" t="s">
        <v>38</v>
      </c>
      <c r="E214" s="44" t="s">
        <v>268</v>
      </c>
      <c r="F214" s="45">
        <v>61846862223</v>
      </c>
      <c r="G214" s="45">
        <v>0</v>
      </c>
      <c r="H214" s="45">
        <v>0</v>
      </c>
      <c r="I214" s="45">
        <v>0</v>
      </c>
      <c r="J214" s="45">
        <v>0</v>
      </c>
      <c r="K214" s="45">
        <f t="shared" si="173"/>
        <v>0</v>
      </c>
      <c r="L214" s="46">
        <f>+F214+K214</f>
        <v>61846862223</v>
      </c>
      <c r="M214" s="86">
        <f t="shared" si="168"/>
        <v>6.7642348998214327E-3</v>
      </c>
      <c r="N214" s="45">
        <v>0</v>
      </c>
      <c r="O214" s="45">
        <v>61846862223</v>
      </c>
      <c r="P214" s="45">
        <f>L214-O214</f>
        <v>0</v>
      </c>
      <c r="Q214" s="45">
        <v>61846862223</v>
      </c>
      <c r="R214" s="45">
        <f>+L214-Q214</f>
        <v>0</v>
      </c>
      <c r="S214" s="45">
        <f>O214-Q214</f>
        <v>0</v>
      </c>
      <c r="T214" s="45">
        <v>14484696692</v>
      </c>
      <c r="U214" s="45">
        <f>+Q214-T214</f>
        <v>47362165531</v>
      </c>
      <c r="V214" s="45">
        <v>14484696692</v>
      </c>
      <c r="W214" s="48">
        <f>+T214-V214</f>
        <v>0</v>
      </c>
      <c r="X214" s="54">
        <f t="shared" si="169"/>
        <v>1</v>
      </c>
      <c r="Y214" s="54">
        <f t="shared" si="170"/>
        <v>0.2342026122485053</v>
      </c>
      <c r="Z214" s="54">
        <f t="shared" si="171"/>
        <v>0.2342026122485053</v>
      </c>
      <c r="AA214" s="54">
        <f t="shared" si="156"/>
        <v>0.2342026122485053</v>
      </c>
      <c r="AB214" s="178">
        <f t="shared" si="165"/>
        <v>1</v>
      </c>
    </row>
    <row r="215" spans="1:28" ht="68.25" customHeight="1" x14ac:dyDescent="0.25">
      <c r="A215" s="199" t="s">
        <v>555</v>
      </c>
      <c r="B215" s="135" t="s">
        <v>37</v>
      </c>
      <c r="C215" s="32">
        <v>10</v>
      </c>
      <c r="D215" s="32" t="s">
        <v>38</v>
      </c>
      <c r="E215" s="72" t="s">
        <v>556</v>
      </c>
      <c r="F215" s="60">
        <f t="shared" ref="F215:J217" si="179">+F216</f>
        <v>2576582587</v>
      </c>
      <c r="G215" s="60">
        <f t="shared" si="179"/>
        <v>0</v>
      </c>
      <c r="H215" s="60">
        <f t="shared" si="179"/>
        <v>0</v>
      </c>
      <c r="I215" s="60">
        <f t="shared" si="179"/>
        <v>0</v>
      </c>
      <c r="J215" s="59">
        <f t="shared" si="179"/>
        <v>0</v>
      </c>
      <c r="K215" s="40">
        <f t="shared" si="173"/>
        <v>0</v>
      </c>
      <c r="L215" s="59">
        <f>+L216</f>
        <v>2576582587</v>
      </c>
      <c r="M215" s="323">
        <f t="shared" si="168"/>
        <v>2.8180265304997369E-4</v>
      </c>
      <c r="N215" s="60">
        <f t="shared" ref="N215:W217" si="180">+N216</f>
        <v>0</v>
      </c>
      <c r="O215" s="60">
        <f t="shared" si="180"/>
        <v>198961000</v>
      </c>
      <c r="P215" s="59">
        <f t="shared" si="180"/>
        <v>2377621587</v>
      </c>
      <c r="Q215" s="59">
        <f t="shared" si="180"/>
        <v>186022644.44</v>
      </c>
      <c r="R215" s="59">
        <f t="shared" si="180"/>
        <v>2390559942.5599999</v>
      </c>
      <c r="S215" s="59">
        <f t="shared" si="180"/>
        <v>12938355.560000002</v>
      </c>
      <c r="T215" s="59">
        <f t="shared" si="180"/>
        <v>181861874.44</v>
      </c>
      <c r="U215" s="59">
        <f t="shared" si="180"/>
        <v>4160770</v>
      </c>
      <c r="V215" s="59">
        <f t="shared" si="180"/>
        <v>181861874.44</v>
      </c>
      <c r="W215" s="59">
        <f t="shared" si="180"/>
        <v>0</v>
      </c>
      <c r="X215" s="183">
        <f t="shared" si="169"/>
        <v>7.2197431349015018E-2</v>
      </c>
      <c r="Y215" s="183">
        <f t="shared" si="170"/>
        <v>7.0582590815281329E-2</v>
      </c>
      <c r="Z215" s="183">
        <f t="shared" si="171"/>
        <v>7.0582590815281329E-2</v>
      </c>
      <c r="AA215" s="183">
        <f t="shared" si="156"/>
        <v>0.97763299187297592</v>
      </c>
      <c r="AB215" s="177">
        <f t="shared" si="165"/>
        <v>1</v>
      </c>
    </row>
    <row r="216" spans="1:28" ht="81.75" customHeight="1" x14ac:dyDescent="0.25">
      <c r="A216" s="199" t="s">
        <v>557</v>
      </c>
      <c r="B216" s="135" t="s">
        <v>37</v>
      </c>
      <c r="C216" s="32">
        <v>10</v>
      </c>
      <c r="D216" s="32" t="s">
        <v>38</v>
      </c>
      <c r="E216" s="39" t="s">
        <v>257</v>
      </c>
      <c r="F216" s="60">
        <f t="shared" si="179"/>
        <v>2576582587</v>
      </c>
      <c r="G216" s="60">
        <f t="shared" si="179"/>
        <v>0</v>
      </c>
      <c r="H216" s="60">
        <f t="shared" si="179"/>
        <v>0</v>
      </c>
      <c r="I216" s="60">
        <f t="shared" si="179"/>
        <v>0</v>
      </c>
      <c r="J216" s="59">
        <f t="shared" si="179"/>
        <v>0</v>
      </c>
      <c r="K216" s="40">
        <f t="shared" si="173"/>
        <v>0</v>
      </c>
      <c r="L216" s="59">
        <f>+L217</f>
        <v>2576582587</v>
      </c>
      <c r="M216" s="323">
        <f t="shared" si="168"/>
        <v>2.8180265304997369E-4</v>
      </c>
      <c r="N216" s="60">
        <f t="shared" si="180"/>
        <v>0</v>
      </c>
      <c r="O216" s="60">
        <f t="shared" si="180"/>
        <v>198961000</v>
      </c>
      <c r="P216" s="59">
        <f t="shared" si="180"/>
        <v>2377621587</v>
      </c>
      <c r="Q216" s="59">
        <f t="shared" si="180"/>
        <v>186022644.44</v>
      </c>
      <c r="R216" s="59">
        <f t="shared" si="180"/>
        <v>2390559942.5599999</v>
      </c>
      <c r="S216" s="59">
        <f t="shared" si="180"/>
        <v>12938355.560000002</v>
      </c>
      <c r="T216" s="59">
        <f t="shared" si="180"/>
        <v>181861874.44</v>
      </c>
      <c r="U216" s="59">
        <f t="shared" si="180"/>
        <v>4160770</v>
      </c>
      <c r="V216" s="59">
        <f t="shared" si="180"/>
        <v>181861874.44</v>
      </c>
      <c r="W216" s="59">
        <f t="shared" si="180"/>
        <v>0</v>
      </c>
      <c r="X216" s="183">
        <f t="shared" si="169"/>
        <v>7.2197431349015018E-2</v>
      </c>
      <c r="Y216" s="183">
        <f t="shared" si="170"/>
        <v>7.0582590815281329E-2</v>
      </c>
      <c r="Z216" s="183">
        <f t="shared" si="171"/>
        <v>7.0582590815281329E-2</v>
      </c>
      <c r="AA216" s="183">
        <f t="shared" si="156"/>
        <v>0.97763299187297592</v>
      </c>
      <c r="AB216" s="177">
        <f t="shared" si="165"/>
        <v>1</v>
      </c>
    </row>
    <row r="217" spans="1:28" ht="41.25" customHeight="1" x14ac:dyDescent="0.25">
      <c r="A217" s="199" t="s">
        <v>558</v>
      </c>
      <c r="B217" s="135" t="s">
        <v>37</v>
      </c>
      <c r="C217" s="32">
        <v>10</v>
      </c>
      <c r="D217" s="32" t="s">
        <v>38</v>
      </c>
      <c r="E217" s="72" t="s">
        <v>455</v>
      </c>
      <c r="F217" s="60">
        <f t="shared" si="179"/>
        <v>2576582587</v>
      </c>
      <c r="G217" s="60">
        <f t="shared" si="179"/>
        <v>0</v>
      </c>
      <c r="H217" s="60">
        <f t="shared" si="179"/>
        <v>0</v>
      </c>
      <c r="I217" s="60">
        <f t="shared" si="179"/>
        <v>0</v>
      </c>
      <c r="J217" s="59">
        <f t="shared" si="179"/>
        <v>0</v>
      </c>
      <c r="K217" s="40">
        <f t="shared" si="173"/>
        <v>0</v>
      </c>
      <c r="L217" s="59">
        <f>+L218</f>
        <v>2576582587</v>
      </c>
      <c r="M217" s="323">
        <f t="shared" si="168"/>
        <v>2.8180265304997369E-4</v>
      </c>
      <c r="N217" s="60">
        <f t="shared" si="180"/>
        <v>0</v>
      </c>
      <c r="O217" s="60">
        <f t="shared" si="180"/>
        <v>198961000</v>
      </c>
      <c r="P217" s="59">
        <f t="shared" si="180"/>
        <v>2377621587</v>
      </c>
      <c r="Q217" s="59">
        <f t="shared" si="180"/>
        <v>186022644.44</v>
      </c>
      <c r="R217" s="59">
        <f t="shared" si="180"/>
        <v>2390559942.5599999</v>
      </c>
      <c r="S217" s="59">
        <f t="shared" si="180"/>
        <v>12938355.560000002</v>
      </c>
      <c r="T217" s="59">
        <f t="shared" si="180"/>
        <v>181861874.44</v>
      </c>
      <c r="U217" s="59">
        <f t="shared" si="180"/>
        <v>4160770</v>
      </c>
      <c r="V217" s="59">
        <f t="shared" si="180"/>
        <v>181861874.44</v>
      </c>
      <c r="W217" s="59">
        <f t="shared" si="180"/>
        <v>0</v>
      </c>
      <c r="X217" s="183">
        <f t="shared" si="169"/>
        <v>7.2197431349015018E-2</v>
      </c>
      <c r="Y217" s="183">
        <f t="shared" si="170"/>
        <v>7.0582590815281329E-2</v>
      </c>
      <c r="Z217" s="183">
        <f t="shared" si="171"/>
        <v>7.0582590815281329E-2</v>
      </c>
      <c r="AA217" s="183">
        <f t="shared" si="156"/>
        <v>0.97763299187297592</v>
      </c>
      <c r="AB217" s="177">
        <f t="shared" si="165"/>
        <v>1</v>
      </c>
    </row>
    <row r="218" spans="1:28" ht="42" customHeight="1" x14ac:dyDescent="0.25">
      <c r="A218" s="202" t="s">
        <v>559</v>
      </c>
      <c r="B218" s="148" t="s">
        <v>37</v>
      </c>
      <c r="C218" s="43">
        <v>10</v>
      </c>
      <c r="D218" s="43" t="s">
        <v>38</v>
      </c>
      <c r="E218" s="44" t="s">
        <v>268</v>
      </c>
      <c r="F218" s="45">
        <v>2576582587</v>
      </c>
      <c r="G218" s="45">
        <v>0</v>
      </c>
      <c r="H218" s="45">
        <v>0</v>
      </c>
      <c r="I218" s="45">
        <v>0</v>
      </c>
      <c r="J218" s="45">
        <v>0</v>
      </c>
      <c r="K218" s="45">
        <f t="shared" si="173"/>
        <v>0</v>
      </c>
      <c r="L218" s="46">
        <f>+F218+K218</f>
        <v>2576582587</v>
      </c>
      <c r="M218" s="86">
        <f t="shared" si="168"/>
        <v>2.8180265304997369E-4</v>
      </c>
      <c r="N218" s="45">
        <v>0</v>
      </c>
      <c r="O218" s="45">
        <v>198961000</v>
      </c>
      <c r="P218" s="45">
        <f>L218-O218</f>
        <v>2377621587</v>
      </c>
      <c r="Q218" s="45">
        <v>186022644.44</v>
      </c>
      <c r="R218" s="45">
        <f>+L218-Q218</f>
        <v>2390559942.5599999</v>
      </c>
      <c r="S218" s="45">
        <f>O218-Q218</f>
        <v>12938355.560000002</v>
      </c>
      <c r="T218" s="45">
        <v>181861874.44</v>
      </c>
      <c r="U218" s="45">
        <f>+Q218-T218</f>
        <v>4160770</v>
      </c>
      <c r="V218" s="45">
        <v>181861874.44</v>
      </c>
      <c r="W218" s="48">
        <f>+T218-V218</f>
        <v>0</v>
      </c>
      <c r="X218" s="182">
        <f t="shared" si="169"/>
        <v>7.2197431349015018E-2</v>
      </c>
      <c r="Y218" s="182">
        <f t="shared" si="170"/>
        <v>7.0582590815281329E-2</v>
      </c>
      <c r="Z218" s="182">
        <f t="shared" si="171"/>
        <v>7.0582590815281329E-2</v>
      </c>
      <c r="AA218" s="182">
        <f t="shared" si="156"/>
        <v>0.97763299187297592</v>
      </c>
      <c r="AB218" s="178">
        <f t="shared" si="165"/>
        <v>1</v>
      </c>
    </row>
    <row r="219" spans="1:28" ht="90" customHeight="1" x14ac:dyDescent="0.25">
      <c r="A219" s="199" t="s">
        <v>561</v>
      </c>
      <c r="B219" s="135" t="s">
        <v>37</v>
      </c>
      <c r="C219" s="32">
        <v>10</v>
      </c>
      <c r="D219" s="32" t="s">
        <v>38</v>
      </c>
      <c r="E219" s="72" t="s">
        <v>562</v>
      </c>
      <c r="F219" s="60">
        <f t="shared" ref="F219:J221" si="181">+F220</f>
        <v>340140614334</v>
      </c>
      <c r="G219" s="60">
        <f t="shared" si="181"/>
        <v>0</v>
      </c>
      <c r="H219" s="60">
        <f t="shared" si="181"/>
        <v>0</v>
      </c>
      <c r="I219" s="60">
        <f t="shared" si="181"/>
        <v>0</v>
      </c>
      <c r="J219" s="59">
        <f t="shared" si="181"/>
        <v>0</v>
      </c>
      <c r="K219" s="40">
        <f t="shared" si="173"/>
        <v>0</v>
      </c>
      <c r="L219" s="59">
        <f>+L220</f>
        <v>340140614334</v>
      </c>
      <c r="M219" s="323">
        <f t="shared" si="168"/>
        <v>3.7201418659346508E-2</v>
      </c>
      <c r="N219" s="60">
        <f t="shared" ref="N219:W221" si="182">+N220</f>
        <v>0</v>
      </c>
      <c r="O219" s="60">
        <f t="shared" si="182"/>
        <v>340140614334</v>
      </c>
      <c r="P219" s="59">
        <f t="shared" si="182"/>
        <v>0</v>
      </c>
      <c r="Q219" s="59">
        <f t="shared" si="182"/>
        <v>340140614334</v>
      </c>
      <c r="R219" s="59">
        <f t="shared" si="182"/>
        <v>0</v>
      </c>
      <c r="S219" s="59">
        <f t="shared" si="182"/>
        <v>0</v>
      </c>
      <c r="T219" s="59">
        <f t="shared" si="182"/>
        <v>34020083601</v>
      </c>
      <c r="U219" s="59">
        <f t="shared" si="182"/>
        <v>306120530733</v>
      </c>
      <c r="V219" s="59">
        <f t="shared" si="182"/>
        <v>34020083601</v>
      </c>
      <c r="W219" s="59">
        <f t="shared" si="182"/>
        <v>0</v>
      </c>
      <c r="X219" s="176">
        <f t="shared" si="169"/>
        <v>1</v>
      </c>
      <c r="Y219" s="176">
        <f t="shared" si="170"/>
        <v>0.10001770493538913</v>
      </c>
      <c r="Z219" s="176">
        <f t="shared" si="171"/>
        <v>0.10001770493538913</v>
      </c>
      <c r="AA219" s="176">
        <f t="shared" si="156"/>
        <v>0.10001770493538913</v>
      </c>
      <c r="AB219" s="177">
        <f t="shared" si="165"/>
        <v>1</v>
      </c>
    </row>
    <row r="220" spans="1:28" ht="84.75" customHeight="1" x14ac:dyDescent="0.25">
      <c r="A220" s="199" t="s">
        <v>563</v>
      </c>
      <c r="B220" s="135" t="s">
        <v>37</v>
      </c>
      <c r="C220" s="32">
        <v>10</v>
      </c>
      <c r="D220" s="32" t="s">
        <v>38</v>
      </c>
      <c r="E220" s="39" t="s">
        <v>257</v>
      </c>
      <c r="F220" s="60">
        <f t="shared" si="181"/>
        <v>340140614334</v>
      </c>
      <c r="G220" s="60">
        <f t="shared" si="181"/>
        <v>0</v>
      </c>
      <c r="H220" s="60">
        <f t="shared" si="181"/>
        <v>0</v>
      </c>
      <c r="I220" s="60">
        <f t="shared" si="181"/>
        <v>0</v>
      </c>
      <c r="J220" s="59">
        <f t="shared" si="181"/>
        <v>0</v>
      </c>
      <c r="K220" s="40">
        <f t="shared" si="173"/>
        <v>0</v>
      </c>
      <c r="L220" s="59">
        <f>+L221</f>
        <v>340140614334</v>
      </c>
      <c r="M220" s="323">
        <f t="shared" si="168"/>
        <v>3.7201418659346508E-2</v>
      </c>
      <c r="N220" s="60">
        <f t="shared" si="182"/>
        <v>0</v>
      </c>
      <c r="O220" s="60">
        <f t="shared" si="182"/>
        <v>340140614334</v>
      </c>
      <c r="P220" s="59">
        <f t="shared" si="182"/>
        <v>0</v>
      </c>
      <c r="Q220" s="59">
        <f t="shared" si="182"/>
        <v>340140614334</v>
      </c>
      <c r="R220" s="59">
        <f t="shared" si="182"/>
        <v>0</v>
      </c>
      <c r="S220" s="59">
        <f t="shared" si="182"/>
        <v>0</v>
      </c>
      <c r="T220" s="59">
        <f t="shared" si="182"/>
        <v>34020083601</v>
      </c>
      <c r="U220" s="59">
        <f t="shared" si="182"/>
        <v>306120530733</v>
      </c>
      <c r="V220" s="59">
        <f t="shared" si="182"/>
        <v>34020083601</v>
      </c>
      <c r="W220" s="59">
        <f t="shared" si="182"/>
        <v>0</v>
      </c>
      <c r="X220" s="176">
        <f t="shared" si="169"/>
        <v>1</v>
      </c>
      <c r="Y220" s="176">
        <f t="shared" si="170"/>
        <v>0.10001770493538913</v>
      </c>
      <c r="Z220" s="176">
        <f t="shared" si="171"/>
        <v>0.10001770493538913</v>
      </c>
      <c r="AA220" s="176">
        <f t="shared" si="156"/>
        <v>0.10001770493538913</v>
      </c>
      <c r="AB220" s="177">
        <f t="shared" si="165"/>
        <v>1</v>
      </c>
    </row>
    <row r="221" spans="1:28" ht="42" customHeight="1" x14ac:dyDescent="0.25">
      <c r="A221" s="199" t="s">
        <v>564</v>
      </c>
      <c r="B221" s="135" t="s">
        <v>37</v>
      </c>
      <c r="C221" s="32">
        <v>10</v>
      </c>
      <c r="D221" s="32" t="s">
        <v>38</v>
      </c>
      <c r="E221" s="72" t="s">
        <v>455</v>
      </c>
      <c r="F221" s="60">
        <f t="shared" si="181"/>
        <v>340140614334</v>
      </c>
      <c r="G221" s="60">
        <f t="shared" si="181"/>
        <v>0</v>
      </c>
      <c r="H221" s="60">
        <f t="shared" si="181"/>
        <v>0</v>
      </c>
      <c r="I221" s="60">
        <f t="shared" si="181"/>
        <v>0</v>
      </c>
      <c r="J221" s="59">
        <f t="shared" si="181"/>
        <v>0</v>
      </c>
      <c r="K221" s="40">
        <f t="shared" si="173"/>
        <v>0</v>
      </c>
      <c r="L221" s="59">
        <f>+L222</f>
        <v>340140614334</v>
      </c>
      <c r="M221" s="323">
        <f t="shared" si="168"/>
        <v>3.7201418659346508E-2</v>
      </c>
      <c r="N221" s="60">
        <f t="shared" si="182"/>
        <v>0</v>
      </c>
      <c r="O221" s="60">
        <f t="shared" si="182"/>
        <v>340140614334</v>
      </c>
      <c r="P221" s="59">
        <f t="shared" si="182"/>
        <v>0</v>
      </c>
      <c r="Q221" s="59">
        <f t="shared" si="182"/>
        <v>340140614334</v>
      </c>
      <c r="R221" s="59">
        <f t="shared" si="182"/>
        <v>0</v>
      </c>
      <c r="S221" s="59">
        <f t="shared" si="182"/>
        <v>0</v>
      </c>
      <c r="T221" s="59">
        <f t="shared" si="182"/>
        <v>34020083601</v>
      </c>
      <c r="U221" s="59">
        <f t="shared" si="182"/>
        <v>306120530733</v>
      </c>
      <c r="V221" s="59">
        <f t="shared" si="182"/>
        <v>34020083601</v>
      </c>
      <c r="W221" s="59">
        <f t="shared" si="182"/>
        <v>0</v>
      </c>
      <c r="X221" s="176">
        <f t="shared" si="169"/>
        <v>1</v>
      </c>
      <c r="Y221" s="176">
        <f t="shared" si="170"/>
        <v>0.10001770493538913</v>
      </c>
      <c r="Z221" s="176">
        <f t="shared" si="171"/>
        <v>0.10001770493538913</v>
      </c>
      <c r="AA221" s="176">
        <f t="shared" si="156"/>
        <v>0.10001770493538913</v>
      </c>
      <c r="AB221" s="177">
        <f t="shared" si="165"/>
        <v>1</v>
      </c>
    </row>
    <row r="222" spans="1:28" ht="42" customHeight="1" x14ac:dyDescent="0.25">
      <c r="A222" s="202" t="s">
        <v>565</v>
      </c>
      <c r="B222" s="148" t="s">
        <v>37</v>
      </c>
      <c r="C222" s="43">
        <v>10</v>
      </c>
      <c r="D222" s="43" t="s">
        <v>38</v>
      </c>
      <c r="E222" s="44" t="s">
        <v>268</v>
      </c>
      <c r="F222" s="45">
        <v>340140614334</v>
      </c>
      <c r="G222" s="45">
        <v>0</v>
      </c>
      <c r="H222" s="45">
        <v>0</v>
      </c>
      <c r="I222" s="45">
        <v>0</v>
      </c>
      <c r="J222" s="45">
        <v>0</v>
      </c>
      <c r="K222" s="45">
        <f t="shared" si="173"/>
        <v>0</v>
      </c>
      <c r="L222" s="46">
        <f>+F222+K222</f>
        <v>340140614334</v>
      </c>
      <c r="M222" s="86">
        <f t="shared" si="168"/>
        <v>3.7201418659346508E-2</v>
      </c>
      <c r="N222" s="45">
        <v>0</v>
      </c>
      <c r="O222" s="45">
        <v>340140614334</v>
      </c>
      <c r="P222" s="45">
        <f>L222-O222</f>
        <v>0</v>
      </c>
      <c r="Q222" s="45">
        <v>340140614334</v>
      </c>
      <c r="R222" s="45">
        <f>+L222-Q222</f>
        <v>0</v>
      </c>
      <c r="S222" s="45">
        <f>O222-Q222</f>
        <v>0</v>
      </c>
      <c r="T222" s="45">
        <v>34020083601</v>
      </c>
      <c r="U222" s="45">
        <f>+Q222-T222</f>
        <v>306120530733</v>
      </c>
      <c r="V222" s="45">
        <v>34020083601</v>
      </c>
      <c r="W222" s="48">
        <f>+T222-V222</f>
        <v>0</v>
      </c>
      <c r="X222" s="54">
        <f t="shared" si="169"/>
        <v>1</v>
      </c>
      <c r="Y222" s="54">
        <f t="shared" si="170"/>
        <v>0.10001770493538913</v>
      </c>
      <c r="Z222" s="54">
        <f t="shared" si="171"/>
        <v>0.10001770493538913</v>
      </c>
      <c r="AA222" s="54">
        <f t="shared" si="156"/>
        <v>0.10001770493538913</v>
      </c>
      <c r="AB222" s="178">
        <f t="shared" si="165"/>
        <v>1</v>
      </c>
    </row>
    <row r="223" spans="1:28" ht="88.5" customHeight="1" x14ac:dyDescent="0.25">
      <c r="A223" s="199" t="s">
        <v>566</v>
      </c>
      <c r="B223" s="135" t="s">
        <v>37</v>
      </c>
      <c r="C223" s="32">
        <v>10</v>
      </c>
      <c r="D223" s="32" t="s">
        <v>38</v>
      </c>
      <c r="E223" s="72" t="s">
        <v>567</v>
      </c>
      <c r="F223" s="60">
        <f t="shared" ref="F223:J229" si="183">+F224</f>
        <v>166529436860</v>
      </c>
      <c r="G223" s="60">
        <f t="shared" si="183"/>
        <v>0</v>
      </c>
      <c r="H223" s="60">
        <f t="shared" si="183"/>
        <v>0</v>
      </c>
      <c r="I223" s="60">
        <f t="shared" si="183"/>
        <v>0</v>
      </c>
      <c r="J223" s="59">
        <f t="shared" si="183"/>
        <v>0</v>
      </c>
      <c r="K223" s="40">
        <f t="shared" si="173"/>
        <v>0</v>
      </c>
      <c r="L223" s="59">
        <f>+L224</f>
        <v>166529436860</v>
      </c>
      <c r="M223" s="323">
        <f t="shared" si="168"/>
        <v>1.8213441849231158E-2</v>
      </c>
      <c r="N223" s="60">
        <f t="shared" ref="N223:W229" si="184">+N224</f>
        <v>0</v>
      </c>
      <c r="O223" s="60">
        <f t="shared" si="184"/>
        <v>166529436860</v>
      </c>
      <c r="P223" s="59">
        <f t="shared" si="184"/>
        <v>0</v>
      </c>
      <c r="Q223" s="59">
        <f t="shared" si="184"/>
        <v>166529436860</v>
      </c>
      <c r="R223" s="59">
        <f t="shared" si="184"/>
        <v>0</v>
      </c>
      <c r="S223" s="59">
        <f t="shared" si="184"/>
        <v>0</v>
      </c>
      <c r="T223" s="59">
        <f t="shared" si="184"/>
        <v>25380894495</v>
      </c>
      <c r="U223" s="59">
        <f t="shared" si="184"/>
        <v>141148542365</v>
      </c>
      <c r="V223" s="59">
        <f t="shared" si="184"/>
        <v>25380894495</v>
      </c>
      <c r="W223" s="59">
        <f t="shared" si="184"/>
        <v>0</v>
      </c>
      <c r="X223" s="176">
        <f t="shared" si="169"/>
        <v>1</v>
      </c>
      <c r="Y223" s="176">
        <f t="shared" si="170"/>
        <v>0.15241085884616015</v>
      </c>
      <c r="Z223" s="176">
        <f t="shared" si="171"/>
        <v>0.15241085884616015</v>
      </c>
      <c r="AA223" s="176">
        <f t="shared" si="156"/>
        <v>0.15241085884616015</v>
      </c>
      <c r="AB223" s="177">
        <f t="shared" si="165"/>
        <v>1</v>
      </c>
    </row>
    <row r="224" spans="1:28" ht="88.5" customHeight="1" x14ac:dyDescent="0.25">
      <c r="A224" s="199" t="s">
        <v>568</v>
      </c>
      <c r="B224" s="135" t="s">
        <v>37</v>
      </c>
      <c r="C224" s="32">
        <v>10</v>
      </c>
      <c r="D224" s="32" t="s">
        <v>38</v>
      </c>
      <c r="E224" s="39" t="s">
        <v>257</v>
      </c>
      <c r="F224" s="60">
        <f t="shared" si="183"/>
        <v>166529436860</v>
      </c>
      <c r="G224" s="60">
        <f t="shared" si="183"/>
        <v>0</v>
      </c>
      <c r="H224" s="60">
        <f t="shared" si="183"/>
        <v>0</v>
      </c>
      <c r="I224" s="60">
        <f t="shared" si="183"/>
        <v>0</v>
      </c>
      <c r="J224" s="59">
        <f t="shared" si="183"/>
        <v>0</v>
      </c>
      <c r="K224" s="40">
        <f t="shared" si="173"/>
        <v>0</v>
      </c>
      <c r="L224" s="59">
        <f>+L225</f>
        <v>166529436860</v>
      </c>
      <c r="M224" s="323">
        <f t="shared" si="168"/>
        <v>1.8213441849231158E-2</v>
      </c>
      <c r="N224" s="60">
        <f t="shared" si="184"/>
        <v>0</v>
      </c>
      <c r="O224" s="60">
        <f t="shared" si="184"/>
        <v>166529436860</v>
      </c>
      <c r="P224" s="59">
        <f t="shared" si="184"/>
        <v>0</v>
      </c>
      <c r="Q224" s="59">
        <f t="shared" si="184"/>
        <v>166529436860</v>
      </c>
      <c r="R224" s="59">
        <f t="shared" si="184"/>
        <v>0</v>
      </c>
      <c r="S224" s="59">
        <f t="shared" si="184"/>
        <v>0</v>
      </c>
      <c r="T224" s="59">
        <f t="shared" si="184"/>
        <v>25380894495</v>
      </c>
      <c r="U224" s="59">
        <f t="shared" si="184"/>
        <v>141148542365</v>
      </c>
      <c r="V224" s="59">
        <f t="shared" si="184"/>
        <v>25380894495</v>
      </c>
      <c r="W224" s="59">
        <f t="shared" si="184"/>
        <v>0</v>
      </c>
      <c r="X224" s="176">
        <f t="shared" si="169"/>
        <v>1</v>
      </c>
      <c r="Y224" s="176">
        <f t="shared" si="170"/>
        <v>0.15241085884616015</v>
      </c>
      <c r="Z224" s="176">
        <f t="shared" si="171"/>
        <v>0.15241085884616015</v>
      </c>
      <c r="AA224" s="176">
        <f t="shared" si="156"/>
        <v>0.15241085884616015</v>
      </c>
      <c r="AB224" s="177">
        <f t="shared" si="165"/>
        <v>1</v>
      </c>
    </row>
    <row r="225" spans="1:28" ht="42" customHeight="1" x14ac:dyDescent="0.25">
      <c r="A225" s="199" t="s">
        <v>569</v>
      </c>
      <c r="B225" s="135" t="s">
        <v>37</v>
      </c>
      <c r="C225" s="32">
        <v>10</v>
      </c>
      <c r="D225" s="32" t="s">
        <v>38</v>
      </c>
      <c r="E225" s="72" t="s">
        <v>455</v>
      </c>
      <c r="F225" s="60">
        <f t="shared" si="183"/>
        <v>166529436860</v>
      </c>
      <c r="G225" s="60">
        <f t="shared" si="183"/>
        <v>0</v>
      </c>
      <c r="H225" s="60">
        <f t="shared" si="183"/>
        <v>0</v>
      </c>
      <c r="I225" s="60">
        <f t="shared" si="183"/>
        <v>0</v>
      </c>
      <c r="J225" s="59">
        <f t="shared" si="183"/>
        <v>0</v>
      </c>
      <c r="K225" s="40">
        <f t="shared" si="173"/>
        <v>0</v>
      </c>
      <c r="L225" s="59">
        <f>+L226</f>
        <v>166529436860</v>
      </c>
      <c r="M225" s="323">
        <f t="shared" si="168"/>
        <v>1.8213441849231158E-2</v>
      </c>
      <c r="N225" s="60">
        <f t="shared" si="184"/>
        <v>0</v>
      </c>
      <c r="O225" s="60">
        <f t="shared" si="184"/>
        <v>166529436860</v>
      </c>
      <c r="P225" s="59">
        <f t="shared" si="184"/>
        <v>0</v>
      </c>
      <c r="Q225" s="59">
        <f t="shared" si="184"/>
        <v>166529436860</v>
      </c>
      <c r="R225" s="59">
        <f t="shared" si="184"/>
        <v>0</v>
      </c>
      <c r="S225" s="59">
        <f t="shared" si="184"/>
        <v>0</v>
      </c>
      <c r="T225" s="59">
        <f t="shared" si="184"/>
        <v>25380894495</v>
      </c>
      <c r="U225" s="59">
        <f t="shared" si="184"/>
        <v>141148542365</v>
      </c>
      <c r="V225" s="59">
        <f t="shared" si="184"/>
        <v>25380894495</v>
      </c>
      <c r="W225" s="59">
        <f t="shared" si="184"/>
        <v>0</v>
      </c>
      <c r="X225" s="176">
        <f t="shared" si="169"/>
        <v>1</v>
      </c>
      <c r="Y225" s="176">
        <f t="shared" si="170"/>
        <v>0.15241085884616015</v>
      </c>
      <c r="Z225" s="176">
        <f t="shared" si="171"/>
        <v>0.15241085884616015</v>
      </c>
      <c r="AA225" s="176">
        <f t="shared" si="156"/>
        <v>0.15241085884616015</v>
      </c>
      <c r="AB225" s="177">
        <f t="shared" si="165"/>
        <v>1</v>
      </c>
    </row>
    <row r="226" spans="1:28" ht="42" customHeight="1" x14ac:dyDescent="0.25">
      <c r="A226" s="202" t="s">
        <v>570</v>
      </c>
      <c r="B226" s="148" t="s">
        <v>37</v>
      </c>
      <c r="C226" s="43">
        <v>10</v>
      </c>
      <c r="D226" s="43" t="s">
        <v>38</v>
      </c>
      <c r="E226" s="44" t="s">
        <v>268</v>
      </c>
      <c r="F226" s="45">
        <v>166529436860</v>
      </c>
      <c r="G226" s="45">
        <v>0</v>
      </c>
      <c r="H226" s="45">
        <v>0</v>
      </c>
      <c r="I226" s="45">
        <v>0</v>
      </c>
      <c r="J226" s="45">
        <v>0</v>
      </c>
      <c r="K226" s="45">
        <f t="shared" si="173"/>
        <v>0</v>
      </c>
      <c r="L226" s="46">
        <f>+F226+K226</f>
        <v>166529436860</v>
      </c>
      <c r="M226" s="86">
        <f t="shared" si="168"/>
        <v>1.8213441849231158E-2</v>
      </c>
      <c r="N226" s="45">
        <v>0</v>
      </c>
      <c r="O226" s="45">
        <v>166529436860</v>
      </c>
      <c r="P226" s="45">
        <f>L226-O226</f>
        <v>0</v>
      </c>
      <c r="Q226" s="45">
        <v>166529436860</v>
      </c>
      <c r="R226" s="45">
        <f>+L226-Q226</f>
        <v>0</v>
      </c>
      <c r="S226" s="45">
        <f>O226-Q226</f>
        <v>0</v>
      </c>
      <c r="T226" s="45">
        <v>25380894495</v>
      </c>
      <c r="U226" s="45">
        <f>+Q226-T226</f>
        <v>141148542365</v>
      </c>
      <c r="V226" s="45">
        <v>25380894495</v>
      </c>
      <c r="W226" s="48">
        <f>+T226-V226</f>
        <v>0</v>
      </c>
      <c r="X226" s="54">
        <f t="shared" si="169"/>
        <v>1</v>
      </c>
      <c r="Y226" s="54">
        <f t="shared" si="170"/>
        <v>0.15241085884616015</v>
      </c>
      <c r="Z226" s="54">
        <f t="shared" si="171"/>
        <v>0.15241085884616015</v>
      </c>
      <c r="AA226" s="54">
        <f t="shared" si="156"/>
        <v>0.15241085884616015</v>
      </c>
      <c r="AB226" s="178">
        <f t="shared" si="165"/>
        <v>1</v>
      </c>
    </row>
    <row r="227" spans="1:28" ht="88.5" customHeight="1" x14ac:dyDescent="0.25">
      <c r="A227" s="199" t="s">
        <v>571</v>
      </c>
      <c r="B227" s="135" t="s">
        <v>37</v>
      </c>
      <c r="C227" s="32">
        <v>10</v>
      </c>
      <c r="D227" s="32" t="s">
        <v>38</v>
      </c>
      <c r="E227" s="72" t="s">
        <v>572</v>
      </c>
      <c r="F227" s="60">
        <f t="shared" si="183"/>
        <v>1188179608443</v>
      </c>
      <c r="G227" s="60">
        <f t="shared" si="183"/>
        <v>0</v>
      </c>
      <c r="H227" s="60">
        <f t="shared" si="183"/>
        <v>0</v>
      </c>
      <c r="I227" s="60">
        <f t="shared" si="183"/>
        <v>0</v>
      </c>
      <c r="J227" s="59">
        <f t="shared" si="183"/>
        <v>0</v>
      </c>
      <c r="K227" s="40">
        <f t="shared" si="173"/>
        <v>0</v>
      </c>
      <c r="L227" s="59">
        <f>+L228</f>
        <v>1188179608443</v>
      </c>
      <c r="M227" s="323">
        <f t="shared" si="168"/>
        <v>0.12995204098967866</v>
      </c>
      <c r="N227" s="60">
        <f t="shared" si="184"/>
        <v>0</v>
      </c>
      <c r="O227" s="60">
        <f t="shared" si="184"/>
        <v>0</v>
      </c>
      <c r="P227" s="59">
        <f t="shared" si="184"/>
        <v>1188179608443</v>
      </c>
      <c r="Q227" s="59">
        <f t="shared" si="184"/>
        <v>0</v>
      </c>
      <c r="R227" s="59">
        <f t="shared" si="184"/>
        <v>1188179608443</v>
      </c>
      <c r="S227" s="59">
        <f t="shared" si="184"/>
        <v>0</v>
      </c>
      <c r="T227" s="59">
        <f t="shared" si="184"/>
        <v>0</v>
      </c>
      <c r="U227" s="59">
        <f t="shared" si="184"/>
        <v>0</v>
      </c>
      <c r="V227" s="59">
        <f t="shared" si="184"/>
        <v>0</v>
      </c>
      <c r="W227" s="59">
        <f t="shared" si="184"/>
        <v>0</v>
      </c>
      <c r="X227" s="176">
        <f t="shared" si="169"/>
        <v>0</v>
      </c>
      <c r="Y227" s="176">
        <f t="shared" si="170"/>
        <v>0</v>
      </c>
      <c r="Z227" s="176">
        <f t="shared" si="171"/>
        <v>0</v>
      </c>
      <c r="AA227" s="176" t="s">
        <v>40</v>
      </c>
      <c r="AB227" s="177" t="s">
        <v>40</v>
      </c>
    </row>
    <row r="228" spans="1:28" ht="72.75" customHeight="1" x14ac:dyDescent="0.25">
      <c r="A228" s="199" t="s">
        <v>573</v>
      </c>
      <c r="B228" s="135" t="s">
        <v>37</v>
      </c>
      <c r="C228" s="32">
        <v>10</v>
      </c>
      <c r="D228" s="32" t="s">
        <v>38</v>
      </c>
      <c r="E228" s="39" t="s">
        <v>574</v>
      </c>
      <c r="F228" s="60">
        <f t="shared" si="183"/>
        <v>1188179608443</v>
      </c>
      <c r="G228" s="60">
        <f t="shared" si="183"/>
        <v>0</v>
      </c>
      <c r="H228" s="60">
        <f t="shared" si="183"/>
        <v>0</v>
      </c>
      <c r="I228" s="60">
        <f t="shared" si="183"/>
        <v>0</v>
      </c>
      <c r="J228" s="59">
        <f t="shared" si="183"/>
        <v>0</v>
      </c>
      <c r="K228" s="40">
        <f t="shared" si="173"/>
        <v>0</v>
      </c>
      <c r="L228" s="59">
        <f>+L229</f>
        <v>1188179608443</v>
      </c>
      <c r="M228" s="323">
        <f t="shared" si="168"/>
        <v>0.12995204098967866</v>
      </c>
      <c r="N228" s="60">
        <f t="shared" si="184"/>
        <v>0</v>
      </c>
      <c r="O228" s="60">
        <f t="shared" si="184"/>
        <v>0</v>
      </c>
      <c r="P228" s="59">
        <f t="shared" si="184"/>
        <v>1188179608443</v>
      </c>
      <c r="Q228" s="59">
        <f t="shared" si="184"/>
        <v>0</v>
      </c>
      <c r="R228" s="59">
        <f t="shared" si="184"/>
        <v>1188179608443</v>
      </c>
      <c r="S228" s="59">
        <f t="shared" si="184"/>
        <v>0</v>
      </c>
      <c r="T228" s="59">
        <f t="shared" si="184"/>
        <v>0</v>
      </c>
      <c r="U228" s="59">
        <f t="shared" si="184"/>
        <v>0</v>
      </c>
      <c r="V228" s="59">
        <f t="shared" si="184"/>
        <v>0</v>
      </c>
      <c r="W228" s="59">
        <f t="shared" si="184"/>
        <v>0</v>
      </c>
      <c r="X228" s="176">
        <f t="shared" si="169"/>
        <v>0</v>
      </c>
      <c r="Y228" s="176">
        <f t="shared" si="170"/>
        <v>0</v>
      </c>
      <c r="Z228" s="176">
        <f t="shared" si="171"/>
        <v>0</v>
      </c>
      <c r="AA228" s="176" t="s">
        <v>40</v>
      </c>
      <c r="AB228" s="177" t="s">
        <v>40</v>
      </c>
    </row>
    <row r="229" spans="1:28" ht="42" customHeight="1" x14ac:dyDescent="0.25">
      <c r="A229" s="199" t="s">
        <v>575</v>
      </c>
      <c r="B229" s="135" t="s">
        <v>37</v>
      </c>
      <c r="C229" s="32">
        <v>10</v>
      </c>
      <c r="D229" s="32" t="s">
        <v>38</v>
      </c>
      <c r="E229" s="72" t="s">
        <v>455</v>
      </c>
      <c r="F229" s="60">
        <f t="shared" si="183"/>
        <v>1188179608443</v>
      </c>
      <c r="G229" s="60">
        <f t="shared" si="183"/>
        <v>0</v>
      </c>
      <c r="H229" s="60">
        <f t="shared" si="183"/>
        <v>0</v>
      </c>
      <c r="I229" s="60">
        <f t="shared" si="183"/>
        <v>0</v>
      </c>
      <c r="J229" s="59">
        <f t="shared" si="183"/>
        <v>0</v>
      </c>
      <c r="K229" s="40">
        <f t="shared" si="173"/>
        <v>0</v>
      </c>
      <c r="L229" s="59">
        <f>+L230</f>
        <v>1188179608443</v>
      </c>
      <c r="M229" s="323">
        <f t="shared" si="168"/>
        <v>0.12995204098967866</v>
      </c>
      <c r="N229" s="60">
        <f t="shared" si="184"/>
        <v>0</v>
      </c>
      <c r="O229" s="60">
        <f t="shared" si="184"/>
        <v>0</v>
      </c>
      <c r="P229" s="59">
        <f t="shared" si="184"/>
        <v>1188179608443</v>
      </c>
      <c r="Q229" s="59">
        <f t="shared" si="184"/>
        <v>0</v>
      </c>
      <c r="R229" s="59">
        <f t="shared" si="184"/>
        <v>1188179608443</v>
      </c>
      <c r="S229" s="59">
        <f t="shared" si="184"/>
        <v>0</v>
      </c>
      <c r="T229" s="59">
        <f t="shared" si="184"/>
        <v>0</v>
      </c>
      <c r="U229" s="59">
        <f t="shared" si="184"/>
        <v>0</v>
      </c>
      <c r="V229" s="59">
        <f t="shared" si="184"/>
        <v>0</v>
      </c>
      <c r="W229" s="59">
        <f t="shared" si="184"/>
        <v>0</v>
      </c>
      <c r="X229" s="176">
        <f t="shared" si="169"/>
        <v>0</v>
      </c>
      <c r="Y229" s="176">
        <f t="shared" si="170"/>
        <v>0</v>
      </c>
      <c r="Z229" s="176">
        <f t="shared" si="171"/>
        <v>0</v>
      </c>
      <c r="AA229" s="176" t="s">
        <v>40</v>
      </c>
      <c r="AB229" s="177" t="s">
        <v>40</v>
      </c>
    </row>
    <row r="230" spans="1:28" ht="42" customHeight="1" x14ac:dyDescent="0.25">
      <c r="A230" s="202" t="s">
        <v>576</v>
      </c>
      <c r="B230" s="148" t="s">
        <v>37</v>
      </c>
      <c r="C230" s="43">
        <v>10</v>
      </c>
      <c r="D230" s="43" t="s">
        <v>38</v>
      </c>
      <c r="E230" s="44" t="s">
        <v>268</v>
      </c>
      <c r="F230" s="45">
        <v>1188179608443</v>
      </c>
      <c r="G230" s="45">
        <v>0</v>
      </c>
      <c r="H230" s="45">
        <v>0</v>
      </c>
      <c r="I230" s="45">
        <v>0</v>
      </c>
      <c r="J230" s="45">
        <v>0</v>
      </c>
      <c r="K230" s="45">
        <f t="shared" si="173"/>
        <v>0</v>
      </c>
      <c r="L230" s="46">
        <f>+F230+K230</f>
        <v>1188179608443</v>
      </c>
      <c r="M230" s="86">
        <f t="shared" si="168"/>
        <v>0.12995204098967866</v>
      </c>
      <c r="N230" s="45">
        <v>0</v>
      </c>
      <c r="O230" s="45">
        <v>0</v>
      </c>
      <c r="P230" s="45">
        <f>L230-O230</f>
        <v>1188179608443</v>
      </c>
      <c r="Q230" s="45">
        <v>0</v>
      </c>
      <c r="R230" s="45">
        <f>+L230-Q230</f>
        <v>1188179608443</v>
      </c>
      <c r="S230" s="45">
        <f>O230-Q230</f>
        <v>0</v>
      </c>
      <c r="T230" s="45">
        <v>0</v>
      </c>
      <c r="U230" s="45">
        <f>+Q230-T230</f>
        <v>0</v>
      </c>
      <c r="V230" s="45">
        <v>0</v>
      </c>
      <c r="W230" s="48">
        <f>+T230-V230</f>
        <v>0</v>
      </c>
      <c r="X230" s="54">
        <f t="shared" si="169"/>
        <v>0</v>
      </c>
      <c r="Y230" s="54">
        <f t="shared" si="170"/>
        <v>0</v>
      </c>
      <c r="Z230" s="54">
        <f t="shared" si="171"/>
        <v>0</v>
      </c>
      <c r="AA230" s="54" t="s">
        <v>40</v>
      </c>
      <c r="AB230" s="178" t="s">
        <v>40</v>
      </c>
    </row>
    <row r="231" spans="1:28" ht="42" customHeight="1" x14ac:dyDescent="0.25">
      <c r="A231" s="113" t="s">
        <v>258</v>
      </c>
      <c r="B231" s="32" t="s">
        <v>37</v>
      </c>
      <c r="C231" s="32">
        <v>10</v>
      </c>
      <c r="D231" s="32" t="s">
        <v>38</v>
      </c>
      <c r="E231" s="72" t="s">
        <v>259</v>
      </c>
      <c r="F231" s="59">
        <f>+F232</f>
        <v>4034524599</v>
      </c>
      <c r="G231" s="59">
        <f>+G232</f>
        <v>0</v>
      </c>
      <c r="H231" s="59">
        <f>+H232</f>
        <v>0</v>
      </c>
      <c r="I231" s="59">
        <f>+I232</f>
        <v>0</v>
      </c>
      <c r="J231" s="59">
        <f>+J232</f>
        <v>0</v>
      </c>
      <c r="K231" s="40">
        <f t="shared" si="173"/>
        <v>0</v>
      </c>
      <c r="L231" s="59">
        <f>+L232</f>
        <v>4034524599</v>
      </c>
      <c r="M231" s="318">
        <f t="shared" si="168"/>
        <v>4.4125879819647369E-4</v>
      </c>
      <c r="N231" s="59">
        <f t="shared" ref="N231:W231" si="185">+N232</f>
        <v>0</v>
      </c>
      <c r="O231" s="59">
        <f>+O232</f>
        <v>1891192834</v>
      </c>
      <c r="P231" s="59">
        <f t="shared" si="185"/>
        <v>2143331765</v>
      </c>
      <c r="Q231" s="59">
        <f t="shared" si="185"/>
        <v>1780405551.8500001</v>
      </c>
      <c r="R231" s="59">
        <f t="shared" si="185"/>
        <v>2254119047.1499996</v>
      </c>
      <c r="S231" s="59">
        <f t="shared" si="185"/>
        <v>110787282.1499999</v>
      </c>
      <c r="T231" s="59">
        <f t="shared" si="185"/>
        <v>307421656.84999996</v>
      </c>
      <c r="U231" s="59">
        <f t="shared" si="185"/>
        <v>1472983895</v>
      </c>
      <c r="V231" s="59">
        <f t="shared" si="185"/>
        <v>302946452.84999996</v>
      </c>
      <c r="W231" s="59">
        <f t="shared" si="185"/>
        <v>4475204</v>
      </c>
      <c r="X231" s="176">
        <f t="shared" si="169"/>
        <v>0.44129252608629344</v>
      </c>
      <c r="Y231" s="176">
        <f t="shared" si="170"/>
        <v>7.6197740107024681E-2</v>
      </c>
      <c r="Z231" s="176">
        <f t="shared" si="171"/>
        <v>7.5088513012186983E-2</v>
      </c>
      <c r="AA231" s="176">
        <f t="shared" ref="AA231:AA292" si="186">+T231/Q231</f>
        <v>0.17266945529941841</v>
      </c>
      <c r="AB231" s="177">
        <f t="shared" ref="AB231:AB252" si="187">+V231/T231</f>
        <v>0.98544278224945103</v>
      </c>
    </row>
    <row r="232" spans="1:28" ht="42" customHeight="1" x14ac:dyDescent="0.25">
      <c r="A232" s="113" t="s">
        <v>260</v>
      </c>
      <c r="B232" s="32" t="s">
        <v>37</v>
      </c>
      <c r="C232" s="32">
        <v>10</v>
      </c>
      <c r="D232" s="32" t="s">
        <v>38</v>
      </c>
      <c r="E232" s="39" t="s">
        <v>255</v>
      </c>
      <c r="F232" s="59">
        <f>+F233+F237</f>
        <v>4034524599</v>
      </c>
      <c r="G232" s="59">
        <f>+G233+G237</f>
        <v>0</v>
      </c>
      <c r="H232" s="59">
        <f>+H233+H237</f>
        <v>0</v>
      </c>
      <c r="I232" s="59">
        <f>+I233+I237</f>
        <v>0</v>
      </c>
      <c r="J232" s="59">
        <f>+J233+J237</f>
        <v>0</v>
      </c>
      <c r="K232" s="40">
        <f t="shared" si="173"/>
        <v>0</v>
      </c>
      <c r="L232" s="59">
        <f>+L233+L237</f>
        <v>4034524599</v>
      </c>
      <c r="M232" s="318">
        <f t="shared" si="168"/>
        <v>4.4125879819647369E-4</v>
      </c>
      <c r="N232" s="59">
        <f t="shared" ref="N232:W232" si="188">+N233+N237</f>
        <v>0</v>
      </c>
      <c r="O232" s="59">
        <f>+O233+O237</f>
        <v>1891192834</v>
      </c>
      <c r="P232" s="59">
        <f t="shared" si="188"/>
        <v>2143331765</v>
      </c>
      <c r="Q232" s="59">
        <f t="shared" si="188"/>
        <v>1780405551.8500001</v>
      </c>
      <c r="R232" s="59">
        <f t="shared" si="188"/>
        <v>2254119047.1499996</v>
      </c>
      <c r="S232" s="59">
        <f t="shared" si="188"/>
        <v>110787282.1499999</v>
      </c>
      <c r="T232" s="59">
        <f t="shared" si="188"/>
        <v>307421656.84999996</v>
      </c>
      <c r="U232" s="59">
        <f t="shared" si="188"/>
        <v>1472983895</v>
      </c>
      <c r="V232" s="59">
        <f t="shared" si="188"/>
        <v>302946452.84999996</v>
      </c>
      <c r="W232" s="59">
        <f t="shared" si="188"/>
        <v>4475204</v>
      </c>
      <c r="X232" s="176">
        <f t="shared" si="169"/>
        <v>0.44129252608629344</v>
      </c>
      <c r="Y232" s="176">
        <f t="shared" si="170"/>
        <v>7.6197740107024681E-2</v>
      </c>
      <c r="Z232" s="176">
        <f t="shared" si="171"/>
        <v>7.5088513012186983E-2</v>
      </c>
      <c r="AA232" s="176">
        <f t="shared" si="186"/>
        <v>0.17266945529941841</v>
      </c>
      <c r="AB232" s="177">
        <f t="shared" si="187"/>
        <v>0.98544278224945103</v>
      </c>
    </row>
    <row r="233" spans="1:28" s="6" customFormat="1" ht="63.75" customHeight="1" x14ac:dyDescent="0.25">
      <c r="A233" s="113" t="s">
        <v>261</v>
      </c>
      <c r="B233" s="32" t="s">
        <v>37</v>
      </c>
      <c r="C233" s="32">
        <v>10</v>
      </c>
      <c r="D233" s="32" t="s">
        <v>38</v>
      </c>
      <c r="E233" s="39" t="s">
        <v>262</v>
      </c>
      <c r="F233" s="59">
        <f t="shared" ref="F233:J235" si="189">+F234</f>
        <v>2634524599</v>
      </c>
      <c r="G233" s="59">
        <f t="shared" si="189"/>
        <v>0</v>
      </c>
      <c r="H233" s="59">
        <f t="shared" si="189"/>
        <v>0</v>
      </c>
      <c r="I233" s="59">
        <f t="shared" si="189"/>
        <v>0</v>
      </c>
      <c r="J233" s="59">
        <f t="shared" si="189"/>
        <v>0</v>
      </c>
      <c r="K233" s="40">
        <f t="shared" si="173"/>
        <v>0</v>
      </c>
      <c r="L233" s="59">
        <f>+L234</f>
        <v>2634524599</v>
      </c>
      <c r="M233" s="318">
        <f t="shared" si="168"/>
        <v>2.8813981172947284E-4</v>
      </c>
      <c r="N233" s="59">
        <f t="shared" ref="N233:W235" si="190">+N234</f>
        <v>0</v>
      </c>
      <c r="O233" s="59">
        <f t="shared" si="190"/>
        <v>1891092834</v>
      </c>
      <c r="P233" s="59">
        <f t="shared" si="190"/>
        <v>743431765</v>
      </c>
      <c r="Q233" s="59">
        <f t="shared" si="190"/>
        <v>1780381310.4000001</v>
      </c>
      <c r="R233" s="59">
        <f t="shared" si="190"/>
        <v>854143288.5999999</v>
      </c>
      <c r="S233" s="59">
        <f t="shared" si="190"/>
        <v>110711523.5999999</v>
      </c>
      <c r="T233" s="59">
        <f t="shared" si="190"/>
        <v>307397415.39999998</v>
      </c>
      <c r="U233" s="59">
        <f t="shared" si="190"/>
        <v>1472983895</v>
      </c>
      <c r="V233" s="59">
        <f t="shared" si="190"/>
        <v>302922211.39999998</v>
      </c>
      <c r="W233" s="59">
        <f t="shared" si="190"/>
        <v>4475204</v>
      </c>
      <c r="X233" s="176">
        <f t="shared" si="169"/>
        <v>0.67578845575243007</v>
      </c>
      <c r="Y233" s="176">
        <f t="shared" si="170"/>
        <v>0.11668041191062721</v>
      </c>
      <c r="Z233" s="176">
        <f t="shared" si="171"/>
        <v>0.11498173579968914</v>
      </c>
      <c r="AA233" s="176">
        <f t="shared" si="186"/>
        <v>0.17265819046984754</v>
      </c>
      <c r="AB233" s="177">
        <f t="shared" si="187"/>
        <v>0.98544163426300557</v>
      </c>
    </row>
    <row r="234" spans="1:28" s="6" customFormat="1" ht="63.75" customHeight="1" x14ac:dyDescent="0.25">
      <c r="A234" s="113" t="s">
        <v>577</v>
      </c>
      <c r="B234" s="32" t="s">
        <v>37</v>
      </c>
      <c r="C234" s="32">
        <v>10</v>
      </c>
      <c r="D234" s="32" t="s">
        <v>38</v>
      </c>
      <c r="E234" s="39" t="s">
        <v>264</v>
      </c>
      <c r="F234" s="59">
        <f t="shared" si="189"/>
        <v>2634524599</v>
      </c>
      <c r="G234" s="59">
        <f t="shared" si="189"/>
        <v>0</v>
      </c>
      <c r="H234" s="59">
        <f t="shared" si="189"/>
        <v>0</v>
      </c>
      <c r="I234" s="59">
        <f t="shared" si="189"/>
        <v>0</v>
      </c>
      <c r="J234" s="59">
        <f t="shared" si="189"/>
        <v>0</v>
      </c>
      <c r="K234" s="40">
        <f t="shared" si="173"/>
        <v>0</v>
      </c>
      <c r="L234" s="59">
        <f>+L235</f>
        <v>2634524599</v>
      </c>
      <c r="M234" s="318">
        <f t="shared" si="168"/>
        <v>2.8813981172947284E-4</v>
      </c>
      <c r="N234" s="59">
        <f t="shared" si="190"/>
        <v>0</v>
      </c>
      <c r="O234" s="59">
        <f t="shared" si="190"/>
        <v>1891092834</v>
      </c>
      <c r="P234" s="59">
        <f t="shared" si="190"/>
        <v>743431765</v>
      </c>
      <c r="Q234" s="59">
        <f t="shared" si="190"/>
        <v>1780381310.4000001</v>
      </c>
      <c r="R234" s="59">
        <f t="shared" si="190"/>
        <v>854143288.5999999</v>
      </c>
      <c r="S234" s="59">
        <f t="shared" si="190"/>
        <v>110711523.5999999</v>
      </c>
      <c r="T234" s="59">
        <f t="shared" si="190"/>
        <v>307397415.39999998</v>
      </c>
      <c r="U234" s="59">
        <f t="shared" si="190"/>
        <v>1472983895</v>
      </c>
      <c r="V234" s="59">
        <f t="shared" si="190"/>
        <v>302922211.39999998</v>
      </c>
      <c r="W234" s="59">
        <f t="shared" si="190"/>
        <v>4475204</v>
      </c>
      <c r="X234" s="176">
        <f t="shared" si="169"/>
        <v>0.67578845575243007</v>
      </c>
      <c r="Y234" s="176">
        <f t="shared" si="170"/>
        <v>0.11668041191062721</v>
      </c>
      <c r="Z234" s="176">
        <f t="shared" si="171"/>
        <v>0.11498173579968914</v>
      </c>
      <c r="AA234" s="176">
        <f t="shared" si="186"/>
        <v>0.17265819046984754</v>
      </c>
      <c r="AB234" s="177">
        <f t="shared" si="187"/>
        <v>0.98544163426300557</v>
      </c>
    </row>
    <row r="235" spans="1:28" ht="42" customHeight="1" x14ac:dyDescent="0.25">
      <c r="A235" s="113" t="s">
        <v>578</v>
      </c>
      <c r="B235" s="32" t="s">
        <v>37</v>
      </c>
      <c r="C235" s="32">
        <v>10</v>
      </c>
      <c r="D235" s="32" t="s">
        <v>38</v>
      </c>
      <c r="E235" s="72" t="s">
        <v>266</v>
      </c>
      <c r="F235" s="59">
        <f t="shared" si="189"/>
        <v>2634524599</v>
      </c>
      <c r="G235" s="59">
        <f t="shared" si="189"/>
        <v>0</v>
      </c>
      <c r="H235" s="59">
        <f t="shared" si="189"/>
        <v>0</v>
      </c>
      <c r="I235" s="59">
        <f t="shared" si="189"/>
        <v>0</v>
      </c>
      <c r="J235" s="59">
        <f t="shared" si="189"/>
        <v>0</v>
      </c>
      <c r="K235" s="40">
        <f t="shared" si="173"/>
        <v>0</v>
      </c>
      <c r="L235" s="59">
        <f>+L236</f>
        <v>2634524599</v>
      </c>
      <c r="M235" s="318">
        <f t="shared" si="168"/>
        <v>2.8813981172947284E-4</v>
      </c>
      <c r="N235" s="59">
        <f t="shared" si="190"/>
        <v>0</v>
      </c>
      <c r="O235" s="59">
        <f t="shared" si="190"/>
        <v>1891092834</v>
      </c>
      <c r="P235" s="59">
        <f t="shared" si="190"/>
        <v>743431765</v>
      </c>
      <c r="Q235" s="59">
        <f t="shared" si="190"/>
        <v>1780381310.4000001</v>
      </c>
      <c r="R235" s="59">
        <f t="shared" si="190"/>
        <v>854143288.5999999</v>
      </c>
      <c r="S235" s="59">
        <f t="shared" si="190"/>
        <v>110711523.5999999</v>
      </c>
      <c r="T235" s="59">
        <f t="shared" si="190"/>
        <v>307397415.39999998</v>
      </c>
      <c r="U235" s="59">
        <f t="shared" si="190"/>
        <v>1472983895</v>
      </c>
      <c r="V235" s="59">
        <f t="shared" si="190"/>
        <v>302922211.39999998</v>
      </c>
      <c r="W235" s="59">
        <f t="shared" si="190"/>
        <v>4475204</v>
      </c>
      <c r="X235" s="176">
        <f t="shared" si="169"/>
        <v>0.67578845575243007</v>
      </c>
      <c r="Y235" s="176">
        <f t="shared" si="170"/>
        <v>0.11668041191062721</v>
      </c>
      <c r="Z235" s="176">
        <f t="shared" si="171"/>
        <v>0.11498173579968914</v>
      </c>
      <c r="AA235" s="176">
        <f t="shared" si="186"/>
        <v>0.17265819046984754</v>
      </c>
      <c r="AB235" s="177">
        <f t="shared" si="187"/>
        <v>0.98544163426300557</v>
      </c>
    </row>
    <row r="236" spans="1:28" ht="42" customHeight="1" x14ac:dyDescent="0.25">
      <c r="A236" s="114" t="s">
        <v>579</v>
      </c>
      <c r="B236" s="43" t="s">
        <v>37</v>
      </c>
      <c r="C236" s="43">
        <v>10</v>
      </c>
      <c r="D236" s="43" t="s">
        <v>38</v>
      </c>
      <c r="E236" s="44" t="s">
        <v>268</v>
      </c>
      <c r="F236" s="45">
        <v>2634524599</v>
      </c>
      <c r="G236" s="45">
        <v>0</v>
      </c>
      <c r="H236" s="45">
        <v>0</v>
      </c>
      <c r="I236" s="45">
        <v>0</v>
      </c>
      <c r="J236" s="45">
        <v>0</v>
      </c>
      <c r="K236" s="45">
        <f t="shared" si="173"/>
        <v>0</v>
      </c>
      <c r="L236" s="46">
        <f>+F236+K236</f>
        <v>2634524599</v>
      </c>
      <c r="M236" s="47">
        <f t="shared" si="168"/>
        <v>2.8813981172947284E-4</v>
      </c>
      <c r="N236" s="45">
        <v>0</v>
      </c>
      <c r="O236" s="45">
        <v>1891092834</v>
      </c>
      <c r="P236" s="45">
        <f>L236-O236</f>
        <v>743431765</v>
      </c>
      <c r="Q236" s="45">
        <v>1780381310.4000001</v>
      </c>
      <c r="R236" s="45">
        <f>+L236-Q236</f>
        <v>854143288.5999999</v>
      </c>
      <c r="S236" s="45">
        <f>O236-Q236</f>
        <v>110711523.5999999</v>
      </c>
      <c r="T236" s="45">
        <v>307397415.39999998</v>
      </c>
      <c r="U236" s="45">
        <f>+Q236-T236</f>
        <v>1472983895</v>
      </c>
      <c r="V236" s="45">
        <v>302922211.39999998</v>
      </c>
      <c r="W236" s="48">
        <f>+T236-V236</f>
        <v>4475204</v>
      </c>
      <c r="X236" s="54">
        <f t="shared" si="169"/>
        <v>0.67578845575243007</v>
      </c>
      <c r="Y236" s="54">
        <f t="shared" si="170"/>
        <v>0.11668041191062721</v>
      </c>
      <c r="Z236" s="54">
        <f t="shared" si="171"/>
        <v>0.11498173579968914</v>
      </c>
      <c r="AA236" s="54">
        <f t="shared" si="186"/>
        <v>0.17265819046984754</v>
      </c>
      <c r="AB236" s="178">
        <f t="shared" si="187"/>
        <v>0.98544163426300557</v>
      </c>
    </row>
    <row r="237" spans="1:28" s="6" customFormat="1" ht="63.75" customHeight="1" x14ac:dyDescent="0.25">
      <c r="A237" s="113" t="s">
        <v>269</v>
      </c>
      <c r="B237" s="32" t="s">
        <v>37</v>
      </c>
      <c r="C237" s="32">
        <v>10</v>
      </c>
      <c r="D237" s="32" t="s">
        <v>38</v>
      </c>
      <c r="E237" s="39" t="s">
        <v>270</v>
      </c>
      <c r="F237" s="59">
        <f t="shared" ref="F237:J239" si="191">+F238</f>
        <v>1400000000</v>
      </c>
      <c r="G237" s="59">
        <f t="shared" si="191"/>
        <v>0</v>
      </c>
      <c r="H237" s="59">
        <f t="shared" si="191"/>
        <v>0</v>
      </c>
      <c r="I237" s="59">
        <f t="shared" si="191"/>
        <v>0</v>
      </c>
      <c r="J237" s="59">
        <f t="shared" si="191"/>
        <v>0</v>
      </c>
      <c r="K237" s="40">
        <f t="shared" si="173"/>
        <v>0</v>
      </c>
      <c r="L237" s="59">
        <f>+L238</f>
        <v>1400000000</v>
      </c>
      <c r="M237" s="318">
        <f t="shared" si="168"/>
        <v>1.5311898646700088E-4</v>
      </c>
      <c r="N237" s="59">
        <f t="shared" ref="N237:W239" si="192">+N238</f>
        <v>0</v>
      </c>
      <c r="O237" s="59">
        <f t="shared" si="192"/>
        <v>100000</v>
      </c>
      <c r="P237" s="59">
        <f t="shared" si="192"/>
        <v>1399900000</v>
      </c>
      <c r="Q237" s="59">
        <f t="shared" si="192"/>
        <v>24241.45</v>
      </c>
      <c r="R237" s="59">
        <f t="shared" si="192"/>
        <v>1399975758.55</v>
      </c>
      <c r="S237" s="59">
        <f t="shared" si="192"/>
        <v>75758.55</v>
      </c>
      <c r="T237" s="59">
        <f t="shared" si="192"/>
        <v>24241.45</v>
      </c>
      <c r="U237" s="59">
        <f t="shared" si="192"/>
        <v>0</v>
      </c>
      <c r="V237" s="59">
        <f t="shared" si="192"/>
        <v>24241.45</v>
      </c>
      <c r="W237" s="59">
        <f t="shared" si="192"/>
        <v>0</v>
      </c>
      <c r="X237" s="176">
        <f t="shared" si="169"/>
        <v>1.7315321428571428E-5</v>
      </c>
      <c r="Y237" s="183">
        <f t="shared" si="170"/>
        <v>1.7315321428571428E-5</v>
      </c>
      <c r="Z237" s="183">
        <f t="shared" si="171"/>
        <v>1.7315321428571428E-5</v>
      </c>
      <c r="AA237" s="176">
        <f t="shared" si="186"/>
        <v>1</v>
      </c>
      <c r="AB237" s="177">
        <f t="shared" si="187"/>
        <v>1</v>
      </c>
    </row>
    <row r="238" spans="1:28" s="6" customFormat="1" ht="60" customHeight="1" x14ac:dyDescent="0.25">
      <c r="A238" s="113" t="s">
        <v>580</v>
      </c>
      <c r="B238" s="32" t="s">
        <v>37</v>
      </c>
      <c r="C238" s="32">
        <v>10</v>
      </c>
      <c r="D238" s="32" t="s">
        <v>38</v>
      </c>
      <c r="E238" s="39" t="s">
        <v>264</v>
      </c>
      <c r="F238" s="59">
        <f t="shared" si="191"/>
        <v>1400000000</v>
      </c>
      <c r="G238" s="59">
        <f t="shared" si="191"/>
        <v>0</v>
      </c>
      <c r="H238" s="59">
        <f t="shared" si="191"/>
        <v>0</v>
      </c>
      <c r="I238" s="59">
        <f t="shared" si="191"/>
        <v>0</v>
      </c>
      <c r="J238" s="59">
        <f t="shared" si="191"/>
        <v>0</v>
      </c>
      <c r="K238" s="40">
        <f t="shared" si="173"/>
        <v>0</v>
      </c>
      <c r="L238" s="59">
        <f>+L239</f>
        <v>1400000000</v>
      </c>
      <c r="M238" s="318">
        <f t="shared" si="168"/>
        <v>1.5311898646700088E-4</v>
      </c>
      <c r="N238" s="59">
        <f t="shared" si="192"/>
        <v>0</v>
      </c>
      <c r="O238" s="59">
        <f t="shared" si="192"/>
        <v>100000</v>
      </c>
      <c r="P238" s="59">
        <f t="shared" si="192"/>
        <v>1399900000</v>
      </c>
      <c r="Q238" s="59">
        <f t="shared" si="192"/>
        <v>24241.45</v>
      </c>
      <c r="R238" s="59">
        <f t="shared" si="192"/>
        <v>1399975758.55</v>
      </c>
      <c r="S238" s="59">
        <f t="shared" si="192"/>
        <v>75758.55</v>
      </c>
      <c r="T238" s="59">
        <f t="shared" si="192"/>
        <v>24241.45</v>
      </c>
      <c r="U238" s="59">
        <f t="shared" si="192"/>
        <v>0</v>
      </c>
      <c r="V238" s="59">
        <f t="shared" si="192"/>
        <v>24241.45</v>
      </c>
      <c r="W238" s="59">
        <f t="shared" si="192"/>
        <v>0</v>
      </c>
      <c r="X238" s="176">
        <f t="shared" si="169"/>
        <v>1.7315321428571428E-5</v>
      </c>
      <c r="Y238" s="183">
        <f t="shared" si="170"/>
        <v>1.7315321428571428E-5</v>
      </c>
      <c r="Z238" s="183">
        <f t="shared" si="171"/>
        <v>1.7315321428571428E-5</v>
      </c>
      <c r="AA238" s="176">
        <f t="shared" si="186"/>
        <v>1</v>
      </c>
      <c r="AB238" s="177">
        <f t="shared" si="187"/>
        <v>1</v>
      </c>
    </row>
    <row r="239" spans="1:28" ht="42" customHeight="1" x14ac:dyDescent="0.25">
      <c r="A239" s="113" t="s">
        <v>581</v>
      </c>
      <c r="B239" s="32" t="s">
        <v>37</v>
      </c>
      <c r="C239" s="32">
        <v>10</v>
      </c>
      <c r="D239" s="32" t="s">
        <v>38</v>
      </c>
      <c r="E239" s="72" t="s">
        <v>266</v>
      </c>
      <c r="F239" s="59">
        <f t="shared" si="191"/>
        <v>1400000000</v>
      </c>
      <c r="G239" s="59">
        <f t="shared" si="191"/>
        <v>0</v>
      </c>
      <c r="H239" s="59">
        <f t="shared" si="191"/>
        <v>0</v>
      </c>
      <c r="I239" s="59">
        <f t="shared" si="191"/>
        <v>0</v>
      </c>
      <c r="J239" s="59">
        <f t="shared" si="191"/>
        <v>0</v>
      </c>
      <c r="K239" s="40">
        <f t="shared" si="173"/>
        <v>0</v>
      </c>
      <c r="L239" s="59">
        <f>+L240</f>
        <v>1400000000</v>
      </c>
      <c r="M239" s="318">
        <f t="shared" si="168"/>
        <v>1.5311898646700088E-4</v>
      </c>
      <c r="N239" s="59">
        <f t="shared" si="192"/>
        <v>0</v>
      </c>
      <c r="O239" s="59">
        <f t="shared" si="192"/>
        <v>100000</v>
      </c>
      <c r="P239" s="59">
        <f t="shared" si="192"/>
        <v>1399900000</v>
      </c>
      <c r="Q239" s="59">
        <f t="shared" si="192"/>
        <v>24241.45</v>
      </c>
      <c r="R239" s="59">
        <f t="shared" si="192"/>
        <v>1399975758.55</v>
      </c>
      <c r="S239" s="59">
        <f t="shared" si="192"/>
        <v>75758.55</v>
      </c>
      <c r="T239" s="59">
        <f t="shared" si="192"/>
        <v>24241.45</v>
      </c>
      <c r="U239" s="59">
        <f t="shared" si="192"/>
        <v>0</v>
      </c>
      <c r="V239" s="59">
        <f t="shared" si="192"/>
        <v>24241.45</v>
      </c>
      <c r="W239" s="59">
        <f t="shared" si="192"/>
        <v>0</v>
      </c>
      <c r="X239" s="176">
        <f t="shared" si="169"/>
        <v>1.7315321428571428E-5</v>
      </c>
      <c r="Y239" s="183">
        <f t="shared" si="170"/>
        <v>1.7315321428571428E-5</v>
      </c>
      <c r="Z239" s="183">
        <f t="shared" si="171"/>
        <v>1.7315321428571428E-5</v>
      </c>
      <c r="AA239" s="176">
        <f t="shared" si="186"/>
        <v>1</v>
      </c>
      <c r="AB239" s="177">
        <f t="shared" si="187"/>
        <v>1</v>
      </c>
    </row>
    <row r="240" spans="1:28" ht="42" customHeight="1" x14ac:dyDescent="0.25">
      <c r="A240" s="114" t="s">
        <v>582</v>
      </c>
      <c r="B240" s="43" t="s">
        <v>37</v>
      </c>
      <c r="C240" s="43">
        <v>10</v>
      </c>
      <c r="D240" s="43" t="s">
        <v>38</v>
      </c>
      <c r="E240" s="44" t="s">
        <v>268</v>
      </c>
      <c r="F240" s="45">
        <v>1400000000</v>
      </c>
      <c r="G240" s="45">
        <v>0</v>
      </c>
      <c r="H240" s="45">
        <v>0</v>
      </c>
      <c r="I240" s="45">
        <v>0</v>
      </c>
      <c r="J240" s="45">
        <v>0</v>
      </c>
      <c r="K240" s="45">
        <f t="shared" si="173"/>
        <v>0</v>
      </c>
      <c r="L240" s="46">
        <f>+F240+K240</f>
        <v>1400000000</v>
      </c>
      <c r="M240" s="47">
        <f t="shared" si="168"/>
        <v>1.5311898646700088E-4</v>
      </c>
      <c r="N240" s="45">
        <v>0</v>
      </c>
      <c r="O240" s="45">
        <v>100000</v>
      </c>
      <c r="P240" s="45">
        <f>L240-O240</f>
        <v>1399900000</v>
      </c>
      <c r="Q240" s="45">
        <v>24241.45</v>
      </c>
      <c r="R240" s="45">
        <f>+L240-Q240</f>
        <v>1399975758.55</v>
      </c>
      <c r="S240" s="45">
        <f>O240-Q240</f>
        <v>75758.55</v>
      </c>
      <c r="T240" s="45">
        <v>24241.45</v>
      </c>
      <c r="U240" s="45">
        <f>+Q240-T240</f>
        <v>0</v>
      </c>
      <c r="V240" s="45">
        <v>24241.45</v>
      </c>
      <c r="W240" s="48">
        <f>+T240-V240</f>
        <v>0</v>
      </c>
      <c r="X240" s="54">
        <f t="shared" si="169"/>
        <v>1.7315321428571428E-5</v>
      </c>
      <c r="Y240" s="182">
        <f t="shared" si="170"/>
        <v>1.7315321428571428E-5</v>
      </c>
      <c r="Z240" s="182">
        <f t="shared" si="171"/>
        <v>1.7315321428571428E-5</v>
      </c>
      <c r="AA240" s="54">
        <f t="shared" si="186"/>
        <v>1</v>
      </c>
      <c r="AB240" s="178">
        <f t="shared" si="187"/>
        <v>1</v>
      </c>
    </row>
    <row r="241" spans="1:28" s="6" customFormat="1" ht="42" customHeight="1" x14ac:dyDescent="0.25">
      <c r="A241" s="113" t="s">
        <v>274</v>
      </c>
      <c r="B241" s="32" t="s">
        <v>37</v>
      </c>
      <c r="C241" s="32">
        <v>10</v>
      </c>
      <c r="D241" s="32" t="s">
        <v>38</v>
      </c>
      <c r="E241" s="39" t="s">
        <v>275</v>
      </c>
      <c r="F241" s="59">
        <f t="shared" ref="F241:W242" si="193">+F243</f>
        <v>6000000000</v>
      </c>
      <c r="G241" s="59">
        <f t="shared" si="193"/>
        <v>0</v>
      </c>
      <c r="H241" s="59">
        <f t="shared" si="193"/>
        <v>0</v>
      </c>
      <c r="I241" s="59">
        <f t="shared" si="193"/>
        <v>0</v>
      </c>
      <c r="J241" s="59">
        <f t="shared" si="193"/>
        <v>0</v>
      </c>
      <c r="K241" s="40">
        <f t="shared" si="173"/>
        <v>0</v>
      </c>
      <c r="L241" s="59">
        <f>+L243</f>
        <v>6000000000</v>
      </c>
      <c r="M241" s="318">
        <f t="shared" si="168"/>
        <v>6.5622422771571809E-4</v>
      </c>
      <c r="N241" s="59">
        <f t="shared" ref="N241:W241" si="194">+N243</f>
        <v>0</v>
      </c>
      <c r="O241" s="59">
        <f t="shared" si="194"/>
        <v>1420612063</v>
      </c>
      <c r="P241" s="59">
        <f t="shared" si="194"/>
        <v>4579387937</v>
      </c>
      <c r="Q241" s="59">
        <f t="shared" si="194"/>
        <v>1257497200.22</v>
      </c>
      <c r="R241" s="59">
        <f t="shared" si="194"/>
        <v>4742502799.7800007</v>
      </c>
      <c r="S241" s="59">
        <f t="shared" si="194"/>
        <v>163114862.77999997</v>
      </c>
      <c r="T241" s="59">
        <f t="shared" si="194"/>
        <v>213186335.22</v>
      </c>
      <c r="U241" s="59">
        <f t="shared" si="194"/>
        <v>1044310865</v>
      </c>
      <c r="V241" s="59">
        <f t="shared" si="194"/>
        <v>205844297.22</v>
      </c>
      <c r="W241" s="59">
        <f t="shared" si="194"/>
        <v>7342038</v>
      </c>
      <c r="X241" s="176">
        <f t="shared" si="169"/>
        <v>0.20958286670333334</v>
      </c>
      <c r="Y241" s="176">
        <f t="shared" si="170"/>
        <v>3.5531055870000001E-2</v>
      </c>
      <c r="Z241" s="176">
        <f t="shared" si="171"/>
        <v>3.430738287E-2</v>
      </c>
      <c r="AA241" s="176">
        <f t="shared" si="186"/>
        <v>0.16953225437217903</v>
      </c>
      <c r="AB241" s="177">
        <f t="shared" si="187"/>
        <v>0.96556046618830749</v>
      </c>
    </row>
    <row r="242" spans="1:28" s="120" customFormat="1" ht="42" customHeight="1" x14ac:dyDescent="0.25">
      <c r="A242" s="199" t="s">
        <v>274</v>
      </c>
      <c r="B242" s="71" t="s">
        <v>41</v>
      </c>
      <c r="C242" s="71">
        <v>20</v>
      </c>
      <c r="D242" s="71" t="s">
        <v>38</v>
      </c>
      <c r="E242" s="72" t="s">
        <v>275</v>
      </c>
      <c r="F242" s="62">
        <f>+F244</f>
        <v>128057209397</v>
      </c>
      <c r="G242" s="62">
        <f t="shared" si="193"/>
        <v>0</v>
      </c>
      <c r="H242" s="62">
        <f t="shared" si="193"/>
        <v>0</v>
      </c>
      <c r="I242" s="62">
        <f t="shared" si="193"/>
        <v>0</v>
      </c>
      <c r="J242" s="62">
        <f t="shared" si="193"/>
        <v>0</v>
      </c>
      <c r="K242" s="41">
        <f t="shared" si="173"/>
        <v>0</v>
      </c>
      <c r="L242" s="62">
        <f t="shared" si="193"/>
        <v>128057209397</v>
      </c>
      <c r="M242" s="338">
        <f t="shared" si="168"/>
        <v>1.4005707223329387E-2</v>
      </c>
      <c r="N242" s="62">
        <f t="shared" si="193"/>
        <v>0</v>
      </c>
      <c r="O242" s="62">
        <f t="shared" si="193"/>
        <v>128057209397</v>
      </c>
      <c r="P242" s="62">
        <f t="shared" si="193"/>
        <v>0</v>
      </c>
      <c r="Q242" s="62">
        <f t="shared" si="193"/>
        <v>128057209397</v>
      </c>
      <c r="R242" s="62">
        <f t="shared" si="193"/>
        <v>0</v>
      </c>
      <c r="S242" s="62">
        <f t="shared" si="193"/>
        <v>0</v>
      </c>
      <c r="T242" s="62">
        <f t="shared" si="193"/>
        <v>73066157722</v>
      </c>
      <c r="U242" s="62">
        <f t="shared" si="193"/>
        <v>54991051675</v>
      </c>
      <c r="V242" s="62">
        <f t="shared" si="193"/>
        <v>73066157722</v>
      </c>
      <c r="W242" s="62">
        <f t="shared" si="193"/>
        <v>0</v>
      </c>
      <c r="X242" s="176">
        <f t="shared" si="169"/>
        <v>1</v>
      </c>
      <c r="Y242" s="176">
        <f t="shared" si="170"/>
        <v>0.57057433990679884</v>
      </c>
      <c r="Z242" s="176">
        <f t="shared" si="171"/>
        <v>0.57057433990679884</v>
      </c>
      <c r="AA242" s="176">
        <f t="shared" si="186"/>
        <v>0.57057433990679884</v>
      </c>
      <c r="AB242" s="177">
        <f t="shared" si="187"/>
        <v>1</v>
      </c>
    </row>
    <row r="243" spans="1:28" ht="42" customHeight="1" x14ac:dyDescent="0.25">
      <c r="A243" s="113" t="s">
        <v>276</v>
      </c>
      <c r="B243" s="32" t="s">
        <v>37</v>
      </c>
      <c r="C243" s="32">
        <v>10</v>
      </c>
      <c r="D243" s="32" t="s">
        <v>38</v>
      </c>
      <c r="E243" s="39" t="s">
        <v>255</v>
      </c>
      <c r="F243" s="59">
        <f>+F245+F255</f>
        <v>6000000000</v>
      </c>
      <c r="G243" s="59">
        <f>+G245+G255</f>
        <v>0</v>
      </c>
      <c r="H243" s="59">
        <f>+H245+H255</f>
        <v>0</v>
      </c>
      <c r="I243" s="59">
        <f>+I245+I255</f>
        <v>0</v>
      </c>
      <c r="J243" s="59">
        <f>+J245+J255</f>
        <v>0</v>
      </c>
      <c r="K243" s="40">
        <f t="shared" si="173"/>
        <v>0</v>
      </c>
      <c r="L243" s="59">
        <f>+L245+L255</f>
        <v>6000000000</v>
      </c>
      <c r="M243" s="323">
        <f t="shared" si="168"/>
        <v>6.5622422771571809E-4</v>
      </c>
      <c r="N243" s="59">
        <f t="shared" ref="N243:W243" si="195">+N245+N255</f>
        <v>0</v>
      </c>
      <c r="O243" s="59">
        <f>+O245+O255</f>
        <v>1420612063</v>
      </c>
      <c r="P243" s="59">
        <f t="shared" si="195"/>
        <v>4579387937</v>
      </c>
      <c r="Q243" s="59">
        <f t="shared" si="195"/>
        <v>1257497200.22</v>
      </c>
      <c r="R243" s="59">
        <f t="shared" si="195"/>
        <v>4742502799.7800007</v>
      </c>
      <c r="S243" s="59">
        <f t="shared" si="195"/>
        <v>163114862.77999997</v>
      </c>
      <c r="T243" s="59">
        <f t="shared" si="195"/>
        <v>213186335.22</v>
      </c>
      <c r="U243" s="59">
        <f t="shared" si="195"/>
        <v>1044310865</v>
      </c>
      <c r="V243" s="59">
        <f t="shared" si="195"/>
        <v>205844297.22</v>
      </c>
      <c r="W243" s="59">
        <f t="shared" si="195"/>
        <v>7342038</v>
      </c>
      <c r="X243" s="176">
        <f t="shared" si="169"/>
        <v>0.20958286670333334</v>
      </c>
      <c r="Y243" s="176">
        <f t="shared" si="170"/>
        <v>3.5531055870000001E-2</v>
      </c>
      <c r="Z243" s="176">
        <f t="shared" si="171"/>
        <v>3.430738287E-2</v>
      </c>
      <c r="AA243" s="176">
        <f t="shared" si="186"/>
        <v>0.16953225437217903</v>
      </c>
      <c r="AB243" s="177">
        <f t="shared" si="187"/>
        <v>0.96556046618830749</v>
      </c>
    </row>
    <row r="244" spans="1:28" ht="42" customHeight="1" x14ac:dyDescent="0.25">
      <c r="A244" s="113" t="s">
        <v>276</v>
      </c>
      <c r="B244" s="32" t="s">
        <v>41</v>
      </c>
      <c r="C244" s="32">
        <v>20</v>
      </c>
      <c r="D244" s="32" t="s">
        <v>38</v>
      </c>
      <c r="E244" s="39" t="s">
        <v>255</v>
      </c>
      <c r="F244" s="121">
        <f>+F246</f>
        <v>128057209397</v>
      </c>
      <c r="G244" s="59">
        <f>+G248</f>
        <v>0</v>
      </c>
      <c r="H244" s="59">
        <f>+H248</f>
        <v>0</v>
      </c>
      <c r="I244" s="59">
        <f>+I248</f>
        <v>0</v>
      </c>
      <c r="J244" s="59">
        <f>+J248</f>
        <v>0</v>
      </c>
      <c r="K244" s="40">
        <f t="shared" si="173"/>
        <v>0</v>
      </c>
      <c r="L244" s="59">
        <f>+L248</f>
        <v>128057209397</v>
      </c>
      <c r="M244" s="323">
        <f t="shared" si="168"/>
        <v>1.4005707223329387E-2</v>
      </c>
      <c r="N244" s="121">
        <f t="shared" ref="N244:W244" si="196">+N248</f>
        <v>0</v>
      </c>
      <c r="O244" s="59">
        <f>+O248</f>
        <v>128057209397</v>
      </c>
      <c r="P244" s="59">
        <f t="shared" si="196"/>
        <v>0</v>
      </c>
      <c r="Q244" s="59">
        <f t="shared" si="196"/>
        <v>128057209397</v>
      </c>
      <c r="R244" s="59">
        <f t="shared" si="196"/>
        <v>0</v>
      </c>
      <c r="S244" s="59">
        <f t="shared" si="196"/>
        <v>0</v>
      </c>
      <c r="T244" s="59">
        <f t="shared" si="196"/>
        <v>73066157722</v>
      </c>
      <c r="U244" s="59">
        <f t="shared" si="196"/>
        <v>54991051675</v>
      </c>
      <c r="V244" s="59">
        <f t="shared" si="196"/>
        <v>73066157722</v>
      </c>
      <c r="W244" s="59">
        <f t="shared" si="196"/>
        <v>0</v>
      </c>
      <c r="X244" s="176">
        <f t="shared" si="169"/>
        <v>1</v>
      </c>
      <c r="Y244" s="176">
        <f t="shared" si="170"/>
        <v>0.57057433990679884</v>
      </c>
      <c r="Z244" s="176">
        <f t="shared" si="171"/>
        <v>0.57057433990679884</v>
      </c>
      <c r="AA244" s="176">
        <f t="shared" si="186"/>
        <v>0.57057433990679884</v>
      </c>
      <c r="AB244" s="177">
        <f t="shared" si="187"/>
        <v>1</v>
      </c>
    </row>
    <row r="245" spans="1:28" ht="68.25" customHeight="1" x14ac:dyDescent="0.25">
      <c r="A245" s="113" t="s">
        <v>277</v>
      </c>
      <c r="B245" s="32" t="s">
        <v>37</v>
      </c>
      <c r="C245" s="32">
        <v>10</v>
      </c>
      <c r="D245" s="32" t="s">
        <v>38</v>
      </c>
      <c r="E245" s="39" t="s">
        <v>278</v>
      </c>
      <c r="F245" s="59">
        <f t="shared" ref="F245:J247" si="197">+F247</f>
        <v>4000000000</v>
      </c>
      <c r="G245" s="59">
        <f t="shared" si="197"/>
        <v>0</v>
      </c>
      <c r="H245" s="59">
        <f t="shared" si="197"/>
        <v>0</v>
      </c>
      <c r="I245" s="59">
        <f t="shared" si="197"/>
        <v>0</v>
      </c>
      <c r="J245" s="59">
        <f t="shared" si="197"/>
        <v>0</v>
      </c>
      <c r="K245" s="40">
        <f t="shared" si="173"/>
        <v>0</v>
      </c>
      <c r="L245" s="59">
        <f>+L247</f>
        <v>4000000000</v>
      </c>
      <c r="M245" s="318">
        <f t="shared" si="168"/>
        <v>4.3748281847714538E-4</v>
      </c>
      <c r="N245" s="59">
        <f t="shared" ref="N245:W247" si="198">+N247</f>
        <v>0</v>
      </c>
      <c r="O245" s="59">
        <f t="shared" si="198"/>
        <v>65000</v>
      </c>
      <c r="P245" s="59">
        <f t="shared" si="198"/>
        <v>3999935000</v>
      </c>
      <c r="Q245" s="59">
        <f t="shared" si="198"/>
        <v>12972.49</v>
      </c>
      <c r="R245" s="59">
        <f t="shared" si="198"/>
        <v>3999987027.5100002</v>
      </c>
      <c r="S245" s="59">
        <f t="shared" si="198"/>
        <v>52027.51</v>
      </c>
      <c r="T245" s="59">
        <f t="shared" si="198"/>
        <v>12972.49</v>
      </c>
      <c r="U245" s="59">
        <f t="shared" si="198"/>
        <v>0</v>
      </c>
      <c r="V245" s="59">
        <f t="shared" si="198"/>
        <v>12972.49</v>
      </c>
      <c r="W245" s="59">
        <f t="shared" si="198"/>
        <v>0</v>
      </c>
      <c r="X245" s="176">
        <f t="shared" si="169"/>
        <v>3.2431224999999998E-6</v>
      </c>
      <c r="Y245" s="176">
        <f t="shared" si="170"/>
        <v>3.2431224999999998E-6</v>
      </c>
      <c r="Z245" s="176">
        <f t="shared" si="171"/>
        <v>3.2431224999999998E-6</v>
      </c>
      <c r="AA245" s="176">
        <f t="shared" si="186"/>
        <v>1</v>
      </c>
      <c r="AB245" s="177">
        <f t="shared" si="187"/>
        <v>1</v>
      </c>
    </row>
    <row r="246" spans="1:28" ht="67.5" customHeight="1" x14ac:dyDescent="0.25">
      <c r="A246" s="113" t="s">
        <v>277</v>
      </c>
      <c r="B246" s="32" t="s">
        <v>41</v>
      </c>
      <c r="C246" s="32">
        <v>20</v>
      </c>
      <c r="D246" s="32" t="s">
        <v>38</v>
      </c>
      <c r="E246" s="72" t="s">
        <v>278</v>
      </c>
      <c r="F246" s="59">
        <f>+F248</f>
        <v>128057209397</v>
      </c>
      <c r="G246" s="59">
        <f t="shared" si="197"/>
        <v>0</v>
      </c>
      <c r="H246" s="59">
        <f t="shared" si="197"/>
        <v>0</v>
      </c>
      <c r="I246" s="59">
        <f t="shared" si="197"/>
        <v>0</v>
      </c>
      <c r="J246" s="59">
        <f t="shared" si="197"/>
        <v>0</v>
      </c>
      <c r="K246" s="40">
        <f t="shared" si="173"/>
        <v>0</v>
      </c>
      <c r="L246" s="59">
        <f>+L248</f>
        <v>128057209397</v>
      </c>
      <c r="M246" s="323">
        <f t="shared" si="168"/>
        <v>1.4005707223329387E-2</v>
      </c>
      <c r="N246" s="59">
        <f t="shared" si="198"/>
        <v>0</v>
      </c>
      <c r="O246" s="59">
        <f t="shared" si="198"/>
        <v>128057209397</v>
      </c>
      <c r="P246" s="59">
        <f t="shared" si="198"/>
        <v>0</v>
      </c>
      <c r="Q246" s="59">
        <f t="shared" si="198"/>
        <v>128057209397</v>
      </c>
      <c r="R246" s="59">
        <f t="shared" si="198"/>
        <v>0</v>
      </c>
      <c r="S246" s="59">
        <f t="shared" si="198"/>
        <v>0</v>
      </c>
      <c r="T246" s="59">
        <f t="shared" si="198"/>
        <v>73066157722</v>
      </c>
      <c r="U246" s="59">
        <f t="shared" si="198"/>
        <v>54991051675</v>
      </c>
      <c r="V246" s="59">
        <f t="shared" si="198"/>
        <v>73066157722</v>
      </c>
      <c r="W246" s="59">
        <f t="shared" si="198"/>
        <v>0</v>
      </c>
      <c r="X246" s="176">
        <f t="shared" si="169"/>
        <v>1</v>
      </c>
      <c r="Y246" s="176">
        <f t="shared" si="170"/>
        <v>0.57057433990679884</v>
      </c>
      <c r="Z246" s="176">
        <f t="shared" si="171"/>
        <v>0.57057433990679884</v>
      </c>
      <c r="AA246" s="176">
        <f t="shared" si="186"/>
        <v>0.57057433990679884</v>
      </c>
      <c r="AB246" s="177">
        <f t="shared" si="187"/>
        <v>1</v>
      </c>
    </row>
    <row r="247" spans="1:28" ht="107.25" customHeight="1" x14ac:dyDescent="0.25">
      <c r="A247" s="113" t="s">
        <v>583</v>
      </c>
      <c r="B247" s="32" t="s">
        <v>37</v>
      </c>
      <c r="C247" s="32">
        <v>10</v>
      </c>
      <c r="D247" s="32" t="s">
        <v>38</v>
      </c>
      <c r="E247" s="39" t="s">
        <v>280</v>
      </c>
      <c r="F247" s="59">
        <f t="shared" si="197"/>
        <v>4000000000</v>
      </c>
      <c r="G247" s="59">
        <f t="shared" si="197"/>
        <v>0</v>
      </c>
      <c r="H247" s="59">
        <f t="shared" si="197"/>
        <v>0</v>
      </c>
      <c r="I247" s="59">
        <f t="shared" si="197"/>
        <v>0</v>
      </c>
      <c r="J247" s="59">
        <f t="shared" si="197"/>
        <v>0</v>
      </c>
      <c r="K247" s="40">
        <f t="shared" si="173"/>
        <v>0</v>
      </c>
      <c r="L247" s="59">
        <f>+L249</f>
        <v>4000000000</v>
      </c>
      <c r="M247" s="318">
        <f t="shared" si="168"/>
        <v>4.3748281847714538E-4</v>
      </c>
      <c r="N247" s="59">
        <f t="shared" si="198"/>
        <v>0</v>
      </c>
      <c r="O247" s="59">
        <f t="shared" si="198"/>
        <v>65000</v>
      </c>
      <c r="P247" s="59">
        <f t="shared" si="198"/>
        <v>3999935000</v>
      </c>
      <c r="Q247" s="59">
        <f t="shared" si="198"/>
        <v>12972.49</v>
      </c>
      <c r="R247" s="59">
        <f t="shared" si="198"/>
        <v>3999987027.5100002</v>
      </c>
      <c r="S247" s="59">
        <f t="shared" si="198"/>
        <v>52027.51</v>
      </c>
      <c r="T247" s="59">
        <f t="shared" si="198"/>
        <v>12972.49</v>
      </c>
      <c r="U247" s="59">
        <f t="shared" si="198"/>
        <v>0</v>
      </c>
      <c r="V247" s="59">
        <f t="shared" si="198"/>
        <v>12972.49</v>
      </c>
      <c r="W247" s="59">
        <f t="shared" si="198"/>
        <v>0</v>
      </c>
      <c r="X247" s="176">
        <f t="shared" si="169"/>
        <v>3.2431224999999998E-6</v>
      </c>
      <c r="Y247" s="352">
        <f t="shared" si="170"/>
        <v>3.2431224999999998E-6</v>
      </c>
      <c r="Z247" s="352">
        <f t="shared" si="171"/>
        <v>3.2431224999999998E-6</v>
      </c>
      <c r="AA247" s="176">
        <f t="shared" si="186"/>
        <v>1</v>
      </c>
      <c r="AB247" s="177">
        <f t="shared" si="187"/>
        <v>1</v>
      </c>
    </row>
    <row r="248" spans="1:28" ht="109.5" customHeight="1" x14ac:dyDescent="0.25">
      <c r="A248" s="113" t="s">
        <v>583</v>
      </c>
      <c r="B248" s="32" t="s">
        <v>41</v>
      </c>
      <c r="C248" s="32">
        <v>20</v>
      </c>
      <c r="D248" s="32" t="s">
        <v>38</v>
      </c>
      <c r="E248" s="39" t="s">
        <v>280</v>
      </c>
      <c r="F248" s="59">
        <f>+F251+F253</f>
        <v>128057209397</v>
      </c>
      <c r="G248" s="59">
        <f>+G251+G253</f>
        <v>0</v>
      </c>
      <c r="H248" s="59">
        <f>+H251+H253</f>
        <v>0</v>
      </c>
      <c r="I248" s="59">
        <f>+I251+I253</f>
        <v>0</v>
      </c>
      <c r="J248" s="59">
        <f>+J251+J253</f>
        <v>0</v>
      </c>
      <c r="K248" s="40">
        <f t="shared" si="173"/>
        <v>0</v>
      </c>
      <c r="L248" s="59">
        <f>+L251+L253</f>
        <v>128057209397</v>
      </c>
      <c r="M248" s="323">
        <f t="shared" si="168"/>
        <v>1.4005707223329387E-2</v>
      </c>
      <c r="N248" s="59">
        <f t="shared" ref="N248:W248" si="199">+N251+N253</f>
        <v>0</v>
      </c>
      <c r="O248" s="59">
        <f>+O251+O253</f>
        <v>128057209397</v>
      </c>
      <c r="P248" s="59">
        <f t="shared" si="199"/>
        <v>0</v>
      </c>
      <c r="Q248" s="59">
        <f t="shared" si="199"/>
        <v>128057209397</v>
      </c>
      <c r="R248" s="59">
        <f t="shared" si="199"/>
        <v>0</v>
      </c>
      <c r="S248" s="59">
        <f t="shared" si="199"/>
        <v>0</v>
      </c>
      <c r="T248" s="59">
        <f t="shared" si="199"/>
        <v>73066157722</v>
      </c>
      <c r="U248" s="59">
        <f t="shared" si="199"/>
        <v>54991051675</v>
      </c>
      <c r="V248" s="59">
        <f t="shared" si="199"/>
        <v>73066157722</v>
      </c>
      <c r="W248" s="59">
        <f t="shared" si="199"/>
        <v>0</v>
      </c>
      <c r="X248" s="176">
        <f t="shared" si="169"/>
        <v>1</v>
      </c>
      <c r="Y248" s="176">
        <f t="shared" si="170"/>
        <v>0.57057433990679884</v>
      </c>
      <c r="Z248" s="176">
        <f t="shared" si="171"/>
        <v>0.57057433990679884</v>
      </c>
      <c r="AA248" s="176">
        <f t="shared" si="186"/>
        <v>0.57057433990679884</v>
      </c>
      <c r="AB248" s="177">
        <f t="shared" si="187"/>
        <v>1</v>
      </c>
    </row>
    <row r="249" spans="1:28" ht="42" customHeight="1" x14ac:dyDescent="0.25">
      <c r="A249" s="113" t="s">
        <v>584</v>
      </c>
      <c r="B249" s="32" t="s">
        <v>37</v>
      </c>
      <c r="C249" s="32">
        <v>10</v>
      </c>
      <c r="D249" s="32" t="s">
        <v>38</v>
      </c>
      <c r="E249" s="39" t="s">
        <v>282</v>
      </c>
      <c r="F249" s="59">
        <f>+F250</f>
        <v>4000000000</v>
      </c>
      <c r="G249" s="59">
        <f>+G250</f>
        <v>0</v>
      </c>
      <c r="H249" s="59">
        <f>+H250</f>
        <v>0</v>
      </c>
      <c r="I249" s="59">
        <f>+I250</f>
        <v>0</v>
      </c>
      <c r="J249" s="59">
        <f>+J250</f>
        <v>0</v>
      </c>
      <c r="K249" s="40">
        <f t="shared" si="173"/>
        <v>0</v>
      </c>
      <c r="L249" s="59">
        <f>+L250</f>
        <v>4000000000</v>
      </c>
      <c r="M249" s="318">
        <f t="shared" si="168"/>
        <v>4.3748281847714538E-4</v>
      </c>
      <c r="N249" s="59">
        <f t="shared" ref="N249:W249" si="200">+N250</f>
        <v>0</v>
      </c>
      <c r="O249" s="59">
        <f>+O250</f>
        <v>65000</v>
      </c>
      <c r="P249" s="59">
        <f t="shared" si="200"/>
        <v>3999935000</v>
      </c>
      <c r="Q249" s="59">
        <f t="shared" si="200"/>
        <v>12972.49</v>
      </c>
      <c r="R249" s="59">
        <f t="shared" si="200"/>
        <v>3999987027.5100002</v>
      </c>
      <c r="S249" s="59">
        <f t="shared" si="200"/>
        <v>52027.51</v>
      </c>
      <c r="T249" s="59">
        <f t="shared" si="200"/>
        <v>12972.49</v>
      </c>
      <c r="U249" s="59">
        <f t="shared" si="200"/>
        <v>0</v>
      </c>
      <c r="V249" s="59">
        <f t="shared" si="200"/>
        <v>12972.49</v>
      </c>
      <c r="W249" s="59">
        <f t="shared" si="200"/>
        <v>0</v>
      </c>
      <c r="X249" s="352">
        <f t="shared" si="169"/>
        <v>3.2431224999999998E-6</v>
      </c>
      <c r="Y249" s="352">
        <f t="shared" si="170"/>
        <v>3.2431224999999998E-6</v>
      </c>
      <c r="Z249" s="352">
        <f t="shared" si="171"/>
        <v>3.2431224999999998E-6</v>
      </c>
      <c r="AA249" s="176">
        <f t="shared" si="186"/>
        <v>1</v>
      </c>
      <c r="AB249" s="177">
        <f t="shared" si="187"/>
        <v>1</v>
      </c>
    </row>
    <row r="250" spans="1:28" ht="42" customHeight="1" x14ac:dyDescent="0.25">
      <c r="A250" s="114" t="s">
        <v>585</v>
      </c>
      <c r="B250" s="43" t="s">
        <v>37</v>
      </c>
      <c r="C250" s="43">
        <v>10</v>
      </c>
      <c r="D250" s="43" t="s">
        <v>38</v>
      </c>
      <c r="E250" s="44" t="s">
        <v>268</v>
      </c>
      <c r="F250" s="45">
        <v>4000000000</v>
      </c>
      <c r="G250" s="45">
        <v>0</v>
      </c>
      <c r="H250" s="45">
        <v>0</v>
      </c>
      <c r="I250" s="45">
        <v>0</v>
      </c>
      <c r="J250" s="45">
        <v>0</v>
      </c>
      <c r="K250" s="45"/>
      <c r="L250" s="46">
        <f>+F250+K250</f>
        <v>4000000000</v>
      </c>
      <c r="M250" s="47">
        <f t="shared" si="168"/>
        <v>4.3748281847714538E-4</v>
      </c>
      <c r="N250" s="45">
        <v>0</v>
      </c>
      <c r="O250" s="45">
        <v>65000</v>
      </c>
      <c r="P250" s="45">
        <f>L250-O250</f>
        <v>3999935000</v>
      </c>
      <c r="Q250" s="45">
        <v>12972.49</v>
      </c>
      <c r="R250" s="45">
        <f>+L250-Q250</f>
        <v>3999987027.5100002</v>
      </c>
      <c r="S250" s="45">
        <f>O250-Q250</f>
        <v>52027.51</v>
      </c>
      <c r="T250" s="45">
        <v>12972.49</v>
      </c>
      <c r="U250" s="45">
        <f>+Q250-T250</f>
        <v>0</v>
      </c>
      <c r="V250" s="45">
        <v>12972.49</v>
      </c>
      <c r="W250" s="48">
        <f>+T250-V250</f>
        <v>0</v>
      </c>
      <c r="X250" s="179">
        <f t="shared" si="169"/>
        <v>3.2431224999999998E-6</v>
      </c>
      <c r="Y250" s="179">
        <f t="shared" si="170"/>
        <v>3.2431224999999998E-6</v>
      </c>
      <c r="Z250" s="179">
        <f t="shared" si="171"/>
        <v>3.2431224999999998E-6</v>
      </c>
      <c r="AA250" s="54">
        <f t="shared" si="186"/>
        <v>1</v>
      </c>
      <c r="AB250" s="178">
        <f t="shared" si="187"/>
        <v>1</v>
      </c>
    </row>
    <row r="251" spans="1:28" ht="42" customHeight="1" x14ac:dyDescent="0.25">
      <c r="A251" s="113" t="s">
        <v>584</v>
      </c>
      <c r="B251" s="32" t="s">
        <v>41</v>
      </c>
      <c r="C251" s="32">
        <v>20</v>
      </c>
      <c r="D251" s="32" t="s">
        <v>38</v>
      </c>
      <c r="E251" s="39" t="s">
        <v>282</v>
      </c>
      <c r="F251" s="59">
        <f>+F252</f>
        <v>123824871497</v>
      </c>
      <c r="G251" s="59">
        <f>+G252</f>
        <v>0</v>
      </c>
      <c r="H251" s="59">
        <f>+H252</f>
        <v>0</v>
      </c>
      <c r="I251" s="59">
        <f>+I252</f>
        <v>0</v>
      </c>
      <c r="J251" s="59">
        <f>+J252</f>
        <v>0</v>
      </c>
      <c r="K251" s="40">
        <f t="shared" ref="K251:K264" si="201">+G251-H251+I251-J251</f>
        <v>0</v>
      </c>
      <c r="L251" s="59">
        <f>+L252</f>
        <v>123824871497</v>
      </c>
      <c r="M251" s="323">
        <f t="shared" si="168"/>
        <v>1.3542813445019477E-2</v>
      </c>
      <c r="N251" s="59">
        <f t="shared" ref="N251:W251" si="202">+N252</f>
        <v>0</v>
      </c>
      <c r="O251" s="59">
        <f>+O252</f>
        <v>123824871497</v>
      </c>
      <c r="P251" s="59">
        <f t="shared" si="202"/>
        <v>0</v>
      </c>
      <c r="Q251" s="59">
        <f t="shared" si="202"/>
        <v>123824871497</v>
      </c>
      <c r="R251" s="59">
        <f t="shared" si="202"/>
        <v>0</v>
      </c>
      <c r="S251" s="59">
        <f t="shared" si="202"/>
        <v>0</v>
      </c>
      <c r="T251" s="59">
        <f t="shared" si="202"/>
        <v>73066157722</v>
      </c>
      <c r="U251" s="59">
        <f t="shared" si="202"/>
        <v>50758713775</v>
      </c>
      <c r="V251" s="59">
        <f t="shared" si="202"/>
        <v>73066157722</v>
      </c>
      <c r="W251" s="59">
        <f t="shared" si="202"/>
        <v>0</v>
      </c>
      <c r="X251" s="176">
        <f t="shared" si="169"/>
        <v>1</v>
      </c>
      <c r="Y251" s="176">
        <f t="shared" si="170"/>
        <v>0.59007658831909415</v>
      </c>
      <c r="Z251" s="176">
        <f t="shared" si="171"/>
        <v>0.59007658831909415</v>
      </c>
      <c r="AA251" s="176">
        <f t="shared" si="186"/>
        <v>0.59007658831909415</v>
      </c>
      <c r="AB251" s="177">
        <f t="shared" si="187"/>
        <v>1</v>
      </c>
    </row>
    <row r="252" spans="1:28" ht="42" customHeight="1" x14ac:dyDescent="0.25">
      <c r="A252" s="114" t="s">
        <v>585</v>
      </c>
      <c r="B252" s="43" t="s">
        <v>41</v>
      </c>
      <c r="C252" s="43">
        <v>20</v>
      </c>
      <c r="D252" s="43" t="s">
        <v>38</v>
      </c>
      <c r="E252" s="42" t="s">
        <v>268</v>
      </c>
      <c r="F252" s="45">
        <v>123824871497</v>
      </c>
      <c r="G252" s="45">
        <v>0</v>
      </c>
      <c r="H252" s="45">
        <v>0</v>
      </c>
      <c r="I252" s="45">
        <v>0</v>
      </c>
      <c r="J252" s="45">
        <v>0</v>
      </c>
      <c r="K252" s="339">
        <f t="shared" si="201"/>
        <v>0</v>
      </c>
      <c r="L252" s="46">
        <f>+F252+K252</f>
        <v>123824871497</v>
      </c>
      <c r="M252" s="47">
        <f t="shared" si="168"/>
        <v>1.3542813445019477E-2</v>
      </c>
      <c r="N252" s="45">
        <v>0</v>
      </c>
      <c r="O252" s="45">
        <v>123824871497</v>
      </c>
      <c r="P252" s="45">
        <f>L252-O252</f>
        <v>0</v>
      </c>
      <c r="Q252" s="45">
        <v>123824871497</v>
      </c>
      <c r="R252" s="45">
        <f>+L252-Q252</f>
        <v>0</v>
      </c>
      <c r="S252" s="45">
        <f>O252-Q252</f>
        <v>0</v>
      </c>
      <c r="T252" s="45">
        <v>73066157722</v>
      </c>
      <c r="U252" s="45">
        <f>+Q252-T252</f>
        <v>50758713775</v>
      </c>
      <c r="V252" s="45">
        <v>73066157722</v>
      </c>
      <c r="W252" s="48">
        <f>+T252-V252</f>
        <v>0</v>
      </c>
      <c r="X252" s="54">
        <f t="shared" si="169"/>
        <v>1</v>
      </c>
      <c r="Y252" s="54">
        <f t="shared" si="170"/>
        <v>0.59007658831909415</v>
      </c>
      <c r="Z252" s="54">
        <f t="shared" si="171"/>
        <v>0.59007658831909415</v>
      </c>
      <c r="AA252" s="54">
        <f t="shared" si="186"/>
        <v>0.59007658831909415</v>
      </c>
      <c r="AB252" s="178">
        <f t="shared" si="187"/>
        <v>1</v>
      </c>
    </row>
    <row r="253" spans="1:28" ht="42" customHeight="1" x14ac:dyDescent="0.25">
      <c r="A253" s="113" t="s">
        <v>586</v>
      </c>
      <c r="B253" s="32" t="s">
        <v>41</v>
      </c>
      <c r="C253" s="32">
        <v>20</v>
      </c>
      <c r="D253" s="32" t="s">
        <v>38</v>
      </c>
      <c r="E253" s="78" t="s">
        <v>285</v>
      </c>
      <c r="F253" s="59">
        <f>+F254</f>
        <v>4232337900</v>
      </c>
      <c r="G253" s="59">
        <f>+G254</f>
        <v>0</v>
      </c>
      <c r="H253" s="59">
        <f>+H254</f>
        <v>0</v>
      </c>
      <c r="I253" s="59">
        <f>+I254</f>
        <v>0</v>
      </c>
      <c r="J253" s="59">
        <f>+J254</f>
        <v>0</v>
      </c>
      <c r="K253" s="40">
        <f t="shared" si="201"/>
        <v>0</v>
      </c>
      <c r="L253" s="59">
        <f>+L254</f>
        <v>4232337900</v>
      </c>
      <c r="M253" s="323">
        <f t="shared" si="168"/>
        <v>4.6289377830991069E-4</v>
      </c>
      <c r="N253" s="59">
        <f t="shared" ref="N253:W253" si="203">+N254</f>
        <v>0</v>
      </c>
      <c r="O253" s="59">
        <f>+O254</f>
        <v>4232337900</v>
      </c>
      <c r="P253" s="59">
        <f t="shared" si="203"/>
        <v>0</v>
      </c>
      <c r="Q253" s="59">
        <f t="shared" si="203"/>
        <v>4232337900</v>
      </c>
      <c r="R253" s="59">
        <f t="shared" si="203"/>
        <v>0</v>
      </c>
      <c r="S253" s="59">
        <f t="shared" si="203"/>
        <v>0</v>
      </c>
      <c r="T253" s="59">
        <f t="shared" si="203"/>
        <v>0</v>
      </c>
      <c r="U253" s="59">
        <f t="shared" si="203"/>
        <v>4232337900</v>
      </c>
      <c r="V253" s="59">
        <f t="shared" si="203"/>
        <v>0</v>
      </c>
      <c r="W253" s="59">
        <f t="shared" si="203"/>
        <v>0</v>
      </c>
      <c r="X253" s="176">
        <f t="shared" si="169"/>
        <v>1</v>
      </c>
      <c r="Y253" s="176">
        <f t="shared" si="170"/>
        <v>0</v>
      </c>
      <c r="Z253" s="176">
        <f t="shared" si="171"/>
        <v>0</v>
      </c>
      <c r="AA253" s="176">
        <f t="shared" si="186"/>
        <v>0</v>
      </c>
      <c r="AB253" s="177" t="s">
        <v>40</v>
      </c>
    </row>
    <row r="254" spans="1:28" s="76" customFormat="1" ht="42" customHeight="1" x14ac:dyDescent="0.25">
      <c r="A254" s="202" t="s">
        <v>587</v>
      </c>
      <c r="B254" s="124" t="s">
        <v>41</v>
      </c>
      <c r="C254" s="124">
        <v>20</v>
      </c>
      <c r="D254" s="124" t="s">
        <v>38</v>
      </c>
      <c r="E254" s="77" t="s">
        <v>268</v>
      </c>
      <c r="F254" s="56">
        <v>4232337900</v>
      </c>
      <c r="G254" s="56">
        <v>0</v>
      </c>
      <c r="H254" s="56">
        <v>0</v>
      </c>
      <c r="I254" s="56">
        <v>0</v>
      </c>
      <c r="J254" s="56">
        <v>0</v>
      </c>
      <c r="K254" s="46">
        <f t="shared" si="201"/>
        <v>0</v>
      </c>
      <c r="L254" s="46">
        <f>+F254+K254</f>
        <v>4232337900</v>
      </c>
      <c r="M254" s="47">
        <f t="shared" si="168"/>
        <v>4.6289377830991069E-4</v>
      </c>
      <c r="N254" s="56">
        <v>0</v>
      </c>
      <c r="O254" s="45">
        <v>4232337900</v>
      </c>
      <c r="P254" s="45">
        <f>L254-O254</f>
        <v>0</v>
      </c>
      <c r="Q254" s="45">
        <v>4232337900</v>
      </c>
      <c r="R254" s="45">
        <f>+L254-Q254</f>
        <v>0</v>
      </c>
      <c r="S254" s="45">
        <f>O254-Q254</f>
        <v>0</v>
      </c>
      <c r="T254" s="45">
        <v>0</v>
      </c>
      <c r="U254" s="45">
        <f>+Q254-T254</f>
        <v>4232337900</v>
      </c>
      <c r="V254" s="45">
        <v>0</v>
      </c>
      <c r="W254" s="48">
        <f>+T254-V254</f>
        <v>0</v>
      </c>
      <c r="X254" s="54">
        <f t="shared" si="169"/>
        <v>1</v>
      </c>
      <c r="Y254" s="54">
        <f t="shared" si="170"/>
        <v>0</v>
      </c>
      <c r="Z254" s="54">
        <f t="shared" si="171"/>
        <v>0</v>
      </c>
      <c r="AA254" s="54">
        <f t="shared" si="186"/>
        <v>0</v>
      </c>
      <c r="AB254" s="178" t="s">
        <v>40</v>
      </c>
    </row>
    <row r="255" spans="1:28" ht="55.5" customHeight="1" x14ac:dyDescent="0.25">
      <c r="A255" s="113" t="s">
        <v>287</v>
      </c>
      <c r="B255" s="32" t="s">
        <v>37</v>
      </c>
      <c r="C255" s="32">
        <v>10</v>
      </c>
      <c r="D255" s="32" t="s">
        <v>38</v>
      </c>
      <c r="E255" s="39" t="s">
        <v>288</v>
      </c>
      <c r="F255" s="62">
        <f t="shared" ref="F255:J257" si="204">+F256</f>
        <v>2000000000</v>
      </c>
      <c r="G255" s="62">
        <f t="shared" si="204"/>
        <v>0</v>
      </c>
      <c r="H255" s="62">
        <f t="shared" si="204"/>
        <v>0</v>
      </c>
      <c r="I255" s="62">
        <f t="shared" si="204"/>
        <v>0</v>
      </c>
      <c r="J255" s="62">
        <f t="shared" si="204"/>
        <v>0</v>
      </c>
      <c r="K255" s="40">
        <f t="shared" si="201"/>
        <v>0</v>
      </c>
      <c r="L255" s="62">
        <f>+L256</f>
        <v>2000000000</v>
      </c>
      <c r="M255" s="318">
        <f t="shared" si="168"/>
        <v>2.1874140923857269E-4</v>
      </c>
      <c r="N255" s="62">
        <f t="shared" ref="N255:W257" si="205">+N256</f>
        <v>0</v>
      </c>
      <c r="O255" s="62">
        <f t="shared" si="205"/>
        <v>1420547063</v>
      </c>
      <c r="P255" s="62">
        <f t="shared" si="205"/>
        <v>579452937</v>
      </c>
      <c r="Q255" s="62">
        <f t="shared" si="205"/>
        <v>1257484227.73</v>
      </c>
      <c r="R255" s="62">
        <f t="shared" si="205"/>
        <v>742515772.26999998</v>
      </c>
      <c r="S255" s="62">
        <f t="shared" si="205"/>
        <v>163062835.26999998</v>
      </c>
      <c r="T255" s="62">
        <f t="shared" si="205"/>
        <v>213173362.72999999</v>
      </c>
      <c r="U255" s="62">
        <f t="shared" si="205"/>
        <v>1044310865</v>
      </c>
      <c r="V255" s="62">
        <f t="shared" si="205"/>
        <v>205831324.72999999</v>
      </c>
      <c r="W255" s="62">
        <f t="shared" si="205"/>
        <v>7342038</v>
      </c>
      <c r="X255" s="176">
        <f t="shared" si="169"/>
        <v>0.62874211386500001</v>
      </c>
      <c r="Y255" s="176">
        <f t="shared" si="170"/>
        <v>0.10658668136499999</v>
      </c>
      <c r="Z255" s="176">
        <f t="shared" si="171"/>
        <v>0.10291566236499999</v>
      </c>
      <c r="AA255" s="176">
        <f t="shared" si="186"/>
        <v>0.16952368708020996</v>
      </c>
      <c r="AB255" s="177">
        <f t="shared" ref="AB255:AB297" si="206">+V255/T255</f>
        <v>0.96555837039874803</v>
      </c>
    </row>
    <row r="256" spans="1:28" ht="113.25" customHeight="1" x14ac:dyDescent="0.25">
      <c r="A256" s="113" t="s">
        <v>588</v>
      </c>
      <c r="B256" s="32" t="s">
        <v>37</v>
      </c>
      <c r="C256" s="32">
        <v>10</v>
      </c>
      <c r="D256" s="32" t="s">
        <v>38</v>
      </c>
      <c r="E256" s="39" t="s">
        <v>280</v>
      </c>
      <c r="F256" s="59">
        <f t="shared" si="204"/>
        <v>2000000000</v>
      </c>
      <c r="G256" s="59">
        <f t="shared" si="204"/>
        <v>0</v>
      </c>
      <c r="H256" s="59">
        <f t="shared" si="204"/>
        <v>0</v>
      </c>
      <c r="I256" s="59">
        <f t="shared" si="204"/>
        <v>0</v>
      </c>
      <c r="J256" s="59">
        <f t="shared" si="204"/>
        <v>0</v>
      </c>
      <c r="K256" s="40">
        <f t="shared" si="201"/>
        <v>0</v>
      </c>
      <c r="L256" s="59">
        <f>+L257</f>
        <v>2000000000</v>
      </c>
      <c r="M256" s="318">
        <f t="shared" si="168"/>
        <v>2.1874140923857269E-4</v>
      </c>
      <c r="N256" s="59">
        <f t="shared" si="205"/>
        <v>0</v>
      </c>
      <c r="O256" s="59">
        <f t="shared" si="205"/>
        <v>1420547063</v>
      </c>
      <c r="P256" s="59">
        <f t="shared" si="205"/>
        <v>579452937</v>
      </c>
      <c r="Q256" s="59">
        <f t="shared" si="205"/>
        <v>1257484227.73</v>
      </c>
      <c r="R256" s="59">
        <f t="shared" si="205"/>
        <v>742515772.26999998</v>
      </c>
      <c r="S256" s="59">
        <f t="shared" si="205"/>
        <v>163062835.26999998</v>
      </c>
      <c r="T256" s="59">
        <f t="shared" si="205"/>
        <v>213173362.72999999</v>
      </c>
      <c r="U256" s="59">
        <f t="shared" si="205"/>
        <v>1044310865</v>
      </c>
      <c r="V256" s="59">
        <f t="shared" si="205"/>
        <v>205831324.72999999</v>
      </c>
      <c r="W256" s="59">
        <f t="shared" si="205"/>
        <v>7342038</v>
      </c>
      <c r="X256" s="176">
        <f t="shared" si="169"/>
        <v>0.62874211386500001</v>
      </c>
      <c r="Y256" s="176">
        <f t="shared" si="170"/>
        <v>0.10658668136499999</v>
      </c>
      <c r="Z256" s="176">
        <f t="shared" si="171"/>
        <v>0.10291566236499999</v>
      </c>
      <c r="AA256" s="176">
        <f t="shared" si="186"/>
        <v>0.16952368708020996</v>
      </c>
      <c r="AB256" s="177">
        <f t="shared" si="206"/>
        <v>0.96555837039874803</v>
      </c>
    </row>
    <row r="257" spans="1:28" ht="42" customHeight="1" x14ac:dyDescent="0.25">
      <c r="A257" s="113" t="s">
        <v>589</v>
      </c>
      <c r="B257" s="32" t="s">
        <v>37</v>
      </c>
      <c r="C257" s="32">
        <v>10</v>
      </c>
      <c r="D257" s="32" t="s">
        <v>38</v>
      </c>
      <c r="E257" s="39" t="s">
        <v>266</v>
      </c>
      <c r="F257" s="40">
        <f t="shared" si="204"/>
        <v>2000000000</v>
      </c>
      <c r="G257" s="40">
        <f t="shared" si="204"/>
        <v>0</v>
      </c>
      <c r="H257" s="40">
        <f t="shared" si="204"/>
        <v>0</v>
      </c>
      <c r="I257" s="40">
        <f t="shared" si="204"/>
        <v>0</v>
      </c>
      <c r="J257" s="40">
        <f t="shared" si="204"/>
        <v>0</v>
      </c>
      <c r="K257" s="40">
        <f t="shared" si="201"/>
        <v>0</v>
      </c>
      <c r="L257" s="40">
        <f>+L258</f>
        <v>2000000000</v>
      </c>
      <c r="M257" s="318">
        <f t="shared" si="168"/>
        <v>2.1874140923857269E-4</v>
      </c>
      <c r="N257" s="40">
        <f t="shared" si="205"/>
        <v>0</v>
      </c>
      <c r="O257" s="40">
        <f t="shared" si="205"/>
        <v>1420547063</v>
      </c>
      <c r="P257" s="40">
        <f t="shared" si="205"/>
        <v>579452937</v>
      </c>
      <c r="Q257" s="40">
        <f t="shared" si="205"/>
        <v>1257484227.73</v>
      </c>
      <c r="R257" s="40">
        <f t="shared" si="205"/>
        <v>742515772.26999998</v>
      </c>
      <c r="S257" s="40">
        <f t="shared" si="205"/>
        <v>163062835.26999998</v>
      </c>
      <c r="T257" s="40">
        <f t="shared" si="205"/>
        <v>213173362.72999999</v>
      </c>
      <c r="U257" s="40">
        <f t="shared" si="205"/>
        <v>1044310865</v>
      </c>
      <c r="V257" s="40">
        <f t="shared" si="205"/>
        <v>205831324.72999999</v>
      </c>
      <c r="W257" s="40">
        <f t="shared" si="205"/>
        <v>7342038</v>
      </c>
      <c r="X257" s="176">
        <f t="shared" si="169"/>
        <v>0.62874211386500001</v>
      </c>
      <c r="Y257" s="176">
        <f t="shared" si="170"/>
        <v>0.10658668136499999</v>
      </c>
      <c r="Z257" s="176">
        <f t="shared" si="171"/>
        <v>0.10291566236499999</v>
      </c>
      <c r="AA257" s="176">
        <f t="shared" si="186"/>
        <v>0.16952368708020996</v>
      </c>
      <c r="AB257" s="177">
        <f t="shared" si="206"/>
        <v>0.96555837039874803</v>
      </c>
    </row>
    <row r="258" spans="1:28" s="133" customFormat="1" ht="42" customHeight="1" x14ac:dyDescent="0.25">
      <c r="A258" s="351" t="s">
        <v>590</v>
      </c>
      <c r="B258" s="83" t="s">
        <v>37</v>
      </c>
      <c r="C258" s="83">
        <v>10</v>
      </c>
      <c r="D258" s="83" t="s">
        <v>38</v>
      </c>
      <c r="E258" s="84" t="s">
        <v>268</v>
      </c>
      <c r="F258" s="126">
        <v>2000000000</v>
      </c>
      <c r="G258" s="127">
        <v>0</v>
      </c>
      <c r="H258" s="127">
        <v>0</v>
      </c>
      <c r="I258" s="127">
        <v>0</v>
      </c>
      <c r="J258" s="127">
        <v>0</v>
      </c>
      <c r="K258" s="126">
        <f t="shared" si="201"/>
        <v>0</v>
      </c>
      <c r="L258" s="128">
        <f>+F258+K258</f>
        <v>2000000000</v>
      </c>
      <c r="M258" s="129">
        <f t="shared" si="168"/>
        <v>2.1874140923857269E-4</v>
      </c>
      <c r="N258" s="126">
        <v>0</v>
      </c>
      <c r="O258" s="126">
        <v>1420547063</v>
      </c>
      <c r="P258" s="126">
        <f>L258-O258</f>
        <v>579452937</v>
      </c>
      <c r="Q258" s="126">
        <v>1257484227.73</v>
      </c>
      <c r="R258" s="126">
        <f>+L258-Q258</f>
        <v>742515772.26999998</v>
      </c>
      <c r="S258" s="126">
        <f>O258-Q258</f>
        <v>163062835.26999998</v>
      </c>
      <c r="T258" s="126">
        <v>213173362.72999999</v>
      </c>
      <c r="U258" s="126">
        <f>+Q258-T258</f>
        <v>1044310865</v>
      </c>
      <c r="V258" s="126">
        <v>205831324.72999999</v>
      </c>
      <c r="W258" s="130">
        <f>+T258-V258</f>
        <v>7342038</v>
      </c>
      <c r="X258" s="340">
        <f t="shared" si="169"/>
        <v>0.62874211386500001</v>
      </c>
      <c r="Y258" s="340">
        <f t="shared" si="170"/>
        <v>0.10658668136499999</v>
      </c>
      <c r="Z258" s="340">
        <f t="shared" si="171"/>
        <v>0.10291566236499999</v>
      </c>
      <c r="AA258" s="340">
        <f t="shared" si="186"/>
        <v>0.16952368708020996</v>
      </c>
      <c r="AB258" s="353">
        <f t="shared" si="206"/>
        <v>0.96555837039874803</v>
      </c>
    </row>
    <row r="259" spans="1:28" ht="42" customHeight="1" x14ac:dyDescent="0.25">
      <c r="A259" s="113" t="s">
        <v>291</v>
      </c>
      <c r="B259" s="32" t="s">
        <v>37</v>
      </c>
      <c r="C259" s="32">
        <v>10</v>
      </c>
      <c r="D259" s="32" t="s">
        <v>38</v>
      </c>
      <c r="E259" s="39" t="s">
        <v>292</v>
      </c>
      <c r="F259" s="60">
        <f>+F260</f>
        <v>4104000000</v>
      </c>
      <c r="G259" s="60">
        <f>+G260</f>
        <v>0</v>
      </c>
      <c r="H259" s="60">
        <f>+H260</f>
        <v>0</v>
      </c>
      <c r="I259" s="60">
        <f>+I260</f>
        <v>0</v>
      </c>
      <c r="J259" s="60">
        <f>+J260</f>
        <v>0</v>
      </c>
      <c r="K259" s="40">
        <f t="shared" si="201"/>
        <v>0</v>
      </c>
      <c r="L259" s="60">
        <f>+L260</f>
        <v>4104000000</v>
      </c>
      <c r="M259" s="318">
        <f t="shared" si="168"/>
        <v>4.4885737175755116E-4</v>
      </c>
      <c r="N259" s="60">
        <f t="shared" ref="N259:W259" si="207">+N260</f>
        <v>0</v>
      </c>
      <c r="O259" s="60">
        <f>+O260</f>
        <v>2424554857</v>
      </c>
      <c r="P259" s="60">
        <f t="shared" si="207"/>
        <v>1679445143</v>
      </c>
      <c r="Q259" s="60">
        <f t="shared" si="207"/>
        <v>2302578655.1100001</v>
      </c>
      <c r="R259" s="60">
        <f t="shared" si="207"/>
        <v>1801421344.8899999</v>
      </c>
      <c r="S259" s="60">
        <f t="shared" si="207"/>
        <v>121976201.8899999</v>
      </c>
      <c r="T259" s="60">
        <f t="shared" si="207"/>
        <v>350960412.10999995</v>
      </c>
      <c r="U259" s="60">
        <f t="shared" si="207"/>
        <v>1951618243</v>
      </c>
      <c r="V259" s="60">
        <f t="shared" si="207"/>
        <v>338641355.10999995</v>
      </c>
      <c r="W259" s="60">
        <f t="shared" si="207"/>
        <v>12319057</v>
      </c>
      <c r="X259" s="176">
        <f t="shared" si="169"/>
        <v>0.56105717717105263</v>
      </c>
      <c r="Y259" s="176">
        <f t="shared" si="170"/>
        <v>8.5516669617446389E-2</v>
      </c>
      <c r="Z259" s="176">
        <f t="shared" si="171"/>
        <v>8.2514950075536053E-2</v>
      </c>
      <c r="AA259" s="176">
        <f t="shared" si="186"/>
        <v>0.15242059650432818</v>
      </c>
      <c r="AB259" s="177">
        <f t="shared" si="206"/>
        <v>0.96489901260960764</v>
      </c>
    </row>
    <row r="260" spans="1:28" ht="42" customHeight="1" x14ac:dyDescent="0.25">
      <c r="A260" s="113" t="s">
        <v>293</v>
      </c>
      <c r="B260" s="32" t="s">
        <v>37</v>
      </c>
      <c r="C260" s="32">
        <v>10</v>
      </c>
      <c r="D260" s="32" t="s">
        <v>38</v>
      </c>
      <c r="E260" s="72" t="s">
        <v>255</v>
      </c>
      <c r="F260" s="60">
        <f>+F261+F265</f>
        <v>4104000000</v>
      </c>
      <c r="G260" s="60">
        <f>+G261+G265</f>
        <v>0</v>
      </c>
      <c r="H260" s="60">
        <f>+H261+H265</f>
        <v>0</v>
      </c>
      <c r="I260" s="60">
        <f>+I261+I265</f>
        <v>0</v>
      </c>
      <c r="J260" s="60">
        <f>+J261+J265</f>
        <v>0</v>
      </c>
      <c r="K260" s="40">
        <f t="shared" si="201"/>
        <v>0</v>
      </c>
      <c r="L260" s="60">
        <f>+L261+L265</f>
        <v>4104000000</v>
      </c>
      <c r="M260" s="318">
        <f t="shared" si="168"/>
        <v>4.4885737175755116E-4</v>
      </c>
      <c r="N260" s="60">
        <f t="shared" ref="N260:W260" si="208">+N261+N265</f>
        <v>0</v>
      </c>
      <c r="O260" s="60">
        <f>+O261+O265</f>
        <v>2424554857</v>
      </c>
      <c r="P260" s="60">
        <f t="shared" si="208"/>
        <v>1679445143</v>
      </c>
      <c r="Q260" s="60">
        <f t="shared" si="208"/>
        <v>2302578655.1100001</v>
      </c>
      <c r="R260" s="60">
        <f t="shared" si="208"/>
        <v>1801421344.8899999</v>
      </c>
      <c r="S260" s="60">
        <f t="shared" si="208"/>
        <v>121976201.8899999</v>
      </c>
      <c r="T260" s="60">
        <f t="shared" si="208"/>
        <v>350960412.10999995</v>
      </c>
      <c r="U260" s="60">
        <f t="shared" si="208"/>
        <v>1951618243</v>
      </c>
      <c r="V260" s="60">
        <f t="shared" si="208"/>
        <v>338641355.10999995</v>
      </c>
      <c r="W260" s="60">
        <f t="shared" si="208"/>
        <v>12319057</v>
      </c>
      <c r="X260" s="176">
        <f t="shared" si="169"/>
        <v>0.56105717717105263</v>
      </c>
      <c r="Y260" s="176">
        <f t="shared" si="170"/>
        <v>8.5516669617446389E-2</v>
      </c>
      <c r="Z260" s="176">
        <f t="shared" si="171"/>
        <v>8.2514950075536053E-2</v>
      </c>
      <c r="AA260" s="176">
        <f t="shared" si="186"/>
        <v>0.15242059650432818</v>
      </c>
      <c r="AB260" s="354">
        <f t="shared" si="206"/>
        <v>0.96489901260960764</v>
      </c>
    </row>
    <row r="261" spans="1:28" ht="42" customHeight="1" x14ac:dyDescent="0.25">
      <c r="A261" s="113" t="s">
        <v>294</v>
      </c>
      <c r="B261" s="32" t="s">
        <v>37</v>
      </c>
      <c r="C261" s="32">
        <v>10</v>
      </c>
      <c r="D261" s="32" t="s">
        <v>38</v>
      </c>
      <c r="E261" s="39" t="s">
        <v>295</v>
      </c>
      <c r="F261" s="60">
        <f>F262</f>
        <v>800000000</v>
      </c>
      <c r="G261" s="60">
        <f>G262</f>
        <v>0</v>
      </c>
      <c r="H261" s="60">
        <f>H262</f>
        <v>0</v>
      </c>
      <c r="I261" s="60">
        <f>I262</f>
        <v>0</v>
      </c>
      <c r="J261" s="60">
        <f>J262</f>
        <v>0</v>
      </c>
      <c r="K261" s="40">
        <f t="shared" si="201"/>
        <v>0</v>
      </c>
      <c r="L261" s="60">
        <f>L262</f>
        <v>800000000</v>
      </c>
      <c r="M261" s="318">
        <f t="shared" si="168"/>
        <v>8.7496563695429083E-5</v>
      </c>
      <c r="N261" s="60">
        <f t="shared" ref="N261:W261" si="209">N262</f>
        <v>0</v>
      </c>
      <c r="O261" s="60">
        <f>O262</f>
        <v>35263600</v>
      </c>
      <c r="P261" s="60">
        <f t="shared" si="209"/>
        <v>764736400</v>
      </c>
      <c r="Q261" s="60">
        <f t="shared" si="209"/>
        <v>32220990.210000001</v>
      </c>
      <c r="R261" s="60">
        <f t="shared" si="209"/>
        <v>767779009.78999996</v>
      </c>
      <c r="S261" s="60">
        <f t="shared" si="209"/>
        <v>3042609.7899999991</v>
      </c>
      <c r="T261" s="60">
        <f t="shared" si="209"/>
        <v>2390.21</v>
      </c>
      <c r="U261" s="60">
        <f t="shared" si="209"/>
        <v>32218600</v>
      </c>
      <c r="V261" s="60">
        <f t="shared" si="209"/>
        <v>2390.21</v>
      </c>
      <c r="W261" s="60">
        <f t="shared" si="209"/>
        <v>0</v>
      </c>
      <c r="X261" s="176">
        <f t="shared" si="169"/>
        <v>4.02762377625E-2</v>
      </c>
      <c r="Y261" s="176">
        <f t="shared" si="170"/>
        <v>2.9877624999999999E-6</v>
      </c>
      <c r="Z261" s="176">
        <f t="shared" si="171"/>
        <v>2.9877624999999999E-6</v>
      </c>
      <c r="AA261" s="176">
        <f t="shared" si="186"/>
        <v>7.4181767364125964E-5</v>
      </c>
      <c r="AB261" s="177">
        <f t="shared" si="206"/>
        <v>1</v>
      </c>
    </row>
    <row r="262" spans="1:28" ht="63" customHeight="1" x14ac:dyDescent="0.25">
      <c r="A262" s="113" t="s">
        <v>591</v>
      </c>
      <c r="B262" s="32" t="s">
        <v>37</v>
      </c>
      <c r="C262" s="32">
        <v>10</v>
      </c>
      <c r="D262" s="32" t="s">
        <v>38</v>
      </c>
      <c r="E262" s="39" t="s">
        <v>264</v>
      </c>
      <c r="F262" s="60">
        <f t="shared" ref="F262:J263" si="210">+F263</f>
        <v>800000000</v>
      </c>
      <c r="G262" s="60">
        <f t="shared" si="210"/>
        <v>0</v>
      </c>
      <c r="H262" s="60">
        <f t="shared" si="210"/>
        <v>0</v>
      </c>
      <c r="I262" s="60">
        <f t="shared" si="210"/>
        <v>0</v>
      </c>
      <c r="J262" s="60">
        <f t="shared" si="210"/>
        <v>0</v>
      </c>
      <c r="K262" s="40">
        <f t="shared" si="201"/>
        <v>0</v>
      </c>
      <c r="L262" s="60">
        <f>+L263</f>
        <v>800000000</v>
      </c>
      <c r="M262" s="318">
        <f t="shared" si="168"/>
        <v>8.7496563695429083E-5</v>
      </c>
      <c r="N262" s="60">
        <f t="shared" ref="N262:W263" si="211">+N263</f>
        <v>0</v>
      </c>
      <c r="O262" s="60">
        <f t="shared" si="211"/>
        <v>35263600</v>
      </c>
      <c r="P262" s="60">
        <f t="shared" si="211"/>
        <v>764736400</v>
      </c>
      <c r="Q262" s="60">
        <f t="shared" si="211"/>
        <v>32220990.210000001</v>
      </c>
      <c r="R262" s="60">
        <f t="shared" si="211"/>
        <v>767779009.78999996</v>
      </c>
      <c r="S262" s="60">
        <f t="shared" si="211"/>
        <v>3042609.7899999991</v>
      </c>
      <c r="T262" s="60">
        <f t="shared" si="211"/>
        <v>2390.21</v>
      </c>
      <c r="U262" s="60">
        <f t="shared" si="211"/>
        <v>32218600</v>
      </c>
      <c r="V262" s="60">
        <f t="shared" si="211"/>
        <v>2390.21</v>
      </c>
      <c r="W262" s="60">
        <f t="shared" si="211"/>
        <v>0</v>
      </c>
      <c r="X262" s="176">
        <f t="shared" si="169"/>
        <v>4.02762377625E-2</v>
      </c>
      <c r="Y262" s="176">
        <f t="shared" si="170"/>
        <v>2.9877624999999999E-6</v>
      </c>
      <c r="Z262" s="176">
        <f t="shared" si="171"/>
        <v>2.9877624999999999E-6</v>
      </c>
      <c r="AA262" s="176">
        <f t="shared" si="186"/>
        <v>7.4181767364125964E-5</v>
      </c>
      <c r="AB262" s="354">
        <f t="shared" si="206"/>
        <v>1</v>
      </c>
    </row>
    <row r="263" spans="1:28" ht="42" customHeight="1" x14ac:dyDescent="0.25">
      <c r="A263" s="113" t="s">
        <v>592</v>
      </c>
      <c r="B263" s="32" t="s">
        <v>37</v>
      </c>
      <c r="C263" s="32">
        <v>10</v>
      </c>
      <c r="D263" s="32" t="s">
        <v>38</v>
      </c>
      <c r="E263" s="39" t="s">
        <v>298</v>
      </c>
      <c r="F263" s="60">
        <f t="shared" si="210"/>
        <v>800000000</v>
      </c>
      <c r="G263" s="60">
        <f t="shared" si="210"/>
        <v>0</v>
      </c>
      <c r="H263" s="60">
        <f t="shared" si="210"/>
        <v>0</v>
      </c>
      <c r="I263" s="60">
        <f t="shared" si="210"/>
        <v>0</v>
      </c>
      <c r="J263" s="60">
        <f t="shared" si="210"/>
        <v>0</v>
      </c>
      <c r="K263" s="59">
        <f t="shared" si="201"/>
        <v>0</v>
      </c>
      <c r="L263" s="60">
        <f>+L264</f>
        <v>800000000</v>
      </c>
      <c r="M263" s="318">
        <f t="shared" si="168"/>
        <v>8.7496563695429083E-5</v>
      </c>
      <c r="N263" s="60">
        <f t="shared" si="211"/>
        <v>0</v>
      </c>
      <c r="O263" s="60">
        <f t="shared" si="211"/>
        <v>35263600</v>
      </c>
      <c r="P263" s="60">
        <f t="shared" si="211"/>
        <v>764736400</v>
      </c>
      <c r="Q263" s="60">
        <f t="shared" si="211"/>
        <v>32220990.210000001</v>
      </c>
      <c r="R263" s="60">
        <f t="shared" si="211"/>
        <v>767779009.78999996</v>
      </c>
      <c r="S263" s="60">
        <f t="shared" si="211"/>
        <v>3042609.7899999991</v>
      </c>
      <c r="T263" s="60">
        <f t="shared" si="211"/>
        <v>2390.21</v>
      </c>
      <c r="U263" s="60">
        <f t="shared" si="211"/>
        <v>32218600</v>
      </c>
      <c r="V263" s="60">
        <f t="shared" si="211"/>
        <v>2390.21</v>
      </c>
      <c r="W263" s="60">
        <f t="shared" si="211"/>
        <v>0</v>
      </c>
      <c r="X263" s="176">
        <f t="shared" si="169"/>
        <v>4.02762377625E-2</v>
      </c>
      <c r="Y263" s="352">
        <f t="shared" si="170"/>
        <v>2.9877624999999999E-6</v>
      </c>
      <c r="Z263" s="352">
        <f t="shared" si="171"/>
        <v>2.9877624999999999E-6</v>
      </c>
      <c r="AA263" s="352">
        <f t="shared" si="186"/>
        <v>7.4181767364125964E-5</v>
      </c>
      <c r="AB263" s="177">
        <f t="shared" si="206"/>
        <v>1</v>
      </c>
    </row>
    <row r="264" spans="1:28" ht="42" customHeight="1" x14ac:dyDescent="0.25">
      <c r="A264" s="114" t="s">
        <v>593</v>
      </c>
      <c r="B264" s="43" t="s">
        <v>37</v>
      </c>
      <c r="C264" s="43">
        <v>10</v>
      </c>
      <c r="D264" s="43" t="s">
        <v>38</v>
      </c>
      <c r="E264" s="44" t="s">
        <v>268</v>
      </c>
      <c r="F264" s="45">
        <v>800000000</v>
      </c>
      <c r="G264" s="56">
        <v>0</v>
      </c>
      <c r="H264" s="56">
        <v>0</v>
      </c>
      <c r="I264" s="56">
        <v>0</v>
      </c>
      <c r="J264" s="56">
        <v>0</v>
      </c>
      <c r="K264" s="45">
        <f t="shared" si="201"/>
        <v>0</v>
      </c>
      <c r="L264" s="46">
        <f>+F264+K264</f>
        <v>800000000</v>
      </c>
      <c r="M264" s="47">
        <f t="shared" si="168"/>
        <v>8.7496563695429083E-5</v>
      </c>
      <c r="N264" s="45">
        <v>0</v>
      </c>
      <c r="O264" s="45">
        <v>35263600</v>
      </c>
      <c r="P264" s="45">
        <f>L264-O264</f>
        <v>764736400</v>
      </c>
      <c r="Q264" s="45">
        <v>32220990.210000001</v>
      </c>
      <c r="R264" s="45">
        <f>+L264-Q264</f>
        <v>767779009.78999996</v>
      </c>
      <c r="S264" s="45">
        <f>O264-Q264</f>
        <v>3042609.7899999991</v>
      </c>
      <c r="T264" s="45">
        <v>2390.21</v>
      </c>
      <c r="U264" s="45">
        <f>+Q264-T264</f>
        <v>32218600</v>
      </c>
      <c r="V264" s="45">
        <v>2390.21</v>
      </c>
      <c r="W264" s="48">
        <f>+T264-V264</f>
        <v>0</v>
      </c>
      <c r="X264" s="54">
        <f t="shared" si="169"/>
        <v>4.02762377625E-2</v>
      </c>
      <c r="Y264" s="179">
        <f t="shared" si="170"/>
        <v>2.9877624999999999E-6</v>
      </c>
      <c r="Z264" s="179">
        <f t="shared" si="171"/>
        <v>2.9877624999999999E-6</v>
      </c>
      <c r="AA264" s="179">
        <f t="shared" si="186"/>
        <v>7.4181767364125964E-5</v>
      </c>
      <c r="AB264" s="353">
        <f t="shared" si="206"/>
        <v>1</v>
      </c>
    </row>
    <row r="265" spans="1:28" ht="63.75" customHeight="1" x14ac:dyDescent="0.25">
      <c r="A265" s="113" t="s">
        <v>300</v>
      </c>
      <c r="B265" s="32" t="s">
        <v>37</v>
      </c>
      <c r="C265" s="32">
        <v>10</v>
      </c>
      <c r="D265" s="32" t="s">
        <v>38</v>
      </c>
      <c r="E265" s="39" t="s">
        <v>301</v>
      </c>
      <c r="F265" s="59">
        <f t="shared" ref="F265:K267" si="212">+F266</f>
        <v>3304000000</v>
      </c>
      <c r="G265" s="59">
        <f t="shared" si="212"/>
        <v>0</v>
      </c>
      <c r="H265" s="59">
        <f t="shared" si="212"/>
        <v>0</v>
      </c>
      <c r="I265" s="59">
        <f t="shared" si="212"/>
        <v>0</v>
      </c>
      <c r="J265" s="59">
        <f t="shared" si="212"/>
        <v>0</v>
      </c>
      <c r="K265" s="59">
        <f t="shared" si="212"/>
        <v>0</v>
      </c>
      <c r="L265" s="59">
        <f>+L266</f>
        <v>3304000000</v>
      </c>
      <c r="M265" s="318">
        <f t="shared" ref="M265:M306" si="213">L265/$L$307</f>
        <v>3.6136080806212212E-4</v>
      </c>
      <c r="N265" s="59">
        <f t="shared" ref="N265:W267" si="214">+N266</f>
        <v>0</v>
      </c>
      <c r="O265" s="59">
        <f t="shared" si="214"/>
        <v>2389291257</v>
      </c>
      <c r="P265" s="59">
        <f t="shared" si="214"/>
        <v>914708743</v>
      </c>
      <c r="Q265" s="59">
        <f t="shared" si="214"/>
        <v>2270357664.9000001</v>
      </c>
      <c r="R265" s="59">
        <f t="shared" si="214"/>
        <v>1033642335.0999999</v>
      </c>
      <c r="S265" s="59">
        <f t="shared" si="214"/>
        <v>118933592.0999999</v>
      </c>
      <c r="T265" s="59">
        <f t="shared" si="214"/>
        <v>350958021.89999998</v>
      </c>
      <c r="U265" s="59">
        <f t="shared" si="214"/>
        <v>1919399643</v>
      </c>
      <c r="V265" s="59">
        <f t="shared" si="214"/>
        <v>338638964.89999998</v>
      </c>
      <c r="W265" s="59">
        <f t="shared" si="214"/>
        <v>12319057</v>
      </c>
      <c r="X265" s="176">
        <f t="shared" ref="X265:X307" si="215">+Q265/L265</f>
        <v>0.68715425693099275</v>
      </c>
      <c r="Y265" s="176">
        <f t="shared" ref="Y265:Y307" si="216">+T265/L265</f>
        <v>0.10622216159200967</v>
      </c>
      <c r="Z265" s="176">
        <f t="shared" ref="Z265:Z307" si="217">+V265/L265</f>
        <v>0.10249363344430992</v>
      </c>
      <c r="AA265" s="176">
        <f t="shared" si="186"/>
        <v>0.15458270180326775</v>
      </c>
      <c r="AB265" s="177">
        <f t="shared" si="206"/>
        <v>0.96489877355329368</v>
      </c>
    </row>
    <row r="266" spans="1:28" ht="63.75" customHeight="1" x14ac:dyDescent="0.25">
      <c r="A266" s="113" t="s">
        <v>594</v>
      </c>
      <c r="B266" s="32" t="s">
        <v>37</v>
      </c>
      <c r="C266" s="32">
        <v>10</v>
      </c>
      <c r="D266" s="32" t="s">
        <v>38</v>
      </c>
      <c r="E266" s="39" t="s">
        <v>264</v>
      </c>
      <c r="F266" s="59">
        <f t="shared" si="212"/>
        <v>3304000000</v>
      </c>
      <c r="G266" s="59">
        <f t="shared" si="212"/>
        <v>0</v>
      </c>
      <c r="H266" s="59">
        <f t="shared" si="212"/>
        <v>0</v>
      </c>
      <c r="I266" s="59">
        <f t="shared" si="212"/>
        <v>0</v>
      </c>
      <c r="J266" s="59">
        <f t="shared" si="212"/>
        <v>0</v>
      </c>
      <c r="K266" s="59">
        <f t="shared" si="212"/>
        <v>0</v>
      </c>
      <c r="L266" s="59">
        <f>+L267</f>
        <v>3304000000</v>
      </c>
      <c r="M266" s="318">
        <f t="shared" si="213"/>
        <v>3.6136080806212212E-4</v>
      </c>
      <c r="N266" s="59">
        <f t="shared" si="214"/>
        <v>0</v>
      </c>
      <c r="O266" s="59">
        <f t="shared" si="214"/>
        <v>2389291257</v>
      </c>
      <c r="P266" s="59">
        <f t="shared" si="214"/>
        <v>914708743</v>
      </c>
      <c r="Q266" s="59">
        <f t="shared" si="214"/>
        <v>2270357664.9000001</v>
      </c>
      <c r="R266" s="59">
        <f t="shared" si="214"/>
        <v>1033642335.0999999</v>
      </c>
      <c r="S266" s="59">
        <f t="shared" si="214"/>
        <v>118933592.0999999</v>
      </c>
      <c r="T266" s="59">
        <f t="shared" si="214"/>
        <v>350958021.89999998</v>
      </c>
      <c r="U266" s="59">
        <f t="shared" si="214"/>
        <v>1919399643</v>
      </c>
      <c r="V266" s="59">
        <f t="shared" si="214"/>
        <v>338638964.89999998</v>
      </c>
      <c r="W266" s="59">
        <f t="shared" si="214"/>
        <v>12319057</v>
      </c>
      <c r="X266" s="176">
        <f t="shared" si="215"/>
        <v>0.68715425693099275</v>
      </c>
      <c r="Y266" s="176">
        <f t="shared" si="216"/>
        <v>0.10622216159200967</v>
      </c>
      <c r="Z266" s="176">
        <f t="shared" si="217"/>
        <v>0.10249363344430992</v>
      </c>
      <c r="AA266" s="176">
        <f t="shared" si="186"/>
        <v>0.15458270180326775</v>
      </c>
      <c r="AB266" s="177">
        <f t="shared" si="206"/>
        <v>0.96489877355329368</v>
      </c>
    </row>
    <row r="267" spans="1:28" ht="42" customHeight="1" x14ac:dyDescent="0.25">
      <c r="A267" s="113" t="s">
        <v>595</v>
      </c>
      <c r="B267" s="32" t="s">
        <v>37</v>
      </c>
      <c r="C267" s="32">
        <v>10</v>
      </c>
      <c r="D267" s="32" t="s">
        <v>38</v>
      </c>
      <c r="E267" s="39" t="s">
        <v>266</v>
      </c>
      <c r="F267" s="59">
        <f t="shared" si="212"/>
        <v>3304000000</v>
      </c>
      <c r="G267" s="59">
        <f t="shared" si="212"/>
        <v>0</v>
      </c>
      <c r="H267" s="59">
        <f t="shared" si="212"/>
        <v>0</v>
      </c>
      <c r="I267" s="59">
        <f t="shared" si="212"/>
        <v>0</v>
      </c>
      <c r="J267" s="59">
        <f t="shared" si="212"/>
        <v>0</v>
      </c>
      <c r="K267" s="59">
        <f t="shared" si="212"/>
        <v>0</v>
      </c>
      <c r="L267" s="59">
        <f>+L268</f>
        <v>3304000000</v>
      </c>
      <c r="M267" s="318">
        <f t="shared" si="213"/>
        <v>3.6136080806212212E-4</v>
      </c>
      <c r="N267" s="59">
        <f t="shared" si="214"/>
        <v>0</v>
      </c>
      <c r="O267" s="59">
        <f t="shared" si="214"/>
        <v>2389291257</v>
      </c>
      <c r="P267" s="59">
        <f t="shared" si="214"/>
        <v>914708743</v>
      </c>
      <c r="Q267" s="59">
        <f t="shared" si="214"/>
        <v>2270357664.9000001</v>
      </c>
      <c r="R267" s="59">
        <f t="shared" si="214"/>
        <v>1033642335.0999999</v>
      </c>
      <c r="S267" s="59">
        <f t="shared" si="214"/>
        <v>118933592.0999999</v>
      </c>
      <c r="T267" s="59">
        <f t="shared" si="214"/>
        <v>350958021.89999998</v>
      </c>
      <c r="U267" s="59">
        <f t="shared" si="214"/>
        <v>1919399643</v>
      </c>
      <c r="V267" s="59">
        <f t="shared" si="214"/>
        <v>338638964.89999998</v>
      </c>
      <c r="W267" s="59">
        <f t="shared" si="214"/>
        <v>12319057</v>
      </c>
      <c r="X267" s="176">
        <f t="shared" si="215"/>
        <v>0.68715425693099275</v>
      </c>
      <c r="Y267" s="176">
        <f t="shared" si="216"/>
        <v>0.10622216159200967</v>
      </c>
      <c r="Z267" s="176">
        <f t="shared" si="217"/>
        <v>0.10249363344430992</v>
      </c>
      <c r="AA267" s="176">
        <f t="shared" si="186"/>
        <v>0.15458270180326775</v>
      </c>
      <c r="AB267" s="177">
        <f t="shared" si="206"/>
        <v>0.96489877355329368</v>
      </c>
    </row>
    <row r="268" spans="1:28" ht="42" customHeight="1" x14ac:dyDescent="0.25">
      <c r="A268" s="114" t="s">
        <v>596</v>
      </c>
      <c r="B268" s="43" t="s">
        <v>37</v>
      </c>
      <c r="C268" s="43">
        <v>10</v>
      </c>
      <c r="D268" s="43" t="s">
        <v>38</v>
      </c>
      <c r="E268" s="44" t="s">
        <v>268</v>
      </c>
      <c r="F268" s="45">
        <v>3304000000</v>
      </c>
      <c r="G268" s="45">
        <v>0</v>
      </c>
      <c r="H268" s="45">
        <v>0</v>
      </c>
      <c r="I268" s="45">
        <v>0</v>
      </c>
      <c r="J268" s="45">
        <v>0</v>
      </c>
      <c r="K268" s="45">
        <f>+G268-H268+I268-J268</f>
        <v>0</v>
      </c>
      <c r="L268" s="46">
        <f>+F268+K268</f>
        <v>3304000000</v>
      </c>
      <c r="M268" s="47">
        <f t="shared" si="213"/>
        <v>3.6136080806212212E-4</v>
      </c>
      <c r="N268" s="45">
        <v>0</v>
      </c>
      <c r="O268" s="45">
        <v>2389291257</v>
      </c>
      <c r="P268" s="45">
        <f>L268-O268</f>
        <v>914708743</v>
      </c>
      <c r="Q268" s="45">
        <v>2270357664.9000001</v>
      </c>
      <c r="R268" s="45">
        <f>+L268-Q268</f>
        <v>1033642335.0999999</v>
      </c>
      <c r="S268" s="45">
        <f>O268-Q268</f>
        <v>118933592.0999999</v>
      </c>
      <c r="T268" s="45">
        <v>350958021.89999998</v>
      </c>
      <c r="U268" s="45">
        <f>+Q268-T268</f>
        <v>1919399643</v>
      </c>
      <c r="V268" s="45">
        <v>338638964.89999998</v>
      </c>
      <c r="W268" s="48">
        <f>+T268-V268</f>
        <v>12319057</v>
      </c>
      <c r="X268" s="54">
        <f t="shared" si="215"/>
        <v>0.68715425693099275</v>
      </c>
      <c r="Y268" s="54">
        <f t="shared" si="216"/>
        <v>0.10622216159200967</v>
      </c>
      <c r="Z268" s="54">
        <f t="shared" si="217"/>
        <v>0.10249363344430992</v>
      </c>
      <c r="AA268" s="54">
        <f t="shared" si="186"/>
        <v>0.15458270180326775</v>
      </c>
      <c r="AB268" s="178">
        <f t="shared" si="206"/>
        <v>0.96489877355329368</v>
      </c>
    </row>
    <row r="269" spans="1:28" ht="42" customHeight="1" x14ac:dyDescent="0.25">
      <c r="A269" s="113" t="s">
        <v>305</v>
      </c>
      <c r="B269" s="32" t="s">
        <v>37</v>
      </c>
      <c r="C269" s="32">
        <v>10</v>
      </c>
      <c r="D269" s="32" t="s">
        <v>38</v>
      </c>
      <c r="E269" s="39" t="s">
        <v>306</v>
      </c>
      <c r="F269" s="60">
        <f t="shared" ref="F269:K269" si="218">+F270</f>
        <v>94960668540</v>
      </c>
      <c r="G269" s="60">
        <f t="shared" si="218"/>
        <v>0</v>
      </c>
      <c r="H269" s="60">
        <f t="shared" si="218"/>
        <v>0</v>
      </c>
      <c r="I269" s="60">
        <f t="shared" si="218"/>
        <v>0</v>
      </c>
      <c r="J269" s="60">
        <f t="shared" si="218"/>
        <v>0</v>
      </c>
      <c r="K269" s="59">
        <f t="shared" si="218"/>
        <v>0</v>
      </c>
      <c r="L269" s="60">
        <f>+L270</f>
        <v>94960668540</v>
      </c>
      <c r="M269" s="318">
        <f t="shared" si="213"/>
        <v>1.0385915229338297E-2</v>
      </c>
      <c r="N269" s="60">
        <f t="shared" ref="N269:W269" si="219">+N270</f>
        <v>0</v>
      </c>
      <c r="O269" s="60">
        <f t="shared" si="219"/>
        <v>94464298828</v>
      </c>
      <c r="P269" s="60">
        <f t="shared" si="219"/>
        <v>496369712</v>
      </c>
      <c r="Q269" s="60">
        <f t="shared" si="219"/>
        <v>94411965629</v>
      </c>
      <c r="R269" s="60">
        <f t="shared" si="219"/>
        <v>548702911</v>
      </c>
      <c r="S269" s="60">
        <f t="shared" si="219"/>
        <v>52333199</v>
      </c>
      <c r="T269" s="60">
        <f t="shared" si="219"/>
        <v>6327925801</v>
      </c>
      <c r="U269" s="60">
        <f t="shared" si="219"/>
        <v>88084039828</v>
      </c>
      <c r="V269" s="60">
        <f t="shared" si="219"/>
        <v>6323826486</v>
      </c>
      <c r="W269" s="60">
        <f t="shared" si="219"/>
        <v>4099315</v>
      </c>
      <c r="X269" s="176">
        <f t="shared" si="215"/>
        <v>0.9942217876154813</v>
      </c>
      <c r="Y269" s="176">
        <f t="shared" si="216"/>
        <v>6.6637334154134628E-2</v>
      </c>
      <c r="Z269" s="176">
        <f t="shared" si="217"/>
        <v>6.6594165597478217E-2</v>
      </c>
      <c r="AA269" s="176">
        <f t="shared" si="186"/>
        <v>6.7024616623978919E-2</v>
      </c>
      <c r="AB269" s="177">
        <f t="shared" si="206"/>
        <v>0.99935218662024261</v>
      </c>
    </row>
    <row r="270" spans="1:28" ht="42" customHeight="1" x14ac:dyDescent="0.25">
      <c r="A270" s="113" t="s">
        <v>307</v>
      </c>
      <c r="B270" s="32" t="s">
        <v>37</v>
      </c>
      <c r="C270" s="32">
        <v>10</v>
      </c>
      <c r="D270" s="32" t="s">
        <v>38</v>
      </c>
      <c r="E270" s="72" t="s">
        <v>255</v>
      </c>
      <c r="F270" s="60">
        <f>+F271+F275</f>
        <v>94960668540</v>
      </c>
      <c r="G270" s="60">
        <f>+G271+G275</f>
        <v>0</v>
      </c>
      <c r="H270" s="60">
        <f>+H271+H275</f>
        <v>0</v>
      </c>
      <c r="I270" s="60">
        <f>+I271+I275</f>
        <v>0</v>
      </c>
      <c r="J270" s="60">
        <f>+J271+J275</f>
        <v>0</v>
      </c>
      <c r="K270" s="59">
        <f>+K271</f>
        <v>0</v>
      </c>
      <c r="L270" s="60">
        <f>+L271+L275</f>
        <v>94960668540</v>
      </c>
      <c r="M270" s="318">
        <f t="shared" si="213"/>
        <v>1.0385915229338297E-2</v>
      </c>
      <c r="N270" s="60">
        <f t="shared" ref="N270:W270" si="220">+N271+N275</f>
        <v>0</v>
      </c>
      <c r="O270" s="60">
        <f>+O271+O275</f>
        <v>94464298828</v>
      </c>
      <c r="P270" s="60">
        <f t="shared" si="220"/>
        <v>496369712</v>
      </c>
      <c r="Q270" s="60">
        <f t="shared" si="220"/>
        <v>94411965629</v>
      </c>
      <c r="R270" s="60">
        <f t="shared" si="220"/>
        <v>548702911</v>
      </c>
      <c r="S270" s="60">
        <f t="shared" si="220"/>
        <v>52333199</v>
      </c>
      <c r="T270" s="60">
        <f t="shared" si="220"/>
        <v>6327925801</v>
      </c>
      <c r="U270" s="60">
        <f t="shared" si="220"/>
        <v>88084039828</v>
      </c>
      <c r="V270" s="60">
        <f t="shared" si="220"/>
        <v>6323826486</v>
      </c>
      <c r="W270" s="60">
        <f t="shared" si="220"/>
        <v>4099315</v>
      </c>
      <c r="X270" s="176">
        <f t="shared" si="215"/>
        <v>0.9942217876154813</v>
      </c>
      <c r="Y270" s="176">
        <f t="shared" si="216"/>
        <v>6.6637334154134628E-2</v>
      </c>
      <c r="Z270" s="176">
        <f t="shared" si="217"/>
        <v>6.6594165597478217E-2</v>
      </c>
      <c r="AA270" s="176">
        <f t="shared" si="186"/>
        <v>6.7024616623978919E-2</v>
      </c>
      <c r="AB270" s="177">
        <f t="shared" si="206"/>
        <v>0.99935218662024261</v>
      </c>
    </row>
    <row r="271" spans="1:28" ht="42" customHeight="1" x14ac:dyDescent="0.25">
      <c r="A271" s="113" t="s">
        <v>308</v>
      </c>
      <c r="B271" s="32" t="s">
        <v>37</v>
      </c>
      <c r="C271" s="32">
        <v>10</v>
      </c>
      <c r="D271" s="32" t="s">
        <v>38</v>
      </c>
      <c r="E271" s="39" t="s">
        <v>309</v>
      </c>
      <c r="F271" s="60">
        <f t="shared" ref="F271:J273" si="221">+F272</f>
        <v>1200000000</v>
      </c>
      <c r="G271" s="60">
        <f t="shared" si="221"/>
        <v>0</v>
      </c>
      <c r="H271" s="60">
        <f t="shared" si="221"/>
        <v>0</v>
      </c>
      <c r="I271" s="60">
        <f t="shared" si="221"/>
        <v>0</v>
      </c>
      <c r="J271" s="60">
        <f t="shared" si="221"/>
        <v>0</v>
      </c>
      <c r="K271" s="59">
        <f>+K272</f>
        <v>0</v>
      </c>
      <c r="L271" s="60">
        <f>+L272</f>
        <v>1200000000</v>
      </c>
      <c r="M271" s="318">
        <f t="shared" si="213"/>
        <v>1.3124484554314362E-4</v>
      </c>
      <c r="N271" s="60">
        <f t="shared" ref="N271:W273" si="222">+N272</f>
        <v>0</v>
      </c>
      <c r="O271" s="60">
        <f t="shared" si="222"/>
        <v>703630288</v>
      </c>
      <c r="P271" s="60">
        <f t="shared" si="222"/>
        <v>496369712</v>
      </c>
      <c r="Q271" s="60">
        <f t="shared" si="222"/>
        <v>651297089</v>
      </c>
      <c r="R271" s="60">
        <f t="shared" si="222"/>
        <v>548702911</v>
      </c>
      <c r="S271" s="60">
        <f t="shared" si="222"/>
        <v>52333199</v>
      </c>
      <c r="T271" s="60">
        <f t="shared" si="222"/>
        <v>98070954</v>
      </c>
      <c r="U271" s="60">
        <f t="shared" si="222"/>
        <v>553226135</v>
      </c>
      <c r="V271" s="60">
        <f t="shared" si="222"/>
        <v>93971639</v>
      </c>
      <c r="W271" s="60">
        <f t="shared" si="222"/>
        <v>4099315</v>
      </c>
      <c r="X271" s="176">
        <f t="shared" si="215"/>
        <v>0.54274757416666664</v>
      </c>
      <c r="Y271" s="176">
        <f t="shared" si="216"/>
        <v>8.1725795000000004E-2</v>
      </c>
      <c r="Z271" s="176">
        <f t="shared" si="217"/>
        <v>7.8309699166666663E-2</v>
      </c>
      <c r="AA271" s="176">
        <f t="shared" si="186"/>
        <v>0.15057790930799017</v>
      </c>
      <c r="AB271" s="177">
        <f t="shared" si="206"/>
        <v>0.95820051877949508</v>
      </c>
    </row>
    <row r="272" spans="1:28" ht="80.25" customHeight="1" x14ac:dyDescent="0.25">
      <c r="A272" s="113" t="s">
        <v>597</v>
      </c>
      <c r="B272" s="32" t="s">
        <v>37</v>
      </c>
      <c r="C272" s="32">
        <v>10</v>
      </c>
      <c r="D272" s="32" t="s">
        <v>38</v>
      </c>
      <c r="E272" s="39" t="s">
        <v>311</v>
      </c>
      <c r="F272" s="60">
        <f t="shared" si="221"/>
        <v>1200000000</v>
      </c>
      <c r="G272" s="60">
        <f t="shared" si="221"/>
        <v>0</v>
      </c>
      <c r="H272" s="60">
        <f t="shared" si="221"/>
        <v>0</v>
      </c>
      <c r="I272" s="60">
        <f t="shared" si="221"/>
        <v>0</v>
      </c>
      <c r="J272" s="60">
        <f t="shared" si="221"/>
        <v>0</v>
      </c>
      <c r="K272" s="59">
        <f>+K273</f>
        <v>0</v>
      </c>
      <c r="L272" s="60">
        <f>+L273</f>
        <v>1200000000</v>
      </c>
      <c r="M272" s="318">
        <f t="shared" si="213"/>
        <v>1.3124484554314362E-4</v>
      </c>
      <c r="N272" s="60">
        <f t="shared" si="222"/>
        <v>0</v>
      </c>
      <c r="O272" s="60">
        <f t="shared" si="222"/>
        <v>703630288</v>
      </c>
      <c r="P272" s="60">
        <f t="shared" si="222"/>
        <v>496369712</v>
      </c>
      <c r="Q272" s="60">
        <f t="shared" si="222"/>
        <v>651297089</v>
      </c>
      <c r="R272" s="60">
        <f t="shared" si="222"/>
        <v>548702911</v>
      </c>
      <c r="S272" s="60">
        <f t="shared" si="222"/>
        <v>52333199</v>
      </c>
      <c r="T272" s="60">
        <f t="shared" si="222"/>
        <v>98070954</v>
      </c>
      <c r="U272" s="60">
        <f t="shared" si="222"/>
        <v>553226135</v>
      </c>
      <c r="V272" s="60">
        <f t="shared" si="222"/>
        <v>93971639</v>
      </c>
      <c r="W272" s="60">
        <f t="shared" si="222"/>
        <v>4099315</v>
      </c>
      <c r="X272" s="176">
        <f t="shared" si="215"/>
        <v>0.54274757416666664</v>
      </c>
      <c r="Y272" s="176">
        <f t="shared" si="216"/>
        <v>8.1725795000000004E-2</v>
      </c>
      <c r="Z272" s="176">
        <f t="shared" si="217"/>
        <v>7.8309699166666663E-2</v>
      </c>
      <c r="AA272" s="176">
        <f t="shared" si="186"/>
        <v>0.15057790930799017</v>
      </c>
      <c r="AB272" s="177">
        <f t="shared" si="206"/>
        <v>0.95820051877949508</v>
      </c>
    </row>
    <row r="273" spans="1:28" ht="42" customHeight="1" x14ac:dyDescent="0.25">
      <c r="A273" s="113" t="s">
        <v>598</v>
      </c>
      <c r="B273" s="32" t="s">
        <v>37</v>
      </c>
      <c r="C273" s="32">
        <v>10</v>
      </c>
      <c r="D273" s="32" t="s">
        <v>38</v>
      </c>
      <c r="E273" s="39" t="s">
        <v>313</v>
      </c>
      <c r="F273" s="60">
        <f t="shared" si="221"/>
        <v>1200000000</v>
      </c>
      <c r="G273" s="60">
        <f t="shared" si="221"/>
        <v>0</v>
      </c>
      <c r="H273" s="60">
        <f t="shared" si="221"/>
        <v>0</v>
      </c>
      <c r="I273" s="60">
        <f t="shared" si="221"/>
        <v>0</v>
      </c>
      <c r="J273" s="60">
        <f t="shared" si="221"/>
        <v>0</v>
      </c>
      <c r="K273" s="59">
        <f>+K274</f>
        <v>0</v>
      </c>
      <c r="L273" s="60">
        <f>+L274</f>
        <v>1200000000</v>
      </c>
      <c r="M273" s="318">
        <f t="shared" si="213"/>
        <v>1.3124484554314362E-4</v>
      </c>
      <c r="N273" s="60">
        <f t="shared" si="222"/>
        <v>0</v>
      </c>
      <c r="O273" s="60">
        <f t="shared" si="222"/>
        <v>703630288</v>
      </c>
      <c r="P273" s="60">
        <f t="shared" si="222"/>
        <v>496369712</v>
      </c>
      <c r="Q273" s="60">
        <f t="shared" si="222"/>
        <v>651297089</v>
      </c>
      <c r="R273" s="60">
        <f t="shared" si="222"/>
        <v>548702911</v>
      </c>
      <c r="S273" s="60">
        <f t="shared" si="222"/>
        <v>52333199</v>
      </c>
      <c r="T273" s="60">
        <f t="shared" si="222"/>
        <v>98070954</v>
      </c>
      <c r="U273" s="60">
        <f t="shared" si="222"/>
        <v>553226135</v>
      </c>
      <c r="V273" s="60">
        <f t="shared" si="222"/>
        <v>93971639</v>
      </c>
      <c r="W273" s="60">
        <f t="shared" si="222"/>
        <v>4099315</v>
      </c>
      <c r="X273" s="176">
        <f t="shared" si="215"/>
        <v>0.54274757416666664</v>
      </c>
      <c r="Y273" s="176">
        <f t="shared" si="216"/>
        <v>8.1725795000000004E-2</v>
      </c>
      <c r="Z273" s="176">
        <f t="shared" si="217"/>
        <v>7.8309699166666663E-2</v>
      </c>
      <c r="AA273" s="176">
        <f t="shared" si="186"/>
        <v>0.15057790930799017</v>
      </c>
      <c r="AB273" s="177">
        <f t="shared" si="206"/>
        <v>0.95820051877949508</v>
      </c>
    </row>
    <row r="274" spans="1:28" ht="42" customHeight="1" x14ac:dyDescent="0.25">
      <c r="A274" s="114" t="s">
        <v>599</v>
      </c>
      <c r="B274" s="43" t="s">
        <v>37</v>
      </c>
      <c r="C274" s="43">
        <v>10</v>
      </c>
      <c r="D274" s="43" t="s">
        <v>38</v>
      </c>
      <c r="E274" s="44" t="s">
        <v>268</v>
      </c>
      <c r="F274" s="45">
        <v>1200000000</v>
      </c>
      <c r="G274" s="45">
        <v>0</v>
      </c>
      <c r="H274" s="45">
        <v>0</v>
      </c>
      <c r="I274" s="45">
        <v>0</v>
      </c>
      <c r="J274" s="45">
        <v>0</v>
      </c>
      <c r="K274" s="45">
        <f>+G274-H274+I274-J274</f>
        <v>0</v>
      </c>
      <c r="L274" s="46">
        <f>+F274+K274</f>
        <v>1200000000</v>
      </c>
      <c r="M274" s="47">
        <f t="shared" si="213"/>
        <v>1.3124484554314362E-4</v>
      </c>
      <c r="N274" s="45">
        <v>0</v>
      </c>
      <c r="O274" s="45">
        <v>703630288</v>
      </c>
      <c r="P274" s="45">
        <f>L274-O274</f>
        <v>496369712</v>
      </c>
      <c r="Q274" s="45">
        <v>651297089</v>
      </c>
      <c r="R274" s="45">
        <f>+L274-Q274</f>
        <v>548702911</v>
      </c>
      <c r="S274" s="45">
        <f>O274-Q274</f>
        <v>52333199</v>
      </c>
      <c r="T274" s="45">
        <v>98070954</v>
      </c>
      <c r="U274" s="45">
        <f>+Q274-T274</f>
        <v>553226135</v>
      </c>
      <c r="V274" s="45">
        <v>93971639</v>
      </c>
      <c r="W274" s="48">
        <f>+T274-V274</f>
        <v>4099315</v>
      </c>
      <c r="X274" s="54">
        <f t="shared" si="215"/>
        <v>0.54274757416666664</v>
      </c>
      <c r="Y274" s="54">
        <f t="shared" si="216"/>
        <v>8.1725795000000004E-2</v>
      </c>
      <c r="Z274" s="54">
        <f t="shared" si="217"/>
        <v>7.8309699166666663E-2</v>
      </c>
      <c r="AA274" s="54">
        <f t="shared" si="186"/>
        <v>0.15057790930799017</v>
      </c>
      <c r="AB274" s="178">
        <f t="shared" si="206"/>
        <v>0.95820051877949508</v>
      </c>
    </row>
    <row r="275" spans="1:28" ht="61.5" customHeight="1" x14ac:dyDescent="0.25">
      <c r="A275" s="113" t="s">
        <v>315</v>
      </c>
      <c r="B275" s="32" t="s">
        <v>37</v>
      </c>
      <c r="C275" s="32">
        <v>10</v>
      </c>
      <c r="D275" s="32" t="s">
        <v>38</v>
      </c>
      <c r="E275" s="39" t="s">
        <v>316</v>
      </c>
      <c r="F275" s="60">
        <f t="shared" ref="F275:K277" si="223">+F276</f>
        <v>93760668540</v>
      </c>
      <c r="G275" s="60">
        <f t="shared" si="223"/>
        <v>0</v>
      </c>
      <c r="H275" s="60">
        <f t="shared" si="223"/>
        <v>0</v>
      </c>
      <c r="I275" s="60">
        <f t="shared" si="223"/>
        <v>0</v>
      </c>
      <c r="J275" s="60">
        <f t="shared" si="223"/>
        <v>0</v>
      </c>
      <c r="K275" s="59">
        <f t="shared" si="223"/>
        <v>0</v>
      </c>
      <c r="L275" s="60">
        <f>+L276</f>
        <v>93760668540</v>
      </c>
      <c r="M275" s="318">
        <f t="shared" si="213"/>
        <v>1.0254670383795154E-2</v>
      </c>
      <c r="N275" s="60">
        <f t="shared" ref="N275:W277" si="224">+N276</f>
        <v>0</v>
      </c>
      <c r="O275" s="60">
        <f t="shared" si="224"/>
        <v>93760668540</v>
      </c>
      <c r="P275" s="60">
        <f t="shared" si="224"/>
        <v>0</v>
      </c>
      <c r="Q275" s="60">
        <f t="shared" si="224"/>
        <v>93760668540</v>
      </c>
      <c r="R275" s="60">
        <f t="shared" si="224"/>
        <v>0</v>
      </c>
      <c r="S275" s="60">
        <f t="shared" si="224"/>
        <v>0</v>
      </c>
      <c r="T275" s="60">
        <f t="shared" si="224"/>
        <v>6229854847</v>
      </c>
      <c r="U275" s="60">
        <f t="shared" si="224"/>
        <v>87530813693</v>
      </c>
      <c r="V275" s="60">
        <f t="shared" si="224"/>
        <v>6229854847</v>
      </c>
      <c r="W275" s="60">
        <f t="shared" si="224"/>
        <v>0</v>
      </c>
      <c r="X275" s="176">
        <f t="shared" si="215"/>
        <v>1</v>
      </c>
      <c r="Y275" s="176">
        <f t="shared" si="216"/>
        <v>6.6444223830829777E-2</v>
      </c>
      <c r="Z275" s="176">
        <f t="shared" si="217"/>
        <v>6.6444223830829777E-2</v>
      </c>
      <c r="AA275" s="176">
        <f t="shared" si="186"/>
        <v>6.6444223830829777E-2</v>
      </c>
      <c r="AB275" s="177">
        <f t="shared" si="206"/>
        <v>1</v>
      </c>
    </row>
    <row r="276" spans="1:28" ht="82.5" customHeight="1" x14ac:dyDescent="0.25">
      <c r="A276" s="113" t="s">
        <v>600</v>
      </c>
      <c r="B276" s="32" t="s">
        <v>37</v>
      </c>
      <c r="C276" s="32">
        <v>10</v>
      </c>
      <c r="D276" s="32" t="s">
        <v>38</v>
      </c>
      <c r="E276" s="39" t="s">
        <v>311</v>
      </c>
      <c r="F276" s="60">
        <f t="shared" si="223"/>
        <v>93760668540</v>
      </c>
      <c r="G276" s="60">
        <f t="shared" si="223"/>
        <v>0</v>
      </c>
      <c r="H276" s="60">
        <f t="shared" si="223"/>
        <v>0</v>
      </c>
      <c r="I276" s="60">
        <f t="shared" si="223"/>
        <v>0</v>
      </c>
      <c r="J276" s="60">
        <f t="shared" si="223"/>
        <v>0</v>
      </c>
      <c r="K276" s="59">
        <f t="shared" si="223"/>
        <v>0</v>
      </c>
      <c r="L276" s="60">
        <f>+L277</f>
        <v>93760668540</v>
      </c>
      <c r="M276" s="318">
        <f t="shared" si="213"/>
        <v>1.0254670383795154E-2</v>
      </c>
      <c r="N276" s="60">
        <f t="shared" si="224"/>
        <v>0</v>
      </c>
      <c r="O276" s="60">
        <f t="shared" si="224"/>
        <v>93760668540</v>
      </c>
      <c r="P276" s="60">
        <f t="shared" si="224"/>
        <v>0</v>
      </c>
      <c r="Q276" s="60">
        <f t="shared" si="224"/>
        <v>93760668540</v>
      </c>
      <c r="R276" s="60">
        <f t="shared" si="224"/>
        <v>0</v>
      </c>
      <c r="S276" s="60">
        <f t="shared" si="224"/>
        <v>0</v>
      </c>
      <c r="T276" s="60">
        <f t="shared" si="224"/>
        <v>6229854847</v>
      </c>
      <c r="U276" s="60">
        <f t="shared" si="224"/>
        <v>87530813693</v>
      </c>
      <c r="V276" s="60">
        <f t="shared" si="224"/>
        <v>6229854847</v>
      </c>
      <c r="W276" s="60">
        <f t="shared" si="224"/>
        <v>0</v>
      </c>
      <c r="X276" s="176">
        <f t="shared" si="215"/>
        <v>1</v>
      </c>
      <c r="Y276" s="176">
        <f t="shared" si="216"/>
        <v>6.6444223830829777E-2</v>
      </c>
      <c r="Z276" s="176">
        <f t="shared" si="217"/>
        <v>6.6444223830829777E-2</v>
      </c>
      <c r="AA276" s="176">
        <f t="shared" si="186"/>
        <v>6.6444223830829777E-2</v>
      </c>
      <c r="AB276" s="177">
        <f t="shared" si="206"/>
        <v>1</v>
      </c>
    </row>
    <row r="277" spans="1:28" ht="61.5" customHeight="1" x14ac:dyDescent="0.25">
      <c r="A277" s="113" t="s">
        <v>601</v>
      </c>
      <c r="B277" s="32" t="s">
        <v>37</v>
      </c>
      <c r="C277" s="32">
        <v>10</v>
      </c>
      <c r="D277" s="32" t="s">
        <v>38</v>
      </c>
      <c r="E277" s="39" t="s">
        <v>319</v>
      </c>
      <c r="F277" s="60">
        <f t="shared" si="223"/>
        <v>93760668540</v>
      </c>
      <c r="G277" s="60">
        <f t="shared" si="223"/>
        <v>0</v>
      </c>
      <c r="H277" s="60">
        <f t="shared" si="223"/>
        <v>0</v>
      </c>
      <c r="I277" s="60">
        <f t="shared" si="223"/>
        <v>0</v>
      </c>
      <c r="J277" s="60">
        <f t="shared" si="223"/>
        <v>0</v>
      </c>
      <c r="K277" s="59">
        <f t="shared" si="223"/>
        <v>0</v>
      </c>
      <c r="L277" s="60">
        <f>+L278</f>
        <v>93760668540</v>
      </c>
      <c r="M277" s="318">
        <f t="shared" si="213"/>
        <v>1.0254670383795154E-2</v>
      </c>
      <c r="N277" s="60">
        <f t="shared" si="224"/>
        <v>0</v>
      </c>
      <c r="O277" s="60">
        <f t="shared" si="224"/>
        <v>93760668540</v>
      </c>
      <c r="P277" s="60">
        <f t="shared" si="224"/>
        <v>0</v>
      </c>
      <c r="Q277" s="60">
        <f t="shared" si="224"/>
        <v>93760668540</v>
      </c>
      <c r="R277" s="60">
        <f t="shared" si="224"/>
        <v>0</v>
      </c>
      <c r="S277" s="60">
        <f t="shared" si="224"/>
        <v>0</v>
      </c>
      <c r="T277" s="60">
        <f t="shared" si="224"/>
        <v>6229854847</v>
      </c>
      <c r="U277" s="60">
        <f t="shared" si="224"/>
        <v>87530813693</v>
      </c>
      <c r="V277" s="60">
        <f t="shared" si="224"/>
        <v>6229854847</v>
      </c>
      <c r="W277" s="60">
        <f t="shared" si="224"/>
        <v>0</v>
      </c>
      <c r="X277" s="176">
        <f t="shared" si="215"/>
        <v>1</v>
      </c>
      <c r="Y277" s="176">
        <f t="shared" si="216"/>
        <v>6.6444223830829777E-2</v>
      </c>
      <c r="Z277" s="176">
        <f t="shared" si="217"/>
        <v>6.6444223830829777E-2</v>
      </c>
      <c r="AA277" s="176">
        <f t="shared" si="186"/>
        <v>6.6444223830829777E-2</v>
      </c>
      <c r="AB277" s="177">
        <f t="shared" si="206"/>
        <v>1</v>
      </c>
    </row>
    <row r="278" spans="1:28" s="133" customFormat="1" ht="42" customHeight="1" x14ac:dyDescent="0.25">
      <c r="A278" s="351" t="s">
        <v>602</v>
      </c>
      <c r="B278" s="83" t="s">
        <v>37</v>
      </c>
      <c r="C278" s="83">
        <v>10</v>
      </c>
      <c r="D278" s="83" t="s">
        <v>38</v>
      </c>
      <c r="E278" s="84" t="s">
        <v>268</v>
      </c>
      <c r="F278" s="126">
        <v>93760668540</v>
      </c>
      <c r="G278" s="126">
        <v>0</v>
      </c>
      <c r="H278" s="126">
        <v>0</v>
      </c>
      <c r="I278" s="126">
        <v>0</v>
      </c>
      <c r="J278" s="126">
        <v>0</v>
      </c>
      <c r="K278" s="126">
        <f>+G278-H278+I278-J278</f>
        <v>0</v>
      </c>
      <c r="L278" s="128">
        <f>+F278+K278</f>
        <v>93760668540</v>
      </c>
      <c r="M278" s="129">
        <f t="shared" si="213"/>
        <v>1.0254670383795154E-2</v>
      </c>
      <c r="N278" s="126">
        <v>0</v>
      </c>
      <c r="O278" s="126">
        <v>93760668540</v>
      </c>
      <c r="P278" s="126">
        <f>L278-O278</f>
        <v>0</v>
      </c>
      <c r="Q278" s="126">
        <v>93760668540</v>
      </c>
      <c r="R278" s="126">
        <f>+L278-Q278</f>
        <v>0</v>
      </c>
      <c r="S278" s="126">
        <f>O278-Q278</f>
        <v>0</v>
      </c>
      <c r="T278" s="126">
        <v>6229854847</v>
      </c>
      <c r="U278" s="126">
        <f>+Q278-T278</f>
        <v>87530813693</v>
      </c>
      <c r="V278" s="126">
        <v>6229854847</v>
      </c>
      <c r="W278" s="130">
        <f>+T278-V278</f>
        <v>0</v>
      </c>
      <c r="X278" s="54">
        <f t="shared" si="215"/>
        <v>1</v>
      </c>
      <c r="Y278" s="54">
        <f t="shared" si="216"/>
        <v>6.6444223830829777E-2</v>
      </c>
      <c r="Z278" s="54">
        <f t="shared" si="217"/>
        <v>6.6444223830829777E-2</v>
      </c>
      <c r="AA278" s="54">
        <f t="shared" si="186"/>
        <v>6.6444223830829777E-2</v>
      </c>
      <c r="AB278" s="178">
        <f t="shared" si="206"/>
        <v>1</v>
      </c>
    </row>
    <row r="279" spans="1:28" ht="42" customHeight="1" x14ac:dyDescent="0.25">
      <c r="A279" s="201" t="s">
        <v>321</v>
      </c>
      <c r="B279" s="135" t="s">
        <v>37</v>
      </c>
      <c r="C279" s="32">
        <v>10</v>
      </c>
      <c r="D279" s="32" t="s">
        <v>38</v>
      </c>
      <c r="E279" s="72" t="s">
        <v>322</v>
      </c>
      <c r="F279" s="62">
        <f t="shared" ref="F279:K280" si="225">+F281</f>
        <v>57810100814</v>
      </c>
      <c r="G279" s="62">
        <f t="shared" si="225"/>
        <v>0</v>
      </c>
      <c r="H279" s="62">
        <f t="shared" si="225"/>
        <v>0</v>
      </c>
      <c r="I279" s="62">
        <f t="shared" si="225"/>
        <v>0</v>
      </c>
      <c r="J279" s="62">
        <f t="shared" si="225"/>
        <v>0</v>
      </c>
      <c r="K279" s="62">
        <f t="shared" si="225"/>
        <v>0</v>
      </c>
      <c r="L279" s="62">
        <f>+L281</f>
        <v>57810100814</v>
      </c>
      <c r="M279" s="318">
        <f t="shared" si="213"/>
        <v>6.3227314601391593E-3</v>
      </c>
      <c r="N279" s="62">
        <f t="shared" ref="N279:W280" si="226">+N281</f>
        <v>0</v>
      </c>
      <c r="O279" s="62">
        <f t="shared" si="226"/>
        <v>28583636327.200001</v>
      </c>
      <c r="P279" s="62">
        <f t="shared" si="226"/>
        <v>29226464486.799999</v>
      </c>
      <c r="Q279" s="62">
        <f t="shared" si="226"/>
        <v>24488135922.240002</v>
      </c>
      <c r="R279" s="62">
        <f t="shared" si="226"/>
        <v>33321964891.759998</v>
      </c>
      <c r="S279" s="62">
        <f t="shared" si="226"/>
        <v>4095500404.9599986</v>
      </c>
      <c r="T279" s="62">
        <f t="shared" si="226"/>
        <v>4900845659.7400007</v>
      </c>
      <c r="U279" s="62">
        <f t="shared" si="226"/>
        <v>19587290262.500004</v>
      </c>
      <c r="V279" s="62">
        <f t="shared" si="226"/>
        <v>3470933596.7399998</v>
      </c>
      <c r="W279" s="62">
        <f t="shared" si="226"/>
        <v>1429912063</v>
      </c>
      <c r="X279" s="176">
        <f t="shared" si="215"/>
        <v>0.42359614630372094</v>
      </c>
      <c r="Y279" s="176">
        <f t="shared" si="216"/>
        <v>8.477490249512161E-2</v>
      </c>
      <c r="Z279" s="176">
        <f t="shared" si="217"/>
        <v>6.0040261958848477E-2</v>
      </c>
      <c r="AA279" s="176">
        <f t="shared" si="186"/>
        <v>0.20013142998316494</v>
      </c>
      <c r="AB279" s="177">
        <f t="shared" si="206"/>
        <v>0.70823156608529869</v>
      </c>
    </row>
    <row r="280" spans="1:28" ht="42" customHeight="1" x14ac:dyDescent="0.25">
      <c r="A280" s="201" t="s">
        <v>321</v>
      </c>
      <c r="B280" s="135" t="s">
        <v>41</v>
      </c>
      <c r="C280" s="32">
        <v>20</v>
      </c>
      <c r="D280" s="32" t="s">
        <v>38</v>
      </c>
      <c r="E280" s="72" t="s">
        <v>322</v>
      </c>
      <c r="F280" s="60">
        <f t="shared" si="225"/>
        <v>25631941511</v>
      </c>
      <c r="G280" s="60">
        <f t="shared" si="225"/>
        <v>0</v>
      </c>
      <c r="H280" s="60">
        <f t="shared" si="225"/>
        <v>0</v>
      </c>
      <c r="I280" s="60">
        <f t="shared" si="225"/>
        <v>0</v>
      </c>
      <c r="J280" s="60">
        <f t="shared" si="225"/>
        <v>0</v>
      </c>
      <c r="K280" s="60">
        <f t="shared" si="225"/>
        <v>0</v>
      </c>
      <c r="L280" s="60">
        <f>+L282</f>
        <v>25631941511</v>
      </c>
      <c r="M280" s="318">
        <f t="shared" si="213"/>
        <v>2.8033835038184054E-3</v>
      </c>
      <c r="N280" s="60">
        <f t="shared" si="226"/>
        <v>0</v>
      </c>
      <c r="O280" s="60">
        <f t="shared" si="226"/>
        <v>23437428373</v>
      </c>
      <c r="P280" s="60">
        <f t="shared" si="226"/>
        <v>2194513138</v>
      </c>
      <c r="Q280" s="60">
        <f t="shared" si="226"/>
        <v>23437428373</v>
      </c>
      <c r="R280" s="60">
        <f t="shared" si="226"/>
        <v>2194513138</v>
      </c>
      <c r="S280" s="60">
        <f t="shared" si="226"/>
        <v>0</v>
      </c>
      <c r="T280" s="60">
        <f t="shared" si="226"/>
        <v>174724000</v>
      </c>
      <c r="U280" s="60">
        <f t="shared" si="226"/>
        <v>23262704373</v>
      </c>
      <c r="V280" s="60">
        <f t="shared" si="226"/>
        <v>93942000</v>
      </c>
      <c r="W280" s="60">
        <f t="shared" si="226"/>
        <v>80782000</v>
      </c>
      <c r="X280" s="176">
        <f t="shared" si="215"/>
        <v>0.91438365536772859</v>
      </c>
      <c r="Y280" s="176">
        <f t="shared" si="216"/>
        <v>6.8166510104206053E-3</v>
      </c>
      <c r="Z280" s="176">
        <f t="shared" si="217"/>
        <v>3.665036453039837E-3</v>
      </c>
      <c r="AA280" s="176">
        <f t="shared" si="186"/>
        <v>7.4549134495183206E-3</v>
      </c>
      <c r="AB280" s="177">
        <f t="shared" si="206"/>
        <v>0.53765939424463727</v>
      </c>
    </row>
    <row r="281" spans="1:28" ht="42" customHeight="1" x14ac:dyDescent="0.25">
      <c r="A281" s="201" t="s">
        <v>323</v>
      </c>
      <c r="B281" s="135" t="s">
        <v>37</v>
      </c>
      <c r="C281" s="32">
        <v>10</v>
      </c>
      <c r="D281" s="32" t="s">
        <v>38</v>
      </c>
      <c r="E281" s="72" t="s">
        <v>255</v>
      </c>
      <c r="F281" s="62">
        <f t="shared" ref="F281:K281" si="227">+F283+F287+F299+F303</f>
        <v>57810100814</v>
      </c>
      <c r="G281" s="62">
        <f t="shared" si="227"/>
        <v>0</v>
      </c>
      <c r="H281" s="62">
        <f t="shared" si="227"/>
        <v>0</v>
      </c>
      <c r="I281" s="62">
        <f t="shared" si="227"/>
        <v>0</v>
      </c>
      <c r="J281" s="62">
        <f t="shared" si="227"/>
        <v>0</v>
      </c>
      <c r="K281" s="62">
        <f t="shared" si="227"/>
        <v>0</v>
      </c>
      <c r="L281" s="62">
        <f>+L283+L287+L299+L303</f>
        <v>57810100814</v>
      </c>
      <c r="M281" s="318">
        <f t="shared" si="213"/>
        <v>6.3227314601391593E-3</v>
      </c>
      <c r="N281" s="62">
        <f t="shared" ref="N281:W281" si="228">+N283+N287+N299+N303</f>
        <v>0</v>
      </c>
      <c r="O281" s="62">
        <f t="shared" si="228"/>
        <v>28583636327.200001</v>
      </c>
      <c r="P281" s="62">
        <f t="shared" si="228"/>
        <v>29226464486.799999</v>
      </c>
      <c r="Q281" s="62">
        <f t="shared" si="228"/>
        <v>24488135922.240002</v>
      </c>
      <c r="R281" s="62">
        <f t="shared" si="228"/>
        <v>33321964891.759998</v>
      </c>
      <c r="S281" s="62">
        <f t="shared" si="228"/>
        <v>4095500404.9599986</v>
      </c>
      <c r="T281" s="62">
        <f t="shared" si="228"/>
        <v>4900845659.7400007</v>
      </c>
      <c r="U281" s="62">
        <f t="shared" si="228"/>
        <v>19587290262.500004</v>
      </c>
      <c r="V281" s="62">
        <f t="shared" si="228"/>
        <v>3470933596.7399998</v>
      </c>
      <c r="W281" s="62">
        <f t="shared" si="228"/>
        <v>1429912063</v>
      </c>
      <c r="X281" s="176">
        <f t="shared" si="215"/>
        <v>0.42359614630372094</v>
      </c>
      <c r="Y281" s="176">
        <f t="shared" si="216"/>
        <v>8.477490249512161E-2</v>
      </c>
      <c r="Z281" s="176">
        <f t="shared" si="217"/>
        <v>6.0040261958848477E-2</v>
      </c>
      <c r="AA281" s="176">
        <f t="shared" si="186"/>
        <v>0.20013142998316494</v>
      </c>
      <c r="AB281" s="177">
        <f t="shared" si="206"/>
        <v>0.70823156608529869</v>
      </c>
    </row>
    <row r="282" spans="1:28" ht="42" customHeight="1" x14ac:dyDescent="0.25">
      <c r="A282" s="201" t="s">
        <v>323</v>
      </c>
      <c r="B282" s="135" t="s">
        <v>41</v>
      </c>
      <c r="C282" s="32">
        <v>20</v>
      </c>
      <c r="D282" s="32" t="s">
        <v>38</v>
      </c>
      <c r="E282" s="72" t="s">
        <v>255</v>
      </c>
      <c r="F282" s="62">
        <f t="shared" ref="F282:K282" si="229">+F288</f>
        <v>25631941511</v>
      </c>
      <c r="G282" s="62">
        <f t="shared" si="229"/>
        <v>0</v>
      </c>
      <c r="H282" s="62">
        <f t="shared" si="229"/>
        <v>0</v>
      </c>
      <c r="I282" s="62">
        <f t="shared" si="229"/>
        <v>0</v>
      </c>
      <c r="J282" s="62">
        <f t="shared" si="229"/>
        <v>0</v>
      </c>
      <c r="K282" s="62">
        <f t="shared" si="229"/>
        <v>0</v>
      </c>
      <c r="L282" s="62">
        <f>+L288</f>
        <v>25631941511</v>
      </c>
      <c r="M282" s="318">
        <f t="shared" si="213"/>
        <v>2.8033835038184054E-3</v>
      </c>
      <c r="N282" s="62">
        <f t="shared" ref="N282:W282" si="230">+N288</f>
        <v>0</v>
      </c>
      <c r="O282" s="62">
        <f t="shared" si="230"/>
        <v>23437428373</v>
      </c>
      <c r="P282" s="62">
        <f t="shared" si="230"/>
        <v>2194513138</v>
      </c>
      <c r="Q282" s="62">
        <f t="shared" si="230"/>
        <v>23437428373</v>
      </c>
      <c r="R282" s="62">
        <f t="shared" si="230"/>
        <v>2194513138</v>
      </c>
      <c r="S282" s="62">
        <f t="shared" si="230"/>
        <v>0</v>
      </c>
      <c r="T282" s="62">
        <f t="shared" si="230"/>
        <v>174724000</v>
      </c>
      <c r="U282" s="62">
        <f t="shared" si="230"/>
        <v>23262704373</v>
      </c>
      <c r="V282" s="62">
        <f t="shared" si="230"/>
        <v>93942000</v>
      </c>
      <c r="W282" s="62">
        <f t="shared" si="230"/>
        <v>80782000</v>
      </c>
      <c r="X282" s="176">
        <f t="shared" si="215"/>
        <v>0.91438365536772859</v>
      </c>
      <c r="Y282" s="176">
        <f t="shared" si="216"/>
        <v>6.8166510104206053E-3</v>
      </c>
      <c r="Z282" s="176">
        <f t="shared" si="217"/>
        <v>3.665036453039837E-3</v>
      </c>
      <c r="AA282" s="176">
        <f t="shared" si="186"/>
        <v>7.4549134495183206E-3</v>
      </c>
      <c r="AB282" s="177">
        <f t="shared" si="206"/>
        <v>0.53765939424463727</v>
      </c>
    </row>
    <row r="283" spans="1:28" ht="78" customHeight="1" x14ac:dyDescent="0.25">
      <c r="A283" s="199" t="s">
        <v>324</v>
      </c>
      <c r="B283" s="135" t="s">
        <v>37</v>
      </c>
      <c r="C283" s="32">
        <v>10</v>
      </c>
      <c r="D283" s="32" t="s">
        <v>38</v>
      </c>
      <c r="E283" s="72" t="s">
        <v>325</v>
      </c>
      <c r="F283" s="62">
        <f t="shared" ref="F283:K285" si="231">+F284</f>
        <v>1000000000</v>
      </c>
      <c r="G283" s="62">
        <f t="shared" si="231"/>
        <v>0</v>
      </c>
      <c r="H283" s="62">
        <f t="shared" si="231"/>
        <v>0</v>
      </c>
      <c r="I283" s="62">
        <f t="shared" si="231"/>
        <v>0</v>
      </c>
      <c r="J283" s="62">
        <f t="shared" si="231"/>
        <v>0</v>
      </c>
      <c r="K283" s="62">
        <f t="shared" si="231"/>
        <v>0</v>
      </c>
      <c r="L283" s="62">
        <f>+L284</f>
        <v>1000000000</v>
      </c>
      <c r="M283" s="318">
        <f t="shared" si="213"/>
        <v>1.0937070461928634E-4</v>
      </c>
      <c r="N283" s="62">
        <f t="shared" ref="N283:W285" si="232">+N284</f>
        <v>0</v>
      </c>
      <c r="O283" s="62">
        <f t="shared" si="232"/>
        <v>353652776</v>
      </c>
      <c r="P283" s="62">
        <f t="shared" si="232"/>
        <v>646347224</v>
      </c>
      <c r="Q283" s="62">
        <f t="shared" si="232"/>
        <v>229375515.56</v>
      </c>
      <c r="R283" s="62">
        <f t="shared" si="232"/>
        <v>770624484.44000006</v>
      </c>
      <c r="S283" s="62">
        <f t="shared" si="232"/>
        <v>124277260.44</v>
      </c>
      <c r="T283" s="62">
        <f t="shared" si="232"/>
        <v>29125515.559999999</v>
      </c>
      <c r="U283" s="62">
        <f t="shared" si="232"/>
        <v>200250000</v>
      </c>
      <c r="V283" s="62">
        <f t="shared" si="232"/>
        <v>29125515.559999999</v>
      </c>
      <c r="W283" s="62">
        <f t="shared" si="232"/>
        <v>0</v>
      </c>
      <c r="X283" s="176">
        <f t="shared" si="215"/>
        <v>0.22937551555999999</v>
      </c>
      <c r="Y283" s="176">
        <f t="shared" si="216"/>
        <v>2.9125515559999999E-2</v>
      </c>
      <c r="Z283" s="176">
        <f t="shared" si="217"/>
        <v>2.9125515559999999E-2</v>
      </c>
      <c r="AA283" s="176">
        <f t="shared" si="186"/>
        <v>0.12697743910849696</v>
      </c>
      <c r="AB283" s="177">
        <f t="shared" si="206"/>
        <v>1</v>
      </c>
    </row>
    <row r="284" spans="1:28" s="133" customFormat="1" ht="78" customHeight="1" x14ac:dyDescent="0.25">
      <c r="A284" s="355" t="s">
        <v>603</v>
      </c>
      <c r="B284" s="137" t="s">
        <v>37</v>
      </c>
      <c r="C284" s="80">
        <v>10</v>
      </c>
      <c r="D284" s="80" t="s">
        <v>38</v>
      </c>
      <c r="E284" s="78" t="s">
        <v>257</v>
      </c>
      <c r="F284" s="73">
        <f t="shared" si="231"/>
        <v>1000000000</v>
      </c>
      <c r="G284" s="73">
        <f t="shared" si="231"/>
        <v>0</v>
      </c>
      <c r="H284" s="73">
        <f t="shared" si="231"/>
        <v>0</v>
      </c>
      <c r="I284" s="73">
        <f t="shared" si="231"/>
        <v>0</v>
      </c>
      <c r="J284" s="73">
        <f t="shared" si="231"/>
        <v>0</v>
      </c>
      <c r="K284" s="73">
        <f t="shared" si="231"/>
        <v>0</v>
      </c>
      <c r="L284" s="73">
        <f>+L285</f>
        <v>1000000000</v>
      </c>
      <c r="M284" s="343">
        <f t="shared" si="213"/>
        <v>1.0937070461928634E-4</v>
      </c>
      <c r="N284" s="73">
        <f t="shared" si="232"/>
        <v>0</v>
      </c>
      <c r="O284" s="73">
        <f t="shared" si="232"/>
        <v>353652776</v>
      </c>
      <c r="P284" s="73">
        <f t="shared" si="232"/>
        <v>646347224</v>
      </c>
      <c r="Q284" s="73">
        <f t="shared" si="232"/>
        <v>229375515.56</v>
      </c>
      <c r="R284" s="73">
        <f t="shared" si="232"/>
        <v>770624484.44000006</v>
      </c>
      <c r="S284" s="73">
        <f t="shared" si="232"/>
        <v>124277260.44</v>
      </c>
      <c r="T284" s="73">
        <f t="shared" si="232"/>
        <v>29125515.559999999</v>
      </c>
      <c r="U284" s="73">
        <f t="shared" si="232"/>
        <v>200250000</v>
      </c>
      <c r="V284" s="73">
        <f t="shared" si="232"/>
        <v>29125515.559999999</v>
      </c>
      <c r="W284" s="73">
        <f t="shared" si="232"/>
        <v>0</v>
      </c>
      <c r="X284" s="176">
        <f t="shared" si="215"/>
        <v>0.22937551555999999</v>
      </c>
      <c r="Y284" s="176">
        <f t="shared" si="216"/>
        <v>2.9125515559999999E-2</v>
      </c>
      <c r="Z284" s="176">
        <f t="shared" si="217"/>
        <v>2.9125515559999999E-2</v>
      </c>
      <c r="AA284" s="176">
        <f t="shared" si="186"/>
        <v>0.12697743910849696</v>
      </c>
      <c r="AB284" s="177">
        <f t="shared" si="206"/>
        <v>1</v>
      </c>
    </row>
    <row r="285" spans="1:28" s="133" customFormat="1" ht="66" customHeight="1" x14ac:dyDescent="0.25">
      <c r="A285" s="355" t="s">
        <v>604</v>
      </c>
      <c r="B285" s="137" t="s">
        <v>37</v>
      </c>
      <c r="C285" s="80">
        <v>10</v>
      </c>
      <c r="D285" s="80" t="s">
        <v>38</v>
      </c>
      <c r="E285" s="141" t="s">
        <v>328</v>
      </c>
      <c r="F285" s="73">
        <f t="shared" si="231"/>
        <v>1000000000</v>
      </c>
      <c r="G285" s="73">
        <f t="shared" si="231"/>
        <v>0</v>
      </c>
      <c r="H285" s="73">
        <f t="shared" si="231"/>
        <v>0</v>
      </c>
      <c r="I285" s="73">
        <f t="shared" si="231"/>
        <v>0</v>
      </c>
      <c r="J285" s="73">
        <f t="shared" si="231"/>
        <v>0</v>
      </c>
      <c r="K285" s="73">
        <f t="shared" si="231"/>
        <v>0</v>
      </c>
      <c r="L285" s="73">
        <f>+L286</f>
        <v>1000000000</v>
      </c>
      <c r="M285" s="343">
        <f t="shared" si="213"/>
        <v>1.0937070461928634E-4</v>
      </c>
      <c r="N285" s="73">
        <f t="shared" si="232"/>
        <v>0</v>
      </c>
      <c r="O285" s="73">
        <f t="shared" si="232"/>
        <v>353652776</v>
      </c>
      <c r="P285" s="73">
        <f t="shared" si="232"/>
        <v>646347224</v>
      </c>
      <c r="Q285" s="73">
        <f t="shared" si="232"/>
        <v>229375515.56</v>
      </c>
      <c r="R285" s="73">
        <f t="shared" si="232"/>
        <v>770624484.44000006</v>
      </c>
      <c r="S285" s="73">
        <f t="shared" si="232"/>
        <v>124277260.44</v>
      </c>
      <c r="T285" s="73">
        <f t="shared" si="232"/>
        <v>29125515.559999999</v>
      </c>
      <c r="U285" s="73">
        <f t="shared" si="232"/>
        <v>200250000</v>
      </c>
      <c r="V285" s="73">
        <f t="shared" si="232"/>
        <v>29125515.559999999</v>
      </c>
      <c r="W285" s="73">
        <f t="shared" si="232"/>
        <v>0</v>
      </c>
      <c r="X285" s="176">
        <f t="shared" si="215"/>
        <v>0.22937551555999999</v>
      </c>
      <c r="Y285" s="176">
        <f t="shared" si="216"/>
        <v>2.9125515559999999E-2</v>
      </c>
      <c r="Z285" s="176">
        <f t="shared" si="217"/>
        <v>2.9125515559999999E-2</v>
      </c>
      <c r="AA285" s="176">
        <f t="shared" si="186"/>
        <v>0.12697743910849696</v>
      </c>
      <c r="AB285" s="177">
        <f t="shared" si="206"/>
        <v>1</v>
      </c>
    </row>
    <row r="286" spans="1:28" s="133" customFormat="1" ht="42" customHeight="1" x14ac:dyDescent="0.25">
      <c r="A286" s="351" t="s">
        <v>605</v>
      </c>
      <c r="B286" s="142" t="s">
        <v>37</v>
      </c>
      <c r="C286" s="83">
        <v>10</v>
      </c>
      <c r="D286" s="83" t="s">
        <v>38</v>
      </c>
      <c r="E286" s="84" t="s">
        <v>268</v>
      </c>
      <c r="F286" s="126">
        <v>1000000000</v>
      </c>
      <c r="G286" s="126">
        <v>0</v>
      </c>
      <c r="H286" s="126">
        <v>0</v>
      </c>
      <c r="I286" s="126">
        <v>0</v>
      </c>
      <c r="J286" s="126">
        <v>0</v>
      </c>
      <c r="K286" s="126">
        <v>0</v>
      </c>
      <c r="L286" s="128">
        <f>+F286+K286</f>
        <v>1000000000</v>
      </c>
      <c r="M286" s="129">
        <f t="shared" si="213"/>
        <v>1.0937070461928634E-4</v>
      </c>
      <c r="N286" s="126">
        <v>0</v>
      </c>
      <c r="O286" s="126">
        <v>353652776</v>
      </c>
      <c r="P286" s="126">
        <f>L286-O286</f>
        <v>646347224</v>
      </c>
      <c r="Q286" s="126">
        <v>229375515.56</v>
      </c>
      <c r="R286" s="126">
        <f>+L286-Q286</f>
        <v>770624484.44000006</v>
      </c>
      <c r="S286" s="126">
        <f>O286-Q286</f>
        <v>124277260.44</v>
      </c>
      <c r="T286" s="126">
        <v>29125515.559999999</v>
      </c>
      <c r="U286" s="126">
        <f>+Q286-T286</f>
        <v>200250000</v>
      </c>
      <c r="V286" s="126">
        <v>29125515.559999999</v>
      </c>
      <c r="W286" s="130">
        <f>+T286-V286</f>
        <v>0</v>
      </c>
      <c r="X286" s="54">
        <f t="shared" si="215"/>
        <v>0.22937551555999999</v>
      </c>
      <c r="Y286" s="54">
        <f t="shared" si="216"/>
        <v>2.9125515559999999E-2</v>
      </c>
      <c r="Z286" s="54">
        <f t="shared" si="217"/>
        <v>2.9125515559999999E-2</v>
      </c>
      <c r="AA286" s="54">
        <f t="shared" si="186"/>
        <v>0.12697743910849696</v>
      </c>
      <c r="AB286" s="178">
        <f t="shared" si="206"/>
        <v>1</v>
      </c>
    </row>
    <row r="287" spans="1:28" ht="75" customHeight="1" x14ac:dyDescent="0.25">
      <c r="A287" s="199" t="s">
        <v>330</v>
      </c>
      <c r="B287" s="71" t="s">
        <v>37</v>
      </c>
      <c r="C287" s="32">
        <v>10</v>
      </c>
      <c r="D287" s="32" t="s">
        <v>38</v>
      </c>
      <c r="E287" s="72" t="s">
        <v>331</v>
      </c>
      <c r="F287" s="60">
        <f t="shared" ref="F287:J288" si="233">+F289</f>
        <v>50310100814</v>
      </c>
      <c r="G287" s="60">
        <f t="shared" si="233"/>
        <v>0</v>
      </c>
      <c r="H287" s="60">
        <f t="shared" si="233"/>
        <v>0</v>
      </c>
      <c r="I287" s="60">
        <f t="shared" si="233"/>
        <v>0</v>
      </c>
      <c r="J287" s="60">
        <f t="shared" si="233"/>
        <v>0</v>
      </c>
      <c r="K287" s="62">
        <f>+K289+K293+K305+K309</f>
        <v>0</v>
      </c>
      <c r="L287" s="60">
        <f>+L289</f>
        <v>50310100814</v>
      </c>
      <c r="M287" s="318">
        <f t="shared" si="213"/>
        <v>5.5024511754945115E-3</v>
      </c>
      <c r="N287" s="60">
        <f t="shared" ref="N287:W288" si="234">+N289</f>
        <v>0</v>
      </c>
      <c r="O287" s="60">
        <f t="shared" si="234"/>
        <v>24439060423</v>
      </c>
      <c r="P287" s="60">
        <f t="shared" si="234"/>
        <v>25871040391</v>
      </c>
      <c r="Q287" s="60">
        <f t="shared" si="234"/>
        <v>21557478367.459999</v>
      </c>
      <c r="R287" s="60">
        <f t="shared" si="234"/>
        <v>28752622446.540001</v>
      </c>
      <c r="S287" s="60">
        <f t="shared" si="234"/>
        <v>2881582055.539999</v>
      </c>
      <c r="T287" s="60">
        <f t="shared" si="234"/>
        <v>3348751298.1599998</v>
      </c>
      <c r="U287" s="60">
        <f t="shared" si="234"/>
        <v>18208727069.300003</v>
      </c>
      <c r="V287" s="60">
        <f t="shared" si="234"/>
        <v>3335655232.1599998</v>
      </c>
      <c r="W287" s="60">
        <f t="shared" si="234"/>
        <v>13096066</v>
      </c>
      <c r="X287" s="176">
        <f t="shared" si="215"/>
        <v>0.4284920526627351</v>
      </c>
      <c r="Y287" s="176">
        <f t="shared" si="216"/>
        <v>6.6562206077474789E-2</v>
      </c>
      <c r="Z287" s="176">
        <f t="shared" si="217"/>
        <v>6.630189918505934E-2</v>
      </c>
      <c r="AA287" s="176">
        <f t="shared" si="186"/>
        <v>0.15534058488096561</v>
      </c>
      <c r="AB287" s="177">
        <f t="shared" si="206"/>
        <v>0.99608926885457405</v>
      </c>
    </row>
    <row r="288" spans="1:28" ht="67.5" customHeight="1" x14ac:dyDescent="0.25">
      <c r="A288" s="199" t="s">
        <v>330</v>
      </c>
      <c r="B288" s="135" t="s">
        <v>41</v>
      </c>
      <c r="C288" s="32">
        <v>20</v>
      </c>
      <c r="D288" s="32" t="s">
        <v>38</v>
      </c>
      <c r="E288" s="72" t="s">
        <v>331</v>
      </c>
      <c r="F288" s="60">
        <f t="shared" si="233"/>
        <v>25631941511</v>
      </c>
      <c r="G288" s="60">
        <f t="shared" si="233"/>
        <v>0</v>
      </c>
      <c r="H288" s="60">
        <f t="shared" si="233"/>
        <v>0</v>
      </c>
      <c r="I288" s="60">
        <f t="shared" si="233"/>
        <v>0</v>
      </c>
      <c r="J288" s="60">
        <f t="shared" si="233"/>
        <v>0</v>
      </c>
      <c r="K288" s="62">
        <f>+K294</f>
        <v>0</v>
      </c>
      <c r="L288" s="60">
        <f>+L290</f>
        <v>25631941511</v>
      </c>
      <c r="M288" s="318">
        <f t="shared" si="213"/>
        <v>2.8033835038184054E-3</v>
      </c>
      <c r="N288" s="60">
        <f t="shared" si="234"/>
        <v>0</v>
      </c>
      <c r="O288" s="60">
        <f t="shared" si="234"/>
        <v>23437428373</v>
      </c>
      <c r="P288" s="60">
        <f t="shared" si="234"/>
        <v>2194513138</v>
      </c>
      <c r="Q288" s="60">
        <f t="shared" si="234"/>
        <v>23437428373</v>
      </c>
      <c r="R288" s="60">
        <f t="shared" si="234"/>
        <v>2194513138</v>
      </c>
      <c r="S288" s="60">
        <f t="shared" si="234"/>
        <v>0</v>
      </c>
      <c r="T288" s="60">
        <f t="shared" si="234"/>
        <v>174724000</v>
      </c>
      <c r="U288" s="60">
        <f t="shared" si="234"/>
        <v>23262704373</v>
      </c>
      <c r="V288" s="60">
        <f t="shared" si="234"/>
        <v>93942000</v>
      </c>
      <c r="W288" s="60">
        <f t="shared" si="234"/>
        <v>80782000</v>
      </c>
      <c r="X288" s="176">
        <f t="shared" si="215"/>
        <v>0.91438365536772859</v>
      </c>
      <c r="Y288" s="176">
        <f t="shared" si="216"/>
        <v>6.8166510104206053E-3</v>
      </c>
      <c r="Z288" s="176">
        <f t="shared" si="217"/>
        <v>3.665036453039837E-3</v>
      </c>
      <c r="AA288" s="176">
        <f t="shared" si="186"/>
        <v>7.4549134495183206E-3</v>
      </c>
      <c r="AB288" s="177">
        <f t="shared" si="206"/>
        <v>0.53765939424463727</v>
      </c>
    </row>
    <row r="289" spans="1:28" ht="75" customHeight="1" x14ac:dyDescent="0.25">
      <c r="A289" s="199" t="s">
        <v>606</v>
      </c>
      <c r="B289" s="71" t="s">
        <v>37</v>
      </c>
      <c r="C289" s="32">
        <v>10</v>
      </c>
      <c r="D289" s="32" t="s">
        <v>38</v>
      </c>
      <c r="E289" s="39" t="s">
        <v>257</v>
      </c>
      <c r="F289" s="62">
        <f>+F291+F295</f>
        <v>50310100814</v>
      </c>
      <c r="G289" s="62">
        <f>+G291+G295</f>
        <v>0</v>
      </c>
      <c r="H289" s="62">
        <f>+H291+H295</f>
        <v>0</v>
      </c>
      <c r="I289" s="62">
        <f>+I291+I295</f>
        <v>0</v>
      </c>
      <c r="J289" s="62">
        <f>+J291+J295</f>
        <v>0</v>
      </c>
      <c r="K289" s="62">
        <f>+K290</f>
        <v>0</v>
      </c>
      <c r="L289" s="62">
        <f>+L291+L295</f>
        <v>50310100814</v>
      </c>
      <c r="M289" s="318">
        <f t="shared" si="213"/>
        <v>5.5024511754945115E-3</v>
      </c>
      <c r="N289" s="62">
        <f t="shared" ref="N289:W289" si="235">+N291+N295</f>
        <v>0</v>
      </c>
      <c r="O289" s="62">
        <f>+O291+O295</f>
        <v>24439060423</v>
      </c>
      <c r="P289" s="62">
        <f t="shared" si="235"/>
        <v>25871040391</v>
      </c>
      <c r="Q289" s="62">
        <f t="shared" si="235"/>
        <v>21557478367.459999</v>
      </c>
      <c r="R289" s="62">
        <f t="shared" si="235"/>
        <v>28752622446.540001</v>
      </c>
      <c r="S289" s="62">
        <f t="shared" si="235"/>
        <v>2881582055.539999</v>
      </c>
      <c r="T289" s="62">
        <f t="shared" si="235"/>
        <v>3348751298.1599998</v>
      </c>
      <c r="U289" s="62">
        <f t="shared" si="235"/>
        <v>18208727069.300003</v>
      </c>
      <c r="V289" s="62">
        <f t="shared" si="235"/>
        <v>3335655232.1599998</v>
      </c>
      <c r="W289" s="62">
        <f t="shared" si="235"/>
        <v>13096066</v>
      </c>
      <c r="X289" s="176">
        <f t="shared" si="215"/>
        <v>0.4284920526627351</v>
      </c>
      <c r="Y289" s="176">
        <f t="shared" si="216"/>
        <v>6.6562206077474789E-2</v>
      </c>
      <c r="Z289" s="176">
        <f t="shared" si="217"/>
        <v>6.630189918505934E-2</v>
      </c>
      <c r="AA289" s="176">
        <f t="shared" si="186"/>
        <v>0.15534058488096561</v>
      </c>
      <c r="AB289" s="177">
        <f t="shared" si="206"/>
        <v>0.99608926885457405</v>
      </c>
    </row>
    <row r="290" spans="1:28" ht="76.5" customHeight="1" x14ac:dyDescent="0.25">
      <c r="A290" s="199" t="s">
        <v>606</v>
      </c>
      <c r="B290" s="71" t="s">
        <v>41</v>
      </c>
      <c r="C290" s="32">
        <v>20</v>
      </c>
      <c r="D290" s="32" t="s">
        <v>38</v>
      </c>
      <c r="E290" s="39" t="s">
        <v>257</v>
      </c>
      <c r="F290" s="62">
        <f>+F293+F297</f>
        <v>25631941511</v>
      </c>
      <c r="G290" s="62">
        <f>+G293+G297</f>
        <v>0</v>
      </c>
      <c r="H290" s="62">
        <f>+H293+H297</f>
        <v>0</v>
      </c>
      <c r="I290" s="62">
        <f>+I293+I297</f>
        <v>0</v>
      </c>
      <c r="J290" s="62">
        <f>+J293+J297</f>
        <v>0</v>
      </c>
      <c r="K290" s="62">
        <f>+K291</f>
        <v>0</v>
      </c>
      <c r="L290" s="62">
        <f>+L293+L297</f>
        <v>25631941511</v>
      </c>
      <c r="M290" s="318">
        <f t="shared" si="213"/>
        <v>2.8033835038184054E-3</v>
      </c>
      <c r="N290" s="62">
        <f t="shared" ref="N290:W290" si="236">+N293+N297</f>
        <v>0</v>
      </c>
      <c r="O290" s="62">
        <f>+O293+O297</f>
        <v>23437428373</v>
      </c>
      <c r="P290" s="62">
        <f t="shared" si="236"/>
        <v>2194513138</v>
      </c>
      <c r="Q290" s="62">
        <f t="shared" si="236"/>
        <v>23437428373</v>
      </c>
      <c r="R290" s="62">
        <f t="shared" si="236"/>
        <v>2194513138</v>
      </c>
      <c r="S290" s="62">
        <f t="shared" si="236"/>
        <v>0</v>
      </c>
      <c r="T290" s="62">
        <f t="shared" si="236"/>
        <v>174724000</v>
      </c>
      <c r="U290" s="62">
        <f t="shared" si="236"/>
        <v>23262704373</v>
      </c>
      <c r="V290" s="62">
        <f t="shared" si="236"/>
        <v>93942000</v>
      </c>
      <c r="W290" s="62">
        <f t="shared" si="236"/>
        <v>80782000</v>
      </c>
      <c r="X290" s="176">
        <f t="shared" si="215"/>
        <v>0.91438365536772859</v>
      </c>
      <c r="Y290" s="176">
        <f t="shared" si="216"/>
        <v>6.8166510104206053E-3</v>
      </c>
      <c r="Z290" s="176">
        <f t="shared" si="217"/>
        <v>3.665036453039837E-3</v>
      </c>
      <c r="AA290" s="176">
        <f t="shared" si="186"/>
        <v>7.4549134495183206E-3</v>
      </c>
      <c r="AB290" s="177">
        <f t="shared" si="206"/>
        <v>0.53765939424463727</v>
      </c>
    </row>
    <row r="291" spans="1:28" ht="42" customHeight="1" x14ac:dyDescent="0.25">
      <c r="A291" s="199" t="s">
        <v>607</v>
      </c>
      <c r="B291" s="71" t="s">
        <v>37</v>
      </c>
      <c r="C291" s="32">
        <v>10</v>
      </c>
      <c r="D291" s="32" t="s">
        <v>38</v>
      </c>
      <c r="E291" s="39" t="s">
        <v>266</v>
      </c>
      <c r="F291" s="62">
        <f>+F292</f>
        <v>32310100814</v>
      </c>
      <c r="G291" s="62">
        <f>+G292</f>
        <v>0</v>
      </c>
      <c r="H291" s="62">
        <f>+H292</f>
        <v>0</v>
      </c>
      <c r="I291" s="62">
        <f>+I292</f>
        <v>0</v>
      </c>
      <c r="J291" s="62">
        <f>+J292</f>
        <v>0</v>
      </c>
      <c r="K291" s="62">
        <f>+K292</f>
        <v>0</v>
      </c>
      <c r="L291" s="62">
        <f>+L292</f>
        <v>32310100814</v>
      </c>
      <c r="M291" s="318">
        <f t="shared" si="213"/>
        <v>3.5337784923473573E-3</v>
      </c>
      <c r="N291" s="62">
        <f t="shared" ref="N291:W291" si="237">+N292</f>
        <v>0</v>
      </c>
      <c r="O291" s="62">
        <f>+O292</f>
        <v>24078860423</v>
      </c>
      <c r="P291" s="62">
        <f t="shared" si="237"/>
        <v>8231240391</v>
      </c>
      <c r="Q291" s="62">
        <f t="shared" si="237"/>
        <v>21197380453.040001</v>
      </c>
      <c r="R291" s="62">
        <f t="shared" si="237"/>
        <v>11112720360.959999</v>
      </c>
      <c r="S291" s="62">
        <f t="shared" si="237"/>
        <v>2881479969.9599991</v>
      </c>
      <c r="T291" s="62">
        <f t="shared" si="237"/>
        <v>3348653383.7399998</v>
      </c>
      <c r="U291" s="62">
        <f t="shared" si="237"/>
        <v>17848727069.300003</v>
      </c>
      <c r="V291" s="62">
        <f t="shared" si="237"/>
        <v>3335557317.7399998</v>
      </c>
      <c r="W291" s="62">
        <f t="shared" si="237"/>
        <v>13096066</v>
      </c>
      <c r="X291" s="176">
        <f t="shared" si="215"/>
        <v>0.65606048631872893</v>
      </c>
      <c r="Y291" s="176">
        <f t="shared" si="216"/>
        <v>0.10364106887246309</v>
      </c>
      <c r="Z291" s="176">
        <f t="shared" si="217"/>
        <v>0.10323574466516983</v>
      </c>
      <c r="AA291" s="176">
        <f t="shared" si="186"/>
        <v>0.15797486822291554</v>
      </c>
      <c r="AB291" s="177">
        <f t="shared" si="206"/>
        <v>0.99608915450503466</v>
      </c>
    </row>
    <row r="292" spans="1:28" ht="42" customHeight="1" x14ac:dyDescent="0.25">
      <c r="A292" s="202" t="s">
        <v>608</v>
      </c>
      <c r="B292" s="124" t="s">
        <v>37</v>
      </c>
      <c r="C292" s="43">
        <v>10</v>
      </c>
      <c r="D292" s="43" t="s">
        <v>38</v>
      </c>
      <c r="E292" s="77" t="s">
        <v>268</v>
      </c>
      <c r="F292" s="56">
        <v>32310100814</v>
      </c>
      <c r="G292" s="45">
        <v>0</v>
      </c>
      <c r="H292" s="45">
        <v>0</v>
      </c>
      <c r="I292" s="45">
        <v>0</v>
      </c>
      <c r="J292" s="45">
        <v>0</v>
      </c>
      <c r="K292" s="45">
        <v>0</v>
      </c>
      <c r="L292" s="46">
        <f>+F292+K292</f>
        <v>32310100814</v>
      </c>
      <c r="M292" s="47">
        <f t="shared" si="213"/>
        <v>3.5337784923473573E-3</v>
      </c>
      <c r="N292" s="56">
        <v>0</v>
      </c>
      <c r="O292" s="45">
        <v>24078860423</v>
      </c>
      <c r="P292" s="45">
        <f>L292-O292</f>
        <v>8231240391</v>
      </c>
      <c r="Q292" s="45">
        <v>21197380453.040001</v>
      </c>
      <c r="R292" s="45">
        <f>+L292-Q292</f>
        <v>11112720360.959999</v>
      </c>
      <c r="S292" s="45">
        <f>O292-Q292</f>
        <v>2881479969.9599991</v>
      </c>
      <c r="T292" s="45">
        <v>3348653383.7399998</v>
      </c>
      <c r="U292" s="45">
        <f>+Q292-T292</f>
        <v>17848727069.300003</v>
      </c>
      <c r="V292" s="45">
        <v>3335557317.7399998</v>
      </c>
      <c r="W292" s="48">
        <f>+T292-V292</f>
        <v>13096066</v>
      </c>
      <c r="X292" s="54">
        <f t="shared" si="215"/>
        <v>0.65606048631872893</v>
      </c>
      <c r="Y292" s="54">
        <f t="shared" si="216"/>
        <v>0.10364106887246309</v>
      </c>
      <c r="Z292" s="54">
        <f t="shared" si="217"/>
        <v>0.10323574466516983</v>
      </c>
      <c r="AA292" s="54">
        <f t="shared" si="186"/>
        <v>0.15797486822291554</v>
      </c>
      <c r="AB292" s="178">
        <f t="shared" si="206"/>
        <v>0.99608915450503466</v>
      </c>
    </row>
    <row r="293" spans="1:28" ht="42" customHeight="1" x14ac:dyDescent="0.25">
      <c r="A293" s="199" t="s">
        <v>607</v>
      </c>
      <c r="B293" s="71" t="s">
        <v>41</v>
      </c>
      <c r="C293" s="32">
        <v>20</v>
      </c>
      <c r="D293" s="32" t="s">
        <v>38</v>
      </c>
      <c r="E293" s="39" t="s">
        <v>266</v>
      </c>
      <c r="F293" s="62">
        <f t="shared" ref="F293:K293" si="238">+F294</f>
        <v>2193941511</v>
      </c>
      <c r="G293" s="62">
        <f t="shared" si="238"/>
        <v>0</v>
      </c>
      <c r="H293" s="62">
        <f t="shared" si="238"/>
        <v>0</v>
      </c>
      <c r="I293" s="62">
        <f t="shared" si="238"/>
        <v>0</v>
      </c>
      <c r="J293" s="62">
        <f t="shared" si="238"/>
        <v>0</v>
      </c>
      <c r="K293" s="62">
        <f t="shared" si="238"/>
        <v>0</v>
      </c>
      <c r="L293" s="62">
        <f>+L294</f>
        <v>2193941511</v>
      </c>
      <c r="M293" s="318">
        <f t="shared" si="213"/>
        <v>2.3995292895157176E-4</v>
      </c>
      <c r="N293" s="62">
        <f t="shared" ref="N293:W293" si="239">+N294</f>
        <v>0</v>
      </c>
      <c r="O293" s="62">
        <f t="shared" si="239"/>
        <v>0</v>
      </c>
      <c r="P293" s="62">
        <f t="shared" si="239"/>
        <v>2193941511</v>
      </c>
      <c r="Q293" s="62">
        <f t="shared" si="239"/>
        <v>0</v>
      </c>
      <c r="R293" s="62">
        <f t="shared" si="239"/>
        <v>2193941511</v>
      </c>
      <c r="S293" s="62">
        <f t="shared" si="239"/>
        <v>0</v>
      </c>
      <c r="T293" s="62">
        <f t="shared" si="239"/>
        <v>0</v>
      </c>
      <c r="U293" s="62">
        <f t="shared" si="239"/>
        <v>0</v>
      </c>
      <c r="V293" s="62">
        <f t="shared" si="239"/>
        <v>0</v>
      </c>
      <c r="W293" s="62">
        <f t="shared" si="239"/>
        <v>0</v>
      </c>
      <c r="X293" s="176">
        <f t="shared" si="215"/>
        <v>0</v>
      </c>
      <c r="Y293" s="176">
        <f t="shared" si="216"/>
        <v>0</v>
      </c>
      <c r="Z293" s="176">
        <f t="shared" si="217"/>
        <v>0</v>
      </c>
      <c r="AA293" s="176" t="s">
        <v>40</v>
      </c>
      <c r="AB293" s="177" t="s">
        <v>40</v>
      </c>
    </row>
    <row r="294" spans="1:28" ht="42" customHeight="1" x14ac:dyDescent="0.25">
      <c r="A294" s="202" t="s">
        <v>608</v>
      </c>
      <c r="B294" s="124" t="s">
        <v>41</v>
      </c>
      <c r="C294" s="43">
        <v>20</v>
      </c>
      <c r="D294" s="43" t="s">
        <v>38</v>
      </c>
      <c r="E294" s="77" t="s">
        <v>268</v>
      </c>
      <c r="F294" s="45">
        <v>2193941511</v>
      </c>
      <c r="G294" s="45">
        <v>0</v>
      </c>
      <c r="H294" s="45">
        <v>0</v>
      </c>
      <c r="I294" s="45">
        <v>0</v>
      </c>
      <c r="J294" s="45">
        <v>0</v>
      </c>
      <c r="K294" s="45">
        <v>0</v>
      </c>
      <c r="L294" s="46">
        <f>+F294+K294</f>
        <v>2193941511</v>
      </c>
      <c r="M294" s="47">
        <f t="shared" si="213"/>
        <v>2.3995292895157176E-4</v>
      </c>
      <c r="N294" s="45">
        <v>0</v>
      </c>
      <c r="O294" s="45">
        <v>0</v>
      </c>
      <c r="P294" s="45">
        <f>L294-O294</f>
        <v>2193941511</v>
      </c>
      <c r="Q294" s="45">
        <v>0</v>
      </c>
      <c r="R294" s="45">
        <f>+L294-Q294</f>
        <v>2193941511</v>
      </c>
      <c r="S294" s="45">
        <f>O294-Q294</f>
        <v>0</v>
      </c>
      <c r="T294" s="45">
        <v>0</v>
      </c>
      <c r="U294" s="45">
        <f>+Q294-T294</f>
        <v>0</v>
      </c>
      <c r="V294" s="45">
        <v>0</v>
      </c>
      <c r="W294" s="48">
        <f>+T294-V294</f>
        <v>0</v>
      </c>
      <c r="X294" s="54">
        <f t="shared" si="215"/>
        <v>0</v>
      </c>
      <c r="Y294" s="54">
        <f t="shared" si="216"/>
        <v>0</v>
      </c>
      <c r="Z294" s="54">
        <f t="shared" si="217"/>
        <v>0</v>
      </c>
      <c r="AA294" s="176" t="s">
        <v>40</v>
      </c>
      <c r="AB294" s="178" t="s">
        <v>40</v>
      </c>
    </row>
    <row r="295" spans="1:28" ht="42" customHeight="1" x14ac:dyDescent="0.25">
      <c r="A295" s="199" t="s">
        <v>609</v>
      </c>
      <c r="B295" s="71" t="s">
        <v>37</v>
      </c>
      <c r="C295" s="32">
        <v>10</v>
      </c>
      <c r="D295" s="32" t="s">
        <v>38</v>
      </c>
      <c r="E295" s="39" t="s">
        <v>336</v>
      </c>
      <c r="F295" s="59">
        <f t="shared" ref="F295:K295" si="240">+F296</f>
        <v>18000000000</v>
      </c>
      <c r="G295" s="62">
        <f t="shared" si="240"/>
        <v>0</v>
      </c>
      <c r="H295" s="62">
        <f t="shared" si="240"/>
        <v>0</v>
      </c>
      <c r="I295" s="62">
        <f t="shared" si="240"/>
        <v>0</v>
      </c>
      <c r="J295" s="62">
        <f t="shared" si="240"/>
        <v>0</v>
      </c>
      <c r="K295" s="62">
        <f t="shared" si="240"/>
        <v>0</v>
      </c>
      <c r="L295" s="62">
        <f>+L296</f>
        <v>18000000000</v>
      </c>
      <c r="M295" s="323">
        <f t="shared" si="213"/>
        <v>1.9686726831471542E-3</v>
      </c>
      <c r="N295" s="59">
        <f t="shared" ref="N295:W295" si="241">+N296</f>
        <v>0</v>
      </c>
      <c r="O295" s="59">
        <f t="shared" si="241"/>
        <v>360200000</v>
      </c>
      <c r="P295" s="62">
        <f t="shared" si="241"/>
        <v>17639800000</v>
      </c>
      <c r="Q295" s="62">
        <f t="shared" si="241"/>
        <v>360097914.42000002</v>
      </c>
      <c r="R295" s="62">
        <f t="shared" si="241"/>
        <v>17639902085.580002</v>
      </c>
      <c r="S295" s="62">
        <f t="shared" si="241"/>
        <v>102085.57999998331</v>
      </c>
      <c r="T295" s="62">
        <f t="shared" si="241"/>
        <v>97914.42</v>
      </c>
      <c r="U295" s="62">
        <f t="shared" si="241"/>
        <v>360000000</v>
      </c>
      <c r="V295" s="62">
        <f t="shared" si="241"/>
        <v>97914.42</v>
      </c>
      <c r="W295" s="62">
        <f t="shared" si="241"/>
        <v>0</v>
      </c>
      <c r="X295" s="183">
        <f t="shared" si="215"/>
        <v>2.0005439690000001E-2</v>
      </c>
      <c r="Y295" s="183">
        <f t="shared" si="216"/>
        <v>5.4396899999999999E-6</v>
      </c>
      <c r="Z295" s="183">
        <f t="shared" si="217"/>
        <v>5.4396899999999999E-6</v>
      </c>
      <c r="AA295" s="176">
        <f t="shared" ref="AA295:AA307" si="242">+T295/Q295</f>
        <v>2.7191054454649675E-4</v>
      </c>
      <c r="AB295" s="177">
        <f t="shared" si="206"/>
        <v>1</v>
      </c>
    </row>
    <row r="296" spans="1:28" s="133" customFormat="1" ht="42" customHeight="1" x14ac:dyDescent="0.25">
      <c r="A296" s="356" t="s">
        <v>610</v>
      </c>
      <c r="B296" s="142" t="s">
        <v>37</v>
      </c>
      <c r="C296" s="83">
        <v>10</v>
      </c>
      <c r="D296" s="83" t="s">
        <v>38</v>
      </c>
      <c r="E296" s="144" t="s">
        <v>268</v>
      </c>
      <c r="F296" s="126">
        <v>18000000000</v>
      </c>
      <c r="G296" s="126">
        <v>0</v>
      </c>
      <c r="H296" s="126">
        <v>0</v>
      </c>
      <c r="I296" s="126">
        <v>0</v>
      </c>
      <c r="J296" s="126">
        <v>0</v>
      </c>
      <c r="K296" s="126">
        <v>0</v>
      </c>
      <c r="L296" s="128">
        <f>+F296+K296</f>
        <v>18000000000</v>
      </c>
      <c r="M296" s="145">
        <f t="shared" si="213"/>
        <v>1.9686726831471542E-3</v>
      </c>
      <c r="N296" s="126">
        <v>0</v>
      </c>
      <c r="O296" s="126">
        <v>360200000</v>
      </c>
      <c r="P296" s="126">
        <f>L296-O296</f>
        <v>17639800000</v>
      </c>
      <c r="Q296" s="126">
        <v>360097914.42000002</v>
      </c>
      <c r="R296" s="126">
        <f>+L296-Q296</f>
        <v>17639902085.580002</v>
      </c>
      <c r="S296" s="126">
        <f>O296-Q296</f>
        <v>102085.57999998331</v>
      </c>
      <c r="T296" s="126">
        <v>97914.42</v>
      </c>
      <c r="U296" s="126">
        <f>+Q296-T296</f>
        <v>360000000</v>
      </c>
      <c r="V296" s="126">
        <v>97914.42</v>
      </c>
      <c r="W296" s="130">
        <f>+T296-V296</f>
        <v>0</v>
      </c>
      <c r="X296" s="182">
        <f t="shared" si="215"/>
        <v>2.0005439690000001E-2</v>
      </c>
      <c r="Y296" s="182">
        <f t="shared" si="216"/>
        <v>5.4396899999999999E-6</v>
      </c>
      <c r="Z296" s="182">
        <f t="shared" si="217"/>
        <v>5.4396899999999999E-6</v>
      </c>
      <c r="AA296" s="54">
        <f t="shared" si="242"/>
        <v>2.7191054454649675E-4</v>
      </c>
      <c r="AB296" s="178">
        <f>+V296/T296</f>
        <v>1</v>
      </c>
    </row>
    <row r="297" spans="1:28" s="133" customFormat="1" ht="42" customHeight="1" x14ac:dyDescent="0.25">
      <c r="A297" s="355" t="s">
        <v>609</v>
      </c>
      <c r="B297" s="146" t="s">
        <v>41</v>
      </c>
      <c r="C297" s="80">
        <v>20</v>
      </c>
      <c r="D297" s="80" t="s">
        <v>38</v>
      </c>
      <c r="E297" s="78" t="s">
        <v>336</v>
      </c>
      <c r="F297" s="121">
        <f t="shared" ref="F297:K297" si="243">+F298</f>
        <v>23438000000</v>
      </c>
      <c r="G297" s="73">
        <f t="shared" si="243"/>
        <v>0</v>
      </c>
      <c r="H297" s="73">
        <f t="shared" si="243"/>
        <v>0</v>
      </c>
      <c r="I297" s="73">
        <f t="shared" si="243"/>
        <v>0</v>
      </c>
      <c r="J297" s="73">
        <f t="shared" si="243"/>
        <v>0</v>
      </c>
      <c r="K297" s="73">
        <f t="shared" si="243"/>
        <v>0</v>
      </c>
      <c r="L297" s="73">
        <f>+L298</f>
        <v>23438000000</v>
      </c>
      <c r="M297" s="345">
        <f t="shared" si="213"/>
        <v>2.5634305748668336E-3</v>
      </c>
      <c r="N297" s="121">
        <f t="shared" ref="N297:W297" si="244">+N298</f>
        <v>0</v>
      </c>
      <c r="O297" s="121">
        <f t="shared" si="244"/>
        <v>23437428373</v>
      </c>
      <c r="P297" s="73">
        <f t="shared" si="244"/>
        <v>571627</v>
      </c>
      <c r="Q297" s="73">
        <f t="shared" si="244"/>
        <v>23437428373</v>
      </c>
      <c r="R297" s="73">
        <f t="shared" si="244"/>
        <v>571627</v>
      </c>
      <c r="S297" s="73">
        <f t="shared" si="244"/>
        <v>0</v>
      </c>
      <c r="T297" s="73">
        <f t="shared" si="244"/>
        <v>174724000</v>
      </c>
      <c r="U297" s="73">
        <f t="shared" si="244"/>
        <v>23262704373</v>
      </c>
      <c r="V297" s="73">
        <f t="shared" si="244"/>
        <v>93942000</v>
      </c>
      <c r="W297" s="73">
        <f t="shared" si="244"/>
        <v>80782000</v>
      </c>
      <c r="X297" s="346">
        <f t="shared" si="215"/>
        <v>0.9999756111016298</v>
      </c>
      <c r="Y297" s="346">
        <f t="shared" si="216"/>
        <v>7.454731632391842E-3</v>
      </c>
      <c r="Z297" s="346">
        <f t="shared" si="217"/>
        <v>4.0081064937281339E-3</v>
      </c>
      <c r="AA297" s="346">
        <f t="shared" si="242"/>
        <v>7.4549134495183206E-3</v>
      </c>
      <c r="AB297" s="177">
        <f t="shared" si="206"/>
        <v>0.53765939424463727</v>
      </c>
    </row>
    <row r="298" spans="1:28" s="133" customFormat="1" ht="42" customHeight="1" x14ac:dyDescent="0.25">
      <c r="A298" s="356" t="s">
        <v>610</v>
      </c>
      <c r="B298" s="142" t="s">
        <v>41</v>
      </c>
      <c r="C298" s="83">
        <v>20</v>
      </c>
      <c r="D298" s="83" t="s">
        <v>38</v>
      </c>
      <c r="E298" s="144" t="s">
        <v>268</v>
      </c>
      <c r="F298" s="126">
        <v>23438000000</v>
      </c>
      <c r="G298" s="126">
        <v>0</v>
      </c>
      <c r="H298" s="126">
        <v>0</v>
      </c>
      <c r="I298" s="126">
        <v>0</v>
      </c>
      <c r="J298" s="126">
        <v>0</v>
      </c>
      <c r="K298" s="126">
        <v>0</v>
      </c>
      <c r="L298" s="128">
        <f>+F298+K298</f>
        <v>23438000000</v>
      </c>
      <c r="M298" s="145">
        <f t="shared" si="213"/>
        <v>2.5634305748668336E-3</v>
      </c>
      <c r="N298" s="126">
        <v>0</v>
      </c>
      <c r="O298" s="126">
        <v>23437428373</v>
      </c>
      <c r="P298" s="126">
        <f>L298-O298</f>
        <v>571627</v>
      </c>
      <c r="Q298" s="126">
        <v>23437428373</v>
      </c>
      <c r="R298" s="126">
        <f>+L298-Q298</f>
        <v>571627</v>
      </c>
      <c r="S298" s="126">
        <f>O298-Q298</f>
        <v>0</v>
      </c>
      <c r="T298" s="126">
        <v>174724000</v>
      </c>
      <c r="U298" s="126">
        <f>+Q298-T298</f>
        <v>23262704373</v>
      </c>
      <c r="V298" s="126">
        <v>93942000</v>
      </c>
      <c r="W298" s="130">
        <f>+T298-V298</f>
        <v>80782000</v>
      </c>
      <c r="X298" s="54">
        <f t="shared" si="215"/>
        <v>0.9999756111016298</v>
      </c>
      <c r="Y298" s="54">
        <f t="shared" si="216"/>
        <v>7.454731632391842E-3</v>
      </c>
      <c r="Z298" s="54">
        <f t="shared" si="217"/>
        <v>4.0081064937281339E-3</v>
      </c>
      <c r="AA298" s="54">
        <f t="shared" si="242"/>
        <v>7.4549134495183206E-3</v>
      </c>
      <c r="AB298" s="178">
        <f>+V298/T298</f>
        <v>0.53765939424463727</v>
      </c>
    </row>
    <row r="299" spans="1:28" ht="60" customHeight="1" x14ac:dyDescent="0.25">
      <c r="A299" s="199" t="s">
        <v>338</v>
      </c>
      <c r="B299" s="135" t="s">
        <v>37</v>
      </c>
      <c r="C299" s="32">
        <v>10</v>
      </c>
      <c r="D299" s="32" t="s">
        <v>38</v>
      </c>
      <c r="E299" s="72" t="s">
        <v>339</v>
      </c>
      <c r="F299" s="62">
        <f t="shared" ref="F299:K301" si="245">+F300</f>
        <v>5000000000</v>
      </c>
      <c r="G299" s="62">
        <f t="shared" si="245"/>
        <v>0</v>
      </c>
      <c r="H299" s="62">
        <f t="shared" si="245"/>
        <v>0</v>
      </c>
      <c r="I299" s="62">
        <f t="shared" si="245"/>
        <v>0</v>
      </c>
      <c r="J299" s="62">
        <f t="shared" si="245"/>
        <v>0</v>
      </c>
      <c r="K299" s="62">
        <f t="shared" si="245"/>
        <v>0</v>
      </c>
      <c r="L299" s="62">
        <f>+L300</f>
        <v>5000000000</v>
      </c>
      <c r="M299" s="323">
        <f t="shared" si="213"/>
        <v>5.4685352309643176E-4</v>
      </c>
      <c r="N299" s="62">
        <f t="shared" ref="N299:W301" si="246">+N300</f>
        <v>0</v>
      </c>
      <c r="O299" s="62">
        <f t="shared" si="246"/>
        <v>2494447495.1999998</v>
      </c>
      <c r="P299" s="62">
        <f t="shared" si="246"/>
        <v>2505552504.8000002</v>
      </c>
      <c r="Q299" s="62">
        <f t="shared" si="246"/>
        <v>2072918208.4100001</v>
      </c>
      <c r="R299" s="62">
        <f t="shared" si="246"/>
        <v>2927081791.5900002</v>
      </c>
      <c r="S299" s="62">
        <f t="shared" si="246"/>
        <v>421529286.78999972</v>
      </c>
      <c r="T299" s="62">
        <f t="shared" si="246"/>
        <v>1478396682.21</v>
      </c>
      <c r="U299" s="62">
        <f t="shared" si="246"/>
        <v>594521526.20000005</v>
      </c>
      <c r="V299" s="62">
        <f t="shared" si="246"/>
        <v>61580685.210000001</v>
      </c>
      <c r="W299" s="62">
        <f t="shared" si="246"/>
        <v>1416815997</v>
      </c>
      <c r="X299" s="176">
        <f t="shared" si="215"/>
        <v>0.41458364168200001</v>
      </c>
      <c r="Y299" s="176">
        <f t="shared" si="216"/>
        <v>0.29567933644200001</v>
      </c>
      <c r="Z299" s="176">
        <f t="shared" si="217"/>
        <v>1.2316137042E-2</v>
      </c>
      <c r="AA299" s="176">
        <f t="shared" si="242"/>
        <v>0.71319585896444093</v>
      </c>
      <c r="AB299" s="177">
        <f t="shared" ref="AB299:AB306" si="247">+V299/T299</f>
        <v>4.1653695487157971E-2</v>
      </c>
    </row>
    <row r="300" spans="1:28" ht="72.75" customHeight="1" x14ac:dyDescent="0.25">
      <c r="A300" s="199" t="s">
        <v>611</v>
      </c>
      <c r="B300" s="135" t="s">
        <v>37</v>
      </c>
      <c r="C300" s="32">
        <v>10</v>
      </c>
      <c r="D300" s="32" t="s">
        <v>38</v>
      </c>
      <c r="E300" s="39" t="s">
        <v>257</v>
      </c>
      <c r="F300" s="62">
        <f t="shared" si="245"/>
        <v>5000000000</v>
      </c>
      <c r="G300" s="62">
        <f t="shared" si="245"/>
        <v>0</v>
      </c>
      <c r="H300" s="62">
        <f t="shared" si="245"/>
        <v>0</v>
      </c>
      <c r="I300" s="62">
        <f t="shared" si="245"/>
        <v>0</v>
      </c>
      <c r="J300" s="62">
        <f t="shared" si="245"/>
        <v>0</v>
      </c>
      <c r="K300" s="62">
        <f t="shared" si="245"/>
        <v>0</v>
      </c>
      <c r="L300" s="62">
        <f>+L301</f>
        <v>5000000000</v>
      </c>
      <c r="M300" s="323">
        <f t="shared" si="213"/>
        <v>5.4685352309643176E-4</v>
      </c>
      <c r="N300" s="62">
        <f t="shared" si="246"/>
        <v>0</v>
      </c>
      <c r="O300" s="62">
        <f t="shared" si="246"/>
        <v>2494447495.1999998</v>
      </c>
      <c r="P300" s="62">
        <f t="shared" si="246"/>
        <v>2505552504.8000002</v>
      </c>
      <c r="Q300" s="62">
        <f t="shared" si="246"/>
        <v>2072918208.4100001</v>
      </c>
      <c r="R300" s="62">
        <f t="shared" si="246"/>
        <v>2927081791.5900002</v>
      </c>
      <c r="S300" s="62">
        <f t="shared" si="246"/>
        <v>421529286.78999972</v>
      </c>
      <c r="T300" s="62">
        <f t="shared" si="246"/>
        <v>1478396682.21</v>
      </c>
      <c r="U300" s="62">
        <f t="shared" si="246"/>
        <v>594521526.20000005</v>
      </c>
      <c r="V300" s="62">
        <f t="shared" si="246"/>
        <v>61580685.210000001</v>
      </c>
      <c r="W300" s="62">
        <f t="shared" si="246"/>
        <v>1416815997</v>
      </c>
      <c r="X300" s="176">
        <f t="shared" si="215"/>
        <v>0.41458364168200001</v>
      </c>
      <c r="Y300" s="176">
        <f t="shared" si="216"/>
        <v>0.29567933644200001</v>
      </c>
      <c r="Z300" s="176">
        <f t="shared" si="217"/>
        <v>1.2316137042E-2</v>
      </c>
      <c r="AA300" s="176">
        <f t="shared" si="242"/>
        <v>0.71319585896444093</v>
      </c>
      <c r="AB300" s="177">
        <f t="shared" si="247"/>
        <v>4.1653695487157971E-2</v>
      </c>
    </row>
    <row r="301" spans="1:28" ht="60" customHeight="1" x14ac:dyDescent="0.25">
      <c r="A301" s="199" t="s">
        <v>612</v>
      </c>
      <c r="B301" s="135" t="s">
        <v>37</v>
      </c>
      <c r="C301" s="32">
        <v>10</v>
      </c>
      <c r="D301" s="32" t="s">
        <v>38</v>
      </c>
      <c r="E301" s="72" t="s">
        <v>342</v>
      </c>
      <c r="F301" s="62">
        <f t="shared" si="245"/>
        <v>5000000000</v>
      </c>
      <c r="G301" s="62">
        <f t="shared" si="245"/>
        <v>0</v>
      </c>
      <c r="H301" s="62">
        <f t="shared" si="245"/>
        <v>0</v>
      </c>
      <c r="I301" s="62">
        <f t="shared" si="245"/>
        <v>0</v>
      </c>
      <c r="J301" s="62">
        <f t="shared" si="245"/>
        <v>0</v>
      </c>
      <c r="K301" s="62">
        <f t="shared" si="245"/>
        <v>0</v>
      </c>
      <c r="L301" s="62">
        <f>+L302</f>
        <v>5000000000</v>
      </c>
      <c r="M301" s="323">
        <f t="shared" si="213"/>
        <v>5.4685352309643176E-4</v>
      </c>
      <c r="N301" s="62">
        <f t="shared" si="246"/>
        <v>0</v>
      </c>
      <c r="O301" s="62">
        <f t="shared" si="246"/>
        <v>2494447495.1999998</v>
      </c>
      <c r="P301" s="62">
        <f t="shared" si="246"/>
        <v>2505552504.8000002</v>
      </c>
      <c r="Q301" s="62">
        <f t="shared" si="246"/>
        <v>2072918208.4100001</v>
      </c>
      <c r="R301" s="62">
        <f t="shared" si="246"/>
        <v>2927081791.5900002</v>
      </c>
      <c r="S301" s="62">
        <f t="shared" si="246"/>
        <v>421529286.78999972</v>
      </c>
      <c r="T301" s="62">
        <f t="shared" si="246"/>
        <v>1478396682.21</v>
      </c>
      <c r="U301" s="62">
        <f t="shared" si="246"/>
        <v>594521526.20000005</v>
      </c>
      <c r="V301" s="62">
        <f t="shared" si="246"/>
        <v>61580685.210000001</v>
      </c>
      <c r="W301" s="62">
        <f t="shared" si="246"/>
        <v>1416815997</v>
      </c>
      <c r="X301" s="176">
        <f t="shared" si="215"/>
        <v>0.41458364168200001</v>
      </c>
      <c r="Y301" s="176">
        <f t="shared" si="216"/>
        <v>0.29567933644200001</v>
      </c>
      <c r="Z301" s="176">
        <f t="shared" si="217"/>
        <v>1.2316137042E-2</v>
      </c>
      <c r="AA301" s="176">
        <f t="shared" si="242"/>
        <v>0.71319585896444093</v>
      </c>
      <c r="AB301" s="177">
        <f t="shared" si="247"/>
        <v>4.1653695487157971E-2</v>
      </c>
    </row>
    <row r="302" spans="1:28" ht="42" customHeight="1" x14ac:dyDescent="0.25">
      <c r="A302" s="114" t="s">
        <v>613</v>
      </c>
      <c r="B302" s="148" t="s">
        <v>37</v>
      </c>
      <c r="C302" s="43">
        <v>10</v>
      </c>
      <c r="D302" s="43" t="s">
        <v>38</v>
      </c>
      <c r="E302" s="77" t="s">
        <v>268</v>
      </c>
      <c r="F302" s="45">
        <v>5000000000</v>
      </c>
      <c r="G302" s="45">
        <v>0</v>
      </c>
      <c r="H302" s="45">
        <v>0</v>
      </c>
      <c r="I302" s="45">
        <v>0</v>
      </c>
      <c r="J302" s="45">
        <v>0</v>
      </c>
      <c r="K302" s="45">
        <v>0</v>
      </c>
      <c r="L302" s="46">
        <f>+F302+K302</f>
        <v>5000000000</v>
      </c>
      <c r="M302" s="86">
        <f t="shared" si="213"/>
        <v>5.4685352309643176E-4</v>
      </c>
      <c r="N302" s="45">
        <v>0</v>
      </c>
      <c r="O302" s="45">
        <v>2494447495.1999998</v>
      </c>
      <c r="P302" s="45">
        <f>L302-O302</f>
        <v>2505552504.8000002</v>
      </c>
      <c r="Q302" s="45">
        <v>2072918208.4100001</v>
      </c>
      <c r="R302" s="45">
        <f>+L302-Q302</f>
        <v>2927081791.5900002</v>
      </c>
      <c r="S302" s="45">
        <f>O302-Q302</f>
        <v>421529286.78999972</v>
      </c>
      <c r="T302" s="45">
        <v>1478396682.21</v>
      </c>
      <c r="U302" s="45">
        <f>+Q302-T302</f>
        <v>594521526.20000005</v>
      </c>
      <c r="V302" s="45">
        <v>61580685.210000001</v>
      </c>
      <c r="W302" s="48">
        <f>+T302-V302</f>
        <v>1416815997</v>
      </c>
      <c r="X302" s="54">
        <f t="shared" si="215"/>
        <v>0.41458364168200001</v>
      </c>
      <c r="Y302" s="54">
        <f t="shared" si="216"/>
        <v>0.29567933644200001</v>
      </c>
      <c r="Z302" s="54">
        <f t="shared" si="217"/>
        <v>1.2316137042E-2</v>
      </c>
      <c r="AA302" s="54">
        <f t="shared" si="242"/>
        <v>0.71319585896444093</v>
      </c>
      <c r="AB302" s="178">
        <f t="shared" si="247"/>
        <v>4.1653695487157971E-2</v>
      </c>
    </row>
    <row r="303" spans="1:28" ht="80.25" customHeight="1" x14ac:dyDescent="0.25">
      <c r="A303" s="199" t="s">
        <v>344</v>
      </c>
      <c r="B303" s="135" t="s">
        <v>37</v>
      </c>
      <c r="C303" s="32">
        <v>10</v>
      </c>
      <c r="D303" s="32" t="s">
        <v>38</v>
      </c>
      <c r="E303" s="72" t="s">
        <v>345</v>
      </c>
      <c r="F303" s="62">
        <f t="shared" ref="F303:K305" si="248">+F304</f>
        <v>1500000000</v>
      </c>
      <c r="G303" s="62">
        <f t="shared" si="248"/>
        <v>0</v>
      </c>
      <c r="H303" s="62">
        <f t="shared" si="248"/>
        <v>0</v>
      </c>
      <c r="I303" s="62">
        <f t="shared" si="248"/>
        <v>0</v>
      </c>
      <c r="J303" s="62">
        <f t="shared" si="248"/>
        <v>0</v>
      </c>
      <c r="K303" s="62">
        <f t="shared" si="248"/>
        <v>0</v>
      </c>
      <c r="L303" s="62">
        <f>+L304</f>
        <v>1500000000</v>
      </c>
      <c r="M303" s="318">
        <f t="shared" si="213"/>
        <v>1.6405605692892952E-4</v>
      </c>
      <c r="N303" s="62">
        <f t="shared" ref="N303:W305" si="249">+N304</f>
        <v>0</v>
      </c>
      <c r="O303" s="62">
        <f t="shared" si="249"/>
        <v>1296475633</v>
      </c>
      <c r="P303" s="62">
        <f t="shared" si="249"/>
        <v>203524367</v>
      </c>
      <c r="Q303" s="62">
        <f t="shared" si="249"/>
        <v>628363830.80999994</v>
      </c>
      <c r="R303" s="62">
        <f t="shared" si="249"/>
        <v>871636169.19000006</v>
      </c>
      <c r="S303" s="62">
        <f t="shared" si="249"/>
        <v>668111802.19000006</v>
      </c>
      <c r="T303" s="62">
        <f t="shared" si="249"/>
        <v>44572163.810000002</v>
      </c>
      <c r="U303" s="62">
        <f t="shared" si="249"/>
        <v>583791667</v>
      </c>
      <c r="V303" s="62">
        <f t="shared" si="249"/>
        <v>44572163.810000002</v>
      </c>
      <c r="W303" s="62">
        <f t="shared" si="249"/>
        <v>0</v>
      </c>
      <c r="X303" s="176">
        <f t="shared" si="215"/>
        <v>0.41890922053999996</v>
      </c>
      <c r="Y303" s="176">
        <f t="shared" si="216"/>
        <v>2.9714775873333335E-2</v>
      </c>
      <c r="Z303" s="176">
        <f t="shared" si="217"/>
        <v>2.9714775873333335E-2</v>
      </c>
      <c r="AA303" s="176">
        <f t="shared" si="242"/>
        <v>7.0933687816728277E-2</v>
      </c>
      <c r="AB303" s="177">
        <f t="shared" si="247"/>
        <v>1</v>
      </c>
    </row>
    <row r="304" spans="1:28" ht="80.25" customHeight="1" x14ac:dyDescent="0.25">
      <c r="A304" s="199" t="s">
        <v>614</v>
      </c>
      <c r="B304" s="135" t="s">
        <v>37</v>
      </c>
      <c r="C304" s="32">
        <v>10</v>
      </c>
      <c r="D304" s="32" t="s">
        <v>38</v>
      </c>
      <c r="E304" s="39" t="s">
        <v>257</v>
      </c>
      <c r="F304" s="62">
        <f t="shared" si="248"/>
        <v>1500000000</v>
      </c>
      <c r="G304" s="62">
        <f t="shared" si="248"/>
        <v>0</v>
      </c>
      <c r="H304" s="62">
        <f t="shared" si="248"/>
        <v>0</v>
      </c>
      <c r="I304" s="62">
        <f t="shared" si="248"/>
        <v>0</v>
      </c>
      <c r="J304" s="62">
        <f t="shared" si="248"/>
        <v>0</v>
      </c>
      <c r="K304" s="62">
        <f t="shared" si="248"/>
        <v>0</v>
      </c>
      <c r="L304" s="62">
        <f>+L305</f>
        <v>1500000000</v>
      </c>
      <c r="M304" s="318">
        <f t="shared" si="213"/>
        <v>1.6405605692892952E-4</v>
      </c>
      <c r="N304" s="62">
        <f t="shared" si="249"/>
        <v>0</v>
      </c>
      <c r="O304" s="62">
        <f t="shared" si="249"/>
        <v>1296475633</v>
      </c>
      <c r="P304" s="62">
        <f t="shared" si="249"/>
        <v>203524367</v>
      </c>
      <c r="Q304" s="62">
        <f t="shared" si="249"/>
        <v>628363830.80999994</v>
      </c>
      <c r="R304" s="62">
        <f t="shared" si="249"/>
        <v>871636169.19000006</v>
      </c>
      <c r="S304" s="62">
        <f t="shared" si="249"/>
        <v>668111802.19000006</v>
      </c>
      <c r="T304" s="62">
        <f t="shared" si="249"/>
        <v>44572163.810000002</v>
      </c>
      <c r="U304" s="62">
        <f t="shared" si="249"/>
        <v>583791667</v>
      </c>
      <c r="V304" s="62">
        <f t="shared" si="249"/>
        <v>44572163.810000002</v>
      </c>
      <c r="W304" s="62">
        <f t="shared" si="249"/>
        <v>0</v>
      </c>
      <c r="X304" s="176">
        <f t="shared" si="215"/>
        <v>0.41890922053999996</v>
      </c>
      <c r="Y304" s="176">
        <f t="shared" si="216"/>
        <v>2.9714775873333335E-2</v>
      </c>
      <c r="Z304" s="176">
        <f t="shared" si="217"/>
        <v>2.9714775873333335E-2</v>
      </c>
      <c r="AA304" s="176">
        <f t="shared" si="242"/>
        <v>7.0933687816728277E-2</v>
      </c>
      <c r="AB304" s="177">
        <f t="shared" si="247"/>
        <v>1</v>
      </c>
    </row>
    <row r="305" spans="1:28" ht="42" customHeight="1" x14ac:dyDescent="0.25">
      <c r="A305" s="199" t="s">
        <v>615</v>
      </c>
      <c r="B305" s="135" t="s">
        <v>37</v>
      </c>
      <c r="C305" s="32">
        <v>10</v>
      </c>
      <c r="D305" s="32" t="s">
        <v>38</v>
      </c>
      <c r="E305" s="72" t="s">
        <v>348</v>
      </c>
      <c r="F305" s="62">
        <f t="shared" si="248"/>
        <v>1500000000</v>
      </c>
      <c r="G305" s="62">
        <f t="shared" si="248"/>
        <v>0</v>
      </c>
      <c r="H305" s="62">
        <f t="shared" si="248"/>
        <v>0</v>
      </c>
      <c r="I305" s="62">
        <f t="shared" si="248"/>
        <v>0</v>
      </c>
      <c r="J305" s="62">
        <f t="shared" si="248"/>
        <v>0</v>
      </c>
      <c r="K305" s="62">
        <f t="shared" si="248"/>
        <v>0</v>
      </c>
      <c r="L305" s="62">
        <f>+L306</f>
        <v>1500000000</v>
      </c>
      <c r="M305" s="318">
        <f t="shared" si="213"/>
        <v>1.6405605692892952E-4</v>
      </c>
      <c r="N305" s="62">
        <f t="shared" si="249"/>
        <v>0</v>
      </c>
      <c r="O305" s="62">
        <f t="shared" si="249"/>
        <v>1296475633</v>
      </c>
      <c r="P305" s="62">
        <f t="shared" si="249"/>
        <v>203524367</v>
      </c>
      <c r="Q305" s="62">
        <f t="shared" si="249"/>
        <v>628363830.80999994</v>
      </c>
      <c r="R305" s="62">
        <f t="shared" si="249"/>
        <v>871636169.19000006</v>
      </c>
      <c r="S305" s="62">
        <f t="shared" si="249"/>
        <v>668111802.19000006</v>
      </c>
      <c r="T305" s="62">
        <f t="shared" si="249"/>
        <v>44572163.810000002</v>
      </c>
      <c r="U305" s="62">
        <f t="shared" si="249"/>
        <v>583791667</v>
      </c>
      <c r="V305" s="62">
        <f t="shared" si="249"/>
        <v>44572163.810000002</v>
      </c>
      <c r="W305" s="62">
        <f t="shared" si="249"/>
        <v>0</v>
      </c>
      <c r="X305" s="176">
        <f t="shared" si="215"/>
        <v>0.41890922053999996</v>
      </c>
      <c r="Y305" s="176">
        <f t="shared" si="216"/>
        <v>2.9714775873333335E-2</v>
      </c>
      <c r="Z305" s="176">
        <f t="shared" si="217"/>
        <v>2.9714775873333335E-2</v>
      </c>
      <c r="AA305" s="176">
        <f t="shared" si="242"/>
        <v>7.0933687816728277E-2</v>
      </c>
      <c r="AB305" s="177">
        <f t="shared" si="247"/>
        <v>1</v>
      </c>
    </row>
    <row r="306" spans="1:28" ht="42" customHeight="1" thickBot="1" x14ac:dyDescent="0.3">
      <c r="A306" s="184" t="s">
        <v>616</v>
      </c>
      <c r="B306" s="204" t="s">
        <v>37</v>
      </c>
      <c r="C306" s="89">
        <v>10</v>
      </c>
      <c r="D306" s="89" t="s">
        <v>38</v>
      </c>
      <c r="E306" s="77" t="s">
        <v>268</v>
      </c>
      <c r="F306" s="361">
        <v>1500000000</v>
      </c>
      <c r="G306" s="362">
        <v>0</v>
      </c>
      <c r="H306" s="362">
        <v>0</v>
      </c>
      <c r="I306" s="362">
        <v>0</v>
      </c>
      <c r="J306" s="362">
        <v>0</v>
      </c>
      <c r="K306" s="362">
        <v>0</v>
      </c>
      <c r="L306" s="363">
        <f>+F306+K306</f>
        <v>1500000000</v>
      </c>
      <c r="M306" s="364">
        <f t="shared" si="213"/>
        <v>1.6405605692892952E-4</v>
      </c>
      <c r="N306" s="361">
        <v>0</v>
      </c>
      <c r="O306" s="362">
        <v>1296475633</v>
      </c>
      <c r="P306" s="362">
        <f>L306-O306</f>
        <v>203524367</v>
      </c>
      <c r="Q306" s="362">
        <v>628363830.80999994</v>
      </c>
      <c r="R306" s="362">
        <f>+L306-Q306</f>
        <v>871636169.19000006</v>
      </c>
      <c r="S306" s="362">
        <f>O306-Q306</f>
        <v>668111802.19000006</v>
      </c>
      <c r="T306" s="362">
        <v>44572163.810000002</v>
      </c>
      <c r="U306" s="362">
        <f>+Q306-T306</f>
        <v>583791667</v>
      </c>
      <c r="V306" s="362">
        <v>44572163.810000002</v>
      </c>
      <c r="W306" s="365">
        <f>+T306-V306</f>
        <v>0</v>
      </c>
      <c r="X306" s="366">
        <f t="shared" si="215"/>
        <v>0.41890922053999996</v>
      </c>
      <c r="Y306" s="366">
        <f t="shared" si="216"/>
        <v>2.9714775873333335E-2</v>
      </c>
      <c r="Z306" s="366">
        <f t="shared" si="217"/>
        <v>2.9714775873333335E-2</v>
      </c>
      <c r="AA306" s="366">
        <f t="shared" si="242"/>
        <v>7.0933687816728277E-2</v>
      </c>
      <c r="AB306" s="367">
        <f t="shared" si="247"/>
        <v>1</v>
      </c>
    </row>
    <row r="307" spans="1:28" ht="30.75" customHeight="1" thickBot="1" x14ac:dyDescent="0.3">
      <c r="A307" s="399" t="s">
        <v>350</v>
      </c>
      <c r="B307" s="400"/>
      <c r="C307" s="400"/>
      <c r="D307" s="400"/>
      <c r="E307" s="400"/>
      <c r="F307" s="207">
        <f t="shared" ref="F307:W307" si="250">+F9+F10+F110+F111+F119+F120</f>
        <v>9143216215722</v>
      </c>
      <c r="G307" s="207">
        <f t="shared" si="250"/>
        <v>0</v>
      </c>
      <c r="H307" s="207">
        <f t="shared" si="250"/>
        <v>0</v>
      </c>
      <c r="I307" s="207">
        <f t="shared" si="250"/>
        <v>291094280</v>
      </c>
      <c r="J307" s="207">
        <f t="shared" si="250"/>
        <v>291094280</v>
      </c>
      <c r="K307" s="207">
        <f t="shared" si="250"/>
        <v>0</v>
      </c>
      <c r="L307" s="207">
        <f t="shared" si="250"/>
        <v>9143216215722</v>
      </c>
      <c r="M307" s="208">
        <f t="shared" si="250"/>
        <v>0.99999999999999989</v>
      </c>
      <c r="N307" s="207">
        <f t="shared" si="250"/>
        <v>12558065092</v>
      </c>
      <c r="O307" s="207">
        <f t="shared" si="250"/>
        <v>6119506353955.2598</v>
      </c>
      <c r="P307" s="207">
        <f t="shared" si="250"/>
        <v>3023709861766.7402</v>
      </c>
      <c r="Q307" s="207">
        <f t="shared" si="250"/>
        <v>6060599747686.7305</v>
      </c>
      <c r="R307" s="207">
        <f t="shared" si="250"/>
        <v>3082532986945.4102</v>
      </c>
      <c r="S307" s="207">
        <f t="shared" si="250"/>
        <v>58906606268.530006</v>
      </c>
      <c r="T307" s="207">
        <f t="shared" si="250"/>
        <v>1986078461888.2102</v>
      </c>
      <c r="U307" s="207">
        <f t="shared" si="250"/>
        <v>4074521285798.52</v>
      </c>
      <c r="V307" s="207">
        <f t="shared" si="250"/>
        <v>1983330408047.0103</v>
      </c>
      <c r="W307" s="207">
        <f t="shared" si="250"/>
        <v>2748053841.1999998</v>
      </c>
      <c r="X307" s="348">
        <f t="shared" si="215"/>
        <v>0.66285206481996672</v>
      </c>
      <c r="Y307" s="348">
        <f t="shared" si="216"/>
        <v>0.217218800805902</v>
      </c>
      <c r="Z307" s="348">
        <f t="shared" si="217"/>
        <v>0.21691824422095823</v>
      </c>
      <c r="AA307" s="348">
        <f t="shared" si="242"/>
        <v>0.32770328755768374</v>
      </c>
      <c r="AB307" s="349">
        <f>+V307/T307</f>
        <v>0.99861634175389657</v>
      </c>
    </row>
    <row r="308" spans="1:28" s="153" customFormat="1" ht="25.5" customHeight="1" thickBot="1" x14ac:dyDescent="0.3">
      <c r="A308" s="2" t="s">
        <v>351</v>
      </c>
      <c r="E308" s="154"/>
      <c r="F308" s="155"/>
      <c r="G308" s="155"/>
      <c r="H308" s="155"/>
      <c r="I308" s="155">
        <f>+I307-J307</f>
        <v>0</v>
      </c>
      <c r="J308" s="155">
        <f>+J307-I307</f>
        <v>0</v>
      </c>
      <c r="K308" s="155"/>
      <c r="L308" s="156"/>
      <c r="M308" s="157"/>
      <c r="N308" s="155"/>
      <c r="O308" s="155"/>
      <c r="P308" s="155"/>
      <c r="Q308" s="155"/>
      <c r="R308" s="155"/>
      <c r="S308" s="155"/>
      <c r="T308" s="155"/>
      <c r="U308" s="155"/>
      <c r="V308" s="155"/>
      <c r="W308" s="155"/>
      <c r="X308" s="158"/>
      <c r="Y308" s="158"/>
      <c r="Z308" s="158"/>
      <c r="AA308" s="158"/>
      <c r="AB308" s="158"/>
    </row>
    <row r="309" spans="1:28" ht="312.75" customHeight="1" thickBot="1" x14ac:dyDescent="0.3">
      <c r="A309" s="405" t="s">
        <v>620</v>
      </c>
      <c r="B309" s="383"/>
      <c r="C309" s="383"/>
      <c r="D309" s="383"/>
      <c r="E309" s="383"/>
      <c r="F309" s="383"/>
      <c r="G309" s="383"/>
      <c r="H309" s="383"/>
      <c r="I309" s="383"/>
      <c r="J309" s="383"/>
      <c r="K309" s="383"/>
      <c r="L309" s="383"/>
      <c r="M309" s="383"/>
      <c r="N309" s="384"/>
    </row>
    <row r="310" spans="1:28" ht="17.25" customHeight="1" x14ac:dyDescent="0.25">
      <c r="A310" s="133" t="s">
        <v>629</v>
      </c>
      <c r="E310" s="3"/>
    </row>
    <row r="311" spans="1:28" ht="16.5" customHeight="1" x14ac:dyDescent="0.25">
      <c r="A311" s="1" t="s">
        <v>354</v>
      </c>
      <c r="E311" s="3"/>
    </row>
    <row r="312" spans="1:28" ht="34.5" customHeight="1" x14ac:dyDescent="0.25"/>
    <row r="313" spans="1:28" ht="48" customHeight="1" x14ac:dyDescent="0.25"/>
    <row r="314" spans="1:28" ht="30.75" customHeight="1" x14ac:dyDescent="0.25"/>
    <row r="315" spans="1:28" ht="48" customHeight="1" x14ac:dyDescent="0.25"/>
    <row r="316" spans="1:28" ht="66" customHeight="1" x14ac:dyDescent="0.25"/>
    <row r="317" spans="1:28" ht="60.75" customHeight="1" x14ac:dyDescent="0.25"/>
    <row r="318" spans="1:28" ht="35.25" customHeight="1" x14ac:dyDescent="0.25"/>
    <row r="319" spans="1:28" ht="48.75" customHeight="1" x14ac:dyDescent="0.25"/>
    <row r="320" spans="1:28" ht="72" customHeight="1" x14ac:dyDescent="0.25"/>
    <row r="321" ht="49.5" customHeight="1" x14ac:dyDescent="0.25"/>
    <row r="322" ht="35.25" customHeight="1" x14ac:dyDescent="0.25"/>
    <row r="323" ht="42.75" customHeight="1" x14ac:dyDescent="0.25"/>
    <row r="324" s="159" customFormat="1" ht="33" customHeight="1" x14ac:dyDescent="0.25"/>
    <row r="325" s="153" customFormat="1" ht="15" customHeight="1" x14ac:dyDescent="0.25"/>
    <row r="326" s="159" customFormat="1" ht="341.25" customHeight="1" x14ac:dyDescent="0.25"/>
    <row r="327" s="153" customFormat="1" ht="15.75" customHeight="1" x14ac:dyDescent="0.25"/>
    <row r="328" s="161" customFormat="1" x14ac:dyDescent="0.25"/>
    <row r="330" s="161" customFormat="1" x14ac:dyDescent="0.25"/>
    <row r="331" s="161" customFormat="1" x14ac:dyDescent="0.25"/>
  </sheetData>
  <mergeCells count="25">
    <mergeCell ref="A307:E307"/>
    <mergeCell ref="A309:N309"/>
    <mergeCell ref="R7:R8"/>
    <mergeCell ref="S7:S8"/>
    <mergeCell ref="T7:T8"/>
    <mergeCell ref="L7:L8"/>
    <mergeCell ref="M7:M8"/>
    <mergeCell ref="N7:N8"/>
    <mergeCell ref="O7:O8"/>
    <mergeCell ref="P7:P8"/>
    <mergeCell ref="Q7:Q8"/>
    <mergeCell ref="A1:AB1"/>
    <mergeCell ref="A2:AB2"/>
    <mergeCell ref="A3:AB3"/>
    <mergeCell ref="A7:A8"/>
    <mergeCell ref="B7:B8"/>
    <mergeCell ref="C7:C8"/>
    <mergeCell ref="D7:D8"/>
    <mergeCell ref="E7:E8"/>
    <mergeCell ref="F7:F8"/>
    <mergeCell ref="G7:K7"/>
    <mergeCell ref="X7:AB7"/>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FAAE7-5C8F-4EB8-B100-3D0BA3C017CC}">
  <sheetPr codeName="Hoja5">
    <tabColor theme="0"/>
  </sheetPr>
  <dimension ref="A1:AB333"/>
  <sheetViews>
    <sheetView zoomScale="78" zoomScaleNormal="78" workbookViewId="0">
      <pane xSplit="7" ySplit="8" topLeftCell="M9" activePane="bottomRight" state="frozen"/>
      <selection activeCell="A3" sqref="A3:AB3"/>
      <selection pane="topRight" activeCell="A3" sqref="A3:AB3"/>
      <selection pane="bottomLeft" activeCell="A3" sqref="A3:AB3"/>
      <selection pane="bottomRight" activeCell="E11" sqref="E11"/>
    </sheetView>
  </sheetViews>
  <sheetFormatPr baseColWidth="10" defaultColWidth="11.42578125" defaultRowHeight="15.75" x14ac:dyDescent="0.25"/>
  <cols>
    <col min="1" max="1" width="44.28515625" style="1" customWidth="1"/>
    <col min="2" max="2" width="12.7109375" style="1" customWidth="1"/>
    <col min="3" max="4" width="11.42578125" style="1"/>
    <col min="5" max="5" width="49.28515625" style="1" customWidth="1"/>
    <col min="6" max="6" width="29.28515625" style="1" customWidth="1"/>
    <col min="7" max="7" width="23.5703125" style="1" customWidth="1"/>
    <col min="8" max="8" width="28" style="1" customWidth="1"/>
    <col min="9" max="9" width="24.42578125" style="1" customWidth="1"/>
    <col min="10" max="10" width="23.5703125" style="1" customWidth="1"/>
    <col min="11" max="11" width="24.7109375" style="1" customWidth="1"/>
    <col min="12" max="12" width="27.7109375" style="1" customWidth="1"/>
    <col min="13" max="13" width="24.28515625" style="1" customWidth="1"/>
    <col min="14" max="14" width="32.7109375" style="1" customWidth="1"/>
    <col min="15" max="15" width="26.7109375" style="1" customWidth="1"/>
    <col min="16" max="16" width="28.85546875" style="1" customWidth="1"/>
    <col min="17" max="17" width="27.5703125" style="1" customWidth="1"/>
    <col min="18" max="18" width="26.28515625" style="1" customWidth="1"/>
    <col min="19" max="19" width="23.85546875" style="1" customWidth="1"/>
    <col min="20" max="20" width="26.140625" style="1" customWidth="1"/>
    <col min="21" max="21" width="26.7109375" style="1" customWidth="1"/>
    <col min="22" max="22" width="26.28515625" style="1" customWidth="1"/>
    <col min="23" max="23" width="22" style="1" customWidth="1"/>
    <col min="24" max="24" width="19.140625" style="1" customWidth="1"/>
    <col min="25" max="25" width="14.140625" style="1" customWidth="1"/>
    <col min="26" max="26" width="20" style="1" customWidth="1"/>
    <col min="27" max="27" width="21.7109375" style="1" customWidth="1"/>
    <col min="28" max="28" width="22" style="1" customWidth="1"/>
    <col min="29" max="29" width="27.140625" style="1" customWidth="1"/>
    <col min="30" max="16384" width="11.42578125" style="1"/>
  </cols>
  <sheetData>
    <row r="1" spans="1:28" ht="23.25" x14ac:dyDescent="0.25">
      <c r="A1" s="391" t="s">
        <v>0</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row>
    <row r="2" spans="1:28" ht="21" x14ac:dyDescent="0.25">
      <c r="A2" s="392" t="s">
        <v>1</v>
      </c>
      <c r="B2" s="392"/>
      <c r="C2" s="392"/>
      <c r="D2" s="392"/>
      <c r="E2" s="392"/>
      <c r="F2" s="392"/>
      <c r="G2" s="392"/>
      <c r="H2" s="392"/>
      <c r="I2" s="392"/>
      <c r="J2" s="392"/>
      <c r="K2" s="392"/>
      <c r="L2" s="392"/>
      <c r="M2" s="392"/>
      <c r="N2" s="392"/>
      <c r="O2" s="392"/>
      <c r="P2" s="392"/>
      <c r="Q2" s="392"/>
      <c r="R2" s="392"/>
      <c r="S2" s="392"/>
      <c r="T2" s="392"/>
      <c r="U2" s="392"/>
      <c r="V2" s="392"/>
      <c r="W2" s="392"/>
      <c r="X2" s="392"/>
      <c r="Y2" s="392"/>
      <c r="Z2" s="392"/>
      <c r="AA2" s="392"/>
      <c r="AB2" s="392"/>
    </row>
    <row r="3" spans="1:28" x14ac:dyDescent="0.25">
      <c r="A3" s="393" t="s">
        <v>632</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5" spans="1:28" x14ac:dyDescent="0.25">
      <c r="I5" s="13"/>
      <c r="L5" s="7"/>
    </row>
    <row r="6" spans="1:28" ht="16.5" thickBot="1" x14ac:dyDescent="0.3">
      <c r="J6" s="13"/>
      <c r="L6" s="7"/>
      <c r="N6" s="13"/>
      <c r="O6" s="7"/>
      <c r="S6" s="7"/>
      <c r="U6" s="7"/>
    </row>
    <row r="7" spans="1:28" ht="29.25" customHeight="1" x14ac:dyDescent="0.25">
      <c r="A7" s="394" t="s">
        <v>6</v>
      </c>
      <c r="B7" s="396" t="s">
        <v>7</v>
      </c>
      <c r="C7" s="396" t="s">
        <v>8</v>
      </c>
      <c r="D7" s="396" t="s">
        <v>9</v>
      </c>
      <c r="E7" s="396" t="s">
        <v>10</v>
      </c>
      <c r="F7" s="396" t="s">
        <v>11</v>
      </c>
      <c r="G7" s="396" t="s">
        <v>12</v>
      </c>
      <c r="H7" s="396"/>
      <c r="I7" s="396"/>
      <c r="J7" s="396"/>
      <c r="K7" s="398"/>
      <c r="L7" s="389" t="s">
        <v>13</v>
      </c>
      <c r="M7" s="389" t="s">
        <v>14</v>
      </c>
      <c r="N7" s="389" t="s">
        <v>15</v>
      </c>
      <c r="O7" s="387" t="s">
        <v>16</v>
      </c>
      <c r="P7" s="387" t="s">
        <v>17</v>
      </c>
      <c r="Q7" s="387" t="s">
        <v>18</v>
      </c>
      <c r="R7" s="387" t="s">
        <v>19</v>
      </c>
      <c r="S7" s="387" t="s">
        <v>20</v>
      </c>
      <c r="T7" s="387" t="s">
        <v>21</v>
      </c>
      <c r="U7" s="387" t="s">
        <v>22</v>
      </c>
      <c r="V7" s="387" t="s">
        <v>23</v>
      </c>
      <c r="W7" s="387" t="s">
        <v>24</v>
      </c>
      <c r="X7" s="385" t="s">
        <v>25</v>
      </c>
      <c r="Y7" s="385"/>
      <c r="Z7" s="385"/>
      <c r="AA7" s="385"/>
      <c r="AB7" s="386"/>
    </row>
    <row r="8" spans="1:28" ht="84.75" customHeight="1" thickBot="1" x14ac:dyDescent="0.3">
      <c r="A8" s="403"/>
      <c r="B8" s="404"/>
      <c r="C8" s="404"/>
      <c r="D8" s="404"/>
      <c r="E8" s="404"/>
      <c r="F8" s="404"/>
      <c r="G8" s="312" t="s">
        <v>26</v>
      </c>
      <c r="H8" s="312" t="s">
        <v>27</v>
      </c>
      <c r="I8" s="312" t="s">
        <v>28</v>
      </c>
      <c r="J8" s="312" t="s">
        <v>29</v>
      </c>
      <c r="K8" s="313" t="s">
        <v>30</v>
      </c>
      <c r="L8" s="402"/>
      <c r="M8" s="402"/>
      <c r="N8" s="402"/>
      <c r="O8" s="401"/>
      <c r="P8" s="401"/>
      <c r="Q8" s="401"/>
      <c r="R8" s="401"/>
      <c r="S8" s="401"/>
      <c r="T8" s="401"/>
      <c r="U8" s="401"/>
      <c r="V8" s="401"/>
      <c r="W8" s="401"/>
      <c r="X8" s="314" t="s">
        <v>31</v>
      </c>
      <c r="Y8" s="314" t="s">
        <v>32</v>
      </c>
      <c r="Z8" s="314" t="s">
        <v>33</v>
      </c>
      <c r="AA8" s="314" t="s">
        <v>34</v>
      </c>
      <c r="AB8" s="315" t="s">
        <v>35</v>
      </c>
    </row>
    <row r="9" spans="1:28" s="6" customFormat="1" ht="28.5" customHeight="1" thickBot="1" x14ac:dyDescent="0.3">
      <c r="A9" s="23" t="s">
        <v>36</v>
      </c>
      <c r="B9" s="24" t="s">
        <v>37</v>
      </c>
      <c r="C9" s="24">
        <v>10</v>
      </c>
      <c r="D9" s="24" t="s">
        <v>38</v>
      </c>
      <c r="E9" s="25" t="s">
        <v>39</v>
      </c>
      <c r="F9" s="26">
        <f>+F105</f>
        <v>10647256000</v>
      </c>
      <c r="G9" s="26">
        <f t="shared" ref="G9:J9" si="0">+G105</f>
        <v>0</v>
      </c>
      <c r="H9" s="26">
        <f t="shared" si="0"/>
        <v>0</v>
      </c>
      <c r="I9" s="26">
        <f t="shared" si="0"/>
        <v>0</v>
      </c>
      <c r="J9" s="26">
        <f t="shared" si="0"/>
        <v>0</v>
      </c>
      <c r="K9" s="26">
        <f>+G9-H9+I9-J9</f>
        <v>0</v>
      </c>
      <c r="L9" s="26">
        <f t="shared" ref="L9" si="1">+L105</f>
        <v>10647256000</v>
      </c>
      <c r="M9" s="27">
        <f t="shared" ref="M9:M72" si="2">L9/$L$309</f>
        <v>1.1644978909819243E-3</v>
      </c>
      <c r="N9" s="26">
        <f t="shared" ref="N9:W9" si="3">+N105</f>
        <v>0</v>
      </c>
      <c r="O9" s="26">
        <f t="shared" si="3"/>
        <v>957541925.37</v>
      </c>
      <c r="P9" s="26">
        <f t="shared" si="3"/>
        <v>9689714074.6300011</v>
      </c>
      <c r="Q9" s="26">
        <f t="shared" si="3"/>
        <v>957531088.13</v>
      </c>
      <c r="R9" s="26">
        <f t="shared" si="3"/>
        <v>9689724911.8699989</v>
      </c>
      <c r="S9" s="26">
        <f t="shared" si="3"/>
        <v>10837.240000009537</v>
      </c>
      <c r="T9" s="26">
        <f t="shared" si="3"/>
        <v>957531088.13</v>
      </c>
      <c r="U9" s="26">
        <f t="shared" si="3"/>
        <v>0</v>
      </c>
      <c r="V9" s="26">
        <f t="shared" si="3"/>
        <v>957531088.13</v>
      </c>
      <c r="W9" s="26">
        <f t="shared" si="3"/>
        <v>0</v>
      </c>
      <c r="X9" s="316">
        <f t="shared" ref="X9:X74" si="4">+Q9/L9</f>
        <v>8.9932193621530279E-2</v>
      </c>
      <c r="Y9" s="172">
        <f t="shared" ref="Y9:Y74" si="5">+T9/L9</f>
        <v>8.9932193621530279E-2</v>
      </c>
      <c r="Z9" s="172">
        <f t="shared" ref="Z9:Z74" si="6">+V9/L9</f>
        <v>8.9932193621530279E-2</v>
      </c>
      <c r="AA9" s="172">
        <f>+T9/Q9</f>
        <v>1</v>
      </c>
      <c r="AB9" s="317">
        <f>+V9/T9</f>
        <v>1</v>
      </c>
    </row>
    <row r="10" spans="1:28" s="6" customFormat="1" ht="28.5" customHeight="1" thickBot="1" x14ac:dyDescent="0.3">
      <c r="A10" s="23" t="s">
        <v>36</v>
      </c>
      <c r="B10" s="24" t="s">
        <v>41</v>
      </c>
      <c r="C10" s="24">
        <v>20</v>
      </c>
      <c r="D10" s="24" t="s">
        <v>38</v>
      </c>
      <c r="E10" s="25" t="s">
        <v>39</v>
      </c>
      <c r="F10" s="26">
        <f>+F11+F40+F96+F109</f>
        <v>119191849092</v>
      </c>
      <c r="G10" s="26">
        <f t="shared" ref="G10:W10" si="7">+G11+G40+G96+G109</f>
        <v>0</v>
      </c>
      <c r="H10" s="26">
        <f t="shared" si="7"/>
        <v>0</v>
      </c>
      <c r="I10" s="26">
        <f t="shared" si="7"/>
        <v>360613757</v>
      </c>
      <c r="J10" s="26">
        <f t="shared" si="7"/>
        <v>360613757</v>
      </c>
      <c r="K10" s="26">
        <f t="shared" ref="K10:K76" si="8">+G10-H10+I10-J10</f>
        <v>0</v>
      </c>
      <c r="L10" s="26">
        <f t="shared" si="7"/>
        <v>119191849092</v>
      </c>
      <c r="M10" s="27">
        <f t="shared" si="2"/>
        <v>1.3036096520067686E-2</v>
      </c>
      <c r="N10" s="26">
        <f t="shared" si="7"/>
        <v>12558065092</v>
      </c>
      <c r="O10" s="26">
        <f t="shared" si="7"/>
        <v>89566985399.25</v>
      </c>
      <c r="P10" s="26">
        <f t="shared" si="7"/>
        <v>29624863692.75</v>
      </c>
      <c r="Q10" s="26">
        <f t="shared" si="7"/>
        <v>43622413177.199997</v>
      </c>
      <c r="R10" s="26">
        <f t="shared" si="7"/>
        <v>75485954839.540009</v>
      </c>
      <c r="S10" s="26">
        <f t="shared" si="7"/>
        <v>45944572222.049995</v>
      </c>
      <c r="T10" s="26">
        <f t="shared" si="7"/>
        <v>32197004390.490002</v>
      </c>
      <c r="U10" s="26">
        <f t="shared" si="7"/>
        <v>11425408786.710001</v>
      </c>
      <c r="V10" s="26">
        <f t="shared" si="7"/>
        <v>30851712302.490002</v>
      </c>
      <c r="W10" s="26">
        <f t="shared" si="7"/>
        <v>1345292088</v>
      </c>
      <c r="X10" s="316">
        <f t="shared" si="4"/>
        <v>0.36598486817273379</v>
      </c>
      <c r="Y10" s="172">
        <f t="shared" si="5"/>
        <v>0.27012756858598835</v>
      </c>
      <c r="Z10" s="172">
        <f t="shared" si="6"/>
        <v>0.25884078934522314</v>
      </c>
      <c r="AA10" s="172">
        <f>+T10/Q10</f>
        <v>0.73808398127131392</v>
      </c>
      <c r="AB10" s="317">
        <f>+V10/T10</f>
        <v>0.95821685546630053</v>
      </c>
    </row>
    <row r="11" spans="1:28" ht="42" customHeight="1" x14ac:dyDescent="0.25">
      <c r="A11" s="110" t="s">
        <v>42</v>
      </c>
      <c r="B11" s="111" t="s">
        <v>41</v>
      </c>
      <c r="C11" s="111">
        <v>20</v>
      </c>
      <c r="D11" s="111" t="s">
        <v>38</v>
      </c>
      <c r="E11" s="33" t="s">
        <v>43</v>
      </c>
      <c r="F11" s="34">
        <f>+F12</f>
        <v>75086750000</v>
      </c>
      <c r="G11" s="34">
        <f t="shared" ref="G11:W11" si="9">+G12</f>
        <v>0</v>
      </c>
      <c r="H11" s="34">
        <f t="shared" si="9"/>
        <v>0</v>
      </c>
      <c r="I11" s="34">
        <f t="shared" si="9"/>
        <v>0</v>
      </c>
      <c r="J11" s="34">
        <f t="shared" si="9"/>
        <v>0</v>
      </c>
      <c r="K11" s="34">
        <f t="shared" si="8"/>
        <v>0</v>
      </c>
      <c r="L11" s="34">
        <f t="shared" si="9"/>
        <v>75086750000</v>
      </c>
      <c r="M11" s="35">
        <f t="shared" si="2"/>
        <v>8.2122907550721998E-3</v>
      </c>
      <c r="N11" s="34">
        <f t="shared" si="9"/>
        <v>7134940000</v>
      </c>
      <c r="O11" s="34">
        <f t="shared" si="9"/>
        <v>67951810000</v>
      </c>
      <c r="P11" s="34">
        <f t="shared" si="9"/>
        <v>7134940000</v>
      </c>
      <c r="Q11" s="34">
        <f t="shared" si="9"/>
        <v>24463076643.970001</v>
      </c>
      <c r="R11" s="34">
        <f t="shared" si="9"/>
        <v>50623673356.029999</v>
      </c>
      <c r="S11" s="34">
        <f t="shared" si="9"/>
        <v>43488733356.029999</v>
      </c>
      <c r="T11" s="34">
        <f t="shared" si="9"/>
        <v>24463076643.970001</v>
      </c>
      <c r="U11" s="34">
        <f t="shared" si="9"/>
        <v>0</v>
      </c>
      <c r="V11" s="34">
        <f t="shared" si="9"/>
        <v>23211183322.970001</v>
      </c>
      <c r="W11" s="34">
        <f t="shared" si="9"/>
        <v>1251893321</v>
      </c>
      <c r="X11" s="118">
        <f t="shared" si="4"/>
        <v>0.32579751612594765</v>
      </c>
      <c r="Y11" s="118">
        <f t="shared" si="5"/>
        <v>0.32579751612594765</v>
      </c>
      <c r="Z11" s="118">
        <f t="shared" si="6"/>
        <v>0.30912488985033981</v>
      </c>
      <c r="AA11" s="118">
        <f t="shared" ref="AA11:AA37" si="10">+T11/Q11</f>
        <v>1</v>
      </c>
      <c r="AB11" s="175">
        <f t="shared" ref="AB11:AB37" si="11">+V11/T11</f>
        <v>0.94882518911174718</v>
      </c>
    </row>
    <row r="12" spans="1:28" ht="42" customHeight="1" x14ac:dyDescent="0.25">
      <c r="A12" s="113"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40">
        <f t="shared" si="8"/>
        <v>0</v>
      </c>
      <c r="L12" s="40">
        <f t="shared" si="12"/>
        <v>75086750000</v>
      </c>
      <c r="M12" s="318">
        <f t="shared" si="2"/>
        <v>8.2122907550721998E-3</v>
      </c>
      <c r="N12" s="40">
        <f t="shared" si="12"/>
        <v>7134940000</v>
      </c>
      <c r="O12" s="40">
        <f t="shared" si="12"/>
        <v>67951810000</v>
      </c>
      <c r="P12" s="40">
        <f t="shared" si="12"/>
        <v>7134940000</v>
      </c>
      <c r="Q12" s="40">
        <f t="shared" si="12"/>
        <v>24463076643.970001</v>
      </c>
      <c r="R12" s="40">
        <f t="shared" si="12"/>
        <v>50623673356.029999</v>
      </c>
      <c r="S12" s="40">
        <f t="shared" si="12"/>
        <v>43488733356.029999</v>
      </c>
      <c r="T12" s="40">
        <f t="shared" si="12"/>
        <v>24463076643.970001</v>
      </c>
      <c r="U12" s="40">
        <f t="shared" si="12"/>
        <v>0</v>
      </c>
      <c r="V12" s="40">
        <f t="shared" si="12"/>
        <v>23211183322.970001</v>
      </c>
      <c r="W12" s="40">
        <f t="shared" si="12"/>
        <v>1251893321</v>
      </c>
      <c r="X12" s="176">
        <f t="shared" si="4"/>
        <v>0.32579751612594765</v>
      </c>
      <c r="Y12" s="176">
        <f t="shared" si="5"/>
        <v>0.32579751612594765</v>
      </c>
      <c r="Z12" s="176">
        <f t="shared" si="6"/>
        <v>0.30912488985033981</v>
      </c>
      <c r="AA12" s="176">
        <f t="shared" si="10"/>
        <v>1</v>
      </c>
      <c r="AB12" s="177">
        <f t="shared" si="11"/>
        <v>0.94882518911174718</v>
      </c>
    </row>
    <row r="13" spans="1:28" ht="42" customHeight="1" x14ac:dyDescent="0.25">
      <c r="A13" s="113" t="s">
        <v>46</v>
      </c>
      <c r="B13" s="32" t="s">
        <v>41</v>
      </c>
      <c r="C13" s="32">
        <v>20</v>
      </c>
      <c r="D13" s="32" t="s">
        <v>38</v>
      </c>
      <c r="E13" s="39" t="s">
        <v>47</v>
      </c>
      <c r="F13" s="40">
        <f>+F14</f>
        <v>46310619000</v>
      </c>
      <c r="G13" s="40">
        <f t="shared" ref="G13:W13" si="13">+G14</f>
        <v>0</v>
      </c>
      <c r="H13" s="40">
        <f t="shared" si="13"/>
        <v>0</v>
      </c>
      <c r="I13" s="40">
        <f t="shared" si="13"/>
        <v>0</v>
      </c>
      <c r="J13" s="40">
        <f t="shared" si="13"/>
        <v>0</v>
      </c>
      <c r="K13" s="40">
        <f t="shared" si="8"/>
        <v>0</v>
      </c>
      <c r="L13" s="40">
        <f t="shared" si="13"/>
        <v>46310619000</v>
      </c>
      <c r="M13" s="318">
        <f t="shared" si="2"/>
        <v>5.0650250313853101E-3</v>
      </c>
      <c r="N13" s="40">
        <f t="shared" si="13"/>
        <v>0</v>
      </c>
      <c r="O13" s="40">
        <f t="shared" si="13"/>
        <v>46310619000</v>
      </c>
      <c r="P13" s="40">
        <f t="shared" si="13"/>
        <v>0</v>
      </c>
      <c r="Q13" s="40">
        <f t="shared" si="13"/>
        <v>16114384367.200001</v>
      </c>
      <c r="R13" s="40">
        <f t="shared" si="13"/>
        <v>30196234632.799999</v>
      </c>
      <c r="S13" s="40">
        <f t="shared" si="13"/>
        <v>30196234632.799999</v>
      </c>
      <c r="T13" s="40">
        <f t="shared" si="13"/>
        <v>16114384367.200001</v>
      </c>
      <c r="U13" s="40">
        <f t="shared" si="13"/>
        <v>0</v>
      </c>
      <c r="V13" s="40">
        <f t="shared" si="13"/>
        <v>16114384367.200001</v>
      </c>
      <c r="W13" s="40">
        <f t="shared" si="13"/>
        <v>0</v>
      </c>
      <c r="X13" s="176">
        <f t="shared" si="4"/>
        <v>0.34796305286267065</v>
      </c>
      <c r="Y13" s="176">
        <f t="shared" si="5"/>
        <v>0.34796305286267065</v>
      </c>
      <c r="Z13" s="176">
        <f t="shared" si="6"/>
        <v>0.34796305286267065</v>
      </c>
      <c r="AA13" s="176">
        <f t="shared" si="10"/>
        <v>1</v>
      </c>
      <c r="AB13" s="177">
        <f t="shared" si="11"/>
        <v>1</v>
      </c>
    </row>
    <row r="14" spans="1:28" ht="42" customHeight="1" x14ac:dyDescent="0.25">
      <c r="A14" s="113"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40">
        <f t="shared" si="8"/>
        <v>0</v>
      </c>
      <c r="L14" s="40">
        <f t="shared" si="14"/>
        <v>46310619000</v>
      </c>
      <c r="M14" s="318">
        <f t="shared" si="2"/>
        <v>5.0650250313853101E-3</v>
      </c>
      <c r="N14" s="40">
        <f t="shared" si="14"/>
        <v>0</v>
      </c>
      <c r="O14" s="40">
        <f t="shared" si="14"/>
        <v>46310619000</v>
      </c>
      <c r="P14" s="40">
        <f t="shared" si="14"/>
        <v>0</v>
      </c>
      <c r="Q14" s="40">
        <f t="shared" si="14"/>
        <v>16114384367.200001</v>
      </c>
      <c r="R14" s="40">
        <f t="shared" si="14"/>
        <v>30196234632.799999</v>
      </c>
      <c r="S14" s="40">
        <f t="shared" si="14"/>
        <v>30196234632.799999</v>
      </c>
      <c r="T14" s="40">
        <f t="shared" si="14"/>
        <v>16114384367.200001</v>
      </c>
      <c r="U14" s="40">
        <f t="shared" si="14"/>
        <v>0</v>
      </c>
      <c r="V14" s="40">
        <f t="shared" si="14"/>
        <v>16114384367.200001</v>
      </c>
      <c r="W14" s="40">
        <f t="shared" si="14"/>
        <v>0</v>
      </c>
      <c r="X14" s="176">
        <f t="shared" si="4"/>
        <v>0.34796305286267065</v>
      </c>
      <c r="Y14" s="176">
        <f t="shared" si="5"/>
        <v>0.34796305286267065</v>
      </c>
      <c r="Z14" s="176">
        <f t="shared" si="6"/>
        <v>0.34796305286267065</v>
      </c>
      <c r="AA14" s="176">
        <f t="shared" si="10"/>
        <v>1</v>
      </c>
      <c r="AB14" s="177">
        <f t="shared" si="11"/>
        <v>1</v>
      </c>
    </row>
    <row r="15" spans="1:28" ht="42" customHeight="1" x14ac:dyDescent="0.25">
      <c r="A15" s="114" t="s">
        <v>50</v>
      </c>
      <c r="B15" s="43" t="s">
        <v>41</v>
      </c>
      <c r="C15" s="43">
        <v>20</v>
      </c>
      <c r="D15" s="43" t="s">
        <v>38</v>
      </c>
      <c r="E15" s="44" t="s">
        <v>51</v>
      </c>
      <c r="F15" s="45">
        <v>32746596770</v>
      </c>
      <c r="G15" s="45">
        <v>0</v>
      </c>
      <c r="H15" s="45">
        <v>0</v>
      </c>
      <c r="I15" s="45">
        <v>0</v>
      </c>
      <c r="J15" s="45">
        <v>0</v>
      </c>
      <c r="K15" s="45">
        <f t="shared" si="8"/>
        <v>0</v>
      </c>
      <c r="L15" s="46">
        <f t="shared" ref="L15:L23" si="15">+F15+K15</f>
        <v>32746596770</v>
      </c>
      <c r="M15" s="47">
        <f t="shared" si="2"/>
        <v>3.5815183626185464E-3</v>
      </c>
      <c r="N15" s="45">
        <v>0</v>
      </c>
      <c r="O15" s="45">
        <v>32746596770</v>
      </c>
      <c r="P15" s="45">
        <f t="shared" ref="P15:P23" si="16">L15-O15</f>
        <v>0</v>
      </c>
      <c r="Q15" s="45">
        <v>13809149368.110001</v>
      </c>
      <c r="R15" s="45">
        <f t="shared" ref="R15:R23" si="17">+L15-Q15</f>
        <v>18937447401.889999</v>
      </c>
      <c r="S15" s="45">
        <f t="shared" ref="S15:S23" si="18">O15-Q15</f>
        <v>18937447401.889999</v>
      </c>
      <c r="T15" s="45">
        <v>13809149368.110001</v>
      </c>
      <c r="U15" s="45">
        <f t="shared" ref="U15:U23" si="19">+Q15-T15</f>
        <v>0</v>
      </c>
      <c r="V15" s="45">
        <v>13809149368.110001</v>
      </c>
      <c r="W15" s="48">
        <f t="shared" ref="W15:W23" si="20">+T15-V15</f>
        <v>0</v>
      </c>
      <c r="X15" s="54">
        <f t="shared" si="4"/>
        <v>0.42169723666554926</v>
      </c>
      <c r="Y15" s="54">
        <f t="shared" si="5"/>
        <v>0.42169723666554926</v>
      </c>
      <c r="Z15" s="54">
        <f t="shared" si="6"/>
        <v>0.42169723666554926</v>
      </c>
      <c r="AA15" s="54">
        <f t="shared" si="10"/>
        <v>1</v>
      </c>
      <c r="AB15" s="178">
        <f t="shared" si="11"/>
        <v>1</v>
      </c>
    </row>
    <row r="16" spans="1:28" ht="42" customHeight="1" x14ac:dyDescent="0.25">
      <c r="A16" s="114" t="s">
        <v>52</v>
      </c>
      <c r="B16" s="43" t="s">
        <v>41</v>
      </c>
      <c r="C16" s="43">
        <v>20</v>
      </c>
      <c r="D16" s="43" t="s">
        <v>38</v>
      </c>
      <c r="E16" s="44" t="s">
        <v>53</v>
      </c>
      <c r="F16" s="45">
        <v>3873121232</v>
      </c>
      <c r="G16" s="45">
        <v>0</v>
      </c>
      <c r="H16" s="45">
        <v>0</v>
      </c>
      <c r="I16" s="45">
        <v>0</v>
      </c>
      <c r="J16" s="45">
        <v>0</v>
      </c>
      <c r="K16" s="45">
        <f t="shared" si="8"/>
        <v>0</v>
      </c>
      <c r="L16" s="46">
        <f t="shared" si="15"/>
        <v>3873121232</v>
      </c>
      <c r="M16" s="47">
        <f t="shared" si="2"/>
        <v>4.2360599821975845E-4</v>
      </c>
      <c r="N16" s="45">
        <v>0</v>
      </c>
      <c r="O16" s="45">
        <v>3873121232</v>
      </c>
      <c r="P16" s="45">
        <f t="shared" si="16"/>
        <v>0</v>
      </c>
      <c r="Q16" s="45">
        <v>1183216801</v>
      </c>
      <c r="R16" s="45">
        <f t="shared" si="17"/>
        <v>2689904431</v>
      </c>
      <c r="S16" s="45">
        <f t="shared" si="18"/>
        <v>2689904431</v>
      </c>
      <c r="T16" s="45">
        <v>1183216801</v>
      </c>
      <c r="U16" s="45">
        <f t="shared" si="19"/>
        <v>0</v>
      </c>
      <c r="V16" s="45">
        <v>1183216801</v>
      </c>
      <c r="W16" s="48">
        <f t="shared" si="20"/>
        <v>0</v>
      </c>
      <c r="X16" s="54">
        <f t="shared" si="4"/>
        <v>0.30549438814984142</v>
      </c>
      <c r="Y16" s="54">
        <f t="shared" si="5"/>
        <v>0.30549438814984142</v>
      </c>
      <c r="Z16" s="54">
        <f t="shared" si="6"/>
        <v>0.30549438814984142</v>
      </c>
      <c r="AA16" s="54">
        <f t="shared" si="10"/>
        <v>1</v>
      </c>
      <c r="AB16" s="178">
        <f t="shared" si="11"/>
        <v>1</v>
      </c>
    </row>
    <row r="17" spans="1:28" ht="42" customHeight="1" x14ac:dyDescent="0.25">
      <c r="A17" s="114" t="s">
        <v>54</v>
      </c>
      <c r="B17" s="43" t="s">
        <v>41</v>
      </c>
      <c r="C17" s="43">
        <v>20</v>
      </c>
      <c r="D17" s="43" t="s">
        <v>38</v>
      </c>
      <c r="E17" s="44" t="s">
        <v>55</v>
      </c>
      <c r="F17" s="45">
        <v>9087308</v>
      </c>
      <c r="G17" s="45">
        <v>0</v>
      </c>
      <c r="H17" s="45">
        <v>0</v>
      </c>
      <c r="I17" s="45">
        <v>0</v>
      </c>
      <c r="J17" s="45">
        <v>0</v>
      </c>
      <c r="K17" s="45">
        <f t="shared" si="8"/>
        <v>0</v>
      </c>
      <c r="L17" s="46">
        <f t="shared" si="15"/>
        <v>9087308</v>
      </c>
      <c r="M17" s="47">
        <f t="shared" si="2"/>
        <v>9.938852790524777E-7</v>
      </c>
      <c r="N17" s="45">
        <v>0</v>
      </c>
      <c r="O17" s="45">
        <v>9087308</v>
      </c>
      <c r="P17" s="45">
        <f t="shared" si="16"/>
        <v>0</v>
      </c>
      <c r="Q17" s="45">
        <v>2034113</v>
      </c>
      <c r="R17" s="45">
        <f t="shared" si="17"/>
        <v>7053195</v>
      </c>
      <c r="S17" s="45">
        <f t="shared" si="18"/>
        <v>7053195</v>
      </c>
      <c r="T17" s="45">
        <v>2034113</v>
      </c>
      <c r="U17" s="45">
        <f t="shared" si="19"/>
        <v>0</v>
      </c>
      <c r="V17" s="45">
        <v>2034113</v>
      </c>
      <c r="W17" s="48">
        <f t="shared" si="20"/>
        <v>0</v>
      </c>
      <c r="X17" s="54">
        <f t="shared" si="4"/>
        <v>0.2238410979357143</v>
      </c>
      <c r="Y17" s="54">
        <f t="shared" si="5"/>
        <v>0.2238410979357143</v>
      </c>
      <c r="Z17" s="54">
        <f t="shared" si="6"/>
        <v>0.2238410979357143</v>
      </c>
      <c r="AA17" s="54">
        <f t="shared" si="10"/>
        <v>1</v>
      </c>
      <c r="AB17" s="178">
        <f t="shared" si="11"/>
        <v>1</v>
      </c>
    </row>
    <row r="18" spans="1:28" ht="42" customHeight="1" x14ac:dyDescent="0.25">
      <c r="A18" s="114" t="s">
        <v>56</v>
      </c>
      <c r="B18" s="43" t="s">
        <v>41</v>
      </c>
      <c r="C18" s="43">
        <v>20</v>
      </c>
      <c r="D18" s="43" t="s">
        <v>38</v>
      </c>
      <c r="E18" s="44" t="s">
        <v>57</v>
      </c>
      <c r="F18" s="45">
        <v>7806018</v>
      </c>
      <c r="G18" s="45">
        <v>0</v>
      </c>
      <c r="H18" s="45">
        <v>0</v>
      </c>
      <c r="I18" s="45">
        <v>0</v>
      </c>
      <c r="J18" s="45">
        <v>0</v>
      </c>
      <c r="K18" s="45">
        <f t="shared" si="8"/>
        <v>0</v>
      </c>
      <c r="L18" s="46">
        <f t="shared" si="15"/>
        <v>7806018</v>
      </c>
      <c r="M18" s="47">
        <f t="shared" si="2"/>
        <v>8.5374968893083236E-7</v>
      </c>
      <c r="N18" s="45">
        <v>0</v>
      </c>
      <c r="O18" s="45">
        <v>7806018</v>
      </c>
      <c r="P18" s="45">
        <f t="shared" si="16"/>
        <v>0</v>
      </c>
      <c r="Q18" s="45">
        <v>2311200</v>
      </c>
      <c r="R18" s="45">
        <f t="shared" si="17"/>
        <v>5494818</v>
      </c>
      <c r="S18" s="45">
        <f t="shared" si="18"/>
        <v>5494818</v>
      </c>
      <c r="T18" s="45">
        <v>2311200</v>
      </c>
      <c r="U18" s="45">
        <f t="shared" si="19"/>
        <v>0</v>
      </c>
      <c r="V18" s="45">
        <v>2311200</v>
      </c>
      <c r="W18" s="48">
        <f t="shared" si="20"/>
        <v>0</v>
      </c>
      <c r="X18" s="54">
        <f t="shared" si="4"/>
        <v>0.29607925577419886</v>
      </c>
      <c r="Y18" s="54">
        <f t="shared" si="5"/>
        <v>0.29607925577419886</v>
      </c>
      <c r="Z18" s="54">
        <f t="shared" si="6"/>
        <v>0.29607925577419886</v>
      </c>
      <c r="AA18" s="54">
        <f t="shared" si="10"/>
        <v>1</v>
      </c>
      <c r="AB18" s="178">
        <f t="shared" si="11"/>
        <v>1</v>
      </c>
    </row>
    <row r="19" spans="1:28" ht="42" customHeight="1" x14ac:dyDescent="0.25">
      <c r="A19" s="114" t="s">
        <v>58</v>
      </c>
      <c r="B19" s="43" t="s">
        <v>41</v>
      </c>
      <c r="C19" s="43">
        <v>20</v>
      </c>
      <c r="D19" s="43" t="s">
        <v>38</v>
      </c>
      <c r="E19" s="44" t="s">
        <v>59</v>
      </c>
      <c r="F19" s="45">
        <v>2285097236</v>
      </c>
      <c r="G19" s="45">
        <v>0</v>
      </c>
      <c r="H19" s="45">
        <v>0</v>
      </c>
      <c r="I19" s="45">
        <v>0</v>
      </c>
      <c r="J19" s="45">
        <v>0</v>
      </c>
      <c r="K19" s="45">
        <f t="shared" si="8"/>
        <v>0</v>
      </c>
      <c r="L19" s="46">
        <f t="shared" si="15"/>
        <v>2285097236</v>
      </c>
      <c r="M19" s="47">
        <f t="shared" si="2"/>
        <v>2.4992269482490369E-4</v>
      </c>
      <c r="N19" s="45">
        <v>0</v>
      </c>
      <c r="O19" s="45">
        <v>2285097236</v>
      </c>
      <c r="P19" s="45">
        <f t="shared" si="16"/>
        <v>0</v>
      </c>
      <c r="Q19" s="45">
        <v>65723041.090000004</v>
      </c>
      <c r="R19" s="45">
        <f t="shared" si="17"/>
        <v>2219374194.9099998</v>
      </c>
      <c r="S19" s="45">
        <f t="shared" si="18"/>
        <v>2219374194.9099998</v>
      </c>
      <c r="T19" s="45">
        <v>65723041.090000004</v>
      </c>
      <c r="U19" s="45">
        <f t="shared" si="19"/>
        <v>0</v>
      </c>
      <c r="V19" s="45">
        <v>65723041.090000004</v>
      </c>
      <c r="W19" s="48">
        <f t="shared" si="20"/>
        <v>0</v>
      </c>
      <c r="X19" s="54">
        <f t="shared" si="4"/>
        <v>2.8761594935472586E-2</v>
      </c>
      <c r="Y19" s="54">
        <f t="shared" si="5"/>
        <v>2.8761594935472586E-2</v>
      </c>
      <c r="Z19" s="54">
        <f t="shared" si="6"/>
        <v>2.8761594935472586E-2</v>
      </c>
      <c r="AA19" s="54">
        <f t="shared" si="10"/>
        <v>1</v>
      </c>
      <c r="AB19" s="178">
        <f t="shared" si="11"/>
        <v>1</v>
      </c>
    </row>
    <row r="20" spans="1:28" ht="42" customHeight="1" x14ac:dyDescent="0.25">
      <c r="A20" s="114" t="s">
        <v>60</v>
      </c>
      <c r="B20" s="43" t="s">
        <v>41</v>
      </c>
      <c r="C20" s="43">
        <v>20</v>
      </c>
      <c r="D20" s="43" t="s">
        <v>38</v>
      </c>
      <c r="E20" s="44" t="s">
        <v>61</v>
      </c>
      <c r="F20" s="45">
        <v>1112719247</v>
      </c>
      <c r="G20" s="45">
        <v>0</v>
      </c>
      <c r="H20" s="45">
        <v>0</v>
      </c>
      <c r="I20" s="45">
        <v>0</v>
      </c>
      <c r="J20" s="45">
        <v>0</v>
      </c>
      <c r="K20" s="45">
        <f t="shared" si="8"/>
        <v>0</v>
      </c>
      <c r="L20" s="46">
        <f t="shared" si="15"/>
        <v>1112719247</v>
      </c>
      <c r="M20" s="47">
        <f t="shared" si="2"/>
        <v>1.2169888808783173E-4</v>
      </c>
      <c r="N20" s="45">
        <v>0</v>
      </c>
      <c r="O20" s="45">
        <v>1112719247</v>
      </c>
      <c r="P20" s="45">
        <f t="shared" si="16"/>
        <v>0</v>
      </c>
      <c r="Q20" s="45">
        <v>310646170</v>
      </c>
      <c r="R20" s="45">
        <f t="shared" si="17"/>
        <v>802073077</v>
      </c>
      <c r="S20" s="45">
        <f t="shared" si="18"/>
        <v>802073077</v>
      </c>
      <c r="T20" s="45">
        <v>310646170</v>
      </c>
      <c r="U20" s="45">
        <f t="shared" si="19"/>
        <v>0</v>
      </c>
      <c r="V20" s="45">
        <v>310646170</v>
      </c>
      <c r="W20" s="48">
        <f t="shared" si="20"/>
        <v>0</v>
      </c>
      <c r="X20" s="54">
        <f t="shared" si="4"/>
        <v>0.27917749318845025</v>
      </c>
      <c r="Y20" s="54">
        <f t="shared" si="5"/>
        <v>0.27917749318845025</v>
      </c>
      <c r="Z20" s="54">
        <f t="shared" si="6"/>
        <v>0.27917749318845025</v>
      </c>
      <c r="AA20" s="54">
        <f t="shared" si="10"/>
        <v>1</v>
      </c>
      <c r="AB20" s="178">
        <f t="shared" si="11"/>
        <v>1</v>
      </c>
    </row>
    <row r="21" spans="1:28" ht="42" customHeight="1" x14ac:dyDescent="0.25">
      <c r="A21" s="114" t="s">
        <v>62</v>
      </c>
      <c r="B21" s="43" t="s">
        <v>41</v>
      </c>
      <c r="C21" s="43">
        <v>20</v>
      </c>
      <c r="D21" s="43" t="s">
        <v>38</v>
      </c>
      <c r="E21" s="44" t="s">
        <v>63</v>
      </c>
      <c r="F21" s="45">
        <v>195465972</v>
      </c>
      <c r="G21" s="45">
        <v>0</v>
      </c>
      <c r="H21" s="45">
        <v>0</v>
      </c>
      <c r="I21" s="45">
        <v>0</v>
      </c>
      <c r="J21" s="45">
        <v>0</v>
      </c>
      <c r="K21" s="45">
        <f t="shared" si="8"/>
        <v>0</v>
      </c>
      <c r="L21" s="46">
        <f t="shared" si="15"/>
        <v>195465972</v>
      </c>
      <c r="M21" s="47">
        <f t="shared" si="2"/>
        <v>2.1378251086733695E-5</v>
      </c>
      <c r="N21" s="45">
        <v>0</v>
      </c>
      <c r="O21" s="45">
        <v>195465972</v>
      </c>
      <c r="P21" s="45">
        <f t="shared" si="16"/>
        <v>0</v>
      </c>
      <c r="Q21" s="45">
        <v>39721116.609999999</v>
      </c>
      <c r="R21" s="45">
        <f t="shared" si="17"/>
        <v>155744855.38999999</v>
      </c>
      <c r="S21" s="45">
        <f t="shared" si="18"/>
        <v>155744855.38999999</v>
      </c>
      <c r="T21" s="45">
        <v>39721116.609999999</v>
      </c>
      <c r="U21" s="45">
        <f t="shared" si="19"/>
        <v>0</v>
      </c>
      <c r="V21" s="45">
        <v>39721116.609999999</v>
      </c>
      <c r="W21" s="48">
        <f t="shared" si="20"/>
        <v>0</v>
      </c>
      <c r="X21" s="54">
        <f t="shared" si="4"/>
        <v>0.20321243745688891</v>
      </c>
      <c r="Y21" s="54">
        <f t="shared" si="5"/>
        <v>0.20321243745688891</v>
      </c>
      <c r="Z21" s="54">
        <f t="shared" si="6"/>
        <v>0.20321243745688891</v>
      </c>
      <c r="AA21" s="54">
        <f t="shared" si="10"/>
        <v>1</v>
      </c>
      <c r="AB21" s="178">
        <f t="shared" si="11"/>
        <v>1</v>
      </c>
    </row>
    <row r="22" spans="1:28" ht="42" customHeight="1" x14ac:dyDescent="0.25">
      <c r="A22" s="114" t="s">
        <v>64</v>
      </c>
      <c r="B22" s="43" t="s">
        <v>41</v>
      </c>
      <c r="C22" s="43">
        <v>20</v>
      </c>
      <c r="D22" s="43" t="s">
        <v>38</v>
      </c>
      <c r="E22" s="44" t="s">
        <v>65</v>
      </c>
      <c r="F22" s="45">
        <v>3542096589</v>
      </c>
      <c r="G22" s="45">
        <v>0</v>
      </c>
      <c r="H22" s="45">
        <v>0</v>
      </c>
      <c r="I22" s="45">
        <v>0</v>
      </c>
      <c r="J22" s="45">
        <v>0</v>
      </c>
      <c r="K22" s="45">
        <f t="shared" si="8"/>
        <v>0</v>
      </c>
      <c r="L22" s="46">
        <f t="shared" si="15"/>
        <v>3542096589</v>
      </c>
      <c r="M22" s="47">
        <f t="shared" si="2"/>
        <v>3.8740159976850071E-4</v>
      </c>
      <c r="N22" s="45">
        <v>0</v>
      </c>
      <c r="O22" s="45">
        <v>3542096589</v>
      </c>
      <c r="P22" s="45">
        <f t="shared" si="16"/>
        <v>0</v>
      </c>
      <c r="Q22" s="45">
        <v>30884462.390000001</v>
      </c>
      <c r="R22" s="45">
        <f t="shared" si="17"/>
        <v>3511212126.6100001</v>
      </c>
      <c r="S22" s="45">
        <f t="shared" si="18"/>
        <v>3511212126.6100001</v>
      </c>
      <c r="T22" s="45">
        <v>30884462.390000001</v>
      </c>
      <c r="U22" s="45">
        <f t="shared" si="19"/>
        <v>0</v>
      </c>
      <c r="V22" s="45">
        <v>30884462.390000001</v>
      </c>
      <c r="W22" s="48">
        <f t="shared" si="20"/>
        <v>0</v>
      </c>
      <c r="X22" s="54">
        <f t="shared" si="4"/>
        <v>8.7192603628912513E-3</v>
      </c>
      <c r="Y22" s="54">
        <f t="shared" si="5"/>
        <v>8.7192603628912513E-3</v>
      </c>
      <c r="Z22" s="54">
        <f t="shared" si="6"/>
        <v>8.7192603628912513E-3</v>
      </c>
      <c r="AA22" s="54">
        <f t="shared" si="10"/>
        <v>1</v>
      </c>
      <c r="AB22" s="178">
        <f t="shared" si="11"/>
        <v>1</v>
      </c>
    </row>
    <row r="23" spans="1:28" ht="42" customHeight="1" x14ac:dyDescent="0.25">
      <c r="A23" s="114" t="s">
        <v>66</v>
      </c>
      <c r="B23" s="43" t="s">
        <v>41</v>
      </c>
      <c r="C23" s="43">
        <v>20</v>
      </c>
      <c r="D23" s="43" t="s">
        <v>38</v>
      </c>
      <c r="E23" s="44" t="s">
        <v>67</v>
      </c>
      <c r="F23" s="45">
        <v>2538628628</v>
      </c>
      <c r="G23" s="45">
        <v>0</v>
      </c>
      <c r="H23" s="45">
        <v>0</v>
      </c>
      <c r="I23" s="45">
        <v>0</v>
      </c>
      <c r="J23" s="45">
        <v>0</v>
      </c>
      <c r="K23" s="45">
        <f t="shared" si="8"/>
        <v>0</v>
      </c>
      <c r="L23" s="46">
        <f t="shared" si="15"/>
        <v>2538628628</v>
      </c>
      <c r="M23" s="47">
        <f t="shared" si="2"/>
        <v>2.7765160181105218E-4</v>
      </c>
      <c r="N23" s="45">
        <v>0</v>
      </c>
      <c r="O23" s="45">
        <v>2538628628</v>
      </c>
      <c r="P23" s="45">
        <f t="shared" si="16"/>
        <v>0</v>
      </c>
      <c r="Q23" s="45">
        <v>670698095</v>
      </c>
      <c r="R23" s="45">
        <f t="shared" si="17"/>
        <v>1867930533</v>
      </c>
      <c r="S23" s="45">
        <f t="shared" si="18"/>
        <v>1867930533</v>
      </c>
      <c r="T23" s="45">
        <v>670698095</v>
      </c>
      <c r="U23" s="45">
        <f t="shared" si="19"/>
        <v>0</v>
      </c>
      <c r="V23" s="45">
        <v>670698095</v>
      </c>
      <c r="W23" s="48">
        <f t="shared" si="20"/>
        <v>0</v>
      </c>
      <c r="X23" s="54">
        <f t="shared" si="4"/>
        <v>0.2641970107807356</v>
      </c>
      <c r="Y23" s="54">
        <f t="shared" si="5"/>
        <v>0.2641970107807356</v>
      </c>
      <c r="Z23" s="54">
        <f t="shared" si="6"/>
        <v>0.2641970107807356</v>
      </c>
      <c r="AA23" s="54">
        <f t="shared" si="10"/>
        <v>1</v>
      </c>
      <c r="AB23" s="178">
        <f t="shared" si="11"/>
        <v>1</v>
      </c>
    </row>
    <row r="24" spans="1:28" ht="42" customHeight="1" x14ac:dyDescent="0.25">
      <c r="A24" s="113" t="s">
        <v>68</v>
      </c>
      <c r="B24" s="32" t="s">
        <v>41</v>
      </c>
      <c r="C24" s="32">
        <v>20</v>
      </c>
      <c r="D24" s="32" t="s">
        <v>38</v>
      </c>
      <c r="E24" s="39" t="s">
        <v>69</v>
      </c>
      <c r="F24" s="40">
        <f>SUM(F25:F31)</f>
        <v>16155620000</v>
      </c>
      <c r="G24" s="40">
        <f>SUM(G25:G31)</f>
        <v>0</v>
      </c>
      <c r="H24" s="40">
        <f>SUM(H25:H31)</f>
        <v>0</v>
      </c>
      <c r="I24" s="40">
        <f>SUM(I25:I31)</f>
        <v>0</v>
      </c>
      <c r="J24" s="40">
        <f>SUM(J25:J31)</f>
        <v>0</v>
      </c>
      <c r="K24" s="40">
        <f t="shared" si="8"/>
        <v>0</v>
      </c>
      <c r="L24" s="41">
        <f>SUM(L25:L31)</f>
        <v>16155620000</v>
      </c>
      <c r="M24" s="318">
        <f t="shared" si="2"/>
        <v>1.766951542961435E-3</v>
      </c>
      <c r="N24" s="40">
        <f t="shared" ref="N24:W24" si="21">SUM(N25:N31)</f>
        <v>0</v>
      </c>
      <c r="O24" s="40">
        <f>SUM(O25:O31)</f>
        <v>16155620000</v>
      </c>
      <c r="P24" s="40">
        <f t="shared" si="21"/>
        <v>0</v>
      </c>
      <c r="Q24" s="40">
        <f t="shared" si="21"/>
        <v>6291443092.7699995</v>
      </c>
      <c r="R24" s="40">
        <f t="shared" si="21"/>
        <v>9864176907.2299995</v>
      </c>
      <c r="S24" s="40">
        <f t="shared" si="21"/>
        <v>9864176907.2299995</v>
      </c>
      <c r="T24" s="40">
        <f t="shared" si="21"/>
        <v>6291443092.7699995</v>
      </c>
      <c r="U24" s="40">
        <f t="shared" si="21"/>
        <v>0</v>
      </c>
      <c r="V24" s="40">
        <f t="shared" si="21"/>
        <v>5039549771.7699995</v>
      </c>
      <c r="W24" s="40">
        <f t="shared" si="21"/>
        <v>1251893321</v>
      </c>
      <c r="X24" s="176">
        <f t="shared" si="4"/>
        <v>0.38942752384433399</v>
      </c>
      <c r="Y24" s="176">
        <f t="shared" si="5"/>
        <v>0.38942752384433399</v>
      </c>
      <c r="Z24" s="176">
        <f t="shared" si="6"/>
        <v>0.31193787497910941</v>
      </c>
      <c r="AA24" s="176">
        <f t="shared" si="10"/>
        <v>1</v>
      </c>
      <c r="AB24" s="177">
        <f>+V24/T24</f>
        <v>0.80101650725591866</v>
      </c>
    </row>
    <row r="25" spans="1:28" ht="42" customHeight="1" x14ac:dyDescent="0.25">
      <c r="A25" s="114" t="s">
        <v>70</v>
      </c>
      <c r="B25" s="43" t="s">
        <v>41</v>
      </c>
      <c r="C25" s="43">
        <v>20</v>
      </c>
      <c r="D25" s="43" t="s">
        <v>38</v>
      </c>
      <c r="E25" s="44" t="s">
        <v>71</v>
      </c>
      <c r="F25" s="45">
        <v>4723382773</v>
      </c>
      <c r="G25" s="45">
        <v>0</v>
      </c>
      <c r="H25" s="45">
        <v>0</v>
      </c>
      <c r="I25" s="45">
        <v>0</v>
      </c>
      <c r="J25" s="45">
        <v>0</v>
      </c>
      <c r="K25" s="45">
        <f t="shared" si="8"/>
        <v>0</v>
      </c>
      <c r="L25" s="46">
        <f t="shared" ref="L25:L31" si="22">+F25+K25</f>
        <v>4723382773</v>
      </c>
      <c r="M25" s="47">
        <f t="shared" si="2"/>
        <v>5.1659970206960869E-4</v>
      </c>
      <c r="N25" s="45">
        <v>0</v>
      </c>
      <c r="O25" s="45">
        <v>4723382773</v>
      </c>
      <c r="P25" s="45">
        <f t="shared" ref="P25:P31" si="23">L25-O25</f>
        <v>0</v>
      </c>
      <c r="Q25" s="45">
        <v>1924255505.3599999</v>
      </c>
      <c r="R25" s="45">
        <f t="shared" ref="R25:R31" si="24">+L25-Q25</f>
        <v>2799127267.6400003</v>
      </c>
      <c r="S25" s="45">
        <f t="shared" ref="S25:S31" si="25">O25-Q25</f>
        <v>2799127267.6400003</v>
      </c>
      <c r="T25" s="45">
        <v>1924255505.3599999</v>
      </c>
      <c r="U25" s="45">
        <f t="shared" ref="U25:U31" si="26">+Q25-T25</f>
        <v>0</v>
      </c>
      <c r="V25" s="45">
        <v>1544322705.3599999</v>
      </c>
      <c r="W25" s="48">
        <f t="shared" ref="W25:W31" si="27">+T25-V25</f>
        <v>379932800</v>
      </c>
      <c r="X25" s="54">
        <f t="shared" si="4"/>
        <v>0.40738927964075039</v>
      </c>
      <c r="Y25" s="54">
        <f t="shared" si="5"/>
        <v>0.40738927964075039</v>
      </c>
      <c r="Z25" s="54">
        <f t="shared" si="6"/>
        <v>0.32695269038700875</v>
      </c>
      <c r="AA25" s="54">
        <f t="shared" si="10"/>
        <v>1</v>
      </c>
      <c r="AB25" s="178">
        <f t="shared" si="11"/>
        <v>0.80255595011073122</v>
      </c>
    </row>
    <row r="26" spans="1:28" ht="42" customHeight="1" x14ac:dyDescent="0.25">
      <c r="A26" s="114" t="s">
        <v>72</v>
      </c>
      <c r="B26" s="43" t="s">
        <v>41</v>
      </c>
      <c r="C26" s="43">
        <v>20</v>
      </c>
      <c r="D26" s="43" t="s">
        <v>38</v>
      </c>
      <c r="E26" s="44" t="s">
        <v>73</v>
      </c>
      <c r="F26" s="45">
        <v>3345735170</v>
      </c>
      <c r="G26" s="45">
        <v>0</v>
      </c>
      <c r="H26" s="45">
        <v>0</v>
      </c>
      <c r="I26" s="45">
        <v>0</v>
      </c>
      <c r="J26" s="45">
        <v>0</v>
      </c>
      <c r="K26" s="45">
        <f t="shared" si="8"/>
        <v>0</v>
      </c>
      <c r="L26" s="46">
        <f t="shared" si="22"/>
        <v>3345735170</v>
      </c>
      <c r="M26" s="47">
        <f t="shared" si="2"/>
        <v>3.6592541301242782E-4</v>
      </c>
      <c r="N26" s="45">
        <v>0</v>
      </c>
      <c r="O26" s="45">
        <v>3345735170</v>
      </c>
      <c r="P26" s="45">
        <f t="shared" si="23"/>
        <v>0</v>
      </c>
      <c r="Q26" s="45">
        <v>1362999417.95</v>
      </c>
      <c r="R26" s="45">
        <f t="shared" si="24"/>
        <v>1982735752.05</v>
      </c>
      <c r="S26" s="45">
        <f t="shared" si="25"/>
        <v>1982735752.05</v>
      </c>
      <c r="T26" s="45">
        <v>1362999417.95</v>
      </c>
      <c r="U26" s="45">
        <f t="shared" si="26"/>
        <v>0</v>
      </c>
      <c r="V26" s="45">
        <v>1093877817.95</v>
      </c>
      <c r="W26" s="48">
        <f t="shared" si="27"/>
        <v>269121600</v>
      </c>
      <c r="X26" s="54">
        <f t="shared" si="4"/>
        <v>0.40738413194550605</v>
      </c>
      <c r="Y26" s="54">
        <f t="shared" si="5"/>
        <v>0.40738413194550605</v>
      </c>
      <c r="Z26" s="54">
        <f t="shared" si="6"/>
        <v>0.32694692268485792</v>
      </c>
      <c r="AA26" s="54">
        <f t="shared" si="10"/>
        <v>1</v>
      </c>
      <c r="AB26" s="178">
        <f t="shared" si="11"/>
        <v>0.80255193329079444</v>
      </c>
    </row>
    <row r="27" spans="1:28" ht="42" customHeight="1" x14ac:dyDescent="0.25">
      <c r="A27" s="114" t="s">
        <v>74</v>
      </c>
      <c r="B27" s="43" t="s">
        <v>41</v>
      </c>
      <c r="C27" s="43">
        <v>20</v>
      </c>
      <c r="D27" s="43" t="s">
        <v>38</v>
      </c>
      <c r="E27" s="44" t="s">
        <v>75</v>
      </c>
      <c r="F27" s="45">
        <v>4185155210</v>
      </c>
      <c r="G27" s="45">
        <v>0</v>
      </c>
      <c r="H27" s="45">
        <v>0</v>
      </c>
      <c r="I27" s="45">
        <v>0</v>
      </c>
      <c r="J27" s="45">
        <v>0</v>
      </c>
      <c r="K27" s="45">
        <f t="shared" si="8"/>
        <v>0</v>
      </c>
      <c r="L27" s="46">
        <f t="shared" si="22"/>
        <v>4185155210</v>
      </c>
      <c r="M27" s="47">
        <f t="shared" si="2"/>
        <v>4.5773337425877733E-4</v>
      </c>
      <c r="N27" s="45">
        <v>0</v>
      </c>
      <c r="O27" s="45">
        <v>4185155210</v>
      </c>
      <c r="P27" s="45">
        <f t="shared" si="23"/>
        <v>0</v>
      </c>
      <c r="Q27" s="45">
        <v>1434440777.71</v>
      </c>
      <c r="R27" s="45">
        <f t="shared" si="24"/>
        <v>2750714432.29</v>
      </c>
      <c r="S27" s="45">
        <f t="shared" si="25"/>
        <v>2750714432.29</v>
      </c>
      <c r="T27" s="45">
        <v>1434440777.71</v>
      </c>
      <c r="U27" s="45">
        <f t="shared" si="26"/>
        <v>0</v>
      </c>
      <c r="V27" s="45">
        <v>1151884756.71</v>
      </c>
      <c r="W27" s="48">
        <f t="shared" si="27"/>
        <v>282556021</v>
      </c>
      <c r="X27" s="54">
        <f t="shared" si="4"/>
        <v>0.34274494152153562</v>
      </c>
      <c r="Y27" s="54">
        <f t="shared" si="5"/>
        <v>0.34274494152153562</v>
      </c>
      <c r="Z27" s="54">
        <f t="shared" si="6"/>
        <v>0.27523107242419331</v>
      </c>
      <c r="AA27" s="54">
        <f t="shared" si="10"/>
        <v>1</v>
      </c>
      <c r="AB27" s="178">
        <f t="shared" si="11"/>
        <v>0.80302008602189634</v>
      </c>
    </row>
    <row r="28" spans="1:28" ht="42" customHeight="1" x14ac:dyDescent="0.25">
      <c r="A28" s="114" t="s">
        <v>76</v>
      </c>
      <c r="B28" s="43" t="s">
        <v>41</v>
      </c>
      <c r="C28" s="43">
        <v>20</v>
      </c>
      <c r="D28" s="43" t="s">
        <v>38</v>
      </c>
      <c r="E28" s="44" t="s">
        <v>77</v>
      </c>
      <c r="F28" s="45">
        <v>1642600502</v>
      </c>
      <c r="G28" s="45">
        <v>0</v>
      </c>
      <c r="H28" s="45">
        <v>0</v>
      </c>
      <c r="I28" s="45">
        <v>0</v>
      </c>
      <c r="J28" s="45">
        <v>0</v>
      </c>
      <c r="K28" s="45">
        <f t="shared" si="8"/>
        <v>0</v>
      </c>
      <c r="L28" s="46">
        <f t="shared" si="22"/>
        <v>1642600502</v>
      </c>
      <c r="M28" s="47">
        <f t="shared" si="2"/>
        <v>1.7965237431173347E-4</v>
      </c>
      <c r="N28" s="45">
        <v>0</v>
      </c>
      <c r="O28" s="45">
        <v>1642600502</v>
      </c>
      <c r="P28" s="45">
        <f t="shared" si="23"/>
        <v>0</v>
      </c>
      <c r="Q28" s="45">
        <v>659298363.87</v>
      </c>
      <c r="R28" s="45">
        <f t="shared" si="24"/>
        <v>983302138.13</v>
      </c>
      <c r="S28" s="45">
        <f t="shared" si="25"/>
        <v>983302138.13</v>
      </c>
      <c r="T28" s="45">
        <v>659298363.87</v>
      </c>
      <c r="U28" s="45">
        <f t="shared" si="26"/>
        <v>0</v>
      </c>
      <c r="V28" s="45">
        <v>524575563.87</v>
      </c>
      <c r="W28" s="48">
        <f t="shared" si="27"/>
        <v>134722800</v>
      </c>
      <c r="X28" s="54">
        <f t="shared" si="4"/>
        <v>0.40137474880060642</v>
      </c>
      <c r="Y28" s="54">
        <f t="shared" si="5"/>
        <v>0.40137474880060642</v>
      </c>
      <c r="Z28" s="54">
        <f t="shared" si="6"/>
        <v>0.31935675365451704</v>
      </c>
      <c r="AA28" s="54">
        <f t="shared" si="10"/>
        <v>1</v>
      </c>
      <c r="AB28" s="178">
        <f t="shared" si="11"/>
        <v>0.79565731179857058</v>
      </c>
    </row>
    <row r="29" spans="1:28" ht="42" customHeight="1" x14ac:dyDescent="0.25">
      <c r="A29" s="114" t="s">
        <v>78</v>
      </c>
      <c r="B29" s="43" t="s">
        <v>41</v>
      </c>
      <c r="C29" s="43">
        <v>20</v>
      </c>
      <c r="D29" s="43" t="s">
        <v>38</v>
      </c>
      <c r="E29" s="44" t="s">
        <v>79</v>
      </c>
      <c r="F29" s="45">
        <v>205484375</v>
      </c>
      <c r="G29" s="45">
        <v>0</v>
      </c>
      <c r="H29" s="45">
        <v>0</v>
      </c>
      <c r="I29" s="45">
        <v>0</v>
      </c>
      <c r="J29" s="45">
        <v>0</v>
      </c>
      <c r="K29" s="45">
        <f t="shared" si="8"/>
        <v>0</v>
      </c>
      <c r="L29" s="46">
        <f t="shared" si="22"/>
        <v>205484375</v>
      </c>
      <c r="M29" s="47">
        <f t="shared" si="2"/>
        <v>2.2473970882003668E-5</v>
      </c>
      <c r="N29" s="45">
        <v>0</v>
      </c>
      <c r="O29" s="45">
        <v>205484375</v>
      </c>
      <c r="P29" s="45">
        <f t="shared" si="23"/>
        <v>0</v>
      </c>
      <c r="Q29" s="45">
        <v>86297332.730000004</v>
      </c>
      <c r="R29" s="45">
        <f t="shared" si="24"/>
        <v>119187042.27</v>
      </c>
      <c r="S29" s="45">
        <f t="shared" si="25"/>
        <v>119187042.27</v>
      </c>
      <c r="T29" s="45">
        <v>86297332.730000004</v>
      </c>
      <c r="U29" s="45">
        <f t="shared" si="26"/>
        <v>0</v>
      </c>
      <c r="V29" s="45">
        <v>69145932.730000004</v>
      </c>
      <c r="W29" s="48">
        <f t="shared" si="27"/>
        <v>17151400</v>
      </c>
      <c r="X29" s="54">
        <f t="shared" si="4"/>
        <v>0.41997029083111553</v>
      </c>
      <c r="Y29" s="54">
        <f t="shared" si="5"/>
        <v>0.41997029083111553</v>
      </c>
      <c r="Z29" s="54">
        <f t="shared" si="6"/>
        <v>0.33650214392213523</v>
      </c>
      <c r="AA29" s="54">
        <f t="shared" si="10"/>
        <v>1</v>
      </c>
      <c r="AB29" s="178">
        <f t="shared" si="11"/>
        <v>0.80125225823998647</v>
      </c>
    </row>
    <row r="30" spans="1:28" ht="42" customHeight="1" x14ac:dyDescent="0.25">
      <c r="A30" s="114" t="s">
        <v>80</v>
      </c>
      <c r="B30" s="43" t="s">
        <v>41</v>
      </c>
      <c r="C30" s="43">
        <v>20</v>
      </c>
      <c r="D30" s="43" t="s">
        <v>38</v>
      </c>
      <c r="E30" s="44" t="s">
        <v>81</v>
      </c>
      <c r="F30" s="45">
        <v>1231955838</v>
      </c>
      <c r="G30" s="45">
        <v>0</v>
      </c>
      <c r="H30" s="45">
        <v>0</v>
      </c>
      <c r="I30" s="45">
        <v>0</v>
      </c>
      <c r="J30" s="45">
        <v>0</v>
      </c>
      <c r="K30" s="45">
        <f t="shared" si="8"/>
        <v>0</v>
      </c>
      <c r="L30" s="46">
        <f t="shared" si="22"/>
        <v>1231955838</v>
      </c>
      <c r="M30" s="47">
        <f t="shared" si="2"/>
        <v>1.3473987806190339E-4</v>
      </c>
      <c r="N30" s="45">
        <v>0</v>
      </c>
      <c r="O30" s="45">
        <v>1231955838</v>
      </c>
      <c r="P30" s="45">
        <f t="shared" si="23"/>
        <v>0</v>
      </c>
      <c r="Q30" s="45">
        <v>494489380.54000002</v>
      </c>
      <c r="R30" s="45">
        <f t="shared" si="24"/>
        <v>737466457.46000004</v>
      </c>
      <c r="S30" s="45">
        <f t="shared" si="25"/>
        <v>737466457.46000004</v>
      </c>
      <c r="T30" s="45">
        <v>494489380.54000002</v>
      </c>
      <c r="U30" s="45">
        <f t="shared" si="26"/>
        <v>0</v>
      </c>
      <c r="V30" s="45">
        <v>393444980.54000002</v>
      </c>
      <c r="W30" s="48">
        <f t="shared" si="27"/>
        <v>101044400</v>
      </c>
      <c r="X30" s="54">
        <f t="shared" si="4"/>
        <v>0.40138563841928887</v>
      </c>
      <c r="Y30" s="54">
        <f t="shared" si="5"/>
        <v>0.40138563841928887</v>
      </c>
      <c r="Z30" s="54">
        <f t="shared" si="6"/>
        <v>0.3193661399248956</v>
      </c>
      <c r="AA30" s="54">
        <f t="shared" si="10"/>
        <v>1</v>
      </c>
      <c r="AB30" s="178">
        <f t="shared" si="11"/>
        <v>0.79565911023274971</v>
      </c>
    </row>
    <row r="31" spans="1:28" ht="42" customHeight="1" x14ac:dyDescent="0.25">
      <c r="A31" s="114" t="s">
        <v>82</v>
      </c>
      <c r="B31" s="43" t="s">
        <v>41</v>
      </c>
      <c r="C31" s="43">
        <v>20</v>
      </c>
      <c r="D31" s="43" t="s">
        <v>38</v>
      </c>
      <c r="E31" s="44" t="s">
        <v>83</v>
      </c>
      <c r="F31" s="45">
        <v>821306132</v>
      </c>
      <c r="G31" s="45">
        <v>0</v>
      </c>
      <c r="H31" s="45">
        <v>0</v>
      </c>
      <c r="I31" s="45">
        <v>0</v>
      </c>
      <c r="J31" s="45">
        <v>0</v>
      </c>
      <c r="K31" s="45">
        <f t="shared" si="8"/>
        <v>0</v>
      </c>
      <c r="L31" s="46">
        <f t="shared" si="22"/>
        <v>821306132</v>
      </c>
      <c r="M31" s="47">
        <f t="shared" si="2"/>
        <v>8.9826830364980609E-5</v>
      </c>
      <c r="N31" s="45">
        <v>0</v>
      </c>
      <c r="O31" s="45">
        <v>821306132</v>
      </c>
      <c r="P31" s="45">
        <f t="shared" si="23"/>
        <v>0</v>
      </c>
      <c r="Q31" s="45">
        <v>329662314.61000001</v>
      </c>
      <c r="R31" s="45">
        <f t="shared" si="24"/>
        <v>491643817.38999999</v>
      </c>
      <c r="S31" s="45">
        <f t="shared" si="25"/>
        <v>491643817.38999999</v>
      </c>
      <c r="T31" s="45">
        <v>329662314.61000001</v>
      </c>
      <c r="U31" s="45">
        <f t="shared" si="26"/>
        <v>0</v>
      </c>
      <c r="V31" s="45">
        <v>262298014.61000001</v>
      </c>
      <c r="W31" s="48">
        <f t="shared" si="27"/>
        <v>67364300</v>
      </c>
      <c r="X31" s="54">
        <f t="shared" si="4"/>
        <v>0.40138786472618226</v>
      </c>
      <c r="Y31" s="54">
        <f t="shared" si="5"/>
        <v>0.40138786472618226</v>
      </c>
      <c r="Z31" s="54">
        <f t="shared" si="6"/>
        <v>0.31936692591259019</v>
      </c>
      <c r="AA31" s="54">
        <f t="shared" si="10"/>
        <v>1</v>
      </c>
      <c r="AB31" s="178">
        <f t="shared" si="11"/>
        <v>0.7956566552664841</v>
      </c>
    </row>
    <row r="32" spans="1:28" ht="42" customHeight="1" x14ac:dyDescent="0.25">
      <c r="A32" s="113" t="s">
        <v>84</v>
      </c>
      <c r="B32" s="32" t="s">
        <v>41</v>
      </c>
      <c r="C32" s="32">
        <v>20</v>
      </c>
      <c r="D32" s="32" t="s">
        <v>38</v>
      </c>
      <c r="E32" s="39" t="s">
        <v>85</v>
      </c>
      <c r="F32" s="40">
        <f>+F33+F37+F38</f>
        <v>5485571000</v>
      </c>
      <c r="G32" s="40">
        <f>+G33+G37+G38</f>
        <v>0</v>
      </c>
      <c r="H32" s="40">
        <f>+H33+H37+H38</f>
        <v>0</v>
      </c>
      <c r="I32" s="40">
        <f>+I33+I37+I38</f>
        <v>0</v>
      </c>
      <c r="J32" s="40">
        <f>+J33+J37+J38</f>
        <v>0</v>
      </c>
      <c r="K32" s="40">
        <f t="shared" si="8"/>
        <v>0</v>
      </c>
      <c r="L32" s="41">
        <f>+L33+L37+L38</f>
        <v>5485571000</v>
      </c>
      <c r="M32" s="318">
        <f t="shared" si="2"/>
        <v>5.9996076550912329E-4</v>
      </c>
      <c r="N32" s="40">
        <f t="shared" ref="N32:W32" si="28">+N33+N37+N38</f>
        <v>0</v>
      </c>
      <c r="O32" s="40">
        <f>+O33+O37+O38</f>
        <v>5485571000</v>
      </c>
      <c r="P32" s="40">
        <f t="shared" si="28"/>
        <v>0</v>
      </c>
      <c r="Q32" s="40">
        <f t="shared" si="28"/>
        <v>2057249184</v>
      </c>
      <c r="R32" s="40">
        <f t="shared" si="28"/>
        <v>3428321816</v>
      </c>
      <c r="S32" s="40">
        <f t="shared" si="28"/>
        <v>3428321816</v>
      </c>
      <c r="T32" s="40">
        <f t="shared" si="28"/>
        <v>2057249184</v>
      </c>
      <c r="U32" s="40">
        <f t="shared" si="28"/>
        <v>0</v>
      </c>
      <c r="V32" s="40">
        <f t="shared" si="28"/>
        <v>2057249184</v>
      </c>
      <c r="W32" s="40">
        <f t="shared" si="28"/>
        <v>0</v>
      </c>
      <c r="X32" s="176">
        <f t="shared" si="4"/>
        <v>0.37502917818400311</v>
      </c>
      <c r="Y32" s="176">
        <f t="shared" si="5"/>
        <v>0.37502917818400311</v>
      </c>
      <c r="Z32" s="176">
        <f t="shared" si="6"/>
        <v>0.37502917818400311</v>
      </c>
      <c r="AA32" s="176">
        <f t="shared" si="10"/>
        <v>1</v>
      </c>
      <c r="AB32" s="177">
        <f t="shared" si="11"/>
        <v>1</v>
      </c>
    </row>
    <row r="33" spans="1:28" s="6" customFormat="1" ht="42" customHeight="1" x14ac:dyDescent="0.25">
      <c r="A33" s="113" t="s">
        <v>86</v>
      </c>
      <c r="B33" s="32" t="s">
        <v>41</v>
      </c>
      <c r="C33" s="32">
        <v>20</v>
      </c>
      <c r="D33" s="32" t="s">
        <v>38</v>
      </c>
      <c r="E33" s="39" t="s">
        <v>87</v>
      </c>
      <c r="F33" s="40">
        <f>+F34+F35+F36</f>
        <v>2405455726</v>
      </c>
      <c r="G33" s="40">
        <f>+G34+G35+G36</f>
        <v>0</v>
      </c>
      <c r="H33" s="40">
        <f>+H34+H35+H36</f>
        <v>0</v>
      </c>
      <c r="I33" s="40">
        <f>+I34+I35+I36</f>
        <v>0</v>
      </c>
      <c r="J33" s="40">
        <f>+J34+J35+J36</f>
        <v>0</v>
      </c>
      <c r="K33" s="40">
        <f t="shared" si="8"/>
        <v>0</v>
      </c>
      <c r="L33" s="368">
        <f>+L34+L35+L36</f>
        <v>2405455726</v>
      </c>
      <c r="M33" s="318">
        <f t="shared" si="2"/>
        <v>2.6308638768311699E-4</v>
      </c>
      <c r="N33" s="40">
        <f t="shared" ref="N33:W33" si="29">+N34+N35+N36</f>
        <v>0</v>
      </c>
      <c r="O33" s="40">
        <f>+O34+O35+O36</f>
        <v>2405455726</v>
      </c>
      <c r="P33" s="40">
        <f t="shared" si="29"/>
        <v>0</v>
      </c>
      <c r="Q33" s="40">
        <f t="shared" si="29"/>
        <v>1008935378</v>
      </c>
      <c r="R33" s="40">
        <f t="shared" si="29"/>
        <v>1396520348</v>
      </c>
      <c r="S33" s="40">
        <f t="shared" si="29"/>
        <v>1396520348</v>
      </c>
      <c r="T33" s="40">
        <f t="shared" si="29"/>
        <v>1008935378</v>
      </c>
      <c r="U33" s="40">
        <f t="shared" si="29"/>
        <v>0</v>
      </c>
      <c r="V33" s="40">
        <f t="shared" si="29"/>
        <v>1008935378</v>
      </c>
      <c r="W33" s="40">
        <f t="shared" si="29"/>
        <v>0</v>
      </c>
      <c r="X33" s="176">
        <f t="shared" si="4"/>
        <v>0.41943627026457275</v>
      </c>
      <c r="Y33" s="176">
        <f t="shared" si="5"/>
        <v>0.41943627026457275</v>
      </c>
      <c r="Z33" s="176">
        <f t="shared" si="6"/>
        <v>0.41943627026457275</v>
      </c>
      <c r="AA33" s="176">
        <f t="shared" si="10"/>
        <v>1</v>
      </c>
      <c r="AB33" s="177">
        <f t="shared" si="11"/>
        <v>1</v>
      </c>
    </row>
    <row r="34" spans="1:28" ht="42" customHeight="1" x14ac:dyDescent="0.25">
      <c r="A34" s="114" t="s">
        <v>88</v>
      </c>
      <c r="B34" s="43" t="s">
        <v>41</v>
      </c>
      <c r="C34" s="43">
        <v>20</v>
      </c>
      <c r="D34" s="43" t="s">
        <v>38</v>
      </c>
      <c r="E34" s="44" t="s">
        <v>89</v>
      </c>
      <c r="F34" s="45">
        <v>1189548954</v>
      </c>
      <c r="G34" s="45">
        <v>0</v>
      </c>
      <c r="H34" s="45">
        <v>0</v>
      </c>
      <c r="I34" s="45">
        <v>0</v>
      </c>
      <c r="J34" s="45">
        <v>0</v>
      </c>
      <c r="K34" s="45">
        <f t="shared" si="8"/>
        <v>0</v>
      </c>
      <c r="L34" s="46">
        <f t="shared" ref="L34:L39" si="30">+F34+K34</f>
        <v>1189548954</v>
      </c>
      <c r="M34" s="47">
        <f t="shared" si="2"/>
        <v>1.3010180727811505E-4</v>
      </c>
      <c r="N34" s="45">
        <v>0</v>
      </c>
      <c r="O34" s="45">
        <v>1189548954</v>
      </c>
      <c r="P34" s="45">
        <f t="shared" ref="P34:P39" si="31">L34-O34</f>
        <v>0</v>
      </c>
      <c r="Q34" s="45">
        <v>678037575</v>
      </c>
      <c r="R34" s="45">
        <f t="shared" ref="R34:R39" si="32">+L34-Q34</f>
        <v>511511379</v>
      </c>
      <c r="S34" s="45">
        <f t="shared" ref="S34:S39" si="33">O34-Q34</f>
        <v>511511379</v>
      </c>
      <c r="T34" s="45">
        <v>678037575</v>
      </c>
      <c r="U34" s="45">
        <f t="shared" ref="U34:U39" si="34">+Q34-T34</f>
        <v>0</v>
      </c>
      <c r="V34" s="45">
        <v>678037575</v>
      </c>
      <c r="W34" s="48">
        <f t="shared" ref="W34:W39" si="35">+T34-V34</f>
        <v>0</v>
      </c>
      <c r="X34" s="54">
        <f t="shared" si="4"/>
        <v>0.56999552033568512</v>
      </c>
      <c r="Y34" s="54">
        <f t="shared" si="5"/>
        <v>0.56999552033568512</v>
      </c>
      <c r="Z34" s="54">
        <f t="shared" si="6"/>
        <v>0.56999552033568512</v>
      </c>
      <c r="AA34" s="54">
        <f t="shared" si="10"/>
        <v>1</v>
      </c>
      <c r="AB34" s="178">
        <f t="shared" si="11"/>
        <v>1</v>
      </c>
    </row>
    <row r="35" spans="1:28" ht="42" customHeight="1" x14ac:dyDescent="0.25">
      <c r="A35" s="114" t="s">
        <v>90</v>
      </c>
      <c r="B35" s="43" t="s">
        <v>41</v>
      </c>
      <c r="C35" s="43">
        <v>20</v>
      </c>
      <c r="D35" s="43" t="s">
        <v>38</v>
      </c>
      <c r="E35" s="44" t="s">
        <v>91</v>
      </c>
      <c r="F35" s="45">
        <v>981930367</v>
      </c>
      <c r="G35" s="45">
        <v>0</v>
      </c>
      <c r="H35" s="45">
        <v>0</v>
      </c>
      <c r="I35" s="45">
        <v>0</v>
      </c>
      <c r="J35" s="45">
        <v>0</v>
      </c>
      <c r="K35" s="45">
        <f t="shared" si="8"/>
        <v>0</v>
      </c>
      <c r="L35" s="46">
        <f t="shared" si="30"/>
        <v>981930367</v>
      </c>
      <c r="M35" s="47">
        <f t="shared" si="2"/>
        <v>1.0739441612586443E-4</v>
      </c>
      <c r="N35" s="45">
        <v>0</v>
      </c>
      <c r="O35" s="45">
        <v>981930367</v>
      </c>
      <c r="P35" s="45">
        <f t="shared" si="31"/>
        <v>0</v>
      </c>
      <c r="Q35" s="45">
        <v>256188010</v>
      </c>
      <c r="R35" s="45">
        <f t="shared" si="32"/>
        <v>725742357</v>
      </c>
      <c r="S35" s="45">
        <f t="shared" si="33"/>
        <v>725742357</v>
      </c>
      <c r="T35" s="45">
        <v>256188010</v>
      </c>
      <c r="U35" s="45">
        <f t="shared" si="34"/>
        <v>0</v>
      </c>
      <c r="V35" s="45">
        <v>256188010</v>
      </c>
      <c r="W35" s="48">
        <f t="shared" si="35"/>
        <v>0</v>
      </c>
      <c r="X35" s="54">
        <f t="shared" si="4"/>
        <v>0.26090242099621308</v>
      </c>
      <c r="Y35" s="54">
        <f t="shared" si="5"/>
        <v>0.26090242099621308</v>
      </c>
      <c r="Z35" s="54">
        <f t="shared" si="6"/>
        <v>0.26090242099621308</v>
      </c>
      <c r="AA35" s="54">
        <f t="shared" si="10"/>
        <v>1</v>
      </c>
      <c r="AB35" s="178">
        <f t="shared" si="11"/>
        <v>1</v>
      </c>
    </row>
    <row r="36" spans="1:28" ht="42" customHeight="1" x14ac:dyDescent="0.25">
      <c r="A36" s="114" t="s">
        <v>92</v>
      </c>
      <c r="B36" s="43" t="s">
        <v>41</v>
      </c>
      <c r="C36" s="43">
        <v>20</v>
      </c>
      <c r="D36" s="43" t="s">
        <v>38</v>
      </c>
      <c r="E36" s="44" t="s">
        <v>93</v>
      </c>
      <c r="F36" s="45">
        <v>233976405</v>
      </c>
      <c r="G36" s="45">
        <v>0</v>
      </c>
      <c r="H36" s="45">
        <v>0</v>
      </c>
      <c r="I36" s="45">
        <v>0</v>
      </c>
      <c r="J36" s="45">
        <v>0</v>
      </c>
      <c r="K36" s="45">
        <f t="shared" si="8"/>
        <v>0</v>
      </c>
      <c r="L36" s="46">
        <f t="shared" si="30"/>
        <v>233976405</v>
      </c>
      <c r="M36" s="52">
        <f t="shared" si="2"/>
        <v>2.5590164279137515E-5</v>
      </c>
      <c r="N36" s="45">
        <v>0</v>
      </c>
      <c r="O36" s="45">
        <v>233976405</v>
      </c>
      <c r="P36" s="45">
        <f t="shared" si="31"/>
        <v>0</v>
      </c>
      <c r="Q36" s="45">
        <v>74709793</v>
      </c>
      <c r="R36" s="45">
        <f t="shared" si="32"/>
        <v>159266612</v>
      </c>
      <c r="S36" s="45">
        <f t="shared" si="33"/>
        <v>159266612</v>
      </c>
      <c r="T36" s="45">
        <v>74709793</v>
      </c>
      <c r="U36" s="45">
        <f t="shared" si="34"/>
        <v>0</v>
      </c>
      <c r="V36" s="45">
        <v>74709793</v>
      </c>
      <c r="W36" s="48">
        <f t="shared" si="35"/>
        <v>0</v>
      </c>
      <c r="X36" s="54">
        <f t="shared" si="4"/>
        <v>0.31930481622708923</v>
      </c>
      <c r="Y36" s="54">
        <f t="shared" si="5"/>
        <v>0.31930481622708923</v>
      </c>
      <c r="Z36" s="54">
        <f t="shared" si="6"/>
        <v>0.31930481622708923</v>
      </c>
      <c r="AA36" s="54">
        <f t="shared" si="10"/>
        <v>1</v>
      </c>
      <c r="AB36" s="178">
        <f t="shared" si="11"/>
        <v>1</v>
      </c>
    </row>
    <row r="37" spans="1:28" ht="42" customHeight="1" x14ac:dyDescent="0.25">
      <c r="A37" s="114" t="s">
        <v>94</v>
      </c>
      <c r="B37" s="43" t="s">
        <v>41</v>
      </c>
      <c r="C37" s="43">
        <v>20</v>
      </c>
      <c r="D37" s="43" t="s">
        <v>38</v>
      </c>
      <c r="E37" s="44" t="s">
        <v>95</v>
      </c>
      <c r="F37" s="45">
        <v>2942173082</v>
      </c>
      <c r="G37" s="45">
        <v>0</v>
      </c>
      <c r="H37" s="45">
        <v>0</v>
      </c>
      <c r="I37" s="45">
        <v>0</v>
      </c>
      <c r="J37" s="45">
        <v>0</v>
      </c>
      <c r="K37" s="45">
        <f t="shared" si="8"/>
        <v>0</v>
      </c>
      <c r="L37" s="46">
        <f t="shared" si="30"/>
        <v>2942173082</v>
      </c>
      <c r="M37" s="47">
        <f t="shared" si="2"/>
        <v>3.2178754309023736E-4</v>
      </c>
      <c r="N37" s="45">
        <v>0</v>
      </c>
      <c r="O37" s="45">
        <v>2942173082</v>
      </c>
      <c r="P37" s="45">
        <f t="shared" si="31"/>
        <v>0</v>
      </c>
      <c r="Q37" s="45">
        <v>1048313806</v>
      </c>
      <c r="R37" s="45">
        <f t="shared" si="32"/>
        <v>1893859276</v>
      </c>
      <c r="S37" s="45">
        <f t="shared" si="33"/>
        <v>1893859276</v>
      </c>
      <c r="T37" s="45">
        <v>1048313806</v>
      </c>
      <c r="U37" s="45">
        <f t="shared" si="34"/>
        <v>0</v>
      </c>
      <c r="V37" s="45">
        <v>1048313806</v>
      </c>
      <c r="W37" s="48">
        <f t="shared" si="35"/>
        <v>0</v>
      </c>
      <c r="X37" s="54">
        <f t="shared" si="4"/>
        <v>0.35630596052064623</v>
      </c>
      <c r="Y37" s="54">
        <f t="shared" si="5"/>
        <v>0.35630596052064623</v>
      </c>
      <c r="Z37" s="54">
        <f t="shared" si="6"/>
        <v>0.35630596052064623</v>
      </c>
      <c r="AA37" s="54">
        <f t="shared" si="10"/>
        <v>1</v>
      </c>
      <c r="AB37" s="178">
        <f t="shared" si="11"/>
        <v>1</v>
      </c>
    </row>
    <row r="38" spans="1:28" ht="42" customHeight="1" x14ac:dyDescent="0.25">
      <c r="A38" s="114" t="s">
        <v>96</v>
      </c>
      <c r="B38" s="43" t="s">
        <v>41</v>
      </c>
      <c r="C38" s="43">
        <v>20</v>
      </c>
      <c r="D38" s="43" t="s">
        <v>38</v>
      </c>
      <c r="E38" s="44" t="s">
        <v>97</v>
      </c>
      <c r="F38" s="45">
        <v>137942192</v>
      </c>
      <c r="G38" s="45">
        <v>0</v>
      </c>
      <c r="H38" s="45">
        <v>0</v>
      </c>
      <c r="I38" s="45">
        <v>0</v>
      </c>
      <c r="J38" s="45">
        <v>0</v>
      </c>
      <c r="K38" s="45">
        <f t="shared" si="8"/>
        <v>0</v>
      </c>
      <c r="L38" s="46">
        <f t="shared" si="30"/>
        <v>137942192</v>
      </c>
      <c r="M38" s="52">
        <f t="shared" si="2"/>
        <v>1.5086834735768885E-5</v>
      </c>
      <c r="N38" s="45">
        <v>0</v>
      </c>
      <c r="O38" s="45">
        <v>137942192</v>
      </c>
      <c r="P38" s="45">
        <f t="shared" si="31"/>
        <v>0</v>
      </c>
      <c r="Q38" s="45">
        <v>0</v>
      </c>
      <c r="R38" s="45">
        <f t="shared" si="32"/>
        <v>137942192</v>
      </c>
      <c r="S38" s="45">
        <f t="shared" si="33"/>
        <v>137942192</v>
      </c>
      <c r="T38" s="45">
        <v>0</v>
      </c>
      <c r="U38" s="45">
        <f t="shared" si="34"/>
        <v>0</v>
      </c>
      <c r="V38" s="45">
        <v>0</v>
      </c>
      <c r="W38" s="48">
        <f t="shared" si="35"/>
        <v>0</v>
      </c>
      <c r="X38" s="54">
        <f t="shared" si="4"/>
        <v>0</v>
      </c>
      <c r="Y38" s="54">
        <f t="shared" si="5"/>
        <v>0</v>
      </c>
      <c r="Z38" s="54">
        <f t="shared" si="6"/>
        <v>0</v>
      </c>
      <c r="AA38" s="54" t="s">
        <v>40</v>
      </c>
      <c r="AB38" s="178" t="s">
        <v>40</v>
      </c>
    </row>
    <row r="39" spans="1:28" s="6" customFormat="1" ht="42" customHeight="1" x14ac:dyDescent="0.25">
      <c r="A39" s="113" t="s">
        <v>98</v>
      </c>
      <c r="B39" s="32" t="s">
        <v>41</v>
      </c>
      <c r="C39" s="32">
        <v>20</v>
      </c>
      <c r="D39" s="32" t="s">
        <v>38</v>
      </c>
      <c r="E39" s="39" t="s">
        <v>99</v>
      </c>
      <c r="F39" s="59">
        <v>7134940000</v>
      </c>
      <c r="G39" s="59">
        <v>0</v>
      </c>
      <c r="H39" s="59">
        <v>0</v>
      </c>
      <c r="I39" s="59">
        <v>0</v>
      </c>
      <c r="J39" s="59">
        <v>0</v>
      </c>
      <c r="K39" s="40">
        <f t="shared" si="8"/>
        <v>0</v>
      </c>
      <c r="L39" s="41">
        <f t="shared" si="30"/>
        <v>7134940000</v>
      </c>
      <c r="M39" s="318">
        <f t="shared" si="2"/>
        <v>7.8035341521633095E-4</v>
      </c>
      <c r="N39" s="59">
        <v>7134940000</v>
      </c>
      <c r="O39" s="59">
        <v>0</v>
      </c>
      <c r="P39" s="59">
        <f t="shared" si="31"/>
        <v>7134940000</v>
      </c>
      <c r="Q39" s="60">
        <v>0</v>
      </c>
      <c r="R39" s="59">
        <f t="shared" si="32"/>
        <v>7134940000</v>
      </c>
      <c r="S39" s="59">
        <f t="shared" si="33"/>
        <v>0</v>
      </c>
      <c r="T39" s="60">
        <v>0</v>
      </c>
      <c r="U39" s="59">
        <f t="shared" si="34"/>
        <v>0</v>
      </c>
      <c r="V39" s="60">
        <v>0</v>
      </c>
      <c r="W39" s="61">
        <f t="shared" si="35"/>
        <v>0</v>
      </c>
      <c r="X39" s="176">
        <f t="shared" si="4"/>
        <v>0</v>
      </c>
      <c r="Y39" s="176">
        <f t="shared" si="5"/>
        <v>0</v>
      </c>
      <c r="Z39" s="176">
        <f t="shared" si="6"/>
        <v>0</v>
      </c>
      <c r="AA39" s="176" t="s">
        <v>40</v>
      </c>
      <c r="AB39" s="177" t="s">
        <v>40</v>
      </c>
    </row>
    <row r="40" spans="1:28" ht="42" customHeight="1" x14ac:dyDescent="0.25">
      <c r="A40" s="113" t="s">
        <v>100</v>
      </c>
      <c r="B40" s="32" t="s">
        <v>41</v>
      </c>
      <c r="C40" s="32">
        <v>20</v>
      </c>
      <c r="D40" s="32" t="s">
        <v>38</v>
      </c>
      <c r="E40" s="39" t="s">
        <v>101</v>
      </c>
      <c r="F40" s="59">
        <f>+F41+F47</f>
        <v>22397242000</v>
      </c>
      <c r="G40" s="59">
        <f>+G41+G47</f>
        <v>0</v>
      </c>
      <c r="H40" s="59">
        <f>+H41+H47</f>
        <v>0</v>
      </c>
      <c r="I40" s="59">
        <f>+I41+I47</f>
        <v>360613757</v>
      </c>
      <c r="J40" s="59">
        <f>+J41+J47</f>
        <v>360613757</v>
      </c>
      <c r="K40" s="40">
        <f t="shared" si="8"/>
        <v>0</v>
      </c>
      <c r="L40" s="59">
        <f>+L41+L47</f>
        <v>22397242000</v>
      </c>
      <c r="M40" s="318">
        <f t="shared" si="2"/>
        <v>2.4496021390686741E-3</v>
      </c>
      <c r="N40" s="59">
        <f t="shared" ref="N40:W40" si="36">+N41+N47</f>
        <v>0</v>
      </c>
      <c r="O40" s="59">
        <f>+O41+O47</f>
        <v>21399455399.25</v>
      </c>
      <c r="P40" s="59">
        <f>+P41+P47</f>
        <v>997786600.74999905</v>
      </c>
      <c r="Q40" s="59">
        <f t="shared" si="36"/>
        <v>19150361435.23</v>
      </c>
      <c r="R40" s="59">
        <f t="shared" si="36"/>
        <v>3163399489.5099993</v>
      </c>
      <c r="S40" s="62">
        <f t="shared" si="36"/>
        <v>2249093964.02</v>
      </c>
      <c r="T40" s="59">
        <f t="shared" si="36"/>
        <v>7724952648.5199995</v>
      </c>
      <c r="U40" s="59">
        <f t="shared" si="36"/>
        <v>11425408786.710001</v>
      </c>
      <c r="V40" s="59">
        <f t="shared" si="36"/>
        <v>7631553881.5199995</v>
      </c>
      <c r="W40" s="59">
        <f t="shared" si="36"/>
        <v>93398767.00000006</v>
      </c>
      <c r="X40" s="176">
        <f t="shared" si="4"/>
        <v>0.85503212561752018</v>
      </c>
      <c r="Y40" s="176">
        <f t="shared" si="5"/>
        <v>0.34490642412668487</v>
      </c>
      <c r="Z40" s="176">
        <f t="shared" si="6"/>
        <v>0.34073632287046768</v>
      </c>
      <c r="AA40" s="176">
        <f t="shared" ref="AA40:AA96" si="37">+T40/Q40</f>
        <v>0.40338416977910274</v>
      </c>
      <c r="AB40" s="177">
        <f t="shared" ref="AB40:AB96" si="38">+V40/T40</f>
        <v>0.98790947061430934</v>
      </c>
    </row>
    <row r="41" spans="1:28" ht="42" customHeight="1" x14ac:dyDescent="0.25">
      <c r="A41" s="113" t="s">
        <v>102</v>
      </c>
      <c r="B41" s="32" t="s">
        <v>41</v>
      </c>
      <c r="C41" s="32">
        <v>20</v>
      </c>
      <c r="D41" s="32" t="s">
        <v>38</v>
      </c>
      <c r="E41" s="39" t="s">
        <v>103</v>
      </c>
      <c r="F41" s="62">
        <f>+F42</f>
        <v>128000000</v>
      </c>
      <c r="G41" s="62">
        <f>+G42</f>
        <v>0</v>
      </c>
      <c r="H41" s="62">
        <f>+H42</f>
        <v>0</v>
      </c>
      <c r="I41" s="62">
        <f>+I42</f>
        <v>20000</v>
      </c>
      <c r="J41" s="62">
        <f>+J42</f>
        <v>0</v>
      </c>
      <c r="K41" s="40">
        <f t="shared" si="8"/>
        <v>20000</v>
      </c>
      <c r="L41" s="62">
        <f>+L42</f>
        <v>128020000</v>
      </c>
      <c r="M41" s="319">
        <f t="shared" si="2"/>
        <v>1.4001637605361038E-5</v>
      </c>
      <c r="N41" s="62">
        <f t="shared" ref="N41:W41" si="39">+N42</f>
        <v>0</v>
      </c>
      <c r="O41" s="62">
        <f>+O42</f>
        <v>126020000</v>
      </c>
      <c r="P41" s="62">
        <f>+P42</f>
        <v>2000000</v>
      </c>
      <c r="Q41" s="62">
        <f t="shared" si="39"/>
        <v>125957391.54000001</v>
      </c>
      <c r="R41" s="62">
        <f t="shared" si="39"/>
        <v>2062608.4599999934</v>
      </c>
      <c r="S41" s="62">
        <f t="shared" si="39"/>
        <v>62608.459999993443</v>
      </c>
      <c r="T41" s="62">
        <f t="shared" si="39"/>
        <v>1005963.54</v>
      </c>
      <c r="U41" s="62">
        <f t="shared" si="39"/>
        <v>124951428</v>
      </c>
      <c r="V41" s="62">
        <f t="shared" si="39"/>
        <v>1005963.54</v>
      </c>
      <c r="W41" s="62">
        <f t="shared" si="39"/>
        <v>0</v>
      </c>
      <c r="X41" s="176">
        <f t="shared" si="4"/>
        <v>0.9838883888454929</v>
      </c>
      <c r="Y41" s="176">
        <f t="shared" si="5"/>
        <v>7.8578623652554285E-3</v>
      </c>
      <c r="Z41" s="176">
        <f t="shared" si="6"/>
        <v>7.8578623652554285E-3</v>
      </c>
      <c r="AA41" s="176">
        <f t="shared" si="37"/>
        <v>7.9865383658769915E-3</v>
      </c>
      <c r="AB41" s="177">
        <f t="shared" si="38"/>
        <v>1</v>
      </c>
    </row>
    <row r="42" spans="1:28" ht="42" customHeight="1" x14ac:dyDescent="0.25">
      <c r="A42" s="113" t="s">
        <v>104</v>
      </c>
      <c r="B42" s="32" t="s">
        <v>41</v>
      </c>
      <c r="C42" s="32">
        <v>20</v>
      </c>
      <c r="D42" s="32" t="s">
        <v>38</v>
      </c>
      <c r="E42" s="39" t="s">
        <v>105</v>
      </c>
      <c r="F42" s="59">
        <f>+F45+F43</f>
        <v>128000000</v>
      </c>
      <c r="G42" s="59">
        <f>+G45+G43</f>
        <v>0</v>
      </c>
      <c r="H42" s="59">
        <f>+H45+H43</f>
        <v>0</v>
      </c>
      <c r="I42" s="59">
        <f>+I45+I43</f>
        <v>20000</v>
      </c>
      <c r="J42" s="59">
        <f>+J45+J43</f>
        <v>0</v>
      </c>
      <c r="K42" s="40">
        <f t="shared" si="8"/>
        <v>20000</v>
      </c>
      <c r="L42" s="59">
        <f>+L45+L43</f>
        <v>128020000</v>
      </c>
      <c r="M42" s="319">
        <f t="shared" si="2"/>
        <v>1.4001637605361038E-5</v>
      </c>
      <c r="N42" s="59">
        <f t="shared" ref="N42:W42" si="40">+N45+N43</f>
        <v>0</v>
      </c>
      <c r="O42" s="59">
        <f>+O45+O43</f>
        <v>126020000</v>
      </c>
      <c r="P42" s="59">
        <f>+P45+P43</f>
        <v>2000000</v>
      </c>
      <c r="Q42" s="59">
        <f t="shared" si="40"/>
        <v>125957391.54000001</v>
      </c>
      <c r="R42" s="59">
        <f t="shared" si="40"/>
        <v>2062608.4599999934</v>
      </c>
      <c r="S42" s="59">
        <f t="shared" si="40"/>
        <v>62608.459999993443</v>
      </c>
      <c r="T42" s="59">
        <f t="shared" si="40"/>
        <v>1005963.54</v>
      </c>
      <c r="U42" s="59">
        <f t="shared" si="40"/>
        <v>124951428</v>
      </c>
      <c r="V42" s="59">
        <f t="shared" si="40"/>
        <v>1005963.54</v>
      </c>
      <c r="W42" s="59">
        <f t="shared" si="40"/>
        <v>0</v>
      </c>
      <c r="X42" s="176">
        <f t="shared" si="4"/>
        <v>0.9838883888454929</v>
      </c>
      <c r="Y42" s="176">
        <f t="shared" si="5"/>
        <v>7.8578623652554285E-3</v>
      </c>
      <c r="Z42" s="176">
        <f t="shared" si="6"/>
        <v>7.8578623652554285E-3</v>
      </c>
      <c r="AA42" s="176">
        <f t="shared" si="37"/>
        <v>7.9865383658769915E-3</v>
      </c>
      <c r="AB42" s="177">
        <f t="shared" si="38"/>
        <v>1</v>
      </c>
    </row>
    <row r="43" spans="1:28" ht="42" customHeight="1" x14ac:dyDescent="0.25">
      <c r="A43" s="113" t="s">
        <v>106</v>
      </c>
      <c r="B43" s="32" t="s">
        <v>41</v>
      </c>
      <c r="C43" s="32">
        <v>20</v>
      </c>
      <c r="D43" s="32" t="s">
        <v>38</v>
      </c>
      <c r="E43" s="39" t="s">
        <v>107</v>
      </c>
      <c r="F43" s="59">
        <f>+F44</f>
        <v>125000000</v>
      </c>
      <c r="G43" s="59">
        <f>+G44</f>
        <v>0</v>
      </c>
      <c r="H43" s="59">
        <f>+H44</f>
        <v>0</v>
      </c>
      <c r="I43" s="59">
        <f>+I44</f>
        <v>20000</v>
      </c>
      <c r="J43" s="59">
        <f>+J44</f>
        <v>0</v>
      </c>
      <c r="K43" s="40">
        <f t="shared" si="8"/>
        <v>20000</v>
      </c>
      <c r="L43" s="59">
        <f>+L44</f>
        <v>125020000</v>
      </c>
      <c r="M43" s="319">
        <f t="shared" si="2"/>
        <v>1.3673525491503179E-5</v>
      </c>
      <c r="N43" s="59">
        <f t="shared" ref="N43:W43" si="41">+N44</f>
        <v>0</v>
      </c>
      <c r="O43" s="59">
        <f>+O44</f>
        <v>125020000</v>
      </c>
      <c r="P43" s="59">
        <f>+P44</f>
        <v>0</v>
      </c>
      <c r="Q43" s="59">
        <f t="shared" si="41"/>
        <v>124957391.54000001</v>
      </c>
      <c r="R43" s="59">
        <f t="shared" si="41"/>
        <v>62608.459999993443</v>
      </c>
      <c r="S43" s="59">
        <f t="shared" si="41"/>
        <v>62608.459999993443</v>
      </c>
      <c r="T43" s="59">
        <f t="shared" si="41"/>
        <v>5963.54</v>
      </c>
      <c r="U43" s="59">
        <f t="shared" si="41"/>
        <v>124951428</v>
      </c>
      <c r="V43" s="59">
        <f t="shared" si="41"/>
        <v>5963.54</v>
      </c>
      <c r="W43" s="59">
        <f t="shared" si="41"/>
        <v>0</v>
      </c>
      <c r="X43" s="176">
        <f t="shared" si="4"/>
        <v>0.9994992124460087</v>
      </c>
      <c r="Y43" s="183">
        <f t="shared" si="5"/>
        <v>4.7700687889937612E-5</v>
      </c>
      <c r="Z43" s="183">
        <f t="shared" si="6"/>
        <v>4.7700687889937612E-5</v>
      </c>
      <c r="AA43" s="183">
        <f t="shared" si="37"/>
        <v>4.7724587769511948E-5</v>
      </c>
      <c r="AB43" s="177">
        <f t="shared" si="38"/>
        <v>1</v>
      </c>
    </row>
    <row r="44" spans="1:28" ht="42" customHeight="1" x14ac:dyDescent="0.25">
      <c r="A44" s="114" t="s">
        <v>108</v>
      </c>
      <c r="B44" s="43" t="s">
        <v>41</v>
      </c>
      <c r="C44" s="43">
        <v>20</v>
      </c>
      <c r="D44" s="43" t="s">
        <v>38</v>
      </c>
      <c r="E44" s="44" t="s">
        <v>109</v>
      </c>
      <c r="F44" s="45">
        <v>125000000</v>
      </c>
      <c r="G44" s="45">
        <v>0</v>
      </c>
      <c r="H44" s="45">
        <v>0</v>
      </c>
      <c r="I44" s="45">
        <v>20000</v>
      </c>
      <c r="J44" s="45">
        <v>0</v>
      </c>
      <c r="K44" s="45">
        <f t="shared" si="8"/>
        <v>20000</v>
      </c>
      <c r="L44" s="46">
        <f>+F44+K44</f>
        <v>125020000</v>
      </c>
      <c r="M44" s="52">
        <f t="shared" si="2"/>
        <v>1.3673525491503179E-5</v>
      </c>
      <c r="N44" s="45">
        <v>0</v>
      </c>
      <c r="O44" s="45">
        <v>125020000</v>
      </c>
      <c r="P44" s="45">
        <f>L44-O44</f>
        <v>0</v>
      </c>
      <c r="Q44" s="45">
        <v>124957391.54000001</v>
      </c>
      <c r="R44" s="45">
        <f>+L44-Q44</f>
        <v>62608.459999993443</v>
      </c>
      <c r="S44" s="45">
        <f>O44-Q44</f>
        <v>62608.459999993443</v>
      </c>
      <c r="T44" s="45">
        <v>5963.54</v>
      </c>
      <c r="U44" s="45">
        <f>+Q44-T44</f>
        <v>124951428</v>
      </c>
      <c r="V44" s="45">
        <v>5963.54</v>
      </c>
      <c r="W44" s="48">
        <f>+T44-V44</f>
        <v>0</v>
      </c>
      <c r="X44" s="54">
        <f t="shared" si="4"/>
        <v>0.9994992124460087</v>
      </c>
      <c r="Y44" s="182">
        <f t="shared" si="5"/>
        <v>4.7700687889937612E-5</v>
      </c>
      <c r="Z44" s="182">
        <f t="shared" si="6"/>
        <v>4.7700687889937612E-5</v>
      </c>
      <c r="AA44" s="182">
        <f t="shared" si="37"/>
        <v>4.7724587769511948E-5</v>
      </c>
      <c r="AB44" s="178">
        <f t="shared" si="38"/>
        <v>1</v>
      </c>
    </row>
    <row r="45" spans="1:28" ht="42" customHeight="1" x14ac:dyDescent="0.25">
      <c r="A45" s="113" t="s">
        <v>110</v>
      </c>
      <c r="B45" s="32" t="s">
        <v>41</v>
      </c>
      <c r="C45" s="32">
        <v>20</v>
      </c>
      <c r="D45" s="32" t="s">
        <v>38</v>
      </c>
      <c r="E45" s="39" t="s">
        <v>111</v>
      </c>
      <c r="F45" s="59">
        <f>+F46</f>
        <v>3000000</v>
      </c>
      <c r="G45" s="59">
        <f>+G46</f>
        <v>0</v>
      </c>
      <c r="H45" s="59">
        <f>+H46</f>
        <v>0</v>
      </c>
      <c r="I45" s="59">
        <f>+I46</f>
        <v>0</v>
      </c>
      <c r="J45" s="59">
        <f>+J46</f>
        <v>0</v>
      </c>
      <c r="K45" s="40">
        <f t="shared" si="8"/>
        <v>0</v>
      </c>
      <c r="L45" s="59">
        <f>+L46</f>
        <v>3000000</v>
      </c>
      <c r="M45" s="320">
        <f t="shared" si="2"/>
        <v>3.2811211385785907E-7</v>
      </c>
      <c r="N45" s="59">
        <f t="shared" ref="N45:W45" si="42">+N46</f>
        <v>0</v>
      </c>
      <c r="O45" s="59">
        <f>+O46</f>
        <v>1000000</v>
      </c>
      <c r="P45" s="59">
        <f>+P46</f>
        <v>2000000</v>
      </c>
      <c r="Q45" s="59">
        <f t="shared" si="42"/>
        <v>1000000</v>
      </c>
      <c r="R45" s="59">
        <f>+R46</f>
        <v>2000000</v>
      </c>
      <c r="S45" s="59">
        <f t="shared" si="42"/>
        <v>0</v>
      </c>
      <c r="T45" s="59">
        <f t="shared" si="42"/>
        <v>1000000</v>
      </c>
      <c r="U45" s="59">
        <f t="shared" si="42"/>
        <v>0</v>
      </c>
      <c r="V45" s="59">
        <f t="shared" si="42"/>
        <v>1000000</v>
      </c>
      <c r="W45" s="59">
        <f t="shared" si="42"/>
        <v>0</v>
      </c>
      <c r="X45" s="176">
        <f t="shared" si="4"/>
        <v>0.33333333333333331</v>
      </c>
      <c r="Y45" s="176">
        <f t="shared" si="5"/>
        <v>0.33333333333333331</v>
      </c>
      <c r="Z45" s="176">
        <f t="shared" si="6"/>
        <v>0.33333333333333331</v>
      </c>
      <c r="AA45" s="176">
        <f t="shared" si="37"/>
        <v>1</v>
      </c>
      <c r="AB45" s="177">
        <f t="shared" si="38"/>
        <v>1</v>
      </c>
    </row>
    <row r="46" spans="1:28" ht="42" customHeight="1" x14ac:dyDescent="0.25">
      <c r="A46" s="114" t="s">
        <v>112</v>
      </c>
      <c r="B46" s="43" t="s">
        <v>41</v>
      </c>
      <c r="C46" s="43">
        <v>20</v>
      </c>
      <c r="D46" s="43" t="s">
        <v>38</v>
      </c>
      <c r="E46" s="44" t="s">
        <v>113</v>
      </c>
      <c r="F46" s="45">
        <v>3000000</v>
      </c>
      <c r="G46" s="45">
        <v>0</v>
      </c>
      <c r="H46" s="45">
        <v>0</v>
      </c>
      <c r="I46" s="45">
        <v>0</v>
      </c>
      <c r="J46" s="45">
        <v>0</v>
      </c>
      <c r="K46" s="45">
        <f t="shared" si="8"/>
        <v>0</v>
      </c>
      <c r="L46" s="46">
        <f>+F46+K46</f>
        <v>3000000</v>
      </c>
      <c r="M46" s="50">
        <f t="shared" si="2"/>
        <v>3.2811211385785907E-7</v>
      </c>
      <c r="N46" s="45">
        <v>0</v>
      </c>
      <c r="O46" s="45">
        <v>1000000</v>
      </c>
      <c r="P46" s="45">
        <f>L46-O46</f>
        <v>2000000</v>
      </c>
      <c r="Q46" s="45">
        <v>1000000</v>
      </c>
      <c r="R46" s="45">
        <f>+L46-Q46</f>
        <v>2000000</v>
      </c>
      <c r="S46" s="45">
        <f>O46-Q46</f>
        <v>0</v>
      </c>
      <c r="T46" s="45">
        <v>1000000</v>
      </c>
      <c r="U46" s="45">
        <f>+Q46-T46</f>
        <v>0</v>
      </c>
      <c r="V46" s="45">
        <v>1000000</v>
      </c>
      <c r="W46" s="48">
        <f>+T46-V46</f>
        <v>0</v>
      </c>
      <c r="X46" s="54">
        <f t="shared" si="4"/>
        <v>0.33333333333333331</v>
      </c>
      <c r="Y46" s="54">
        <f t="shared" si="5"/>
        <v>0.33333333333333331</v>
      </c>
      <c r="Z46" s="54">
        <f t="shared" si="6"/>
        <v>0.33333333333333331</v>
      </c>
      <c r="AA46" s="54">
        <f t="shared" si="37"/>
        <v>1</v>
      </c>
      <c r="AB46" s="178">
        <f t="shared" si="38"/>
        <v>1</v>
      </c>
    </row>
    <row r="47" spans="1:28" ht="42" customHeight="1" x14ac:dyDescent="0.25">
      <c r="A47" s="113" t="s">
        <v>114</v>
      </c>
      <c r="B47" s="32" t="s">
        <v>41</v>
      </c>
      <c r="C47" s="32">
        <v>20</v>
      </c>
      <c r="D47" s="32" t="s">
        <v>38</v>
      </c>
      <c r="E47" s="39" t="s">
        <v>115</v>
      </c>
      <c r="F47" s="62">
        <f>+F48+F67</f>
        <v>22269242000</v>
      </c>
      <c r="G47" s="62">
        <f>+G48+G67</f>
        <v>0</v>
      </c>
      <c r="H47" s="62">
        <f>+H48+H67</f>
        <v>0</v>
      </c>
      <c r="I47" s="62">
        <f>+I48+I67</f>
        <v>360593757</v>
      </c>
      <c r="J47" s="62">
        <f>+J48+J67</f>
        <v>360613757</v>
      </c>
      <c r="K47" s="40">
        <f t="shared" si="8"/>
        <v>-20000</v>
      </c>
      <c r="L47" s="62">
        <f>+L48+L67</f>
        <v>22269222000</v>
      </c>
      <c r="M47" s="319">
        <f t="shared" si="2"/>
        <v>2.4356005014633132E-3</v>
      </c>
      <c r="N47" s="62">
        <f t="shared" ref="N47:W47" si="43">+N48+N67</f>
        <v>0</v>
      </c>
      <c r="O47" s="62">
        <f>+O48+O67</f>
        <v>21273435399.25</v>
      </c>
      <c r="P47" s="62">
        <f>+P48+P67</f>
        <v>995786600.74999905</v>
      </c>
      <c r="Q47" s="62">
        <f t="shared" si="43"/>
        <v>19024404043.689999</v>
      </c>
      <c r="R47" s="62">
        <f t="shared" si="43"/>
        <v>3161336881.0499992</v>
      </c>
      <c r="S47" s="62">
        <f t="shared" si="43"/>
        <v>2249031355.5599999</v>
      </c>
      <c r="T47" s="62">
        <f t="shared" si="43"/>
        <v>7723946684.9799995</v>
      </c>
      <c r="U47" s="62">
        <f t="shared" si="43"/>
        <v>11300457358.710001</v>
      </c>
      <c r="V47" s="62">
        <f t="shared" si="43"/>
        <v>7630547917.9799995</v>
      </c>
      <c r="W47" s="62">
        <f t="shared" si="43"/>
        <v>93398767.00000006</v>
      </c>
      <c r="X47" s="176">
        <f t="shared" si="4"/>
        <v>0.85429136427352503</v>
      </c>
      <c r="Y47" s="176">
        <f t="shared" si="5"/>
        <v>0.34684402917084395</v>
      </c>
      <c r="Z47" s="176">
        <f t="shared" si="6"/>
        <v>0.34264995508060403</v>
      </c>
      <c r="AA47" s="176">
        <f t="shared" si="37"/>
        <v>0.40600203124585516</v>
      </c>
      <c r="AB47" s="177">
        <f t="shared" si="38"/>
        <v>0.98790789594889061</v>
      </c>
    </row>
    <row r="48" spans="1:28" ht="42" customHeight="1" x14ac:dyDescent="0.25">
      <c r="A48" s="113" t="s">
        <v>116</v>
      </c>
      <c r="B48" s="32" t="s">
        <v>41</v>
      </c>
      <c r="C48" s="32">
        <v>20</v>
      </c>
      <c r="D48" s="32" t="s">
        <v>38</v>
      </c>
      <c r="E48" s="39" t="s">
        <v>117</v>
      </c>
      <c r="F48" s="59">
        <f>+F49+F53+F61</f>
        <v>533560629</v>
      </c>
      <c r="G48" s="59">
        <f>+G49+G53+G61</f>
        <v>0</v>
      </c>
      <c r="H48" s="59">
        <f>+H49+H53+H61</f>
        <v>0</v>
      </c>
      <c r="I48" s="59">
        <f>+I49+I53+I61</f>
        <v>81528757</v>
      </c>
      <c r="J48" s="59">
        <f>+J49+J53+J61</f>
        <v>19194708</v>
      </c>
      <c r="K48" s="40">
        <f t="shared" si="8"/>
        <v>62334049</v>
      </c>
      <c r="L48" s="59">
        <f>+L49+L53+L61</f>
        <v>595894678</v>
      </c>
      <c r="M48" s="319">
        <f t="shared" si="2"/>
        <v>6.5173420811742746E-5</v>
      </c>
      <c r="N48" s="59">
        <f t="shared" ref="N48:W48" si="44">+N49+N53+N61</f>
        <v>0</v>
      </c>
      <c r="O48" s="59">
        <f>+O49+O53+O61</f>
        <v>396670308.84000003</v>
      </c>
      <c r="P48" s="59">
        <f>+P49+P53+P61</f>
        <v>199224369.16</v>
      </c>
      <c r="Q48" s="59">
        <f t="shared" si="44"/>
        <v>181753635.30000004</v>
      </c>
      <c r="R48" s="59">
        <f t="shared" si="44"/>
        <v>414141042.70000005</v>
      </c>
      <c r="S48" s="59">
        <f t="shared" si="44"/>
        <v>214916673.53999999</v>
      </c>
      <c r="T48" s="59">
        <f t="shared" si="44"/>
        <v>92469107.450000003</v>
      </c>
      <c r="U48" s="59">
        <f t="shared" si="44"/>
        <v>89284527.850000009</v>
      </c>
      <c r="V48" s="59">
        <f t="shared" si="44"/>
        <v>92469107.450000003</v>
      </c>
      <c r="W48" s="59">
        <f t="shared" si="44"/>
        <v>0</v>
      </c>
      <c r="X48" s="176">
        <f t="shared" si="4"/>
        <v>0.30500966363723764</v>
      </c>
      <c r="Y48" s="176">
        <f t="shared" si="5"/>
        <v>0.15517693119924122</v>
      </c>
      <c r="Z48" s="176">
        <f t="shared" si="6"/>
        <v>0.15517693119924122</v>
      </c>
      <c r="AA48" s="176">
        <f t="shared" si="37"/>
        <v>0.50876070400117046</v>
      </c>
      <c r="AB48" s="177">
        <f t="shared" si="38"/>
        <v>1</v>
      </c>
    </row>
    <row r="49" spans="1:28" ht="66" customHeight="1" x14ac:dyDescent="0.25">
      <c r="A49" s="113" t="s">
        <v>118</v>
      </c>
      <c r="B49" s="32" t="s">
        <v>41</v>
      </c>
      <c r="C49" s="32">
        <v>20</v>
      </c>
      <c r="D49" s="32" t="s">
        <v>38</v>
      </c>
      <c r="E49" s="39" t="s">
        <v>119</v>
      </c>
      <c r="F49" s="59">
        <f>+F50+F51+F52</f>
        <v>231500000</v>
      </c>
      <c r="G49" s="59">
        <f>+G50+G51+G52</f>
        <v>0</v>
      </c>
      <c r="H49" s="59">
        <f>+H50+H51+H52</f>
        <v>0</v>
      </c>
      <c r="I49" s="59">
        <f>+I50+I51+I52</f>
        <v>1609280</v>
      </c>
      <c r="J49" s="59">
        <f>+J50+J51+J52</f>
        <v>4000000</v>
      </c>
      <c r="K49" s="40">
        <f t="shared" si="8"/>
        <v>-2390720</v>
      </c>
      <c r="L49" s="59">
        <f>+L50+L51+L52</f>
        <v>229109280</v>
      </c>
      <c r="M49" s="319">
        <f t="shared" si="2"/>
        <v>2.505784338841737E-5</v>
      </c>
      <c r="N49" s="59">
        <f t="shared" ref="N49:W49" si="45">+N50+N51+N52</f>
        <v>0</v>
      </c>
      <c r="O49" s="59">
        <f>+O50+O51+O52</f>
        <v>200652916.98000002</v>
      </c>
      <c r="P49" s="59">
        <f>+P50+P51+P52</f>
        <v>28456363.019999996</v>
      </c>
      <c r="Q49" s="59">
        <f t="shared" si="45"/>
        <v>55307837.640000001</v>
      </c>
      <c r="R49" s="59">
        <f t="shared" si="45"/>
        <v>173801442.36000001</v>
      </c>
      <c r="S49" s="59">
        <f t="shared" si="45"/>
        <v>145345079.34</v>
      </c>
      <c r="T49" s="59">
        <f t="shared" si="45"/>
        <v>28740866.050000001</v>
      </c>
      <c r="U49" s="59">
        <f t="shared" si="45"/>
        <v>26566971.590000004</v>
      </c>
      <c r="V49" s="59">
        <f t="shared" si="45"/>
        <v>28740866.050000001</v>
      </c>
      <c r="W49" s="59">
        <f t="shared" si="45"/>
        <v>0</v>
      </c>
      <c r="X49" s="176">
        <f t="shared" si="4"/>
        <v>0.24140374252845628</v>
      </c>
      <c r="Y49" s="176">
        <f t="shared" si="5"/>
        <v>0.12544610174672977</v>
      </c>
      <c r="Z49" s="176">
        <f t="shared" si="6"/>
        <v>0.12544610174672977</v>
      </c>
      <c r="AA49" s="176">
        <f t="shared" si="37"/>
        <v>0.51965267991627095</v>
      </c>
      <c r="AB49" s="177">
        <f t="shared" si="38"/>
        <v>1</v>
      </c>
    </row>
    <row r="50" spans="1:28" ht="66" customHeight="1" x14ac:dyDescent="0.25">
      <c r="A50" s="114" t="s">
        <v>120</v>
      </c>
      <c r="B50" s="43" t="s">
        <v>41</v>
      </c>
      <c r="C50" s="43">
        <v>20</v>
      </c>
      <c r="D50" s="43" t="s">
        <v>38</v>
      </c>
      <c r="E50" s="44" t="s">
        <v>121</v>
      </c>
      <c r="F50" s="45">
        <v>101000000</v>
      </c>
      <c r="G50" s="45">
        <v>0</v>
      </c>
      <c r="H50" s="45">
        <v>0</v>
      </c>
      <c r="I50" s="45">
        <v>0</v>
      </c>
      <c r="J50" s="45">
        <v>0</v>
      </c>
      <c r="K50" s="45">
        <f t="shared" si="8"/>
        <v>0</v>
      </c>
      <c r="L50" s="46">
        <f>+F50+K50</f>
        <v>101000000</v>
      </c>
      <c r="M50" s="52">
        <f t="shared" si="2"/>
        <v>1.1046441166547921E-5</v>
      </c>
      <c r="N50" s="45">
        <v>0</v>
      </c>
      <c r="O50" s="45">
        <v>73608386.980000004</v>
      </c>
      <c r="P50" s="45">
        <f>L50-O50</f>
        <v>27391613.019999996</v>
      </c>
      <c r="Q50" s="45">
        <v>52805246.630000003</v>
      </c>
      <c r="R50" s="45">
        <f>+L50-Q50</f>
        <v>48194753.369999997</v>
      </c>
      <c r="S50" s="45">
        <f>O50-Q50</f>
        <v>20803140.350000001</v>
      </c>
      <c r="T50" s="45">
        <v>27748466.039999999</v>
      </c>
      <c r="U50" s="45">
        <f>+Q50-T50</f>
        <v>25056780.590000004</v>
      </c>
      <c r="V50" s="45">
        <v>27748466.039999999</v>
      </c>
      <c r="W50" s="48">
        <f>+T50-V50</f>
        <v>0</v>
      </c>
      <c r="X50" s="54">
        <f t="shared" si="4"/>
        <v>0.52282422405940598</v>
      </c>
      <c r="Y50" s="54">
        <f t="shared" si="5"/>
        <v>0.27473728752475246</v>
      </c>
      <c r="Z50" s="54">
        <f t="shared" si="6"/>
        <v>0.27473728752475246</v>
      </c>
      <c r="AA50" s="54">
        <f t="shared" si="37"/>
        <v>0.52548691296586791</v>
      </c>
      <c r="AB50" s="178">
        <f t="shared" si="38"/>
        <v>1</v>
      </c>
    </row>
    <row r="51" spans="1:28" ht="42" customHeight="1" x14ac:dyDescent="0.25">
      <c r="A51" s="114" t="s">
        <v>122</v>
      </c>
      <c r="B51" s="43" t="s">
        <v>41</v>
      </c>
      <c r="C51" s="43">
        <v>20</v>
      </c>
      <c r="D51" s="43" t="s">
        <v>38</v>
      </c>
      <c r="E51" s="44" t="s">
        <v>123</v>
      </c>
      <c r="F51" s="45">
        <v>2500000</v>
      </c>
      <c r="G51" s="45">
        <v>0</v>
      </c>
      <c r="H51" s="45">
        <v>0</v>
      </c>
      <c r="I51" s="45">
        <v>1609280</v>
      </c>
      <c r="J51" s="45">
        <v>0</v>
      </c>
      <c r="K51" s="45">
        <f t="shared" si="8"/>
        <v>1609280</v>
      </c>
      <c r="L51" s="46">
        <f>+F51+K51</f>
        <v>4109280</v>
      </c>
      <c r="M51" s="50">
        <f t="shared" si="2"/>
        <v>4.4943484907794099E-7</v>
      </c>
      <c r="N51" s="45">
        <v>0</v>
      </c>
      <c r="O51" s="45">
        <v>3109280</v>
      </c>
      <c r="P51" s="45">
        <f>L51-O51</f>
        <v>1000000</v>
      </c>
      <c r="Q51" s="45">
        <v>2499574.0099999998</v>
      </c>
      <c r="R51" s="45">
        <f>+L51-Q51</f>
        <v>1609705.9900000002</v>
      </c>
      <c r="S51" s="45">
        <f>O51-Q51</f>
        <v>609705.99000000022</v>
      </c>
      <c r="T51" s="45">
        <v>989383.01</v>
      </c>
      <c r="U51" s="45">
        <f>+Q51-T51</f>
        <v>1510190.9999999998</v>
      </c>
      <c r="V51" s="45">
        <v>989383.01</v>
      </c>
      <c r="W51" s="48">
        <f>+T51-V51</f>
        <v>0</v>
      </c>
      <c r="X51" s="54">
        <f t="shared" si="4"/>
        <v>0.60827541807810603</v>
      </c>
      <c r="Y51" s="54">
        <f t="shared" si="5"/>
        <v>0.24076797151812482</v>
      </c>
      <c r="Z51" s="54">
        <f t="shared" si="6"/>
        <v>0.24076797151812482</v>
      </c>
      <c r="AA51" s="54">
        <f t="shared" si="37"/>
        <v>0.39582065025552099</v>
      </c>
      <c r="AB51" s="178">
        <f t="shared" si="38"/>
        <v>1</v>
      </c>
    </row>
    <row r="52" spans="1:28" ht="42" customHeight="1" x14ac:dyDescent="0.25">
      <c r="A52" s="114" t="s">
        <v>124</v>
      </c>
      <c r="B52" s="43" t="s">
        <v>41</v>
      </c>
      <c r="C52" s="43">
        <v>20</v>
      </c>
      <c r="D52" s="43" t="s">
        <v>38</v>
      </c>
      <c r="E52" s="44" t="s">
        <v>125</v>
      </c>
      <c r="F52" s="45">
        <v>128000000</v>
      </c>
      <c r="G52" s="45">
        <v>0</v>
      </c>
      <c r="H52" s="45">
        <v>0</v>
      </c>
      <c r="I52" s="45">
        <v>0</v>
      </c>
      <c r="J52" s="45">
        <v>4000000</v>
      </c>
      <c r="K52" s="45">
        <f t="shared" si="8"/>
        <v>-4000000</v>
      </c>
      <c r="L52" s="46">
        <f>+F52+K52</f>
        <v>124000000</v>
      </c>
      <c r="M52" s="52">
        <f t="shared" si="2"/>
        <v>1.3561967372791507E-5</v>
      </c>
      <c r="N52" s="45">
        <v>0</v>
      </c>
      <c r="O52" s="45">
        <v>123935250</v>
      </c>
      <c r="P52" s="45">
        <f>L52-O52</f>
        <v>64750</v>
      </c>
      <c r="Q52" s="45">
        <v>3017</v>
      </c>
      <c r="R52" s="45">
        <f>+L52-Q52</f>
        <v>123996983</v>
      </c>
      <c r="S52" s="45">
        <f>O52-Q52</f>
        <v>123932233</v>
      </c>
      <c r="T52" s="45">
        <v>3017</v>
      </c>
      <c r="U52" s="45">
        <f>+Q52-T52</f>
        <v>0</v>
      </c>
      <c r="V52" s="45">
        <v>3017</v>
      </c>
      <c r="W52" s="48">
        <f>+T52-V52</f>
        <v>0</v>
      </c>
      <c r="X52" s="54">
        <f t="shared" si="4"/>
        <v>2.4330645161290323E-5</v>
      </c>
      <c r="Y52" s="54">
        <f t="shared" si="5"/>
        <v>2.4330645161290323E-5</v>
      </c>
      <c r="Z52" s="54">
        <f t="shared" si="6"/>
        <v>2.4330645161290323E-5</v>
      </c>
      <c r="AA52" s="54">
        <f t="shared" si="37"/>
        <v>1</v>
      </c>
      <c r="AB52" s="178">
        <f t="shared" si="38"/>
        <v>1</v>
      </c>
    </row>
    <row r="53" spans="1:28" ht="67.5" customHeight="1" x14ac:dyDescent="0.25">
      <c r="A53" s="180" t="s">
        <v>126</v>
      </c>
      <c r="B53" s="32" t="s">
        <v>41</v>
      </c>
      <c r="C53" s="32">
        <v>20</v>
      </c>
      <c r="D53" s="32" t="s">
        <v>38</v>
      </c>
      <c r="E53" s="39" t="s">
        <v>127</v>
      </c>
      <c r="F53" s="59">
        <f>SUM(F54:F60)</f>
        <v>281060629</v>
      </c>
      <c r="G53" s="59">
        <f>SUM(G54:G60)</f>
        <v>0</v>
      </c>
      <c r="H53" s="59">
        <f>SUM(H54:H60)</f>
        <v>0</v>
      </c>
      <c r="I53" s="59">
        <f>SUM(I54:I60)</f>
        <v>27675966</v>
      </c>
      <c r="J53" s="59">
        <f>SUM(J54:J60)</f>
        <v>10400000</v>
      </c>
      <c r="K53" s="40">
        <f t="shared" si="8"/>
        <v>17275966</v>
      </c>
      <c r="L53" s="59">
        <f>SUM(L54:L60)</f>
        <v>298336595</v>
      </c>
      <c r="M53" s="319">
        <f t="shared" si="2"/>
        <v>3.2629283608868658E-5</v>
      </c>
      <c r="N53" s="59">
        <f t="shared" ref="N53:W53" si="46">SUM(N54:N60)</f>
        <v>0</v>
      </c>
      <c r="O53" s="59">
        <f>SUM(O54:O60)</f>
        <v>157560626.13999999</v>
      </c>
      <c r="P53" s="59">
        <f>SUM(P54:P60)</f>
        <v>140775968.85999998</v>
      </c>
      <c r="Q53" s="59">
        <f t="shared" si="46"/>
        <v>112551197.33000001</v>
      </c>
      <c r="R53" s="59">
        <f t="shared" si="46"/>
        <v>185785397.67000002</v>
      </c>
      <c r="S53" s="59">
        <f t="shared" si="46"/>
        <v>45009428.810000002</v>
      </c>
      <c r="T53" s="59">
        <f t="shared" si="46"/>
        <v>50742897.390000001</v>
      </c>
      <c r="U53" s="59">
        <f t="shared" si="46"/>
        <v>61808299.939999998</v>
      </c>
      <c r="V53" s="59">
        <f t="shared" si="46"/>
        <v>50742897.390000001</v>
      </c>
      <c r="W53" s="59">
        <f t="shared" si="46"/>
        <v>0</v>
      </c>
      <c r="X53" s="176">
        <f t="shared" si="4"/>
        <v>0.37726245863334334</v>
      </c>
      <c r="Y53" s="176">
        <f t="shared" si="5"/>
        <v>0.17008606466799689</v>
      </c>
      <c r="Z53" s="176">
        <f t="shared" si="6"/>
        <v>0.17008606466799689</v>
      </c>
      <c r="AA53" s="176">
        <f t="shared" si="37"/>
        <v>0.45084280393056919</v>
      </c>
      <c r="AB53" s="177">
        <f t="shared" si="38"/>
        <v>1</v>
      </c>
    </row>
    <row r="54" spans="1:28" ht="70.5" customHeight="1" x14ac:dyDescent="0.25">
      <c r="A54" s="181" t="s">
        <v>128</v>
      </c>
      <c r="B54" s="43" t="s">
        <v>41</v>
      </c>
      <c r="C54" s="43">
        <v>20</v>
      </c>
      <c r="D54" s="43" t="s">
        <v>38</v>
      </c>
      <c r="E54" s="44" t="s">
        <v>129</v>
      </c>
      <c r="F54" s="45">
        <v>120811603</v>
      </c>
      <c r="G54" s="45">
        <v>0</v>
      </c>
      <c r="H54" s="45">
        <v>0</v>
      </c>
      <c r="I54" s="45">
        <v>0</v>
      </c>
      <c r="J54" s="45">
        <v>10400000</v>
      </c>
      <c r="K54" s="45">
        <f t="shared" si="8"/>
        <v>-10400000</v>
      </c>
      <c r="L54" s="46">
        <f t="shared" ref="L54:L60" si="47">+F54+K54</f>
        <v>110411603</v>
      </c>
      <c r="M54" s="52">
        <f t="shared" si="2"/>
        <v>1.207579481825491E-5</v>
      </c>
      <c r="N54" s="45">
        <v>0</v>
      </c>
      <c r="O54" s="45">
        <v>14592853.15</v>
      </c>
      <c r="P54" s="45">
        <f t="shared" ref="P54:P60" si="48">L54-O54</f>
        <v>95818749.849999994</v>
      </c>
      <c r="Q54" s="45">
        <v>11653159.550000001</v>
      </c>
      <c r="R54" s="45">
        <f t="shared" ref="R54:R60" si="49">+L54-Q54</f>
        <v>98758443.450000003</v>
      </c>
      <c r="S54" s="45">
        <f t="shared" ref="S54:S60" si="50">O54-Q54</f>
        <v>2939693.5999999996</v>
      </c>
      <c r="T54" s="45">
        <v>5439237.4000000004</v>
      </c>
      <c r="U54" s="45">
        <f t="shared" ref="U54:U60" si="51">+Q54-T54</f>
        <v>6213922.1500000004</v>
      </c>
      <c r="V54" s="45">
        <v>5439237.4000000004</v>
      </c>
      <c r="W54" s="48">
        <f t="shared" ref="W54:W60" si="52">+T54-V54</f>
        <v>0</v>
      </c>
      <c r="X54" s="54">
        <f t="shared" si="4"/>
        <v>0.10554288891177498</v>
      </c>
      <c r="Y54" s="54">
        <f t="shared" si="5"/>
        <v>4.9263277157564685E-2</v>
      </c>
      <c r="Z54" s="54">
        <f t="shared" si="6"/>
        <v>4.9263277157564685E-2</v>
      </c>
      <c r="AA54" s="54">
        <f t="shared" si="37"/>
        <v>0.46676074215425978</v>
      </c>
      <c r="AB54" s="178">
        <f t="shared" si="38"/>
        <v>1</v>
      </c>
    </row>
    <row r="55" spans="1:28" ht="70.5" customHeight="1" x14ac:dyDescent="0.25">
      <c r="A55" s="181" t="s">
        <v>130</v>
      </c>
      <c r="B55" s="43" t="s">
        <v>41</v>
      </c>
      <c r="C55" s="43">
        <v>20</v>
      </c>
      <c r="D55" s="43" t="s">
        <v>38</v>
      </c>
      <c r="E55" s="44" t="s">
        <v>131</v>
      </c>
      <c r="F55" s="45">
        <v>70953204</v>
      </c>
      <c r="G55" s="45">
        <v>0</v>
      </c>
      <c r="H55" s="45">
        <v>0</v>
      </c>
      <c r="I55" s="45">
        <v>0</v>
      </c>
      <c r="J55" s="45">
        <v>0</v>
      </c>
      <c r="K55" s="45">
        <f t="shared" si="8"/>
        <v>0</v>
      </c>
      <c r="L55" s="46">
        <f t="shared" si="47"/>
        <v>70953204</v>
      </c>
      <c r="M55" s="52">
        <f t="shared" si="2"/>
        <v>7.760201916475966E-6</v>
      </c>
      <c r="N55" s="45">
        <v>0</v>
      </c>
      <c r="O55" s="45">
        <v>59660628.990000002</v>
      </c>
      <c r="P55" s="45">
        <f t="shared" si="48"/>
        <v>11292575.009999998</v>
      </c>
      <c r="Q55" s="45">
        <v>59657739.020000003</v>
      </c>
      <c r="R55" s="45">
        <f t="shared" si="49"/>
        <v>11295464.979999997</v>
      </c>
      <c r="S55" s="45">
        <f t="shared" si="50"/>
        <v>2889.9699999988079</v>
      </c>
      <c r="T55" s="45">
        <v>25224358.82</v>
      </c>
      <c r="U55" s="45">
        <f t="shared" si="51"/>
        <v>34433380.200000003</v>
      </c>
      <c r="V55" s="45">
        <v>25224358.82</v>
      </c>
      <c r="W55" s="48">
        <f t="shared" si="52"/>
        <v>0</v>
      </c>
      <c r="X55" s="54">
        <f t="shared" si="4"/>
        <v>0.84080401809620897</v>
      </c>
      <c r="Y55" s="54">
        <f t="shared" si="5"/>
        <v>0.35550697358219369</v>
      </c>
      <c r="Z55" s="54">
        <f t="shared" si="6"/>
        <v>0.35550697358219369</v>
      </c>
      <c r="AA55" s="54">
        <f t="shared" si="37"/>
        <v>0.42281788137400983</v>
      </c>
      <c r="AB55" s="178">
        <f t="shared" si="38"/>
        <v>1</v>
      </c>
    </row>
    <row r="56" spans="1:28" ht="70.5" customHeight="1" x14ac:dyDescent="0.25">
      <c r="A56" s="181" t="s">
        <v>373</v>
      </c>
      <c r="B56" s="43" t="s">
        <v>41</v>
      </c>
      <c r="C56" s="43">
        <v>20</v>
      </c>
      <c r="D56" s="43" t="s">
        <v>38</v>
      </c>
      <c r="E56" s="44" t="s">
        <v>374</v>
      </c>
      <c r="F56" s="45">
        <v>0</v>
      </c>
      <c r="G56" s="45">
        <v>0</v>
      </c>
      <c r="H56" s="45">
        <v>0</v>
      </c>
      <c r="I56" s="45">
        <v>140280</v>
      </c>
      <c r="J56" s="45">
        <v>0</v>
      </c>
      <c r="K56" s="45">
        <f t="shared" si="8"/>
        <v>140280</v>
      </c>
      <c r="L56" s="46">
        <f t="shared" si="47"/>
        <v>140280</v>
      </c>
      <c r="M56" s="52">
        <f t="shared" si="2"/>
        <v>1.5342522443993489E-8</v>
      </c>
      <c r="N56" s="45">
        <v>0</v>
      </c>
      <c r="O56" s="45">
        <v>140280</v>
      </c>
      <c r="P56" s="45">
        <f t="shared" si="48"/>
        <v>0</v>
      </c>
      <c r="Q56" s="45">
        <v>0</v>
      </c>
      <c r="R56" s="45">
        <f t="shared" si="49"/>
        <v>140280</v>
      </c>
      <c r="S56" s="45">
        <f t="shared" si="50"/>
        <v>140280</v>
      </c>
      <c r="T56" s="45">
        <v>0</v>
      </c>
      <c r="U56" s="45">
        <f t="shared" si="51"/>
        <v>0</v>
      </c>
      <c r="V56" s="45">
        <v>0</v>
      </c>
      <c r="W56" s="48">
        <f t="shared" si="52"/>
        <v>0</v>
      </c>
      <c r="X56" s="54">
        <f t="shared" si="4"/>
        <v>0</v>
      </c>
      <c r="Y56" s="54">
        <f t="shared" si="5"/>
        <v>0</v>
      </c>
      <c r="Z56" s="54">
        <f t="shared" si="6"/>
        <v>0</v>
      </c>
      <c r="AA56" s="54" t="s">
        <v>40</v>
      </c>
      <c r="AB56" s="178" t="s">
        <v>40</v>
      </c>
    </row>
    <row r="57" spans="1:28" ht="70.5" customHeight="1" x14ac:dyDescent="0.25">
      <c r="A57" s="181" t="s">
        <v>132</v>
      </c>
      <c r="B57" s="43" t="s">
        <v>41</v>
      </c>
      <c r="C57" s="43">
        <v>20</v>
      </c>
      <c r="D57" s="43" t="s">
        <v>38</v>
      </c>
      <c r="E57" s="44" t="s">
        <v>133</v>
      </c>
      <c r="F57" s="45">
        <v>6525046</v>
      </c>
      <c r="G57" s="45">
        <v>0</v>
      </c>
      <c r="H57" s="45">
        <v>0</v>
      </c>
      <c r="I57" s="45">
        <f>8458533+3500000</f>
        <v>11958533</v>
      </c>
      <c r="J57" s="45">
        <v>0</v>
      </c>
      <c r="K57" s="45">
        <f t="shared" si="8"/>
        <v>11958533</v>
      </c>
      <c r="L57" s="46">
        <f t="shared" si="47"/>
        <v>18483579</v>
      </c>
      <c r="M57" s="51">
        <f t="shared" si="2"/>
        <v>2.0215620591162442E-6</v>
      </c>
      <c r="N57" s="45">
        <v>0</v>
      </c>
      <c r="O57" s="45">
        <v>14983579</v>
      </c>
      <c r="P57" s="45">
        <f t="shared" si="48"/>
        <v>3500000</v>
      </c>
      <c r="Q57" s="45">
        <v>4025198.54</v>
      </c>
      <c r="R57" s="45">
        <f t="shared" si="49"/>
        <v>14458380.460000001</v>
      </c>
      <c r="S57" s="45">
        <f t="shared" si="50"/>
        <v>10958380.460000001</v>
      </c>
      <c r="T57" s="45">
        <v>2838704.49</v>
      </c>
      <c r="U57" s="45">
        <f t="shared" si="51"/>
        <v>1186494.0499999998</v>
      </c>
      <c r="V57" s="45">
        <v>2838704.49</v>
      </c>
      <c r="W57" s="48">
        <f t="shared" si="52"/>
        <v>0</v>
      </c>
      <c r="X57" s="54">
        <f t="shared" si="4"/>
        <v>0.21777159823863118</v>
      </c>
      <c r="Y57" s="54">
        <f t="shared" si="5"/>
        <v>0.15357980670302002</v>
      </c>
      <c r="Z57" s="54">
        <f t="shared" si="6"/>
        <v>0.15357980670302002</v>
      </c>
      <c r="AA57" s="54">
        <f t="shared" si="37"/>
        <v>0.70523340943078061</v>
      </c>
      <c r="AB57" s="178">
        <f t="shared" si="38"/>
        <v>1</v>
      </c>
    </row>
    <row r="58" spans="1:28" ht="42" customHeight="1" x14ac:dyDescent="0.25">
      <c r="A58" s="181" t="s">
        <v>134</v>
      </c>
      <c r="B58" s="43" t="s">
        <v>41</v>
      </c>
      <c r="C58" s="43">
        <v>20</v>
      </c>
      <c r="D58" s="43" t="s">
        <v>38</v>
      </c>
      <c r="E58" s="44" t="s">
        <v>135</v>
      </c>
      <c r="F58" s="45">
        <v>45441533</v>
      </c>
      <c r="G58" s="45">
        <v>0</v>
      </c>
      <c r="H58" s="45">
        <v>0</v>
      </c>
      <c r="I58" s="45">
        <v>0</v>
      </c>
      <c r="J58" s="45">
        <v>0</v>
      </c>
      <c r="K58" s="45">
        <f t="shared" si="8"/>
        <v>0</v>
      </c>
      <c r="L58" s="46">
        <f t="shared" si="47"/>
        <v>45441533</v>
      </c>
      <c r="M58" s="51">
        <f t="shared" si="2"/>
        <v>4.9699724831905529E-6</v>
      </c>
      <c r="N58" s="45">
        <v>0</v>
      </c>
      <c r="O58" s="45">
        <v>35895777</v>
      </c>
      <c r="P58" s="45">
        <f t="shared" si="48"/>
        <v>9545756</v>
      </c>
      <c r="Q58" s="45">
        <v>22531230.219999999</v>
      </c>
      <c r="R58" s="45">
        <f t="shared" si="49"/>
        <v>22910302.780000001</v>
      </c>
      <c r="S58" s="45">
        <f t="shared" si="50"/>
        <v>13364546.780000001</v>
      </c>
      <c r="T58" s="45">
        <v>10924904.68</v>
      </c>
      <c r="U58" s="45">
        <f t="shared" si="51"/>
        <v>11606325.539999999</v>
      </c>
      <c r="V58" s="45">
        <v>10924904.68</v>
      </c>
      <c r="W58" s="48">
        <f t="shared" si="52"/>
        <v>0</v>
      </c>
      <c r="X58" s="54">
        <f t="shared" si="4"/>
        <v>0.49582900779337702</v>
      </c>
      <c r="Y58" s="54">
        <f t="shared" si="5"/>
        <v>0.24041672801839672</v>
      </c>
      <c r="Z58" s="54">
        <f t="shared" si="6"/>
        <v>0.24041672801839672</v>
      </c>
      <c r="AA58" s="54">
        <f t="shared" si="37"/>
        <v>0.48487830328511911</v>
      </c>
      <c r="AB58" s="178">
        <f t="shared" si="38"/>
        <v>1</v>
      </c>
    </row>
    <row r="59" spans="1:28" ht="42" customHeight="1" x14ac:dyDescent="0.25">
      <c r="A59" s="181" t="s">
        <v>136</v>
      </c>
      <c r="B59" s="43" t="s">
        <v>41</v>
      </c>
      <c r="C59" s="43">
        <v>20</v>
      </c>
      <c r="D59" s="43" t="s">
        <v>38</v>
      </c>
      <c r="E59" s="44" t="s">
        <v>137</v>
      </c>
      <c r="F59" s="45">
        <v>1000000</v>
      </c>
      <c r="G59" s="45">
        <v>0</v>
      </c>
      <c r="H59" s="45">
        <v>0</v>
      </c>
      <c r="I59" s="45">
        <f>12577153+3000000</f>
        <v>15577153</v>
      </c>
      <c r="J59" s="45">
        <v>0</v>
      </c>
      <c r="K59" s="45">
        <f t="shared" si="8"/>
        <v>15577153</v>
      </c>
      <c r="L59" s="46">
        <f t="shared" si="47"/>
        <v>16577153</v>
      </c>
      <c r="M59" s="50">
        <f t="shared" si="2"/>
        <v>1.8130549041917165E-6</v>
      </c>
      <c r="N59" s="45">
        <v>0</v>
      </c>
      <c r="O59" s="45">
        <v>13577153</v>
      </c>
      <c r="P59" s="45">
        <f t="shared" si="48"/>
        <v>3000000</v>
      </c>
      <c r="Q59" s="45">
        <v>353964.6</v>
      </c>
      <c r="R59" s="45">
        <f t="shared" si="49"/>
        <v>16223188.4</v>
      </c>
      <c r="S59" s="45">
        <f t="shared" si="50"/>
        <v>13223188.4</v>
      </c>
      <c r="T59" s="45">
        <v>327332.59999999998</v>
      </c>
      <c r="U59" s="45">
        <f t="shared" si="51"/>
        <v>26632</v>
      </c>
      <c r="V59" s="45">
        <v>327332.59999999998</v>
      </c>
      <c r="W59" s="48">
        <f t="shared" si="52"/>
        <v>0</v>
      </c>
      <c r="X59" s="54">
        <f t="shared" si="4"/>
        <v>2.1352556738783793E-2</v>
      </c>
      <c r="Y59" s="54">
        <f t="shared" si="5"/>
        <v>1.974600825606182E-2</v>
      </c>
      <c r="Z59" s="54">
        <f t="shared" si="6"/>
        <v>1.974600825606182E-2</v>
      </c>
      <c r="AA59" s="54">
        <f t="shared" si="37"/>
        <v>0.92476083766568751</v>
      </c>
      <c r="AB59" s="178">
        <f t="shared" si="38"/>
        <v>1</v>
      </c>
    </row>
    <row r="60" spans="1:28" ht="42" customHeight="1" x14ac:dyDescent="0.25">
      <c r="A60" s="181" t="s">
        <v>138</v>
      </c>
      <c r="B60" s="43" t="s">
        <v>41</v>
      </c>
      <c r="C60" s="43">
        <v>20</v>
      </c>
      <c r="D60" s="43" t="s">
        <v>38</v>
      </c>
      <c r="E60" s="44" t="s">
        <v>139</v>
      </c>
      <c r="F60" s="45">
        <v>36329243</v>
      </c>
      <c r="G60" s="45">
        <v>0</v>
      </c>
      <c r="H60" s="45">
        <v>0</v>
      </c>
      <c r="I60" s="45">
        <v>0</v>
      </c>
      <c r="J60" s="45">
        <v>0</v>
      </c>
      <c r="K60" s="45">
        <f t="shared" si="8"/>
        <v>0</v>
      </c>
      <c r="L60" s="46">
        <f t="shared" si="47"/>
        <v>36329243</v>
      </c>
      <c r="M60" s="51">
        <f t="shared" si="2"/>
        <v>3.973354905195276E-6</v>
      </c>
      <c r="N60" s="45">
        <v>0</v>
      </c>
      <c r="O60" s="45">
        <v>18710355</v>
      </c>
      <c r="P60" s="45">
        <f t="shared" si="48"/>
        <v>17618888</v>
      </c>
      <c r="Q60" s="45">
        <v>14329905.4</v>
      </c>
      <c r="R60" s="45">
        <f t="shared" si="49"/>
        <v>21999337.600000001</v>
      </c>
      <c r="S60" s="45">
        <f t="shared" si="50"/>
        <v>4380449.5999999996</v>
      </c>
      <c r="T60" s="45">
        <v>5988359.4000000004</v>
      </c>
      <c r="U60" s="45">
        <f t="shared" si="51"/>
        <v>8341546</v>
      </c>
      <c r="V60" s="45">
        <v>5988359.4000000004</v>
      </c>
      <c r="W60" s="48">
        <f t="shared" si="52"/>
        <v>0</v>
      </c>
      <c r="X60" s="54">
        <f t="shared" si="4"/>
        <v>0.39444547193014728</v>
      </c>
      <c r="Y60" s="54">
        <f t="shared" si="5"/>
        <v>0.16483578807298574</v>
      </c>
      <c r="Z60" s="54">
        <f t="shared" si="6"/>
        <v>0.16483578807298574</v>
      </c>
      <c r="AA60" s="54">
        <f t="shared" si="37"/>
        <v>0.41789245866200903</v>
      </c>
      <c r="AB60" s="178">
        <f t="shared" si="38"/>
        <v>1</v>
      </c>
    </row>
    <row r="61" spans="1:28" ht="42" customHeight="1" x14ac:dyDescent="0.25">
      <c r="A61" s="113" t="s">
        <v>140</v>
      </c>
      <c r="B61" s="32" t="s">
        <v>41</v>
      </c>
      <c r="C61" s="32">
        <v>20</v>
      </c>
      <c r="D61" s="32" t="s">
        <v>38</v>
      </c>
      <c r="E61" s="39" t="s">
        <v>141</v>
      </c>
      <c r="F61" s="59">
        <f>+F64+F65+F66+F62+F63</f>
        <v>21000000</v>
      </c>
      <c r="G61" s="59">
        <f>+G64+G65+G66+G62+G63</f>
        <v>0</v>
      </c>
      <c r="H61" s="59">
        <f>+H64+H65+H66+H62+H63</f>
        <v>0</v>
      </c>
      <c r="I61" s="59">
        <f>+I64+I65+I66+I62+I63</f>
        <v>52243511</v>
      </c>
      <c r="J61" s="59">
        <f>+J64+J65+J66+J62+J63</f>
        <v>4794708</v>
      </c>
      <c r="K61" s="40">
        <f>+G61-H61+I61-J61</f>
        <v>47448803</v>
      </c>
      <c r="L61" s="59">
        <f>+L64+L65+L66+L62+L63</f>
        <v>68448803</v>
      </c>
      <c r="M61" s="322">
        <f t="shared" si="2"/>
        <v>7.4862938144567215E-6</v>
      </c>
      <c r="N61" s="59">
        <f>+N64+N65+N66+N62</f>
        <v>0</v>
      </c>
      <c r="O61" s="59">
        <f t="shared" ref="O61:W61" si="53">+O64+O65+O66+O62+O63</f>
        <v>38456765.719999999</v>
      </c>
      <c r="P61" s="59">
        <f t="shared" si="53"/>
        <v>29992037.280000001</v>
      </c>
      <c r="Q61" s="59">
        <f t="shared" si="53"/>
        <v>13894600.330000002</v>
      </c>
      <c r="R61" s="59">
        <f t="shared" si="53"/>
        <v>54554202.670000002</v>
      </c>
      <c r="S61" s="59">
        <f t="shared" si="53"/>
        <v>24562165.389999997</v>
      </c>
      <c r="T61" s="59">
        <f t="shared" si="53"/>
        <v>12985344.01</v>
      </c>
      <c r="U61" s="59">
        <f t="shared" si="53"/>
        <v>909256.32000000076</v>
      </c>
      <c r="V61" s="59">
        <f t="shared" si="53"/>
        <v>12985344.01</v>
      </c>
      <c r="W61" s="59">
        <f t="shared" si="53"/>
        <v>0</v>
      </c>
      <c r="X61" s="176">
        <f t="shared" si="4"/>
        <v>0.20299259769378292</v>
      </c>
      <c r="Y61" s="176">
        <f t="shared" si="5"/>
        <v>0.18970885451422723</v>
      </c>
      <c r="Z61" s="176">
        <f t="shared" si="6"/>
        <v>0.18970885451422723</v>
      </c>
      <c r="AA61" s="176">
        <f t="shared" si="37"/>
        <v>0.93456045525564235</v>
      </c>
      <c r="AB61" s="177">
        <f t="shared" si="38"/>
        <v>1</v>
      </c>
    </row>
    <row r="62" spans="1:28" ht="42" customHeight="1" x14ac:dyDescent="0.25">
      <c r="A62" s="114" t="s">
        <v>377</v>
      </c>
      <c r="B62" s="43" t="s">
        <v>41</v>
      </c>
      <c r="C62" s="43">
        <v>20</v>
      </c>
      <c r="D62" s="43" t="s">
        <v>38</v>
      </c>
      <c r="E62" s="44" t="s">
        <v>378</v>
      </c>
      <c r="F62" s="45">
        <v>0</v>
      </c>
      <c r="G62" s="45">
        <v>0</v>
      </c>
      <c r="H62" s="45">
        <v>0</v>
      </c>
      <c r="I62" s="45">
        <f>10400000+7104359+8200000</f>
        <v>25704359</v>
      </c>
      <c r="J62" s="45">
        <v>0</v>
      </c>
      <c r="K62" s="45">
        <f>+G62-H62+I62-J62</f>
        <v>25704359</v>
      </c>
      <c r="L62" s="46">
        <f>+F62+K62</f>
        <v>25704359</v>
      </c>
      <c r="M62" s="51">
        <f t="shared" si="2"/>
        <v>2.8113038556170946E-6</v>
      </c>
      <c r="N62" s="45">
        <v>0</v>
      </c>
      <c r="O62" s="45">
        <v>17694717.039999999</v>
      </c>
      <c r="P62" s="45">
        <f>L62-O62</f>
        <v>8009641.9600000009</v>
      </c>
      <c r="Q62" s="45">
        <v>10121361.960000001</v>
      </c>
      <c r="R62" s="45">
        <f>+L62-Q62</f>
        <v>15582997.039999999</v>
      </c>
      <c r="S62" s="45">
        <f>O62-Q62</f>
        <v>7573355.0799999982</v>
      </c>
      <c r="T62" s="45">
        <v>9931003.1600000001</v>
      </c>
      <c r="U62" s="45">
        <f>+Q62-T62</f>
        <v>190358.80000000075</v>
      </c>
      <c r="V62" s="45">
        <v>9931003.1600000001</v>
      </c>
      <c r="W62" s="48">
        <f>+T62-V62</f>
        <v>0</v>
      </c>
      <c r="X62" s="54">
        <f t="shared" si="4"/>
        <v>0.39376052754320778</v>
      </c>
      <c r="Y62" s="54">
        <f t="shared" si="5"/>
        <v>0.38635482643235725</v>
      </c>
      <c r="Z62" s="54">
        <f t="shared" si="6"/>
        <v>0.38635482643235725</v>
      </c>
      <c r="AA62" s="54">
        <f t="shared" si="37"/>
        <v>0.98119237304699647</v>
      </c>
      <c r="AB62" s="178">
        <f t="shared" si="38"/>
        <v>1</v>
      </c>
    </row>
    <row r="63" spans="1:28" ht="42" customHeight="1" x14ac:dyDescent="0.25">
      <c r="A63" s="114" t="s">
        <v>633</v>
      </c>
      <c r="B63" s="43" t="s">
        <v>41</v>
      </c>
      <c r="C63" s="43">
        <v>20</v>
      </c>
      <c r="D63" s="43" t="s">
        <v>38</v>
      </c>
      <c r="E63" s="44" t="s">
        <v>634</v>
      </c>
      <c r="F63" s="45">
        <v>0</v>
      </c>
      <c r="G63" s="45">
        <v>0</v>
      </c>
      <c r="H63" s="45">
        <v>0</v>
      </c>
      <c r="I63" s="45">
        <v>1052790</v>
      </c>
      <c r="J63" s="45">
        <v>0</v>
      </c>
      <c r="K63" s="45">
        <f>+G63-H63+I63-J63</f>
        <v>1052790</v>
      </c>
      <c r="L63" s="46">
        <f>+F63+K63</f>
        <v>1052790</v>
      </c>
      <c r="M63" s="50">
        <f t="shared" si="2"/>
        <v>1.1514438411613848E-7</v>
      </c>
      <c r="N63" s="45">
        <v>0</v>
      </c>
      <c r="O63" s="45">
        <v>1052790</v>
      </c>
      <c r="P63" s="45">
        <f>L63-O63</f>
        <v>0</v>
      </c>
      <c r="Q63" s="45">
        <v>0</v>
      </c>
      <c r="R63" s="45">
        <f>+L63-Q63</f>
        <v>1052790</v>
      </c>
      <c r="S63" s="45">
        <f>O63-Q63</f>
        <v>1052790</v>
      </c>
      <c r="T63" s="45">
        <v>0</v>
      </c>
      <c r="U63" s="45">
        <f>+Q63-T63</f>
        <v>0</v>
      </c>
      <c r="V63" s="45">
        <v>0</v>
      </c>
      <c r="W63" s="48">
        <f>+T63-V63</f>
        <v>0</v>
      </c>
      <c r="X63" s="54">
        <f t="shared" si="4"/>
        <v>0</v>
      </c>
      <c r="Y63" s="54">
        <f t="shared" si="5"/>
        <v>0</v>
      </c>
      <c r="Z63" s="54">
        <f t="shared" si="6"/>
        <v>0</v>
      </c>
      <c r="AA63" s="54" t="s">
        <v>40</v>
      </c>
      <c r="AB63" s="178" t="s">
        <v>40</v>
      </c>
    </row>
    <row r="64" spans="1:28" ht="42" customHeight="1" x14ac:dyDescent="0.25">
      <c r="A64" s="114" t="s">
        <v>142</v>
      </c>
      <c r="B64" s="43" t="s">
        <v>41</v>
      </c>
      <c r="C64" s="43">
        <v>20</v>
      </c>
      <c r="D64" s="43" t="s">
        <v>38</v>
      </c>
      <c r="E64" s="44" t="s">
        <v>143</v>
      </c>
      <c r="F64" s="45">
        <v>5000000</v>
      </c>
      <c r="G64" s="45">
        <v>0</v>
      </c>
      <c r="H64" s="45">
        <v>0</v>
      </c>
      <c r="I64" s="45">
        <v>0</v>
      </c>
      <c r="J64" s="45">
        <v>4794708</v>
      </c>
      <c r="K64" s="45">
        <f t="shared" si="8"/>
        <v>-4794708</v>
      </c>
      <c r="L64" s="46">
        <f>+F64+K64</f>
        <v>205292</v>
      </c>
      <c r="M64" s="369">
        <f t="shared" si="2"/>
        <v>2.2452930692702532E-8</v>
      </c>
      <c r="N64" s="45">
        <v>0</v>
      </c>
      <c r="O64" s="45">
        <v>2000</v>
      </c>
      <c r="P64" s="45">
        <f>L64-O64</f>
        <v>203292</v>
      </c>
      <c r="Q64" s="45">
        <v>505.9</v>
      </c>
      <c r="R64" s="45">
        <f>+L64-Q64</f>
        <v>204786.1</v>
      </c>
      <c r="S64" s="45">
        <f>O64-Q64</f>
        <v>1494.1</v>
      </c>
      <c r="T64" s="45">
        <v>505.9</v>
      </c>
      <c r="U64" s="45">
        <f>+Q64-T64</f>
        <v>0</v>
      </c>
      <c r="V64" s="45">
        <v>505.9</v>
      </c>
      <c r="W64" s="48">
        <f>+T64-V64</f>
        <v>0</v>
      </c>
      <c r="X64" s="54">
        <f t="shared" si="4"/>
        <v>2.4642947606336339E-3</v>
      </c>
      <c r="Y64" s="54">
        <f t="shared" si="5"/>
        <v>2.4642947606336339E-3</v>
      </c>
      <c r="Z64" s="54">
        <f t="shared" si="6"/>
        <v>2.4642947606336339E-3</v>
      </c>
      <c r="AA64" s="54">
        <f t="shared" ref="AA64" si="54">+T64/Q64</f>
        <v>1</v>
      </c>
      <c r="AB64" s="178">
        <f t="shared" ref="AB64" si="55">+V64/T64</f>
        <v>1</v>
      </c>
    </row>
    <row r="65" spans="1:28" ht="42" customHeight="1" x14ac:dyDescent="0.25">
      <c r="A65" s="114" t="s">
        <v>144</v>
      </c>
      <c r="B65" s="43" t="s">
        <v>41</v>
      </c>
      <c r="C65" s="43">
        <v>20</v>
      </c>
      <c r="D65" s="43" t="s">
        <v>38</v>
      </c>
      <c r="E65" s="44" t="s">
        <v>145</v>
      </c>
      <c r="F65" s="45">
        <v>3000000</v>
      </c>
      <c r="G65" s="45">
        <v>0</v>
      </c>
      <c r="H65" s="45">
        <v>0</v>
      </c>
      <c r="I65" s="45">
        <f>14486362+11000000</f>
        <v>25486362</v>
      </c>
      <c r="J65" s="45">
        <v>0</v>
      </c>
      <c r="K65" s="45">
        <f t="shared" si="8"/>
        <v>25486362</v>
      </c>
      <c r="L65" s="46">
        <f>+F65+K65</f>
        <v>28486362</v>
      </c>
      <c r="M65" s="51">
        <f t="shared" si="2"/>
        <v>3.1155734839800632E-6</v>
      </c>
      <c r="N65" s="45">
        <v>0</v>
      </c>
      <c r="O65" s="45">
        <v>17599764.359999999</v>
      </c>
      <c r="P65" s="45">
        <f>L65-O65</f>
        <v>10886597.640000001</v>
      </c>
      <c r="Q65" s="45">
        <v>1665373.93</v>
      </c>
      <c r="R65" s="45">
        <f>+L65-Q65</f>
        <v>26820988.07</v>
      </c>
      <c r="S65" s="45">
        <f>O65-Q65</f>
        <v>15934390.43</v>
      </c>
      <c r="T65" s="45">
        <v>1551970.73</v>
      </c>
      <c r="U65" s="45">
        <f>+Q65-T65</f>
        <v>113403.19999999995</v>
      </c>
      <c r="V65" s="45">
        <v>1551970.73</v>
      </c>
      <c r="W65" s="48">
        <f>+T65-V65</f>
        <v>0</v>
      </c>
      <c r="X65" s="54">
        <f t="shared" si="4"/>
        <v>5.8462148659067098E-2</v>
      </c>
      <c r="Y65" s="54">
        <f t="shared" si="5"/>
        <v>5.4481184013599207E-2</v>
      </c>
      <c r="Z65" s="54">
        <f t="shared" si="6"/>
        <v>5.4481184013599207E-2</v>
      </c>
      <c r="AA65" s="54">
        <f t="shared" si="37"/>
        <v>0.93190526286189679</v>
      </c>
      <c r="AB65" s="178">
        <f t="shared" si="38"/>
        <v>1</v>
      </c>
    </row>
    <row r="66" spans="1:28" ht="42" customHeight="1" x14ac:dyDescent="0.25">
      <c r="A66" s="114" t="s">
        <v>146</v>
      </c>
      <c r="B66" s="43" t="s">
        <v>41</v>
      </c>
      <c r="C66" s="43">
        <v>20</v>
      </c>
      <c r="D66" s="43" t="s">
        <v>38</v>
      </c>
      <c r="E66" s="44" t="s">
        <v>147</v>
      </c>
      <c r="F66" s="45">
        <v>13000000</v>
      </c>
      <c r="G66" s="45">
        <v>0</v>
      </c>
      <c r="H66" s="45">
        <v>0</v>
      </c>
      <c r="I66" s="45">
        <v>0</v>
      </c>
      <c r="J66" s="45">
        <v>0</v>
      </c>
      <c r="K66" s="45">
        <f t="shared" si="8"/>
        <v>0</v>
      </c>
      <c r="L66" s="46">
        <f>+F66+K66</f>
        <v>13000000</v>
      </c>
      <c r="M66" s="51">
        <f t="shared" si="2"/>
        <v>1.4218191600507226E-6</v>
      </c>
      <c r="N66" s="45">
        <v>0</v>
      </c>
      <c r="O66" s="45">
        <v>2107494.3199999998</v>
      </c>
      <c r="P66" s="45">
        <f>L66-O66</f>
        <v>10892505.68</v>
      </c>
      <c r="Q66" s="45">
        <v>2107358.54</v>
      </c>
      <c r="R66" s="45">
        <f>+L66-Q66</f>
        <v>10892641.460000001</v>
      </c>
      <c r="S66" s="45">
        <f>O66-Q66</f>
        <v>135.77999999979511</v>
      </c>
      <c r="T66" s="45">
        <v>1501864.22</v>
      </c>
      <c r="U66" s="45">
        <f>+Q66-T66</f>
        <v>605494.32000000007</v>
      </c>
      <c r="V66" s="45">
        <v>1501864.22</v>
      </c>
      <c r="W66" s="48">
        <f>+T66-V66</f>
        <v>0</v>
      </c>
      <c r="X66" s="54">
        <f t="shared" si="4"/>
        <v>0.16210450307692309</v>
      </c>
      <c r="Y66" s="54">
        <f t="shared" si="5"/>
        <v>0.11552801692307692</v>
      </c>
      <c r="Z66" s="54">
        <f t="shared" si="6"/>
        <v>0.11552801692307692</v>
      </c>
      <c r="AA66" s="54">
        <f t="shared" si="37"/>
        <v>0.71267617327234689</v>
      </c>
      <c r="AB66" s="178">
        <f t="shared" si="38"/>
        <v>1</v>
      </c>
    </row>
    <row r="67" spans="1:28" ht="42" customHeight="1" x14ac:dyDescent="0.25">
      <c r="A67" s="113" t="s">
        <v>148</v>
      </c>
      <c r="B67" s="32" t="s">
        <v>41</v>
      </c>
      <c r="C67" s="32">
        <v>20</v>
      </c>
      <c r="D67" s="32" t="s">
        <v>38</v>
      </c>
      <c r="E67" s="39" t="s">
        <v>149</v>
      </c>
      <c r="F67" s="59">
        <f>+F70+F81+F88+F94+F77+F68</f>
        <v>21735681371</v>
      </c>
      <c r="G67" s="59">
        <f>+G70+G81+G88+G94+G77+G68</f>
        <v>0</v>
      </c>
      <c r="H67" s="59">
        <f>+H70+H81+H88+H94+H77+H68</f>
        <v>0</v>
      </c>
      <c r="I67" s="59">
        <f>+I70+I81+I88+I94+I77+I68</f>
        <v>279065000</v>
      </c>
      <c r="J67" s="59">
        <f>+J70+J81+J88+J94+J77+J68</f>
        <v>341419049</v>
      </c>
      <c r="K67" s="40">
        <f t="shared" si="8"/>
        <v>-62354049</v>
      </c>
      <c r="L67" s="59">
        <f>+L70+L81+L88+L94+L77+L68</f>
        <v>21673327322</v>
      </c>
      <c r="M67" s="323">
        <f t="shared" si="2"/>
        <v>2.3704270806515705E-3</v>
      </c>
      <c r="N67" s="59">
        <f t="shared" ref="N67:W67" si="56">+N70+N81+N88+N94+N77+N68</f>
        <v>0</v>
      </c>
      <c r="O67" s="59">
        <f>+O70+O81+O88+O94+O77+O68</f>
        <v>20876765090.41</v>
      </c>
      <c r="P67" s="59">
        <f>+P70+P81+P88+P94+P77+P68</f>
        <v>796562231.58999908</v>
      </c>
      <c r="Q67" s="59">
        <f t="shared" si="56"/>
        <v>18842650408.389999</v>
      </c>
      <c r="R67" s="59">
        <f t="shared" si="56"/>
        <v>2747195838.349999</v>
      </c>
      <c r="S67" s="62">
        <f t="shared" si="56"/>
        <v>2034114682.0199997</v>
      </c>
      <c r="T67" s="59">
        <f t="shared" si="56"/>
        <v>7631477577.5299997</v>
      </c>
      <c r="U67" s="62">
        <f t="shared" si="56"/>
        <v>11211172830.860001</v>
      </c>
      <c r="V67" s="59">
        <f t="shared" si="56"/>
        <v>7538078810.5299997</v>
      </c>
      <c r="W67" s="59">
        <f t="shared" si="56"/>
        <v>93398767.00000006</v>
      </c>
      <c r="X67" s="176">
        <f t="shared" si="4"/>
        <v>0.86939352358986166</v>
      </c>
      <c r="Y67" s="176">
        <f t="shared" si="5"/>
        <v>0.35211379702568768</v>
      </c>
      <c r="Z67" s="176">
        <f t="shared" si="6"/>
        <v>0.34780440947238878</v>
      </c>
      <c r="AA67" s="176">
        <f t="shared" si="37"/>
        <v>0.40501083510693164</v>
      </c>
      <c r="AB67" s="177">
        <f t="shared" si="38"/>
        <v>0.98776137831093136</v>
      </c>
    </row>
    <row r="68" spans="1:28" ht="42" customHeight="1" x14ac:dyDescent="0.25">
      <c r="A68" s="113" t="s">
        <v>150</v>
      </c>
      <c r="B68" s="32" t="s">
        <v>41</v>
      </c>
      <c r="C68" s="32">
        <v>20</v>
      </c>
      <c r="D68" s="32" t="s">
        <v>38</v>
      </c>
      <c r="E68" s="39" t="s">
        <v>151</v>
      </c>
      <c r="F68" s="59">
        <f>+F69</f>
        <v>12738467</v>
      </c>
      <c r="G68" s="59">
        <f>+G69</f>
        <v>0</v>
      </c>
      <c r="H68" s="59">
        <f>+H69</f>
        <v>0</v>
      </c>
      <c r="I68" s="59">
        <f>+I69</f>
        <v>0</v>
      </c>
      <c r="J68" s="59">
        <f>+J69</f>
        <v>0</v>
      </c>
      <c r="K68" s="40">
        <f t="shared" si="8"/>
        <v>0</v>
      </c>
      <c r="L68" s="59">
        <f>+L69</f>
        <v>12738467</v>
      </c>
      <c r="M68" s="322">
        <f t="shared" si="2"/>
        <v>1.3932151115595268E-6</v>
      </c>
      <c r="N68" s="59">
        <f t="shared" ref="N68:W68" si="57">+N69</f>
        <v>0</v>
      </c>
      <c r="O68" s="59">
        <f>+O69</f>
        <v>4423225</v>
      </c>
      <c r="P68" s="59">
        <f>+P69</f>
        <v>8315242</v>
      </c>
      <c r="Q68" s="59">
        <f t="shared" si="57"/>
        <v>189.46</v>
      </c>
      <c r="R68" s="59">
        <f t="shared" si="57"/>
        <v>12738277.539999999</v>
      </c>
      <c r="S68" s="59">
        <f t="shared" si="57"/>
        <v>4423035.54</v>
      </c>
      <c r="T68" s="59">
        <f t="shared" si="57"/>
        <v>189.46</v>
      </c>
      <c r="U68" s="59">
        <f t="shared" si="57"/>
        <v>0</v>
      </c>
      <c r="V68" s="59">
        <f t="shared" si="57"/>
        <v>189.46</v>
      </c>
      <c r="W68" s="59">
        <f t="shared" si="57"/>
        <v>0</v>
      </c>
      <c r="X68" s="176">
        <f t="shared" si="4"/>
        <v>1.4873061256115041E-5</v>
      </c>
      <c r="Y68" s="176">
        <f t="shared" si="5"/>
        <v>1.4873061256115041E-5</v>
      </c>
      <c r="Z68" s="176">
        <f t="shared" si="6"/>
        <v>1.4873061256115041E-5</v>
      </c>
      <c r="AA68" s="176">
        <f t="shared" si="37"/>
        <v>1</v>
      </c>
      <c r="AB68" s="177">
        <f t="shared" si="38"/>
        <v>1</v>
      </c>
    </row>
    <row r="69" spans="1:28" ht="42" customHeight="1" x14ac:dyDescent="0.25">
      <c r="A69" s="114" t="s">
        <v>152</v>
      </c>
      <c r="B69" s="43" t="s">
        <v>41</v>
      </c>
      <c r="C69" s="43">
        <v>20</v>
      </c>
      <c r="D69" s="43" t="s">
        <v>38</v>
      </c>
      <c r="E69" s="44" t="s">
        <v>153</v>
      </c>
      <c r="F69" s="45">
        <v>12738467</v>
      </c>
      <c r="G69" s="45">
        <v>0</v>
      </c>
      <c r="H69" s="45">
        <v>0</v>
      </c>
      <c r="I69" s="45">
        <v>0</v>
      </c>
      <c r="J69" s="45">
        <v>0</v>
      </c>
      <c r="K69" s="45">
        <f t="shared" si="8"/>
        <v>0</v>
      </c>
      <c r="L69" s="46">
        <f>+F69+K69</f>
        <v>12738467</v>
      </c>
      <c r="M69" s="51">
        <f t="shared" si="2"/>
        <v>1.3932151115595268E-6</v>
      </c>
      <c r="N69" s="45">
        <v>0</v>
      </c>
      <c r="O69" s="45">
        <v>4423225</v>
      </c>
      <c r="P69" s="45">
        <f>L69-O69</f>
        <v>8315242</v>
      </c>
      <c r="Q69" s="45">
        <v>189.46</v>
      </c>
      <c r="R69" s="45">
        <f>+L69-Q69</f>
        <v>12738277.539999999</v>
      </c>
      <c r="S69" s="45">
        <f>O69-Q69</f>
        <v>4423035.54</v>
      </c>
      <c r="T69" s="45">
        <v>189.46</v>
      </c>
      <c r="U69" s="45">
        <f>+Q69-T69</f>
        <v>0</v>
      </c>
      <c r="V69" s="45">
        <v>189.46</v>
      </c>
      <c r="W69" s="48">
        <f>+T69-V69</f>
        <v>0</v>
      </c>
      <c r="X69" s="182">
        <f t="shared" si="4"/>
        <v>1.4873061256115041E-5</v>
      </c>
      <c r="Y69" s="182">
        <f t="shared" si="5"/>
        <v>1.4873061256115041E-5</v>
      </c>
      <c r="Z69" s="182">
        <f t="shared" si="6"/>
        <v>1.4873061256115041E-5</v>
      </c>
      <c r="AA69" s="54">
        <f t="shared" si="37"/>
        <v>1</v>
      </c>
      <c r="AB69" s="178">
        <f t="shared" si="38"/>
        <v>1</v>
      </c>
    </row>
    <row r="70" spans="1:28" ht="90" customHeight="1" x14ac:dyDescent="0.25">
      <c r="A70" s="113" t="s">
        <v>154</v>
      </c>
      <c r="B70" s="32" t="s">
        <v>41</v>
      </c>
      <c r="C70" s="32">
        <v>20</v>
      </c>
      <c r="D70" s="32" t="s">
        <v>38</v>
      </c>
      <c r="E70" s="39" t="s">
        <v>155</v>
      </c>
      <c r="F70" s="59">
        <f>+F71+F74+F75+F76+F73+F72</f>
        <v>1115865651</v>
      </c>
      <c r="G70" s="59">
        <f>+G71+G74+G75+G76+G73+G72</f>
        <v>0</v>
      </c>
      <c r="H70" s="59">
        <f>+H71+H74+H75+H76+H73+H72</f>
        <v>0</v>
      </c>
      <c r="I70" s="59">
        <f>+I71+I74+I75+I76+I73+I72</f>
        <v>50000</v>
      </c>
      <c r="J70" s="59">
        <f>+J71+J74+J75+J76+J73+J72</f>
        <v>18430791</v>
      </c>
      <c r="K70" s="40">
        <f t="shared" si="8"/>
        <v>-18380791</v>
      </c>
      <c r="L70" s="59">
        <f>+L71+L74+L75+L76+L73+L72</f>
        <v>1097484860</v>
      </c>
      <c r="M70" s="318">
        <f t="shared" si="2"/>
        <v>1.2003269244719883E-4</v>
      </c>
      <c r="N70" s="59">
        <f t="shared" ref="N70:W70" si="58">+N71+N74+N75+N76+N73+N72</f>
        <v>0</v>
      </c>
      <c r="O70" s="59">
        <f>+O71+O74+O75+O76+O73+O72</f>
        <v>985461261.24000001</v>
      </c>
      <c r="P70" s="59">
        <f>+P71+P74+P75+P76+P73+P72</f>
        <v>112023598.75999999</v>
      </c>
      <c r="Q70" s="59">
        <f t="shared" si="58"/>
        <v>613813339.03999996</v>
      </c>
      <c r="R70" s="59">
        <f t="shared" si="58"/>
        <v>483671520.95999992</v>
      </c>
      <c r="S70" s="59">
        <f t="shared" si="58"/>
        <v>371647922.19999993</v>
      </c>
      <c r="T70" s="59">
        <f t="shared" si="58"/>
        <v>34531198.039999999</v>
      </c>
      <c r="U70" s="59">
        <f t="shared" si="58"/>
        <v>579282141</v>
      </c>
      <c r="V70" s="59">
        <f t="shared" si="58"/>
        <v>34531198.039999999</v>
      </c>
      <c r="W70" s="59">
        <f t="shared" si="58"/>
        <v>0</v>
      </c>
      <c r="X70" s="176">
        <f t="shared" si="4"/>
        <v>0.55929094004996116</v>
      </c>
      <c r="Y70" s="176">
        <f t="shared" si="5"/>
        <v>3.1463940231485285E-2</v>
      </c>
      <c r="Z70" s="176">
        <f t="shared" si="6"/>
        <v>3.1463940231485285E-2</v>
      </c>
      <c r="AA70" s="176">
        <f t="shared" si="37"/>
        <v>5.6256838754932509E-2</v>
      </c>
      <c r="AB70" s="177">
        <f t="shared" si="38"/>
        <v>1</v>
      </c>
    </row>
    <row r="71" spans="1:28" ht="42" customHeight="1" x14ac:dyDescent="0.25">
      <c r="A71" s="114" t="s">
        <v>156</v>
      </c>
      <c r="B71" s="43" t="s">
        <v>41</v>
      </c>
      <c r="C71" s="43">
        <v>20</v>
      </c>
      <c r="D71" s="43" t="s">
        <v>38</v>
      </c>
      <c r="E71" s="44" t="s">
        <v>157</v>
      </c>
      <c r="F71" s="45">
        <v>50000000</v>
      </c>
      <c r="G71" s="45">
        <v>0</v>
      </c>
      <c r="H71" s="45">
        <v>0</v>
      </c>
      <c r="I71" s="45">
        <v>0</v>
      </c>
      <c r="J71" s="45">
        <v>0</v>
      </c>
      <c r="K71" s="45">
        <f t="shared" si="8"/>
        <v>0</v>
      </c>
      <c r="L71" s="46">
        <f t="shared" ref="L71:L76" si="59">+F71+K71</f>
        <v>50000000</v>
      </c>
      <c r="M71" s="51">
        <f t="shared" si="2"/>
        <v>5.4685352309643177E-6</v>
      </c>
      <c r="N71" s="45">
        <v>0</v>
      </c>
      <c r="O71" s="45">
        <v>14420046.17</v>
      </c>
      <c r="P71" s="45">
        <f t="shared" ref="P71:P76" si="60">L71-O71</f>
        <v>35579953.829999998</v>
      </c>
      <c r="Q71" s="45">
        <v>14415054.83</v>
      </c>
      <c r="R71" s="45">
        <f t="shared" ref="R71:R76" si="61">+L71-Q71</f>
        <v>35584945.170000002</v>
      </c>
      <c r="S71" s="45">
        <f t="shared" ref="S71:S76" si="62">O71-Q71</f>
        <v>4991.339999999851</v>
      </c>
      <c r="T71" s="45">
        <v>14415054.83</v>
      </c>
      <c r="U71" s="45">
        <f t="shared" ref="U71:U76" si="63">+Q71-T71</f>
        <v>0</v>
      </c>
      <c r="V71" s="45">
        <v>14415054.83</v>
      </c>
      <c r="W71" s="48">
        <f t="shared" ref="W71:W76" si="64">+T71-V71</f>
        <v>0</v>
      </c>
      <c r="X71" s="54">
        <f t="shared" si="4"/>
        <v>0.28830109660000003</v>
      </c>
      <c r="Y71" s="54">
        <f t="shared" si="5"/>
        <v>0.28830109660000003</v>
      </c>
      <c r="Z71" s="54">
        <f t="shared" si="6"/>
        <v>0.28830109660000003</v>
      </c>
      <c r="AA71" s="54">
        <f t="shared" si="37"/>
        <v>1</v>
      </c>
      <c r="AB71" s="178">
        <f t="shared" si="38"/>
        <v>1</v>
      </c>
    </row>
    <row r="72" spans="1:28" ht="42" customHeight="1" x14ac:dyDescent="0.25">
      <c r="A72" s="114" t="s">
        <v>158</v>
      </c>
      <c r="B72" s="43" t="s">
        <v>41</v>
      </c>
      <c r="C72" s="43">
        <v>20</v>
      </c>
      <c r="D72" s="43" t="s">
        <v>38</v>
      </c>
      <c r="E72" s="44" t="s">
        <v>159</v>
      </c>
      <c r="F72" s="45">
        <v>35000000</v>
      </c>
      <c r="G72" s="45">
        <v>0</v>
      </c>
      <c r="H72" s="45">
        <v>0</v>
      </c>
      <c r="I72" s="45">
        <v>0</v>
      </c>
      <c r="J72" s="45">
        <v>0</v>
      </c>
      <c r="K72" s="45">
        <f t="shared" si="8"/>
        <v>0</v>
      </c>
      <c r="L72" s="46">
        <f t="shared" si="59"/>
        <v>35000000</v>
      </c>
      <c r="M72" s="51">
        <f t="shared" si="2"/>
        <v>3.8279746616750225E-6</v>
      </c>
      <c r="N72" s="45">
        <v>0</v>
      </c>
      <c r="O72" s="45">
        <v>0</v>
      </c>
      <c r="P72" s="45">
        <f t="shared" si="60"/>
        <v>35000000</v>
      </c>
      <c r="Q72" s="45">
        <v>0</v>
      </c>
      <c r="R72" s="45">
        <f t="shared" si="61"/>
        <v>35000000</v>
      </c>
      <c r="S72" s="45">
        <f t="shared" si="62"/>
        <v>0</v>
      </c>
      <c r="T72" s="45">
        <v>0</v>
      </c>
      <c r="U72" s="45">
        <f t="shared" si="63"/>
        <v>0</v>
      </c>
      <c r="V72" s="45">
        <v>0</v>
      </c>
      <c r="W72" s="48">
        <f t="shared" si="64"/>
        <v>0</v>
      </c>
      <c r="X72" s="54">
        <f t="shared" si="4"/>
        <v>0</v>
      </c>
      <c r="Y72" s="54">
        <f t="shared" si="5"/>
        <v>0</v>
      </c>
      <c r="Z72" s="54">
        <f t="shared" si="6"/>
        <v>0</v>
      </c>
      <c r="AA72" s="54" t="s">
        <v>40</v>
      </c>
      <c r="AB72" s="178" t="s">
        <v>40</v>
      </c>
    </row>
    <row r="73" spans="1:28" ht="42" customHeight="1" x14ac:dyDescent="0.25">
      <c r="A73" s="114" t="s">
        <v>160</v>
      </c>
      <c r="B73" s="43" t="s">
        <v>41</v>
      </c>
      <c r="C73" s="43">
        <v>20</v>
      </c>
      <c r="D73" s="43" t="s">
        <v>38</v>
      </c>
      <c r="E73" s="44" t="s">
        <v>161</v>
      </c>
      <c r="F73" s="45">
        <v>5000000</v>
      </c>
      <c r="G73" s="45">
        <v>0</v>
      </c>
      <c r="H73" s="45">
        <v>0</v>
      </c>
      <c r="I73" s="45">
        <v>0</v>
      </c>
      <c r="J73" s="45">
        <v>0</v>
      </c>
      <c r="K73" s="45">
        <f t="shared" si="8"/>
        <v>0</v>
      </c>
      <c r="L73" s="46">
        <f t="shared" si="59"/>
        <v>5000000</v>
      </c>
      <c r="M73" s="51">
        <f t="shared" ref="M73:M136" si="65">L73/$L$309</f>
        <v>5.4685352309643171E-7</v>
      </c>
      <c r="N73" s="45">
        <v>0</v>
      </c>
      <c r="O73" s="45">
        <v>1902000</v>
      </c>
      <c r="P73" s="45">
        <f t="shared" si="60"/>
        <v>3098000</v>
      </c>
      <c r="Q73" s="45">
        <v>18.72</v>
      </c>
      <c r="R73" s="45">
        <f t="shared" si="61"/>
        <v>4999981.28</v>
      </c>
      <c r="S73" s="45">
        <f t="shared" si="62"/>
        <v>1901981.28</v>
      </c>
      <c r="T73" s="45">
        <v>18.72</v>
      </c>
      <c r="U73" s="45">
        <f t="shared" si="63"/>
        <v>0</v>
      </c>
      <c r="V73" s="45">
        <v>18.72</v>
      </c>
      <c r="W73" s="48">
        <f t="shared" si="64"/>
        <v>0</v>
      </c>
      <c r="X73" s="179">
        <f t="shared" si="4"/>
        <v>3.7439999999999996E-6</v>
      </c>
      <c r="Y73" s="179">
        <f t="shared" si="5"/>
        <v>3.7439999999999996E-6</v>
      </c>
      <c r="Z73" s="179">
        <f t="shared" si="6"/>
        <v>3.7439999999999996E-6</v>
      </c>
      <c r="AA73" s="54">
        <f t="shared" ref="AA73:AA76" si="66">+T73/Q73</f>
        <v>1</v>
      </c>
      <c r="AB73" s="178">
        <f t="shared" ref="AB73:AB76" si="67">+V73/T73</f>
        <v>1</v>
      </c>
    </row>
    <row r="74" spans="1:28" ht="42" customHeight="1" x14ac:dyDescent="0.25">
      <c r="A74" s="114" t="s">
        <v>162</v>
      </c>
      <c r="B74" s="43" t="s">
        <v>41</v>
      </c>
      <c r="C74" s="43">
        <v>20</v>
      </c>
      <c r="D74" s="43" t="s">
        <v>38</v>
      </c>
      <c r="E74" s="44" t="s">
        <v>163</v>
      </c>
      <c r="F74" s="45">
        <v>60000000</v>
      </c>
      <c r="G74" s="45">
        <v>0</v>
      </c>
      <c r="H74" s="45">
        <v>0</v>
      </c>
      <c r="I74" s="45">
        <v>0</v>
      </c>
      <c r="J74" s="45">
        <v>0</v>
      </c>
      <c r="K74" s="45">
        <f t="shared" si="8"/>
        <v>0</v>
      </c>
      <c r="L74" s="46">
        <f t="shared" si="59"/>
        <v>60000000</v>
      </c>
      <c r="M74" s="51">
        <f t="shared" si="65"/>
        <v>6.5622422771571809E-6</v>
      </c>
      <c r="N74" s="45">
        <v>0</v>
      </c>
      <c r="O74" s="45">
        <v>21654355.07</v>
      </c>
      <c r="P74" s="45">
        <f t="shared" si="60"/>
        <v>38345644.93</v>
      </c>
      <c r="Q74" s="45">
        <v>21649396.100000001</v>
      </c>
      <c r="R74" s="45">
        <f t="shared" si="61"/>
        <v>38350603.899999999</v>
      </c>
      <c r="S74" s="45">
        <f t="shared" si="62"/>
        <v>4958.9699999988079</v>
      </c>
      <c r="T74" s="45">
        <v>18232906.100000001</v>
      </c>
      <c r="U74" s="45">
        <f t="shared" si="63"/>
        <v>3416490</v>
      </c>
      <c r="V74" s="45">
        <v>18232906.100000001</v>
      </c>
      <c r="W74" s="48">
        <f t="shared" si="64"/>
        <v>0</v>
      </c>
      <c r="X74" s="54">
        <f t="shared" si="4"/>
        <v>0.36082326833333334</v>
      </c>
      <c r="Y74" s="54">
        <f t="shared" si="5"/>
        <v>0.30388176833333336</v>
      </c>
      <c r="Z74" s="54">
        <f t="shared" si="6"/>
        <v>0.30388176833333336</v>
      </c>
      <c r="AA74" s="54">
        <f t="shared" si="66"/>
        <v>0.84219005536140568</v>
      </c>
      <c r="AB74" s="178">
        <f t="shared" si="67"/>
        <v>1</v>
      </c>
    </row>
    <row r="75" spans="1:28" ht="42" customHeight="1" x14ac:dyDescent="0.25">
      <c r="A75" s="114" t="s">
        <v>164</v>
      </c>
      <c r="B75" s="43" t="s">
        <v>41</v>
      </c>
      <c r="C75" s="43">
        <v>20</v>
      </c>
      <c r="D75" s="43" t="s">
        <v>38</v>
      </c>
      <c r="E75" s="44" t="s">
        <v>165</v>
      </c>
      <c r="F75" s="45">
        <v>575865651</v>
      </c>
      <c r="G75" s="45">
        <v>0</v>
      </c>
      <c r="H75" s="45">
        <v>0</v>
      </c>
      <c r="I75" s="45">
        <v>50000</v>
      </c>
      <c r="J75" s="45">
        <v>0</v>
      </c>
      <c r="K75" s="45">
        <f t="shared" si="8"/>
        <v>50000</v>
      </c>
      <c r="L75" s="46">
        <f t="shared" si="59"/>
        <v>575915651</v>
      </c>
      <c r="M75" s="51">
        <f t="shared" si="65"/>
        <v>6.2988300551145007E-5</v>
      </c>
      <c r="N75" s="45">
        <v>0</v>
      </c>
      <c r="O75" s="45">
        <v>575915651</v>
      </c>
      <c r="P75" s="45">
        <f t="shared" si="60"/>
        <v>0</v>
      </c>
      <c r="Q75" s="45">
        <v>575875626.47000003</v>
      </c>
      <c r="R75" s="45">
        <f t="shared" si="61"/>
        <v>40024.52999997139</v>
      </c>
      <c r="S75" s="45">
        <f t="shared" si="62"/>
        <v>40024.52999997139</v>
      </c>
      <c r="T75" s="45">
        <v>9975.4699999999993</v>
      </c>
      <c r="U75" s="45">
        <f t="shared" si="63"/>
        <v>575865651</v>
      </c>
      <c r="V75" s="45">
        <v>9975.4699999999993</v>
      </c>
      <c r="W75" s="48">
        <f t="shared" si="64"/>
        <v>0</v>
      </c>
      <c r="X75" s="54">
        <f t="shared" ref="X75:X138" si="68">+Q75/L75</f>
        <v>0.99993050279163198</v>
      </c>
      <c r="Y75" s="182">
        <f t="shared" ref="Y75:Y138" si="69">+T75/L75</f>
        <v>1.732106078846605E-5</v>
      </c>
      <c r="Z75" s="182">
        <f t="shared" ref="Z75:Z138" si="70">+V75/L75</f>
        <v>1.732106078846605E-5</v>
      </c>
      <c r="AA75" s="182">
        <f t="shared" si="66"/>
        <v>1.7322264637500971E-5</v>
      </c>
      <c r="AB75" s="178">
        <f t="shared" si="67"/>
        <v>1</v>
      </c>
    </row>
    <row r="76" spans="1:28" ht="53.25" customHeight="1" x14ac:dyDescent="0.25">
      <c r="A76" s="114" t="s">
        <v>166</v>
      </c>
      <c r="B76" s="43" t="s">
        <v>41</v>
      </c>
      <c r="C76" s="43">
        <v>20</v>
      </c>
      <c r="D76" s="43" t="s">
        <v>38</v>
      </c>
      <c r="E76" s="44" t="s">
        <v>167</v>
      </c>
      <c r="F76" s="45">
        <v>390000000</v>
      </c>
      <c r="G76" s="45">
        <v>0</v>
      </c>
      <c r="H76" s="45">
        <v>0</v>
      </c>
      <c r="I76" s="45">
        <v>0</v>
      </c>
      <c r="J76" s="45">
        <v>18430791</v>
      </c>
      <c r="K76" s="45">
        <f t="shared" si="8"/>
        <v>-18430791</v>
      </c>
      <c r="L76" s="46">
        <f t="shared" si="59"/>
        <v>371569209</v>
      </c>
      <c r="M76" s="51">
        <f t="shared" si="65"/>
        <v>4.0638786203160876E-5</v>
      </c>
      <c r="N76" s="45">
        <v>0</v>
      </c>
      <c r="O76" s="45">
        <v>371569209</v>
      </c>
      <c r="P76" s="45">
        <f t="shared" si="60"/>
        <v>0</v>
      </c>
      <c r="Q76" s="45">
        <v>1873242.92</v>
      </c>
      <c r="R76" s="45">
        <f t="shared" si="61"/>
        <v>369695966.07999998</v>
      </c>
      <c r="S76" s="45">
        <f t="shared" si="62"/>
        <v>369695966.07999998</v>
      </c>
      <c r="T76" s="45">
        <v>1873242.92</v>
      </c>
      <c r="U76" s="45">
        <f t="shared" si="63"/>
        <v>0</v>
      </c>
      <c r="V76" s="45">
        <v>1873242.92</v>
      </c>
      <c r="W76" s="48">
        <f t="shared" si="64"/>
        <v>0</v>
      </c>
      <c r="X76" s="54">
        <f t="shared" si="68"/>
        <v>5.0414374351454936E-3</v>
      </c>
      <c r="Y76" s="54">
        <f t="shared" si="69"/>
        <v>5.0414374351454936E-3</v>
      </c>
      <c r="Z76" s="54">
        <f t="shared" si="70"/>
        <v>5.0414374351454936E-3</v>
      </c>
      <c r="AA76" s="54">
        <f t="shared" si="66"/>
        <v>1</v>
      </c>
      <c r="AB76" s="178">
        <f t="shared" si="67"/>
        <v>1</v>
      </c>
    </row>
    <row r="77" spans="1:28" ht="69.75" customHeight="1" x14ac:dyDescent="0.25">
      <c r="A77" s="113" t="s">
        <v>168</v>
      </c>
      <c r="B77" s="32" t="s">
        <v>41</v>
      </c>
      <c r="C77" s="32">
        <v>20</v>
      </c>
      <c r="D77" s="32" t="s">
        <v>38</v>
      </c>
      <c r="E77" s="39" t="s">
        <v>169</v>
      </c>
      <c r="F77" s="59">
        <f>+F78+F79+F80</f>
        <v>12030383236</v>
      </c>
      <c r="G77" s="59">
        <f>+G78+G79+G80</f>
        <v>0</v>
      </c>
      <c r="H77" s="59">
        <f>+H78+H79+H80</f>
        <v>0</v>
      </c>
      <c r="I77" s="59">
        <f>+I78+I79+I80</f>
        <v>0</v>
      </c>
      <c r="J77" s="59">
        <f>+J78+J79+J80</f>
        <v>240601781</v>
      </c>
      <c r="K77" s="40">
        <f t="shared" ref="K77:K140" si="71">+G77-H77+I77-J77</f>
        <v>-240601781</v>
      </c>
      <c r="L77" s="59">
        <f>+L78+L79+L80</f>
        <v>11789781455</v>
      </c>
      <c r="M77" s="318">
        <f t="shared" si="65"/>
        <v>1.289456705040745E-3</v>
      </c>
      <c r="N77" s="59">
        <f t="shared" ref="N77:W77" si="72">+N78+N79+N80</f>
        <v>0</v>
      </c>
      <c r="O77" s="59">
        <f>+O78+O79+O80</f>
        <v>11782400598.790001</v>
      </c>
      <c r="P77" s="59">
        <f>+P78+P79+P80</f>
        <v>7380856.2099990845</v>
      </c>
      <c r="Q77" s="59">
        <f t="shared" si="72"/>
        <v>10869961460.040001</v>
      </c>
      <c r="R77" s="59">
        <f t="shared" si="72"/>
        <v>919819994.95999908</v>
      </c>
      <c r="S77" s="59">
        <f t="shared" si="72"/>
        <v>912439138.75</v>
      </c>
      <c r="T77" s="59">
        <f t="shared" si="72"/>
        <v>5526473180.9699993</v>
      </c>
      <c r="U77" s="59">
        <f t="shared" si="72"/>
        <v>5343488279.0700016</v>
      </c>
      <c r="V77" s="59">
        <f t="shared" si="72"/>
        <v>5526473180.9699993</v>
      </c>
      <c r="W77" s="59">
        <f t="shared" si="72"/>
        <v>0</v>
      </c>
      <c r="X77" s="176">
        <f t="shared" si="68"/>
        <v>0.92198159071304009</v>
      </c>
      <c r="Y77" s="176">
        <f t="shared" si="69"/>
        <v>0.46875111316217349</v>
      </c>
      <c r="Z77" s="176">
        <f t="shared" si="70"/>
        <v>0.46875111316217349</v>
      </c>
      <c r="AA77" s="176">
        <f t="shared" si="37"/>
        <v>0.50841699865140666</v>
      </c>
      <c r="AB77" s="177">
        <f t="shared" si="38"/>
        <v>1</v>
      </c>
    </row>
    <row r="78" spans="1:28" ht="42" customHeight="1" x14ac:dyDescent="0.25">
      <c r="A78" s="114" t="s">
        <v>170</v>
      </c>
      <c r="B78" s="43" t="s">
        <v>41</v>
      </c>
      <c r="C78" s="43">
        <v>20</v>
      </c>
      <c r="D78" s="43" t="s">
        <v>38</v>
      </c>
      <c r="E78" s="44" t="s">
        <v>171</v>
      </c>
      <c r="F78" s="45">
        <v>1914398585</v>
      </c>
      <c r="G78" s="45">
        <v>0</v>
      </c>
      <c r="H78" s="45">
        <v>0</v>
      </c>
      <c r="I78" s="45">
        <v>0</v>
      </c>
      <c r="J78" s="45">
        <v>0</v>
      </c>
      <c r="K78" s="45">
        <f t="shared" si="71"/>
        <v>0</v>
      </c>
      <c r="L78" s="46">
        <f>+F78+K78</f>
        <v>1914398585</v>
      </c>
      <c r="M78" s="47">
        <f t="shared" si="65"/>
        <v>2.0937912216361474E-4</v>
      </c>
      <c r="N78" s="45">
        <v>0</v>
      </c>
      <c r="O78" s="45">
        <v>1910123453</v>
      </c>
      <c r="P78" s="45">
        <f>L78-O78</f>
        <v>4275132</v>
      </c>
      <c r="Q78" s="45">
        <v>1891898585</v>
      </c>
      <c r="R78" s="45">
        <f>+L78-Q78</f>
        <v>22500000</v>
      </c>
      <c r="S78" s="45">
        <f>O78-Q78</f>
        <v>18224868</v>
      </c>
      <c r="T78" s="45">
        <v>1891898585</v>
      </c>
      <c r="U78" s="45">
        <f>+Q78-T78</f>
        <v>0</v>
      </c>
      <c r="V78" s="45">
        <v>1891898585</v>
      </c>
      <c r="W78" s="48">
        <f>+T78-V78</f>
        <v>0</v>
      </c>
      <c r="X78" s="54">
        <f t="shared" si="68"/>
        <v>0.98824696164304782</v>
      </c>
      <c r="Y78" s="54">
        <f t="shared" si="69"/>
        <v>0.98824696164304782</v>
      </c>
      <c r="Z78" s="54">
        <f t="shared" si="70"/>
        <v>0.98824696164304782</v>
      </c>
      <c r="AA78" s="54">
        <f t="shared" si="37"/>
        <v>1</v>
      </c>
      <c r="AB78" s="178">
        <f t="shared" si="38"/>
        <v>1</v>
      </c>
    </row>
    <row r="79" spans="1:28" ht="42" customHeight="1" x14ac:dyDescent="0.25">
      <c r="A79" s="114" t="s">
        <v>172</v>
      </c>
      <c r="B79" s="43" t="s">
        <v>41</v>
      </c>
      <c r="C79" s="43">
        <v>20</v>
      </c>
      <c r="D79" s="43" t="s">
        <v>38</v>
      </c>
      <c r="E79" s="44" t="s">
        <v>173</v>
      </c>
      <c r="F79" s="45">
        <v>10099714462</v>
      </c>
      <c r="G79" s="45">
        <v>0</v>
      </c>
      <c r="H79" s="45">
        <v>0</v>
      </c>
      <c r="I79" s="45">
        <v>0</v>
      </c>
      <c r="J79" s="45">
        <f>218901781+21700000</f>
        <v>240601781</v>
      </c>
      <c r="K79" s="45">
        <f t="shared" si="71"/>
        <v>-240601781</v>
      </c>
      <c r="L79" s="46">
        <f>+F79+K79</f>
        <v>9859112681</v>
      </c>
      <c r="M79" s="47">
        <f t="shared" si="65"/>
        <v>1.0782981008419113E-3</v>
      </c>
      <c r="N79" s="45">
        <v>0</v>
      </c>
      <c r="O79" s="45">
        <v>9859112680.7900009</v>
      </c>
      <c r="P79" s="45">
        <f>L79-O79</f>
        <v>0.20999908447265625</v>
      </c>
      <c r="Q79" s="45">
        <v>8967792680.7900009</v>
      </c>
      <c r="R79" s="45">
        <f>+L79-Q79</f>
        <v>891320000.20999908</v>
      </c>
      <c r="S79" s="45">
        <f>O79-Q79</f>
        <v>891320000</v>
      </c>
      <c r="T79" s="45">
        <v>3634574590.7199998</v>
      </c>
      <c r="U79" s="45">
        <f>+Q79-T79</f>
        <v>5333218090.0700016</v>
      </c>
      <c r="V79" s="45">
        <v>3634574590.7199998</v>
      </c>
      <c r="W79" s="48">
        <f>+T79-V79</f>
        <v>0</v>
      </c>
      <c r="X79" s="54">
        <f t="shared" si="68"/>
        <v>0.90959429828531047</v>
      </c>
      <c r="Y79" s="54">
        <f t="shared" si="69"/>
        <v>0.36865128823655441</v>
      </c>
      <c r="Z79" s="54">
        <f t="shared" si="70"/>
        <v>0.36865128823655441</v>
      </c>
      <c r="AA79" s="54">
        <f t="shared" si="37"/>
        <v>0.40529199548799322</v>
      </c>
      <c r="AB79" s="178">
        <f t="shared" si="38"/>
        <v>1</v>
      </c>
    </row>
    <row r="80" spans="1:28" ht="42" customHeight="1" x14ac:dyDescent="0.25">
      <c r="A80" s="114" t="s">
        <v>174</v>
      </c>
      <c r="B80" s="43" t="s">
        <v>41</v>
      </c>
      <c r="C80" s="43">
        <v>20</v>
      </c>
      <c r="D80" s="43" t="s">
        <v>38</v>
      </c>
      <c r="E80" s="44" t="s">
        <v>175</v>
      </c>
      <c r="F80" s="45">
        <v>16270189</v>
      </c>
      <c r="G80" s="45">
        <v>0</v>
      </c>
      <c r="H80" s="45">
        <v>0</v>
      </c>
      <c r="I80" s="45">
        <v>0</v>
      </c>
      <c r="J80" s="45">
        <v>0</v>
      </c>
      <c r="K80" s="45">
        <f t="shared" si="71"/>
        <v>0</v>
      </c>
      <c r="L80" s="46">
        <f>+F80+K80</f>
        <v>16270189</v>
      </c>
      <c r="M80" s="51">
        <f t="shared" si="65"/>
        <v>1.7794820352189618E-6</v>
      </c>
      <c r="N80" s="45">
        <v>0</v>
      </c>
      <c r="O80" s="45">
        <v>13164465</v>
      </c>
      <c r="P80" s="45">
        <f>L80-O80</f>
        <v>3105724</v>
      </c>
      <c r="Q80" s="45">
        <v>10270194.25</v>
      </c>
      <c r="R80" s="45">
        <f>+L80-Q80</f>
        <v>5999994.75</v>
      </c>
      <c r="S80" s="45">
        <f>O80-Q80</f>
        <v>2894270.75</v>
      </c>
      <c r="T80" s="45">
        <v>5.25</v>
      </c>
      <c r="U80" s="45">
        <f>+Q80-T80</f>
        <v>10270189</v>
      </c>
      <c r="V80" s="45">
        <v>5.25</v>
      </c>
      <c r="W80" s="48">
        <f>+T80-V80</f>
        <v>0</v>
      </c>
      <c r="X80" s="54">
        <f t="shared" si="68"/>
        <v>0.63122771653113552</v>
      </c>
      <c r="Y80" s="350">
        <f t="shared" si="69"/>
        <v>3.2267603037678294E-7</v>
      </c>
      <c r="Z80" s="350">
        <f t="shared" si="70"/>
        <v>3.2267603037678294E-7</v>
      </c>
      <c r="AA80" s="350">
        <f t="shared" si="37"/>
        <v>5.1118799432639752E-7</v>
      </c>
      <c r="AB80" s="178">
        <f t="shared" si="38"/>
        <v>1</v>
      </c>
    </row>
    <row r="81" spans="1:28" ht="56.25" customHeight="1" x14ac:dyDescent="0.25">
      <c r="A81" s="113" t="s">
        <v>176</v>
      </c>
      <c r="B81" s="32" t="s">
        <v>41</v>
      </c>
      <c r="C81" s="32">
        <v>20</v>
      </c>
      <c r="D81" s="32" t="s">
        <v>38</v>
      </c>
      <c r="E81" s="39" t="s">
        <v>177</v>
      </c>
      <c r="F81" s="59">
        <f>SUM(F82:F87)</f>
        <v>7819768089</v>
      </c>
      <c r="G81" s="59">
        <f>SUM(G82:G87)</f>
        <v>0</v>
      </c>
      <c r="H81" s="59">
        <f>SUM(H82:H87)</f>
        <v>0</v>
      </c>
      <c r="I81" s="59">
        <f>SUM(I82:I87)</f>
        <v>279015000</v>
      </c>
      <c r="J81" s="59">
        <f>SUM(J82:J87)</f>
        <v>82386477</v>
      </c>
      <c r="K81" s="40">
        <f t="shared" si="71"/>
        <v>196628523</v>
      </c>
      <c r="L81" s="59">
        <f>SUM(L82:L87)</f>
        <v>8016396612</v>
      </c>
      <c r="M81" s="318">
        <f t="shared" si="65"/>
        <v>8.7675894596209983E-4</v>
      </c>
      <c r="N81" s="59">
        <f t="shared" ref="N81:W81" si="73">SUM(N82:N87)</f>
        <v>0</v>
      </c>
      <c r="O81" s="59">
        <f>SUM(O82:O87)</f>
        <v>7581905167.2399998</v>
      </c>
      <c r="P81" s="59">
        <f>SUM(P82:P87)</f>
        <v>434491444.75999999</v>
      </c>
      <c r="Q81" s="59">
        <f t="shared" si="73"/>
        <v>6838862981.9499998</v>
      </c>
      <c r="R81" s="59">
        <f t="shared" si="73"/>
        <v>1177533630.0499997</v>
      </c>
      <c r="S81" s="59">
        <f t="shared" si="73"/>
        <v>743042185.28999996</v>
      </c>
      <c r="T81" s="59">
        <f t="shared" si="73"/>
        <v>2044924582.1600003</v>
      </c>
      <c r="U81" s="59">
        <f t="shared" si="73"/>
        <v>4793938399.79</v>
      </c>
      <c r="V81" s="59">
        <f t="shared" si="73"/>
        <v>1951525815.1600003</v>
      </c>
      <c r="W81" s="59">
        <f t="shared" si="73"/>
        <v>93398767.00000006</v>
      </c>
      <c r="X81" s="176">
        <f t="shared" si="68"/>
        <v>0.85310935984787573</v>
      </c>
      <c r="Y81" s="176">
        <f t="shared" si="69"/>
        <v>0.25509274068337479</v>
      </c>
      <c r="Z81" s="176">
        <f t="shared" si="70"/>
        <v>0.2434417743551634</v>
      </c>
      <c r="AA81" s="176">
        <f t="shared" si="37"/>
        <v>0.29901528771043173</v>
      </c>
      <c r="AB81" s="177">
        <f t="shared" si="38"/>
        <v>0.95432654689820129</v>
      </c>
    </row>
    <row r="82" spans="1:28" ht="42" customHeight="1" x14ac:dyDescent="0.25">
      <c r="A82" s="114" t="s">
        <v>178</v>
      </c>
      <c r="B82" s="43" t="s">
        <v>41</v>
      </c>
      <c r="C82" s="43">
        <v>20</v>
      </c>
      <c r="D82" s="43" t="s">
        <v>38</v>
      </c>
      <c r="E82" s="44" t="s">
        <v>179</v>
      </c>
      <c r="F82" s="45">
        <v>2019600000</v>
      </c>
      <c r="G82" s="45">
        <v>0</v>
      </c>
      <c r="H82" s="45">
        <v>0</v>
      </c>
      <c r="I82" s="45">
        <v>0</v>
      </c>
      <c r="J82" s="45">
        <v>0</v>
      </c>
      <c r="K82" s="45">
        <f t="shared" si="71"/>
        <v>0</v>
      </c>
      <c r="L82" s="46">
        <f t="shared" ref="L82:L87" si="74">+F82+K82</f>
        <v>2019600000</v>
      </c>
      <c r="M82" s="47">
        <f t="shared" si="65"/>
        <v>2.2088507504911071E-4</v>
      </c>
      <c r="N82" s="45">
        <v>0</v>
      </c>
      <c r="O82" s="45">
        <v>1750721077</v>
      </c>
      <c r="P82" s="45">
        <f t="shared" ref="P82:P87" si="75">L82-O82</f>
        <v>268878923</v>
      </c>
      <c r="Q82" s="45">
        <v>1674274829.46</v>
      </c>
      <c r="R82" s="45">
        <f t="shared" ref="R82:R87" si="76">+L82-Q82</f>
        <v>345325170.53999996</v>
      </c>
      <c r="S82" s="45">
        <f t="shared" ref="S82:S87" si="77">O82-Q82</f>
        <v>76446247.539999962</v>
      </c>
      <c r="T82" s="45">
        <v>544499830.46000004</v>
      </c>
      <c r="U82" s="45">
        <f t="shared" ref="U82:U87" si="78">+Q82-T82</f>
        <v>1129774999</v>
      </c>
      <c r="V82" s="45">
        <v>483249830.45999998</v>
      </c>
      <c r="W82" s="48">
        <f t="shared" ref="W82:W87" si="79">+T82-V82</f>
        <v>61250000.00000006</v>
      </c>
      <c r="X82" s="54">
        <f t="shared" si="68"/>
        <v>0.82901308648247185</v>
      </c>
      <c r="Y82" s="54">
        <f t="shared" si="69"/>
        <v>0.26960775918993862</v>
      </c>
      <c r="Z82" s="54">
        <f t="shared" si="70"/>
        <v>0.23927997150920974</v>
      </c>
      <c r="AA82" s="54">
        <f t="shared" si="37"/>
        <v>0.32521532360109379</v>
      </c>
      <c r="AB82" s="178">
        <f t="shared" si="38"/>
        <v>0.88751144339520671</v>
      </c>
    </row>
    <row r="83" spans="1:28" ht="72.75" customHeight="1" x14ac:dyDescent="0.25">
      <c r="A83" s="114" t="s">
        <v>180</v>
      </c>
      <c r="B83" s="43" t="s">
        <v>41</v>
      </c>
      <c r="C83" s="43">
        <v>20</v>
      </c>
      <c r="D83" s="43" t="s">
        <v>38</v>
      </c>
      <c r="E83" s="44" t="s">
        <v>181</v>
      </c>
      <c r="F83" s="45">
        <v>3432716328</v>
      </c>
      <c r="G83" s="45">
        <v>0</v>
      </c>
      <c r="H83" s="45">
        <v>0</v>
      </c>
      <c r="I83" s="45">
        <v>277000000</v>
      </c>
      <c r="J83" s="45">
        <v>0</v>
      </c>
      <c r="K83" s="45">
        <f t="shared" si="71"/>
        <v>277000000</v>
      </c>
      <c r="L83" s="46">
        <f t="shared" si="74"/>
        <v>3709716328</v>
      </c>
      <c r="M83" s="47">
        <f t="shared" si="65"/>
        <v>4.0573428873103158E-4</v>
      </c>
      <c r="N83" s="45">
        <v>0</v>
      </c>
      <c r="O83" s="45">
        <v>3600969164</v>
      </c>
      <c r="P83" s="45">
        <f t="shared" si="75"/>
        <v>108747164</v>
      </c>
      <c r="Q83" s="45">
        <v>3281378678.02</v>
      </c>
      <c r="R83" s="45">
        <f t="shared" si="76"/>
        <v>428337649.98000002</v>
      </c>
      <c r="S83" s="45">
        <f t="shared" si="77"/>
        <v>319590485.98000002</v>
      </c>
      <c r="T83" s="45">
        <v>838283679.01999998</v>
      </c>
      <c r="U83" s="45">
        <f t="shared" si="78"/>
        <v>2443094999</v>
      </c>
      <c r="V83" s="45">
        <v>808420279.01999998</v>
      </c>
      <c r="W83" s="48">
        <f t="shared" si="79"/>
        <v>29863400</v>
      </c>
      <c r="X83" s="54">
        <f t="shared" si="68"/>
        <v>0.8845362792979572</v>
      </c>
      <c r="Y83" s="54">
        <f t="shared" si="69"/>
        <v>0.2259697521055308</v>
      </c>
      <c r="Z83" s="54">
        <f t="shared" si="70"/>
        <v>0.21791970262476629</v>
      </c>
      <c r="AA83" s="54">
        <f t="shared" si="37"/>
        <v>0.25546691231803348</v>
      </c>
      <c r="AB83" s="178">
        <f t="shared" si="38"/>
        <v>0.96437554404624459</v>
      </c>
    </row>
    <row r="84" spans="1:28" ht="72.75" customHeight="1" x14ac:dyDescent="0.25">
      <c r="A84" s="114" t="s">
        <v>182</v>
      </c>
      <c r="B84" s="43" t="s">
        <v>41</v>
      </c>
      <c r="C84" s="43">
        <v>20</v>
      </c>
      <c r="D84" s="43" t="s">
        <v>38</v>
      </c>
      <c r="E84" s="44" t="s">
        <v>183</v>
      </c>
      <c r="F84" s="45">
        <v>126060000</v>
      </c>
      <c r="G84" s="45">
        <v>0</v>
      </c>
      <c r="H84" s="45">
        <v>0</v>
      </c>
      <c r="I84" s="45">
        <v>0</v>
      </c>
      <c r="J84" s="45">
        <v>38567000</v>
      </c>
      <c r="K84" s="45">
        <f t="shared" si="71"/>
        <v>-38567000</v>
      </c>
      <c r="L84" s="46">
        <f t="shared" si="74"/>
        <v>87493000</v>
      </c>
      <c r="M84" s="52">
        <f t="shared" si="65"/>
        <v>9.5691710592552203E-6</v>
      </c>
      <c r="N84" s="45">
        <v>0</v>
      </c>
      <c r="O84" s="45">
        <v>87493000</v>
      </c>
      <c r="P84" s="45">
        <f t="shared" si="75"/>
        <v>0</v>
      </c>
      <c r="Q84" s="45">
        <v>20322769.379999999</v>
      </c>
      <c r="R84" s="45">
        <f t="shared" si="76"/>
        <v>67170230.620000005</v>
      </c>
      <c r="S84" s="45">
        <f t="shared" si="77"/>
        <v>67170230.620000005</v>
      </c>
      <c r="T84" s="45">
        <v>2829769.38</v>
      </c>
      <c r="U84" s="45">
        <f t="shared" si="78"/>
        <v>17493000</v>
      </c>
      <c r="V84" s="45">
        <v>2829769.38</v>
      </c>
      <c r="W84" s="48">
        <f t="shared" si="79"/>
        <v>0</v>
      </c>
      <c r="X84" s="54">
        <f t="shared" si="68"/>
        <v>0.23227880379001747</v>
      </c>
      <c r="Y84" s="54">
        <f t="shared" si="69"/>
        <v>3.2342808910427116E-2</v>
      </c>
      <c r="Z84" s="54">
        <f t="shared" si="70"/>
        <v>3.2342808910427116E-2</v>
      </c>
      <c r="AA84" s="54">
        <f t="shared" si="37"/>
        <v>0.1392413271581395</v>
      </c>
      <c r="AB84" s="178">
        <f t="shared" si="38"/>
        <v>1</v>
      </c>
    </row>
    <row r="85" spans="1:28" ht="42" customHeight="1" x14ac:dyDescent="0.25">
      <c r="A85" s="114" t="s">
        <v>184</v>
      </c>
      <c r="B85" s="43" t="s">
        <v>41</v>
      </c>
      <c r="C85" s="43">
        <v>20</v>
      </c>
      <c r="D85" s="43" t="s">
        <v>38</v>
      </c>
      <c r="E85" s="44" t="s">
        <v>185</v>
      </c>
      <c r="F85" s="45">
        <v>1621128348</v>
      </c>
      <c r="G85" s="45">
        <v>0</v>
      </c>
      <c r="H85" s="45">
        <v>0</v>
      </c>
      <c r="I85" s="45">
        <v>0</v>
      </c>
      <c r="J85" s="45">
        <v>0</v>
      </c>
      <c r="K85" s="45">
        <f t="shared" si="71"/>
        <v>0</v>
      </c>
      <c r="L85" s="46">
        <f t="shared" si="74"/>
        <v>1621128348</v>
      </c>
      <c r="M85" s="47">
        <f t="shared" si="65"/>
        <v>1.7730394969905965E-4</v>
      </c>
      <c r="N85" s="45">
        <v>0</v>
      </c>
      <c r="O85" s="45">
        <v>1575773336</v>
      </c>
      <c r="P85" s="45">
        <f t="shared" si="75"/>
        <v>45355012</v>
      </c>
      <c r="Q85" s="45">
        <v>1359043041.8800001</v>
      </c>
      <c r="R85" s="45">
        <f t="shared" si="76"/>
        <v>262085306.11999989</v>
      </c>
      <c r="S85" s="45">
        <f t="shared" si="77"/>
        <v>216730294.11999989</v>
      </c>
      <c r="T85" s="45">
        <v>490789170.91000003</v>
      </c>
      <c r="U85" s="45">
        <f t="shared" si="78"/>
        <v>868253870.97000003</v>
      </c>
      <c r="V85" s="45">
        <v>488503803.91000003</v>
      </c>
      <c r="W85" s="48">
        <f t="shared" si="79"/>
        <v>2285367</v>
      </c>
      <c r="X85" s="54">
        <f t="shared" si="68"/>
        <v>0.83833155071075227</v>
      </c>
      <c r="Y85" s="54">
        <f t="shared" si="69"/>
        <v>0.30274541279565609</v>
      </c>
      <c r="Z85" s="54">
        <f t="shared" si="70"/>
        <v>0.30133567432379516</v>
      </c>
      <c r="AA85" s="54">
        <f t="shared" si="37"/>
        <v>0.36112849688048027</v>
      </c>
      <c r="AB85" s="178">
        <f t="shared" si="38"/>
        <v>0.99534348527747141</v>
      </c>
    </row>
    <row r="86" spans="1:28" ht="66" customHeight="1" x14ac:dyDescent="0.25">
      <c r="A86" s="114" t="s">
        <v>186</v>
      </c>
      <c r="B86" s="43" t="s">
        <v>41</v>
      </c>
      <c r="C86" s="43">
        <v>20</v>
      </c>
      <c r="D86" s="43" t="s">
        <v>38</v>
      </c>
      <c r="E86" s="44" t="s">
        <v>187</v>
      </c>
      <c r="F86" s="45">
        <v>239261533</v>
      </c>
      <c r="G86" s="45">
        <v>0</v>
      </c>
      <c r="H86" s="45">
        <v>0</v>
      </c>
      <c r="I86" s="45">
        <v>0</v>
      </c>
      <c r="J86" s="45">
        <v>43819477</v>
      </c>
      <c r="K86" s="45">
        <f t="shared" si="71"/>
        <v>-43819477</v>
      </c>
      <c r="L86" s="46">
        <f t="shared" si="74"/>
        <v>195442056</v>
      </c>
      <c r="M86" s="52">
        <f t="shared" si="65"/>
        <v>2.137563537696202E-5</v>
      </c>
      <c r="N86" s="45">
        <v>0</v>
      </c>
      <c r="O86" s="45">
        <v>185990859</v>
      </c>
      <c r="P86" s="45">
        <f t="shared" si="75"/>
        <v>9451197</v>
      </c>
      <c r="Q86" s="45">
        <v>122895972.43000001</v>
      </c>
      <c r="R86" s="45">
        <f t="shared" si="76"/>
        <v>72546083.569999993</v>
      </c>
      <c r="S86" s="45">
        <f t="shared" si="77"/>
        <v>63094886.569999993</v>
      </c>
      <c r="T86" s="45">
        <v>65124656.719999999</v>
      </c>
      <c r="U86" s="45">
        <f t="shared" si="78"/>
        <v>57771315.710000008</v>
      </c>
      <c r="V86" s="45">
        <v>65124656.719999999</v>
      </c>
      <c r="W86" s="48">
        <f t="shared" si="79"/>
        <v>0</v>
      </c>
      <c r="X86" s="54">
        <f t="shared" si="68"/>
        <v>0.62881027218624841</v>
      </c>
      <c r="Y86" s="54">
        <f t="shared" si="69"/>
        <v>0.33321721052709352</v>
      </c>
      <c r="Z86" s="54">
        <f t="shared" si="70"/>
        <v>0.33321721052709352</v>
      </c>
      <c r="AA86" s="54">
        <f t="shared" si="37"/>
        <v>0.5299169324453995</v>
      </c>
      <c r="AB86" s="178">
        <f t="shared" si="38"/>
        <v>1</v>
      </c>
    </row>
    <row r="87" spans="1:28" ht="82.5" customHeight="1" x14ac:dyDescent="0.25">
      <c r="A87" s="114" t="s">
        <v>188</v>
      </c>
      <c r="B87" s="43" t="s">
        <v>41</v>
      </c>
      <c r="C87" s="43">
        <v>20</v>
      </c>
      <c r="D87" s="43" t="s">
        <v>38</v>
      </c>
      <c r="E87" s="44" t="s">
        <v>189</v>
      </c>
      <c r="F87" s="45">
        <v>381001880</v>
      </c>
      <c r="G87" s="45">
        <v>0</v>
      </c>
      <c r="H87" s="45">
        <v>0</v>
      </c>
      <c r="I87" s="45">
        <v>2015000</v>
      </c>
      <c r="J87" s="45">
        <v>0</v>
      </c>
      <c r="K87" s="45">
        <f t="shared" si="71"/>
        <v>2015000</v>
      </c>
      <c r="L87" s="46">
        <f t="shared" si="74"/>
        <v>383016880</v>
      </c>
      <c r="M87" s="52">
        <f t="shared" si="65"/>
        <v>4.1890826046680643E-5</v>
      </c>
      <c r="N87" s="45">
        <v>0</v>
      </c>
      <c r="O87" s="45">
        <v>380957731.24000001</v>
      </c>
      <c r="P87" s="45">
        <f t="shared" si="75"/>
        <v>2059148.7599999905</v>
      </c>
      <c r="Q87" s="45">
        <v>380947690.77999997</v>
      </c>
      <c r="R87" s="45">
        <f t="shared" si="76"/>
        <v>2069189.2200000286</v>
      </c>
      <c r="S87" s="45">
        <f t="shared" si="77"/>
        <v>10040.460000038147</v>
      </c>
      <c r="T87" s="45">
        <v>103397475.67</v>
      </c>
      <c r="U87" s="45">
        <f t="shared" si="78"/>
        <v>277550215.10999995</v>
      </c>
      <c r="V87" s="45">
        <v>103397475.67</v>
      </c>
      <c r="W87" s="48">
        <f t="shared" si="79"/>
        <v>0</v>
      </c>
      <c r="X87" s="54">
        <f t="shared" si="68"/>
        <v>0.99459765527827382</v>
      </c>
      <c r="Y87" s="54">
        <f t="shared" si="69"/>
        <v>0.26995540162616333</v>
      </c>
      <c r="Z87" s="54">
        <f t="shared" si="70"/>
        <v>0.26995540162616333</v>
      </c>
      <c r="AA87" s="54">
        <f t="shared" si="37"/>
        <v>0.2714217152971608</v>
      </c>
      <c r="AB87" s="178">
        <f t="shared" si="38"/>
        <v>1</v>
      </c>
    </row>
    <row r="88" spans="1:28" ht="42" customHeight="1" x14ac:dyDescent="0.25">
      <c r="A88" s="113" t="s">
        <v>190</v>
      </c>
      <c r="B88" s="32" t="s">
        <v>41</v>
      </c>
      <c r="C88" s="32">
        <v>20</v>
      </c>
      <c r="D88" s="32" t="s">
        <v>38</v>
      </c>
      <c r="E88" s="39" t="s">
        <v>191</v>
      </c>
      <c r="F88" s="59">
        <f>SUM(F89:F93)</f>
        <v>656925928</v>
      </c>
      <c r="G88" s="59">
        <f>SUM(G89:G93)</f>
        <v>0</v>
      </c>
      <c r="H88" s="59">
        <f>SUM(H89:H93)</f>
        <v>0</v>
      </c>
      <c r="I88" s="59">
        <f>SUM(I89:I93)</f>
        <v>0</v>
      </c>
      <c r="J88" s="59">
        <f>SUM(J89:J93)</f>
        <v>0</v>
      </c>
      <c r="K88" s="40">
        <f t="shared" si="71"/>
        <v>0</v>
      </c>
      <c r="L88" s="59">
        <f>SUM(L89:L93)</f>
        <v>656925928</v>
      </c>
      <c r="M88" s="318">
        <f t="shared" si="65"/>
        <v>7.1848451628038577E-5</v>
      </c>
      <c r="N88" s="59">
        <f t="shared" ref="N88:W88" si="80">SUM(N89:N93)</f>
        <v>0</v>
      </c>
      <c r="O88" s="59">
        <f>SUM(O89:O93)</f>
        <v>506050928</v>
      </c>
      <c r="P88" s="59">
        <f>SUM(P89:P93)</f>
        <v>150875000</v>
      </c>
      <c r="Q88" s="59">
        <f t="shared" si="80"/>
        <v>503493513.16000003</v>
      </c>
      <c r="R88" s="59">
        <f t="shared" si="80"/>
        <v>153432414.84000003</v>
      </c>
      <c r="S88" s="59">
        <f t="shared" si="80"/>
        <v>2557414.8400000148</v>
      </c>
      <c r="T88" s="59">
        <f t="shared" si="80"/>
        <v>9029502.1600000001</v>
      </c>
      <c r="U88" s="59">
        <f t="shared" si="80"/>
        <v>494464011</v>
      </c>
      <c r="V88" s="59">
        <f t="shared" si="80"/>
        <v>9029502.1600000001</v>
      </c>
      <c r="W88" s="59">
        <f t="shared" si="80"/>
        <v>0</v>
      </c>
      <c r="X88" s="176">
        <f t="shared" si="68"/>
        <v>0.76643878967127632</v>
      </c>
      <c r="Y88" s="176">
        <f t="shared" si="69"/>
        <v>1.3745084148969685E-2</v>
      </c>
      <c r="Z88" s="176">
        <f t="shared" si="70"/>
        <v>1.3745084148969685E-2</v>
      </c>
      <c r="AA88" s="176">
        <f t="shared" si="37"/>
        <v>1.7933701078549164E-2</v>
      </c>
      <c r="AB88" s="177">
        <f t="shared" si="38"/>
        <v>1</v>
      </c>
    </row>
    <row r="89" spans="1:28" ht="42" customHeight="1" x14ac:dyDescent="0.25">
      <c r="A89" s="114" t="s">
        <v>192</v>
      </c>
      <c r="B89" s="43" t="s">
        <v>41</v>
      </c>
      <c r="C89" s="43">
        <v>20</v>
      </c>
      <c r="D89" s="43" t="s">
        <v>38</v>
      </c>
      <c r="E89" s="44" t="s">
        <v>193</v>
      </c>
      <c r="F89" s="45">
        <v>168000000</v>
      </c>
      <c r="G89" s="45">
        <v>0</v>
      </c>
      <c r="H89" s="45">
        <v>0</v>
      </c>
      <c r="I89" s="45">
        <v>0</v>
      </c>
      <c r="J89" s="45">
        <v>0</v>
      </c>
      <c r="K89" s="45">
        <f t="shared" si="71"/>
        <v>0</v>
      </c>
      <c r="L89" s="46">
        <f t="shared" ref="L89:L94" si="81">+F89+K89</f>
        <v>168000000</v>
      </c>
      <c r="M89" s="52">
        <f t="shared" si="65"/>
        <v>1.8374278376040105E-5</v>
      </c>
      <c r="N89" s="45">
        <v>0</v>
      </c>
      <c r="O89" s="45">
        <v>168000000</v>
      </c>
      <c r="P89" s="45">
        <f t="shared" ref="P89:P94" si="82">L89-O89</f>
        <v>0</v>
      </c>
      <c r="Q89" s="45">
        <v>168000000</v>
      </c>
      <c r="R89" s="45">
        <f>+L89-Q89</f>
        <v>0</v>
      </c>
      <c r="S89" s="45">
        <f t="shared" ref="S89:S94" si="83">O89-Q89</f>
        <v>0</v>
      </c>
      <c r="T89" s="45">
        <v>0</v>
      </c>
      <c r="U89" s="45">
        <f t="shared" ref="U89:U94" si="84">+Q89-T89</f>
        <v>168000000</v>
      </c>
      <c r="V89" s="45">
        <v>0</v>
      </c>
      <c r="W89" s="48">
        <f t="shared" ref="W89:W94" si="85">+T89-V89</f>
        <v>0</v>
      </c>
      <c r="X89" s="54">
        <f t="shared" si="68"/>
        <v>1</v>
      </c>
      <c r="Y89" s="54">
        <f t="shared" si="69"/>
        <v>0</v>
      </c>
      <c r="Z89" s="54">
        <f t="shared" si="70"/>
        <v>0</v>
      </c>
      <c r="AA89" s="54">
        <f t="shared" si="37"/>
        <v>0</v>
      </c>
      <c r="AB89" s="178" t="s">
        <v>40</v>
      </c>
    </row>
    <row r="90" spans="1:28" ht="42" customHeight="1" x14ac:dyDescent="0.25">
      <c r="A90" s="114" t="s">
        <v>194</v>
      </c>
      <c r="B90" s="43" t="s">
        <v>41</v>
      </c>
      <c r="C90" s="43">
        <v>20</v>
      </c>
      <c r="D90" s="43" t="s">
        <v>38</v>
      </c>
      <c r="E90" s="44" t="s">
        <v>195</v>
      </c>
      <c r="F90" s="45">
        <v>24925928</v>
      </c>
      <c r="G90" s="45">
        <v>0</v>
      </c>
      <c r="H90" s="45">
        <v>0</v>
      </c>
      <c r="I90" s="45">
        <v>0</v>
      </c>
      <c r="J90" s="45">
        <v>0</v>
      </c>
      <c r="K90" s="45">
        <f t="shared" si="71"/>
        <v>0</v>
      </c>
      <c r="L90" s="46">
        <f t="shared" si="81"/>
        <v>24925928</v>
      </c>
      <c r="M90" s="52">
        <f t="shared" si="65"/>
        <v>2.7261663086495989E-6</v>
      </c>
      <c r="N90" s="45">
        <v>0</v>
      </c>
      <c r="O90" s="45">
        <v>7928928</v>
      </c>
      <c r="P90" s="45">
        <f t="shared" si="82"/>
        <v>16997000</v>
      </c>
      <c r="Q90" s="45">
        <v>7926304.5199999996</v>
      </c>
      <c r="R90" s="45">
        <f>+L90-Q90</f>
        <v>16999623.48</v>
      </c>
      <c r="S90" s="45">
        <f t="shared" si="83"/>
        <v>2623.480000000447</v>
      </c>
      <c r="T90" s="45">
        <v>2236376.52</v>
      </c>
      <c r="U90" s="45">
        <f t="shared" si="84"/>
        <v>5689928</v>
      </c>
      <c r="V90" s="45">
        <v>2236376.52</v>
      </c>
      <c r="W90" s="48">
        <f t="shared" si="85"/>
        <v>0</v>
      </c>
      <c r="X90" s="54">
        <f t="shared" si="68"/>
        <v>0.31799435992914687</v>
      </c>
      <c r="Y90" s="182">
        <f t="shared" si="69"/>
        <v>8.972089303956908E-2</v>
      </c>
      <c r="Z90" s="182">
        <f t="shared" si="70"/>
        <v>8.972089303956908E-2</v>
      </c>
      <c r="AA90" s="182">
        <f t="shared" si="37"/>
        <v>0.28214617724528201</v>
      </c>
      <c r="AB90" s="178">
        <f t="shared" si="38"/>
        <v>1</v>
      </c>
    </row>
    <row r="91" spans="1:28" ht="68.25" customHeight="1" x14ac:dyDescent="0.25">
      <c r="A91" s="114" t="s">
        <v>196</v>
      </c>
      <c r="B91" s="43" t="s">
        <v>41</v>
      </c>
      <c r="C91" s="43">
        <v>20</v>
      </c>
      <c r="D91" s="43" t="s">
        <v>38</v>
      </c>
      <c r="E91" s="44" t="s">
        <v>197</v>
      </c>
      <c r="F91" s="45">
        <v>3000000</v>
      </c>
      <c r="G91" s="45">
        <v>0</v>
      </c>
      <c r="H91" s="45">
        <v>0</v>
      </c>
      <c r="I91" s="45">
        <v>0</v>
      </c>
      <c r="J91" s="45">
        <v>0</v>
      </c>
      <c r="K91" s="45">
        <f t="shared" si="71"/>
        <v>0</v>
      </c>
      <c r="L91" s="46">
        <f t="shared" si="81"/>
        <v>3000000</v>
      </c>
      <c r="M91" s="52">
        <f t="shared" si="65"/>
        <v>3.2811211385785907E-7</v>
      </c>
      <c r="N91" s="45">
        <v>0</v>
      </c>
      <c r="O91" s="45">
        <v>3000000</v>
      </c>
      <c r="P91" s="45">
        <f t="shared" si="82"/>
        <v>0</v>
      </c>
      <c r="Q91" s="45">
        <v>555065</v>
      </c>
      <c r="R91" s="45">
        <f>+L91-Q91</f>
        <v>2444935</v>
      </c>
      <c r="S91" s="45">
        <f t="shared" si="83"/>
        <v>2444935</v>
      </c>
      <c r="T91" s="45">
        <v>555065</v>
      </c>
      <c r="U91" s="45">
        <f t="shared" si="84"/>
        <v>0</v>
      </c>
      <c r="V91" s="45">
        <v>555065</v>
      </c>
      <c r="W91" s="48">
        <f t="shared" si="85"/>
        <v>0</v>
      </c>
      <c r="X91" s="54">
        <f t="shared" si="68"/>
        <v>0.18502166666666667</v>
      </c>
      <c r="Y91" s="54">
        <f t="shared" si="69"/>
        <v>0.18502166666666667</v>
      </c>
      <c r="Z91" s="54">
        <f t="shared" si="70"/>
        <v>0.18502166666666667</v>
      </c>
      <c r="AA91" s="54">
        <f t="shared" si="37"/>
        <v>1</v>
      </c>
      <c r="AB91" s="178">
        <f t="shared" si="38"/>
        <v>1</v>
      </c>
    </row>
    <row r="92" spans="1:28" ht="42" customHeight="1" x14ac:dyDescent="0.25">
      <c r="A92" s="114" t="s">
        <v>198</v>
      </c>
      <c r="B92" s="43" t="s">
        <v>41</v>
      </c>
      <c r="C92" s="43">
        <v>20</v>
      </c>
      <c r="D92" s="43" t="s">
        <v>38</v>
      </c>
      <c r="E92" s="44" t="s">
        <v>199</v>
      </c>
      <c r="F92" s="45">
        <v>261680004</v>
      </c>
      <c r="G92" s="45">
        <v>0</v>
      </c>
      <c r="H92" s="45">
        <v>0</v>
      </c>
      <c r="I92" s="45">
        <v>0</v>
      </c>
      <c r="J92" s="45">
        <v>0</v>
      </c>
      <c r="K92" s="45">
        <f t="shared" si="71"/>
        <v>0</v>
      </c>
      <c r="L92" s="46">
        <f t="shared" si="81"/>
        <v>261680004</v>
      </c>
      <c r="M92" s="52">
        <f t="shared" si="65"/>
        <v>2.8620126422257669E-5</v>
      </c>
      <c r="N92" s="45">
        <v>0</v>
      </c>
      <c r="O92" s="45">
        <v>185407004</v>
      </c>
      <c r="P92" s="45">
        <f t="shared" si="82"/>
        <v>76273000</v>
      </c>
      <c r="Q92" s="45">
        <v>185306728.69999999</v>
      </c>
      <c r="R92" s="45">
        <f>+L92-Q92</f>
        <v>76373275.300000012</v>
      </c>
      <c r="S92" s="45">
        <f t="shared" si="83"/>
        <v>100275.30000001192</v>
      </c>
      <c r="T92" s="45">
        <v>6724.7</v>
      </c>
      <c r="U92" s="45">
        <f t="shared" si="84"/>
        <v>185300004</v>
      </c>
      <c r="V92" s="45">
        <v>6724.7</v>
      </c>
      <c r="W92" s="48">
        <f t="shared" si="85"/>
        <v>0</v>
      </c>
      <c r="X92" s="54">
        <f t="shared" si="68"/>
        <v>0.70814248650042055</v>
      </c>
      <c r="Y92" s="182">
        <f t="shared" si="69"/>
        <v>2.5698180591590022E-5</v>
      </c>
      <c r="Z92" s="182">
        <f t="shared" si="70"/>
        <v>2.5698180591590022E-5</v>
      </c>
      <c r="AA92" s="182">
        <f t="shared" si="37"/>
        <v>3.628956189112198E-5</v>
      </c>
      <c r="AB92" s="178">
        <f t="shared" si="38"/>
        <v>1</v>
      </c>
    </row>
    <row r="93" spans="1:28" ht="42" customHeight="1" x14ac:dyDescent="0.25">
      <c r="A93" s="114" t="s">
        <v>200</v>
      </c>
      <c r="B93" s="43" t="s">
        <v>41</v>
      </c>
      <c r="C93" s="43">
        <v>20</v>
      </c>
      <c r="D93" s="43" t="s">
        <v>38</v>
      </c>
      <c r="E93" s="44" t="s">
        <v>201</v>
      </c>
      <c r="F93" s="45">
        <v>199319996</v>
      </c>
      <c r="G93" s="45">
        <v>0</v>
      </c>
      <c r="H93" s="45">
        <v>0</v>
      </c>
      <c r="I93" s="45">
        <v>0</v>
      </c>
      <c r="J93" s="45">
        <v>0</v>
      </c>
      <c r="K93" s="45">
        <f t="shared" si="71"/>
        <v>0</v>
      </c>
      <c r="L93" s="46">
        <f t="shared" si="81"/>
        <v>199319996</v>
      </c>
      <c r="M93" s="52">
        <f t="shared" si="65"/>
        <v>2.1799768407233336E-5</v>
      </c>
      <c r="N93" s="45">
        <v>0</v>
      </c>
      <c r="O93" s="45">
        <v>141714996</v>
      </c>
      <c r="P93" s="45">
        <f t="shared" si="82"/>
        <v>57605000</v>
      </c>
      <c r="Q93" s="45">
        <v>141705414.94</v>
      </c>
      <c r="R93" s="45">
        <f>+L93-Q93</f>
        <v>57614581.060000002</v>
      </c>
      <c r="S93" s="45">
        <f t="shared" si="83"/>
        <v>9581.0600000023842</v>
      </c>
      <c r="T93" s="45">
        <v>6231335.9400000004</v>
      </c>
      <c r="U93" s="45">
        <f t="shared" si="84"/>
        <v>135474079</v>
      </c>
      <c r="V93" s="45">
        <v>6231335.9400000004</v>
      </c>
      <c r="W93" s="48">
        <f t="shared" si="85"/>
        <v>0</v>
      </c>
      <c r="X93" s="54">
        <f t="shared" si="68"/>
        <v>0.71094429953731286</v>
      </c>
      <c r="Y93" s="182">
        <f t="shared" si="69"/>
        <v>3.1262974438349883E-2</v>
      </c>
      <c r="Z93" s="182">
        <f t="shared" si="70"/>
        <v>3.1262974438349883E-2</v>
      </c>
      <c r="AA93" s="182">
        <f t="shared" si="37"/>
        <v>4.397387314125175E-2</v>
      </c>
      <c r="AB93" s="178">
        <f t="shared" si="38"/>
        <v>1</v>
      </c>
    </row>
    <row r="94" spans="1:28" ht="42" customHeight="1" x14ac:dyDescent="0.25">
      <c r="A94" s="113" t="s">
        <v>202</v>
      </c>
      <c r="B94" s="32" t="s">
        <v>41</v>
      </c>
      <c r="C94" s="32">
        <v>20</v>
      </c>
      <c r="D94" s="32" t="s">
        <v>38</v>
      </c>
      <c r="E94" s="39" t="s">
        <v>203</v>
      </c>
      <c r="F94" s="59">
        <v>100000000</v>
      </c>
      <c r="G94" s="59">
        <v>0</v>
      </c>
      <c r="H94" s="59">
        <v>0</v>
      </c>
      <c r="I94" s="59">
        <v>0</v>
      </c>
      <c r="J94" s="59">
        <v>0</v>
      </c>
      <c r="K94" s="40">
        <f t="shared" si="71"/>
        <v>0</v>
      </c>
      <c r="L94" s="41">
        <f t="shared" si="81"/>
        <v>100000000</v>
      </c>
      <c r="M94" s="319">
        <f t="shared" si="65"/>
        <v>1.0937070461928635E-5</v>
      </c>
      <c r="N94" s="59">
        <v>0</v>
      </c>
      <c r="O94" s="59">
        <v>16523910.140000001</v>
      </c>
      <c r="P94" s="59">
        <f t="shared" si="82"/>
        <v>83476089.859999999</v>
      </c>
      <c r="Q94" s="59">
        <v>16518924.74</v>
      </c>
      <c r="R94" s="59">
        <v>0</v>
      </c>
      <c r="S94" s="59">
        <f t="shared" si="83"/>
        <v>4985.4000000003725</v>
      </c>
      <c r="T94" s="59">
        <v>16518924.74</v>
      </c>
      <c r="U94" s="59">
        <f t="shared" si="84"/>
        <v>0</v>
      </c>
      <c r="V94" s="59">
        <v>16518924.74</v>
      </c>
      <c r="W94" s="59">
        <f t="shared" si="85"/>
        <v>0</v>
      </c>
      <c r="X94" s="176">
        <f t="shared" si="68"/>
        <v>0.16518924739999999</v>
      </c>
      <c r="Y94" s="176">
        <f t="shared" si="69"/>
        <v>0.16518924739999999</v>
      </c>
      <c r="Z94" s="176">
        <f t="shared" si="70"/>
        <v>0.16518924739999999</v>
      </c>
      <c r="AA94" s="176">
        <f t="shared" si="37"/>
        <v>1</v>
      </c>
      <c r="AB94" s="177">
        <f t="shared" si="38"/>
        <v>1</v>
      </c>
    </row>
    <row r="95" spans="1:28" s="76" customFormat="1" ht="42" customHeight="1" x14ac:dyDescent="0.25">
      <c r="A95" s="199" t="s">
        <v>204</v>
      </c>
      <c r="B95" s="71" t="s">
        <v>37</v>
      </c>
      <c r="C95" s="71">
        <v>10</v>
      </c>
      <c r="D95" s="71" t="s">
        <v>38</v>
      </c>
      <c r="E95" s="72" t="s">
        <v>205</v>
      </c>
      <c r="F95" s="73">
        <f>+F105</f>
        <v>10647256000</v>
      </c>
      <c r="G95" s="73">
        <f t="shared" ref="G95:J95" si="86">+G105</f>
        <v>0</v>
      </c>
      <c r="H95" s="73">
        <f t="shared" si="86"/>
        <v>0</v>
      </c>
      <c r="I95" s="73">
        <f t="shared" si="86"/>
        <v>0</v>
      </c>
      <c r="J95" s="73">
        <f t="shared" si="86"/>
        <v>0</v>
      </c>
      <c r="K95" s="41">
        <f t="shared" si="71"/>
        <v>0</v>
      </c>
      <c r="L95" s="73">
        <f>+L105</f>
        <v>10647256000</v>
      </c>
      <c r="M95" s="324">
        <f t="shared" si="65"/>
        <v>1.1644978909819243E-3</v>
      </c>
      <c r="N95" s="73">
        <f t="shared" ref="N95:W95" si="87">+N105</f>
        <v>0</v>
      </c>
      <c r="O95" s="73">
        <f t="shared" si="87"/>
        <v>957541925.37</v>
      </c>
      <c r="P95" s="73">
        <f t="shared" si="87"/>
        <v>9689714074.6300011</v>
      </c>
      <c r="Q95" s="73">
        <f t="shared" si="87"/>
        <v>957531088.13</v>
      </c>
      <c r="R95" s="73">
        <f t="shared" si="87"/>
        <v>9689724911.8699989</v>
      </c>
      <c r="S95" s="73">
        <f t="shared" si="87"/>
        <v>10837.240000009537</v>
      </c>
      <c r="T95" s="73">
        <f t="shared" si="87"/>
        <v>957531088.13</v>
      </c>
      <c r="U95" s="73">
        <f t="shared" si="87"/>
        <v>0</v>
      </c>
      <c r="V95" s="73">
        <f t="shared" si="87"/>
        <v>957531088.13</v>
      </c>
      <c r="W95" s="73">
        <f t="shared" si="87"/>
        <v>0</v>
      </c>
      <c r="X95" s="176">
        <f t="shared" si="68"/>
        <v>8.9932193621530279E-2</v>
      </c>
      <c r="Y95" s="176">
        <f t="shared" si="69"/>
        <v>8.9932193621530279E-2</v>
      </c>
      <c r="Z95" s="176">
        <f t="shared" si="70"/>
        <v>8.9932193621530279E-2</v>
      </c>
      <c r="AA95" s="176">
        <f t="shared" si="37"/>
        <v>1</v>
      </c>
      <c r="AB95" s="177">
        <f t="shared" si="38"/>
        <v>1</v>
      </c>
    </row>
    <row r="96" spans="1:28" ht="42" customHeight="1" x14ac:dyDescent="0.25">
      <c r="A96" s="113" t="s">
        <v>204</v>
      </c>
      <c r="B96" s="32" t="s">
        <v>41</v>
      </c>
      <c r="C96" s="32">
        <v>20</v>
      </c>
      <c r="D96" s="32" t="s">
        <v>38</v>
      </c>
      <c r="E96" s="39" t="s">
        <v>205</v>
      </c>
      <c r="F96" s="59">
        <f>+F97+F100</f>
        <v>5638845092</v>
      </c>
      <c r="G96" s="59">
        <f t="shared" ref="G96:I96" si="88">+G97+G100</f>
        <v>0</v>
      </c>
      <c r="H96" s="59">
        <f t="shared" si="88"/>
        <v>0</v>
      </c>
      <c r="I96" s="59">
        <f t="shared" si="88"/>
        <v>0</v>
      </c>
      <c r="J96" s="59">
        <f>+J97+J100</f>
        <v>0</v>
      </c>
      <c r="K96" s="40">
        <f t="shared" si="71"/>
        <v>0</v>
      </c>
      <c r="L96" s="59">
        <f>+L97+L100</f>
        <v>5638845092</v>
      </c>
      <c r="M96" s="318">
        <f t="shared" si="65"/>
        <v>6.1672446095104461E-4</v>
      </c>
      <c r="N96" s="59">
        <f t="shared" ref="N96:W96" si="89">+N97+N100</f>
        <v>5423125092</v>
      </c>
      <c r="O96" s="59">
        <f>+O97+O100</f>
        <v>215720000</v>
      </c>
      <c r="P96" s="59">
        <f t="shared" si="89"/>
        <v>5423125092</v>
      </c>
      <c r="Q96" s="59">
        <f t="shared" si="89"/>
        <v>8975098</v>
      </c>
      <c r="R96" s="59">
        <f t="shared" si="89"/>
        <v>5629869994</v>
      </c>
      <c r="S96" s="59">
        <f t="shared" si="89"/>
        <v>206744902</v>
      </c>
      <c r="T96" s="59">
        <f t="shared" si="89"/>
        <v>8975098</v>
      </c>
      <c r="U96" s="59">
        <f t="shared" si="89"/>
        <v>0</v>
      </c>
      <c r="V96" s="59">
        <f t="shared" si="89"/>
        <v>8975098</v>
      </c>
      <c r="W96" s="59">
        <f t="shared" si="89"/>
        <v>0</v>
      </c>
      <c r="X96" s="176">
        <f t="shared" si="68"/>
        <v>1.5916553573591236E-3</v>
      </c>
      <c r="Y96" s="176">
        <f t="shared" si="69"/>
        <v>1.5916553573591236E-3</v>
      </c>
      <c r="Z96" s="176">
        <f t="shared" si="70"/>
        <v>1.5916553573591236E-3</v>
      </c>
      <c r="AA96" s="176">
        <f t="shared" si="37"/>
        <v>1</v>
      </c>
      <c r="AB96" s="177">
        <f t="shared" si="38"/>
        <v>1</v>
      </c>
    </row>
    <row r="97" spans="1:28" ht="42" customHeight="1" x14ac:dyDescent="0.25">
      <c r="A97" s="113" t="s">
        <v>206</v>
      </c>
      <c r="B97" s="32" t="s">
        <v>41</v>
      </c>
      <c r="C97" s="32">
        <v>20</v>
      </c>
      <c r="D97" s="32" t="s">
        <v>38</v>
      </c>
      <c r="E97" s="39" t="s">
        <v>207</v>
      </c>
      <c r="F97" s="59">
        <f t="shared" ref="F97:J98" si="90">+F98</f>
        <v>5423125092</v>
      </c>
      <c r="G97" s="59">
        <f t="shared" si="90"/>
        <v>0</v>
      </c>
      <c r="H97" s="59">
        <f t="shared" si="90"/>
        <v>0</v>
      </c>
      <c r="I97" s="59">
        <f t="shared" si="90"/>
        <v>0</v>
      </c>
      <c r="J97" s="59">
        <f t="shared" si="90"/>
        <v>0</v>
      </c>
      <c r="K97" s="40">
        <f t="shared" si="71"/>
        <v>0</v>
      </c>
      <c r="L97" s="59">
        <f>+L98</f>
        <v>5423125092</v>
      </c>
      <c r="M97" s="318">
        <f t="shared" si="65"/>
        <v>5.9313101255057212E-4</v>
      </c>
      <c r="N97" s="59">
        <f t="shared" ref="N97:W98" si="91">+N98</f>
        <v>5423125092</v>
      </c>
      <c r="O97" s="59">
        <f t="shared" si="91"/>
        <v>0</v>
      </c>
      <c r="P97" s="59">
        <f t="shared" si="91"/>
        <v>5423125092</v>
      </c>
      <c r="Q97" s="59">
        <f t="shared" si="91"/>
        <v>0</v>
      </c>
      <c r="R97" s="59">
        <f t="shared" si="91"/>
        <v>5423125092</v>
      </c>
      <c r="S97" s="59">
        <f t="shared" si="91"/>
        <v>0</v>
      </c>
      <c r="T97" s="59">
        <f t="shared" si="91"/>
        <v>0</v>
      </c>
      <c r="U97" s="59">
        <f t="shared" si="91"/>
        <v>0</v>
      </c>
      <c r="V97" s="59">
        <f t="shared" si="91"/>
        <v>0</v>
      </c>
      <c r="W97" s="59">
        <f t="shared" si="91"/>
        <v>0</v>
      </c>
      <c r="X97" s="176">
        <f t="shared" si="68"/>
        <v>0</v>
      </c>
      <c r="Y97" s="176">
        <f t="shared" si="69"/>
        <v>0</v>
      </c>
      <c r="Z97" s="176">
        <f t="shared" si="70"/>
        <v>0</v>
      </c>
      <c r="AA97" s="176" t="s">
        <v>40</v>
      </c>
      <c r="AB97" s="177" t="s">
        <v>40</v>
      </c>
    </row>
    <row r="98" spans="1:28" ht="42" customHeight="1" x14ac:dyDescent="0.25">
      <c r="A98" s="113" t="s">
        <v>208</v>
      </c>
      <c r="B98" s="32" t="s">
        <v>41</v>
      </c>
      <c r="C98" s="32">
        <v>20</v>
      </c>
      <c r="D98" s="32" t="s">
        <v>38</v>
      </c>
      <c r="E98" s="78" t="s">
        <v>209</v>
      </c>
      <c r="F98" s="59">
        <f t="shared" si="90"/>
        <v>5423125092</v>
      </c>
      <c r="G98" s="59">
        <f t="shared" si="90"/>
        <v>0</v>
      </c>
      <c r="H98" s="59">
        <f t="shared" si="90"/>
        <v>0</v>
      </c>
      <c r="I98" s="59">
        <f t="shared" si="90"/>
        <v>0</v>
      </c>
      <c r="J98" s="59">
        <f t="shared" si="90"/>
        <v>0</v>
      </c>
      <c r="K98" s="40">
        <f t="shared" si="71"/>
        <v>0</v>
      </c>
      <c r="L98" s="59">
        <f>+L99</f>
        <v>5423125092</v>
      </c>
      <c r="M98" s="318">
        <f t="shared" si="65"/>
        <v>5.9313101255057212E-4</v>
      </c>
      <c r="N98" s="59">
        <f t="shared" si="91"/>
        <v>5423125092</v>
      </c>
      <c r="O98" s="59">
        <f t="shared" si="91"/>
        <v>0</v>
      </c>
      <c r="P98" s="59">
        <f t="shared" si="91"/>
        <v>5423125092</v>
      </c>
      <c r="Q98" s="59">
        <f t="shared" si="91"/>
        <v>0</v>
      </c>
      <c r="R98" s="59">
        <f t="shared" si="91"/>
        <v>5423125092</v>
      </c>
      <c r="S98" s="59">
        <f t="shared" si="91"/>
        <v>0</v>
      </c>
      <c r="T98" s="59">
        <f t="shared" si="91"/>
        <v>0</v>
      </c>
      <c r="U98" s="59">
        <f t="shared" si="91"/>
        <v>0</v>
      </c>
      <c r="V98" s="59">
        <f t="shared" si="91"/>
        <v>0</v>
      </c>
      <c r="W98" s="59">
        <f t="shared" si="91"/>
        <v>0</v>
      </c>
      <c r="X98" s="176">
        <f t="shared" si="68"/>
        <v>0</v>
      </c>
      <c r="Y98" s="176">
        <f t="shared" si="69"/>
        <v>0</v>
      </c>
      <c r="Z98" s="176">
        <f t="shared" si="70"/>
        <v>0</v>
      </c>
      <c r="AA98" s="176" t="s">
        <v>40</v>
      </c>
      <c r="AB98" s="177" t="s">
        <v>40</v>
      </c>
    </row>
    <row r="99" spans="1:28" ht="42" customHeight="1" x14ac:dyDescent="0.25">
      <c r="A99" s="114" t="s">
        <v>210</v>
      </c>
      <c r="B99" s="43" t="s">
        <v>41</v>
      </c>
      <c r="C99" s="43">
        <v>20</v>
      </c>
      <c r="D99" s="43" t="s">
        <v>38</v>
      </c>
      <c r="E99" s="44" t="s">
        <v>211</v>
      </c>
      <c r="F99" s="58">
        <v>5423125092</v>
      </c>
      <c r="G99" s="45">
        <v>0</v>
      </c>
      <c r="H99" s="45">
        <v>0</v>
      </c>
      <c r="I99" s="45">
        <v>0</v>
      </c>
      <c r="J99" s="45">
        <v>0</v>
      </c>
      <c r="K99" s="45">
        <f t="shared" si="71"/>
        <v>0</v>
      </c>
      <c r="L99" s="46">
        <f>+F99+K99</f>
        <v>5423125092</v>
      </c>
      <c r="M99" s="52">
        <f t="shared" si="65"/>
        <v>5.9313101255057212E-4</v>
      </c>
      <c r="N99" s="58">
        <v>5423125092</v>
      </c>
      <c r="O99" s="45">
        <v>0</v>
      </c>
      <c r="P99" s="45">
        <f>L99-O99</f>
        <v>5423125092</v>
      </c>
      <c r="Q99" s="45">
        <v>0</v>
      </c>
      <c r="R99" s="45">
        <f>+L99-Q99</f>
        <v>5423125092</v>
      </c>
      <c r="S99" s="45">
        <f>O99-Q99</f>
        <v>0</v>
      </c>
      <c r="T99" s="45">
        <v>0</v>
      </c>
      <c r="U99" s="45">
        <f>+Q99-T99</f>
        <v>0</v>
      </c>
      <c r="V99" s="45">
        <v>0</v>
      </c>
      <c r="W99" s="48">
        <f>+T99-V99</f>
        <v>0</v>
      </c>
      <c r="X99" s="54">
        <f t="shared" si="68"/>
        <v>0</v>
      </c>
      <c r="Y99" s="54">
        <f t="shared" si="69"/>
        <v>0</v>
      </c>
      <c r="Z99" s="54">
        <f t="shared" si="70"/>
        <v>0</v>
      </c>
      <c r="AA99" s="54" t="s">
        <v>40</v>
      </c>
      <c r="AB99" s="178" t="s">
        <v>40</v>
      </c>
    </row>
    <row r="100" spans="1:28" ht="42" customHeight="1" x14ac:dyDescent="0.25">
      <c r="A100" s="113" t="s">
        <v>212</v>
      </c>
      <c r="B100" s="32" t="s">
        <v>41</v>
      </c>
      <c r="C100" s="32">
        <v>20</v>
      </c>
      <c r="D100" s="32" t="s">
        <v>38</v>
      </c>
      <c r="E100" s="39" t="s">
        <v>213</v>
      </c>
      <c r="F100" s="59">
        <f t="shared" ref="F100:J101" si="92">+F101</f>
        <v>215720000</v>
      </c>
      <c r="G100" s="59">
        <f t="shared" si="92"/>
        <v>0</v>
      </c>
      <c r="H100" s="59">
        <f t="shared" si="92"/>
        <v>0</v>
      </c>
      <c r="I100" s="59">
        <f t="shared" si="92"/>
        <v>0</v>
      </c>
      <c r="J100" s="59">
        <f t="shared" si="92"/>
        <v>0</v>
      </c>
      <c r="K100" s="40">
        <f t="shared" si="71"/>
        <v>0</v>
      </c>
      <c r="L100" s="59">
        <f>+L101</f>
        <v>215720000</v>
      </c>
      <c r="M100" s="319">
        <f t="shared" si="65"/>
        <v>2.3593448400472452E-5</v>
      </c>
      <c r="N100" s="59">
        <f t="shared" ref="N100:W101" si="93">+N101</f>
        <v>0</v>
      </c>
      <c r="O100" s="59">
        <f t="shared" si="93"/>
        <v>215720000</v>
      </c>
      <c r="P100" s="59">
        <f t="shared" si="93"/>
        <v>0</v>
      </c>
      <c r="Q100" s="59">
        <f t="shared" si="93"/>
        <v>8975098</v>
      </c>
      <c r="R100" s="59">
        <f t="shared" si="93"/>
        <v>206744902</v>
      </c>
      <c r="S100" s="59">
        <f t="shared" si="93"/>
        <v>206744902</v>
      </c>
      <c r="T100" s="59">
        <f t="shared" si="93"/>
        <v>8975098</v>
      </c>
      <c r="U100" s="59">
        <f t="shared" si="93"/>
        <v>0</v>
      </c>
      <c r="V100" s="59">
        <f t="shared" si="93"/>
        <v>8975098</v>
      </c>
      <c r="W100" s="59">
        <f t="shared" si="93"/>
        <v>0</v>
      </c>
      <c r="X100" s="176">
        <f t="shared" si="68"/>
        <v>4.1605312442054516E-2</v>
      </c>
      <c r="Y100" s="176">
        <f t="shared" si="69"/>
        <v>4.1605312442054516E-2</v>
      </c>
      <c r="Z100" s="176">
        <f t="shared" si="70"/>
        <v>4.1605312442054516E-2</v>
      </c>
      <c r="AA100" s="176">
        <f t="shared" ref="AA100:AA108" si="94">+T100/Q100</f>
        <v>1</v>
      </c>
      <c r="AB100" s="177">
        <f t="shared" ref="AB100:AB108" si="95">+V100/T100</f>
        <v>1</v>
      </c>
    </row>
    <row r="101" spans="1:28" ht="42" customHeight="1" x14ac:dyDescent="0.25">
      <c r="A101" s="113" t="s">
        <v>214</v>
      </c>
      <c r="B101" s="32" t="s">
        <v>41</v>
      </c>
      <c r="C101" s="32">
        <v>20</v>
      </c>
      <c r="D101" s="32" t="s">
        <v>38</v>
      </c>
      <c r="E101" s="39" t="s">
        <v>215</v>
      </c>
      <c r="F101" s="59">
        <f t="shared" si="92"/>
        <v>215720000</v>
      </c>
      <c r="G101" s="59">
        <f t="shared" si="92"/>
        <v>0</v>
      </c>
      <c r="H101" s="59">
        <f t="shared" si="92"/>
        <v>0</v>
      </c>
      <c r="I101" s="59">
        <f t="shared" si="92"/>
        <v>0</v>
      </c>
      <c r="J101" s="59">
        <f t="shared" si="92"/>
        <v>0</v>
      </c>
      <c r="K101" s="40">
        <f t="shared" si="71"/>
        <v>0</v>
      </c>
      <c r="L101" s="59">
        <f>+L102</f>
        <v>215720000</v>
      </c>
      <c r="M101" s="319">
        <f t="shared" si="65"/>
        <v>2.3593448400472452E-5</v>
      </c>
      <c r="N101" s="59">
        <f t="shared" si="93"/>
        <v>0</v>
      </c>
      <c r="O101" s="59">
        <f t="shared" si="93"/>
        <v>215720000</v>
      </c>
      <c r="P101" s="59">
        <f t="shared" si="93"/>
        <v>0</v>
      </c>
      <c r="Q101" s="59">
        <f t="shared" si="93"/>
        <v>8975098</v>
      </c>
      <c r="R101" s="59">
        <f t="shared" si="93"/>
        <v>206744902</v>
      </c>
      <c r="S101" s="59">
        <f t="shared" si="93"/>
        <v>206744902</v>
      </c>
      <c r="T101" s="59">
        <f t="shared" si="93"/>
        <v>8975098</v>
      </c>
      <c r="U101" s="59">
        <f t="shared" si="93"/>
        <v>0</v>
      </c>
      <c r="V101" s="59">
        <f t="shared" si="93"/>
        <v>8975098</v>
      </c>
      <c r="W101" s="59">
        <f t="shared" si="93"/>
        <v>0</v>
      </c>
      <c r="X101" s="176">
        <f t="shared" si="68"/>
        <v>4.1605312442054516E-2</v>
      </c>
      <c r="Y101" s="176">
        <f t="shared" si="69"/>
        <v>4.1605312442054516E-2</v>
      </c>
      <c r="Z101" s="176">
        <f t="shared" si="70"/>
        <v>4.1605312442054516E-2</v>
      </c>
      <c r="AA101" s="176">
        <f t="shared" si="94"/>
        <v>1</v>
      </c>
      <c r="AB101" s="177">
        <f t="shared" si="95"/>
        <v>1</v>
      </c>
    </row>
    <row r="102" spans="1:28" ht="42" customHeight="1" x14ac:dyDescent="0.25">
      <c r="A102" s="113" t="s">
        <v>216</v>
      </c>
      <c r="B102" s="32" t="s">
        <v>41</v>
      </c>
      <c r="C102" s="32">
        <v>20</v>
      </c>
      <c r="D102" s="32" t="s">
        <v>38</v>
      </c>
      <c r="E102" s="39" t="s">
        <v>217</v>
      </c>
      <c r="F102" s="59">
        <f>+F103+F104</f>
        <v>215720000</v>
      </c>
      <c r="G102" s="59">
        <f>+G103+G104</f>
        <v>0</v>
      </c>
      <c r="H102" s="59">
        <f>+H103+H104</f>
        <v>0</v>
      </c>
      <c r="I102" s="59">
        <f>+I103+I104</f>
        <v>0</v>
      </c>
      <c r="J102" s="59">
        <f>+J103+J104</f>
        <v>0</v>
      </c>
      <c r="K102" s="40">
        <f t="shared" si="71"/>
        <v>0</v>
      </c>
      <c r="L102" s="59">
        <f>+L103+L104</f>
        <v>215720000</v>
      </c>
      <c r="M102" s="319">
        <f t="shared" si="65"/>
        <v>2.3593448400472452E-5</v>
      </c>
      <c r="N102" s="59">
        <f t="shared" ref="N102:W102" si="96">+N103+N104</f>
        <v>0</v>
      </c>
      <c r="O102" s="59">
        <f>+O103+O104</f>
        <v>215720000</v>
      </c>
      <c r="P102" s="59">
        <f t="shared" si="96"/>
        <v>0</v>
      </c>
      <c r="Q102" s="59">
        <f t="shared" si="96"/>
        <v>8975098</v>
      </c>
      <c r="R102" s="59">
        <f t="shared" si="96"/>
        <v>206744902</v>
      </c>
      <c r="S102" s="59">
        <f t="shared" si="96"/>
        <v>206744902</v>
      </c>
      <c r="T102" s="59">
        <f t="shared" si="96"/>
        <v>8975098</v>
      </c>
      <c r="U102" s="59">
        <f t="shared" si="96"/>
        <v>0</v>
      </c>
      <c r="V102" s="59">
        <f t="shared" si="96"/>
        <v>8975098</v>
      </c>
      <c r="W102" s="59">
        <f t="shared" si="96"/>
        <v>0</v>
      </c>
      <c r="X102" s="176">
        <f t="shared" si="68"/>
        <v>4.1605312442054516E-2</v>
      </c>
      <c r="Y102" s="176">
        <f t="shared" si="69"/>
        <v>4.1605312442054516E-2</v>
      </c>
      <c r="Z102" s="176">
        <f t="shared" si="70"/>
        <v>4.1605312442054516E-2</v>
      </c>
      <c r="AA102" s="176">
        <f t="shared" si="94"/>
        <v>1</v>
      </c>
      <c r="AB102" s="177">
        <f t="shared" si="95"/>
        <v>1</v>
      </c>
    </row>
    <row r="103" spans="1:28" ht="42" customHeight="1" x14ac:dyDescent="0.25">
      <c r="A103" s="114" t="s">
        <v>218</v>
      </c>
      <c r="B103" s="43" t="s">
        <v>41</v>
      </c>
      <c r="C103" s="43">
        <v>20</v>
      </c>
      <c r="D103" s="43" t="s">
        <v>38</v>
      </c>
      <c r="E103" s="44" t="s">
        <v>219</v>
      </c>
      <c r="F103" s="48">
        <v>59277258</v>
      </c>
      <c r="G103" s="45">
        <v>0</v>
      </c>
      <c r="H103" s="45">
        <v>0</v>
      </c>
      <c r="I103" s="45">
        <v>0</v>
      </c>
      <c r="J103" s="45">
        <v>0</v>
      </c>
      <c r="K103" s="45">
        <f t="shared" si="71"/>
        <v>0</v>
      </c>
      <c r="L103" s="46">
        <f>+F103+K103</f>
        <v>59277258</v>
      </c>
      <c r="M103" s="52">
        <f t="shared" si="65"/>
        <v>6.483195475359229E-6</v>
      </c>
      <c r="N103" s="48">
        <v>0</v>
      </c>
      <c r="O103" s="45">
        <v>59277258</v>
      </c>
      <c r="P103" s="45">
        <f>L103-O103</f>
        <v>0</v>
      </c>
      <c r="Q103" s="45">
        <v>7613333</v>
      </c>
      <c r="R103" s="45">
        <f>+L103-Q103</f>
        <v>51663925</v>
      </c>
      <c r="S103" s="45">
        <f>O103-Q103</f>
        <v>51663925</v>
      </c>
      <c r="T103" s="45">
        <v>7613333</v>
      </c>
      <c r="U103" s="45">
        <f>+Q103-T103</f>
        <v>0</v>
      </c>
      <c r="V103" s="45">
        <v>7613333</v>
      </c>
      <c r="W103" s="48">
        <f>+T103-V103</f>
        <v>0</v>
      </c>
      <c r="X103" s="54">
        <f t="shared" si="68"/>
        <v>0.12843598467391998</v>
      </c>
      <c r="Y103" s="54">
        <f t="shared" si="69"/>
        <v>0.12843598467391998</v>
      </c>
      <c r="Z103" s="54">
        <f t="shared" si="70"/>
        <v>0.12843598467391998</v>
      </c>
      <c r="AA103" s="54">
        <f t="shared" si="94"/>
        <v>1</v>
      </c>
      <c r="AB103" s="178">
        <f t="shared" si="95"/>
        <v>1</v>
      </c>
    </row>
    <row r="104" spans="1:28" ht="42" customHeight="1" x14ac:dyDescent="0.25">
      <c r="A104" s="114" t="s">
        <v>220</v>
      </c>
      <c r="B104" s="43" t="s">
        <v>41</v>
      </c>
      <c r="C104" s="43">
        <v>20</v>
      </c>
      <c r="D104" s="43" t="s">
        <v>38</v>
      </c>
      <c r="E104" s="44" t="s">
        <v>221</v>
      </c>
      <c r="F104" s="48">
        <v>156442742</v>
      </c>
      <c r="G104" s="45">
        <v>0</v>
      </c>
      <c r="H104" s="45">
        <v>0</v>
      </c>
      <c r="I104" s="45">
        <v>0</v>
      </c>
      <c r="J104" s="45">
        <v>0</v>
      </c>
      <c r="K104" s="45">
        <f t="shared" si="71"/>
        <v>0</v>
      </c>
      <c r="L104" s="46">
        <f>+F104+K104</f>
        <v>156442742</v>
      </c>
      <c r="M104" s="52">
        <f t="shared" si="65"/>
        <v>1.7110252925113223E-5</v>
      </c>
      <c r="N104" s="48">
        <v>0</v>
      </c>
      <c r="O104" s="45">
        <v>156442742</v>
      </c>
      <c r="P104" s="45">
        <f>L104-O104</f>
        <v>0</v>
      </c>
      <c r="Q104" s="45">
        <v>1361765</v>
      </c>
      <c r="R104" s="45">
        <f>+L104-Q104</f>
        <v>155080977</v>
      </c>
      <c r="S104" s="45">
        <f>O104-Q104</f>
        <v>155080977</v>
      </c>
      <c r="T104" s="45">
        <v>1361765</v>
      </c>
      <c r="U104" s="45">
        <f>+Q104-T104</f>
        <v>0</v>
      </c>
      <c r="V104" s="45">
        <v>1361765</v>
      </c>
      <c r="W104" s="48">
        <f>+T104-V104</f>
        <v>0</v>
      </c>
      <c r="X104" s="54">
        <f t="shared" si="68"/>
        <v>8.7045585023049522E-3</v>
      </c>
      <c r="Y104" s="54">
        <f t="shared" si="69"/>
        <v>8.7045585023049522E-3</v>
      </c>
      <c r="Z104" s="54">
        <f t="shared" si="70"/>
        <v>8.7045585023049522E-3</v>
      </c>
      <c r="AA104" s="54">
        <f t="shared" si="94"/>
        <v>1</v>
      </c>
      <c r="AB104" s="178">
        <f t="shared" si="95"/>
        <v>1</v>
      </c>
    </row>
    <row r="105" spans="1:28" ht="42" customHeight="1" x14ac:dyDescent="0.25">
      <c r="A105" s="245" t="s">
        <v>222</v>
      </c>
      <c r="B105" s="80" t="s">
        <v>37</v>
      </c>
      <c r="C105" s="80">
        <v>10</v>
      </c>
      <c r="D105" s="80" t="s">
        <v>38</v>
      </c>
      <c r="E105" s="78" t="s">
        <v>223</v>
      </c>
      <c r="F105" s="81">
        <f>+F106</f>
        <v>10647256000</v>
      </c>
      <c r="G105" s="81">
        <f>+G106</f>
        <v>0</v>
      </c>
      <c r="H105" s="81">
        <f>+H106</f>
        <v>0</v>
      </c>
      <c r="I105" s="81">
        <f>+I106</f>
        <v>0</v>
      </c>
      <c r="J105" s="81">
        <f>+J106</f>
        <v>0</v>
      </c>
      <c r="K105" s="40">
        <f t="shared" si="71"/>
        <v>0</v>
      </c>
      <c r="L105" s="81">
        <f>+L106</f>
        <v>10647256000</v>
      </c>
      <c r="M105" s="323">
        <f t="shared" si="65"/>
        <v>1.1644978909819243E-3</v>
      </c>
      <c r="N105" s="81">
        <f t="shared" ref="N105:W105" si="97">+N106</f>
        <v>0</v>
      </c>
      <c r="O105" s="81">
        <f>+O106</f>
        <v>957541925.37</v>
      </c>
      <c r="P105" s="81">
        <f t="shared" si="97"/>
        <v>9689714074.6300011</v>
      </c>
      <c r="Q105" s="81">
        <f t="shared" si="97"/>
        <v>957531088.13</v>
      </c>
      <c r="R105" s="81">
        <f t="shared" si="97"/>
        <v>9689724911.8699989</v>
      </c>
      <c r="S105" s="81">
        <f t="shared" si="97"/>
        <v>10837.240000009537</v>
      </c>
      <c r="T105" s="81">
        <f t="shared" si="97"/>
        <v>957531088.13</v>
      </c>
      <c r="U105" s="81">
        <f t="shared" si="97"/>
        <v>0</v>
      </c>
      <c r="V105" s="81">
        <f t="shared" si="97"/>
        <v>957531088.13</v>
      </c>
      <c r="W105" s="81">
        <f t="shared" si="97"/>
        <v>0</v>
      </c>
      <c r="X105" s="176">
        <f t="shared" si="68"/>
        <v>8.9932193621530279E-2</v>
      </c>
      <c r="Y105" s="176">
        <f t="shared" si="69"/>
        <v>8.9932193621530279E-2</v>
      </c>
      <c r="Z105" s="176">
        <f t="shared" si="70"/>
        <v>8.9932193621530279E-2</v>
      </c>
      <c r="AA105" s="176">
        <f t="shared" si="94"/>
        <v>1</v>
      </c>
      <c r="AB105" s="177">
        <f t="shared" si="95"/>
        <v>1</v>
      </c>
    </row>
    <row r="106" spans="1:28" ht="42" customHeight="1" x14ac:dyDescent="0.25">
      <c r="A106" s="245" t="s">
        <v>224</v>
      </c>
      <c r="B106" s="80" t="s">
        <v>37</v>
      </c>
      <c r="C106" s="80">
        <v>10</v>
      </c>
      <c r="D106" s="80" t="s">
        <v>38</v>
      </c>
      <c r="E106" s="78" t="s">
        <v>225</v>
      </c>
      <c r="F106" s="81">
        <f>+F107+F108</f>
        <v>10647256000</v>
      </c>
      <c r="G106" s="81">
        <f>+G107+G108</f>
        <v>0</v>
      </c>
      <c r="H106" s="81">
        <f>+H107+H108</f>
        <v>0</v>
      </c>
      <c r="I106" s="81">
        <f>+I107+I108</f>
        <v>0</v>
      </c>
      <c r="J106" s="81">
        <f>+J107+J108</f>
        <v>0</v>
      </c>
      <c r="K106" s="40">
        <f t="shared" si="71"/>
        <v>0</v>
      </c>
      <c r="L106" s="81">
        <f>+L107+L108</f>
        <v>10647256000</v>
      </c>
      <c r="M106" s="323">
        <f t="shared" si="65"/>
        <v>1.1644978909819243E-3</v>
      </c>
      <c r="N106" s="81">
        <f t="shared" ref="N106:W106" si="98">+N107+N108</f>
        <v>0</v>
      </c>
      <c r="O106" s="81">
        <f>+O107+O108</f>
        <v>957541925.37</v>
      </c>
      <c r="P106" s="81">
        <f t="shared" si="98"/>
        <v>9689714074.6300011</v>
      </c>
      <c r="Q106" s="81">
        <f t="shared" si="98"/>
        <v>957531088.13</v>
      </c>
      <c r="R106" s="81">
        <f t="shared" si="98"/>
        <v>9689724911.8699989</v>
      </c>
      <c r="S106" s="81">
        <f t="shared" si="98"/>
        <v>10837.240000009537</v>
      </c>
      <c r="T106" s="81">
        <f t="shared" si="98"/>
        <v>957531088.13</v>
      </c>
      <c r="U106" s="81">
        <f t="shared" si="98"/>
        <v>0</v>
      </c>
      <c r="V106" s="81">
        <f t="shared" si="98"/>
        <v>957531088.13</v>
      </c>
      <c r="W106" s="81">
        <f t="shared" si="98"/>
        <v>0</v>
      </c>
      <c r="X106" s="176">
        <f t="shared" si="68"/>
        <v>8.9932193621530279E-2</v>
      </c>
      <c r="Y106" s="176">
        <f t="shared" si="69"/>
        <v>8.9932193621530279E-2</v>
      </c>
      <c r="Z106" s="176">
        <f t="shared" si="70"/>
        <v>8.9932193621530279E-2</v>
      </c>
      <c r="AA106" s="176">
        <f t="shared" si="94"/>
        <v>1</v>
      </c>
      <c r="AB106" s="177">
        <f t="shared" si="95"/>
        <v>1</v>
      </c>
    </row>
    <row r="107" spans="1:28" ht="42" customHeight="1" x14ac:dyDescent="0.25">
      <c r="A107" s="351" t="s">
        <v>226</v>
      </c>
      <c r="B107" s="83" t="s">
        <v>37</v>
      </c>
      <c r="C107" s="83">
        <v>10</v>
      </c>
      <c r="D107" s="83" t="s">
        <v>38</v>
      </c>
      <c r="E107" s="84" t="s">
        <v>227</v>
      </c>
      <c r="F107" s="85">
        <v>5323628000</v>
      </c>
      <c r="G107" s="45">
        <v>0</v>
      </c>
      <c r="H107" s="45">
        <v>0</v>
      </c>
      <c r="I107" s="45">
        <v>0</v>
      </c>
      <c r="J107" s="45">
        <v>0</v>
      </c>
      <c r="K107" s="45">
        <f t="shared" si="71"/>
        <v>0</v>
      </c>
      <c r="L107" s="46">
        <f>+F107+K107</f>
        <v>5323628000</v>
      </c>
      <c r="M107" s="86">
        <f t="shared" si="65"/>
        <v>5.8224894549096216E-4</v>
      </c>
      <c r="N107" s="85">
        <v>0</v>
      </c>
      <c r="O107" s="45">
        <v>383669787.37</v>
      </c>
      <c r="P107" s="45">
        <f>L107-O107</f>
        <v>4939958212.6300001</v>
      </c>
      <c r="Q107" s="45">
        <v>383658998.52999997</v>
      </c>
      <c r="R107" s="45">
        <f>+L107-Q107</f>
        <v>4939969001.4700003</v>
      </c>
      <c r="S107" s="45">
        <f>O107-Q107</f>
        <v>10788.840000033379</v>
      </c>
      <c r="T107" s="45">
        <v>383658998.52999997</v>
      </c>
      <c r="U107" s="45">
        <f>+Q107-T107</f>
        <v>0</v>
      </c>
      <c r="V107" s="45">
        <v>383658998.52999997</v>
      </c>
      <c r="W107" s="48">
        <f>+T107-V107</f>
        <v>0</v>
      </c>
      <c r="X107" s="54">
        <f t="shared" si="68"/>
        <v>7.2067206523446031E-2</v>
      </c>
      <c r="Y107" s="54">
        <f t="shared" si="69"/>
        <v>7.2067206523446031E-2</v>
      </c>
      <c r="Z107" s="54">
        <f t="shared" si="70"/>
        <v>7.2067206523446031E-2</v>
      </c>
      <c r="AA107" s="54">
        <f t="shared" si="94"/>
        <v>1</v>
      </c>
      <c r="AB107" s="178">
        <f t="shared" si="95"/>
        <v>1</v>
      </c>
    </row>
    <row r="108" spans="1:28" ht="42" customHeight="1" x14ac:dyDescent="0.25">
      <c r="A108" s="351" t="s">
        <v>228</v>
      </c>
      <c r="B108" s="83" t="s">
        <v>37</v>
      </c>
      <c r="C108" s="83">
        <v>10</v>
      </c>
      <c r="D108" s="83" t="s">
        <v>38</v>
      </c>
      <c r="E108" s="84" t="s">
        <v>229</v>
      </c>
      <c r="F108" s="85">
        <v>5323628000</v>
      </c>
      <c r="G108" s="45">
        <v>0</v>
      </c>
      <c r="H108" s="45">
        <v>0</v>
      </c>
      <c r="I108" s="45">
        <v>0</v>
      </c>
      <c r="J108" s="45">
        <v>0</v>
      </c>
      <c r="K108" s="45">
        <f t="shared" si="71"/>
        <v>0</v>
      </c>
      <c r="L108" s="46">
        <f>+F108+K108</f>
        <v>5323628000</v>
      </c>
      <c r="M108" s="86">
        <f t="shared" si="65"/>
        <v>5.8224894549096216E-4</v>
      </c>
      <c r="N108" s="85">
        <v>0</v>
      </c>
      <c r="O108" s="45">
        <v>573872138</v>
      </c>
      <c r="P108" s="45">
        <f>L108-O108</f>
        <v>4749755862</v>
      </c>
      <c r="Q108" s="45">
        <v>573872089.60000002</v>
      </c>
      <c r="R108" s="45">
        <f>+L108-Q108</f>
        <v>4749755910.3999996</v>
      </c>
      <c r="S108" s="45">
        <f>O108-Q108</f>
        <v>48.399999976158142</v>
      </c>
      <c r="T108" s="45">
        <v>573872089.60000002</v>
      </c>
      <c r="U108" s="45">
        <f>+Q108-T108</f>
        <v>0</v>
      </c>
      <c r="V108" s="45">
        <v>573872089.60000002</v>
      </c>
      <c r="W108" s="48">
        <f>+T108-V108</f>
        <v>0</v>
      </c>
      <c r="X108" s="54">
        <f t="shared" si="68"/>
        <v>0.10779718071961453</v>
      </c>
      <c r="Y108" s="54">
        <f t="shared" si="69"/>
        <v>0.10779718071961453</v>
      </c>
      <c r="Z108" s="54">
        <f t="shared" si="70"/>
        <v>0.10779718071961453</v>
      </c>
      <c r="AA108" s="54">
        <f t="shared" si="94"/>
        <v>1</v>
      </c>
      <c r="AB108" s="178">
        <f t="shared" si="95"/>
        <v>1</v>
      </c>
    </row>
    <row r="109" spans="1:28" ht="42" customHeight="1" x14ac:dyDescent="0.25">
      <c r="A109" s="113" t="s">
        <v>230</v>
      </c>
      <c r="B109" s="32" t="s">
        <v>41</v>
      </c>
      <c r="C109" s="32">
        <v>20</v>
      </c>
      <c r="D109" s="32" t="s">
        <v>38</v>
      </c>
      <c r="E109" s="39" t="s">
        <v>231</v>
      </c>
      <c r="F109" s="59">
        <f t="shared" ref="F109:J110" si="99">+F110</f>
        <v>16069012000</v>
      </c>
      <c r="G109" s="59">
        <f t="shared" si="99"/>
        <v>0</v>
      </c>
      <c r="H109" s="59">
        <f t="shared" si="99"/>
        <v>0</v>
      </c>
      <c r="I109" s="59">
        <f t="shared" si="99"/>
        <v>0</v>
      </c>
      <c r="J109" s="59">
        <f t="shared" si="99"/>
        <v>0</v>
      </c>
      <c r="K109" s="40">
        <f t="shared" si="71"/>
        <v>0</v>
      </c>
      <c r="L109" s="59">
        <f>+L110</f>
        <v>16069012000</v>
      </c>
      <c r="M109" s="323">
        <f t="shared" si="65"/>
        <v>1.7574791649757678E-3</v>
      </c>
      <c r="N109" s="59">
        <f t="shared" ref="N109:W110" si="100">+N110</f>
        <v>0</v>
      </c>
      <c r="O109" s="59">
        <f t="shared" si="100"/>
        <v>0</v>
      </c>
      <c r="P109" s="59">
        <f t="shared" si="100"/>
        <v>16069012000</v>
      </c>
      <c r="Q109" s="59">
        <f t="shared" si="100"/>
        <v>0</v>
      </c>
      <c r="R109" s="59">
        <f t="shared" si="100"/>
        <v>16069012000</v>
      </c>
      <c r="S109" s="59">
        <f t="shared" si="100"/>
        <v>0</v>
      </c>
      <c r="T109" s="59">
        <f t="shared" si="100"/>
        <v>0</v>
      </c>
      <c r="U109" s="59">
        <f t="shared" si="100"/>
        <v>0</v>
      </c>
      <c r="V109" s="59">
        <f t="shared" si="100"/>
        <v>0</v>
      </c>
      <c r="W109" s="59">
        <f t="shared" si="100"/>
        <v>0</v>
      </c>
      <c r="X109" s="176">
        <f t="shared" si="68"/>
        <v>0</v>
      </c>
      <c r="Y109" s="176">
        <f t="shared" si="69"/>
        <v>0</v>
      </c>
      <c r="Z109" s="176">
        <f t="shared" si="70"/>
        <v>0</v>
      </c>
      <c r="AA109" s="176" t="s">
        <v>40</v>
      </c>
      <c r="AB109" s="177" t="s">
        <v>40</v>
      </c>
    </row>
    <row r="110" spans="1:28" ht="42" customHeight="1" x14ac:dyDescent="0.25">
      <c r="A110" s="113" t="s">
        <v>232</v>
      </c>
      <c r="B110" s="32" t="s">
        <v>41</v>
      </c>
      <c r="C110" s="32">
        <v>20</v>
      </c>
      <c r="D110" s="32" t="s">
        <v>38</v>
      </c>
      <c r="E110" s="39" t="s">
        <v>233</v>
      </c>
      <c r="F110" s="59">
        <f t="shared" si="99"/>
        <v>16069012000</v>
      </c>
      <c r="G110" s="59">
        <f t="shared" si="99"/>
        <v>0</v>
      </c>
      <c r="H110" s="59">
        <f t="shared" si="99"/>
        <v>0</v>
      </c>
      <c r="I110" s="59">
        <f t="shared" si="99"/>
        <v>0</v>
      </c>
      <c r="J110" s="59">
        <f t="shared" si="99"/>
        <v>0</v>
      </c>
      <c r="K110" s="40">
        <f t="shared" si="71"/>
        <v>0</v>
      </c>
      <c r="L110" s="59">
        <f>+L111</f>
        <v>16069012000</v>
      </c>
      <c r="M110" s="323">
        <f t="shared" si="65"/>
        <v>1.7574791649757678E-3</v>
      </c>
      <c r="N110" s="59">
        <f t="shared" si="100"/>
        <v>0</v>
      </c>
      <c r="O110" s="59">
        <f t="shared" si="100"/>
        <v>0</v>
      </c>
      <c r="P110" s="59">
        <f t="shared" si="100"/>
        <v>16069012000</v>
      </c>
      <c r="Q110" s="59">
        <f t="shared" si="100"/>
        <v>0</v>
      </c>
      <c r="R110" s="59">
        <f t="shared" si="100"/>
        <v>16069012000</v>
      </c>
      <c r="S110" s="59">
        <f t="shared" si="100"/>
        <v>0</v>
      </c>
      <c r="T110" s="59">
        <f t="shared" si="100"/>
        <v>0</v>
      </c>
      <c r="U110" s="59">
        <f t="shared" si="100"/>
        <v>0</v>
      </c>
      <c r="V110" s="59">
        <f t="shared" si="100"/>
        <v>0</v>
      </c>
      <c r="W110" s="59">
        <f t="shared" si="100"/>
        <v>0</v>
      </c>
      <c r="X110" s="176">
        <f t="shared" si="68"/>
        <v>0</v>
      </c>
      <c r="Y110" s="176">
        <f t="shared" si="69"/>
        <v>0</v>
      </c>
      <c r="Z110" s="176">
        <f t="shared" si="70"/>
        <v>0</v>
      </c>
      <c r="AA110" s="176" t="s">
        <v>40</v>
      </c>
      <c r="AB110" s="177" t="s">
        <v>40</v>
      </c>
    </row>
    <row r="111" spans="1:28" ht="42" customHeight="1" thickBot="1" x14ac:dyDescent="0.3">
      <c r="A111" s="184" t="s">
        <v>234</v>
      </c>
      <c r="B111" s="89" t="s">
        <v>41</v>
      </c>
      <c r="C111" s="89">
        <v>20</v>
      </c>
      <c r="D111" s="89" t="s">
        <v>38</v>
      </c>
      <c r="E111" s="90" t="s">
        <v>235</v>
      </c>
      <c r="F111" s="91">
        <v>16069012000</v>
      </c>
      <c r="G111" s="91">
        <v>0</v>
      </c>
      <c r="H111" s="91">
        <v>0</v>
      </c>
      <c r="I111" s="91">
        <v>0</v>
      </c>
      <c r="J111" s="91">
        <v>0</v>
      </c>
      <c r="K111" s="91">
        <f t="shared" si="71"/>
        <v>0</v>
      </c>
      <c r="L111" s="92">
        <f>+F111+K111</f>
        <v>16069012000</v>
      </c>
      <c r="M111" s="326">
        <f t="shared" si="65"/>
        <v>1.7574791649757678E-3</v>
      </c>
      <c r="N111" s="91">
        <v>0</v>
      </c>
      <c r="O111" s="91">
        <v>0</v>
      </c>
      <c r="P111" s="91">
        <f>L111-O111</f>
        <v>16069012000</v>
      </c>
      <c r="Q111" s="91">
        <v>0</v>
      </c>
      <c r="R111" s="91">
        <f>+L111-Q111</f>
        <v>16069012000</v>
      </c>
      <c r="S111" s="91">
        <f>O111-Q111</f>
        <v>0</v>
      </c>
      <c r="T111" s="91">
        <v>0</v>
      </c>
      <c r="U111" s="91">
        <f>+Q111-T111</f>
        <v>0</v>
      </c>
      <c r="V111" s="91">
        <v>0</v>
      </c>
      <c r="W111" s="93">
        <f>+T111-V111</f>
        <v>0</v>
      </c>
      <c r="X111" s="186">
        <f t="shared" si="68"/>
        <v>0</v>
      </c>
      <c r="Y111" s="186">
        <f t="shared" si="69"/>
        <v>0</v>
      </c>
      <c r="Z111" s="186">
        <f t="shared" si="70"/>
        <v>0</v>
      </c>
      <c r="AA111" s="186" t="s">
        <v>40</v>
      </c>
      <c r="AB111" s="187" t="s">
        <v>40</v>
      </c>
    </row>
    <row r="112" spans="1:28" ht="42" customHeight="1" thickBot="1" x14ac:dyDescent="0.3">
      <c r="A112" s="23" t="s">
        <v>236</v>
      </c>
      <c r="B112" s="96" t="s">
        <v>37</v>
      </c>
      <c r="C112" s="97">
        <v>11</v>
      </c>
      <c r="D112" s="96" t="s">
        <v>237</v>
      </c>
      <c r="E112" s="25" t="s">
        <v>238</v>
      </c>
      <c r="F112" s="26">
        <f t="shared" ref="F112:J114" si="101">+F114</f>
        <v>112491124000</v>
      </c>
      <c r="G112" s="26">
        <f t="shared" si="101"/>
        <v>0</v>
      </c>
      <c r="H112" s="26">
        <f t="shared" si="101"/>
        <v>0</v>
      </c>
      <c r="I112" s="26">
        <f t="shared" si="101"/>
        <v>0</v>
      </c>
      <c r="J112" s="26">
        <f t="shared" si="101"/>
        <v>0</v>
      </c>
      <c r="K112" s="26">
        <f t="shared" si="71"/>
        <v>0</v>
      </c>
      <c r="L112" s="26">
        <f>+L114</f>
        <v>112491124000</v>
      </c>
      <c r="M112" s="27">
        <f t="shared" si="65"/>
        <v>1.2303233495295513E-2</v>
      </c>
      <c r="N112" s="26">
        <f t="shared" ref="N112:W114" si="102">+N114</f>
        <v>0</v>
      </c>
      <c r="O112" s="26">
        <f t="shared" si="102"/>
        <v>0</v>
      </c>
      <c r="P112" s="26">
        <f t="shared" si="102"/>
        <v>112491124000</v>
      </c>
      <c r="Q112" s="26">
        <f t="shared" si="102"/>
        <v>0</v>
      </c>
      <c r="R112" s="26">
        <f t="shared" si="102"/>
        <v>112491124000</v>
      </c>
      <c r="S112" s="26">
        <f t="shared" si="102"/>
        <v>0</v>
      </c>
      <c r="T112" s="26">
        <f t="shared" si="102"/>
        <v>0</v>
      </c>
      <c r="U112" s="26">
        <f t="shared" si="102"/>
        <v>0</v>
      </c>
      <c r="V112" s="26">
        <f t="shared" si="102"/>
        <v>0</v>
      </c>
      <c r="W112" s="26">
        <f t="shared" si="102"/>
        <v>0</v>
      </c>
      <c r="X112" s="172">
        <f t="shared" si="68"/>
        <v>0</v>
      </c>
      <c r="Y112" s="172">
        <f t="shared" si="69"/>
        <v>0</v>
      </c>
      <c r="Z112" s="172">
        <f t="shared" si="70"/>
        <v>0</v>
      </c>
      <c r="AA112" s="172" t="s">
        <v>40</v>
      </c>
      <c r="AB112" s="317" t="s">
        <v>40</v>
      </c>
    </row>
    <row r="113" spans="1:28" ht="42" customHeight="1" thickBot="1" x14ac:dyDescent="0.3">
      <c r="A113" s="99" t="s">
        <v>236</v>
      </c>
      <c r="B113" s="100" t="s">
        <v>37</v>
      </c>
      <c r="C113" s="101">
        <v>11</v>
      </c>
      <c r="D113" s="100" t="s">
        <v>38</v>
      </c>
      <c r="E113" s="102" t="s">
        <v>238</v>
      </c>
      <c r="F113" s="103">
        <f t="shared" si="101"/>
        <v>1427021447000</v>
      </c>
      <c r="G113" s="103">
        <f t="shared" si="101"/>
        <v>0</v>
      </c>
      <c r="H113" s="103">
        <f t="shared" si="101"/>
        <v>0</v>
      </c>
      <c r="I113" s="103">
        <f t="shared" si="101"/>
        <v>0</v>
      </c>
      <c r="J113" s="103">
        <f t="shared" si="101"/>
        <v>0</v>
      </c>
      <c r="K113" s="103">
        <f t="shared" si="71"/>
        <v>0</v>
      </c>
      <c r="L113" s="103">
        <f>+L115</f>
        <v>1427021447000</v>
      </c>
      <c r="M113" s="327">
        <f t="shared" si="65"/>
        <v>0.15607434116522359</v>
      </c>
      <c r="N113" s="103">
        <f t="shared" si="102"/>
        <v>0</v>
      </c>
      <c r="O113" s="103">
        <f t="shared" si="102"/>
        <v>491130787076</v>
      </c>
      <c r="P113" s="103">
        <f t="shared" si="102"/>
        <v>935890659924</v>
      </c>
      <c r="Q113" s="103">
        <f t="shared" si="102"/>
        <v>491130787076</v>
      </c>
      <c r="R113" s="103">
        <f t="shared" si="102"/>
        <v>935890659924</v>
      </c>
      <c r="S113" s="103">
        <f t="shared" si="102"/>
        <v>0</v>
      </c>
      <c r="T113" s="103">
        <f t="shared" si="102"/>
        <v>491130787076</v>
      </c>
      <c r="U113" s="103">
        <f t="shared" si="102"/>
        <v>0</v>
      </c>
      <c r="V113" s="103">
        <f t="shared" si="102"/>
        <v>491130787076</v>
      </c>
      <c r="W113" s="103">
        <f t="shared" si="102"/>
        <v>0</v>
      </c>
      <c r="X113" s="197">
        <f t="shared" si="68"/>
        <v>0.34416496550104059</v>
      </c>
      <c r="Y113" s="197">
        <f t="shared" si="69"/>
        <v>0.34416496550104059</v>
      </c>
      <c r="Z113" s="197">
        <f t="shared" si="70"/>
        <v>0.34416496550104059</v>
      </c>
      <c r="AA113" s="172">
        <f t="shared" ref="AA113" si="103">+T113/Q113</f>
        <v>1</v>
      </c>
      <c r="AB113" s="317">
        <f t="shared" ref="AB113:AB115" si="104">+V113/T113</f>
        <v>1</v>
      </c>
    </row>
    <row r="114" spans="1:28" ht="42" customHeight="1" x14ac:dyDescent="0.25">
      <c r="A114" s="110" t="s">
        <v>239</v>
      </c>
      <c r="B114" s="111" t="s">
        <v>37</v>
      </c>
      <c r="C114" s="111">
        <v>11</v>
      </c>
      <c r="D114" s="111" t="s">
        <v>237</v>
      </c>
      <c r="E114" s="33" t="s">
        <v>240</v>
      </c>
      <c r="F114" s="329">
        <f t="shared" si="101"/>
        <v>112491124000</v>
      </c>
      <c r="G114" s="329">
        <f t="shared" si="101"/>
        <v>0</v>
      </c>
      <c r="H114" s="329">
        <f t="shared" si="101"/>
        <v>0</v>
      </c>
      <c r="I114" s="329">
        <f t="shared" si="101"/>
        <v>0</v>
      </c>
      <c r="J114" s="329">
        <f t="shared" si="101"/>
        <v>0</v>
      </c>
      <c r="K114" s="34">
        <f t="shared" si="71"/>
        <v>0</v>
      </c>
      <c r="L114" s="329">
        <f>+L116</f>
        <v>112491124000</v>
      </c>
      <c r="M114" s="68">
        <f t="shared" si="65"/>
        <v>1.2303233495295513E-2</v>
      </c>
      <c r="N114" s="329">
        <f t="shared" si="102"/>
        <v>0</v>
      </c>
      <c r="O114" s="329">
        <f t="shared" si="102"/>
        <v>0</v>
      </c>
      <c r="P114" s="329">
        <f t="shared" si="102"/>
        <v>112491124000</v>
      </c>
      <c r="Q114" s="329">
        <f t="shared" si="102"/>
        <v>0</v>
      </c>
      <c r="R114" s="329">
        <f t="shared" si="102"/>
        <v>112491124000</v>
      </c>
      <c r="S114" s="329">
        <f t="shared" si="102"/>
        <v>0</v>
      </c>
      <c r="T114" s="329">
        <f t="shared" si="102"/>
        <v>0</v>
      </c>
      <c r="U114" s="329">
        <f t="shared" si="102"/>
        <v>0</v>
      </c>
      <c r="V114" s="329">
        <f t="shared" si="102"/>
        <v>0</v>
      </c>
      <c r="W114" s="329">
        <f t="shared" si="102"/>
        <v>0</v>
      </c>
      <c r="X114" s="118">
        <f t="shared" si="68"/>
        <v>0</v>
      </c>
      <c r="Y114" s="118">
        <f t="shared" si="69"/>
        <v>0</v>
      </c>
      <c r="Z114" s="118">
        <f t="shared" si="70"/>
        <v>0</v>
      </c>
      <c r="AA114" s="118" t="s">
        <v>40</v>
      </c>
      <c r="AB114" s="175" t="s">
        <v>40</v>
      </c>
    </row>
    <row r="115" spans="1:28" ht="42" customHeight="1" x14ac:dyDescent="0.25">
      <c r="A115" s="113" t="s">
        <v>239</v>
      </c>
      <c r="B115" s="32" t="s">
        <v>37</v>
      </c>
      <c r="C115" s="32">
        <v>11</v>
      </c>
      <c r="D115" s="32" t="s">
        <v>38</v>
      </c>
      <c r="E115" s="39" t="s">
        <v>240</v>
      </c>
      <c r="F115" s="61">
        <f>+F119</f>
        <v>1427021447000</v>
      </c>
      <c r="G115" s="61">
        <f>+G119</f>
        <v>0</v>
      </c>
      <c r="H115" s="61">
        <f>+H119</f>
        <v>0</v>
      </c>
      <c r="I115" s="61">
        <f>+I119</f>
        <v>0</v>
      </c>
      <c r="J115" s="61">
        <f>+J119</f>
        <v>0</v>
      </c>
      <c r="K115" s="40">
        <f t="shared" si="71"/>
        <v>0</v>
      </c>
      <c r="L115" s="61">
        <f>+L119</f>
        <v>1427021447000</v>
      </c>
      <c r="M115" s="330">
        <f t="shared" si="65"/>
        <v>0.15607434116522359</v>
      </c>
      <c r="N115" s="61">
        <f t="shared" ref="N115:W115" si="105">+N119</f>
        <v>0</v>
      </c>
      <c r="O115" s="61">
        <f>+O119</f>
        <v>491130787076</v>
      </c>
      <c r="P115" s="61">
        <f t="shared" si="105"/>
        <v>935890659924</v>
      </c>
      <c r="Q115" s="61">
        <f t="shared" si="105"/>
        <v>491130787076</v>
      </c>
      <c r="R115" s="61">
        <f t="shared" si="105"/>
        <v>935890659924</v>
      </c>
      <c r="S115" s="61">
        <f t="shared" si="105"/>
        <v>0</v>
      </c>
      <c r="T115" s="61">
        <f t="shared" si="105"/>
        <v>491130787076</v>
      </c>
      <c r="U115" s="61">
        <f t="shared" si="105"/>
        <v>0</v>
      </c>
      <c r="V115" s="61">
        <f t="shared" si="105"/>
        <v>491130787076</v>
      </c>
      <c r="W115" s="61">
        <f t="shared" si="105"/>
        <v>0</v>
      </c>
      <c r="X115" s="176">
        <f t="shared" si="68"/>
        <v>0.34416496550104059</v>
      </c>
      <c r="Y115" s="176">
        <f t="shared" si="69"/>
        <v>0.34416496550104059</v>
      </c>
      <c r="Z115" s="176">
        <f t="shared" si="70"/>
        <v>0.34416496550104059</v>
      </c>
      <c r="AA115" s="176">
        <f t="shared" ref="AA115" si="106">+T115/Q115</f>
        <v>1</v>
      </c>
      <c r="AB115" s="175">
        <f t="shared" si="104"/>
        <v>1</v>
      </c>
    </row>
    <row r="116" spans="1:28" ht="42" customHeight="1" x14ac:dyDescent="0.25">
      <c r="A116" s="113" t="s">
        <v>241</v>
      </c>
      <c r="B116" s="32" t="s">
        <v>37</v>
      </c>
      <c r="C116" s="32">
        <v>11</v>
      </c>
      <c r="D116" s="32" t="s">
        <v>237</v>
      </c>
      <c r="E116" s="39" t="s">
        <v>242</v>
      </c>
      <c r="F116" s="61">
        <f t="shared" ref="F116:J117" si="107">+F117</f>
        <v>112491124000</v>
      </c>
      <c r="G116" s="61">
        <f t="shared" si="107"/>
        <v>0</v>
      </c>
      <c r="H116" s="61">
        <f t="shared" si="107"/>
        <v>0</v>
      </c>
      <c r="I116" s="61">
        <f t="shared" si="107"/>
        <v>0</v>
      </c>
      <c r="J116" s="61">
        <f t="shared" si="107"/>
        <v>0</v>
      </c>
      <c r="K116" s="40">
        <f t="shared" si="71"/>
        <v>0</v>
      </c>
      <c r="L116" s="61">
        <f>+L117</f>
        <v>112491124000</v>
      </c>
      <c r="M116" s="323">
        <f t="shared" si="65"/>
        <v>1.2303233495295513E-2</v>
      </c>
      <c r="N116" s="61">
        <f t="shared" ref="N116:W117" si="108">+N117</f>
        <v>0</v>
      </c>
      <c r="O116" s="61">
        <f t="shared" si="108"/>
        <v>0</v>
      </c>
      <c r="P116" s="61">
        <f t="shared" si="108"/>
        <v>112491124000</v>
      </c>
      <c r="Q116" s="61">
        <f t="shared" si="108"/>
        <v>0</v>
      </c>
      <c r="R116" s="61">
        <f t="shared" si="108"/>
        <v>112491124000</v>
      </c>
      <c r="S116" s="61">
        <f t="shared" si="108"/>
        <v>0</v>
      </c>
      <c r="T116" s="61">
        <f t="shared" si="108"/>
        <v>0</v>
      </c>
      <c r="U116" s="61">
        <f t="shared" si="108"/>
        <v>0</v>
      </c>
      <c r="V116" s="61">
        <f t="shared" si="108"/>
        <v>0</v>
      </c>
      <c r="W116" s="61">
        <f t="shared" si="108"/>
        <v>0</v>
      </c>
      <c r="X116" s="176">
        <f t="shared" si="68"/>
        <v>0</v>
      </c>
      <c r="Y116" s="176">
        <f t="shared" si="69"/>
        <v>0</v>
      </c>
      <c r="Z116" s="176">
        <f t="shared" si="70"/>
        <v>0</v>
      </c>
      <c r="AA116" s="176" t="s">
        <v>40</v>
      </c>
      <c r="AB116" s="175" t="s">
        <v>40</v>
      </c>
    </row>
    <row r="117" spans="1:28" ht="42" customHeight="1" x14ac:dyDescent="0.25">
      <c r="A117" s="113" t="s">
        <v>243</v>
      </c>
      <c r="B117" s="32" t="s">
        <v>37</v>
      </c>
      <c r="C117" s="32">
        <v>11</v>
      </c>
      <c r="D117" s="32" t="s">
        <v>237</v>
      </c>
      <c r="E117" s="39" t="s">
        <v>244</v>
      </c>
      <c r="F117" s="61">
        <f t="shared" si="107"/>
        <v>112491124000</v>
      </c>
      <c r="G117" s="61">
        <f t="shared" si="107"/>
        <v>0</v>
      </c>
      <c r="H117" s="61">
        <f t="shared" si="107"/>
        <v>0</v>
      </c>
      <c r="I117" s="61">
        <f t="shared" si="107"/>
        <v>0</v>
      </c>
      <c r="J117" s="61">
        <f t="shared" si="107"/>
        <v>0</v>
      </c>
      <c r="K117" s="40">
        <f t="shared" si="71"/>
        <v>0</v>
      </c>
      <c r="L117" s="61">
        <f>+L118</f>
        <v>112491124000</v>
      </c>
      <c r="M117" s="323">
        <f t="shared" si="65"/>
        <v>1.2303233495295513E-2</v>
      </c>
      <c r="N117" s="61">
        <f t="shared" si="108"/>
        <v>0</v>
      </c>
      <c r="O117" s="61">
        <f t="shared" si="108"/>
        <v>0</v>
      </c>
      <c r="P117" s="61">
        <f t="shared" si="108"/>
        <v>112491124000</v>
      </c>
      <c r="Q117" s="61">
        <f t="shared" si="108"/>
        <v>0</v>
      </c>
      <c r="R117" s="61">
        <f t="shared" si="108"/>
        <v>112491124000</v>
      </c>
      <c r="S117" s="61">
        <f t="shared" si="108"/>
        <v>0</v>
      </c>
      <c r="T117" s="61">
        <f t="shared" si="108"/>
        <v>0</v>
      </c>
      <c r="U117" s="61">
        <f t="shared" si="108"/>
        <v>0</v>
      </c>
      <c r="V117" s="61">
        <f t="shared" si="108"/>
        <v>0</v>
      </c>
      <c r="W117" s="61">
        <f t="shared" si="108"/>
        <v>0</v>
      </c>
      <c r="X117" s="176">
        <f t="shared" si="68"/>
        <v>0</v>
      </c>
      <c r="Y117" s="176">
        <f t="shared" si="69"/>
        <v>0</v>
      </c>
      <c r="Z117" s="176">
        <f t="shared" si="70"/>
        <v>0</v>
      </c>
      <c r="AA117" s="176" t="s">
        <v>40</v>
      </c>
      <c r="AB117" s="175" t="s">
        <v>40</v>
      </c>
    </row>
    <row r="118" spans="1:28" ht="42" customHeight="1" x14ac:dyDescent="0.25">
      <c r="A118" s="114" t="s">
        <v>245</v>
      </c>
      <c r="B118" s="43" t="s">
        <v>37</v>
      </c>
      <c r="C118" s="43">
        <v>11</v>
      </c>
      <c r="D118" s="43" t="s">
        <v>237</v>
      </c>
      <c r="E118" s="44" t="s">
        <v>37</v>
      </c>
      <c r="F118" s="106">
        <v>112491124000</v>
      </c>
      <c r="G118" s="45">
        <v>0</v>
      </c>
      <c r="H118" s="45">
        <v>0</v>
      </c>
      <c r="I118" s="45">
        <v>0</v>
      </c>
      <c r="J118" s="45">
        <v>0</v>
      </c>
      <c r="K118" s="45">
        <f t="shared" si="71"/>
        <v>0</v>
      </c>
      <c r="L118" s="46">
        <f>+F118+K118</f>
        <v>112491124000</v>
      </c>
      <c r="M118" s="86">
        <f t="shared" si="65"/>
        <v>1.2303233495295513E-2</v>
      </c>
      <c r="N118" s="106">
        <v>0</v>
      </c>
      <c r="O118" s="45">
        <v>0</v>
      </c>
      <c r="P118" s="45">
        <f>L118-O118</f>
        <v>112491124000</v>
      </c>
      <c r="Q118" s="45">
        <v>0</v>
      </c>
      <c r="R118" s="45">
        <f>+L118-Q118</f>
        <v>112491124000</v>
      </c>
      <c r="S118" s="45">
        <f>O118-Q118</f>
        <v>0</v>
      </c>
      <c r="T118" s="45">
        <v>0</v>
      </c>
      <c r="U118" s="45">
        <f>+Q118-T118</f>
        <v>0</v>
      </c>
      <c r="V118" s="45">
        <v>0</v>
      </c>
      <c r="W118" s="48">
        <f>+T118-V118</f>
        <v>0</v>
      </c>
      <c r="X118" s="54">
        <f t="shared" si="68"/>
        <v>0</v>
      </c>
      <c r="Y118" s="54">
        <f t="shared" si="69"/>
        <v>0</v>
      </c>
      <c r="Z118" s="54">
        <f t="shared" si="70"/>
        <v>0</v>
      </c>
      <c r="AA118" s="54" t="s">
        <v>40</v>
      </c>
      <c r="AB118" s="178" t="s">
        <v>40</v>
      </c>
    </row>
    <row r="119" spans="1:28" ht="42" customHeight="1" x14ac:dyDescent="0.25">
      <c r="A119" s="113" t="s">
        <v>246</v>
      </c>
      <c r="B119" s="32" t="s">
        <v>37</v>
      </c>
      <c r="C119" s="32">
        <v>11</v>
      </c>
      <c r="D119" s="32" t="s">
        <v>38</v>
      </c>
      <c r="E119" s="39" t="s">
        <v>247</v>
      </c>
      <c r="F119" s="61">
        <f>+F120</f>
        <v>1427021447000</v>
      </c>
      <c r="G119" s="61">
        <f>+G120</f>
        <v>0</v>
      </c>
      <c r="H119" s="61">
        <f>+H120</f>
        <v>0</v>
      </c>
      <c r="I119" s="61">
        <f>+I120</f>
        <v>0</v>
      </c>
      <c r="J119" s="61">
        <f>+J120</f>
        <v>0</v>
      </c>
      <c r="K119" s="40">
        <f t="shared" si="71"/>
        <v>0</v>
      </c>
      <c r="L119" s="61">
        <f>+L120</f>
        <v>1427021447000</v>
      </c>
      <c r="M119" s="323">
        <f t="shared" si="65"/>
        <v>0.15607434116522359</v>
      </c>
      <c r="N119" s="61">
        <f t="shared" ref="N119:W119" si="109">+N120</f>
        <v>0</v>
      </c>
      <c r="O119" s="61">
        <f>+O120</f>
        <v>491130787076</v>
      </c>
      <c r="P119" s="61">
        <f t="shared" si="109"/>
        <v>935890659924</v>
      </c>
      <c r="Q119" s="61">
        <f t="shared" si="109"/>
        <v>491130787076</v>
      </c>
      <c r="R119" s="61">
        <f t="shared" si="109"/>
        <v>935890659924</v>
      </c>
      <c r="S119" s="61">
        <f t="shared" si="109"/>
        <v>0</v>
      </c>
      <c r="T119" s="61">
        <f t="shared" si="109"/>
        <v>491130787076</v>
      </c>
      <c r="U119" s="61">
        <f t="shared" si="109"/>
        <v>0</v>
      </c>
      <c r="V119" s="61">
        <f t="shared" si="109"/>
        <v>491130787076</v>
      </c>
      <c r="W119" s="61">
        <f t="shared" si="109"/>
        <v>0</v>
      </c>
      <c r="X119" s="176">
        <f t="shared" si="68"/>
        <v>0.34416496550104059</v>
      </c>
      <c r="Y119" s="176">
        <f t="shared" si="69"/>
        <v>0.34416496550104059</v>
      </c>
      <c r="Z119" s="176">
        <f t="shared" si="70"/>
        <v>0.34416496550104059</v>
      </c>
      <c r="AA119" s="176">
        <f t="shared" ref="AA119:AA182" si="110">+T119/Q119</f>
        <v>1</v>
      </c>
      <c r="AB119" s="177">
        <f t="shared" ref="AB119:AB128" si="111">+V119/T119</f>
        <v>1</v>
      </c>
    </row>
    <row r="120" spans="1:28" ht="42" customHeight="1" thickBot="1" x14ac:dyDescent="0.3">
      <c r="A120" s="184" t="s">
        <v>248</v>
      </c>
      <c r="B120" s="89" t="s">
        <v>37</v>
      </c>
      <c r="C120" s="89">
        <v>11</v>
      </c>
      <c r="D120" s="89" t="s">
        <v>38</v>
      </c>
      <c r="E120" s="90" t="s">
        <v>249</v>
      </c>
      <c r="F120" s="331">
        <v>1427021447000</v>
      </c>
      <c r="G120" s="91">
        <v>0</v>
      </c>
      <c r="H120" s="91">
        <v>0</v>
      </c>
      <c r="I120" s="91">
        <v>0</v>
      </c>
      <c r="J120" s="91">
        <v>0</v>
      </c>
      <c r="K120" s="91">
        <f t="shared" si="71"/>
        <v>0</v>
      </c>
      <c r="L120" s="92">
        <f>+F120+K120</f>
        <v>1427021447000</v>
      </c>
      <c r="M120" s="326">
        <f t="shared" si="65"/>
        <v>0.15607434116522359</v>
      </c>
      <c r="N120" s="331">
        <v>0</v>
      </c>
      <c r="O120" s="91">
        <v>491130787076</v>
      </c>
      <c r="P120" s="91">
        <f>L120-O120</f>
        <v>935890659924</v>
      </c>
      <c r="Q120" s="91">
        <v>491130787076</v>
      </c>
      <c r="R120" s="91">
        <f>+L120-Q120</f>
        <v>935890659924</v>
      </c>
      <c r="S120" s="91">
        <f>O120-Q120</f>
        <v>0</v>
      </c>
      <c r="T120" s="91">
        <v>491130787076</v>
      </c>
      <c r="U120" s="91">
        <f>+Q120-T120</f>
        <v>0</v>
      </c>
      <c r="V120" s="370">
        <v>491130787076</v>
      </c>
      <c r="W120" s="93">
        <f>+T120-V120</f>
        <v>0</v>
      </c>
      <c r="X120" s="186">
        <f t="shared" si="68"/>
        <v>0.34416496550104059</v>
      </c>
      <c r="Y120" s="186">
        <f t="shared" si="69"/>
        <v>0.34416496550104059</v>
      </c>
      <c r="Z120" s="186">
        <f t="shared" si="70"/>
        <v>0.34416496550104059</v>
      </c>
      <c r="AA120" s="54">
        <f t="shared" si="110"/>
        <v>1</v>
      </c>
      <c r="AB120" s="178">
        <f t="shared" si="111"/>
        <v>1</v>
      </c>
    </row>
    <row r="121" spans="1:28" s="6" customFormat="1" ht="42" customHeight="1" thickBot="1" x14ac:dyDescent="0.3">
      <c r="A121" s="188" t="s">
        <v>250</v>
      </c>
      <c r="B121" s="189" t="s">
        <v>37</v>
      </c>
      <c r="C121" s="190">
        <v>10</v>
      </c>
      <c r="D121" s="189" t="s">
        <v>38</v>
      </c>
      <c r="E121" s="25" t="s">
        <v>251</v>
      </c>
      <c r="F121" s="192">
        <f>+F123+F233+F243+F261+F271+F281</f>
        <v>7320175388722</v>
      </c>
      <c r="G121" s="192">
        <f t="shared" ref="G121:J121" si="112">+G123+G233+G243+G261+G271+G281</f>
        <v>0</v>
      </c>
      <c r="H121" s="192">
        <f t="shared" si="112"/>
        <v>0</v>
      </c>
      <c r="I121" s="192">
        <f t="shared" si="112"/>
        <v>0</v>
      </c>
      <c r="J121" s="192">
        <f t="shared" si="112"/>
        <v>0</v>
      </c>
      <c r="K121" s="192">
        <f t="shared" si="71"/>
        <v>0</v>
      </c>
      <c r="L121" s="192">
        <f>+L123+L233+L243+L261+L271+L281</f>
        <v>7320175388722</v>
      </c>
      <c r="M121" s="332">
        <f t="shared" si="65"/>
        <v>0.80061274020128348</v>
      </c>
      <c r="N121" s="192">
        <f t="shared" ref="N121:W121" si="113">+N123+N233+N243+N261+N271+N281</f>
        <v>0</v>
      </c>
      <c r="O121" s="192">
        <f>+O123+O233+O243+O261+O271+O281</f>
        <v>5711194456145.1602</v>
      </c>
      <c r="P121" s="192">
        <f t="shared" si="113"/>
        <v>1608980932576.8401</v>
      </c>
      <c r="Q121" s="192">
        <f t="shared" si="113"/>
        <v>5703576203493.3984</v>
      </c>
      <c r="R121" s="192">
        <f t="shared" si="113"/>
        <v>1616599185228.5999</v>
      </c>
      <c r="S121" s="192">
        <f t="shared" si="113"/>
        <v>7618252651.7600012</v>
      </c>
      <c r="T121" s="192">
        <f t="shared" si="113"/>
        <v>1719696977765.4099</v>
      </c>
      <c r="U121" s="192">
        <f t="shared" si="113"/>
        <v>3983879225727.9897</v>
      </c>
      <c r="V121" s="192">
        <f t="shared" si="113"/>
        <v>1719030908752.8601</v>
      </c>
      <c r="W121" s="192">
        <f t="shared" si="113"/>
        <v>666069012.54999959</v>
      </c>
      <c r="X121" s="193">
        <f t="shared" si="68"/>
        <v>0.77915840818250703</v>
      </c>
      <c r="Y121" s="193">
        <f t="shared" si="69"/>
        <v>0.23492565224801873</v>
      </c>
      <c r="Z121" s="193">
        <f t="shared" si="70"/>
        <v>0.23483466139367717</v>
      </c>
      <c r="AA121" s="193">
        <f t="shared" si="110"/>
        <v>0.30151205426379823</v>
      </c>
      <c r="AB121" s="333">
        <f t="shared" si="111"/>
        <v>0.99961268233813183</v>
      </c>
    </row>
    <row r="122" spans="1:28" s="6" customFormat="1" ht="42" customHeight="1" thickBot="1" x14ac:dyDescent="0.3">
      <c r="A122" s="23" t="s">
        <v>250</v>
      </c>
      <c r="B122" s="96" t="s">
        <v>41</v>
      </c>
      <c r="C122" s="97">
        <v>20</v>
      </c>
      <c r="D122" s="96" t="s">
        <v>38</v>
      </c>
      <c r="E122" s="102" t="s">
        <v>251</v>
      </c>
      <c r="F122" s="26">
        <f>+F244+F282</f>
        <v>153689150908</v>
      </c>
      <c r="G122" s="26">
        <f t="shared" ref="G122:J122" si="114">+G244+G282</f>
        <v>0</v>
      </c>
      <c r="H122" s="26">
        <f t="shared" si="114"/>
        <v>0</v>
      </c>
      <c r="I122" s="26">
        <f t="shared" si="114"/>
        <v>0</v>
      </c>
      <c r="J122" s="26">
        <f t="shared" si="114"/>
        <v>0</v>
      </c>
      <c r="K122" s="26">
        <f t="shared" si="71"/>
        <v>0</v>
      </c>
      <c r="L122" s="26">
        <f>+L244+L282</f>
        <v>153689150908</v>
      </c>
      <c r="M122" s="109">
        <f t="shared" si="65"/>
        <v>1.6809090727147792E-2</v>
      </c>
      <c r="N122" s="26">
        <f t="shared" ref="N122:W122" si="115">+N244+N282</f>
        <v>0</v>
      </c>
      <c r="O122" s="26">
        <f t="shared" si="115"/>
        <v>151494637770</v>
      </c>
      <c r="P122" s="26">
        <f t="shared" si="115"/>
        <v>2194513138</v>
      </c>
      <c r="Q122" s="26">
        <f t="shared" si="115"/>
        <v>151494637770</v>
      </c>
      <c r="R122" s="26">
        <f t="shared" si="115"/>
        <v>2194513138</v>
      </c>
      <c r="S122" s="26">
        <f t="shared" si="115"/>
        <v>0</v>
      </c>
      <c r="T122" s="26">
        <f t="shared" si="115"/>
        <v>74321845250</v>
      </c>
      <c r="U122" s="26">
        <f t="shared" si="115"/>
        <v>77172792520</v>
      </c>
      <c r="V122" s="26">
        <f t="shared" si="115"/>
        <v>74018244787</v>
      </c>
      <c r="W122" s="26">
        <f t="shared" si="115"/>
        <v>303600463</v>
      </c>
      <c r="X122" s="172">
        <f t="shared" si="68"/>
        <v>0.98572109270540731</v>
      </c>
      <c r="Y122" s="172">
        <f t="shared" si="69"/>
        <v>0.4835855023656801</v>
      </c>
      <c r="Z122" s="172">
        <f t="shared" si="70"/>
        <v>0.48161008340340256</v>
      </c>
      <c r="AA122" s="172">
        <f t="shared" si="110"/>
        <v>0.49059060006358668</v>
      </c>
      <c r="AB122" s="317">
        <f t="shared" si="111"/>
        <v>0.99591505751803167</v>
      </c>
    </row>
    <row r="123" spans="1:28" s="6" customFormat="1" ht="42" customHeight="1" x14ac:dyDescent="0.25">
      <c r="A123" s="110" t="s">
        <v>252</v>
      </c>
      <c r="B123" s="111" t="s">
        <v>37</v>
      </c>
      <c r="C123" s="111">
        <v>10</v>
      </c>
      <c r="D123" s="111" t="s">
        <v>38</v>
      </c>
      <c r="E123" s="33" t="s">
        <v>253</v>
      </c>
      <c r="F123" s="112">
        <f>+F124</f>
        <v>7153266094769</v>
      </c>
      <c r="G123" s="112">
        <f t="shared" ref="G123:J123" si="116">+G124</f>
        <v>0</v>
      </c>
      <c r="H123" s="112">
        <f t="shared" si="116"/>
        <v>0</v>
      </c>
      <c r="I123" s="112">
        <f t="shared" si="116"/>
        <v>0</v>
      </c>
      <c r="J123" s="112">
        <f t="shared" si="116"/>
        <v>0</v>
      </c>
      <c r="K123" s="34">
        <f t="shared" si="71"/>
        <v>0</v>
      </c>
      <c r="L123" s="112">
        <f>+L124</f>
        <v>7153266094769</v>
      </c>
      <c r="M123" s="68">
        <f t="shared" si="65"/>
        <v>0.78235775311413625</v>
      </c>
      <c r="N123" s="112">
        <f t="shared" ref="N123:W123" si="117">+N124</f>
        <v>0</v>
      </c>
      <c r="O123" s="112">
        <f t="shared" si="117"/>
        <v>5579953026591.96</v>
      </c>
      <c r="P123" s="112">
        <f t="shared" si="117"/>
        <v>1573313068177.04</v>
      </c>
      <c r="Q123" s="112">
        <f t="shared" si="117"/>
        <v>5576895482019.8896</v>
      </c>
      <c r="R123" s="112">
        <f t="shared" si="117"/>
        <v>1576370612749.1099</v>
      </c>
      <c r="S123" s="112">
        <f t="shared" si="117"/>
        <v>3057544572.0700002</v>
      </c>
      <c r="T123" s="112">
        <f t="shared" si="117"/>
        <v>1704123970150</v>
      </c>
      <c r="U123" s="112">
        <f t="shared" si="117"/>
        <v>3872771511869.8896</v>
      </c>
      <c r="V123" s="112">
        <f t="shared" si="117"/>
        <v>1703990652266.8901</v>
      </c>
      <c r="W123" s="112">
        <f t="shared" si="117"/>
        <v>133317883.11000001</v>
      </c>
      <c r="X123" s="118">
        <f t="shared" si="68"/>
        <v>0.77962925021035223</v>
      </c>
      <c r="Y123" s="118">
        <f t="shared" si="69"/>
        <v>0.23823019409220386</v>
      </c>
      <c r="Z123" s="118">
        <f t="shared" si="70"/>
        <v>0.23821155674789937</v>
      </c>
      <c r="AA123" s="118">
        <f t="shared" si="110"/>
        <v>0.30556856868559873</v>
      </c>
      <c r="AB123" s="175">
        <f t="shared" si="111"/>
        <v>0.99992176749729178</v>
      </c>
    </row>
    <row r="124" spans="1:28" ht="42" customHeight="1" x14ac:dyDescent="0.25">
      <c r="A124" s="113" t="s">
        <v>254</v>
      </c>
      <c r="B124" s="32" t="s">
        <v>37</v>
      </c>
      <c r="C124" s="32">
        <v>10</v>
      </c>
      <c r="D124" s="32" t="s">
        <v>38</v>
      </c>
      <c r="E124" s="39" t="s">
        <v>255</v>
      </c>
      <c r="F124" s="59">
        <f>+F125+F129+F133+F137+F141+F145+F149+F153+F157+F161+F165+F169+F173+F177+F181+F185+F189+F193+F197+F201+F205+F209+F213+F217+F221+F225+F229</f>
        <v>7153266094769</v>
      </c>
      <c r="G124" s="59">
        <f t="shared" ref="G124:J124" si="118">+G125+G129+G133+G137+G141+G145+G149+G153+G157+G161+G165+G169+G173+G177+G181+G185+G189+G193+G197+G201+G205+G209+G213+G217+G221+G225+G229</f>
        <v>0</v>
      </c>
      <c r="H124" s="59">
        <f t="shared" si="118"/>
        <v>0</v>
      </c>
      <c r="I124" s="59">
        <f t="shared" si="118"/>
        <v>0</v>
      </c>
      <c r="J124" s="59">
        <f t="shared" si="118"/>
        <v>0</v>
      </c>
      <c r="K124" s="40">
        <f t="shared" si="71"/>
        <v>0</v>
      </c>
      <c r="L124" s="59">
        <f>+L125+L129+L133+L137+L141+L145+L149+L153+L157+L161+L165+L169+L173+L177+L181+L185+L189+L193+L197+L201+L205+L209+L213+L217+L221+L225+L229</f>
        <v>7153266094769</v>
      </c>
      <c r="M124" s="323">
        <f t="shared" si="65"/>
        <v>0.78235775311413625</v>
      </c>
      <c r="N124" s="59">
        <f t="shared" ref="N124:W124" si="119">+N125+N129+N133+N137+N141+N145+N149+N153+N157+N161+N165+N169+N173+N177+N181+N185+N189+N193+N197+N201+N205+N209+N213+N217+N221+N225+N229</f>
        <v>0</v>
      </c>
      <c r="O124" s="59">
        <f>+O125+O129+O133+O137+O141+O145+O149+O153+O157+O161+O165+O169+O173+O177+O181+O185+O189+O193+O197+O201+O205+O209+O213+O217+O221+O225+O229</f>
        <v>5579953026591.96</v>
      </c>
      <c r="P124" s="59">
        <f t="shared" si="119"/>
        <v>1573313068177.04</v>
      </c>
      <c r="Q124" s="59">
        <f t="shared" si="119"/>
        <v>5576895482019.8896</v>
      </c>
      <c r="R124" s="59">
        <f t="shared" si="119"/>
        <v>1576370612749.1099</v>
      </c>
      <c r="S124" s="59">
        <f t="shared" si="119"/>
        <v>3057544572.0700002</v>
      </c>
      <c r="T124" s="59">
        <f t="shared" si="119"/>
        <v>1704123970150</v>
      </c>
      <c r="U124" s="59">
        <f t="shared" si="119"/>
        <v>3872771511869.8896</v>
      </c>
      <c r="V124" s="59">
        <f t="shared" si="119"/>
        <v>1703990652266.8901</v>
      </c>
      <c r="W124" s="59">
        <f t="shared" si="119"/>
        <v>133317883.11000001</v>
      </c>
      <c r="X124" s="176">
        <f t="shared" si="68"/>
        <v>0.77962925021035223</v>
      </c>
      <c r="Y124" s="176">
        <f t="shared" si="69"/>
        <v>0.23823019409220386</v>
      </c>
      <c r="Z124" s="176">
        <f t="shared" si="70"/>
        <v>0.23821155674789937</v>
      </c>
      <c r="AA124" s="176">
        <f t="shared" si="110"/>
        <v>0.30556856868559873</v>
      </c>
      <c r="AB124" s="177">
        <f t="shared" si="111"/>
        <v>0.99992176749729178</v>
      </c>
    </row>
    <row r="125" spans="1:28" ht="68.25" customHeight="1" x14ac:dyDescent="0.25">
      <c r="A125" s="113" t="s">
        <v>440</v>
      </c>
      <c r="B125" s="32" t="s">
        <v>37</v>
      </c>
      <c r="C125" s="32">
        <v>10</v>
      </c>
      <c r="D125" s="32" t="s">
        <v>38</v>
      </c>
      <c r="E125" s="39" t="s">
        <v>441</v>
      </c>
      <c r="F125" s="59">
        <f t="shared" ref="F125:J127" si="120">+F126</f>
        <v>256267908309</v>
      </c>
      <c r="G125" s="59">
        <f t="shared" si="120"/>
        <v>0</v>
      </c>
      <c r="H125" s="59">
        <f t="shared" si="120"/>
        <v>0</v>
      </c>
      <c r="I125" s="59">
        <f t="shared" si="120"/>
        <v>0</v>
      </c>
      <c r="J125" s="59">
        <f t="shared" si="120"/>
        <v>0</v>
      </c>
      <c r="K125" s="40">
        <f t="shared" si="71"/>
        <v>0</v>
      </c>
      <c r="L125" s="59">
        <f>+L126</f>
        <v>256267908309</v>
      </c>
      <c r="M125" s="323">
        <f t="shared" si="65"/>
        <v>2.8028201703065997E-2</v>
      </c>
      <c r="N125" s="59">
        <f t="shared" ref="N125:W127" si="121">+N126</f>
        <v>0</v>
      </c>
      <c r="O125" s="59">
        <f t="shared" si="121"/>
        <v>256267908309</v>
      </c>
      <c r="P125" s="59">
        <f t="shared" si="121"/>
        <v>0</v>
      </c>
      <c r="Q125" s="59">
        <f t="shared" si="121"/>
        <v>256267908309</v>
      </c>
      <c r="R125" s="59">
        <f t="shared" si="121"/>
        <v>0</v>
      </c>
      <c r="S125" s="59">
        <f t="shared" si="121"/>
        <v>0</v>
      </c>
      <c r="T125" s="59">
        <f t="shared" si="121"/>
        <v>57521944628</v>
      </c>
      <c r="U125" s="59">
        <f t="shared" si="121"/>
        <v>198745963681</v>
      </c>
      <c r="V125" s="59">
        <f t="shared" si="121"/>
        <v>57521944628</v>
      </c>
      <c r="W125" s="59">
        <f t="shared" si="121"/>
        <v>0</v>
      </c>
      <c r="X125" s="176">
        <f t="shared" si="68"/>
        <v>1</v>
      </c>
      <c r="Y125" s="176">
        <f t="shared" si="69"/>
        <v>0.22446019483111324</v>
      </c>
      <c r="Z125" s="176">
        <f t="shared" si="70"/>
        <v>0.22446019483111324</v>
      </c>
      <c r="AA125" s="176">
        <f t="shared" si="110"/>
        <v>0.22446019483111324</v>
      </c>
      <c r="AB125" s="177">
        <f t="shared" si="111"/>
        <v>1</v>
      </c>
    </row>
    <row r="126" spans="1:28" ht="68.25" customHeight="1" x14ac:dyDescent="0.25">
      <c r="A126" s="113" t="s">
        <v>442</v>
      </c>
      <c r="B126" s="32" t="s">
        <v>37</v>
      </c>
      <c r="C126" s="32">
        <v>10</v>
      </c>
      <c r="D126" s="32" t="s">
        <v>38</v>
      </c>
      <c r="E126" s="39" t="s">
        <v>257</v>
      </c>
      <c r="F126" s="59">
        <f t="shared" si="120"/>
        <v>256267908309</v>
      </c>
      <c r="G126" s="59">
        <f t="shared" si="120"/>
        <v>0</v>
      </c>
      <c r="H126" s="59">
        <f t="shared" si="120"/>
        <v>0</v>
      </c>
      <c r="I126" s="59">
        <f t="shared" si="120"/>
        <v>0</v>
      </c>
      <c r="J126" s="59">
        <f t="shared" si="120"/>
        <v>0</v>
      </c>
      <c r="K126" s="40">
        <f t="shared" si="71"/>
        <v>0</v>
      </c>
      <c r="L126" s="59">
        <f>+L127</f>
        <v>256267908309</v>
      </c>
      <c r="M126" s="323">
        <f t="shared" si="65"/>
        <v>2.8028201703065997E-2</v>
      </c>
      <c r="N126" s="59">
        <f t="shared" si="121"/>
        <v>0</v>
      </c>
      <c r="O126" s="59">
        <f t="shared" si="121"/>
        <v>256267908309</v>
      </c>
      <c r="P126" s="59">
        <f t="shared" si="121"/>
        <v>0</v>
      </c>
      <c r="Q126" s="59">
        <f t="shared" si="121"/>
        <v>256267908309</v>
      </c>
      <c r="R126" s="59">
        <f t="shared" si="121"/>
        <v>0</v>
      </c>
      <c r="S126" s="59">
        <f t="shared" si="121"/>
        <v>0</v>
      </c>
      <c r="T126" s="59">
        <f t="shared" si="121"/>
        <v>57521944628</v>
      </c>
      <c r="U126" s="59">
        <f t="shared" si="121"/>
        <v>198745963681</v>
      </c>
      <c r="V126" s="59">
        <f t="shared" si="121"/>
        <v>57521944628</v>
      </c>
      <c r="W126" s="59">
        <f t="shared" si="121"/>
        <v>0</v>
      </c>
      <c r="X126" s="176">
        <f t="shared" si="68"/>
        <v>1</v>
      </c>
      <c r="Y126" s="176">
        <f t="shared" si="69"/>
        <v>0.22446019483111324</v>
      </c>
      <c r="Z126" s="176">
        <f t="shared" si="70"/>
        <v>0.22446019483111324</v>
      </c>
      <c r="AA126" s="176">
        <f t="shared" si="110"/>
        <v>0.22446019483111324</v>
      </c>
      <c r="AB126" s="177">
        <f t="shared" si="111"/>
        <v>1</v>
      </c>
    </row>
    <row r="127" spans="1:28" ht="42" customHeight="1" x14ac:dyDescent="0.25">
      <c r="A127" s="113" t="s">
        <v>443</v>
      </c>
      <c r="B127" s="32" t="s">
        <v>37</v>
      </c>
      <c r="C127" s="32">
        <v>10</v>
      </c>
      <c r="D127" s="32" t="s">
        <v>38</v>
      </c>
      <c r="E127" s="334" t="s">
        <v>444</v>
      </c>
      <c r="F127" s="59">
        <f t="shared" si="120"/>
        <v>256267908309</v>
      </c>
      <c r="G127" s="59">
        <f t="shared" si="120"/>
        <v>0</v>
      </c>
      <c r="H127" s="59">
        <f t="shared" si="120"/>
        <v>0</v>
      </c>
      <c r="I127" s="59">
        <f t="shared" si="120"/>
        <v>0</v>
      </c>
      <c r="J127" s="59">
        <f t="shared" si="120"/>
        <v>0</v>
      </c>
      <c r="K127" s="40">
        <f t="shared" si="71"/>
        <v>0</v>
      </c>
      <c r="L127" s="59">
        <f>+L128</f>
        <v>256267908309</v>
      </c>
      <c r="M127" s="323">
        <f t="shared" si="65"/>
        <v>2.8028201703065997E-2</v>
      </c>
      <c r="N127" s="59">
        <f t="shared" si="121"/>
        <v>0</v>
      </c>
      <c r="O127" s="59">
        <f t="shared" si="121"/>
        <v>256267908309</v>
      </c>
      <c r="P127" s="59">
        <f t="shared" si="121"/>
        <v>0</v>
      </c>
      <c r="Q127" s="59">
        <f t="shared" si="121"/>
        <v>256267908309</v>
      </c>
      <c r="R127" s="59">
        <f t="shared" si="121"/>
        <v>0</v>
      </c>
      <c r="S127" s="59">
        <f t="shared" si="121"/>
        <v>0</v>
      </c>
      <c r="T127" s="59">
        <f t="shared" si="121"/>
        <v>57521944628</v>
      </c>
      <c r="U127" s="59">
        <f t="shared" si="121"/>
        <v>198745963681</v>
      </c>
      <c r="V127" s="59">
        <f t="shared" si="121"/>
        <v>57521944628</v>
      </c>
      <c r="W127" s="59">
        <f t="shared" si="121"/>
        <v>0</v>
      </c>
      <c r="X127" s="176">
        <f t="shared" si="68"/>
        <v>1</v>
      </c>
      <c r="Y127" s="176">
        <f t="shared" si="69"/>
        <v>0.22446019483111324</v>
      </c>
      <c r="Z127" s="176">
        <f t="shared" si="70"/>
        <v>0.22446019483111324</v>
      </c>
      <c r="AA127" s="176">
        <f t="shared" si="110"/>
        <v>0.22446019483111324</v>
      </c>
      <c r="AB127" s="177">
        <f t="shared" si="111"/>
        <v>1</v>
      </c>
    </row>
    <row r="128" spans="1:28" s="335" customFormat="1" ht="42" customHeight="1" x14ac:dyDescent="0.25">
      <c r="A128" s="351" t="s">
        <v>445</v>
      </c>
      <c r="B128" s="83" t="s">
        <v>37</v>
      </c>
      <c r="C128" s="83">
        <v>10</v>
      </c>
      <c r="D128" s="83" t="s">
        <v>38</v>
      </c>
      <c r="E128" s="44" t="s">
        <v>268</v>
      </c>
      <c r="F128" s="126">
        <v>256267908309</v>
      </c>
      <c r="G128" s="126">
        <v>0</v>
      </c>
      <c r="H128" s="126">
        <v>0</v>
      </c>
      <c r="I128" s="126">
        <v>0</v>
      </c>
      <c r="J128" s="126">
        <v>0</v>
      </c>
      <c r="K128" s="126">
        <f t="shared" si="71"/>
        <v>0</v>
      </c>
      <c r="L128" s="128">
        <f>+F128+K128</f>
        <v>256267908309</v>
      </c>
      <c r="M128" s="145">
        <f t="shared" si="65"/>
        <v>2.8028201703065997E-2</v>
      </c>
      <c r="N128" s="126">
        <v>0</v>
      </c>
      <c r="O128" s="126">
        <v>256267908309</v>
      </c>
      <c r="P128" s="126">
        <f>L128-O128</f>
        <v>0</v>
      </c>
      <c r="Q128" s="126">
        <v>256267908309</v>
      </c>
      <c r="R128" s="126">
        <f>+L128-Q128</f>
        <v>0</v>
      </c>
      <c r="S128" s="126">
        <f>O128-Q128</f>
        <v>0</v>
      </c>
      <c r="T128" s="126">
        <v>57521944628</v>
      </c>
      <c r="U128" s="126">
        <f>+Q128-T128</f>
        <v>198745963681</v>
      </c>
      <c r="V128" s="126">
        <v>57521944628</v>
      </c>
      <c r="W128" s="130">
        <f>+T128-V128</f>
        <v>0</v>
      </c>
      <c r="X128" s="54">
        <f t="shared" si="68"/>
        <v>1</v>
      </c>
      <c r="Y128" s="54">
        <f t="shared" si="69"/>
        <v>0.22446019483111324</v>
      </c>
      <c r="Z128" s="54">
        <f t="shared" si="70"/>
        <v>0.22446019483111324</v>
      </c>
      <c r="AA128" s="54">
        <f t="shared" si="110"/>
        <v>0.22446019483111324</v>
      </c>
      <c r="AB128" s="178">
        <f t="shared" si="111"/>
        <v>1</v>
      </c>
    </row>
    <row r="129" spans="1:28" ht="81.75" customHeight="1" x14ac:dyDescent="0.25">
      <c r="A129" s="113" t="s">
        <v>446</v>
      </c>
      <c r="B129" s="32" t="s">
        <v>37</v>
      </c>
      <c r="C129" s="32">
        <v>10</v>
      </c>
      <c r="D129" s="32" t="s">
        <v>38</v>
      </c>
      <c r="E129" s="33" t="s">
        <v>447</v>
      </c>
      <c r="F129" s="59">
        <f t="shared" ref="F129:J131" si="122">+F130</f>
        <v>3282994168</v>
      </c>
      <c r="G129" s="59">
        <f t="shared" si="122"/>
        <v>0</v>
      </c>
      <c r="H129" s="59">
        <f t="shared" si="122"/>
        <v>0</v>
      </c>
      <c r="I129" s="59">
        <f t="shared" si="122"/>
        <v>0</v>
      </c>
      <c r="J129" s="59">
        <f t="shared" si="122"/>
        <v>0</v>
      </c>
      <c r="K129" s="40">
        <f t="shared" si="71"/>
        <v>0</v>
      </c>
      <c r="L129" s="59">
        <f>+L130</f>
        <v>3282994168</v>
      </c>
      <c r="M129" s="318">
        <f t="shared" si="65"/>
        <v>3.5906338541516773E-4</v>
      </c>
      <c r="N129" s="59">
        <f t="shared" ref="N129:W131" si="123">+N130</f>
        <v>0</v>
      </c>
      <c r="O129" s="59">
        <f t="shared" si="123"/>
        <v>3282994168</v>
      </c>
      <c r="P129" s="59">
        <f t="shared" si="123"/>
        <v>0</v>
      </c>
      <c r="Q129" s="59">
        <f t="shared" si="123"/>
        <v>3282994168</v>
      </c>
      <c r="R129" s="59">
        <f t="shared" si="123"/>
        <v>0</v>
      </c>
      <c r="S129" s="59">
        <f t="shared" si="123"/>
        <v>0</v>
      </c>
      <c r="T129" s="59">
        <f t="shared" si="123"/>
        <v>0</v>
      </c>
      <c r="U129" s="59">
        <f t="shared" si="123"/>
        <v>3282994168</v>
      </c>
      <c r="V129" s="59">
        <f t="shared" si="123"/>
        <v>0</v>
      </c>
      <c r="W129" s="59">
        <f t="shared" si="123"/>
        <v>0</v>
      </c>
      <c r="X129" s="176">
        <f t="shared" si="68"/>
        <v>1</v>
      </c>
      <c r="Y129" s="176">
        <f t="shared" si="69"/>
        <v>0</v>
      </c>
      <c r="Z129" s="176">
        <f t="shared" si="70"/>
        <v>0</v>
      </c>
      <c r="AA129" s="176">
        <f t="shared" si="110"/>
        <v>0</v>
      </c>
      <c r="AB129" s="177" t="s">
        <v>40</v>
      </c>
    </row>
    <row r="130" spans="1:28" ht="81.75" customHeight="1" x14ac:dyDescent="0.25">
      <c r="A130" s="113" t="s">
        <v>448</v>
      </c>
      <c r="B130" s="32" t="s">
        <v>37</v>
      </c>
      <c r="C130" s="32">
        <v>10</v>
      </c>
      <c r="D130" s="32" t="s">
        <v>38</v>
      </c>
      <c r="E130" s="39" t="s">
        <v>257</v>
      </c>
      <c r="F130" s="59">
        <f t="shared" si="122"/>
        <v>3282994168</v>
      </c>
      <c r="G130" s="59">
        <f t="shared" si="122"/>
        <v>0</v>
      </c>
      <c r="H130" s="59">
        <f t="shared" si="122"/>
        <v>0</v>
      </c>
      <c r="I130" s="59">
        <f t="shared" si="122"/>
        <v>0</v>
      </c>
      <c r="J130" s="59">
        <f t="shared" si="122"/>
        <v>0</v>
      </c>
      <c r="K130" s="40">
        <f t="shared" si="71"/>
        <v>0</v>
      </c>
      <c r="L130" s="59">
        <f>+L131</f>
        <v>3282994168</v>
      </c>
      <c r="M130" s="318">
        <f t="shared" si="65"/>
        <v>3.5906338541516773E-4</v>
      </c>
      <c r="N130" s="59">
        <f t="shared" si="123"/>
        <v>0</v>
      </c>
      <c r="O130" s="59">
        <f t="shared" si="123"/>
        <v>3282994168</v>
      </c>
      <c r="P130" s="59">
        <f t="shared" si="123"/>
        <v>0</v>
      </c>
      <c r="Q130" s="59">
        <f t="shared" si="123"/>
        <v>3282994168</v>
      </c>
      <c r="R130" s="59">
        <f t="shared" si="123"/>
        <v>0</v>
      </c>
      <c r="S130" s="59">
        <f t="shared" si="123"/>
        <v>0</v>
      </c>
      <c r="T130" s="59">
        <f t="shared" si="123"/>
        <v>0</v>
      </c>
      <c r="U130" s="59">
        <f t="shared" si="123"/>
        <v>3282994168</v>
      </c>
      <c r="V130" s="59">
        <f t="shared" si="123"/>
        <v>0</v>
      </c>
      <c r="W130" s="59">
        <f t="shared" si="123"/>
        <v>0</v>
      </c>
      <c r="X130" s="176">
        <f t="shared" si="68"/>
        <v>1</v>
      </c>
      <c r="Y130" s="176">
        <f t="shared" si="69"/>
        <v>0</v>
      </c>
      <c r="Z130" s="176">
        <f t="shared" si="70"/>
        <v>0</v>
      </c>
      <c r="AA130" s="176">
        <f t="shared" si="110"/>
        <v>0</v>
      </c>
      <c r="AB130" s="177" t="s">
        <v>40</v>
      </c>
    </row>
    <row r="131" spans="1:28" ht="42" customHeight="1" x14ac:dyDescent="0.25">
      <c r="A131" s="113" t="s">
        <v>449</v>
      </c>
      <c r="B131" s="32" t="s">
        <v>37</v>
      </c>
      <c r="C131" s="32">
        <v>10</v>
      </c>
      <c r="D131" s="32" t="s">
        <v>38</v>
      </c>
      <c r="E131" s="39" t="s">
        <v>444</v>
      </c>
      <c r="F131" s="59">
        <f t="shared" si="122"/>
        <v>3282994168</v>
      </c>
      <c r="G131" s="59">
        <f t="shared" si="122"/>
        <v>0</v>
      </c>
      <c r="H131" s="59">
        <f t="shared" si="122"/>
        <v>0</v>
      </c>
      <c r="I131" s="59">
        <f t="shared" si="122"/>
        <v>0</v>
      </c>
      <c r="J131" s="59">
        <f t="shared" si="122"/>
        <v>0</v>
      </c>
      <c r="K131" s="40">
        <f t="shared" si="71"/>
        <v>0</v>
      </c>
      <c r="L131" s="59">
        <f>+L132</f>
        <v>3282994168</v>
      </c>
      <c r="M131" s="318">
        <f t="shared" si="65"/>
        <v>3.5906338541516773E-4</v>
      </c>
      <c r="N131" s="59">
        <f t="shared" si="123"/>
        <v>0</v>
      </c>
      <c r="O131" s="59">
        <f t="shared" si="123"/>
        <v>3282994168</v>
      </c>
      <c r="P131" s="59">
        <f t="shared" si="123"/>
        <v>0</v>
      </c>
      <c r="Q131" s="59">
        <f t="shared" si="123"/>
        <v>3282994168</v>
      </c>
      <c r="R131" s="59">
        <f t="shared" si="123"/>
        <v>0</v>
      </c>
      <c r="S131" s="59">
        <f t="shared" si="123"/>
        <v>0</v>
      </c>
      <c r="T131" s="59">
        <f t="shared" si="123"/>
        <v>0</v>
      </c>
      <c r="U131" s="59">
        <f t="shared" si="123"/>
        <v>3282994168</v>
      </c>
      <c r="V131" s="59">
        <f t="shared" si="123"/>
        <v>0</v>
      </c>
      <c r="W131" s="59">
        <f t="shared" si="123"/>
        <v>0</v>
      </c>
      <c r="X131" s="176">
        <f t="shared" si="68"/>
        <v>1</v>
      </c>
      <c r="Y131" s="176">
        <f t="shared" si="69"/>
        <v>0</v>
      </c>
      <c r="Z131" s="176">
        <f t="shared" si="70"/>
        <v>0</v>
      </c>
      <c r="AA131" s="176">
        <f t="shared" si="110"/>
        <v>0</v>
      </c>
      <c r="AB131" s="177" t="s">
        <v>40</v>
      </c>
    </row>
    <row r="132" spans="1:28" s="133" customFormat="1" ht="42" customHeight="1" x14ac:dyDescent="0.25">
      <c r="A132" s="351" t="s">
        <v>450</v>
      </c>
      <c r="B132" s="83" t="s">
        <v>37</v>
      </c>
      <c r="C132" s="83">
        <v>10</v>
      </c>
      <c r="D132" s="83" t="s">
        <v>38</v>
      </c>
      <c r="E132" s="84" t="s">
        <v>268</v>
      </c>
      <c r="F132" s="126">
        <v>3282994168</v>
      </c>
      <c r="G132" s="126">
        <v>0</v>
      </c>
      <c r="H132" s="126">
        <v>0</v>
      </c>
      <c r="I132" s="126">
        <v>0</v>
      </c>
      <c r="J132" s="126">
        <v>0</v>
      </c>
      <c r="K132" s="126">
        <f t="shared" si="71"/>
        <v>0</v>
      </c>
      <c r="L132" s="128">
        <f>+F132+K132</f>
        <v>3282994168</v>
      </c>
      <c r="M132" s="129">
        <f t="shared" si="65"/>
        <v>3.5906338541516773E-4</v>
      </c>
      <c r="N132" s="126">
        <v>0</v>
      </c>
      <c r="O132" s="126">
        <v>3282994168</v>
      </c>
      <c r="P132" s="126">
        <f>L132-O132</f>
        <v>0</v>
      </c>
      <c r="Q132" s="126">
        <v>3282994168</v>
      </c>
      <c r="R132" s="126">
        <f>+L132-Q132</f>
        <v>0</v>
      </c>
      <c r="S132" s="126">
        <f>O132-Q132</f>
        <v>0</v>
      </c>
      <c r="T132" s="126">
        <v>0</v>
      </c>
      <c r="U132" s="126">
        <f>+Q132-T132</f>
        <v>3282994168</v>
      </c>
      <c r="V132" s="126">
        <v>0</v>
      </c>
      <c r="W132" s="130">
        <f>+T132-V132</f>
        <v>0</v>
      </c>
      <c r="X132" s="54">
        <f t="shared" si="68"/>
        <v>1</v>
      </c>
      <c r="Y132" s="54">
        <f t="shared" si="69"/>
        <v>0</v>
      </c>
      <c r="Z132" s="54">
        <f t="shared" si="70"/>
        <v>0</v>
      </c>
      <c r="AA132" s="54">
        <f t="shared" si="110"/>
        <v>0</v>
      </c>
      <c r="AB132" s="178" t="s">
        <v>40</v>
      </c>
    </row>
    <row r="133" spans="1:28" ht="77.25" customHeight="1" x14ac:dyDescent="0.25">
      <c r="A133" s="113" t="s">
        <v>451</v>
      </c>
      <c r="B133" s="32" t="s">
        <v>37</v>
      </c>
      <c r="C133" s="32">
        <v>10</v>
      </c>
      <c r="D133" s="32" t="s">
        <v>38</v>
      </c>
      <c r="E133" s="39" t="s">
        <v>452</v>
      </c>
      <c r="F133" s="59">
        <f t="shared" ref="F133:J135" si="124">+F134</f>
        <v>397887950228</v>
      </c>
      <c r="G133" s="59">
        <f t="shared" si="124"/>
        <v>0</v>
      </c>
      <c r="H133" s="59">
        <f t="shared" si="124"/>
        <v>0</v>
      </c>
      <c r="I133" s="59">
        <f t="shared" si="124"/>
        <v>0</v>
      </c>
      <c r="J133" s="59">
        <f t="shared" si="124"/>
        <v>0</v>
      </c>
      <c r="K133" s="40">
        <f t="shared" si="71"/>
        <v>0</v>
      </c>
      <c r="L133" s="59">
        <f>+L134</f>
        <v>397887950228</v>
      </c>
      <c r="M133" s="323">
        <f t="shared" si="65"/>
        <v>4.3517285475959899E-2</v>
      </c>
      <c r="N133" s="59">
        <f t="shared" ref="N133:W135" si="125">+N134</f>
        <v>0</v>
      </c>
      <c r="O133" s="59">
        <f t="shared" si="125"/>
        <v>397887950228</v>
      </c>
      <c r="P133" s="59">
        <f t="shared" si="125"/>
        <v>0</v>
      </c>
      <c r="Q133" s="59">
        <f t="shared" si="125"/>
        <v>397887950228</v>
      </c>
      <c r="R133" s="59">
        <f t="shared" si="125"/>
        <v>0</v>
      </c>
      <c r="S133" s="59">
        <f t="shared" si="125"/>
        <v>0</v>
      </c>
      <c r="T133" s="59">
        <f t="shared" si="125"/>
        <v>69934236737</v>
      </c>
      <c r="U133" s="59">
        <f t="shared" si="125"/>
        <v>327953713491</v>
      </c>
      <c r="V133" s="59">
        <f t="shared" si="125"/>
        <v>69934236737</v>
      </c>
      <c r="W133" s="59">
        <f t="shared" si="125"/>
        <v>0</v>
      </c>
      <c r="X133" s="176">
        <f t="shared" si="68"/>
        <v>1</v>
      </c>
      <c r="Y133" s="176">
        <f t="shared" si="69"/>
        <v>0.17576364576239589</v>
      </c>
      <c r="Z133" s="176">
        <f t="shared" si="70"/>
        <v>0.17576364576239589</v>
      </c>
      <c r="AA133" s="176">
        <f t="shared" si="110"/>
        <v>0.17576364576239589</v>
      </c>
      <c r="AB133" s="177">
        <f t="shared" ref="AB133:AB196" si="126">+V133/T133</f>
        <v>1</v>
      </c>
    </row>
    <row r="134" spans="1:28" s="6" customFormat="1" ht="77.25" customHeight="1" x14ac:dyDescent="0.25">
      <c r="A134" s="113" t="s">
        <v>453</v>
      </c>
      <c r="B134" s="32" t="s">
        <v>37</v>
      </c>
      <c r="C134" s="32">
        <v>10</v>
      </c>
      <c r="D134" s="32" t="s">
        <v>38</v>
      </c>
      <c r="E134" s="39" t="s">
        <v>257</v>
      </c>
      <c r="F134" s="59">
        <f t="shared" si="124"/>
        <v>397887950228</v>
      </c>
      <c r="G134" s="59">
        <f t="shared" si="124"/>
        <v>0</v>
      </c>
      <c r="H134" s="59">
        <f t="shared" si="124"/>
        <v>0</v>
      </c>
      <c r="I134" s="59">
        <f t="shared" si="124"/>
        <v>0</v>
      </c>
      <c r="J134" s="59">
        <f t="shared" si="124"/>
        <v>0</v>
      </c>
      <c r="K134" s="40">
        <f t="shared" si="71"/>
        <v>0</v>
      </c>
      <c r="L134" s="59">
        <f>+L135</f>
        <v>397887950228</v>
      </c>
      <c r="M134" s="323">
        <f t="shared" si="65"/>
        <v>4.3517285475959899E-2</v>
      </c>
      <c r="N134" s="59">
        <f t="shared" si="125"/>
        <v>0</v>
      </c>
      <c r="O134" s="59">
        <f t="shared" si="125"/>
        <v>397887950228</v>
      </c>
      <c r="P134" s="59">
        <f t="shared" si="125"/>
        <v>0</v>
      </c>
      <c r="Q134" s="59">
        <f t="shared" si="125"/>
        <v>397887950228</v>
      </c>
      <c r="R134" s="59">
        <f t="shared" si="125"/>
        <v>0</v>
      </c>
      <c r="S134" s="59">
        <f t="shared" si="125"/>
        <v>0</v>
      </c>
      <c r="T134" s="59">
        <f t="shared" si="125"/>
        <v>69934236737</v>
      </c>
      <c r="U134" s="59">
        <f t="shared" si="125"/>
        <v>327953713491</v>
      </c>
      <c r="V134" s="59">
        <f t="shared" si="125"/>
        <v>69934236737</v>
      </c>
      <c r="W134" s="59">
        <f t="shared" si="125"/>
        <v>0</v>
      </c>
      <c r="X134" s="176">
        <f t="shared" si="68"/>
        <v>1</v>
      </c>
      <c r="Y134" s="176">
        <f t="shared" si="69"/>
        <v>0.17576364576239589</v>
      </c>
      <c r="Z134" s="176">
        <f t="shared" si="70"/>
        <v>0.17576364576239589</v>
      </c>
      <c r="AA134" s="176">
        <f t="shared" si="110"/>
        <v>0.17576364576239589</v>
      </c>
      <c r="AB134" s="177">
        <f t="shared" si="126"/>
        <v>1</v>
      </c>
    </row>
    <row r="135" spans="1:28" s="6" customFormat="1" ht="42" customHeight="1" x14ac:dyDescent="0.25">
      <c r="A135" s="113" t="s">
        <v>454</v>
      </c>
      <c r="B135" s="32" t="s">
        <v>37</v>
      </c>
      <c r="C135" s="32">
        <v>10</v>
      </c>
      <c r="D135" s="32" t="s">
        <v>38</v>
      </c>
      <c r="E135" s="39" t="s">
        <v>455</v>
      </c>
      <c r="F135" s="59">
        <f t="shared" si="124"/>
        <v>397887950228</v>
      </c>
      <c r="G135" s="59">
        <f t="shared" si="124"/>
        <v>0</v>
      </c>
      <c r="H135" s="59">
        <f t="shared" si="124"/>
        <v>0</v>
      </c>
      <c r="I135" s="59">
        <f t="shared" si="124"/>
        <v>0</v>
      </c>
      <c r="J135" s="59">
        <f t="shared" si="124"/>
        <v>0</v>
      </c>
      <c r="K135" s="40">
        <f t="shared" si="71"/>
        <v>0</v>
      </c>
      <c r="L135" s="59">
        <f>+L136</f>
        <v>397887950228</v>
      </c>
      <c r="M135" s="323">
        <f t="shared" si="65"/>
        <v>4.3517285475959899E-2</v>
      </c>
      <c r="N135" s="59">
        <f t="shared" si="125"/>
        <v>0</v>
      </c>
      <c r="O135" s="59">
        <f t="shared" si="125"/>
        <v>397887950228</v>
      </c>
      <c r="P135" s="59">
        <f t="shared" si="125"/>
        <v>0</v>
      </c>
      <c r="Q135" s="59">
        <f t="shared" si="125"/>
        <v>397887950228</v>
      </c>
      <c r="R135" s="59">
        <f t="shared" si="125"/>
        <v>0</v>
      </c>
      <c r="S135" s="59">
        <f t="shared" si="125"/>
        <v>0</v>
      </c>
      <c r="T135" s="59">
        <f t="shared" si="125"/>
        <v>69934236737</v>
      </c>
      <c r="U135" s="59">
        <f t="shared" si="125"/>
        <v>327953713491</v>
      </c>
      <c r="V135" s="59">
        <f t="shared" si="125"/>
        <v>69934236737</v>
      </c>
      <c r="W135" s="59">
        <f t="shared" si="125"/>
        <v>0</v>
      </c>
      <c r="X135" s="176">
        <f t="shared" si="68"/>
        <v>1</v>
      </c>
      <c r="Y135" s="176">
        <f t="shared" si="69"/>
        <v>0.17576364576239589</v>
      </c>
      <c r="Z135" s="176">
        <f t="shared" si="70"/>
        <v>0.17576364576239589</v>
      </c>
      <c r="AA135" s="176">
        <f t="shared" si="110"/>
        <v>0.17576364576239589</v>
      </c>
      <c r="AB135" s="177">
        <f t="shared" si="126"/>
        <v>1</v>
      </c>
    </row>
    <row r="136" spans="1:28" s="6" customFormat="1" ht="42" customHeight="1" x14ac:dyDescent="0.25">
      <c r="A136" s="114" t="s">
        <v>456</v>
      </c>
      <c r="B136" s="43" t="s">
        <v>37</v>
      </c>
      <c r="C136" s="43">
        <v>10</v>
      </c>
      <c r="D136" s="43" t="s">
        <v>38</v>
      </c>
      <c r="E136" s="44" t="s">
        <v>268</v>
      </c>
      <c r="F136" s="45">
        <v>397887950228</v>
      </c>
      <c r="G136" s="45">
        <v>0</v>
      </c>
      <c r="H136" s="45">
        <v>0</v>
      </c>
      <c r="I136" s="45">
        <v>0</v>
      </c>
      <c r="J136" s="45">
        <v>0</v>
      </c>
      <c r="K136" s="45">
        <f t="shared" si="71"/>
        <v>0</v>
      </c>
      <c r="L136" s="46">
        <f>+F136+K136</f>
        <v>397887950228</v>
      </c>
      <c r="M136" s="86">
        <f t="shared" si="65"/>
        <v>4.3517285475959899E-2</v>
      </c>
      <c r="N136" s="45">
        <v>0</v>
      </c>
      <c r="O136" s="45">
        <v>397887950228</v>
      </c>
      <c r="P136" s="45">
        <f>L136-O136</f>
        <v>0</v>
      </c>
      <c r="Q136" s="45">
        <v>397887950228</v>
      </c>
      <c r="R136" s="45">
        <f>+L136-Q136</f>
        <v>0</v>
      </c>
      <c r="S136" s="45">
        <f>O136-Q136</f>
        <v>0</v>
      </c>
      <c r="T136" s="45">
        <v>69934236737</v>
      </c>
      <c r="U136" s="45">
        <f>+Q136-T136</f>
        <v>327953713491</v>
      </c>
      <c r="V136" s="45">
        <v>69934236737</v>
      </c>
      <c r="W136" s="48">
        <f>+T136-V136</f>
        <v>0</v>
      </c>
      <c r="X136" s="54">
        <f t="shared" si="68"/>
        <v>1</v>
      </c>
      <c r="Y136" s="54">
        <f t="shared" si="69"/>
        <v>0.17576364576239589</v>
      </c>
      <c r="Z136" s="54">
        <f t="shared" si="70"/>
        <v>0.17576364576239589</v>
      </c>
      <c r="AA136" s="54">
        <f t="shared" si="110"/>
        <v>0.17576364576239589</v>
      </c>
      <c r="AB136" s="178">
        <f t="shared" si="126"/>
        <v>1</v>
      </c>
    </row>
    <row r="137" spans="1:28" ht="90" customHeight="1" x14ac:dyDescent="0.25">
      <c r="A137" s="113" t="s">
        <v>457</v>
      </c>
      <c r="B137" s="32" t="s">
        <v>37</v>
      </c>
      <c r="C137" s="32">
        <v>10</v>
      </c>
      <c r="D137" s="32" t="s">
        <v>38</v>
      </c>
      <c r="E137" s="72" t="s">
        <v>458</v>
      </c>
      <c r="F137" s="59">
        <f t="shared" ref="F137:J139" si="127">+F138</f>
        <v>226206278281</v>
      </c>
      <c r="G137" s="59">
        <f t="shared" si="127"/>
        <v>0</v>
      </c>
      <c r="H137" s="59">
        <f t="shared" si="127"/>
        <v>0</v>
      </c>
      <c r="I137" s="59">
        <f t="shared" si="127"/>
        <v>0</v>
      </c>
      <c r="J137" s="59">
        <f t="shared" si="127"/>
        <v>0</v>
      </c>
      <c r="K137" s="40">
        <f t="shared" si="71"/>
        <v>0</v>
      </c>
      <c r="L137" s="59">
        <f>+L138</f>
        <v>226206278281</v>
      </c>
      <c r="M137" s="323">
        <f t="shared" ref="M137:M200" si="128">L137/$L$309</f>
        <v>2.4740340044899341E-2</v>
      </c>
      <c r="N137" s="59">
        <f t="shared" ref="N137:W139" si="129">+N138</f>
        <v>0</v>
      </c>
      <c r="O137" s="59">
        <f t="shared" si="129"/>
        <v>226206278281</v>
      </c>
      <c r="P137" s="59">
        <f t="shared" si="129"/>
        <v>0</v>
      </c>
      <c r="Q137" s="59">
        <f t="shared" si="129"/>
        <v>226206278281</v>
      </c>
      <c r="R137" s="59">
        <f t="shared" si="129"/>
        <v>0</v>
      </c>
      <c r="S137" s="59">
        <f t="shared" si="129"/>
        <v>0</v>
      </c>
      <c r="T137" s="59">
        <f t="shared" si="129"/>
        <v>50352348445</v>
      </c>
      <c r="U137" s="59">
        <f t="shared" si="129"/>
        <v>175853929836</v>
      </c>
      <c r="V137" s="59">
        <f t="shared" si="129"/>
        <v>50352348445</v>
      </c>
      <c r="W137" s="59">
        <f t="shared" si="129"/>
        <v>0</v>
      </c>
      <c r="X137" s="176">
        <f t="shared" si="68"/>
        <v>1</v>
      </c>
      <c r="Y137" s="176">
        <f t="shared" si="69"/>
        <v>0.22259483170688504</v>
      </c>
      <c r="Z137" s="176">
        <f t="shared" si="70"/>
        <v>0.22259483170688504</v>
      </c>
      <c r="AA137" s="176">
        <f t="shared" si="110"/>
        <v>0.22259483170688504</v>
      </c>
      <c r="AB137" s="177">
        <f t="shared" si="126"/>
        <v>1</v>
      </c>
    </row>
    <row r="138" spans="1:28" ht="80.25" customHeight="1" x14ac:dyDescent="0.25">
      <c r="A138" s="113" t="s">
        <v>459</v>
      </c>
      <c r="B138" s="32" t="s">
        <v>37</v>
      </c>
      <c r="C138" s="32">
        <v>10</v>
      </c>
      <c r="D138" s="32" t="s">
        <v>38</v>
      </c>
      <c r="E138" s="39" t="s">
        <v>257</v>
      </c>
      <c r="F138" s="59">
        <f t="shared" si="127"/>
        <v>226206278281</v>
      </c>
      <c r="G138" s="59">
        <f t="shared" si="127"/>
        <v>0</v>
      </c>
      <c r="H138" s="59">
        <f t="shared" si="127"/>
        <v>0</v>
      </c>
      <c r="I138" s="59">
        <f t="shared" si="127"/>
        <v>0</v>
      </c>
      <c r="J138" s="59">
        <f t="shared" si="127"/>
        <v>0</v>
      </c>
      <c r="K138" s="40">
        <f t="shared" si="71"/>
        <v>0</v>
      </c>
      <c r="L138" s="59">
        <f>+L139</f>
        <v>226206278281</v>
      </c>
      <c r="M138" s="323">
        <f t="shared" si="128"/>
        <v>2.4740340044899341E-2</v>
      </c>
      <c r="N138" s="59">
        <f t="shared" si="129"/>
        <v>0</v>
      </c>
      <c r="O138" s="59">
        <f t="shared" si="129"/>
        <v>226206278281</v>
      </c>
      <c r="P138" s="59">
        <f t="shared" si="129"/>
        <v>0</v>
      </c>
      <c r="Q138" s="59">
        <f t="shared" si="129"/>
        <v>226206278281</v>
      </c>
      <c r="R138" s="59">
        <f t="shared" si="129"/>
        <v>0</v>
      </c>
      <c r="S138" s="59">
        <f t="shared" si="129"/>
        <v>0</v>
      </c>
      <c r="T138" s="59">
        <f t="shared" si="129"/>
        <v>50352348445</v>
      </c>
      <c r="U138" s="59">
        <f t="shared" si="129"/>
        <v>175853929836</v>
      </c>
      <c r="V138" s="59">
        <f t="shared" si="129"/>
        <v>50352348445</v>
      </c>
      <c r="W138" s="59">
        <f t="shared" si="129"/>
        <v>0</v>
      </c>
      <c r="X138" s="176">
        <f t="shared" si="68"/>
        <v>1</v>
      </c>
      <c r="Y138" s="176">
        <f t="shared" si="69"/>
        <v>0.22259483170688504</v>
      </c>
      <c r="Z138" s="176">
        <f t="shared" si="70"/>
        <v>0.22259483170688504</v>
      </c>
      <c r="AA138" s="176">
        <f t="shared" si="110"/>
        <v>0.22259483170688504</v>
      </c>
      <c r="AB138" s="177">
        <f t="shared" si="126"/>
        <v>1</v>
      </c>
    </row>
    <row r="139" spans="1:28" ht="42" customHeight="1" x14ac:dyDescent="0.25">
      <c r="A139" s="113" t="s">
        <v>460</v>
      </c>
      <c r="B139" s="32" t="s">
        <v>37</v>
      </c>
      <c r="C139" s="32">
        <v>10</v>
      </c>
      <c r="D139" s="32" t="s">
        <v>38</v>
      </c>
      <c r="E139" s="39" t="s">
        <v>455</v>
      </c>
      <c r="F139" s="59">
        <f t="shared" si="127"/>
        <v>226206278281</v>
      </c>
      <c r="G139" s="59">
        <f t="shared" si="127"/>
        <v>0</v>
      </c>
      <c r="H139" s="59">
        <f t="shared" si="127"/>
        <v>0</v>
      </c>
      <c r="I139" s="59">
        <f t="shared" si="127"/>
        <v>0</v>
      </c>
      <c r="J139" s="59">
        <f t="shared" si="127"/>
        <v>0</v>
      </c>
      <c r="K139" s="40">
        <f t="shared" si="71"/>
        <v>0</v>
      </c>
      <c r="L139" s="59">
        <f>+L140</f>
        <v>226206278281</v>
      </c>
      <c r="M139" s="323">
        <f t="shared" si="128"/>
        <v>2.4740340044899341E-2</v>
      </c>
      <c r="N139" s="59">
        <f t="shared" si="129"/>
        <v>0</v>
      </c>
      <c r="O139" s="59">
        <f t="shared" si="129"/>
        <v>226206278281</v>
      </c>
      <c r="P139" s="59">
        <f t="shared" si="129"/>
        <v>0</v>
      </c>
      <c r="Q139" s="59">
        <f t="shared" si="129"/>
        <v>226206278281</v>
      </c>
      <c r="R139" s="59">
        <f t="shared" si="129"/>
        <v>0</v>
      </c>
      <c r="S139" s="59">
        <f t="shared" si="129"/>
        <v>0</v>
      </c>
      <c r="T139" s="59">
        <f t="shared" si="129"/>
        <v>50352348445</v>
      </c>
      <c r="U139" s="59">
        <f t="shared" si="129"/>
        <v>175853929836</v>
      </c>
      <c r="V139" s="59">
        <f t="shared" si="129"/>
        <v>50352348445</v>
      </c>
      <c r="W139" s="59">
        <f t="shared" si="129"/>
        <v>0</v>
      </c>
      <c r="X139" s="176">
        <f t="shared" ref="X139:X202" si="130">+Q139/L139</f>
        <v>1</v>
      </c>
      <c r="Y139" s="176">
        <f t="shared" ref="Y139:Y202" si="131">+T139/L139</f>
        <v>0.22259483170688504</v>
      </c>
      <c r="Z139" s="176">
        <f t="shared" ref="Z139:Z202" si="132">+V139/L139</f>
        <v>0.22259483170688504</v>
      </c>
      <c r="AA139" s="176">
        <f t="shared" si="110"/>
        <v>0.22259483170688504</v>
      </c>
      <c r="AB139" s="177">
        <f t="shared" si="126"/>
        <v>1</v>
      </c>
    </row>
    <row r="140" spans="1:28" ht="42" customHeight="1" x14ac:dyDescent="0.25">
      <c r="A140" s="114" t="s">
        <v>461</v>
      </c>
      <c r="B140" s="43" t="s">
        <v>37</v>
      </c>
      <c r="C140" s="43">
        <v>10</v>
      </c>
      <c r="D140" s="43" t="s">
        <v>38</v>
      </c>
      <c r="E140" s="44" t="s">
        <v>268</v>
      </c>
      <c r="F140" s="45">
        <v>226206278281</v>
      </c>
      <c r="G140" s="45">
        <v>0</v>
      </c>
      <c r="H140" s="45">
        <v>0</v>
      </c>
      <c r="I140" s="45">
        <v>0</v>
      </c>
      <c r="J140" s="45">
        <v>0</v>
      </c>
      <c r="K140" s="45">
        <f t="shared" si="71"/>
        <v>0</v>
      </c>
      <c r="L140" s="46">
        <f>+F140+K140</f>
        <v>226206278281</v>
      </c>
      <c r="M140" s="86">
        <f t="shared" si="128"/>
        <v>2.4740340044899341E-2</v>
      </c>
      <c r="N140" s="45">
        <v>0</v>
      </c>
      <c r="O140" s="45">
        <v>226206278281</v>
      </c>
      <c r="P140" s="45">
        <f>L140-O140</f>
        <v>0</v>
      </c>
      <c r="Q140" s="45">
        <v>226206278281</v>
      </c>
      <c r="R140" s="45">
        <f>+L140-Q140</f>
        <v>0</v>
      </c>
      <c r="S140" s="45">
        <f>O140-Q140</f>
        <v>0</v>
      </c>
      <c r="T140" s="45">
        <v>50352348445</v>
      </c>
      <c r="U140" s="45">
        <f>+Q140-T140</f>
        <v>175853929836</v>
      </c>
      <c r="V140" s="45">
        <v>50352348445</v>
      </c>
      <c r="W140" s="48">
        <f>+T140-V140</f>
        <v>0</v>
      </c>
      <c r="X140" s="54">
        <f t="shared" si="130"/>
        <v>1</v>
      </c>
      <c r="Y140" s="54">
        <f t="shared" si="131"/>
        <v>0.22259483170688504</v>
      </c>
      <c r="Z140" s="54">
        <f t="shared" si="132"/>
        <v>0.22259483170688504</v>
      </c>
      <c r="AA140" s="54">
        <f t="shared" si="110"/>
        <v>0.22259483170688504</v>
      </c>
      <c r="AB140" s="178">
        <f t="shared" si="126"/>
        <v>1</v>
      </c>
    </row>
    <row r="141" spans="1:28" ht="75" customHeight="1" x14ac:dyDescent="0.25">
      <c r="A141" s="113" t="s">
        <v>462</v>
      </c>
      <c r="B141" s="32" t="s">
        <v>37</v>
      </c>
      <c r="C141" s="32">
        <v>10</v>
      </c>
      <c r="D141" s="32" t="s">
        <v>38</v>
      </c>
      <c r="E141" s="39" t="s">
        <v>463</v>
      </c>
      <c r="F141" s="59">
        <f t="shared" ref="F141:J143" si="133">+F142</f>
        <v>328067493851</v>
      </c>
      <c r="G141" s="59">
        <f t="shared" si="133"/>
        <v>0</v>
      </c>
      <c r="H141" s="59">
        <f t="shared" si="133"/>
        <v>0</v>
      </c>
      <c r="I141" s="59">
        <f t="shared" si="133"/>
        <v>0</v>
      </c>
      <c r="J141" s="59">
        <f t="shared" si="133"/>
        <v>0</v>
      </c>
      <c r="K141" s="40">
        <f t="shared" ref="K141:K204" si="134">+G141-H141+I141-J141</f>
        <v>0</v>
      </c>
      <c r="L141" s="59">
        <f>+L142</f>
        <v>328067493851</v>
      </c>
      <c r="M141" s="323">
        <f t="shared" si="128"/>
        <v>3.5880972965167263E-2</v>
      </c>
      <c r="N141" s="59">
        <f t="shared" ref="N141:W143" si="135">+N142</f>
        <v>0</v>
      </c>
      <c r="O141" s="59">
        <f t="shared" si="135"/>
        <v>328067493851</v>
      </c>
      <c r="P141" s="59">
        <f t="shared" si="135"/>
        <v>0</v>
      </c>
      <c r="Q141" s="59">
        <f t="shared" si="135"/>
        <v>328067493851</v>
      </c>
      <c r="R141" s="59">
        <f t="shared" si="135"/>
        <v>0</v>
      </c>
      <c r="S141" s="59">
        <f t="shared" si="135"/>
        <v>0</v>
      </c>
      <c r="T141" s="59">
        <f t="shared" si="135"/>
        <v>86548107920</v>
      </c>
      <c r="U141" s="59">
        <f t="shared" si="135"/>
        <v>241519385931</v>
      </c>
      <c r="V141" s="59">
        <f t="shared" si="135"/>
        <v>86548107920</v>
      </c>
      <c r="W141" s="59">
        <f t="shared" si="135"/>
        <v>0</v>
      </c>
      <c r="X141" s="176">
        <f t="shared" si="130"/>
        <v>1</v>
      </c>
      <c r="Y141" s="176">
        <f t="shared" si="131"/>
        <v>0.26381189707050945</v>
      </c>
      <c r="Z141" s="176">
        <f t="shared" si="132"/>
        <v>0.26381189707050945</v>
      </c>
      <c r="AA141" s="176">
        <f t="shared" si="110"/>
        <v>0.26381189707050945</v>
      </c>
      <c r="AB141" s="177">
        <f t="shared" si="126"/>
        <v>1</v>
      </c>
    </row>
    <row r="142" spans="1:28" ht="84" customHeight="1" x14ac:dyDescent="0.25">
      <c r="A142" s="113" t="s">
        <v>464</v>
      </c>
      <c r="B142" s="32" t="s">
        <v>37</v>
      </c>
      <c r="C142" s="32">
        <v>10</v>
      </c>
      <c r="D142" s="32" t="s">
        <v>38</v>
      </c>
      <c r="E142" s="39" t="s">
        <v>257</v>
      </c>
      <c r="F142" s="59">
        <f t="shared" si="133"/>
        <v>328067493851</v>
      </c>
      <c r="G142" s="59">
        <f t="shared" si="133"/>
        <v>0</v>
      </c>
      <c r="H142" s="59">
        <f t="shared" si="133"/>
        <v>0</v>
      </c>
      <c r="I142" s="59">
        <f t="shared" si="133"/>
        <v>0</v>
      </c>
      <c r="J142" s="59">
        <f t="shared" si="133"/>
        <v>0</v>
      </c>
      <c r="K142" s="40">
        <f t="shared" si="134"/>
        <v>0</v>
      </c>
      <c r="L142" s="59">
        <f>+L143</f>
        <v>328067493851</v>
      </c>
      <c r="M142" s="323">
        <f t="shared" si="128"/>
        <v>3.5880972965167263E-2</v>
      </c>
      <c r="N142" s="59">
        <f t="shared" si="135"/>
        <v>0</v>
      </c>
      <c r="O142" s="59">
        <f t="shared" si="135"/>
        <v>328067493851</v>
      </c>
      <c r="P142" s="59">
        <f t="shared" si="135"/>
        <v>0</v>
      </c>
      <c r="Q142" s="59">
        <f t="shared" si="135"/>
        <v>328067493851</v>
      </c>
      <c r="R142" s="59">
        <f t="shared" si="135"/>
        <v>0</v>
      </c>
      <c r="S142" s="59">
        <f t="shared" si="135"/>
        <v>0</v>
      </c>
      <c r="T142" s="59">
        <f t="shared" si="135"/>
        <v>86548107920</v>
      </c>
      <c r="U142" s="59">
        <f t="shared" si="135"/>
        <v>241519385931</v>
      </c>
      <c r="V142" s="59">
        <f t="shared" si="135"/>
        <v>86548107920</v>
      </c>
      <c r="W142" s="59">
        <f t="shared" si="135"/>
        <v>0</v>
      </c>
      <c r="X142" s="176">
        <f t="shared" si="130"/>
        <v>1</v>
      </c>
      <c r="Y142" s="176">
        <f t="shared" si="131"/>
        <v>0.26381189707050945</v>
      </c>
      <c r="Z142" s="176">
        <f t="shared" si="132"/>
        <v>0.26381189707050945</v>
      </c>
      <c r="AA142" s="176">
        <f t="shared" si="110"/>
        <v>0.26381189707050945</v>
      </c>
      <c r="AB142" s="177">
        <f t="shared" si="126"/>
        <v>1</v>
      </c>
    </row>
    <row r="143" spans="1:28" ht="42" customHeight="1" x14ac:dyDescent="0.25">
      <c r="A143" s="113" t="s">
        <v>465</v>
      </c>
      <c r="B143" s="32" t="s">
        <v>37</v>
      </c>
      <c r="C143" s="32">
        <v>10</v>
      </c>
      <c r="D143" s="32" t="s">
        <v>38</v>
      </c>
      <c r="E143" s="39" t="s">
        <v>455</v>
      </c>
      <c r="F143" s="59">
        <f t="shared" si="133"/>
        <v>328067493851</v>
      </c>
      <c r="G143" s="59">
        <f t="shared" si="133"/>
        <v>0</v>
      </c>
      <c r="H143" s="59">
        <f t="shared" si="133"/>
        <v>0</v>
      </c>
      <c r="I143" s="59">
        <f t="shared" si="133"/>
        <v>0</v>
      </c>
      <c r="J143" s="59">
        <f t="shared" si="133"/>
        <v>0</v>
      </c>
      <c r="K143" s="40">
        <f t="shared" si="134"/>
        <v>0</v>
      </c>
      <c r="L143" s="59">
        <f>+L144</f>
        <v>328067493851</v>
      </c>
      <c r="M143" s="323">
        <f t="shared" si="128"/>
        <v>3.5880972965167263E-2</v>
      </c>
      <c r="N143" s="59">
        <f t="shared" si="135"/>
        <v>0</v>
      </c>
      <c r="O143" s="59">
        <f t="shared" si="135"/>
        <v>328067493851</v>
      </c>
      <c r="P143" s="59">
        <f t="shared" si="135"/>
        <v>0</v>
      </c>
      <c r="Q143" s="59">
        <f t="shared" si="135"/>
        <v>328067493851</v>
      </c>
      <c r="R143" s="59">
        <f t="shared" si="135"/>
        <v>0</v>
      </c>
      <c r="S143" s="59">
        <f t="shared" si="135"/>
        <v>0</v>
      </c>
      <c r="T143" s="59">
        <f t="shared" si="135"/>
        <v>86548107920</v>
      </c>
      <c r="U143" s="59">
        <f t="shared" si="135"/>
        <v>241519385931</v>
      </c>
      <c r="V143" s="59">
        <f t="shared" si="135"/>
        <v>86548107920</v>
      </c>
      <c r="W143" s="59">
        <f t="shared" si="135"/>
        <v>0</v>
      </c>
      <c r="X143" s="176">
        <f t="shared" si="130"/>
        <v>1</v>
      </c>
      <c r="Y143" s="176">
        <f t="shared" si="131"/>
        <v>0.26381189707050945</v>
      </c>
      <c r="Z143" s="176">
        <f t="shared" si="132"/>
        <v>0.26381189707050945</v>
      </c>
      <c r="AA143" s="176">
        <f t="shared" si="110"/>
        <v>0.26381189707050945</v>
      </c>
      <c r="AB143" s="177">
        <f t="shared" si="126"/>
        <v>1</v>
      </c>
    </row>
    <row r="144" spans="1:28" ht="42" customHeight="1" x14ac:dyDescent="0.25">
      <c r="A144" s="351" t="s">
        <v>466</v>
      </c>
      <c r="B144" s="83" t="s">
        <v>37</v>
      </c>
      <c r="C144" s="83">
        <v>10</v>
      </c>
      <c r="D144" s="83" t="s">
        <v>38</v>
      </c>
      <c r="E144" s="84" t="s">
        <v>268</v>
      </c>
      <c r="F144" s="45">
        <v>328067493851</v>
      </c>
      <c r="G144" s="45">
        <v>0</v>
      </c>
      <c r="H144" s="45">
        <v>0</v>
      </c>
      <c r="I144" s="45">
        <v>0</v>
      </c>
      <c r="J144" s="45">
        <v>0</v>
      </c>
      <c r="K144" s="45">
        <f t="shared" si="134"/>
        <v>0</v>
      </c>
      <c r="L144" s="46">
        <f>+F144+K144</f>
        <v>328067493851</v>
      </c>
      <c r="M144" s="86">
        <f t="shared" si="128"/>
        <v>3.5880972965167263E-2</v>
      </c>
      <c r="N144" s="45">
        <v>0</v>
      </c>
      <c r="O144" s="45">
        <v>328067493851</v>
      </c>
      <c r="P144" s="45">
        <f>L144-O144</f>
        <v>0</v>
      </c>
      <c r="Q144" s="45">
        <v>328067493851</v>
      </c>
      <c r="R144" s="45">
        <f>+L144-Q144</f>
        <v>0</v>
      </c>
      <c r="S144" s="45">
        <f>O144-Q144</f>
        <v>0</v>
      </c>
      <c r="T144" s="45">
        <v>86548107920</v>
      </c>
      <c r="U144" s="45">
        <f>+Q144-T144</f>
        <v>241519385931</v>
      </c>
      <c r="V144" s="45">
        <v>86548107920</v>
      </c>
      <c r="W144" s="48">
        <f>+T144-V144</f>
        <v>0</v>
      </c>
      <c r="X144" s="54">
        <f t="shared" si="130"/>
        <v>1</v>
      </c>
      <c r="Y144" s="54">
        <f t="shared" si="131"/>
        <v>0.26381189707050945</v>
      </c>
      <c r="Z144" s="54">
        <f t="shared" si="132"/>
        <v>0.26381189707050945</v>
      </c>
      <c r="AA144" s="54">
        <f t="shared" si="110"/>
        <v>0.26381189707050945</v>
      </c>
      <c r="AB144" s="178">
        <f t="shared" si="126"/>
        <v>1</v>
      </c>
    </row>
    <row r="145" spans="1:28" ht="85.5" customHeight="1" x14ac:dyDescent="0.25">
      <c r="A145" s="113" t="s">
        <v>467</v>
      </c>
      <c r="B145" s="32" t="s">
        <v>37</v>
      </c>
      <c r="C145" s="32">
        <v>10</v>
      </c>
      <c r="D145" s="32" t="s">
        <v>38</v>
      </c>
      <c r="E145" s="39" t="s">
        <v>468</v>
      </c>
      <c r="F145" s="59">
        <f t="shared" ref="F145:J147" si="136">+F146</f>
        <v>317949718406</v>
      </c>
      <c r="G145" s="59">
        <f t="shared" si="136"/>
        <v>0</v>
      </c>
      <c r="H145" s="59">
        <f t="shared" si="136"/>
        <v>0</v>
      </c>
      <c r="I145" s="59">
        <f t="shared" si="136"/>
        <v>0</v>
      </c>
      <c r="J145" s="59">
        <f t="shared" si="136"/>
        <v>0</v>
      </c>
      <c r="K145" s="40">
        <f t="shared" si="134"/>
        <v>0</v>
      </c>
      <c r="L145" s="59">
        <f>+L146</f>
        <v>317949718406</v>
      </c>
      <c r="M145" s="323">
        <f t="shared" si="128"/>
        <v>3.4774384735567897E-2</v>
      </c>
      <c r="N145" s="59">
        <f t="shared" ref="N145:W147" si="137">+N146</f>
        <v>0</v>
      </c>
      <c r="O145" s="59">
        <f t="shared" si="137"/>
        <v>317949718406</v>
      </c>
      <c r="P145" s="59">
        <f t="shared" si="137"/>
        <v>0</v>
      </c>
      <c r="Q145" s="59">
        <f t="shared" si="137"/>
        <v>317949718406</v>
      </c>
      <c r="R145" s="59">
        <f t="shared" si="137"/>
        <v>0</v>
      </c>
      <c r="S145" s="59">
        <f t="shared" si="137"/>
        <v>0</v>
      </c>
      <c r="T145" s="59">
        <f t="shared" si="137"/>
        <v>100987624227</v>
      </c>
      <c r="U145" s="59">
        <f t="shared" si="137"/>
        <v>216962094179</v>
      </c>
      <c r="V145" s="59">
        <f t="shared" si="137"/>
        <v>100987624227</v>
      </c>
      <c r="W145" s="59">
        <f t="shared" si="137"/>
        <v>0</v>
      </c>
      <c r="X145" s="176">
        <f t="shared" si="130"/>
        <v>1</v>
      </c>
      <c r="Y145" s="176">
        <f t="shared" si="131"/>
        <v>0.31762136709316324</v>
      </c>
      <c r="Z145" s="176">
        <f t="shared" si="132"/>
        <v>0.31762136709316324</v>
      </c>
      <c r="AA145" s="176">
        <f t="shared" si="110"/>
        <v>0.31762136709316324</v>
      </c>
      <c r="AB145" s="177">
        <f t="shared" si="126"/>
        <v>1</v>
      </c>
    </row>
    <row r="146" spans="1:28" ht="83.25" customHeight="1" x14ac:dyDescent="0.25">
      <c r="A146" s="113" t="s">
        <v>469</v>
      </c>
      <c r="B146" s="32" t="s">
        <v>37</v>
      </c>
      <c r="C146" s="32">
        <v>10</v>
      </c>
      <c r="D146" s="32" t="s">
        <v>38</v>
      </c>
      <c r="E146" s="39" t="s">
        <v>257</v>
      </c>
      <c r="F146" s="59">
        <f t="shared" si="136"/>
        <v>317949718406</v>
      </c>
      <c r="G146" s="59">
        <f t="shared" si="136"/>
        <v>0</v>
      </c>
      <c r="H146" s="59">
        <f t="shared" si="136"/>
        <v>0</v>
      </c>
      <c r="I146" s="59">
        <f t="shared" si="136"/>
        <v>0</v>
      </c>
      <c r="J146" s="59">
        <f t="shared" si="136"/>
        <v>0</v>
      </c>
      <c r="K146" s="40">
        <f t="shared" si="134"/>
        <v>0</v>
      </c>
      <c r="L146" s="59">
        <f>+L147</f>
        <v>317949718406</v>
      </c>
      <c r="M146" s="323">
        <f t="shared" si="128"/>
        <v>3.4774384735567897E-2</v>
      </c>
      <c r="N146" s="59">
        <f t="shared" si="137"/>
        <v>0</v>
      </c>
      <c r="O146" s="59">
        <f t="shared" si="137"/>
        <v>317949718406</v>
      </c>
      <c r="P146" s="59">
        <f t="shared" si="137"/>
        <v>0</v>
      </c>
      <c r="Q146" s="59">
        <f t="shared" si="137"/>
        <v>317949718406</v>
      </c>
      <c r="R146" s="59">
        <f t="shared" si="137"/>
        <v>0</v>
      </c>
      <c r="S146" s="59">
        <f t="shared" si="137"/>
        <v>0</v>
      </c>
      <c r="T146" s="59">
        <f t="shared" si="137"/>
        <v>100987624227</v>
      </c>
      <c r="U146" s="59">
        <f t="shared" si="137"/>
        <v>216962094179</v>
      </c>
      <c r="V146" s="59">
        <f t="shared" si="137"/>
        <v>100987624227</v>
      </c>
      <c r="W146" s="59">
        <f t="shared" si="137"/>
        <v>0</v>
      </c>
      <c r="X146" s="176">
        <f t="shared" si="130"/>
        <v>1</v>
      </c>
      <c r="Y146" s="176">
        <f t="shared" si="131"/>
        <v>0.31762136709316324</v>
      </c>
      <c r="Z146" s="176">
        <f t="shared" si="132"/>
        <v>0.31762136709316324</v>
      </c>
      <c r="AA146" s="176">
        <f t="shared" si="110"/>
        <v>0.31762136709316324</v>
      </c>
      <c r="AB146" s="177">
        <f t="shared" si="126"/>
        <v>1</v>
      </c>
    </row>
    <row r="147" spans="1:28" ht="42" customHeight="1" x14ac:dyDescent="0.25">
      <c r="A147" s="113" t="s">
        <v>470</v>
      </c>
      <c r="B147" s="32" t="s">
        <v>37</v>
      </c>
      <c r="C147" s="32">
        <v>10</v>
      </c>
      <c r="D147" s="32" t="s">
        <v>38</v>
      </c>
      <c r="E147" s="39" t="s">
        <v>455</v>
      </c>
      <c r="F147" s="59">
        <f t="shared" si="136"/>
        <v>317949718406</v>
      </c>
      <c r="G147" s="59">
        <f t="shared" si="136"/>
        <v>0</v>
      </c>
      <c r="H147" s="59">
        <f t="shared" si="136"/>
        <v>0</v>
      </c>
      <c r="I147" s="59">
        <f t="shared" si="136"/>
        <v>0</v>
      </c>
      <c r="J147" s="59">
        <f t="shared" si="136"/>
        <v>0</v>
      </c>
      <c r="K147" s="40">
        <f t="shared" si="134"/>
        <v>0</v>
      </c>
      <c r="L147" s="59">
        <f>+L148</f>
        <v>317949718406</v>
      </c>
      <c r="M147" s="323">
        <f t="shared" si="128"/>
        <v>3.4774384735567897E-2</v>
      </c>
      <c r="N147" s="59">
        <f t="shared" si="137"/>
        <v>0</v>
      </c>
      <c r="O147" s="59">
        <f t="shared" si="137"/>
        <v>317949718406</v>
      </c>
      <c r="P147" s="59">
        <f t="shared" si="137"/>
        <v>0</v>
      </c>
      <c r="Q147" s="59">
        <f t="shared" si="137"/>
        <v>317949718406</v>
      </c>
      <c r="R147" s="59">
        <f t="shared" si="137"/>
        <v>0</v>
      </c>
      <c r="S147" s="59">
        <f t="shared" si="137"/>
        <v>0</v>
      </c>
      <c r="T147" s="59">
        <f t="shared" si="137"/>
        <v>100987624227</v>
      </c>
      <c r="U147" s="59">
        <f t="shared" si="137"/>
        <v>216962094179</v>
      </c>
      <c r="V147" s="59">
        <f t="shared" si="137"/>
        <v>100987624227</v>
      </c>
      <c r="W147" s="59">
        <f t="shared" si="137"/>
        <v>0</v>
      </c>
      <c r="X147" s="176">
        <f t="shared" si="130"/>
        <v>1</v>
      </c>
      <c r="Y147" s="176">
        <f t="shared" si="131"/>
        <v>0.31762136709316324</v>
      </c>
      <c r="Z147" s="176">
        <f t="shared" si="132"/>
        <v>0.31762136709316324</v>
      </c>
      <c r="AA147" s="176">
        <f t="shared" si="110"/>
        <v>0.31762136709316324</v>
      </c>
      <c r="AB147" s="177">
        <f t="shared" si="126"/>
        <v>1</v>
      </c>
    </row>
    <row r="148" spans="1:28" ht="42" customHeight="1" x14ac:dyDescent="0.25">
      <c r="A148" s="351" t="s">
        <v>471</v>
      </c>
      <c r="B148" s="83" t="s">
        <v>37</v>
      </c>
      <c r="C148" s="83">
        <v>10</v>
      </c>
      <c r="D148" s="83" t="s">
        <v>38</v>
      </c>
      <c r="E148" s="84" t="s">
        <v>268</v>
      </c>
      <c r="F148" s="45">
        <v>317949718406</v>
      </c>
      <c r="G148" s="45">
        <v>0</v>
      </c>
      <c r="H148" s="45">
        <v>0</v>
      </c>
      <c r="I148" s="45">
        <v>0</v>
      </c>
      <c r="J148" s="45">
        <v>0</v>
      </c>
      <c r="K148" s="45">
        <f t="shared" si="134"/>
        <v>0</v>
      </c>
      <c r="L148" s="46">
        <f>+F148+K148</f>
        <v>317949718406</v>
      </c>
      <c r="M148" s="86">
        <f t="shared" si="128"/>
        <v>3.4774384735567897E-2</v>
      </c>
      <c r="N148" s="45">
        <v>0</v>
      </c>
      <c r="O148" s="45">
        <v>317949718406</v>
      </c>
      <c r="P148" s="45">
        <f>L148-O148</f>
        <v>0</v>
      </c>
      <c r="Q148" s="45">
        <v>317949718406</v>
      </c>
      <c r="R148" s="45">
        <f>+L148-Q148</f>
        <v>0</v>
      </c>
      <c r="S148" s="45">
        <f>O148-Q148</f>
        <v>0</v>
      </c>
      <c r="T148" s="45">
        <v>100987624227</v>
      </c>
      <c r="U148" s="45">
        <f>+Q148-T148</f>
        <v>216962094179</v>
      </c>
      <c r="V148" s="45">
        <v>100987624227</v>
      </c>
      <c r="W148" s="48">
        <f>+T148-V148</f>
        <v>0</v>
      </c>
      <c r="X148" s="54">
        <f t="shared" si="130"/>
        <v>1</v>
      </c>
      <c r="Y148" s="54">
        <f t="shared" si="131"/>
        <v>0.31762136709316324</v>
      </c>
      <c r="Z148" s="54">
        <f t="shared" si="132"/>
        <v>0.31762136709316324</v>
      </c>
      <c r="AA148" s="54">
        <f t="shared" si="110"/>
        <v>0.31762136709316324</v>
      </c>
      <c r="AB148" s="178">
        <f t="shared" si="126"/>
        <v>1</v>
      </c>
    </row>
    <row r="149" spans="1:28" ht="71.25" customHeight="1" x14ac:dyDescent="0.25">
      <c r="A149" s="113" t="s">
        <v>472</v>
      </c>
      <c r="B149" s="32" t="s">
        <v>37</v>
      </c>
      <c r="C149" s="32">
        <v>10</v>
      </c>
      <c r="D149" s="32" t="s">
        <v>38</v>
      </c>
      <c r="E149" s="39" t="s">
        <v>473</v>
      </c>
      <c r="F149" s="59">
        <f t="shared" ref="F149:J151" si="138">+F150</f>
        <v>228384125855</v>
      </c>
      <c r="G149" s="59">
        <f t="shared" si="138"/>
        <v>0</v>
      </c>
      <c r="H149" s="59">
        <f t="shared" si="138"/>
        <v>0</v>
      </c>
      <c r="I149" s="59">
        <f t="shared" si="138"/>
        <v>0</v>
      </c>
      <c r="J149" s="59">
        <f t="shared" si="138"/>
        <v>0</v>
      </c>
      <c r="K149" s="40">
        <f t="shared" si="134"/>
        <v>0</v>
      </c>
      <c r="L149" s="59">
        <f>+L150</f>
        <v>228384125855</v>
      </c>
      <c r="M149" s="323">
        <f t="shared" si="128"/>
        <v>2.4978532768621123E-2</v>
      </c>
      <c r="N149" s="59">
        <f t="shared" ref="N149:W151" si="139">+N150</f>
        <v>0</v>
      </c>
      <c r="O149" s="59">
        <f t="shared" si="139"/>
        <v>228384125855</v>
      </c>
      <c r="P149" s="59">
        <f t="shared" si="139"/>
        <v>0</v>
      </c>
      <c r="Q149" s="59">
        <f t="shared" si="139"/>
        <v>228384125855</v>
      </c>
      <c r="R149" s="59">
        <f t="shared" si="139"/>
        <v>0</v>
      </c>
      <c r="S149" s="59">
        <f t="shared" si="139"/>
        <v>0</v>
      </c>
      <c r="T149" s="59">
        <f t="shared" si="139"/>
        <v>84858091190</v>
      </c>
      <c r="U149" s="59">
        <f t="shared" si="139"/>
        <v>143526034665</v>
      </c>
      <c r="V149" s="59">
        <f t="shared" si="139"/>
        <v>84858091190</v>
      </c>
      <c r="W149" s="59">
        <f t="shared" si="139"/>
        <v>0</v>
      </c>
      <c r="X149" s="176">
        <f t="shared" si="130"/>
        <v>1</v>
      </c>
      <c r="Y149" s="176">
        <f t="shared" si="131"/>
        <v>0.37155862244066823</v>
      </c>
      <c r="Z149" s="176">
        <f t="shared" si="132"/>
        <v>0.37155862244066823</v>
      </c>
      <c r="AA149" s="176">
        <f t="shared" si="110"/>
        <v>0.37155862244066823</v>
      </c>
      <c r="AB149" s="177">
        <f t="shared" si="126"/>
        <v>1</v>
      </c>
    </row>
    <row r="150" spans="1:28" ht="70.5" customHeight="1" x14ac:dyDescent="0.25">
      <c r="A150" s="113" t="s">
        <v>474</v>
      </c>
      <c r="B150" s="32" t="s">
        <v>37</v>
      </c>
      <c r="C150" s="32">
        <v>10</v>
      </c>
      <c r="D150" s="32" t="s">
        <v>38</v>
      </c>
      <c r="E150" s="39" t="s">
        <v>257</v>
      </c>
      <c r="F150" s="59">
        <f t="shared" si="138"/>
        <v>228384125855</v>
      </c>
      <c r="G150" s="59">
        <f t="shared" si="138"/>
        <v>0</v>
      </c>
      <c r="H150" s="59">
        <f t="shared" si="138"/>
        <v>0</v>
      </c>
      <c r="I150" s="59">
        <f t="shared" si="138"/>
        <v>0</v>
      </c>
      <c r="J150" s="59">
        <f t="shared" si="138"/>
        <v>0</v>
      </c>
      <c r="K150" s="40">
        <f t="shared" si="134"/>
        <v>0</v>
      </c>
      <c r="L150" s="59">
        <f>+L151</f>
        <v>228384125855</v>
      </c>
      <c r="M150" s="323">
        <f t="shared" si="128"/>
        <v>2.4978532768621123E-2</v>
      </c>
      <c r="N150" s="59">
        <f t="shared" si="139"/>
        <v>0</v>
      </c>
      <c r="O150" s="59">
        <f t="shared" si="139"/>
        <v>228384125855</v>
      </c>
      <c r="P150" s="59">
        <f t="shared" si="139"/>
        <v>0</v>
      </c>
      <c r="Q150" s="59">
        <f t="shared" si="139"/>
        <v>228384125855</v>
      </c>
      <c r="R150" s="59">
        <f t="shared" si="139"/>
        <v>0</v>
      </c>
      <c r="S150" s="59">
        <f t="shared" si="139"/>
        <v>0</v>
      </c>
      <c r="T150" s="59">
        <f t="shared" si="139"/>
        <v>84858091190</v>
      </c>
      <c r="U150" s="59">
        <f t="shared" si="139"/>
        <v>143526034665</v>
      </c>
      <c r="V150" s="59">
        <f t="shared" si="139"/>
        <v>84858091190</v>
      </c>
      <c r="W150" s="59">
        <f t="shared" si="139"/>
        <v>0</v>
      </c>
      <c r="X150" s="176">
        <f t="shared" si="130"/>
        <v>1</v>
      </c>
      <c r="Y150" s="176">
        <f t="shared" si="131"/>
        <v>0.37155862244066823</v>
      </c>
      <c r="Z150" s="176">
        <f t="shared" si="132"/>
        <v>0.37155862244066823</v>
      </c>
      <c r="AA150" s="176">
        <f t="shared" si="110"/>
        <v>0.37155862244066823</v>
      </c>
      <c r="AB150" s="177">
        <f t="shared" si="126"/>
        <v>1</v>
      </c>
    </row>
    <row r="151" spans="1:28" ht="42" customHeight="1" x14ac:dyDescent="0.25">
      <c r="A151" s="113" t="s">
        <v>475</v>
      </c>
      <c r="B151" s="32" t="s">
        <v>37</v>
      </c>
      <c r="C151" s="32">
        <v>10</v>
      </c>
      <c r="D151" s="32" t="s">
        <v>38</v>
      </c>
      <c r="E151" s="39" t="s">
        <v>455</v>
      </c>
      <c r="F151" s="59">
        <f t="shared" si="138"/>
        <v>228384125855</v>
      </c>
      <c r="G151" s="59">
        <f t="shared" si="138"/>
        <v>0</v>
      </c>
      <c r="H151" s="59">
        <f t="shared" si="138"/>
        <v>0</v>
      </c>
      <c r="I151" s="59">
        <f t="shared" si="138"/>
        <v>0</v>
      </c>
      <c r="J151" s="59">
        <f t="shared" si="138"/>
        <v>0</v>
      </c>
      <c r="K151" s="40">
        <f t="shared" si="134"/>
        <v>0</v>
      </c>
      <c r="L151" s="59">
        <f>+L152</f>
        <v>228384125855</v>
      </c>
      <c r="M151" s="323">
        <f t="shared" si="128"/>
        <v>2.4978532768621123E-2</v>
      </c>
      <c r="N151" s="59">
        <f t="shared" si="139"/>
        <v>0</v>
      </c>
      <c r="O151" s="59">
        <f t="shared" si="139"/>
        <v>228384125855</v>
      </c>
      <c r="P151" s="59">
        <f t="shared" si="139"/>
        <v>0</v>
      </c>
      <c r="Q151" s="59">
        <f t="shared" si="139"/>
        <v>228384125855</v>
      </c>
      <c r="R151" s="59">
        <f t="shared" si="139"/>
        <v>0</v>
      </c>
      <c r="S151" s="59">
        <f t="shared" si="139"/>
        <v>0</v>
      </c>
      <c r="T151" s="59">
        <f t="shared" si="139"/>
        <v>84858091190</v>
      </c>
      <c r="U151" s="59">
        <f t="shared" si="139"/>
        <v>143526034665</v>
      </c>
      <c r="V151" s="59">
        <f t="shared" si="139"/>
        <v>84858091190</v>
      </c>
      <c r="W151" s="59">
        <f t="shared" si="139"/>
        <v>0</v>
      </c>
      <c r="X151" s="176">
        <f t="shared" si="130"/>
        <v>1</v>
      </c>
      <c r="Y151" s="176">
        <f t="shared" si="131"/>
        <v>0.37155862244066823</v>
      </c>
      <c r="Z151" s="176">
        <f t="shared" si="132"/>
        <v>0.37155862244066823</v>
      </c>
      <c r="AA151" s="176">
        <f t="shared" si="110"/>
        <v>0.37155862244066823</v>
      </c>
      <c r="AB151" s="177">
        <f t="shared" si="126"/>
        <v>1</v>
      </c>
    </row>
    <row r="152" spans="1:28" ht="42" customHeight="1" x14ac:dyDescent="0.25">
      <c r="A152" s="114" t="s">
        <v>476</v>
      </c>
      <c r="B152" s="43" t="s">
        <v>37</v>
      </c>
      <c r="C152" s="43">
        <v>10</v>
      </c>
      <c r="D152" s="43" t="s">
        <v>38</v>
      </c>
      <c r="E152" s="44" t="s">
        <v>268</v>
      </c>
      <c r="F152" s="45">
        <v>228384125855</v>
      </c>
      <c r="G152" s="45">
        <v>0</v>
      </c>
      <c r="H152" s="45">
        <v>0</v>
      </c>
      <c r="I152" s="45">
        <v>0</v>
      </c>
      <c r="J152" s="45">
        <v>0</v>
      </c>
      <c r="K152" s="45">
        <f t="shared" si="134"/>
        <v>0</v>
      </c>
      <c r="L152" s="46">
        <f>+F152+K152</f>
        <v>228384125855</v>
      </c>
      <c r="M152" s="86">
        <f t="shared" si="128"/>
        <v>2.4978532768621123E-2</v>
      </c>
      <c r="N152" s="45">
        <v>0</v>
      </c>
      <c r="O152" s="45">
        <v>228384125855</v>
      </c>
      <c r="P152" s="45">
        <f>L152-O152</f>
        <v>0</v>
      </c>
      <c r="Q152" s="45">
        <v>228384125855</v>
      </c>
      <c r="R152" s="45">
        <f>+L152-Q152</f>
        <v>0</v>
      </c>
      <c r="S152" s="45">
        <f>O152-Q152</f>
        <v>0</v>
      </c>
      <c r="T152" s="45">
        <v>84858091190</v>
      </c>
      <c r="U152" s="45">
        <f>+Q152-T152</f>
        <v>143526034665</v>
      </c>
      <c r="V152" s="45">
        <v>84858091190</v>
      </c>
      <c r="W152" s="48">
        <f>+T152-V152</f>
        <v>0</v>
      </c>
      <c r="X152" s="54">
        <f t="shared" si="130"/>
        <v>1</v>
      </c>
      <c r="Y152" s="54">
        <f t="shared" si="131"/>
        <v>0.37155862244066823</v>
      </c>
      <c r="Z152" s="54">
        <f t="shared" si="132"/>
        <v>0.37155862244066823</v>
      </c>
      <c r="AA152" s="54">
        <f t="shared" si="110"/>
        <v>0.37155862244066823</v>
      </c>
      <c r="AB152" s="178">
        <f t="shared" si="126"/>
        <v>1</v>
      </c>
    </row>
    <row r="153" spans="1:28" ht="75" customHeight="1" x14ac:dyDescent="0.25">
      <c r="A153" s="113" t="s">
        <v>477</v>
      </c>
      <c r="B153" s="32" t="s">
        <v>37</v>
      </c>
      <c r="C153" s="32">
        <v>10</v>
      </c>
      <c r="D153" s="32" t="s">
        <v>38</v>
      </c>
      <c r="E153" s="39" t="s">
        <v>478</v>
      </c>
      <c r="F153" s="59">
        <f t="shared" ref="F153:J155" si="140">+F154</f>
        <v>246689655363</v>
      </c>
      <c r="G153" s="59">
        <f t="shared" si="140"/>
        <v>0</v>
      </c>
      <c r="H153" s="59">
        <f t="shared" si="140"/>
        <v>0</v>
      </c>
      <c r="I153" s="59">
        <f t="shared" si="140"/>
        <v>0</v>
      </c>
      <c r="J153" s="59">
        <f t="shared" si="140"/>
        <v>0</v>
      </c>
      <c r="K153" s="40">
        <f t="shared" si="134"/>
        <v>0</v>
      </c>
      <c r="L153" s="59">
        <f>+L154</f>
        <v>246689655363</v>
      </c>
      <c r="M153" s="323">
        <f t="shared" si="128"/>
        <v>2.6980621429340223E-2</v>
      </c>
      <c r="N153" s="59">
        <f t="shared" ref="N153:W155" si="141">+N154</f>
        <v>0</v>
      </c>
      <c r="O153" s="59">
        <f t="shared" si="141"/>
        <v>246689655363</v>
      </c>
      <c r="P153" s="59">
        <f t="shared" si="141"/>
        <v>0</v>
      </c>
      <c r="Q153" s="59">
        <f t="shared" si="141"/>
        <v>246689655363</v>
      </c>
      <c r="R153" s="59">
        <f t="shared" si="141"/>
        <v>0</v>
      </c>
      <c r="S153" s="59">
        <f t="shared" si="141"/>
        <v>0</v>
      </c>
      <c r="T153" s="59">
        <f t="shared" si="141"/>
        <v>94671479066</v>
      </c>
      <c r="U153" s="59">
        <f t="shared" si="141"/>
        <v>152018176297</v>
      </c>
      <c r="V153" s="59">
        <f t="shared" si="141"/>
        <v>94671479066</v>
      </c>
      <c r="W153" s="59">
        <f t="shared" si="141"/>
        <v>0</v>
      </c>
      <c r="X153" s="176">
        <f t="shared" si="130"/>
        <v>1</v>
      </c>
      <c r="Y153" s="176">
        <f t="shared" si="131"/>
        <v>0.38376752736831377</v>
      </c>
      <c r="Z153" s="176">
        <f t="shared" si="132"/>
        <v>0.38376752736831377</v>
      </c>
      <c r="AA153" s="176">
        <f t="shared" si="110"/>
        <v>0.38376752736831377</v>
      </c>
      <c r="AB153" s="177">
        <f t="shared" si="126"/>
        <v>1</v>
      </c>
    </row>
    <row r="154" spans="1:28" ht="75.75" customHeight="1" x14ac:dyDescent="0.25">
      <c r="A154" s="113" t="s">
        <v>479</v>
      </c>
      <c r="B154" s="32" t="s">
        <v>37</v>
      </c>
      <c r="C154" s="32">
        <v>10</v>
      </c>
      <c r="D154" s="32" t="s">
        <v>38</v>
      </c>
      <c r="E154" s="39" t="s">
        <v>257</v>
      </c>
      <c r="F154" s="59">
        <f t="shared" si="140"/>
        <v>246689655363</v>
      </c>
      <c r="G154" s="59">
        <f t="shared" si="140"/>
        <v>0</v>
      </c>
      <c r="H154" s="59">
        <f t="shared" si="140"/>
        <v>0</v>
      </c>
      <c r="I154" s="59">
        <f t="shared" si="140"/>
        <v>0</v>
      </c>
      <c r="J154" s="59">
        <f t="shared" si="140"/>
        <v>0</v>
      </c>
      <c r="K154" s="40">
        <f t="shared" si="134"/>
        <v>0</v>
      </c>
      <c r="L154" s="59">
        <f>+L155</f>
        <v>246689655363</v>
      </c>
      <c r="M154" s="323">
        <f t="shared" si="128"/>
        <v>2.6980621429340223E-2</v>
      </c>
      <c r="N154" s="59">
        <f t="shared" si="141"/>
        <v>0</v>
      </c>
      <c r="O154" s="59">
        <f t="shared" si="141"/>
        <v>246689655363</v>
      </c>
      <c r="P154" s="59">
        <f t="shared" si="141"/>
        <v>0</v>
      </c>
      <c r="Q154" s="59">
        <f t="shared" si="141"/>
        <v>246689655363</v>
      </c>
      <c r="R154" s="59">
        <f t="shared" si="141"/>
        <v>0</v>
      </c>
      <c r="S154" s="59">
        <f t="shared" si="141"/>
        <v>0</v>
      </c>
      <c r="T154" s="59">
        <f t="shared" si="141"/>
        <v>94671479066</v>
      </c>
      <c r="U154" s="59">
        <f t="shared" si="141"/>
        <v>152018176297</v>
      </c>
      <c r="V154" s="59">
        <f t="shared" si="141"/>
        <v>94671479066</v>
      </c>
      <c r="W154" s="59">
        <f t="shared" si="141"/>
        <v>0</v>
      </c>
      <c r="X154" s="176">
        <f t="shared" si="130"/>
        <v>1</v>
      </c>
      <c r="Y154" s="176">
        <f t="shared" si="131"/>
        <v>0.38376752736831377</v>
      </c>
      <c r="Z154" s="176">
        <f t="shared" si="132"/>
        <v>0.38376752736831377</v>
      </c>
      <c r="AA154" s="176">
        <f t="shared" si="110"/>
        <v>0.38376752736831377</v>
      </c>
      <c r="AB154" s="177">
        <f t="shared" si="126"/>
        <v>1</v>
      </c>
    </row>
    <row r="155" spans="1:28" ht="42" customHeight="1" x14ac:dyDescent="0.25">
      <c r="A155" s="113" t="s">
        <v>480</v>
      </c>
      <c r="B155" s="32" t="s">
        <v>37</v>
      </c>
      <c r="C155" s="32">
        <v>10</v>
      </c>
      <c r="D155" s="32" t="s">
        <v>38</v>
      </c>
      <c r="E155" s="39" t="s">
        <v>455</v>
      </c>
      <c r="F155" s="59">
        <f t="shared" si="140"/>
        <v>246689655363</v>
      </c>
      <c r="G155" s="59">
        <f t="shared" si="140"/>
        <v>0</v>
      </c>
      <c r="H155" s="59">
        <f t="shared" si="140"/>
        <v>0</v>
      </c>
      <c r="I155" s="59">
        <f t="shared" si="140"/>
        <v>0</v>
      </c>
      <c r="J155" s="59">
        <f t="shared" si="140"/>
        <v>0</v>
      </c>
      <c r="K155" s="40">
        <f t="shared" si="134"/>
        <v>0</v>
      </c>
      <c r="L155" s="59">
        <f>+L156</f>
        <v>246689655363</v>
      </c>
      <c r="M155" s="323">
        <f t="shared" si="128"/>
        <v>2.6980621429340223E-2</v>
      </c>
      <c r="N155" s="59">
        <f t="shared" si="141"/>
        <v>0</v>
      </c>
      <c r="O155" s="59">
        <f t="shared" si="141"/>
        <v>246689655363</v>
      </c>
      <c r="P155" s="59">
        <f t="shared" si="141"/>
        <v>0</v>
      </c>
      <c r="Q155" s="59">
        <f t="shared" si="141"/>
        <v>246689655363</v>
      </c>
      <c r="R155" s="59">
        <f t="shared" si="141"/>
        <v>0</v>
      </c>
      <c r="S155" s="59">
        <f t="shared" si="141"/>
        <v>0</v>
      </c>
      <c r="T155" s="59">
        <f t="shared" si="141"/>
        <v>94671479066</v>
      </c>
      <c r="U155" s="59">
        <f t="shared" si="141"/>
        <v>152018176297</v>
      </c>
      <c r="V155" s="59">
        <f t="shared" si="141"/>
        <v>94671479066</v>
      </c>
      <c r="W155" s="59">
        <f t="shared" si="141"/>
        <v>0</v>
      </c>
      <c r="X155" s="176">
        <f t="shared" si="130"/>
        <v>1</v>
      </c>
      <c r="Y155" s="176">
        <f t="shared" si="131"/>
        <v>0.38376752736831377</v>
      </c>
      <c r="Z155" s="176">
        <f t="shared" si="132"/>
        <v>0.38376752736831377</v>
      </c>
      <c r="AA155" s="176">
        <f t="shared" si="110"/>
        <v>0.38376752736831377</v>
      </c>
      <c r="AB155" s="177">
        <f t="shared" si="126"/>
        <v>1</v>
      </c>
    </row>
    <row r="156" spans="1:28" ht="42" customHeight="1" x14ac:dyDescent="0.25">
      <c r="A156" s="114" t="s">
        <v>481</v>
      </c>
      <c r="B156" s="43" t="s">
        <v>37</v>
      </c>
      <c r="C156" s="43">
        <v>10</v>
      </c>
      <c r="D156" s="43" t="s">
        <v>38</v>
      </c>
      <c r="E156" s="44" t="s">
        <v>268</v>
      </c>
      <c r="F156" s="45">
        <v>246689655363</v>
      </c>
      <c r="G156" s="45">
        <v>0</v>
      </c>
      <c r="H156" s="45">
        <v>0</v>
      </c>
      <c r="I156" s="45">
        <v>0</v>
      </c>
      <c r="J156" s="45">
        <v>0</v>
      </c>
      <c r="K156" s="45">
        <f t="shared" si="134"/>
        <v>0</v>
      </c>
      <c r="L156" s="46">
        <f>+F156+K156</f>
        <v>246689655363</v>
      </c>
      <c r="M156" s="86">
        <f t="shared" si="128"/>
        <v>2.6980621429340223E-2</v>
      </c>
      <c r="N156" s="45">
        <v>0</v>
      </c>
      <c r="O156" s="45">
        <v>246689655363</v>
      </c>
      <c r="P156" s="45">
        <f>L156-O156</f>
        <v>0</v>
      </c>
      <c r="Q156" s="45">
        <v>246689655363</v>
      </c>
      <c r="R156" s="45">
        <f>+L156-Q156</f>
        <v>0</v>
      </c>
      <c r="S156" s="45">
        <f>O156-Q156</f>
        <v>0</v>
      </c>
      <c r="T156" s="45">
        <v>94671479066</v>
      </c>
      <c r="U156" s="45">
        <f>+Q156-T156</f>
        <v>152018176297</v>
      </c>
      <c r="V156" s="45">
        <v>94671479066</v>
      </c>
      <c r="W156" s="48">
        <f>+T156-V156</f>
        <v>0</v>
      </c>
      <c r="X156" s="54">
        <f t="shared" si="130"/>
        <v>1</v>
      </c>
      <c r="Y156" s="54">
        <f t="shared" si="131"/>
        <v>0.38376752736831377</v>
      </c>
      <c r="Z156" s="54">
        <f t="shared" si="132"/>
        <v>0.38376752736831377</v>
      </c>
      <c r="AA156" s="54">
        <f t="shared" si="110"/>
        <v>0.38376752736831377</v>
      </c>
      <c r="AB156" s="178">
        <f t="shared" si="126"/>
        <v>1</v>
      </c>
    </row>
    <row r="157" spans="1:28" ht="81.75" customHeight="1" x14ac:dyDescent="0.25">
      <c r="A157" s="113" t="s">
        <v>482</v>
      </c>
      <c r="B157" s="32" t="s">
        <v>37</v>
      </c>
      <c r="C157" s="32">
        <v>10</v>
      </c>
      <c r="D157" s="32" t="s">
        <v>38</v>
      </c>
      <c r="E157" s="39" t="s">
        <v>483</v>
      </c>
      <c r="F157" s="59">
        <f t="shared" ref="F157:J159" si="142">+F158</f>
        <v>275641067434</v>
      </c>
      <c r="G157" s="59">
        <f t="shared" si="142"/>
        <v>0</v>
      </c>
      <c r="H157" s="59">
        <f t="shared" si="142"/>
        <v>0</v>
      </c>
      <c r="I157" s="59">
        <f t="shared" si="142"/>
        <v>0</v>
      </c>
      <c r="J157" s="59">
        <f t="shared" si="142"/>
        <v>0</v>
      </c>
      <c r="K157" s="40">
        <f t="shared" si="134"/>
        <v>0</v>
      </c>
      <c r="L157" s="59">
        <f>+L158</f>
        <v>275641067434</v>
      </c>
      <c r="M157" s="323">
        <f t="shared" si="128"/>
        <v>3.0147057767268805E-2</v>
      </c>
      <c r="N157" s="59">
        <f t="shared" ref="N157:W159" si="143">+N158</f>
        <v>0</v>
      </c>
      <c r="O157" s="59">
        <f t="shared" si="143"/>
        <v>275641067434</v>
      </c>
      <c r="P157" s="59">
        <f t="shared" si="143"/>
        <v>0</v>
      </c>
      <c r="Q157" s="59">
        <f t="shared" si="143"/>
        <v>275641067434</v>
      </c>
      <c r="R157" s="59">
        <f t="shared" si="143"/>
        <v>0</v>
      </c>
      <c r="S157" s="59">
        <f t="shared" si="143"/>
        <v>0</v>
      </c>
      <c r="T157" s="59">
        <f t="shared" si="143"/>
        <v>113868438036</v>
      </c>
      <c r="U157" s="59">
        <f t="shared" si="143"/>
        <v>161772629398</v>
      </c>
      <c r="V157" s="59">
        <f t="shared" si="143"/>
        <v>113868438036</v>
      </c>
      <c r="W157" s="59">
        <f t="shared" si="143"/>
        <v>0</v>
      </c>
      <c r="X157" s="176">
        <f t="shared" si="130"/>
        <v>1</v>
      </c>
      <c r="Y157" s="176">
        <f t="shared" si="131"/>
        <v>0.41310403814651048</v>
      </c>
      <c r="Z157" s="176">
        <f t="shared" si="132"/>
        <v>0.41310403814651048</v>
      </c>
      <c r="AA157" s="176">
        <f t="shared" si="110"/>
        <v>0.41310403814651048</v>
      </c>
      <c r="AB157" s="177">
        <f t="shared" si="126"/>
        <v>1</v>
      </c>
    </row>
    <row r="158" spans="1:28" ht="82.5" customHeight="1" x14ac:dyDescent="0.25">
      <c r="A158" s="113" t="s">
        <v>484</v>
      </c>
      <c r="B158" s="32" t="s">
        <v>37</v>
      </c>
      <c r="C158" s="32">
        <v>10</v>
      </c>
      <c r="D158" s="32" t="s">
        <v>38</v>
      </c>
      <c r="E158" s="39" t="s">
        <v>257</v>
      </c>
      <c r="F158" s="59">
        <f>+F159</f>
        <v>275641067434</v>
      </c>
      <c r="G158" s="59">
        <f t="shared" si="142"/>
        <v>0</v>
      </c>
      <c r="H158" s="59">
        <f t="shared" si="142"/>
        <v>0</v>
      </c>
      <c r="I158" s="59">
        <f t="shared" si="142"/>
        <v>0</v>
      </c>
      <c r="J158" s="59">
        <f t="shared" si="142"/>
        <v>0</v>
      </c>
      <c r="K158" s="40">
        <f t="shared" si="134"/>
        <v>0</v>
      </c>
      <c r="L158" s="59">
        <f>+L159</f>
        <v>275641067434</v>
      </c>
      <c r="M158" s="323">
        <f t="shared" si="128"/>
        <v>3.0147057767268805E-2</v>
      </c>
      <c r="N158" s="59">
        <f t="shared" si="143"/>
        <v>0</v>
      </c>
      <c r="O158" s="59">
        <f>+O159</f>
        <v>275641067434</v>
      </c>
      <c r="P158" s="59">
        <f t="shared" si="143"/>
        <v>0</v>
      </c>
      <c r="Q158" s="59">
        <f t="shared" si="143"/>
        <v>275641067434</v>
      </c>
      <c r="R158" s="59">
        <f t="shared" si="143"/>
        <v>0</v>
      </c>
      <c r="S158" s="59">
        <f t="shared" si="143"/>
        <v>0</v>
      </c>
      <c r="T158" s="59">
        <f t="shared" si="143"/>
        <v>113868438036</v>
      </c>
      <c r="U158" s="59">
        <f t="shared" si="143"/>
        <v>161772629398</v>
      </c>
      <c r="V158" s="59">
        <f t="shared" si="143"/>
        <v>113868438036</v>
      </c>
      <c r="W158" s="59">
        <f t="shared" si="143"/>
        <v>0</v>
      </c>
      <c r="X158" s="176">
        <f t="shared" si="130"/>
        <v>1</v>
      </c>
      <c r="Y158" s="176">
        <f t="shared" si="131"/>
        <v>0.41310403814651048</v>
      </c>
      <c r="Z158" s="176">
        <f t="shared" si="132"/>
        <v>0.41310403814651048</v>
      </c>
      <c r="AA158" s="176">
        <f t="shared" si="110"/>
        <v>0.41310403814651048</v>
      </c>
      <c r="AB158" s="177">
        <f t="shared" si="126"/>
        <v>1</v>
      </c>
    </row>
    <row r="159" spans="1:28" ht="42" customHeight="1" x14ac:dyDescent="0.25">
      <c r="A159" s="113" t="s">
        <v>485</v>
      </c>
      <c r="B159" s="32" t="s">
        <v>37</v>
      </c>
      <c r="C159" s="32">
        <v>10</v>
      </c>
      <c r="D159" s="32" t="s">
        <v>38</v>
      </c>
      <c r="E159" s="39" t="s">
        <v>455</v>
      </c>
      <c r="F159" s="59">
        <f t="shared" si="142"/>
        <v>275641067434</v>
      </c>
      <c r="G159" s="59">
        <f t="shared" si="142"/>
        <v>0</v>
      </c>
      <c r="H159" s="59">
        <f t="shared" si="142"/>
        <v>0</v>
      </c>
      <c r="I159" s="59">
        <f t="shared" si="142"/>
        <v>0</v>
      </c>
      <c r="J159" s="59">
        <f t="shared" si="142"/>
        <v>0</v>
      </c>
      <c r="K159" s="40">
        <f t="shared" si="134"/>
        <v>0</v>
      </c>
      <c r="L159" s="59">
        <f>+L160</f>
        <v>275641067434</v>
      </c>
      <c r="M159" s="323">
        <f t="shared" si="128"/>
        <v>3.0147057767268805E-2</v>
      </c>
      <c r="N159" s="59">
        <f t="shared" si="143"/>
        <v>0</v>
      </c>
      <c r="O159" s="59">
        <f t="shared" si="143"/>
        <v>275641067434</v>
      </c>
      <c r="P159" s="59">
        <f t="shared" si="143"/>
        <v>0</v>
      </c>
      <c r="Q159" s="59">
        <f t="shared" si="143"/>
        <v>275641067434</v>
      </c>
      <c r="R159" s="59">
        <f t="shared" si="143"/>
        <v>0</v>
      </c>
      <c r="S159" s="59">
        <f t="shared" si="143"/>
        <v>0</v>
      </c>
      <c r="T159" s="59">
        <f t="shared" si="143"/>
        <v>113868438036</v>
      </c>
      <c r="U159" s="59">
        <f t="shared" si="143"/>
        <v>161772629398</v>
      </c>
      <c r="V159" s="59">
        <f t="shared" si="143"/>
        <v>113868438036</v>
      </c>
      <c r="W159" s="59">
        <f t="shared" si="143"/>
        <v>0</v>
      </c>
      <c r="X159" s="176">
        <f t="shared" si="130"/>
        <v>1</v>
      </c>
      <c r="Y159" s="176">
        <f t="shared" si="131"/>
        <v>0.41310403814651048</v>
      </c>
      <c r="Z159" s="176">
        <f t="shared" si="132"/>
        <v>0.41310403814651048</v>
      </c>
      <c r="AA159" s="176">
        <f t="shared" si="110"/>
        <v>0.41310403814651048</v>
      </c>
      <c r="AB159" s="177">
        <f t="shared" si="126"/>
        <v>1</v>
      </c>
    </row>
    <row r="160" spans="1:28" ht="42" customHeight="1" x14ac:dyDescent="0.25">
      <c r="A160" s="114" t="s">
        <v>486</v>
      </c>
      <c r="B160" s="43" t="s">
        <v>37</v>
      </c>
      <c r="C160" s="43">
        <v>10</v>
      </c>
      <c r="D160" s="43" t="s">
        <v>38</v>
      </c>
      <c r="E160" s="44" t="s">
        <v>268</v>
      </c>
      <c r="F160" s="45">
        <v>275641067434</v>
      </c>
      <c r="G160" s="45">
        <v>0</v>
      </c>
      <c r="H160" s="45">
        <v>0</v>
      </c>
      <c r="I160" s="45">
        <v>0</v>
      </c>
      <c r="J160" s="45">
        <v>0</v>
      </c>
      <c r="K160" s="45">
        <f t="shared" si="134"/>
        <v>0</v>
      </c>
      <c r="L160" s="46">
        <f>+F160+K160</f>
        <v>275641067434</v>
      </c>
      <c r="M160" s="86">
        <f t="shared" si="128"/>
        <v>3.0147057767268805E-2</v>
      </c>
      <c r="N160" s="45">
        <v>0</v>
      </c>
      <c r="O160" s="45">
        <v>275641067434</v>
      </c>
      <c r="P160" s="45">
        <f>L160-O160</f>
        <v>0</v>
      </c>
      <c r="Q160" s="45">
        <v>275641067434</v>
      </c>
      <c r="R160" s="45">
        <f>+L160-Q160</f>
        <v>0</v>
      </c>
      <c r="S160" s="45">
        <f>O160-Q160</f>
        <v>0</v>
      </c>
      <c r="T160" s="45">
        <v>113868438036</v>
      </c>
      <c r="U160" s="45">
        <f>+Q160-T160</f>
        <v>161772629398</v>
      </c>
      <c r="V160" s="45">
        <v>113868438036</v>
      </c>
      <c r="W160" s="48">
        <f>+T160-V160</f>
        <v>0</v>
      </c>
      <c r="X160" s="54">
        <f t="shared" si="130"/>
        <v>1</v>
      </c>
      <c r="Y160" s="54">
        <f t="shared" si="131"/>
        <v>0.41310403814651048</v>
      </c>
      <c r="Z160" s="54">
        <f t="shared" si="132"/>
        <v>0.41310403814651048</v>
      </c>
      <c r="AA160" s="54">
        <f t="shared" si="110"/>
        <v>0.41310403814651048</v>
      </c>
      <c r="AB160" s="178">
        <f t="shared" si="126"/>
        <v>1</v>
      </c>
    </row>
    <row r="161" spans="1:28" ht="70.5" customHeight="1" x14ac:dyDescent="0.25">
      <c r="A161" s="199" t="s">
        <v>380</v>
      </c>
      <c r="B161" s="32" t="s">
        <v>37</v>
      </c>
      <c r="C161" s="32">
        <v>10</v>
      </c>
      <c r="D161" s="32" t="s">
        <v>38</v>
      </c>
      <c r="E161" s="39" t="s">
        <v>381</v>
      </c>
      <c r="F161" s="59">
        <f t="shared" ref="F161:J163" si="144">+F162</f>
        <v>13679792000</v>
      </c>
      <c r="G161" s="59">
        <f t="shared" si="144"/>
        <v>0</v>
      </c>
      <c r="H161" s="59">
        <f t="shared" si="144"/>
        <v>0</v>
      </c>
      <c r="I161" s="59">
        <f t="shared" si="144"/>
        <v>0</v>
      </c>
      <c r="J161" s="59">
        <f t="shared" si="144"/>
        <v>0</v>
      </c>
      <c r="K161" s="40">
        <f t="shared" si="134"/>
        <v>0</v>
      </c>
      <c r="L161" s="59">
        <f>+L162</f>
        <v>13679792000</v>
      </c>
      <c r="M161" s="323">
        <f t="shared" si="128"/>
        <v>1.4961684900852764E-3</v>
      </c>
      <c r="N161" s="59">
        <f t="shared" ref="N161:W163" si="145">+N162</f>
        <v>0</v>
      </c>
      <c r="O161" s="59">
        <f t="shared" si="145"/>
        <v>9612740901</v>
      </c>
      <c r="P161" s="59">
        <f t="shared" si="145"/>
        <v>4067051099</v>
      </c>
      <c r="Q161" s="59">
        <f t="shared" si="145"/>
        <v>7707329536.3699999</v>
      </c>
      <c r="R161" s="59">
        <f t="shared" si="145"/>
        <v>5972462463.6300001</v>
      </c>
      <c r="S161" s="59">
        <f t="shared" si="145"/>
        <v>1905411364.6300001</v>
      </c>
      <c r="T161" s="59">
        <f t="shared" si="145"/>
        <v>749041987.48000002</v>
      </c>
      <c r="U161" s="59">
        <f t="shared" si="145"/>
        <v>6958287548.8899994</v>
      </c>
      <c r="V161" s="59">
        <f t="shared" si="145"/>
        <v>615724104.37</v>
      </c>
      <c r="W161" s="59">
        <f t="shared" si="145"/>
        <v>133317883.11000001</v>
      </c>
      <c r="X161" s="176">
        <f t="shared" si="130"/>
        <v>0.56340984836392249</v>
      </c>
      <c r="Y161" s="176">
        <f t="shared" si="131"/>
        <v>5.4755363786233011E-2</v>
      </c>
      <c r="Z161" s="176">
        <f t="shared" si="132"/>
        <v>4.5009756315739301E-2</v>
      </c>
      <c r="AA161" s="176">
        <f t="shared" si="110"/>
        <v>9.718567033436902E-2</v>
      </c>
      <c r="AB161" s="177">
        <f t="shared" si="126"/>
        <v>0.82201547398094332</v>
      </c>
    </row>
    <row r="162" spans="1:28" ht="70.5" customHeight="1" x14ac:dyDescent="0.25">
      <c r="A162" s="113" t="s">
        <v>487</v>
      </c>
      <c r="B162" s="32" t="s">
        <v>37</v>
      </c>
      <c r="C162" s="32">
        <v>10</v>
      </c>
      <c r="D162" s="32" t="s">
        <v>38</v>
      </c>
      <c r="E162" s="39" t="s">
        <v>257</v>
      </c>
      <c r="F162" s="59">
        <f t="shared" si="144"/>
        <v>13679792000</v>
      </c>
      <c r="G162" s="59">
        <f t="shared" si="144"/>
        <v>0</v>
      </c>
      <c r="H162" s="59">
        <f t="shared" si="144"/>
        <v>0</v>
      </c>
      <c r="I162" s="59">
        <f t="shared" si="144"/>
        <v>0</v>
      </c>
      <c r="J162" s="59">
        <f t="shared" si="144"/>
        <v>0</v>
      </c>
      <c r="K162" s="40">
        <f t="shared" si="134"/>
        <v>0</v>
      </c>
      <c r="L162" s="59">
        <f>+L163</f>
        <v>13679792000</v>
      </c>
      <c r="M162" s="323">
        <f t="shared" si="128"/>
        <v>1.4961684900852764E-3</v>
      </c>
      <c r="N162" s="59">
        <f t="shared" si="145"/>
        <v>0</v>
      </c>
      <c r="O162" s="59">
        <f t="shared" si="145"/>
        <v>9612740901</v>
      </c>
      <c r="P162" s="59">
        <f t="shared" si="145"/>
        <v>4067051099</v>
      </c>
      <c r="Q162" s="59">
        <f t="shared" si="145"/>
        <v>7707329536.3699999</v>
      </c>
      <c r="R162" s="59">
        <f t="shared" si="145"/>
        <v>5972462463.6300001</v>
      </c>
      <c r="S162" s="59">
        <f t="shared" si="145"/>
        <v>1905411364.6300001</v>
      </c>
      <c r="T162" s="59">
        <f t="shared" si="145"/>
        <v>749041987.48000002</v>
      </c>
      <c r="U162" s="59">
        <f t="shared" si="145"/>
        <v>6958287548.8899994</v>
      </c>
      <c r="V162" s="59">
        <f t="shared" si="145"/>
        <v>615724104.37</v>
      </c>
      <c r="W162" s="59">
        <f t="shared" si="145"/>
        <v>133317883.11000001</v>
      </c>
      <c r="X162" s="176">
        <f t="shared" si="130"/>
        <v>0.56340984836392249</v>
      </c>
      <c r="Y162" s="176">
        <f t="shared" si="131"/>
        <v>5.4755363786233011E-2</v>
      </c>
      <c r="Z162" s="176">
        <f t="shared" si="132"/>
        <v>4.5009756315739301E-2</v>
      </c>
      <c r="AA162" s="176">
        <f t="shared" si="110"/>
        <v>9.718567033436902E-2</v>
      </c>
      <c r="AB162" s="177">
        <f t="shared" si="126"/>
        <v>0.82201547398094332</v>
      </c>
    </row>
    <row r="163" spans="1:28" ht="70.5" customHeight="1" x14ac:dyDescent="0.25">
      <c r="A163" s="113" t="s">
        <v>488</v>
      </c>
      <c r="B163" s="32" t="s">
        <v>37</v>
      </c>
      <c r="C163" s="32">
        <v>10</v>
      </c>
      <c r="D163" s="32" t="s">
        <v>38</v>
      </c>
      <c r="E163" s="39" t="s">
        <v>384</v>
      </c>
      <c r="F163" s="59">
        <f>SUM(F164:F164)</f>
        <v>13679792000</v>
      </c>
      <c r="G163" s="59">
        <f t="shared" si="144"/>
        <v>0</v>
      </c>
      <c r="H163" s="59">
        <f t="shared" si="144"/>
        <v>0</v>
      </c>
      <c r="I163" s="59">
        <f t="shared" si="144"/>
        <v>0</v>
      </c>
      <c r="J163" s="59">
        <f>+J164</f>
        <v>0</v>
      </c>
      <c r="K163" s="40">
        <f t="shared" si="134"/>
        <v>0</v>
      </c>
      <c r="L163" s="59">
        <f>+L164</f>
        <v>13679792000</v>
      </c>
      <c r="M163" s="323">
        <f t="shared" si="128"/>
        <v>1.4961684900852764E-3</v>
      </c>
      <c r="N163" s="59">
        <f t="shared" si="145"/>
        <v>0</v>
      </c>
      <c r="O163" s="59">
        <f>SUM(O164:O164)</f>
        <v>9612740901</v>
      </c>
      <c r="P163" s="59">
        <f t="shared" si="145"/>
        <v>4067051099</v>
      </c>
      <c r="Q163" s="59">
        <f t="shared" si="145"/>
        <v>7707329536.3699999</v>
      </c>
      <c r="R163" s="59">
        <f t="shared" si="145"/>
        <v>5972462463.6300001</v>
      </c>
      <c r="S163" s="59">
        <f t="shared" si="145"/>
        <v>1905411364.6300001</v>
      </c>
      <c r="T163" s="59">
        <f t="shared" si="145"/>
        <v>749041987.48000002</v>
      </c>
      <c r="U163" s="59">
        <f t="shared" si="145"/>
        <v>6958287548.8899994</v>
      </c>
      <c r="V163" s="59">
        <f t="shared" si="145"/>
        <v>615724104.37</v>
      </c>
      <c r="W163" s="59">
        <f t="shared" si="145"/>
        <v>133317883.11000001</v>
      </c>
      <c r="X163" s="176">
        <f t="shared" si="130"/>
        <v>0.56340984836392249</v>
      </c>
      <c r="Y163" s="176">
        <f t="shared" si="131"/>
        <v>5.4755363786233011E-2</v>
      </c>
      <c r="Z163" s="176">
        <f t="shared" si="132"/>
        <v>4.5009756315739301E-2</v>
      </c>
      <c r="AA163" s="176">
        <f t="shared" si="110"/>
        <v>9.718567033436902E-2</v>
      </c>
      <c r="AB163" s="177">
        <f t="shared" si="126"/>
        <v>0.82201547398094332</v>
      </c>
    </row>
    <row r="164" spans="1:28" ht="42" customHeight="1" x14ac:dyDescent="0.25">
      <c r="A164" s="114" t="s">
        <v>489</v>
      </c>
      <c r="B164" s="43" t="s">
        <v>37</v>
      </c>
      <c r="C164" s="43">
        <v>10</v>
      </c>
      <c r="D164" s="43" t="s">
        <v>38</v>
      </c>
      <c r="E164" s="44" t="s">
        <v>268</v>
      </c>
      <c r="F164" s="45">
        <v>13679792000</v>
      </c>
      <c r="G164" s="45">
        <v>0</v>
      </c>
      <c r="H164" s="45">
        <v>0</v>
      </c>
      <c r="I164" s="45">
        <v>0</v>
      </c>
      <c r="J164" s="45">
        <v>0</v>
      </c>
      <c r="K164" s="45">
        <f t="shared" si="134"/>
        <v>0</v>
      </c>
      <c r="L164" s="46">
        <f>+F164+K164</f>
        <v>13679792000</v>
      </c>
      <c r="M164" s="86">
        <f t="shared" si="128"/>
        <v>1.4961684900852764E-3</v>
      </c>
      <c r="N164" s="45">
        <v>0</v>
      </c>
      <c r="O164" s="45">
        <v>9612740901</v>
      </c>
      <c r="P164" s="45">
        <f>L164-O164</f>
        <v>4067051099</v>
      </c>
      <c r="Q164" s="45">
        <v>7707329536.3699999</v>
      </c>
      <c r="R164" s="45">
        <f>+L164-Q164</f>
        <v>5972462463.6300001</v>
      </c>
      <c r="S164" s="45">
        <f>O164-Q164</f>
        <v>1905411364.6300001</v>
      </c>
      <c r="T164" s="45">
        <v>749041987.48000002</v>
      </c>
      <c r="U164" s="45">
        <f>+Q164-T164</f>
        <v>6958287548.8899994</v>
      </c>
      <c r="V164" s="45">
        <v>615724104.37</v>
      </c>
      <c r="W164" s="48">
        <f>+T164-V164</f>
        <v>133317883.11000001</v>
      </c>
      <c r="X164" s="54">
        <f t="shared" si="130"/>
        <v>0.56340984836392249</v>
      </c>
      <c r="Y164" s="54">
        <f t="shared" si="131"/>
        <v>5.4755363786233011E-2</v>
      </c>
      <c r="Z164" s="54">
        <f t="shared" si="132"/>
        <v>4.5009756315739301E-2</v>
      </c>
      <c r="AA164" s="54">
        <f t="shared" si="110"/>
        <v>9.718567033436902E-2</v>
      </c>
      <c r="AB164" s="178">
        <f t="shared" si="126"/>
        <v>0.82201547398094332</v>
      </c>
    </row>
    <row r="165" spans="1:28" ht="69.75" customHeight="1" x14ac:dyDescent="0.25">
      <c r="A165" s="113" t="s">
        <v>490</v>
      </c>
      <c r="B165" s="32" t="s">
        <v>37</v>
      </c>
      <c r="C165" s="32">
        <v>10</v>
      </c>
      <c r="D165" s="32" t="s">
        <v>38</v>
      </c>
      <c r="E165" s="39" t="s">
        <v>491</v>
      </c>
      <c r="F165" s="59">
        <f t="shared" ref="F165:J167" si="146">+F166</f>
        <v>292585368653</v>
      </c>
      <c r="G165" s="59">
        <f t="shared" si="146"/>
        <v>0</v>
      </c>
      <c r="H165" s="59">
        <f t="shared" si="146"/>
        <v>0</v>
      </c>
      <c r="I165" s="59">
        <f t="shared" si="146"/>
        <v>0</v>
      </c>
      <c r="J165" s="59">
        <f t="shared" si="146"/>
        <v>0</v>
      </c>
      <c r="K165" s="40">
        <f t="shared" si="134"/>
        <v>0</v>
      </c>
      <c r="L165" s="59">
        <f>+L166</f>
        <v>292585368653</v>
      </c>
      <c r="M165" s="323">
        <f t="shared" si="128"/>
        <v>3.2000267930872267E-2</v>
      </c>
      <c r="N165" s="59">
        <f t="shared" ref="N165:W167" si="147">+N166</f>
        <v>0</v>
      </c>
      <c r="O165" s="59">
        <f t="shared" si="147"/>
        <v>292585368653</v>
      </c>
      <c r="P165" s="59">
        <f t="shared" si="147"/>
        <v>0</v>
      </c>
      <c r="Q165" s="59">
        <f t="shared" si="147"/>
        <v>292585368653</v>
      </c>
      <c r="R165" s="59">
        <f t="shared" si="147"/>
        <v>0</v>
      </c>
      <c r="S165" s="59">
        <f t="shared" si="147"/>
        <v>0</v>
      </c>
      <c r="T165" s="59">
        <f t="shared" si="147"/>
        <v>89931504581</v>
      </c>
      <c r="U165" s="59">
        <f t="shared" si="147"/>
        <v>202653864072</v>
      </c>
      <c r="V165" s="59">
        <f t="shared" si="147"/>
        <v>89931504581</v>
      </c>
      <c r="W165" s="59">
        <f t="shared" si="147"/>
        <v>0</v>
      </c>
      <c r="X165" s="176">
        <f t="shared" si="130"/>
        <v>1</v>
      </c>
      <c r="Y165" s="176">
        <f t="shared" si="131"/>
        <v>0.30736842718767954</v>
      </c>
      <c r="Z165" s="176">
        <f t="shared" si="132"/>
        <v>0.30736842718767954</v>
      </c>
      <c r="AA165" s="176">
        <f t="shared" si="110"/>
        <v>0.30736842718767954</v>
      </c>
      <c r="AB165" s="177">
        <f t="shared" si="126"/>
        <v>1</v>
      </c>
    </row>
    <row r="166" spans="1:28" ht="69.75" customHeight="1" x14ac:dyDescent="0.25">
      <c r="A166" s="113" t="s">
        <v>492</v>
      </c>
      <c r="B166" s="32" t="s">
        <v>37</v>
      </c>
      <c r="C166" s="32">
        <v>10</v>
      </c>
      <c r="D166" s="32" t="s">
        <v>38</v>
      </c>
      <c r="E166" s="39" t="s">
        <v>257</v>
      </c>
      <c r="F166" s="59">
        <f t="shared" si="146"/>
        <v>292585368653</v>
      </c>
      <c r="G166" s="59">
        <f t="shared" si="146"/>
        <v>0</v>
      </c>
      <c r="H166" s="59">
        <f t="shared" si="146"/>
        <v>0</v>
      </c>
      <c r="I166" s="59">
        <f t="shared" si="146"/>
        <v>0</v>
      </c>
      <c r="J166" s="59">
        <f t="shared" si="146"/>
        <v>0</v>
      </c>
      <c r="K166" s="40">
        <f t="shared" si="134"/>
        <v>0</v>
      </c>
      <c r="L166" s="59">
        <f>+L167</f>
        <v>292585368653</v>
      </c>
      <c r="M166" s="323">
        <f t="shared" si="128"/>
        <v>3.2000267930872267E-2</v>
      </c>
      <c r="N166" s="59">
        <f t="shared" si="147"/>
        <v>0</v>
      </c>
      <c r="O166" s="59">
        <f t="shared" si="147"/>
        <v>292585368653</v>
      </c>
      <c r="P166" s="59">
        <f t="shared" si="147"/>
        <v>0</v>
      </c>
      <c r="Q166" s="59">
        <f t="shared" si="147"/>
        <v>292585368653</v>
      </c>
      <c r="R166" s="59">
        <f t="shared" si="147"/>
        <v>0</v>
      </c>
      <c r="S166" s="59">
        <f t="shared" si="147"/>
        <v>0</v>
      </c>
      <c r="T166" s="59">
        <f t="shared" si="147"/>
        <v>89931504581</v>
      </c>
      <c r="U166" s="59">
        <f t="shared" si="147"/>
        <v>202653864072</v>
      </c>
      <c r="V166" s="59">
        <f t="shared" si="147"/>
        <v>89931504581</v>
      </c>
      <c r="W166" s="59">
        <f t="shared" si="147"/>
        <v>0</v>
      </c>
      <c r="X166" s="176">
        <f t="shared" si="130"/>
        <v>1</v>
      </c>
      <c r="Y166" s="176">
        <f t="shared" si="131"/>
        <v>0.30736842718767954</v>
      </c>
      <c r="Z166" s="176">
        <f t="shared" si="132"/>
        <v>0.30736842718767954</v>
      </c>
      <c r="AA166" s="176">
        <f t="shared" si="110"/>
        <v>0.30736842718767954</v>
      </c>
      <c r="AB166" s="177">
        <f t="shared" si="126"/>
        <v>1</v>
      </c>
    </row>
    <row r="167" spans="1:28" ht="42" customHeight="1" x14ac:dyDescent="0.25">
      <c r="A167" s="113" t="s">
        <v>493</v>
      </c>
      <c r="B167" s="32" t="s">
        <v>37</v>
      </c>
      <c r="C167" s="32">
        <v>10</v>
      </c>
      <c r="D167" s="32" t="s">
        <v>38</v>
      </c>
      <c r="E167" s="39" t="s">
        <v>455</v>
      </c>
      <c r="F167" s="59">
        <f t="shared" si="146"/>
        <v>292585368653</v>
      </c>
      <c r="G167" s="59">
        <f t="shared" si="146"/>
        <v>0</v>
      </c>
      <c r="H167" s="59">
        <f t="shared" si="146"/>
        <v>0</v>
      </c>
      <c r="I167" s="59">
        <f t="shared" si="146"/>
        <v>0</v>
      </c>
      <c r="J167" s="59">
        <f t="shared" si="146"/>
        <v>0</v>
      </c>
      <c r="K167" s="40">
        <f t="shared" si="134"/>
        <v>0</v>
      </c>
      <c r="L167" s="59">
        <f>+L168</f>
        <v>292585368653</v>
      </c>
      <c r="M167" s="323">
        <f t="shared" si="128"/>
        <v>3.2000267930872267E-2</v>
      </c>
      <c r="N167" s="59">
        <f t="shared" si="147"/>
        <v>0</v>
      </c>
      <c r="O167" s="59">
        <f t="shared" si="147"/>
        <v>292585368653</v>
      </c>
      <c r="P167" s="59">
        <f t="shared" si="147"/>
        <v>0</v>
      </c>
      <c r="Q167" s="59">
        <f t="shared" si="147"/>
        <v>292585368653</v>
      </c>
      <c r="R167" s="59">
        <f t="shared" si="147"/>
        <v>0</v>
      </c>
      <c r="S167" s="59">
        <f t="shared" si="147"/>
        <v>0</v>
      </c>
      <c r="T167" s="59">
        <f t="shared" si="147"/>
        <v>89931504581</v>
      </c>
      <c r="U167" s="59">
        <f t="shared" si="147"/>
        <v>202653864072</v>
      </c>
      <c r="V167" s="59">
        <f t="shared" si="147"/>
        <v>89931504581</v>
      </c>
      <c r="W167" s="59">
        <f t="shared" si="147"/>
        <v>0</v>
      </c>
      <c r="X167" s="176">
        <f t="shared" si="130"/>
        <v>1</v>
      </c>
      <c r="Y167" s="176">
        <f t="shared" si="131"/>
        <v>0.30736842718767954</v>
      </c>
      <c r="Z167" s="176">
        <f t="shared" si="132"/>
        <v>0.30736842718767954</v>
      </c>
      <c r="AA167" s="176">
        <f t="shared" si="110"/>
        <v>0.30736842718767954</v>
      </c>
      <c r="AB167" s="177">
        <f t="shared" si="126"/>
        <v>1</v>
      </c>
    </row>
    <row r="168" spans="1:28" ht="42" customHeight="1" x14ac:dyDescent="0.25">
      <c r="A168" s="114" t="s">
        <v>494</v>
      </c>
      <c r="B168" s="43" t="s">
        <v>37</v>
      </c>
      <c r="C168" s="43">
        <v>10</v>
      </c>
      <c r="D168" s="43" t="s">
        <v>38</v>
      </c>
      <c r="E168" s="44" t="s">
        <v>268</v>
      </c>
      <c r="F168" s="45">
        <v>292585368653</v>
      </c>
      <c r="G168" s="45">
        <v>0</v>
      </c>
      <c r="H168" s="45">
        <v>0</v>
      </c>
      <c r="I168" s="45">
        <v>0</v>
      </c>
      <c r="J168" s="45">
        <v>0</v>
      </c>
      <c r="K168" s="45">
        <f t="shared" si="134"/>
        <v>0</v>
      </c>
      <c r="L168" s="46">
        <f>+F168+K168</f>
        <v>292585368653</v>
      </c>
      <c r="M168" s="86">
        <f t="shared" si="128"/>
        <v>3.2000267930872267E-2</v>
      </c>
      <c r="N168" s="45">
        <v>0</v>
      </c>
      <c r="O168" s="45">
        <v>292585368653</v>
      </c>
      <c r="P168" s="45">
        <f>L168-O168</f>
        <v>0</v>
      </c>
      <c r="Q168" s="45">
        <v>292585368653</v>
      </c>
      <c r="R168" s="45">
        <f>+L168-Q168</f>
        <v>0</v>
      </c>
      <c r="S168" s="45">
        <f>O168-Q168</f>
        <v>0</v>
      </c>
      <c r="T168" s="45">
        <v>89931504581</v>
      </c>
      <c r="U168" s="45">
        <f>+Q168-T168</f>
        <v>202653864072</v>
      </c>
      <c r="V168" s="45">
        <v>89931504581</v>
      </c>
      <c r="W168" s="48">
        <f>+T168-V168</f>
        <v>0</v>
      </c>
      <c r="X168" s="54">
        <f t="shared" si="130"/>
        <v>1</v>
      </c>
      <c r="Y168" s="54">
        <f t="shared" si="131"/>
        <v>0.30736842718767954</v>
      </c>
      <c r="Z168" s="54">
        <f t="shared" si="132"/>
        <v>0.30736842718767954</v>
      </c>
      <c r="AA168" s="54">
        <f t="shared" si="110"/>
        <v>0.30736842718767954</v>
      </c>
      <c r="AB168" s="178">
        <f t="shared" si="126"/>
        <v>1</v>
      </c>
    </row>
    <row r="169" spans="1:28" ht="84" customHeight="1" x14ac:dyDescent="0.25">
      <c r="A169" s="113" t="s">
        <v>495</v>
      </c>
      <c r="B169" s="32" t="s">
        <v>37</v>
      </c>
      <c r="C169" s="32">
        <v>10</v>
      </c>
      <c r="D169" s="32" t="s">
        <v>38</v>
      </c>
      <c r="E169" s="39" t="s">
        <v>496</v>
      </c>
      <c r="F169" s="59">
        <f t="shared" ref="F169:J171" si="148">+F170</f>
        <v>336575102189</v>
      </c>
      <c r="G169" s="59">
        <f t="shared" si="148"/>
        <v>0</v>
      </c>
      <c r="H169" s="59">
        <f t="shared" si="148"/>
        <v>0</v>
      </c>
      <c r="I169" s="59">
        <f t="shared" si="148"/>
        <v>0</v>
      </c>
      <c r="J169" s="59">
        <f t="shared" si="148"/>
        <v>0</v>
      </c>
      <c r="K169" s="40">
        <f t="shared" si="134"/>
        <v>0</v>
      </c>
      <c r="L169" s="59">
        <f>+L170</f>
        <v>336575102189</v>
      </c>
      <c r="M169" s="323">
        <f t="shared" si="128"/>
        <v>3.6811456083719239E-2</v>
      </c>
      <c r="N169" s="59">
        <f t="shared" ref="N169:W171" si="149">+N170</f>
        <v>0</v>
      </c>
      <c r="O169" s="59">
        <f t="shared" si="149"/>
        <v>89086351662</v>
      </c>
      <c r="P169" s="59">
        <f t="shared" si="149"/>
        <v>247488750527</v>
      </c>
      <c r="Q169" s="59">
        <f t="shared" si="149"/>
        <v>89086351662</v>
      </c>
      <c r="R169" s="59">
        <f t="shared" si="149"/>
        <v>247488750527</v>
      </c>
      <c r="S169" s="59">
        <f t="shared" si="149"/>
        <v>0</v>
      </c>
      <c r="T169" s="59">
        <f t="shared" si="149"/>
        <v>89039101598</v>
      </c>
      <c r="U169" s="59">
        <f t="shared" si="149"/>
        <v>47250064</v>
      </c>
      <c r="V169" s="59">
        <f t="shared" si="149"/>
        <v>89039101598</v>
      </c>
      <c r="W169" s="59">
        <f t="shared" si="149"/>
        <v>0</v>
      </c>
      <c r="X169" s="176">
        <f t="shared" si="130"/>
        <v>0.26468491306280451</v>
      </c>
      <c r="Y169" s="176">
        <f t="shared" si="131"/>
        <v>0.26454452815705032</v>
      </c>
      <c r="Z169" s="176">
        <f t="shared" si="132"/>
        <v>0.26454452815705032</v>
      </c>
      <c r="AA169" s="176">
        <f t="shared" si="110"/>
        <v>0.99946961500702969</v>
      </c>
      <c r="AB169" s="177">
        <f t="shared" si="126"/>
        <v>1</v>
      </c>
    </row>
    <row r="170" spans="1:28" ht="84" customHeight="1" x14ac:dyDescent="0.25">
      <c r="A170" s="113" t="s">
        <v>497</v>
      </c>
      <c r="B170" s="32" t="s">
        <v>37</v>
      </c>
      <c r="C170" s="32">
        <v>10</v>
      </c>
      <c r="D170" s="32" t="s">
        <v>38</v>
      </c>
      <c r="E170" s="39" t="s">
        <v>257</v>
      </c>
      <c r="F170" s="59">
        <f t="shared" si="148"/>
        <v>336575102189</v>
      </c>
      <c r="G170" s="59">
        <f t="shared" si="148"/>
        <v>0</v>
      </c>
      <c r="H170" s="59">
        <f t="shared" si="148"/>
        <v>0</v>
      </c>
      <c r="I170" s="59">
        <f t="shared" si="148"/>
        <v>0</v>
      </c>
      <c r="J170" s="59">
        <f t="shared" si="148"/>
        <v>0</v>
      </c>
      <c r="K170" s="40">
        <f t="shared" si="134"/>
        <v>0</v>
      </c>
      <c r="L170" s="59">
        <f>+L171</f>
        <v>336575102189</v>
      </c>
      <c r="M170" s="323">
        <f t="shared" si="128"/>
        <v>3.6811456083719239E-2</v>
      </c>
      <c r="N170" s="59">
        <f t="shared" si="149"/>
        <v>0</v>
      </c>
      <c r="O170" s="59">
        <f t="shared" si="149"/>
        <v>89086351662</v>
      </c>
      <c r="P170" s="59">
        <f t="shared" si="149"/>
        <v>247488750527</v>
      </c>
      <c r="Q170" s="59">
        <f t="shared" si="149"/>
        <v>89086351662</v>
      </c>
      <c r="R170" s="59">
        <f t="shared" si="149"/>
        <v>247488750527</v>
      </c>
      <c r="S170" s="59">
        <f t="shared" si="149"/>
        <v>0</v>
      </c>
      <c r="T170" s="59">
        <f t="shared" si="149"/>
        <v>89039101598</v>
      </c>
      <c r="U170" s="59">
        <f t="shared" si="149"/>
        <v>47250064</v>
      </c>
      <c r="V170" s="59">
        <f t="shared" si="149"/>
        <v>89039101598</v>
      </c>
      <c r="W170" s="59">
        <f t="shared" si="149"/>
        <v>0</v>
      </c>
      <c r="X170" s="176">
        <f t="shared" si="130"/>
        <v>0.26468491306280451</v>
      </c>
      <c r="Y170" s="176">
        <f t="shared" si="131"/>
        <v>0.26454452815705032</v>
      </c>
      <c r="Z170" s="176">
        <f t="shared" si="132"/>
        <v>0.26454452815705032</v>
      </c>
      <c r="AA170" s="176">
        <f t="shared" si="110"/>
        <v>0.99946961500702969</v>
      </c>
      <c r="AB170" s="177">
        <f t="shared" si="126"/>
        <v>1</v>
      </c>
    </row>
    <row r="171" spans="1:28" ht="42" customHeight="1" x14ac:dyDescent="0.25">
      <c r="A171" s="113" t="s">
        <v>498</v>
      </c>
      <c r="B171" s="32" t="s">
        <v>37</v>
      </c>
      <c r="C171" s="32">
        <v>10</v>
      </c>
      <c r="D171" s="32" t="s">
        <v>38</v>
      </c>
      <c r="E171" s="39" t="s">
        <v>455</v>
      </c>
      <c r="F171" s="59">
        <f t="shared" si="148"/>
        <v>336575102189</v>
      </c>
      <c r="G171" s="59">
        <f t="shared" si="148"/>
        <v>0</v>
      </c>
      <c r="H171" s="59">
        <f t="shared" si="148"/>
        <v>0</v>
      </c>
      <c r="I171" s="59">
        <f t="shared" si="148"/>
        <v>0</v>
      </c>
      <c r="J171" s="59">
        <f t="shared" si="148"/>
        <v>0</v>
      </c>
      <c r="K171" s="40">
        <f t="shared" si="134"/>
        <v>0</v>
      </c>
      <c r="L171" s="59">
        <f>+L172</f>
        <v>336575102189</v>
      </c>
      <c r="M171" s="323">
        <f t="shared" si="128"/>
        <v>3.6811456083719239E-2</v>
      </c>
      <c r="N171" s="59">
        <f t="shared" si="149"/>
        <v>0</v>
      </c>
      <c r="O171" s="59">
        <f t="shared" si="149"/>
        <v>89086351662</v>
      </c>
      <c r="P171" s="59">
        <f t="shared" si="149"/>
        <v>247488750527</v>
      </c>
      <c r="Q171" s="59">
        <f t="shared" si="149"/>
        <v>89086351662</v>
      </c>
      <c r="R171" s="59">
        <f t="shared" si="149"/>
        <v>247488750527</v>
      </c>
      <c r="S171" s="59">
        <f t="shared" si="149"/>
        <v>0</v>
      </c>
      <c r="T171" s="59">
        <f t="shared" si="149"/>
        <v>89039101598</v>
      </c>
      <c r="U171" s="59">
        <f t="shared" si="149"/>
        <v>47250064</v>
      </c>
      <c r="V171" s="59">
        <f t="shared" si="149"/>
        <v>89039101598</v>
      </c>
      <c r="W171" s="59">
        <f t="shared" si="149"/>
        <v>0</v>
      </c>
      <c r="X171" s="176">
        <f t="shared" si="130"/>
        <v>0.26468491306280451</v>
      </c>
      <c r="Y171" s="176">
        <f t="shared" si="131"/>
        <v>0.26454452815705032</v>
      </c>
      <c r="Z171" s="176">
        <f t="shared" si="132"/>
        <v>0.26454452815705032</v>
      </c>
      <c r="AA171" s="176">
        <f t="shared" si="110"/>
        <v>0.99946961500702969</v>
      </c>
      <c r="AB171" s="177">
        <f t="shared" si="126"/>
        <v>1</v>
      </c>
    </row>
    <row r="172" spans="1:28" ht="42" customHeight="1" x14ac:dyDescent="0.25">
      <c r="A172" s="114" t="s">
        <v>499</v>
      </c>
      <c r="B172" s="43" t="s">
        <v>37</v>
      </c>
      <c r="C172" s="43">
        <v>10</v>
      </c>
      <c r="D172" s="43" t="s">
        <v>38</v>
      </c>
      <c r="E172" s="44" t="s">
        <v>268</v>
      </c>
      <c r="F172" s="45">
        <v>336575102189</v>
      </c>
      <c r="G172" s="45">
        <v>0</v>
      </c>
      <c r="H172" s="45">
        <v>0</v>
      </c>
      <c r="I172" s="45">
        <v>0</v>
      </c>
      <c r="J172" s="45">
        <v>0</v>
      </c>
      <c r="K172" s="45">
        <f t="shared" si="134"/>
        <v>0</v>
      </c>
      <c r="L172" s="46">
        <f>+F172+K172</f>
        <v>336575102189</v>
      </c>
      <c r="M172" s="86">
        <f t="shared" si="128"/>
        <v>3.6811456083719239E-2</v>
      </c>
      <c r="N172" s="45">
        <v>0</v>
      </c>
      <c r="O172" s="45">
        <v>89086351662</v>
      </c>
      <c r="P172" s="45">
        <f>L172-O172</f>
        <v>247488750527</v>
      </c>
      <c r="Q172" s="45">
        <v>89086351662</v>
      </c>
      <c r="R172" s="45">
        <f>+L172-Q172</f>
        <v>247488750527</v>
      </c>
      <c r="S172" s="45">
        <f>O172-Q172</f>
        <v>0</v>
      </c>
      <c r="T172" s="45">
        <v>89039101598</v>
      </c>
      <c r="U172" s="45">
        <f>+Q172-T172</f>
        <v>47250064</v>
      </c>
      <c r="V172" s="45">
        <v>89039101598</v>
      </c>
      <c r="W172" s="48">
        <f>+T172-V172</f>
        <v>0</v>
      </c>
      <c r="X172" s="54">
        <f t="shared" si="130"/>
        <v>0.26468491306280451</v>
      </c>
      <c r="Y172" s="54">
        <f t="shared" si="131"/>
        <v>0.26454452815705032</v>
      </c>
      <c r="Z172" s="54">
        <f t="shared" si="132"/>
        <v>0.26454452815705032</v>
      </c>
      <c r="AA172" s="54">
        <f t="shared" si="110"/>
        <v>0.99946961500702969</v>
      </c>
      <c r="AB172" s="178">
        <f t="shared" si="126"/>
        <v>1</v>
      </c>
    </row>
    <row r="173" spans="1:28" ht="81.75" customHeight="1" x14ac:dyDescent="0.25">
      <c r="A173" s="113" t="s">
        <v>500</v>
      </c>
      <c r="B173" s="32" t="s">
        <v>37</v>
      </c>
      <c r="C173" s="32">
        <v>10</v>
      </c>
      <c r="D173" s="32" t="s">
        <v>38</v>
      </c>
      <c r="E173" s="39" t="s">
        <v>501</v>
      </c>
      <c r="F173" s="59">
        <f t="shared" ref="F173:J175" si="150">+F174</f>
        <v>171805480513</v>
      </c>
      <c r="G173" s="59">
        <f t="shared" si="150"/>
        <v>0</v>
      </c>
      <c r="H173" s="59">
        <f t="shared" si="150"/>
        <v>0</v>
      </c>
      <c r="I173" s="59">
        <f t="shared" si="150"/>
        <v>0</v>
      </c>
      <c r="J173" s="59">
        <f t="shared" si="150"/>
        <v>0</v>
      </c>
      <c r="K173" s="40">
        <f t="shared" si="134"/>
        <v>0</v>
      </c>
      <c r="L173" s="59">
        <f>+L174</f>
        <v>171805480513</v>
      </c>
      <c r="M173" s="323">
        <f t="shared" si="128"/>
        <v>1.8790486461161882E-2</v>
      </c>
      <c r="N173" s="59">
        <f t="shared" ref="N173:W175" si="151">+N174</f>
        <v>0</v>
      </c>
      <c r="O173" s="59">
        <f t="shared" si="151"/>
        <v>39466236397</v>
      </c>
      <c r="P173" s="59">
        <f t="shared" si="151"/>
        <v>132339244116</v>
      </c>
      <c r="Q173" s="59">
        <f t="shared" si="151"/>
        <v>39466236397</v>
      </c>
      <c r="R173" s="59">
        <f t="shared" si="151"/>
        <v>132339244116</v>
      </c>
      <c r="S173" s="59">
        <f t="shared" si="151"/>
        <v>0</v>
      </c>
      <c r="T173" s="59">
        <f t="shared" si="151"/>
        <v>39466236397</v>
      </c>
      <c r="U173" s="59">
        <f t="shared" si="151"/>
        <v>0</v>
      </c>
      <c r="V173" s="59">
        <f t="shared" si="151"/>
        <v>39466236397</v>
      </c>
      <c r="W173" s="59">
        <f t="shared" si="151"/>
        <v>0</v>
      </c>
      <c r="X173" s="176">
        <f t="shared" si="130"/>
        <v>0.22971465333443603</v>
      </c>
      <c r="Y173" s="176">
        <f t="shared" si="131"/>
        <v>0.22971465333443603</v>
      </c>
      <c r="Z173" s="176">
        <f t="shared" si="132"/>
        <v>0.22971465333443603</v>
      </c>
      <c r="AA173" s="176">
        <f t="shared" si="110"/>
        <v>1</v>
      </c>
      <c r="AB173" s="177">
        <f t="shared" si="126"/>
        <v>1</v>
      </c>
    </row>
    <row r="174" spans="1:28" ht="81.75" customHeight="1" x14ac:dyDescent="0.25">
      <c r="A174" s="113" t="s">
        <v>502</v>
      </c>
      <c r="B174" s="32" t="s">
        <v>37</v>
      </c>
      <c r="C174" s="32">
        <v>10</v>
      </c>
      <c r="D174" s="32" t="s">
        <v>38</v>
      </c>
      <c r="E174" s="39" t="s">
        <v>257</v>
      </c>
      <c r="F174" s="59">
        <f t="shared" si="150"/>
        <v>171805480513</v>
      </c>
      <c r="G174" s="59">
        <f t="shared" si="150"/>
        <v>0</v>
      </c>
      <c r="H174" s="59">
        <f t="shared" si="150"/>
        <v>0</v>
      </c>
      <c r="I174" s="59">
        <f t="shared" si="150"/>
        <v>0</v>
      </c>
      <c r="J174" s="59">
        <f t="shared" si="150"/>
        <v>0</v>
      </c>
      <c r="K174" s="40">
        <f t="shared" si="134"/>
        <v>0</v>
      </c>
      <c r="L174" s="59">
        <f>+L175</f>
        <v>171805480513</v>
      </c>
      <c r="M174" s="323">
        <f t="shared" si="128"/>
        <v>1.8790486461161882E-2</v>
      </c>
      <c r="N174" s="59">
        <f t="shared" si="151"/>
        <v>0</v>
      </c>
      <c r="O174" s="59">
        <f t="shared" si="151"/>
        <v>39466236397</v>
      </c>
      <c r="P174" s="59">
        <f t="shared" si="151"/>
        <v>132339244116</v>
      </c>
      <c r="Q174" s="59">
        <f t="shared" si="151"/>
        <v>39466236397</v>
      </c>
      <c r="R174" s="59">
        <f t="shared" si="151"/>
        <v>132339244116</v>
      </c>
      <c r="S174" s="59">
        <f t="shared" si="151"/>
        <v>0</v>
      </c>
      <c r="T174" s="59">
        <f t="shared" si="151"/>
        <v>39466236397</v>
      </c>
      <c r="U174" s="59">
        <f t="shared" si="151"/>
        <v>0</v>
      </c>
      <c r="V174" s="59">
        <f t="shared" si="151"/>
        <v>39466236397</v>
      </c>
      <c r="W174" s="59">
        <f t="shared" si="151"/>
        <v>0</v>
      </c>
      <c r="X174" s="176">
        <f t="shared" si="130"/>
        <v>0.22971465333443603</v>
      </c>
      <c r="Y174" s="176">
        <f t="shared" si="131"/>
        <v>0.22971465333443603</v>
      </c>
      <c r="Z174" s="176">
        <f t="shared" si="132"/>
        <v>0.22971465333443603</v>
      </c>
      <c r="AA174" s="176">
        <f t="shared" si="110"/>
        <v>1</v>
      </c>
      <c r="AB174" s="177">
        <f t="shared" si="126"/>
        <v>1</v>
      </c>
    </row>
    <row r="175" spans="1:28" ht="42" customHeight="1" x14ac:dyDescent="0.25">
      <c r="A175" s="113" t="s">
        <v>503</v>
      </c>
      <c r="B175" s="32" t="s">
        <v>37</v>
      </c>
      <c r="C175" s="32">
        <v>10</v>
      </c>
      <c r="D175" s="32" t="s">
        <v>38</v>
      </c>
      <c r="E175" s="39" t="s">
        <v>455</v>
      </c>
      <c r="F175" s="59">
        <f t="shared" si="150"/>
        <v>171805480513</v>
      </c>
      <c r="G175" s="59">
        <f t="shared" si="150"/>
        <v>0</v>
      </c>
      <c r="H175" s="59">
        <f t="shared" si="150"/>
        <v>0</v>
      </c>
      <c r="I175" s="59">
        <f t="shared" si="150"/>
        <v>0</v>
      </c>
      <c r="J175" s="59">
        <f t="shared" si="150"/>
        <v>0</v>
      </c>
      <c r="K175" s="40">
        <f t="shared" si="134"/>
        <v>0</v>
      </c>
      <c r="L175" s="59">
        <f>+L176</f>
        <v>171805480513</v>
      </c>
      <c r="M175" s="323">
        <f t="shared" si="128"/>
        <v>1.8790486461161882E-2</v>
      </c>
      <c r="N175" s="59">
        <f t="shared" si="151"/>
        <v>0</v>
      </c>
      <c r="O175" s="59">
        <f t="shared" si="151"/>
        <v>39466236397</v>
      </c>
      <c r="P175" s="59">
        <f t="shared" si="151"/>
        <v>132339244116</v>
      </c>
      <c r="Q175" s="59">
        <f t="shared" si="151"/>
        <v>39466236397</v>
      </c>
      <c r="R175" s="59">
        <f t="shared" si="151"/>
        <v>132339244116</v>
      </c>
      <c r="S175" s="59">
        <f t="shared" si="151"/>
        <v>0</v>
      </c>
      <c r="T175" s="59">
        <f t="shared" si="151"/>
        <v>39466236397</v>
      </c>
      <c r="U175" s="59">
        <f t="shared" si="151"/>
        <v>0</v>
      </c>
      <c r="V175" s="59">
        <f t="shared" si="151"/>
        <v>39466236397</v>
      </c>
      <c r="W175" s="59">
        <f t="shared" si="151"/>
        <v>0</v>
      </c>
      <c r="X175" s="176">
        <f t="shared" si="130"/>
        <v>0.22971465333443603</v>
      </c>
      <c r="Y175" s="176">
        <f t="shared" si="131"/>
        <v>0.22971465333443603</v>
      </c>
      <c r="Z175" s="176">
        <f t="shared" si="132"/>
        <v>0.22971465333443603</v>
      </c>
      <c r="AA175" s="176">
        <f t="shared" si="110"/>
        <v>1</v>
      </c>
      <c r="AB175" s="177">
        <f t="shared" si="126"/>
        <v>1</v>
      </c>
    </row>
    <row r="176" spans="1:28" ht="42" customHeight="1" x14ac:dyDescent="0.25">
      <c r="A176" s="114" t="s">
        <v>504</v>
      </c>
      <c r="B176" s="43" t="s">
        <v>37</v>
      </c>
      <c r="C176" s="43">
        <v>10</v>
      </c>
      <c r="D176" s="43" t="s">
        <v>38</v>
      </c>
      <c r="E176" s="44" t="s">
        <v>268</v>
      </c>
      <c r="F176" s="45">
        <v>171805480513</v>
      </c>
      <c r="G176" s="45">
        <v>0</v>
      </c>
      <c r="H176" s="45">
        <v>0</v>
      </c>
      <c r="I176" s="45">
        <v>0</v>
      </c>
      <c r="J176" s="45">
        <v>0</v>
      </c>
      <c r="K176" s="45">
        <f t="shared" si="134"/>
        <v>0</v>
      </c>
      <c r="L176" s="46">
        <f>+F176+K176</f>
        <v>171805480513</v>
      </c>
      <c r="M176" s="86">
        <f t="shared" si="128"/>
        <v>1.8790486461161882E-2</v>
      </c>
      <c r="N176" s="45">
        <v>0</v>
      </c>
      <c r="O176" s="45">
        <v>39466236397</v>
      </c>
      <c r="P176" s="45">
        <f>L176-O176</f>
        <v>132339244116</v>
      </c>
      <c r="Q176" s="45">
        <v>39466236397</v>
      </c>
      <c r="R176" s="45">
        <f>+L176-Q176</f>
        <v>132339244116</v>
      </c>
      <c r="S176" s="45">
        <f>O176-Q176</f>
        <v>0</v>
      </c>
      <c r="T176" s="45">
        <v>39466236397</v>
      </c>
      <c r="U176" s="45">
        <f>+Q176-T176</f>
        <v>0</v>
      </c>
      <c r="V176" s="45">
        <v>39466236397</v>
      </c>
      <c r="W176" s="48">
        <f>+T176-V176</f>
        <v>0</v>
      </c>
      <c r="X176" s="54">
        <f t="shared" si="130"/>
        <v>0.22971465333443603</v>
      </c>
      <c r="Y176" s="54">
        <f t="shared" si="131"/>
        <v>0.22971465333443603</v>
      </c>
      <c r="Z176" s="54">
        <f t="shared" si="132"/>
        <v>0.22971465333443603</v>
      </c>
      <c r="AA176" s="54">
        <f t="shared" si="110"/>
        <v>1</v>
      </c>
      <c r="AB176" s="178">
        <f t="shared" si="126"/>
        <v>1</v>
      </c>
    </row>
    <row r="177" spans="1:28" ht="84" customHeight="1" x14ac:dyDescent="0.25">
      <c r="A177" s="113" t="s">
        <v>505</v>
      </c>
      <c r="B177" s="32" t="s">
        <v>37</v>
      </c>
      <c r="C177" s="32">
        <v>10</v>
      </c>
      <c r="D177" s="32" t="s">
        <v>38</v>
      </c>
      <c r="E177" s="39" t="s">
        <v>506</v>
      </c>
      <c r="F177" s="59">
        <f t="shared" ref="F177:J179" si="152">+F178</f>
        <v>82951548959</v>
      </c>
      <c r="G177" s="59">
        <f t="shared" si="152"/>
        <v>0</v>
      </c>
      <c r="H177" s="59">
        <f t="shared" si="152"/>
        <v>0</v>
      </c>
      <c r="I177" s="59">
        <f t="shared" si="152"/>
        <v>0</v>
      </c>
      <c r="J177" s="59">
        <f t="shared" si="152"/>
        <v>0</v>
      </c>
      <c r="K177" s="40">
        <f t="shared" si="134"/>
        <v>0</v>
      </c>
      <c r="L177" s="59">
        <f>+L178</f>
        <v>82951548959</v>
      </c>
      <c r="M177" s="323">
        <f t="shared" si="128"/>
        <v>9.0724693589070583E-3</v>
      </c>
      <c r="N177" s="59">
        <f t="shared" ref="N177:W179" si="153">+N178</f>
        <v>0</v>
      </c>
      <c r="O177" s="59">
        <f t="shared" si="153"/>
        <v>82951548959</v>
      </c>
      <c r="P177" s="59">
        <f t="shared" si="153"/>
        <v>0</v>
      </c>
      <c r="Q177" s="59">
        <f t="shared" si="153"/>
        <v>82951548959</v>
      </c>
      <c r="R177" s="59">
        <f t="shared" si="153"/>
        <v>0</v>
      </c>
      <c r="S177" s="59">
        <f t="shared" si="153"/>
        <v>0</v>
      </c>
      <c r="T177" s="59">
        <f t="shared" si="153"/>
        <v>20567796812</v>
      </c>
      <c r="U177" s="59">
        <f t="shared" si="153"/>
        <v>62383752147</v>
      </c>
      <c r="V177" s="59">
        <f t="shared" si="153"/>
        <v>20567796812</v>
      </c>
      <c r="W177" s="59">
        <f t="shared" si="153"/>
        <v>0</v>
      </c>
      <c r="X177" s="176">
        <f t="shared" si="130"/>
        <v>1</v>
      </c>
      <c r="Y177" s="176">
        <f t="shared" si="131"/>
        <v>0.24794952077586799</v>
      </c>
      <c r="Z177" s="176">
        <f t="shared" si="132"/>
        <v>0.24794952077586799</v>
      </c>
      <c r="AA177" s="176">
        <f t="shared" si="110"/>
        <v>0.24794952077586799</v>
      </c>
      <c r="AB177" s="177">
        <f t="shared" si="126"/>
        <v>1</v>
      </c>
    </row>
    <row r="178" spans="1:28" ht="84" customHeight="1" x14ac:dyDescent="0.25">
      <c r="A178" s="113" t="s">
        <v>507</v>
      </c>
      <c r="B178" s="32" t="s">
        <v>37</v>
      </c>
      <c r="C178" s="32">
        <v>10</v>
      </c>
      <c r="D178" s="32" t="s">
        <v>38</v>
      </c>
      <c r="E178" s="39" t="s">
        <v>257</v>
      </c>
      <c r="F178" s="59">
        <f t="shared" si="152"/>
        <v>82951548959</v>
      </c>
      <c r="G178" s="59">
        <f t="shared" si="152"/>
        <v>0</v>
      </c>
      <c r="H178" s="59">
        <f t="shared" si="152"/>
        <v>0</v>
      </c>
      <c r="I178" s="59">
        <f t="shared" si="152"/>
        <v>0</v>
      </c>
      <c r="J178" s="59">
        <f t="shared" si="152"/>
        <v>0</v>
      </c>
      <c r="K178" s="40">
        <f t="shared" si="134"/>
        <v>0</v>
      </c>
      <c r="L178" s="59">
        <f>+L179</f>
        <v>82951548959</v>
      </c>
      <c r="M178" s="323">
        <f t="shared" si="128"/>
        <v>9.0724693589070583E-3</v>
      </c>
      <c r="N178" s="59">
        <f t="shared" si="153"/>
        <v>0</v>
      </c>
      <c r="O178" s="59">
        <f t="shared" si="153"/>
        <v>82951548959</v>
      </c>
      <c r="P178" s="59">
        <f t="shared" si="153"/>
        <v>0</v>
      </c>
      <c r="Q178" s="59">
        <f t="shared" si="153"/>
        <v>82951548959</v>
      </c>
      <c r="R178" s="59">
        <f t="shared" si="153"/>
        <v>0</v>
      </c>
      <c r="S178" s="59">
        <f t="shared" si="153"/>
        <v>0</v>
      </c>
      <c r="T178" s="59">
        <f t="shared" si="153"/>
        <v>20567796812</v>
      </c>
      <c r="U178" s="59">
        <f t="shared" si="153"/>
        <v>62383752147</v>
      </c>
      <c r="V178" s="59">
        <f t="shared" si="153"/>
        <v>20567796812</v>
      </c>
      <c r="W178" s="59">
        <f t="shared" si="153"/>
        <v>0</v>
      </c>
      <c r="X178" s="176">
        <f t="shared" si="130"/>
        <v>1</v>
      </c>
      <c r="Y178" s="176">
        <f t="shared" si="131"/>
        <v>0.24794952077586799</v>
      </c>
      <c r="Z178" s="176">
        <f t="shared" si="132"/>
        <v>0.24794952077586799</v>
      </c>
      <c r="AA178" s="176">
        <f t="shared" si="110"/>
        <v>0.24794952077586799</v>
      </c>
      <c r="AB178" s="177">
        <f t="shared" si="126"/>
        <v>1</v>
      </c>
    </row>
    <row r="179" spans="1:28" ht="42" customHeight="1" x14ac:dyDescent="0.25">
      <c r="A179" s="113" t="s">
        <v>508</v>
      </c>
      <c r="B179" s="32" t="s">
        <v>37</v>
      </c>
      <c r="C179" s="32">
        <v>10</v>
      </c>
      <c r="D179" s="32" t="s">
        <v>38</v>
      </c>
      <c r="E179" s="39" t="s">
        <v>455</v>
      </c>
      <c r="F179" s="59">
        <f t="shared" si="152"/>
        <v>82951548959</v>
      </c>
      <c r="G179" s="59">
        <f t="shared" si="152"/>
        <v>0</v>
      </c>
      <c r="H179" s="59">
        <f t="shared" si="152"/>
        <v>0</v>
      </c>
      <c r="I179" s="59">
        <f t="shared" si="152"/>
        <v>0</v>
      </c>
      <c r="J179" s="59">
        <f t="shared" si="152"/>
        <v>0</v>
      </c>
      <c r="K179" s="40">
        <f t="shared" si="134"/>
        <v>0</v>
      </c>
      <c r="L179" s="59">
        <f>+L180</f>
        <v>82951548959</v>
      </c>
      <c r="M179" s="323">
        <f t="shared" si="128"/>
        <v>9.0724693589070583E-3</v>
      </c>
      <c r="N179" s="59">
        <f t="shared" si="153"/>
        <v>0</v>
      </c>
      <c r="O179" s="59">
        <f t="shared" si="153"/>
        <v>82951548959</v>
      </c>
      <c r="P179" s="59">
        <f t="shared" si="153"/>
        <v>0</v>
      </c>
      <c r="Q179" s="59">
        <f t="shared" si="153"/>
        <v>82951548959</v>
      </c>
      <c r="R179" s="59">
        <f t="shared" si="153"/>
        <v>0</v>
      </c>
      <c r="S179" s="59">
        <f t="shared" si="153"/>
        <v>0</v>
      </c>
      <c r="T179" s="59">
        <f t="shared" si="153"/>
        <v>20567796812</v>
      </c>
      <c r="U179" s="59">
        <f t="shared" si="153"/>
        <v>62383752147</v>
      </c>
      <c r="V179" s="59">
        <f t="shared" si="153"/>
        <v>20567796812</v>
      </c>
      <c r="W179" s="59">
        <f t="shared" si="153"/>
        <v>0</v>
      </c>
      <c r="X179" s="176">
        <f t="shared" si="130"/>
        <v>1</v>
      </c>
      <c r="Y179" s="176">
        <f t="shared" si="131"/>
        <v>0.24794952077586799</v>
      </c>
      <c r="Z179" s="176">
        <f t="shared" si="132"/>
        <v>0.24794952077586799</v>
      </c>
      <c r="AA179" s="176">
        <f t="shared" si="110"/>
        <v>0.24794952077586799</v>
      </c>
      <c r="AB179" s="177">
        <f t="shared" si="126"/>
        <v>1</v>
      </c>
    </row>
    <row r="180" spans="1:28" ht="42" customHeight="1" x14ac:dyDescent="0.25">
      <c r="A180" s="114" t="s">
        <v>509</v>
      </c>
      <c r="B180" s="43" t="s">
        <v>37</v>
      </c>
      <c r="C180" s="43">
        <v>10</v>
      </c>
      <c r="D180" s="43" t="s">
        <v>38</v>
      </c>
      <c r="E180" s="44" t="s">
        <v>268</v>
      </c>
      <c r="F180" s="45">
        <v>82951548959</v>
      </c>
      <c r="G180" s="45">
        <v>0</v>
      </c>
      <c r="H180" s="45">
        <v>0</v>
      </c>
      <c r="I180" s="45">
        <v>0</v>
      </c>
      <c r="J180" s="45">
        <v>0</v>
      </c>
      <c r="K180" s="45">
        <f t="shared" si="134"/>
        <v>0</v>
      </c>
      <c r="L180" s="46">
        <f>+F180+K180</f>
        <v>82951548959</v>
      </c>
      <c r="M180" s="86">
        <f t="shared" si="128"/>
        <v>9.0724693589070583E-3</v>
      </c>
      <c r="N180" s="45">
        <v>0</v>
      </c>
      <c r="O180" s="45">
        <v>82951548959</v>
      </c>
      <c r="P180" s="45">
        <f>L180-O180</f>
        <v>0</v>
      </c>
      <c r="Q180" s="45">
        <v>82951548959</v>
      </c>
      <c r="R180" s="45">
        <f>+L180-Q180</f>
        <v>0</v>
      </c>
      <c r="S180" s="45">
        <f>O180-Q180</f>
        <v>0</v>
      </c>
      <c r="T180" s="45">
        <v>20567796812</v>
      </c>
      <c r="U180" s="45">
        <f>+Q180-T180</f>
        <v>62383752147</v>
      </c>
      <c r="V180" s="45">
        <v>20567796812</v>
      </c>
      <c r="W180" s="48">
        <f>+T180-V180</f>
        <v>0</v>
      </c>
      <c r="X180" s="54">
        <f t="shared" si="130"/>
        <v>1</v>
      </c>
      <c r="Y180" s="54">
        <f t="shared" si="131"/>
        <v>0.24794952077586799</v>
      </c>
      <c r="Z180" s="54">
        <f t="shared" si="132"/>
        <v>0.24794952077586799</v>
      </c>
      <c r="AA180" s="54">
        <f t="shared" si="110"/>
        <v>0.24794952077586799</v>
      </c>
      <c r="AB180" s="178">
        <f t="shared" si="126"/>
        <v>1</v>
      </c>
    </row>
    <row r="181" spans="1:28" ht="84.75" customHeight="1" x14ac:dyDescent="0.25">
      <c r="A181" s="113" t="s">
        <v>510</v>
      </c>
      <c r="B181" s="32" t="s">
        <v>37</v>
      </c>
      <c r="C181" s="32">
        <v>10</v>
      </c>
      <c r="D181" s="32" t="s">
        <v>38</v>
      </c>
      <c r="E181" s="39" t="s">
        <v>511</v>
      </c>
      <c r="F181" s="59">
        <f t="shared" ref="F181:J183" si="154">+F182</f>
        <v>221019698527</v>
      </c>
      <c r="G181" s="59">
        <f t="shared" si="154"/>
        <v>0</v>
      </c>
      <c r="H181" s="59">
        <f t="shared" si="154"/>
        <v>0</v>
      </c>
      <c r="I181" s="59">
        <f t="shared" si="154"/>
        <v>0</v>
      </c>
      <c r="J181" s="59">
        <f t="shared" si="154"/>
        <v>0</v>
      </c>
      <c r="K181" s="40">
        <f t="shared" si="134"/>
        <v>0</v>
      </c>
      <c r="L181" s="59">
        <f>+L182</f>
        <v>221019698527</v>
      </c>
      <c r="M181" s="323">
        <f t="shared" si="128"/>
        <v>2.4173080162640234E-2</v>
      </c>
      <c r="N181" s="59">
        <f t="shared" ref="N181:W183" si="155">+N182</f>
        <v>0</v>
      </c>
      <c r="O181" s="59">
        <f t="shared" si="155"/>
        <v>221019698527</v>
      </c>
      <c r="P181" s="59">
        <f t="shared" si="155"/>
        <v>0</v>
      </c>
      <c r="Q181" s="59">
        <f t="shared" si="155"/>
        <v>221019698527</v>
      </c>
      <c r="R181" s="59">
        <f t="shared" si="155"/>
        <v>0</v>
      </c>
      <c r="S181" s="59">
        <f t="shared" si="155"/>
        <v>0</v>
      </c>
      <c r="T181" s="59">
        <f t="shared" si="155"/>
        <v>66823866756</v>
      </c>
      <c r="U181" s="59">
        <f t="shared" si="155"/>
        <v>154195831771</v>
      </c>
      <c r="V181" s="59">
        <f t="shared" si="155"/>
        <v>66823866756</v>
      </c>
      <c r="W181" s="59">
        <f t="shared" si="155"/>
        <v>0</v>
      </c>
      <c r="X181" s="176">
        <f t="shared" si="130"/>
        <v>1</v>
      </c>
      <c r="Y181" s="176">
        <f t="shared" si="131"/>
        <v>0.30234348884444218</v>
      </c>
      <c r="Z181" s="176">
        <f t="shared" si="132"/>
        <v>0.30234348884444218</v>
      </c>
      <c r="AA181" s="176">
        <f t="shared" si="110"/>
        <v>0.30234348884444218</v>
      </c>
      <c r="AB181" s="177">
        <f t="shared" si="126"/>
        <v>1</v>
      </c>
    </row>
    <row r="182" spans="1:28" ht="74.25" customHeight="1" x14ac:dyDescent="0.25">
      <c r="A182" s="113" t="s">
        <v>512</v>
      </c>
      <c r="B182" s="32" t="s">
        <v>37</v>
      </c>
      <c r="C182" s="32">
        <v>10</v>
      </c>
      <c r="D182" s="32" t="s">
        <v>38</v>
      </c>
      <c r="E182" s="39" t="s">
        <v>257</v>
      </c>
      <c r="F182" s="59">
        <f t="shared" si="154"/>
        <v>221019698527</v>
      </c>
      <c r="G182" s="59">
        <f t="shared" si="154"/>
        <v>0</v>
      </c>
      <c r="H182" s="59">
        <f t="shared" si="154"/>
        <v>0</v>
      </c>
      <c r="I182" s="59">
        <f t="shared" si="154"/>
        <v>0</v>
      </c>
      <c r="J182" s="59">
        <f t="shared" si="154"/>
        <v>0</v>
      </c>
      <c r="K182" s="40">
        <f t="shared" si="134"/>
        <v>0</v>
      </c>
      <c r="L182" s="59">
        <f>+L183</f>
        <v>221019698527</v>
      </c>
      <c r="M182" s="323">
        <f t="shared" si="128"/>
        <v>2.4173080162640234E-2</v>
      </c>
      <c r="N182" s="59">
        <f t="shared" si="155"/>
        <v>0</v>
      </c>
      <c r="O182" s="59">
        <f t="shared" si="155"/>
        <v>221019698527</v>
      </c>
      <c r="P182" s="59">
        <f t="shared" si="155"/>
        <v>0</v>
      </c>
      <c r="Q182" s="59">
        <f t="shared" si="155"/>
        <v>221019698527</v>
      </c>
      <c r="R182" s="59">
        <f t="shared" si="155"/>
        <v>0</v>
      </c>
      <c r="S182" s="59">
        <f t="shared" si="155"/>
        <v>0</v>
      </c>
      <c r="T182" s="59">
        <f t="shared" si="155"/>
        <v>66823866756</v>
      </c>
      <c r="U182" s="59">
        <f t="shared" si="155"/>
        <v>154195831771</v>
      </c>
      <c r="V182" s="59">
        <f t="shared" si="155"/>
        <v>66823866756</v>
      </c>
      <c r="W182" s="59">
        <f t="shared" si="155"/>
        <v>0</v>
      </c>
      <c r="X182" s="176">
        <f t="shared" si="130"/>
        <v>1</v>
      </c>
      <c r="Y182" s="176">
        <f t="shared" si="131"/>
        <v>0.30234348884444218</v>
      </c>
      <c r="Z182" s="176">
        <f t="shared" si="132"/>
        <v>0.30234348884444218</v>
      </c>
      <c r="AA182" s="176">
        <f t="shared" si="110"/>
        <v>0.30234348884444218</v>
      </c>
      <c r="AB182" s="177">
        <f t="shared" si="126"/>
        <v>1</v>
      </c>
    </row>
    <row r="183" spans="1:28" ht="42" customHeight="1" x14ac:dyDescent="0.25">
      <c r="A183" s="113" t="s">
        <v>513</v>
      </c>
      <c r="B183" s="32" t="s">
        <v>37</v>
      </c>
      <c r="C183" s="32">
        <v>10</v>
      </c>
      <c r="D183" s="32" t="s">
        <v>38</v>
      </c>
      <c r="E183" s="39" t="s">
        <v>455</v>
      </c>
      <c r="F183" s="59">
        <f t="shared" si="154"/>
        <v>221019698527</v>
      </c>
      <c r="G183" s="59">
        <f t="shared" si="154"/>
        <v>0</v>
      </c>
      <c r="H183" s="59">
        <f t="shared" si="154"/>
        <v>0</v>
      </c>
      <c r="I183" s="59">
        <f t="shared" si="154"/>
        <v>0</v>
      </c>
      <c r="J183" s="59">
        <f t="shared" si="154"/>
        <v>0</v>
      </c>
      <c r="K183" s="40">
        <f t="shared" si="134"/>
        <v>0</v>
      </c>
      <c r="L183" s="59">
        <f>+L184</f>
        <v>221019698527</v>
      </c>
      <c r="M183" s="323">
        <f t="shared" si="128"/>
        <v>2.4173080162640234E-2</v>
      </c>
      <c r="N183" s="59">
        <f t="shared" si="155"/>
        <v>0</v>
      </c>
      <c r="O183" s="59">
        <f t="shared" si="155"/>
        <v>221019698527</v>
      </c>
      <c r="P183" s="59">
        <f t="shared" si="155"/>
        <v>0</v>
      </c>
      <c r="Q183" s="59">
        <f t="shared" si="155"/>
        <v>221019698527</v>
      </c>
      <c r="R183" s="59">
        <f t="shared" si="155"/>
        <v>0</v>
      </c>
      <c r="S183" s="59">
        <f t="shared" si="155"/>
        <v>0</v>
      </c>
      <c r="T183" s="59">
        <f t="shared" si="155"/>
        <v>66823866756</v>
      </c>
      <c r="U183" s="59">
        <f t="shared" si="155"/>
        <v>154195831771</v>
      </c>
      <c r="V183" s="59">
        <f t="shared" si="155"/>
        <v>66823866756</v>
      </c>
      <c r="W183" s="59">
        <f t="shared" si="155"/>
        <v>0</v>
      </c>
      <c r="X183" s="176">
        <f t="shared" si="130"/>
        <v>1</v>
      </c>
      <c r="Y183" s="176">
        <f t="shared" si="131"/>
        <v>0.30234348884444218</v>
      </c>
      <c r="Z183" s="176">
        <f t="shared" si="132"/>
        <v>0.30234348884444218</v>
      </c>
      <c r="AA183" s="176">
        <f t="shared" ref="AA183:AA228" si="156">+T183/Q183</f>
        <v>0.30234348884444218</v>
      </c>
      <c r="AB183" s="177">
        <f t="shared" si="126"/>
        <v>1</v>
      </c>
    </row>
    <row r="184" spans="1:28" ht="42" customHeight="1" x14ac:dyDescent="0.25">
      <c r="A184" s="114" t="s">
        <v>514</v>
      </c>
      <c r="B184" s="43" t="s">
        <v>37</v>
      </c>
      <c r="C184" s="43">
        <v>10</v>
      </c>
      <c r="D184" s="43" t="s">
        <v>38</v>
      </c>
      <c r="E184" s="44" t="s">
        <v>268</v>
      </c>
      <c r="F184" s="45">
        <v>221019698527</v>
      </c>
      <c r="G184" s="45">
        <v>0</v>
      </c>
      <c r="H184" s="45">
        <v>0</v>
      </c>
      <c r="I184" s="45">
        <v>0</v>
      </c>
      <c r="J184" s="45">
        <v>0</v>
      </c>
      <c r="K184" s="45">
        <f t="shared" si="134"/>
        <v>0</v>
      </c>
      <c r="L184" s="46">
        <f>+F184+K184</f>
        <v>221019698527</v>
      </c>
      <c r="M184" s="86">
        <f t="shared" si="128"/>
        <v>2.4173080162640234E-2</v>
      </c>
      <c r="N184" s="45">
        <v>0</v>
      </c>
      <c r="O184" s="45">
        <v>221019698527</v>
      </c>
      <c r="P184" s="45">
        <f>L184-O184</f>
        <v>0</v>
      </c>
      <c r="Q184" s="45">
        <v>221019698527</v>
      </c>
      <c r="R184" s="45">
        <f>+L184-Q184</f>
        <v>0</v>
      </c>
      <c r="S184" s="45">
        <f>O184-Q184</f>
        <v>0</v>
      </c>
      <c r="T184" s="45">
        <v>66823866756</v>
      </c>
      <c r="U184" s="45">
        <f>+Q184-T184</f>
        <v>154195831771</v>
      </c>
      <c r="V184" s="45">
        <v>66823866756</v>
      </c>
      <c r="W184" s="48">
        <f>+T184-V184</f>
        <v>0</v>
      </c>
      <c r="X184" s="54">
        <f t="shared" si="130"/>
        <v>1</v>
      </c>
      <c r="Y184" s="54">
        <f t="shared" si="131"/>
        <v>0.30234348884444218</v>
      </c>
      <c r="Z184" s="54">
        <f t="shared" si="132"/>
        <v>0.30234348884444218</v>
      </c>
      <c r="AA184" s="54">
        <f t="shared" si="156"/>
        <v>0.30234348884444218</v>
      </c>
      <c r="AB184" s="178">
        <f t="shared" si="126"/>
        <v>1</v>
      </c>
    </row>
    <row r="185" spans="1:28" ht="63" customHeight="1" x14ac:dyDescent="0.25">
      <c r="A185" s="113" t="s">
        <v>515</v>
      </c>
      <c r="B185" s="32" t="s">
        <v>37</v>
      </c>
      <c r="C185" s="32">
        <v>10</v>
      </c>
      <c r="D185" s="32" t="s">
        <v>38</v>
      </c>
      <c r="E185" s="39" t="s">
        <v>516</v>
      </c>
      <c r="F185" s="59">
        <f t="shared" ref="F185:J187" si="157">+F186</f>
        <v>185800340558</v>
      </c>
      <c r="G185" s="59">
        <f t="shared" si="157"/>
        <v>0</v>
      </c>
      <c r="H185" s="59">
        <f t="shared" si="157"/>
        <v>0</v>
      </c>
      <c r="I185" s="59">
        <f t="shared" si="157"/>
        <v>0</v>
      </c>
      <c r="J185" s="59">
        <f t="shared" si="157"/>
        <v>0</v>
      </c>
      <c r="K185" s="40">
        <f t="shared" si="134"/>
        <v>0</v>
      </c>
      <c r="L185" s="59">
        <f>+L186</f>
        <v>185800340558</v>
      </c>
      <c r="M185" s="323">
        <f t="shared" si="128"/>
        <v>2.0321114165331826E-2</v>
      </c>
      <c r="N185" s="59">
        <f t="shared" ref="N185:W187" si="158">+N186</f>
        <v>0</v>
      </c>
      <c r="O185" s="59">
        <f t="shared" si="158"/>
        <v>185800340558</v>
      </c>
      <c r="P185" s="59">
        <f t="shared" si="158"/>
        <v>0</v>
      </c>
      <c r="Q185" s="59">
        <f t="shared" si="158"/>
        <v>185800340558</v>
      </c>
      <c r="R185" s="59">
        <f t="shared" si="158"/>
        <v>0</v>
      </c>
      <c r="S185" s="59">
        <f t="shared" si="158"/>
        <v>0</v>
      </c>
      <c r="T185" s="59">
        <f t="shared" si="158"/>
        <v>65349904177</v>
      </c>
      <c r="U185" s="59">
        <f t="shared" si="158"/>
        <v>120450436381</v>
      </c>
      <c r="V185" s="59">
        <f t="shared" si="158"/>
        <v>65349904177</v>
      </c>
      <c r="W185" s="59">
        <f t="shared" si="158"/>
        <v>0</v>
      </c>
      <c r="X185" s="176">
        <f t="shared" si="130"/>
        <v>1</v>
      </c>
      <c r="Y185" s="176">
        <f t="shared" si="131"/>
        <v>0.35172112161226193</v>
      </c>
      <c r="Z185" s="176">
        <f t="shared" si="132"/>
        <v>0.35172112161226193</v>
      </c>
      <c r="AA185" s="176">
        <f t="shared" si="156"/>
        <v>0.35172112161226193</v>
      </c>
      <c r="AB185" s="177">
        <f t="shared" si="126"/>
        <v>1</v>
      </c>
    </row>
    <row r="186" spans="1:28" ht="76.5" customHeight="1" x14ac:dyDescent="0.25">
      <c r="A186" s="113" t="s">
        <v>517</v>
      </c>
      <c r="B186" s="32" t="s">
        <v>37</v>
      </c>
      <c r="C186" s="32">
        <v>10</v>
      </c>
      <c r="D186" s="32" t="s">
        <v>38</v>
      </c>
      <c r="E186" s="39" t="s">
        <v>257</v>
      </c>
      <c r="F186" s="59">
        <f t="shared" si="157"/>
        <v>185800340558</v>
      </c>
      <c r="G186" s="59">
        <f t="shared" si="157"/>
        <v>0</v>
      </c>
      <c r="H186" s="59">
        <f t="shared" si="157"/>
        <v>0</v>
      </c>
      <c r="I186" s="59">
        <f t="shared" si="157"/>
        <v>0</v>
      </c>
      <c r="J186" s="59">
        <f t="shared" si="157"/>
        <v>0</v>
      </c>
      <c r="K186" s="40">
        <f t="shared" si="134"/>
        <v>0</v>
      </c>
      <c r="L186" s="59">
        <f>+L187</f>
        <v>185800340558</v>
      </c>
      <c r="M186" s="323">
        <f t="shared" si="128"/>
        <v>2.0321114165331826E-2</v>
      </c>
      <c r="N186" s="59">
        <f t="shared" si="158"/>
        <v>0</v>
      </c>
      <c r="O186" s="59">
        <f t="shared" si="158"/>
        <v>185800340558</v>
      </c>
      <c r="P186" s="59">
        <f t="shared" si="158"/>
        <v>0</v>
      </c>
      <c r="Q186" s="59">
        <f t="shared" si="158"/>
        <v>185800340558</v>
      </c>
      <c r="R186" s="59">
        <f t="shared" si="158"/>
        <v>0</v>
      </c>
      <c r="S186" s="59">
        <f t="shared" si="158"/>
        <v>0</v>
      </c>
      <c r="T186" s="59">
        <f t="shared" si="158"/>
        <v>65349904177</v>
      </c>
      <c r="U186" s="59">
        <f t="shared" si="158"/>
        <v>120450436381</v>
      </c>
      <c r="V186" s="59">
        <f t="shared" si="158"/>
        <v>65349904177</v>
      </c>
      <c r="W186" s="59">
        <f t="shared" si="158"/>
        <v>0</v>
      </c>
      <c r="X186" s="176">
        <f t="shared" si="130"/>
        <v>1</v>
      </c>
      <c r="Y186" s="176">
        <f t="shared" si="131"/>
        <v>0.35172112161226193</v>
      </c>
      <c r="Z186" s="176">
        <f t="shared" si="132"/>
        <v>0.35172112161226193</v>
      </c>
      <c r="AA186" s="176">
        <f t="shared" si="156"/>
        <v>0.35172112161226193</v>
      </c>
      <c r="AB186" s="177">
        <f t="shared" si="126"/>
        <v>1</v>
      </c>
    </row>
    <row r="187" spans="1:28" ht="42" customHeight="1" x14ac:dyDescent="0.25">
      <c r="A187" s="113" t="s">
        <v>518</v>
      </c>
      <c r="B187" s="32" t="s">
        <v>37</v>
      </c>
      <c r="C187" s="32">
        <v>10</v>
      </c>
      <c r="D187" s="32" t="s">
        <v>38</v>
      </c>
      <c r="E187" s="39" t="s">
        <v>455</v>
      </c>
      <c r="F187" s="59">
        <f t="shared" si="157"/>
        <v>185800340558</v>
      </c>
      <c r="G187" s="59">
        <f t="shared" si="157"/>
        <v>0</v>
      </c>
      <c r="H187" s="59">
        <f t="shared" si="157"/>
        <v>0</v>
      </c>
      <c r="I187" s="59">
        <f t="shared" si="157"/>
        <v>0</v>
      </c>
      <c r="J187" s="59">
        <f t="shared" si="157"/>
        <v>0</v>
      </c>
      <c r="K187" s="40">
        <f t="shared" si="134"/>
        <v>0</v>
      </c>
      <c r="L187" s="59">
        <f>+L188</f>
        <v>185800340558</v>
      </c>
      <c r="M187" s="323">
        <f t="shared" si="128"/>
        <v>2.0321114165331826E-2</v>
      </c>
      <c r="N187" s="59">
        <f t="shared" si="158"/>
        <v>0</v>
      </c>
      <c r="O187" s="59">
        <f t="shared" si="158"/>
        <v>185800340558</v>
      </c>
      <c r="P187" s="59">
        <f t="shared" si="158"/>
        <v>0</v>
      </c>
      <c r="Q187" s="59">
        <f t="shared" si="158"/>
        <v>185800340558</v>
      </c>
      <c r="R187" s="59">
        <f t="shared" si="158"/>
        <v>0</v>
      </c>
      <c r="S187" s="59">
        <f t="shared" si="158"/>
        <v>0</v>
      </c>
      <c r="T187" s="59">
        <f t="shared" si="158"/>
        <v>65349904177</v>
      </c>
      <c r="U187" s="59">
        <f t="shared" si="158"/>
        <v>120450436381</v>
      </c>
      <c r="V187" s="59">
        <f t="shared" si="158"/>
        <v>65349904177</v>
      </c>
      <c r="W187" s="59">
        <f t="shared" si="158"/>
        <v>0</v>
      </c>
      <c r="X187" s="176">
        <f t="shared" si="130"/>
        <v>1</v>
      </c>
      <c r="Y187" s="176">
        <f t="shared" si="131"/>
        <v>0.35172112161226193</v>
      </c>
      <c r="Z187" s="176">
        <f t="shared" si="132"/>
        <v>0.35172112161226193</v>
      </c>
      <c r="AA187" s="176">
        <f t="shared" si="156"/>
        <v>0.35172112161226193</v>
      </c>
      <c r="AB187" s="177">
        <f t="shared" si="126"/>
        <v>1</v>
      </c>
    </row>
    <row r="188" spans="1:28" ht="42" customHeight="1" x14ac:dyDescent="0.25">
      <c r="A188" s="114" t="s">
        <v>519</v>
      </c>
      <c r="B188" s="124" t="s">
        <v>37</v>
      </c>
      <c r="C188" s="43">
        <v>10</v>
      </c>
      <c r="D188" s="43" t="s">
        <v>38</v>
      </c>
      <c r="E188" s="44" t="s">
        <v>268</v>
      </c>
      <c r="F188" s="45">
        <v>185800340558</v>
      </c>
      <c r="G188" s="45">
        <v>0</v>
      </c>
      <c r="H188" s="45">
        <v>0</v>
      </c>
      <c r="I188" s="45">
        <v>0</v>
      </c>
      <c r="J188" s="45">
        <v>0</v>
      </c>
      <c r="K188" s="45">
        <f t="shared" si="134"/>
        <v>0</v>
      </c>
      <c r="L188" s="46">
        <f>+F188+K188</f>
        <v>185800340558</v>
      </c>
      <c r="M188" s="86">
        <f t="shared" si="128"/>
        <v>2.0321114165331826E-2</v>
      </c>
      <c r="N188" s="45">
        <v>0</v>
      </c>
      <c r="O188" s="45">
        <v>185800340558</v>
      </c>
      <c r="P188" s="45">
        <f>L188-O188</f>
        <v>0</v>
      </c>
      <c r="Q188" s="45">
        <v>185800340558</v>
      </c>
      <c r="R188" s="45">
        <f>+L188-Q188</f>
        <v>0</v>
      </c>
      <c r="S188" s="45">
        <f>O188-Q188</f>
        <v>0</v>
      </c>
      <c r="T188" s="45">
        <v>65349904177</v>
      </c>
      <c r="U188" s="45">
        <f>+Q188-T188</f>
        <v>120450436381</v>
      </c>
      <c r="V188" s="45">
        <v>65349904177</v>
      </c>
      <c r="W188" s="48">
        <f>+T188-V188</f>
        <v>0</v>
      </c>
      <c r="X188" s="54">
        <f t="shared" si="130"/>
        <v>1</v>
      </c>
      <c r="Y188" s="54">
        <f t="shared" si="131"/>
        <v>0.35172112161226193</v>
      </c>
      <c r="Z188" s="54">
        <f t="shared" si="132"/>
        <v>0.35172112161226193</v>
      </c>
      <c r="AA188" s="54">
        <f t="shared" si="156"/>
        <v>0.35172112161226193</v>
      </c>
      <c r="AB188" s="178">
        <f t="shared" si="126"/>
        <v>1</v>
      </c>
    </row>
    <row r="189" spans="1:28" ht="81" customHeight="1" x14ac:dyDescent="0.25">
      <c r="A189" s="113" t="s">
        <v>520</v>
      </c>
      <c r="B189" s="32" t="s">
        <v>37</v>
      </c>
      <c r="C189" s="32">
        <v>10</v>
      </c>
      <c r="D189" s="32" t="s">
        <v>38</v>
      </c>
      <c r="E189" s="39" t="s">
        <v>521</v>
      </c>
      <c r="F189" s="59">
        <f t="shared" ref="F189:J191" si="159">+F190</f>
        <v>287710998062</v>
      </c>
      <c r="G189" s="59">
        <f t="shared" si="159"/>
        <v>0</v>
      </c>
      <c r="H189" s="59">
        <f t="shared" si="159"/>
        <v>0</v>
      </c>
      <c r="I189" s="59">
        <f t="shared" si="159"/>
        <v>0</v>
      </c>
      <c r="J189" s="59">
        <f t="shared" si="159"/>
        <v>0</v>
      </c>
      <c r="K189" s="40">
        <f t="shared" si="134"/>
        <v>0</v>
      </c>
      <c r="L189" s="59">
        <f>+L190</f>
        <v>287710998062</v>
      </c>
      <c r="M189" s="323">
        <f t="shared" si="128"/>
        <v>3.1467154584759072E-2</v>
      </c>
      <c r="N189" s="59">
        <f t="shared" ref="N189:W191" si="160">+N190</f>
        <v>0</v>
      </c>
      <c r="O189" s="59">
        <f t="shared" si="160"/>
        <v>287710998062</v>
      </c>
      <c r="P189" s="59">
        <f t="shared" si="160"/>
        <v>0</v>
      </c>
      <c r="Q189" s="59">
        <f t="shared" si="160"/>
        <v>287710998062</v>
      </c>
      <c r="R189" s="59">
        <f t="shared" si="160"/>
        <v>0</v>
      </c>
      <c r="S189" s="59">
        <f t="shared" si="160"/>
        <v>0</v>
      </c>
      <c r="T189" s="59">
        <f t="shared" si="160"/>
        <v>125576980029</v>
      </c>
      <c r="U189" s="59">
        <f t="shared" si="160"/>
        <v>162134018033</v>
      </c>
      <c r="V189" s="59">
        <f t="shared" si="160"/>
        <v>125576980029</v>
      </c>
      <c r="W189" s="59">
        <f t="shared" si="160"/>
        <v>0</v>
      </c>
      <c r="X189" s="176">
        <f t="shared" si="130"/>
        <v>1</v>
      </c>
      <c r="Y189" s="176">
        <f t="shared" si="131"/>
        <v>0.43646916827954874</v>
      </c>
      <c r="Z189" s="176">
        <f t="shared" si="132"/>
        <v>0.43646916827954874</v>
      </c>
      <c r="AA189" s="176">
        <f t="shared" si="156"/>
        <v>0.43646916827954874</v>
      </c>
      <c r="AB189" s="177">
        <f t="shared" si="126"/>
        <v>1</v>
      </c>
    </row>
    <row r="190" spans="1:28" ht="81" customHeight="1" x14ac:dyDescent="0.25">
      <c r="A190" s="113" t="s">
        <v>522</v>
      </c>
      <c r="B190" s="32" t="s">
        <v>37</v>
      </c>
      <c r="C190" s="32">
        <v>10</v>
      </c>
      <c r="D190" s="32" t="s">
        <v>38</v>
      </c>
      <c r="E190" s="39" t="s">
        <v>257</v>
      </c>
      <c r="F190" s="59">
        <f t="shared" si="159"/>
        <v>287710998062</v>
      </c>
      <c r="G190" s="59">
        <f t="shared" si="159"/>
        <v>0</v>
      </c>
      <c r="H190" s="59">
        <f t="shared" si="159"/>
        <v>0</v>
      </c>
      <c r="I190" s="59">
        <f t="shared" si="159"/>
        <v>0</v>
      </c>
      <c r="J190" s="59">
        <f t="shared" si="159"/>
        <v>0</v>
      </c>
      <c r="K190" s="40">
        <f t="shared" si="134"/>
        <v>0</v>
      </c>
      <c r="L190" s="59">
        <f>+L191</f>
        <v>287710998062</v>
      </c>
      <c r="M190" s="323">
        <f t="shared" si="128"/>
        <v>3.1467154584759072E-2</v>
      </c>
      <c r="N190" s="59">
        <f t="shared" si="160"/>
        <v>0</v>
      </c>
      <c r="O190" s="59">
        <f t="shared" si="160"/>
        <v>287710998062</v>
      </c>
      <c r="P190" s="59">
        <f t="shared" si="160"/>
        <v>0</v>
      </c>
      <c r="Q190" s="59">
        <f t="shared" si="160"/>
        <v>287710998062</v>
      </c>
      <c r="R190" s="59">
        <f t="shared" si="160"/>
        <v>0</v>
      </c>
      <c r="S190" s="59">
        <f t="shared" si="160"/>
        <v>0</v>
      </c>
      <c r="T190" s="59">
        <f t="shared" si="160"/>
        <v>125576980029</v>
      </c>
      <c r="U190" s="59">
        <f t="shared" si="160"/>
        <v>162134018033</v>
      </c>
      <c r="V190" s="59">
        <f t="shared" si="160"/>
        <v>125576980029</v>
      </c>
      <c r="W190" s="59">
        <f t="shared" si="160"/>
        <v>0</v>
      </c>
      <c r="X190" s="176">
        <f t="shared" si="130"/>
        <v>1</v>
      </c>
      <c r="Y190" s="176">
        <f t="shared" si="131"/>
        <v>0.43646916827954874</v>
      </c>
      <c r="Z190" s="176">
        <f t="shared" si="132"/>
        <v>0.43646916827954874</v>
      </c>
      <c r="AA190" s="176">
        <f t="shared" si="156"/>
        <v>0.43646916827954874</v>
      </c>
      <c r="AB190" s="177">
        <f t="shared" si="126"/>
        <v>1</v>
      </c>
    </row>
    <row r="191" spans="1:28" ht="42" customHeight="1" x14ac:dyDescent="0.25">
      <c r="A191" s="113" t="s">
        <v>523</v>
      </c>
      <c r="B191" s="32" t="s">
        <v>37</v>
      </c>
      <c r="C191" s="32">
        <v>10</v>
      </c>
      <c r="D191" s="32" t="s">
        <v>38</v>
      </c>
      <c r="E191" s="39" t="s">
        <v>455</v>
      </c>
      <c r="F191" s="59">
        <f t="shared" si="159"/>
        <v>287710998062</v>
      </c>
      <c r="G191" s="59">
        <f t="shared" si="159"/>
        <v>0</v>
      </c>
      <c r="H191" s="59">
        <f t="shared" si="159"/>
        <v>0</v>
      </c>
      <c r="I191" s="59">
        <f t="shared" si="159"/>
        <v>0</v>
      </c>
      <c r="J191" s="59">
        <f t="shared" si="159"/>
        <v>0</v>
      </c>
      <c r="K191" s="40">
        <f t="shared" si="134"/>
        <v>0</v>
      </c>
      <c r="L191" s="59">
        <f>+L192</f>
        <v>287710998062</v>
      </c>
      <c r="M191" s="323">
        <f t="shared" si="128"/>
        <v>3.1467154584759072E-2</v>
      </c>
      <c r="N191" s="59">
        <f t="shared" si="160"/>
        <v>0</v>
      </c>
      <c r="O191" s="59">
        <f t="shared" si="160"/>
        <v>287710998062</v>
      </c>
      <c r="P191" s="59">
        <f t="shared" si="160"/>
        <v>0</v>
      </c>
      <c r="Q191" s="59">
        <f t="shared" si="160"/>
        <v>287710998062</v>
      </c>
      <c r="R191" s="59">
        <f t="shared" si="160"/>
        <v>0</v>
      </c>
      <c r="S191" s="59">
        <f t="shared" si="160"/>
        <v>0</v>
      </c>
      <c r="T191" s="59">
        <f t="shared" si="160"/>
        <v>125576980029</v>
      </c>
      <c r="U191" s="59">
        <f t="shared" si="160"/>
        <v>162134018033</v>
      </c>
      <c r="V191" s="59">
        <f t="shared" si="160"/>
        <v>125576980029</v>
      </c>
      <c r="W191" s="59">
        <f t="shared" si="160"/>
        <v>0</v>
      </c>
      <c r="X191" s="176">
        <f t="shared" si="130"/>
        <v>1</v>
      </c>
      <c r="Y191" s="176">
        <f t="shared" si="131"/>
        <v>0.43646916827954874</v>
      </c>
      <c r="Z191" s="176">
        <f t="shared" si="132"/>
        <v>0.43646916827954874</v>
      </c>
      <c r="AA191" s="176">
        <f t="shared" si="156"/>
        <v>0.43646916827954874</v>
      </c>
      <c r="AB191" s="177">
        <f t="shared" si="126"/>
        <v>1</v>
      </c>
    </row>
    <row r="192" spans="1:28" ht="42" customHeight="1" x14ac:dyDescent="0.25">
      <c r="A192" s="114" t="s">
        <v>524</v>
      </c>
      <c r="B192" s="43" t="s">
        <v>37</v>
      </c>
      <c r="C192" s="43">
        <v>10</v>
      </c>
      <c r="D192" s="43" t="s">
        <v>38</v>
      </c>
      <c r="E192" s="44" t="s">
        <v>268</v>
      </c>
      <c r="F192" s="45">
        <v>287710998062</v>
      </c>
      <c r="G192" s="45">
        <v>0</v>
      </c>
      <c r="H192" s="45">
        <v>0</v>
      </c>
      <c r="I192" s="45">
        <v>0</v>
      </c>
      <c r="J192" s="45">
        <v>0</v>
      </c>
      <c r="K192" s="45">
        <f t="shared" si="134"/>
        <v>0</v>
      </c>
      <c r="L192" s="46">
        <f>+F192+K192</f>
        <v>287710998062</v>
      </c>
      <c r="M192" s="86">
        <f t="shared" si="128"/>
        <v>3.1467154584759072E-2</v>
      </c>
      <c r="N192" s="45">
        <v>0</v>
      </c>
      <c r="O192" s="45">
        <v>287710998062</v>
      </c>
      <c r="P192" s="45">
        <f>L192-O192</f>
        <v>0</v>
      </c>
      <c r="Q192" s="45">
        <v>287710998062</v>
      </c>
      <c r="R192" s="45">
        <f>+L192-Q192</f>
        <v>0</v>
      </c>
      <c r="S192" s="45">
        <f>O192-Q192</f>
        <v>0</v>
      </c>
      <c r="T192" s="45">
        <v>125576980029</v>
      </c>
      <c r="U192" s="45">
        <f>+Q192-T192</f>
        <v>162134018033</v>
      </c>
      <c r="V192" s="45">
        <v>125576980029</v>
      </c>
      <c r="W192" s="48">
        <f>+T192-V192</f>
        <v>0</v>
      </c>
      <c r="X192" s="54">
        <f t="shared" si="130"/>
        <v>1</v>
      </c>
      <c r="Y192" s="54">
        <f t="shared" si="131"/>
        <v>0.43646916827954874</v>
      </c>
      <c r="Z192" s="54">
        <f t="shared" si="132"/>
        <v>0.43646916827954874</v>
      </c>
      <c r="AA192" s="54">
        <f t="shared" si="156"/>
        <v>0.43646916827954874</v>
      </c>
      <c r="AB192" s="178">
        <f t="shared" si="126"/>
        <v>1</v>
      </c>
    </row>
    <row r="193" spans="1:28" ht="78.75" customHeight="1" x14ac:dyDescent="0.25">
      <c r="A193" s="113" t="s">
        <v>525</v>
      </c>
      <c r="B193" s="32" t="s">
        <v>37</v>
      </c>
      <c r="C193" s="32">
        <v>10</v>
      </c>
      <c r="D193" s="32" t="s">
        <v>38</v>
      </c>
      <c r="E193" s="39" t="s">
        <v>526</v>
      </c>
      <c r="F193" s="59">
        <f t="shared" ref="F193:J195" si="161">+F194</f>
        <v>346789396196</v>
      </c>
      <c r="G193" s="59">
        <f t="shared" si="161"/>
        <v>0</v>
      </c>
      <c r="H193" s="59">
        <f t="shared" si="161"/>
        <v>0</v>
      </c>
      <c r="I193" s="59">
        <f t="shared" si="161"/>
        <v>0</v>
      </c>
      <c r="J193" s="59">
        <f t="shared" si="161"/>
        <v>0</v>
      </c>
      <c r="K193" s="40">
        <f t="shared" si="134"/>
        <v>0</v>
      </c>
      <c r="L193" s="59">
        <f>+L194</f>
        <v>346789396196</v>
      </c>
      <c r="M193" s="323">
        <f t="shared" si="128"/>
        <v>3.7928600616453381E-2</v>
      </c>
      <c r="N193" s="59">
        <f t="shared" ref="N193:W195" si="162">+N194</f>
        <v>0</v>
      </c>
      <c r="O193" s="59">
        <f t="shared" si="162"/>
        <v>346789396196</v>
      </c>
      <c r="P193" s="59">
        <f t="shared" si="162"/>
        <v>0</v>
      </c>
      <c r="Q193" s="59">
        <f t="shared" si="162"/>
        <v>346789396196</v>
      </c>
      <c r="R193" s="59">
        <f t="shared" si="162"/>
        <v>0</v>
      </c>
      <c r="S193" s="59">
        <f t="shared" si="162"/>
        <v>0</v>
      </c>
      <c r="T193" s="59">
        <f t="shared" si="162"/>
        <v>116840067369</v>
      </c>
      <c r="U193" s="59">
        <f t="shared" si="162"/>
        <v>229949328827</v>
      </c>
      <c r="V193" s="59">
        <f t="shared" si="162"/>
        <v>116840067369</v>
      </c>
      <c r="W193" s="59">
        <f t="shared" si="162"/>
        <v>0</v>
      </c>
      <c r="X193" s="176">
        <f t="shared" si="130"/>
        <v>1</v>
      </c>
      <c r="Y193" s="176">
        <f t="shared" si="131"/>
        <v>0.33691937715120851</v>
      </c>
      <c r="Z193" s="176">
        <f t="shared" si="132"/>
        <v>0.33691937715120851</v>
      </c>
      <c r="AA193" s="176">
        <f t="shared" si="156"/>
        <v>0.33691937715120851</v>
      </c>
      <c r="AB193" s="177">
        <f t="shared" si="126"/>
        <v>1</v>
      </c>
    </row>
    <row r="194" spans="1:28" ht="78.75" customHeight="1" x14ac:dyDescent="0.25">
      <c r="A194" s="113" t="s">
        <v>527</v>
      </c>
      <c r="B194" s="32" t="s">
        <v>37</v>
      </c>
      <c r="C194" s="32">
        <v>10</v>
      </c>
      <c r="D194" s="32" t="s">
        <v>38</v>
      </c>
      <c r="E194" s="39" t="s">
        <v>257</v>
      </c>
      <c r="F194" s="59">
        <f t="shared" si="161"/>
        <v>346789396196</v>
      </c>
      <c r="G194" s="59">
        <f t="shared" si="161"/>
        <v>0</v>
      </c>
      <c r="H194" s="59">
        <f t="shared" si="161"/>
        <v>0</v>
      </c>
      <c r="I194" s="59">
        <f t="shared" si="161"/>
        <v>0</v>
      </c>
      <c r="J194" s="59">
        <f t="shared" si="161"/>
        <v>0</v>
      </c>
      <c r="K194" s="40">
        <f t="shared" si="134"/>
        <v>0</v>
      </c>
      <c r="L194" s="59">
        <f>+L195</f>
        <v>346789396196</v>
      </c>
      <c r="M194" s="323">
        <f t="shared" si="128"/>
        <v>3.7928600616453381E-2</v>
      </c>
      <c r="N194" s="59">
        <f t="shared" si="162"/>
        <v>0</v>
      </c>
      <c r="O194" s="59">
        <f t="shared" si="162"/>
        <v>346789396196</v>
      </c>
      <c r="P194" s="59">
        <f t="shared" si="162"/>
        <v>0</v>
      </c>
      <c r="Q194" s="59">
        <f t="shared" si="162"/>
        <v>346789396196</v>
      </c>
      <c r="R194" s="59">
        <f t="shared" si="162"/>
        <v>0</v>
      </c>
      <c r="S194" s="59">
        <f t="shared" si="162"/>
        <v>0</v>
      </c>
      <c r="T194" s="59">
        <f t="shared" si="162"/>
        <v>116840067369</v>
      </c>
      <c r="U194" s="59">
        <f t="shared" si="162"/>
        <v>229949328827</v>
      </c>
      <c r="V194" s="59">
        <f t="shared" si="162"/>
        <v>116840067369</v>
      </c>
      <c r="W194" s="59">
        <f t="shared" si="162"/>
        <v>0</v>
      </c>
      <c r="X194" s="176">
        <f t="shared" si="130"/>
        <v>1</v>
      </c>
      <c r="Y194" s="176">
        <f t="shared" si="131"/>
        <v>0.33691937715120851</v>
      </c>
      <c r="Z194" s="176">
        <f t="shared" si="132"/>
        <v>0.33691937715120851</v>
      </c>
      <c r="AA194" s="176">
        <f t="shared" si="156"/>
        <v>0.33691937715120851</v>
      </c>
      <c r="AB194" s="177">
        <f t="shared" si="126"/>
        <v>1</v>
      </c>
    </row>
    <row r="195" spans="1:28" ht="42" customHeight="1" x14ac:dyDescent="0.25">
      <c r="A195" s="113" t="s">
        <v>528</v>
      </c>
      <c r="B195" s="32" t="s">
        <v>37</v>
      </c>
      <c r="C195" s="32">
        <v>10</v>
      </c>
      <c r="D195" s="32" t="s">
        <v>38</v>
      </c>
      <c r="E195" s="39" t="s">
        <v>455</v>
      </c>
      <c r="F195" s="59">
        <f t="shared" si="161"/>
        <v>346789396196</v>
      </c>
      <c r="G195" s="59">
        <f t="shared" si="161"/>
        <v>0</v>
      </c>
      <c r="H195" s="59">
        <f t="shared" si="161"/>
        <v>0</v>
      </c>
      <c r="I195" s="59">
        <f t="shared" si="161"/>
        <v>0</v>
      </c>
      <c r="J195" s="59">
        <f t="shared" si="161"/>
        <v>0</v>
      </c>
      <c r="K195" s="40">
        <f t="shared" si="134"/>
        <v>0</v>
      </c>
      <c r="L195" s="59">
        <f>+L196</f>
        <v>346789396196</v>
      </c>
      <c r="M195" s="323">
        <f t="shared" si="128"/>
        <v>3.7928600616453381E-2</v>
      </c>
      <c r="N195" s="59">
        <f t="shared" si="162"/>
        <v>0</v>
      </c>
      <c r="O195" s="59">
        <f t="shared" si="162"/>
        <v>346789396196</v>
      </c>
      <c r="P195" s="59">
        <f t="shared" si="162"/>
        <v>0</v>
      </c>
      <c r="Q195" s="59">
        <f t="shared" si="162"/>
        <v>346789396196</v>
      </c>
      <c r="R195" s="59">
        <f t="shared" si="162"/>
        <v>0</v>
      </c>
      <c r="S195" s="59">
        <f t="shared" si="162"/>
        <v>0</v>
      </c>
      <c r="T195" s="59">
        <f t="shared" si="162"/>
        <v>116840067369</v>
      </c>
      <c r="U195" s="59">
        <f t="shared" si="162"/>
        <v>229949328827</v>
      </c>
      <c r="V195" s="59">
        <f t="shared" si="162"/>
        <v>116840067369</v>
      </c>
      <c r="W195" s="59">
        <f t="shared" si="162"/>
        <v>0</v>
      </c>
      <c r="X195" s="176">
        <f t="shared" si="130"/>
        <v>1</v>
      </c>
      <c r="Y195" s="176">
        <f t="shared" si="131"/>
        <v>0.33691937715120851</v>
      </c>
      <c r="Z195" s="176">
        <f t="shared" si="132"/>
        <v>0.33691937715120851</v>
      </c>
      <c r="AA195" s="176">
        <f t="shared" si="156"/>
        <v>0.33691937715120851</v>
      </c>
      <c r="AB195" s="177">
        <f t="shared" si="126"/>
        <v>1</v>
      </c>
    </row>
    <row r="196" spans="1:28" ht="42" customHeight="1" x14ac:dyDescent="0.25">
      <c r="A196" s="114" t="s">
        <v>529</v>
      </c>
      <c r="B196" s="43" t="s">
        <v>37</v>
      </c>
      <c r="C196" s="43">
        <v>10</v>
      </c>
      <c r="D196" s="43" t="s">
        <v>38</v>
      </c>
      <c r="E196" s="44" t="s">
        <v>268</v>
      </c>
      <c r="F196" s="45">
        <v>346789396196</v>
      </c>
      <c r="G196" s="45">
        <v>0</v>
      </c>
      <c r="H196" s="45">
        <v>0</v>
      </c>
      <c r="I196" s="45">
        <v>0</v>
      </c>
      <c r="J196" s="45">
        <v>0</v>
      </c>
      <c r="K196" s="45">
        <f t="shared" si="134"/>
        <v>0</v>
      </c>
      <c r="L196" s="46">
        <f>+F196+K196</f>
        <v>346789396196</v>
      </c>
      <c r="M196" s="86">
        <f t="shared" si="128"/>
        <v>3.7928600616453381E-2</v>
      </c>
      <c r="N196" s="45">
        <v>0</v>
      </c>
      <c r="O196" s="45">
        <v>346789396196</v>
      </c>
      <c r="P196" s="45">
        <f>L196-O196</f>
        <v>0</v>
      </c>
      <c r="Q196" s="45">
        <v>346789396196</v>
      </c>
      <c r="R196" s="45">
        <f>+L196-Q196</f>
        <v>0</v>
      </c>
      <c r="S196" s="45">
        <f>O196-Q196</f>
        <v>0</v>
      </c>
      <c r="T196" s="45">
        <v>116840067369</v>
      </c>
      <c r="U196" s="45">
        <f>+Q196-T196</f>
        <v>229949328827</v>
      </c>
      <c r="V196" s="45">
        <v>116840067369</v>
      </c>
      <c r="W196" s="48">
        <f>+T196-V196</f>
        <v>0</v>
      </c>
      <c r="X196" s="54">
        <f t="shared" si="130"/>
        <v>1</v>
      </c>
      <c r="Y196" s="54">
        <f t="shared" si="131"/>
        <v>0.33691937715120851</v>
      </c>
      <c r="Z196" s="54">
        <f t="shared" si="132"/>
        <v>0.33691937715120851</v>
      </c>
      <c r="AA196" s="54">
        <f t="shared" si="156"/>
        <v>0.33691937715120851</v>
      </c>
      <c r="AB196" s="178">
        <f t="shared" si="126"/>
        <v>1</v>
      </c>
    </row>
    <row r="197" spans="1:28" ht="84" customHeight="1" x14ac:dyDescent="0.25">
      <c r="A197" s="113" t="s">
        <v>530</v>
      </c>
      <c r="B197" s="32" t="s">
        <v>37</v>
      </c>
      <c r="C197" s="32">
        <v>10</v>
      </c>
      <c r="D197" s="32" t="s">
        <v>38</v>
      </c>
      <c r="E197" s="39" t="s">
        <v>531</v>
      </c>
      <c r="F197" s="59">
        <f t="shared" ref="F197:J199" si="163">+F198</f>
        <v>185507978705</v>
      </c>
      <c r="G197" s="59">
        <f t="shared" si="163"/>
        <v>0</v>
      </c>
      <c r="H197" s="59">
        <f t="shared" si="163"/>
        <v>0</v>
      </c>
      <c r="I197" s="59">
        <f t="shared" si="163"/>
        <v>0</v>
      </c>
      <c r="J197" s="59">
        <f t="shared" si="163"/>
        <v>0</v>
      </c>
      <c r="K197" s="40">
        <f t="shared" si="134"/>
        <v>0</v>
      </c>
      <c r="L197" s="59">
        <f>+L198</f>
        <v>185507978705</v>
      </c>
      <c r="M197" s="323">
        <f t="shared" si="128"/>
        <v>2.0289138343465418E-2</v>
      </c>
      <c r="N197" s="59">
        <f t="shared" ref="N197:W199" si="164">+N198</f>
        <v>0</v>
      </c>
      <c r="O197" s="59">
        <f t="shared" si="164"/>
        <v>185507978705</v>
      </c>
      <c r="P197" s="59">
        <f t="shared" si="164"/>
        <v>0</v>
      </c>
      <c r="Q197" s="59">
        <f t="shared" si="164"/>
        <v>185507978705</v>
      </c>
      <c r="R197" s="59">
        <f t="shared" si="164"/>
        <v>0</v>
      </c>
      <c r="S197" s="59">
        <f t="shared" si="164"/>
        <v>0</v>
      </c>
      <c r="T197" s="59">
        <f t="shared" si="164"/>
        <v>79269234399</v>
      </c>
      <c r="U197" s="59">
        <f t="shared" si="164"/>
        <v>106238744306</v>
      </c>
      <c r="V197" s="59">
        <f t="shared" si="164"/>
        <v>79269234399</v>
      </c>
      <c r="W197" s="59">
        <f t="shared" si="164"/>
        <v>0</v>
      </c>
      <c r="X197" s="176">
        <f t="shared" si="130"/>
        <v>1</v>
      </c>
      <c r="Y197" s="176">
        <f t="shared" si="131"/>
        <v>0.42730902979141488</v>
      </c>
      <c r="Z197" s="176">
        <f t="shared" si="132"/>
        <v>0.42730902979141488</v>
      </c>
      <c r="AA197" s="176">
        <f t="shared" si="156"/>
        <v>0.42730902979141488</v>
      </c>
      <c r="AB197" s="177">
        <f t="shared" ref="AB197:AB228" si="165">+V197/T197</f>
        <v>1</v>
      </c>
    </row>
    <row r="198" spans="1:28" ht="84" customHeight="1" x14ac:dyDescent="0.25">
      <c r="A198" s="113" t="s">
        <v>532</v>
      </c>
      <c r="B198" s="32" t="s">
        <v>37</v>
      </c>
      <c r="C198" s="32">
        <v>10</v>
      </c>
      <c r="D198" s="32" t="s">
        <v>38</v>
      </c>
      <c r="E198" s="39" t="s">
        <v>257</v>
      </c>
      <c r="F198" s="59">
        <f t="shared" si="163"/>
        <v>185507978705</v>
      </c>
      <c r="G198" s="59">
        <f t="shared" si="163"/>
        <v>0</v>
      </c>
      <c r="H198" s="59">
        <f t="shared" si="163"/>
        <v>0</v>
      </c>
      <c r="I198" s="59">
        <f t="shared" si="163"/>
        <v>0</v>
      </c>
      <c r="J198" s="59">
        <f t="shared" si="163"/>
        <v>0</v>
      </c>
      <c r="K198" s="40">
        <f t="shared" si="134"/>
        <v>0</v>
      </c>
      <c r="L198" s="59">
        <f>+L199</f>
        <v>185507978705</v>
      </c>
      <c r="M198" s="323">
        <f t="shared" si="128"/>
        <v>2.0289138343465418E-2</v>
      </c>
      <c r="N198" s="59">
        <f t="shared" si="164"/>
        <v>0</v>
      </c>
      <c r="O198" s="59">
        <f t="shared" si="164"/>
        <v>185507978705</v>
      </c>
      <c r="P198" s="59">
        <f t="shared" si="164"/>
        <v>0</v>
      </c>
      <c r="Q198" s="59">
        <f t="shared" si="164"/>
        <v>185507978705</v>
      </c>
      <c r="R198" s="59">
        <f t="shared" si="164"/>
        <v>0</v>
      </c>
      <c r="S198" s="59">
        <f t="shared" si="164"/>
        <v>0</v>
      </c>
      <c r="T198" s="59">
        <f t="shared" si="164"/>
        <v>79269234399</v>
      </c>
      <c r="U198" s="59">
        <f t="shared" si="164"/>
        <v>106238744306</v>
      </c>
      <c r="V198" s="59">
        <f t="shared" si="164"/>
        <v>79269234399</v>
      </c>
      <c r="W198" s="59">
        <f t="shared" si="164"/>
        <v>0</v>
      </c>
      <c r="X198" s="176">
        <f t="shared" si="130"/>
        <v>1</v>
      </c>
      <c r="Y198" s="176">
        <f t="shared" si="131"/>
        <v>0.42730902979141488</v>
      </c>
      <c r="Z198" s="176">
        <f t="shared" si="132"/>
        <v>0.42730902979141488</v>
      </c>
      <c r="AA198" s="176">
        <f t="shared" si="156"/>
        <v>0.42730902979141488</v>
      </c>
      <c r="AB198" s="177">
        <f t="shared" si="165"/>
        <v>1</v>
      </c>
    </row>
    <row r="199" spans="1:28" ht="42" customHeight="1" x14ac:dyDescent="0.25">
      <c r="A199" s="113" t="s">
        <v>533</v>
      </c>
      <c r="B199" s="32" t="s">
        <v>37</v>
      </c>
      <c r="C199" s="32">
        <v>10</v>
      </c>
      <c r="D199" s="32" t="s">
        <v>38</v>
      </c>
      <c r="E199" s="39" t="s">
        <v>455</v>
      </c>
      <c r="F199" s="59">
        <f t="shared" si="163"/>
        <v>185507978705</v>
      </c>
      <c r="G199" s="59">
        <f t="shared" si="163"/>
        <v>0</v>
      </c>
      <c r="H199" s="59">
        <f t="shared" si="163"/>
        <v>0</v>
      </c>
      <c r="I199" s="59">
        <f t="shared" si="163"/>
        <v>0</v>
      </c>
      <c r="J199" s="59">
        <f t="shared" si="163"/>
        <v>0</v>
      </c>
      <c r="K199" s="40">
        <f t="shared" si="134"/>
        <v>0</v>
      </c>
      <c r="L199" s="59">
        <f>+L200</f>
        <v>185507978705</v>
      </c>
      <c r="M199" s="323">
        <f t="shared" si="128"/>
        <v>2.0289138343465418E-2</v>
      </c>
      <c r="N199" s="59">
        <f t="shared" si="164"/>
        <v>0</v>
      </c>
      <c r="O199" s="59">
        <f t="shared" si="164"/>
        <v>185507978705</v>
      </c>
      <c r="P199" s="59">
        <f t="shared" si="164"/>
        <v>0</v>
      </c>
      <c r="Q199" s="59">
        <f t="shared" si="164"/>
        <v>185507978705</v>
      </c>
      <c r="R199" s="59">
        <f t="shared" si="164"/>
        <v>0</v>
      </c>
      <c r="S199" s="59">
        <f t="shared" si="164"/>
        <v>0</v>
      </c>
      <c r="T199" s="59">
        <f t="shared" si="164"/>
        <v>79269234399</v>
      </c>
      <c r="U199" s="59">
        <f t="shared" si="164"/>
        <v>106238744306</v>
      </c>
      <c r="V199" s="59">
        <f t="shared" si="164"/>
        <v>79269234399</v>
      </c>
      <c r="W199" s="59">
        <f t="shared" si="164"/>
        <v>0</v>
      </c>
      <c r="X199" s="176">
        <f t="shared" si="130"/>
        <v>1</v>
      </c>
      <c r="Y199" s="176">
        <f t="shared" si="131"/>
        <v>0.42730902979141488</v>
      </c>
      <c r="Z199" s="176">
        <f t="shared" si="132"/>
        <v>0.42730902979141488</v>
      </c>
      <c r="AA199" s="176">
        <f t="shared" si="156"/>
        <v>0.42730902979141488</v>
      </c>
      <c r="AB199" s="177">
        <f t="shared" si="165"/>
        <v>1</v>
      </c>
    </row>
    <row r="200" spans="1:28" ht="42" customHeight="1" x14ac:dyDescent="0.25">
      <c r="A200" s="114" t="s">
        <v>534</v>
      </c>
      <c r="B200" s="43" t="s">
        <v>37</v>
      </c>
      <c r="C200" s="43">
        <v>10</v>
      </c>
      <c r="D200" s="43" t="s">
        <v>38</v>
      </c>
      <c r="E200" s="44" t="s">
        <v>268</v>
      </c>
      <c r="F200" s="45">
        <v>185507978705</v>
      </c>
      <c r="G200" s="45">
        <v>0</v>
      </c>
      <c r="H200" s="45">
        <v>0</v>
      </c>
      <c r="I200" s="45">
        <v>0</v>
      </c>
      <c r="J200" s="45">
        <v>0</v>
      </c>
      <c r="K200" s="45">
        <f t="shared" si="134"/>
        <v>0</v>
      </c>
      <c r="L200" s="46">
        <f>+F200+K200</f>
        <v>185507978705</v>
      </c>
      <c r="M200" s="86">
        <f t="shared" si="128"/>
        <v>2.0289138343465418E-2</v>
      </c>
      <c r="N200" s="45">
        <v>0</v>
      </c>
      <c r="O200" s="45">
        <v>185507978705</v>
      </c>
      <c r="P200" s="45">
        <f>L200-O200</f>
        <v>0</v>
      </c>
      <c r="Q200" s="45">
        <v>185507978705</v>
      </c>
      <c r="R200" s="45">
        <f>+L200-Q200</f>
        <v>0</v>
      </c>
      <c r="S200" s="45">
        <f>O200-Q200</f>
        <v>0</v>
      </c>
      <c r="T200" s="45">
        <v>79269234399</v>
      </c>
      <c r="U200" s="45">
        <f>+Q200-T200</f>
        <v>106238744306</v>
      </c>
      <c r="V200" s="45">
        <v>79269234399</v>
      </c>
      <c r="W200" s="48">
        <f>+T200-V200</f>
        <v>0</v>
      </c>
      <c r="X200" s="54">
        <f t="shared" si="130"/>
        <v>1</v>
      </c>
      <c r="Y200" s="54">
        <f t="shared" si="131"/>
        <v>0.42730902979141488</v>
      </c>
      <c r="Z200" s="54">
        <f t="shared" si="132"/>
        <v>0.42730902979141488</v>
      </c>
      <c r="AA200" s="54">
        <f t="shared" si="156"/>
        <v>0.42730902979141488</v>
      </c>
      <c r="AB200" s="178">
        <f t="shared" si="165"/>
        <v>1</v>
      </c>
    </row>
    <row r="201" spans="1:28" ht="69.75" customHeight="1" x14ac:dyDescent="0.25">
      <c r="A201" s="113" t="s">
        <v>535</v>
      </c>
      <c r="B201" s="32" t="s">
        <v>37</v>
      </c>
      <c r="C201" s="32">
        <v>10</v>
      </c>
      <c r="D201" s="32" t="s">
        <v>38</v>
      </c>
      <c r="E201" s="39" t="s">
        <v>536</v>
      </c>
      <c r="F201" s="59">
        <f t="shared" ref="F201:J203" si="166">+F202</f>
        <v>426796535893</v>
      </c>
      <c r="G201" s="59">
        <f t="shared" si="166"/>
        <v>0</v>
      </c>
      <c r="H201" s="59">
        <f t="shared" si="166"/>
        <v>0</v>
      </c>
      <c r="I201" s="59">
        <f t="shared" si="166"/>
        <v>0</v>
      </c>
      <c r="J201" s="59">
        <f t="shared" si="166"/>
        <v>0</v>
      </c>
      <c r="K201" s="40">
        <f t="shared" si="134"/>
        <v>0</v>
      </c>
      <c r="L201" s="59">
        <f>+L202</f>
        <v>426796535893</v>
      </c>
      <c r="M201" s="323">
        <f t="shared" ref="M201:M264" si="167">L201/$L$309</f>
        <v>4.6679037859687945E-2</v>
      </c>
      <c r="N201" s="59">
        <f t="shared" ref="N201:W203" si="168">+N202</f>
        <v>0</v>
      </c>
      <c r="O201" s="59">
        <f t="shared" si="168"/>
        <v>426796535893</v>
      </c>
      <c r="P201" s="59">
        <f t="shared" si="168"/>
        <v>0</v>
      </c>
      <c r="Q201" s="59">
        <f t="shared" si="168"/>
        <v>426796535893</v>
      </c>
      <c r="R201" s="59">
        <f t="shared" si="168"/>
        <v>0</v>
      </c>
      <c r="S201" s="59">
        <f t="shared" si="168"/>
        <v>0</v>
      </c>
      <c r="T201" s="59">
        <f t="shared" si="168"/>
        <v>127100210623</v>
      </c>
      <c r="U201" s="59">
        <f t="shared" si="168"/>
        <v>299696325270</v>
      </c>
      <c r="V201" s="59">
        <f t="shared" si="168"/>
        <v>127100210623</v>
      </c>
      <c r="W201" s="59">
        <f t="shared" si="168"/>
        <v>0</v>
      </c>
      <c r="X201" s="176">
        <f t="shared" si="130"/>
        <v>1</v>
      </c>
      <c r="Y201" s="176">
        <f t="shared" si="131"/>
        <v>0.29780047384186042</v>
      </c>
      <c r="Z201" s="176">
        <f t="shared" si="132"/>
        <v>0.29780047384186042</v>
      </c>
      <c r="AA201" s="176">
        <f t="shared" si="156"/>
        <v>0.29780047384186042</v>
      </c>
      <c r="AB201" s="177">
        <f t="shared" si="165"/>
        <v>1</v>
      </c>
    </row>
    <row r="202" spans="1:28" ht="81.75" customHeight="1" x14ac:dyDescent="0.25">
      <c r="A202" s="113" t="s">
        <v>537</v>
      </c>
      <c r="B202" s="32" t="s">
        <v>37</v>
      </c>
      <c r="C202" s="32">
        <v>10</v>
      </c>
      <c r="D202" s="32" t="s">
        <v>38</v>
      </c>
      <c r="E202" s="39" t="s">
        <v>257</v>
      </c>
      <c r="F202" s="59">
        <f t="shared" si="166"/>
        <v>426796535893</v>
      </c>
      <c r="G202" s="59">
        <f t="shared" si="166"/>
        <v>0</v>
      </c>
      <c r="H202" s="59">
        <f t="shared" si="166"/>
        <v>0</v>
      </c>
      <c r="I202" s="59">
        <f t="shared" si="166"/>
        <v>0</v>
      </c>
      <c r="J202" s="59">
        <f t="shared" si="166"/>
        <v>0</v>
      </c>
      <c r="K202" s="40">
        <f t="shared" si="134"/>
        <v>0</v>
      </c>
      <c r="L202" s="59">
        <f>+L203</f>
        <v>426796535893</v>
      </c>
      <c r="M202" s="323">
        <f t="shared" si="167"/>
        <v>4.6679037859687945E-2</v>
      </c>
      <c r="N202" s="59">
        <f t="shared" si="168"/>
        <v>0</v>
      </c>
      <c r="O202" s="59">
        <f t="shared" si="168"/>
        <v>426796535893</v>
      </c>
      <c r="P202" s="59">
        <f t="shared" si="168"/>
        <v>0</v>
      </c>
      <c r="Q202" s="59">
        <f t="shared" si="168"/>
        <v>426796535893</v>
      </c>
      <c r="R202" s="59">
        <f t="shared" si="168"/>
        <v>0</v>
      </c>
      <c r="S202" s="59">
        <f t="shared" si="168"/>
        <v>0</v>
      </c>
      <c r="T202" s="59">
        <f t="shared" si="168"/>
        <v>127100210623</v>
      </c>
      <c r="U202" s="59">
        <f t="shared" si="168"/>
        <v>299696325270</v>
      </c>
      <c r="V202" s="59">
        <f t="shared" si="168"/>
        <v>127100210623</v>
      </c>
      <c r="W202" s="59">
        <f t="shared" si="168"/>
        <v>0</v>
      </c>
      <c r="X202" s="176">
        <f t="shared" si="130"/>
        <v>1</v>
      </c>
      <c r="Y202" s="176">
        <f t="shared" si="131"/>
        <v>0.29780047384186042</v>
      </c>
      <c r="Z202" s="176">
        <f t="shared" si="132"/>
        <v>0.29780047384186042</v>
      </c>
      <c r="AA202" s="176">
        <f t="shared" si="156"/>
        <v>0.29780047384186042</v>
      </c>
      <c r="AB202" s="177">
        <f t="shared" si="165"/>
        <v>1</v>
      </c>
    </row>
    <row r="203" spans="1:28" ht="42" customHeight="1" x14ac:dyDescent="0.25">
      <c r="A203" s="113" t="s">
        <v>538</v>
      </c>
      <c r="B203" s="32" t="s">
        <v>37</v>
      </c>
      <c r="C203" s="32">
        <v>10</v>
      </c>
      <c r="D203" s="32" t="s">
        <v>38</v>
      </c>
      <c r="E203" s="39" t="s">
        <v>455</v>
      </c>
      <c r="F203" s="59">
        <f t="shared" si="166"/>
        <v>426796535893</v>
      </c>
      <c r="G203" s="59">
        <f t="shared" si="166"/>
        <v>0</v>
      </c>
      <c r="H203" s="59">
        <f t="shared" si="166"/>
        <v>0</v>
      </c>
      <c r="I203" s="59">
        <f t="shared" si="166"/>
        <v>0</v>
      </c>
      <c r="J203" s="59">
        <f t="shared" si="166"/>
        <v>0</v>
      </c>
      <c r="K203" s="40">
        <f t="shared" si="134"/>
        <v>0</v>
      </c>
      <c r="L203" s="59">
        <f>+L204</f>
        <v>426796535893</v>
      </c>
      <c r="M203" s="323">
        <f t="shared" si="167"/>
        <v>4.6679037859687945E-2</v>
      </c>
      <c r="N203" s="59">
        <f t="shared" si="168"/>
        <v>0</v>
      </c>
      <c r="O203" s="59">
        <f t="shared" si="168"/>
        <v>426796535893</v>
      </c>
      <c r="P203" s="59">
        <f t="shared" si="168"/>
        <v>0</v>
      </c>
      <c r="Q203" s="59">
        <f t="shared" si="168"/>
        <v>426796535893</v>
      </c>
      <c r="R203" s="59">
        <f t="shared" si="168"/>
        <v>0</v>
      </c>
      <c r="S203" s="59">
        <f t="shared" si="168"/>
        <v>0</v>
      </c>
      <c r="T203" s="59">
        <f t="shared" si="168"/>
        <v>127100210623</v>
      </c>
      <c r="U203" s="59">
        <f t="shared" si="168"/>
        <v>299696325270</v>
      </c>
      <c r="V203" s="59">
        <f t="shared" si="168"/>
        <v>127100210623</v>
      </c>
      <c r="W203" s="59">
        <f t="shared" si="168"/>
        <v>0</v>
      </c>
      <c r="X203" s="176">
        <f t="shared" ref="X203:X266" si="169">+Q203/L203</f>
        <v>1</v>
      </c>
      <c r="Y203" s="176">
        <f t="shared" ref="Y203:Y266" si="170">+T203/L203</f>
        <v>0.29780047384186042</v>
      </c>
      <c r="Z203" s="176">
        <f t="shared" ref="Z203:Z266" si="171">+V203/L203</f>
        <v>0.29780047384186042</v>
      </c>
      <c r="AA203" s="176">
        <f t="shared" si="156"/>
        <v>0.29780047384186042</v>
      </c>
      <c r="AB203" s="177">
        <f t="shared" si="165"/>
        <v>1</v>
      </c>
    </row>
    <row r="204" spans="1:28" ht="42" customHeight="1" x14ac:dyDescent="0.25">
      <c r="A204" s="114" t="s">
        <v>539</v>
      </c>
      <c r="B204" s="43" t="s">
        <v>37</v>
      </c>
      <c r="C204" s="43">
        <v>10</v>
      </c>
      <c r="D204" s="43" t="s">
        <v>38</v>
      </c>
      <c r="E204" s="44" t="s">
        <v>268</v>
      </c>
      <c r="F204" s="45">
        <v>426796535893</v>
      </c>
      <c r="G204" s="45">
        <v>0</v>
      </c>
      <c r="H204" s="45">
        <v>0</v>
      </c>
      <c r="I204" s="45">
        <v>0</v>
      </c>
      <c r="J204" s="45">
        <v>0</v>
      </c>
      <c r="K204" s="45">
        <f t="shared" si="134"/>
        <v>0</v>
      </c>
      <c r="L204" s="46">
        <f>+F204+K204</f>
        <v>426796535893</v>
      </c>
      <c r="M204" s="86">
        <f t="shared" si="167"/>
        <v>4.6679037859687945E-2</v>
      </c>
      <c r="N204" s="45">
        <v>0</v>
      </c>
      <c r="O204" s="45">
        <v>426796535893</v>
      </c>
      <c r="P204" s="45">
        <f>L204-O204</f>
        <v>0</v>
      </c>
      <c r="Q204" s="45">
        <v>426796535893</v>
      </c>
      <c r="R204" s="45">
        <f>+L204-Q204</f>
        <v>0</v>
      </c>
      <c r="S204" s="45">
        <f>O204-Q204</f>
        <v>0</v>
      </c>
      <c r="T204" s="45">
        <v>127100210623</v>
      </c>
      <c r="U204" s="45">
        <f>+Q204-T204</f>
        <v>299696325270</v>
      </c>
      <c r="V204" s="45">
        <v>127100210623</v>
      </c>
      <c r="W204" s="48">
        <f>+T204-V204</f>
        <v>0</v>
      </c>
      <c r="X204" s="54">
        <f t="shared" si="169"/>
        <v>1</v>
      </c>
      <c r="Y204" s="54">
        <f t="shared" si="170"/>
        <v>0.29780047384186042</v>
      </c>
      <c r="Z204" s="54">
        <f t="shared" si="171"/>
        <v>0.29780047384186042</v>
      </c>
      <c r="AA204" s="54">
        <f t="shared" si="156"/>
        <v>0.29780047384186042</v>
      </c>
      <c r="AB204" s="178">
        <f t="shared" si="165"/>
        <v>1</v>
      </c>
    </row>
    <row r="205" spans="1:28" ht="75" customHeight="1" x14ac:dyDescent="0.25">
      <c r="A205" s="113" t="s">
        <v>540</v>
      </c>
      <c r="B205" s="32" t="s">
        <v>37</v>
      </c>
      <c r="C205" s="32">
        <v>10</v>
      </c>
      <c r="D205" s="32" t="s">
        <v>38</v>
      </c>
      <c r="E205" s="39" t="s">
        <v>541</v>
      </c>
      <c r="F205" s="59">
        <f t="shared" ref="F205:J207" si="172">+F206</f>
        <v>140472038386</v>
      </c>
      <c r="G205" s="59">
        <f t="shared" si="172"/>
        <v>0</v>
      </c>
      <c r="H205" s="59">
        <f t="shared" si="172"/>
        <v>0</v>
      </c>
      <c r="I205" s="59">
        <f t="shared" si="172"/>
        <v>0</v>
      </c>
      <c r="J205" s="59">
        <f t="shared" si="172"/>
        <v>0</v>
      </c>
      <c r="K205" s="40">
        <f t="shared" ref="K205:K251" si="173">+G205-H205+I205-J205</f>
        <v>0</v>
      </c>
      <c r="L205" s="59">
        <f>+L206</f>
        <v>140472038386</v>
      </c>
      <c r="M205" s="323">
        <f t="shared" si="167"/>
        <v>1.536352581758426E-2</v>
      </c>
      <c r="N205" s="59">
        <f t="shared" ref="N205:W207" si="174">+N206</f>
        <v>0</v>
      </c>
      <c r="O205" s="59">
        <f t="shared" si="174"/>
        <v>140472038386</v>
      </c>
      <c r="P205" s="59">
        <f t="shared" si="174"/>
        <v>0</v>
      </c>
      <c r="Q205" s="59">
        <f t="shared" si="174"/>
        <v>140472038386</v>
      </c>
      <c r="R205" s="59">
        <f t="shared" si="174"/>
        <v>0</v>
      </c>
      <c r="S205" s="59">
        <f t="shared" si="174"/>
        <v>0</v>
      </c>
      <c r="T205" s="59">
        <f t="shared" si="174"/>
        <v>38305679193</v>
      </c>
      <c r="U205" s="59">
        <f t="shared" si="174"/>
        <v>102166359193</v>
      </c>
      <c r="V205" s="59">
        <f t="shared" si="174"/>
        <v>38305679193</v>
      </c>
      <c r="W205" s="59">
        <f t="shared" si="174"/>
        <v>0</v>
      </c>
      <c r="X205" s="176">
        <f t="shared" si="169"/>
        <v>1</v>
      </c>
      <c r="Y205" s="176">
        <f t="shared" si="170"/>
        <v>0.27269255599282094</v>
      </c>
      <c r="Z205" s="176">
        <f t="shared" si="171"/>
        <v>0.27269255599282094</v>
      </c>
      <c r="AA205" s="176">
        <f t="shared" si="156"/>
        <v>0.27269255599282094</v>
      </c>
      <c r="AB205" s="177">
        <f t="shared" si="165"/>
        <v>1</v>
      </c>
    </row>
    <row r="206" spans="1:28" ht="72.75" customHeight="1" x14ac:dyDescent="0.25">
      <c r="A206" s="113" t="s">
        <v>542</v>
      </c>
      <c r="B206" s="32" t="s">
        <v>37</v>
      </c>
      <c r="C206" s="32">
        <v>10</v>
      </c>
      <c r="D206" s="32" t="s">
        <v>38</v>
      </c>
      <c r="E206" s="39" t="s">
        <v>257</v>
      </c>
      <c r="F206" s="59">
        <f t="shared" si="172"/>
        <v>140472038386</v>
      </c>
      <c r="G206" s="59">
        <f t="shared" si="172"/>
        <v>0</v>
      </c>
      <c r="H206" s="59">
        <f t="shared" si="172"/>
        <v>0</v>
      </c>
      <c r="I206" s="59">
        <f t="shared" si="172"/>
        <v>0</v>
      </c>
      <c r="J206" s="59">
        <f t="shared" si="172"/>
        <v>0</v>
      </c>
      <c r="K206" s="40">
        <f t="shared" si="173"/>
        <v>0</v>
      </c>
      <c r="L206" s="59">
        <f>+L207</f>
        <v>140472038386</v>
      </c>
      <c r="M206" s="323">
        <f t="shared" si="167"/>
        <v>1.536352581758426E-2</v>
      </c>
      <c r="N206" s="59">
        <f t="shared" si="174"/>
        <v>0</v>
      </c>
      <c r="O206" s="59">
        <f t="shared" si="174"/>
        <v>140472038386</v>
      </c>
      <c r="P206" s="59">
        <f t="shared" si="174"/>
        <v>0</v>
      </c>
      <c r="Q206" s="59">
        <f t="shared" si="174"/>
        <v>140472038386</v>
      </c>
      <c r="R206" s="59">
        <f t="shared" si="174"/>
        <v>0</v>
      </c>
      <c r="S206" s="59">
        <f t="shared" si="174"/>
        <v>0</v>
      </c>
      <c r="T206" s="59">
        <f t="shared" si="174"/>
        <v>38305679193</v>
      </c>
      <c r="U206" s="59">
        <f t="shared" si="174"/>
        <v>102166359193</v>
      </c>
      <c r="V206" s="59">
        <f t="shared" si="174"/>
        <v>38305679193</v>
      </c>
      <c r="W206" s="59">
        <f t="shared" si="174"/>
        <v>0</v>
      </c>
      <c r="X206" s="176">
        <f t="shared" si="169"/>
        <v>1</v>
      </c>
      <c r="Y206" s="176">
        <f t="shared" si="170"/>
        <v>0.27269255599282094</v>
      </c>
      <c r="Z206" s="176">
        <f t="shared" si="171"/>
        <v>0.27269255599282094</v>
      </c>
      <c r="AA206" s="176">
        <f t="shared" si="156"/>
        <v>0.27269255599282094</v>
      </c>
      <c r="AB206" s="177">
        <f t="shared" si="165"/>
        <v>1</v>
      </c>
    </row>
    <row r="207" spans="1:28" ht="42" customHeight="1" x14ac:dyDescent="0.25">
      <c r="A207" s="113" t="s">
        <v>543</v>
      </c>
      <c r="B207" s="32" t="s">
        <v>37</v>
      </c>
      <c r="C207" s="32">
        <v>10</v>
      </c>
      <c r="D207" s="32" t="s">
        <v>38</v>
      </c>
      <c r="E207" s="39" t="s">
        <v>455</v>
      </c>
      <c r="F207" s="59">
        <f t="shared" si="172"/>
        <v>140472038386</v>
      </c>
      <c r="G207" s="59">
        <f t="shared" si="172"/>
        <v>0</v>
      </c>
      <c r="H207" s="59">
        <f t="shared" si="172"/>
        <v>0</v>
      </c>
      <c r="I207" s="59">
        <f t="shared" si="172"/>
        <v>0</v>
      </c>
      <c r="J207" s="59">
        <f t="shared" si="172"/>
        <v>0</v>
      </c>
      <c r="K207" s="40">
        <f t="shared" si="173"/>
        <v>0</v>
      </c>
      <c r="L207" s="59">
        <f>+L208</f>
        <v>140472038386</v>
      </c>
      <c r="M207" s="323">
        <f t="shared" si="167"/>
        <v>1.536352581758426E-2</v>
      </c>
      <c r="N207" s="59">
        <f t="shared" si="174"/>
        <v>0</v>
      </c>
      <c r="O207" s="59">
        <f t="shared" si="174"/>
        <v>140472038386</v>
      </c>
      <c r="P207" s="59">
        <f t="shared" si="174"/>
        <v>0</v>
      </c>
      <c r="Q207" s="59">
        <f t="shared" si="174"/>
        <v>140472038386</v>
      </c>
      <c r="R207" s="59">
        <f t="shared" si="174"/>
        <v>0</v>
      </c>
      <c r="S207" s="59">
        <f t="shared" si="174"/>
        <v>0</v>
      </c>
      <c r="T207" s="59">
        <f t="shared" si="174"/>
        <v>38305679193</v>
      </c>
      <c r="U207" s="59">
        <f t="shared" si="174"/>
        <v>102166359193</v>
      </c>
      <c r="V207" s="59">
        <f t="shared" si="174"/>
        <v>38305679193</v>
      </c>
      <c r="W207" s="59">
        <f t="shared" si="174"/>
        <v>0</v>
      </c>
      <c r="X207" s="176">
        <f t="shared" si="169"/>
        <v>1</v>
      </c>
      <c r="Y207" s="176">
        <f t="shared" si="170"/>
        <v>0.27269255599282094</v>
      </c>
      <c r="Z207" s="176">
        <f t="shared" si="171"/>
        <v>0.27269255599282094</v>
      </c>
      <c r="AA207" s="176">
        <f t="shared" si="156"/>
        <v>0.27269255599282094</v>
      </c>
      <c r="AB207" s="177">
        <f t="shared" si="165"/>
        <v>1</v>
      </c>
    </row>
    <row r="208" spans="1:28" ht="42" customHeight="1" x14ac:dyDescent="0.25">
      <c r="A208" s="114" t="s">
        <v>544</v>
      </c>
      <c r="B208" s="43" t="s">
        <v>37</v>
      </c>
      <c r="C208" s="43">
        <v>10</v>
      </c>
      <c r="D208" s="43" t="s">
        <v>38</v>
      </c>
      <c r="E208" s="44" t="s">
        <v>268</v>
      </c>
      <c r="F208" s="45">
        <v>140472038386</v>
      </c>
      <c r="G208" s="45">
        <v>0</v>
      </c>
      <c r="H208" s="45">
        <v>0</v>
      </c>
      <c r="I208" s="45">
        <v>0</v>
      </c>
      <c r="J208" s="45">
        <v>0</v>
      </c>
      <c r="K208" s="45">
        <f t="shared" si="173"/>
        <v>0</v>
      </c>
      <c r="L208" s="46">
        <f>+F208+K208</f>
        <v>140472038386</v>
      </c>
      <c r="M208" s="86">
        <f t="shared" si="167"/>
        <v>1.536352581758426E-2</v>
      </c>
      <c r="N208" s="45">
        <v>0</v>
      </c>
      <c r="O208" s="45">
        <v>140472038386</v>
      </c>
      <c r="P208" s="45">
        <f>L208-O208</f>
        <v>0</v>
      </c>
      <c r="Q208" s="45">
        <v>140472038386</v>
      </c>
      <c r="R208" s="45">
        <f>+L208-Q208</f>
        <v>0</v>
      </c>
      <c r="S208" s="45">
        <f>O208-Q208</f>
        <v>0</v>
      </c>
      <c r="T208" s="45">
        <v>38305679193</v>
      </c>
      <c r="U208" s="45">
        <f>+Q208-T208</f>
        <v>102166359193</v>
      </c>
      <c r="V208" s="45">
        <v>38305679193</v>
      </c>
      <c r="W208" s="48">
        <f>+T208-V208</f>
        <v>0</v>
      </c>
      <c r="X208" s="54">
        <f t="shared" si="169"/>
        <v>1</v>
      </c>
      <c r="Y208" s="54">
        <f t="shared" si="170"/>
        <v>0.27269255599282094</v>
      </c>
      <c r="Z208" s="54">
        <f t="shared" si="171"/>
        <v>0.27269255599282094</v>
      </c>
      <c r="AA208" s="54">
        <f t="shared" si="156"/>
        <v>0.27269255599282094</v>
      </c>
      <c r="AB208" s="178">
        <f t="shared" si="165"/>
        <v>1</v>
      </c>
    </row>
    <row r="209" spans="1:28" ht="78" customHeight="1" x14ac:dyDescent="0.25">
      <c r="A209" s="113" t="s">
        <v>545</v>
      </c>
      <c r="B209" s="32" t="s">
        <v>37</v>
      </c>
      <c r="C209" s="32">
        <v>10</v>
      </c>
      <c r="D209" s="32" t="s">
        <v>38</v>
      </c>
      <c r="E209" s="39" t="s">
        <v>546</v>
      </c>
      <c r="F209" s="59">
        <f t="shared" ref="F209:J211" si="175">+F210</f>
        <v>421921519786</v>
      </c>
      <c r="G209" s="59">
        <f t="shared" si="175"/>
        <v>0</v>
      </c>
      <c r="H209" s="59">
        <f t="shared" si="175"/>
        <v>0</v>
      </c>
      <c r="I209" s="59">
        <f t="shared" si="175"/>
        <v>0</v>
      </c>
      <c r="J209" s="59">
        <f t="shared" si="175"/>
        <v>0</v>
      </c>
      <c r="K209" s="40">
        <f t="shared" si="173"/>
        <v>0</v>
      </c>
      <c r="L209" s="59">
        <f>+L210</f>
        <v>421921519786</v>
      </c>
      <c r="M209" s="323">
        <f t="shared" si="167"/>
        <v>4.6145853913034988E-2</v>
      </c>
      <c r="N209" s="59">
        <f t="shared" ref="N209:W211" si="176">+N210</f>
        <v>0</v>
      </c>
      <c r="O209" s="59">
        <f t="shared" si="176"/>
        <v>421921519786</v>
      </c>
      <c r="P209" s="59">
        <f t="shared" si="176"/>
        <v>0</v>
      </c>
      <c r="Q209" s="59">
        <f t="shared" si="176"/>
        <v>421921519786</v>
      </c>
      <c r="R209" s="59">
        <f t="shared" si="176"/>
        <v>0</v>
      </c>
      <c r="S209" s="59">
        <f t="shared" si="176"/>
        <v>0</v>
      </c>
      <c r="T209" s="59">
        <f t="shared" si="176"/>
        <v>112290365804</v>
      </c>
      <c r="U209" s="59">
        <f t="shared" si="176"/>
        <v>309631153982</v>
      </c>
      <c r="V209" s="59">
        <f t="shared" si="176"/>
        <v>112290365804</v>
      </c>
      <c r="W209" s="59">
        <f t="shared" si="176"/>
        <v>0</v>
      </c>
      <c r="X209" s="176">
        <f t="shared" si="169"/>
        <v>1</v>
      </c>
      <c r="Y209" s="176">
        <f t="shared" si="170"/>
        <v>0.26614040891053398</v>
      </c>
      <c r="Z209" s="176">
        <f t="shared" si="171"/>
        <v>0.26614040891053398</v>
      </c>
      <c r="AA209" s="176">
        <f t="shared" si="156"/>
        <v>0.26614040891053398</v>
      </c>
      <c r="AB209" s="177">
        <f t="shared" si="165"/>
        <v>1</v>
      </c>
    </row>
    <row r="210" spans="1:28" ht="78" customHeight="1" x14ac:dyDescent="0.25">
      <c r="A210" s="113" t="s">
        <v>547</v>
      </c>
      <c r="B210" s="32" t="s">
        <v>37</v>
      </c>
      <c r="C210" s="32">
        <v>10</v>
      </c>
      <c r="D210" s="32" t="s">
        <v>38</v>
      </c>
      <c r="E210" s="39" t="s">
        <v>257</v>
      </c>
      <c r="F210" s="59">
        <f t="shared" si="175"/>
        <v>421921519786</v>
      </c>
      <c r="G210" s="59">
        <f t="shared" si="175"/>
        <v>0</v>
      </c>
      <c r="H210" s="59">
        <f t="shared" si="175"/>
        <v>0</v>
      </c>
      <c r="I210" s="59">
        <f t="shared" si="175"/>
        <v>0</v>
      </c>
      <c r="J210" s="59">
        <f t="shared" si="175"/>
        <v>0</v>
      </c>
      <c r="K210" s="40">
        <f t="shared" si="173"/>
        <v>0</v>
      </c>
      <c r="L210" s="59">
        <f>+L211</f>
        <v>421921519786</v>
      </c>
      <c r="M210" s="323">
        <f t="shared" si="167"/>
        <v>4.6145853913034988E-2</v>
      </c>
      <c r="N210" s="59">
        <f t="shared" si="176"/>
        <v>0</v>
      </c>
      <c r="O210" s="59">
        <f t="shared" si="176"/>
        <v>421921519786</v>
      </c>
      <c r="P210" s="59">
        <f t="shared" si="176"/>
        <v>0</v>
      </c>
      <c r="Q210" s="59">
        <f t="shared" si="176"/>
        <v>421921519786</v>
      </c>
      <c r="R210" s="59">
        <f t="shared" si="176"/>
        <v>0</v>
      </c>
      <c r="S210" s="59">
        <f t="shared" si="176"/>
        <v>0</v>
      </c>
      <c r="T210" s="59">
        <f t="shared" si="176"/>
        <v>112290365804</v>
      </c>
      <c r="U210" s="59">
        <f t="shared" si="176"/>
        <v>309631153982</v>
      </c>
      <c r="V210" s="59">
        <f t="shared" si="176"/>
        <v>112290365804</v>
      </c>
      <c r="W210" s="59">
        <f t="shared" si="176"/>
        <v>0</v>
      </c>
      <c r="X210" s="176">
        <f t="shared" si="169"/>
        <v>1</v>
      </c>
      <c r="Y210" s="176">
        <f t="shared" si="170"/>
        <v>0.26614040891053398</v>
      </c>
      <c r="Z210" s="176">
        <f t="shared" si="171"/>
        <v>0.26614040891053398</v>
      </c>
      <c r="AA210" s="176">
        <f t="shared" si="156"/>
        <v>0.26614040891053398</v>
      </c>
      <c r="AB210" s="177">
        <f t="shared" si="165"/>
        <v>1</v>
      </c>
    </row>
    <row r="211" spans="1:28" ht="42" customHeight="1" x14ac:dyDescent="0.25">
      <c r="A211" s="113" t="s">
        <v>548</v>
      </c>
      <c r="B211" s="32" t="s">
        <v>37</v>
      </c>
      <c r="C211" s="32">
        <v>10</v>
      </c>
      <c r="D211" s="32" t="s">
        <v>38</v>
      </c>
      <c r="E211" s="39" t="s">
        <v>455</v>
      </c>
      <c r="F211" s="59">
        <f t="shared" si="175"/>
        <v>421921519786</v>
      </c>
      <c r="G211" s="59">
        <f t="shared" si="175"/>
        <v>0</v>
      </c>
      <c r="H211" s="59">
        <f t="shared" si="175"/>
        <v>0</v>
      </c>
      <c r="I211" s="59">
        <f t="shared" si="175"/>
        <v>0</v>
      </c>
      <c r="J211" s="59">
        <f t="shared" si="175"/>
        <v>0</v>
      </c>
      <c r="K211" s="40">
        <f t="shared" si="173"/>
        <v>0</v>
      </c>
      <c r="L211" s="59">
        <f>+L212</f>
        <v>421921519786</v>
      </c>
      <c r="M211" s="323">
        <f t="shared" si="167"/>
        <v>4.6145853913034988E-2</v>
      </c>
      <c r="N211" s="59">
        <f t="shared" si="176"/>
        <v>0</v>
      </c>
      <c r="O211" s="59">
        <f t="shared" si="176"/>
        <v>421921519786</v>
      </c>
      <c r="P211" s="59">
        <f t="shared" si="176"/>
        <v>0</v>
      </c>
      <c r="Q211" s="59">
        <f t="shared" si="176"/>
        <v>421921519786</v>
      </c>
      <c r="R211" s="59">
        <f t="shared" si="176"/>
        <v>0</v>
      </c>
      <c r="S211" s="59">
        <f t="shared" si="176"/>
        <v>0</v>
      </c>
      <c r="T211" s="59">
        <f t="shared" si="176"/>
        <v>112290365804</v>
      </c>
      <c r="U211" s="59">
        <f t="shared" si="176"/>
        <v>309631153982</v>
      </c>
      <c r="V211" s="59">
        <f t="shared" si="176"/>
        <v>112290365804</v>
      </c>
      <c r="W211" s="59">
        <f t="shared" si="176"/>
        <v>0</v>
      </c>
      <c r="X211" s="176">
        <f t="shared" si="169"/>
        <v>1</v>
      </c>
      <c r="Y211" s="176">
        <f t="shared" si="170"/>
        <v>0.26614040891053398</v>
      </c>
      <c r="Z211" s="176">
        <f t="shared" si="171"/>
        <v>0.26614040891053398</v>
      </c>
      <c r="AA211" s="176">
        <f t="shared" si="156"/>
        <v>0.26614040891053398</v>
      </c>
      <c r="AB211" s="177">
        <f t="shared" si="165"/>
        <v>1</v>
      </c>
    </row>
    <row r="212" spans="1:28" ht="42" customHeight="1" x14ac:dyDescent="0.25">
      <c r="A212" s="114" t="s">
        <v>549</v>
      </c>
      <c r="B212" s="43" t="s">
        <v>37</v>
      </c>
      <c r="C212" s="43">
        <v>10</v>
      </c>
      <c r="D212" s="43" t="s">
        <v>38</v>
      </c>
      <c r="E212" s="44" t="s">
        <v>268</v>
      </c>
      <c r="F212" s="45">
        <v>421921519786</v>
      </c>
      <c r="G212" s="45">
        <v>0</v>
      </c>
      <c r="H212" s="45">
        <v>0</v>
      </c>
      <c r="I212" s="45">
        <v>0</v>
      </c>
      <c r="J212" s="45">
        <v>0</v>
      </c>
      <c r="K212" s="45">
        <f t="shared" si="173"/>
        <v>0</v>
      </c>
      <c r="L212" s="46">
        <f>+F212+K212</f>
        <v>421921519786</v>
      </c>
      <c r="M212" s="86">
        <f t="shared" si="167"/>
        <v>4.6145853913034988E-2</v>
      </c>
      <c r="N212" s="45">
        <v>0</v>
      </c>
      <c r="O212" s="45">
        <v>421921519786</v>
      </c>
      <c r="P212" s="45">
        <f>L212-O212</f>
        <v>0</v>
      </c>
      <c r="Q212" s="45">
        <v>421921519786</v>
      </c>
      <c r="R212" s="45">
        <f>+L212-Q212</f>
        <v>0</v>
      </c>
      <c r="S212" s="45">
        <f>O212-Q212</f>
        <v>0</v>
      </c>
      <c r="T212" s="45">
        <v>112290365804</v>
      </c>
      <c r="U212" s="45">
        <f>+Q212-T212</f>
        <v>309631153982</v>
      </c>
      <c r="V212" s="45">
        <v>112290365804</v>
      </c>
      <c r="W212" s="48">
        <f>+T212-V212</f>
        <v>0</v>
      </c>
      <c r="X212" s="54">
        <f t="shared" si="169"/>
        <v>1</v>
      </c>
      <c r="Y212" s="54">
        <f t="shared" si="170"/>
        <v>0.26614040891053398</v>
      </c>
      <c r="Z212" s="54">
        <f t="shared" si="171"/>
        <v>0.26614040891053398</v>
      </c>
      <c r="AA212" s="54">
        <f t="shared" si="156"/>
        <v>0.26614040891053398</v>
      </c>
      <c r="AB212" s="178">
        <f t="shared" si="165"/>
        <v>1</v>
      </c>
    </row>
    <row r="213" spans="1:28" ht="75.75" customHeight="1" x14ac:dyDescent="0.25">
      <c r="A213" s="113" t="s">
        <v>550</v>
      </c>
      <c r="B213" s="32" t="s">
        <v>37</v>
      </c>
      <c r="C213" s="32">
        <v>10</v>
      </c>
      <c r="D213" s="32" t="s">
        <v>38</v>
      </c>
      <c r="E213" s="39" t="s">
        <v>551</v>
      </c>
      <c r="F213" s="59">
        <f t="shared" ref="F213:J215" si="177">+F214</f>
        <v>61846862223</v>
      </c>
      <c r="G213" s="59">
        <f t="shared" si="177"/>
        <v>0</v>
      </c>
      <c r="H213" s="59">
        <f t="shared" si="177"/>
        <v>0</v>
      </c>
      <c r="I213" s="59">
        <f t="shared" si="177"/>
        <v>0</v>
      </c>
      <c r="J213" s="59">
        <f t="shared" si="177"/>
        <v>0</v>
      </c>
      <c r="K213" s="40">
        <f t="shared" si="173"/>
        <v>0</v>
      </c>
      <c r="L213" s="59">
        <f>+L214</f>
        <v>61846862223</v>
      </c>
      <c r="M213" s="323">
        <f t="shared" si="167"/>
        <v>6.7642348998214327E-3</v>
      </c>
      <c r="N213" s="59">
        <f t="shared" ref="N213:W215" si="178">+N214</f>
        <v>0</v>
      </c>
      <c r="O213" s="59">
        <f t="shared" si="178"/>
        <v>61846862223</v>
      </c>
      <c r="P213" s="59">
        <f t="shared" si="178"/>
        <v>0</v>
      </c>
      <c r="Q213" s="59">
        <f t="shared" si="178"/>
        <v>61846862223</v>
      </c>
      <c r="R213" s="59">
        <f t="shared" si="178"/>
        <v>0</v>
      </c>
      <c r="S213" s="59">
        <f t="shared" si="178"/>
        <v>0</v>
      </c>
      <c r="T213" s="59">
        <f t="shared" si="178"/>
        <v>14484696692</v>
      </c>
      <c r="U213" s="59">
        <f t="shared" si="178"/>
        <v>47362165531</v>
      </c>
      <c r="V213" s="59">
        <f t="shared" si="178"/>
        <v>14484696692</v>
      </c>
      <c r="W213" s="59">
        <f t="shared" si="178"/>
        <v>0</v>
      </c>
      <c r="X213" s="176">
        <f t="shared" si="169"/>
        <v>1</v>
      </c>
      <c r="Y213" s="176">
        <f t="shared" si="170"/>
        <v>0.2342026122485053</v>
      </c>
      <c r="Z213" s="176">
        <f t="shared" si="171"/>
        <v>0.2342026122485053</v>
      </c>
      <c r="AA213" s="176">
        <f t="shared" si="156"/>
        <v>0.2342026122485053</v>
      </c>
      <c r="AB213" s="177">
        <f t="shared" si="165"/>
        <v>1</v>
      </c>
    </row>
    <row r="214" spans="1:28" ht="75" customHeight="1" x14ac:dyDescent="0.25">
      <c r="A214" s="113" t="s">
        <v>552</v>
      </c>
      <c r="B214" s="32" t="s">
        <v>37</v>
      </c>
      <c r="C214" s="32">
        <v>10</v>
      </c>
      <c r="D214" s="32" t="s">
        <v>38</v>
      </c>
      <c r="E214" s="39" t="s">
        <v>257</v>
      </c>
      <c r="F214" s="59">
        <f t="shared" si="177"/>
        <v>61846862223</v>
      </c>
      <c r="G214" s="59">
        <f t="shared" si="177"/>
        <v>0</v>
      </c>
      <c r="H214" s="59">
        <f t="shared" si="177"/>
        <v>0</v>
      </c>
      <c r="I214" s="59">
        <f t="shared" si="177"/>
        <v>0</v>
      </c>
      <c r="J214" s="59">
        <f t="shared" si="177"/>
        <v>0</v>
      </c>
      <c r="K214" s="40">
        <f t="shared" si="173"/>
        <v>0</v>
      </c>
      <c r="L214" s="59">
        <f>+L215</f>
        <v>61846862223</v>
      </c>
      <c r="M214" s="323">
        <f t="shared" si="167"/>
        <v>6.7642348998214327E-3</v>
      </c>
      <c r="N214" s="59">
        <f t="shared" si="178"/>
        <v>0</v>
      </c>
      <c r="O214" s="59">
        <f t="shared" si="178"/>
        <v>61846862223</v>
      </c>
      <c r="P214" s="59">
        <f t="shared" si="178"/>
        <v>0</v>
      </c>
      <c r="Q214" s="59">
        <f t="shared" si="178"/>
        <v>61846862223</v>
      </c>
      <c r="R214" s="59">
        <f t="shared" si="178"/>
        <v>0</v>
      </c>
      <c r="S214" s="59">
        <f t="shared" si="178"/>
        <v>0</v>
      </c>
      <c r="T214" s="59">
        <f t="shared" si="178"/>
        <v>14484696692</v>
      </c>
      <c r="U214" s="59">
        <f t="shared" si="178"/>
        <v>47362165531</v>
      </c>
      <c r="V214" s="59">
        <f t="shared" si="178"/>
        <v>14484696692</v>
      </c>
      <c r="W214" s="59">
        <f t="shared" si="178"/>
        <v>0</v>
      </c>
      <c r="X214" s="176">
        <f t="shared" si="169"/>
        <v>1</v>
      </c>
      <c r="Y214" s="176">
        <f t="shared" si="170"/>
        <v>0.2342026122485053</v>
      </c>
      <c r="Z214" s="176">
        <f t="shared" si="171"/>
        <v>0.2342026122485053</v>
      </c>
      <c r="AA214" s="176">
        <f t="shared" si="156"/>
        <v>0.2342026122485053</v>
      </c>
      <c r="AB214" s="177">
        <f t="shared" si="165"/>
        <v>1</v>
      </c>
    </row>
    <row r="215" spans="1:28" ht="42" customHeight="1" x14ac:dyDescent="0.25">
      <c r="A215" s="113" t="s">
        <v>553</v>
      </c>
      <c r="B215" s="32" t="s">
        <v>37</v>
      </c>
      <c r="C215" s="32">
        <v>10</v>
      </c>
      <c r="D215" s="32" t="s">
        <v>38</v>
      </c>
      <c r="E215" s="39" t="s">
        <v>455</v>
      </c>
      <c r="F215" s="59">
        <f t="shared" si="177"/>
        <v>61846862223</v>
      </c>
      <c r="G215" s="59">
        <f t="shared" si="177"/>
        <v>0</v>
      </c>
      <c r="H215" s="59">
        <f t="shared" si="177"/>
        <v>0</v>
      </c>
      <c r="I215" s="59">
        <f t="shared" si="177"/>
        <v>0</v>
      </c>
      <c r="J215" s="59">
        <f t="shared" si="177"/>
        <v>0</v>
      </c>
      <c r="K215" s="40">
        <f t="shared" si="173"/>
        <v>0</v>
      </c>
      <c r="L215" s="59">
        <f>+L216</f>
        <v>61846862223</v>
      </c>
      <c r="M215" s="323">
        <f t="shared" si="167"/>
        <v>6.7642348998214327E-3</v>
      </c>
      <c r="N215" s="59">
        <f t="shared" si="178"/>
        <v>0</v>
      </c>
      <c r="O215" s="59">
        <f t="shared" si="178"/>
        <v>61846862223</v>
      </c>
      <c r="P215" s="59">
        <f t="shared" si="178"/>
        <v>0</v>
      </c>
      <c r="Q215" s="59">
        <f t="shared" si="178"/>
        <v>61846862223</v>
      </c>
      <c r="R215" s="59">
        <f t="shared" si="178"/>
        <v>0</v>
      </c>
      <c r="S215" s="59">
        <f t="shared" si="178"/>
        <v>0</v>
      </c>
      <c r="T215" s="59">
        <f t="shared" si="178"/>
        <v>14484696692</v>
      </c>
      <c r="U215" s="59">
        <f t="shared" si="178"/>
        <v>47362165531</v>
      </c>
      <c r="V215" s="59">
        <f t="shared" si="178"/>
        <v>14484696692</v>
      </c>
      <c r="W215" s="59">
        <f t="shared" si="178"/>
        <v>0</v>
      </c>
      <c r="X215" s="176">
        <f t="shared" si="169"/>
        <v>1</v>
      </c>
      <c r="Y215" s="176">
        <f t="shared" si="170"/>
        <v>0.2342026122485053</v>
      </c>
      <c r="Z215" s="176">
        <f t="shared" si="171"/>
        <v>0.2342026122485053</v>
      </c>
      <c r="AA215" s="176">
        <f t="shared" si="156"/>
        <v>0.2342026122485053</v>
      </c>
      <c r="AB215" s="177">
        <f t="shared" si="165"/>
        <v>1</v>
      </c>
    </row>
    <row r="216" spans="1:28" ht="42" customHeight="1" x14ac:dyDescent="0.25">
      <c r="A216" s="114" t="s">
        <v>554</v>
      </c>
      <c r="B216" s="43" t="s">
        <v>37</v>
      </c>
      <c r="C216" s="43">
        <v>10</v>
      </c>
      <c r="D216" s="43" t="s">
        <v>38</v>
      </c>
      <c r="E216" s="44" t="s">
        <v>268</v>
      </c>
      <c r="F216" s="45">
        <v>61846862223</v>
      </c>
      <c r="G216" s="45">
        <v>0</v>
      </c>
      <c r="H216" s="45">
        <v>0</v>
      </c>
      <c r="I216" s="45">
        <v>0</v>
      </c>
      <c r="J216" s="45">
        <v>0</v>
      </c>
      <c r="K216" s="45">
        <f t="shared" si="173"/>
        <v>0</v>
      </c>
      <c r="L216" s="46">
        <f>+F216+K216</f>
        <v>61846862223</v>
      </c>
      <c r="M216" s="86">
        <f t="shared" si="167"/>
        <v>6.7642348998214327E-3</v>
      </c>
      <c r="N216" s="45">
        <v>0</v>
      </c>
      <c r="O216" s="45">
        <v>61846862223</v>
      </c>
      <c r="P216" s="45">
        <f>L216-O216</f>
        <v>0</v>
      </c>
      <c r="Q216" s="45">
        <v>61846862223</v>
      </c>
      <c r="R216" s="45">
        <f>+L216-Q216</f>
        <v>0</v>
      </c>
      <c r="S216" s="45">
        <f>O216-Q216</f>
        <v>0</v>
      </c>
      <c r="T216" s="45">
        <v>14484696692</v>
      </c>
      <c r="U216" s="45">
        <f>+Q216-T216</f>
        <v>47362165531</v>
      </c>
      <c r="V216" s="45">
        <v>14484696692</v>
      </c>
      <c r="W216" s="48">
        <f>+T216-V216</f>
        <v>0</v>
      </c>
      <c r="X216" s="54">
        <f t="shared" si="169"/>
        <v>1</v>
      </c>
      <c r="Y216" s="54">
        <f t="shared" si="170"/>
        <v>0.2342026122485053</v>
      </c>
      <c r="Z216" s="54">
        <f t="shared" si="171"/>
        <v>0.2342026122485053</v>
      </c>
      <c r="AA216" s="54">
        <f t="shared" si="156"/>
        <v>0.2342026122485053</v>
      </c>
      <c r="AB216" s="178">
        <f t="shared" si="165"/>
        <v>1</v>
      </c>
    </row>
    <row r="217" spans="1:28" ht="68.25" customHeight="1" x14ac:dyDescent="0.25">
      <c r="A217" s="199" t="s">
        <v>555</v>
      </c>
      <c r="B217" s="135" t="s">
        <v>37</v>
      </c>
      <c r="C217" s="32">
        <v>10</v>
      </c>
      <c r="D217" s="32" t="s">
        <v>38</v>
      </c>
      <c r="E217" s="72" t="s">
        <v>556</v>
      </c>
      <c r="F217" s="60">
        <f t="shared" ref="F217:J219" si="179">+F218</f>
        <v>2576582587</v>
      </c>
      <c r="G217" s="60">
        <f t="shared" si="179"/>
        <v>0</v>
      </c>
      <c r="H217" s="60">
        <f t="shared" si="179"/>
        <v>0</v>
      </c>
      <c r="I217" s="60">
        <f t="shared" si="179"/>
        <v>0</v>
      </c>
      <c r="J217" s="59">
        <f t="shared" si="179"/>
        <v>0</v>
      </c>
      <c r="K217" s="40">
        <f t="shared" si="173"/>
        <v>0</v>
      </c>
      <c r="L217" s="59">
        <f>+L218</f>
        <v>2576582587</v>
      </c>
      <c r="M217" s="323">
        <f t="shared" si="167"/>
        <v>2.8180265304997369E-4</v>
      </c>
      <c r="N217" s="60">
        <f t="shared" ref="N217:W219" si="180">+N218</f>
        <v>0</v>
      </c>
      <c r="O217" s="60">
        <f t="shared" si="180"/>
        <v>338168594.95999998</v>
      </c>
      <c r="P217" s="59">
        <f t="shared" si="180"/>
        <v>2238413992.04</v>
      </c>
      <c r="Q217" s="59">
        <f t="shared" si="180"/>
        <v>186035387.52000001</v>
      </c>
      <c r="R217" s="59">
        <f t="shared" si="180"/>
        <v>2390547199.48</v>
      </c>
      <c r="S217" s="59">
        <f t="shared" si="180"/>
        <v>152133207.43999997</v>
      </c>
      <c r="T217" s="59">
        <f t="shared" si="180"/>
        <v>186035387.52000001</v>
      </c>
      <c r="U217" s="59">
        <f t="shared" si="180"/>
        <v>0</v>
      </c>
      <c r="V217" s="59">
        <f t="shared" si="180"/>
        <v>186035387.52000001</v>
      </c>
      <c r="W217" s="59">
        <f t="shared" si="180"/>
        <v>0</v>
      </c>
      <c r="X217" s="183">
        <f t="shared" si="169"/>
        <v>7.2202377078317198E-2</v>
      </c>
      <c r="Y217" s="183">
        <f t="shared" si="170"/>
        <v>7.2202377078317198E-2</v>
      </c>
      <c r="Z217" s="183">
        <f t="shared" si="171"/>
        <v>7.2202377078317198E-2</v>
      </c>
      <c r="AA217" s="183">
        <f t="shared" si="156"/>
        <v>1</v>
      </c>
      <c r="AB217" s="177">
        <f t="shared" si="165"/>
        <v>1</v>
      </c>
    </row>
    <row r="218" spans="1:28" ht="81.75" customHeight="1" x14ac:dyDescent="0.25">
      <c r="A218" s="199" t="s">
        <v>557</v>
      </c>
      <c r="B218" s="135" t="s">
        <v>37</v>
      </c>
      <c r="C218" s="32">
        <v>10</v>
      </c>
      <c r="D218" s="32" t="s">
        <v>38</v>
      </c>
      <c r="E218" s="39" t="s">
        <v>257</v>
      </c>
      <c r="F218" s="60">
        <f t="shared" si="179"/>
        <v>2576582587</v>
      </c>
      <c r="G218" s="60">
        <f t="shared" si="179"/>
        <v>0</v>
      </c>
      <c r="H218" s="60">
        <f t="shared" si="179"/>
        <v>0</v>
      </c>
      <c r="I218" s="60">
        <f t="shared" si="179"/>
        <v>0</v>
      </c>
      <c r="J218" s="59">
        <f t="shared" si="179"/>
        <v>0</v>
      </c>
      <c r="K218" s="40">
        <f t="shared" si="173"/>
        <v>0</v>
      </c>
      <c r="L218" s="59">
        <f>+L219</f>
        <v>2576582587</v>
      </c>
      <c r="M218" s="323">
        <f t="shared" si="167"/>
        <v>2.8180265304997369E-4</v>
      </c>
      <c r="N218" s="60">
        <f t="shared" si="180"/>
        <v>0</v>
      </c>
      <c r="O218" s="60">
        <f t="shared" si="180"/>
        <v>338168594.95999998</v>
      </c>
      <c r="P218" s="59">
        <f t="shared" si="180"/>
        <v>2238413992.04</v>
      </c>
      <c r="Q218" s="59">
        <f t="shared" si="180"/>
        <v>186035387.52000001</v>
      </c>
      <c r="R218" s="59">
        <f t="shared" si="180"/>
        <v>2390547199.48</v>
      </c>
      <c r="S218" s="59">
        <f t="shared" si="180"/>
        <v>152133207.43999997</v>
      </c>
      <c r="T218" s="59">
        <f t="shared" si="180"/>
        <v>186035387.52000001</v>
      </c>
      <c r="U218" s="59">
        <f t="shared" si="180"/>
        <v>0</v>
      </c>
      <c r="V218" s="59">
        <f t="shared" si="180"/>
        <v>186035387.52000001</v>
      </c>
      <c r="W218" s="59">
        <f t="shared" si="180"/>
        <v>0</v>
      </c>
      <c r="X218" s="183">
        <f t="shared" si="169"/>
        <v>7.2202377078317198E-2</v>
      </c>
      <c r="Y218" s="183">
        <f t="shared" si="170"/>
        <v>7.2202377078317198E-2</v>
      </c>
      <c r="Z218" s="183">
        <f t="shared" si="171"/>
        <v>7.2202377078317198E-2</v>
      </c>
      <c r="AA218" s="183">
        <f t="shared" si="156"/>
        <v>1</v>
      </c>
      <c r="AB218" s="177">
        <f t="shared" si="165"/>
        <v>1</v>
      </c>
    </row>
    <row r="219" spans="1:28" ht="41.25" customHeight="1" x14ac:dyDescent="0.25">
      <c r="A219" s="199" t="s">
        <v>558</v>
      </c>
      <c r="B219" s="135" t="s">
        <v>37</v>
      </c>
      <c r="C219" s="32">
        <v>10</v>
      </c>
      <c r="D219" s="32" t="s">
        <v>38</v>
      </c>
      <c r="E219" s="72" t="s">
        <v>455</v>
      </c>
      <c r="F219" s="60">
        <f t="shared" si="179"/>
        <v>2576582587</v>
      </c>
      <c r="G219" s="60">
        <f t="shared" si="179"/>
        <v>0</v>
      </c>
      <c r="H219" s="60">
        <f t="shared" si="179"/>
        <v>0</v>
      </c>
      <c r="I219" s="60">
        <f t="shared" si="179"/>
        <v>0</v>
      </c>
      <c r="J219" s="59">
        <f t="shared" si="179"/>
        <v>0</v>
      </c>
      <c r="K219" s="40">
        <f t="shared" si="173"/>
        <v>0</v>
      </c>
      <c r="L219" s="59">
        <f>+L220</f>
        <v>2576582587</v>
      </c>
      <c r="M219" s="323">
        <f t="shared" si="167"/>
        <v>2.8180265304997369E-4</v>
      </c>
      <c r="N219" s="60">
        <f t="shared" si="180"/>
        <v>0</v>
      </c>
      <c r="O219" s="60">
        <f t="shared" si="180"/>
        <v>338168594.95999998</v>
      </c>
      <c r="P219" s="59">
        <f t="shared" si="180"/>
        <v>2238413992.04</v>
      </c>
      <c r="Q219" s="59">
        <f t="shared" si="180"/>
        <v>186035387.52000001</v>
      </c>
      <c r="R219" s="59">
        <f t="shared" si="180"/>
        <v>2390547199.48</v>
      </c>
      <c r="S219" s="59">
        <f t="shared" si="180"/>
        <v>152133207.43999997</v>
      </c>
      <c r="T219" s="59">
        <f t="shared" si="180"/>
        <v>186035387.52000001</v>
      </c>
      <c r="U219" s="59">
        <f t="shared" si="180"/>
        <v>0</v>
      </c>
      <c r="V219" s="59">
        <f t="shared" si="180"/>
        <v>186035387.52000001</v>
      </c>
      <c r="W219" s="59">
        <f t="shared" si="180"/>
        <v>0</v>
      </c>
      <c r="X219" s="183">
        <f t="shared" si="169"/>
        <v>7.2202377078317198E-2</v>
      </c>
      <c r="Y219" s="183">
        <f t="shared" si="170"/>
        <v>7.2202377078317198E-2</v>
      </c>
      <c r="Z219" s="183">
        <f t="shared" si="171"/>
        <v>7.2202377078317198E-2</v>
      </c>
      <c r="AA219" s="183">
        <f t="shared" si="156"/>
        <v>1</v>
      </c>
      <c r="AB219" s="177">
        <f t="shared" si="165"/>
        <v>1</v>
      </c>
    </row>
    <row r="220" spans="1:28" ht="42" customHeight="1" x14ac:dyDescent="0.25">
      <c r="A220" s="202" t="s">
        <v>559</v>
      </c>
      <c r="B220" s="148" t="s">
        <v>37</v>
      </c>
      <c r="C220" s="43">
        <v>10</v>
      </c>
      <c r="D220" s="43" t="s">
        <v>38</v>
      </c>
      <c r="E220" s="44" t="s">
        <v>268</v>
      </c>
      <c r="F220" s="45">
        <v>2576582587</v>
      </c>
      <c r="G220" s="45">
        <v>0</v>
      </c>
      <c r="H220" s="45">
        <v>0</v>
      </c>
      <c r="I220" s="45">
        <v>0</v>
      </c>
      <c r="J220" s="45">
        <v>0</v>
      </c>
      <c r="K220" s="45">
        <f t="shared" si="173"/>
        <v>0</v>
      </c>
      <c r="L220" s="46">
        <f>+F220+K220</f>
        <v>2576582587</v>
      </c>
      <c r="M220" s="86">
        <f t="shared" si="167"/>
        <v>2.8180265304997369E-4</v>
      </c>
      <c r="N220" s="45">
        <v>0</v>
      </c>
      <c r="O220" s="45">
        <v>338168594.95999998</v>
      </c>
      <c r="P220" s="45">
        <f>L220-O220</f>
        <v>2238413992.04</v>
      </c>
      <c r="Q220" s="45">
        <v>186035387.52000001</v>
      </c>
      <c r="R220" s="45">
        <f>+L220-Q220</f>
        <v>2390547199.48</v>
      </c>
      <c r="S220" s="45">
        <f>O220-Q220</f>
        <v>152133207.43999997</v>
      </c>
      <c r="T220" s="45">
        <v>186035387.52000001</v>
      </c>
      <c r="U220" s="45">
        <f>+Q220-T220</f>
        <v>0</v>
      </c>
      <c r="V220" s="45">
        <v>186035387.52000001</v>
      </c>
      <c r="W220" s="48">
        <f>+T220-V220</f>
        <v>0</v>
      </c>
      <c r="X220" s="182">
        <f t="shared" si="169"/>
        <v>7.2202377078317198E-2</v>
      </c>
      <c r="Y220" s="182">
        <f t="shared" si="170"/>
        <v>7.2202377078317198E-2</v>
      </c>
      <c r="Z220" s="182">
        <f t="shared" si="171"/>
        <v>7.2202377078317198E-2</v>
      </c>
      <c r="AA220" s="182">
        <f t="shared" si="156"/>
        <v>1</v>
      </c>
      <c r="AB220" s="178">
        <f t="shared" si="165"/>
        <v>1</v>
      </c>
    </row>
    <row r="221" spans="1:28" ht="90" customHeight="1" x14ac:dyDescent="0.25">
      <c r="A221" s="199" t="s">
        <v>561</v>
      </c>
      <c r="B221" s="135" t="s">
        <v>37</v>
      </c>
      <c r="C221" s="32">
        <v>10</v>
      </c>
      <c r="D221" s="32" t="s">
        <v>38</v>
      </c>
      <c r="E221" s="72" t="s">
        <v>562</v>
      </c>
      <c r="F221" s="60">
        <f t="shared" ref="F221:J223" si="181">+F222</f>
        <v>340140614334</v>
      </c>
      <c r="G221" s="60">
        <f t="shared" si="181"/>
        <v>0</v>
      </c>
      <c r="H221" s="60">
        <f t="shared" si="181"/>
        <v>0</v>
      </c>
      <c r="I221" s="60">
        <f t="shared" si="181"/>
        <v>0</v>
      </c>
      <c r="J221" s="59">
        <f t="shared" si="181"/>
        <v>0</v>
      </c>
      <c r="K221" s="40">
        <f t="shared" si="173"/>
        <v>0</v>
      </c>
      <c r="L221" s="59">
        <f>+L222</f>
        <v>340140614334</v>
      </c>
      <c r="M221" s="323">
        <f t="shared" si="167"/>
        <v>3.7201418659346508E-2</v>
      </c>
      <c r="N221" s="60">
        <f t="shared" ref="N221:W223" si="182">+N222</f>
        <v>0</v>
      </c>
      <c r="O221" s="60">
        <f t="shared" si="182"/>
        <v>340140614334</v>
      </c>
      <c r="P221" s="59">
        <f t="shared" si="182"/>
        <v>0</v>
      </c>
      <c r="Q221" s="59">
        <f t="shared" si="182"/>
        <v>340140614334</v>
      </c>
      <c r="R221" s="59">
        <f t="shared" si="182"/>
        <v>0</v>
      </c>
      <c r="S221" s="59">
        <f t="shared" si="182"/>
        <v>0</v>
      </c>
      <c r="T221" s="59">
        <f t="shared" si="182"/>
        <v>34020083601</v>
      </c>
      <c r="U221" s="59">
        <f t="shared" si="182"/>
        <v>306120530733</v>
      </c>
      <c r="V221" s="59">
        <f t="shared" si="182"/>
        <v>34020083601</v>
      </c>
      <c r="W221" s="59">
        <f t="shared" si="182"/>
        <v>0</v>
      </c>
      <c r="X221" s="176">
        <f t="shared" si="169"/>
        <v>1</v>
      </c>
      <c r="Y221" s="176">
        <f t="shared" si="170"/>
        <v>0.10001770493538913</v>
      </c>
      <c r="Z221" s="176">
        <f t="shared" si="171"/>
        <v>0.10001770493538913</v>
      </c>
      <c r="AA221" s="176">
        <f t="shared" si="156"/>
        <v>0.10001770493538913</v>
      </c>
      <c r="AB221" s="177">
        <f t="shared" si="165"/>
        <v>1</v>
      </c>
    </row>
    <row r="222" spans="1:28" ht="84.75" customHeight="1" x14ac:dyDescent="0.25">
      <c r="A222" s="199" t="s">
        <v>563</v>
      </c>
      <c r="B222" s="135" t="s">
        <v>37</v>
      </c>
      <c r="C222" s="32">
        <v>10</v>
      </c>
      <c r="D222" s="32" t="s">
        <v>38</v>
      </c>
      <c r="E222" s="39" t="s">
        <v>257</v>
      </c>
      <c r="F222" s="60">
        <f t="shared" si="181"/>
        <v>340140614334</v>
      </c>
      <c r="G222" s="60">
        <f t="shared" si="181"/>
        <v>0</v>
      </c>
      <c r="H222" s="60">
        <f t="shared" si="181"/>
        <v>0</v>
      </c>
      <c r="I222" s="60">
        <f t="shared" si="181"/>
        <v>0</v>
      </c>
      <c r="J222" s="59">
        <f t="shared" si="181"/>
        <v>0</v>
      </c>
      <c r="K222" s="40">
        <f t="shared" si="173"/>
        <v>0</v>
      </c>
      <c r="L222" s="59">
        <f>+L223</f>
        <v>340140614334</v>
      </c>
      <c r="M222" s="323">
        <f t="shared" si="167"/>
        <v>3.7201418659346508E-2</v>
      </c>
      <c r="N222" s="60">
        <f t="shared" si="182"/>
        <v>0</v>
      </c>
      <c r="O222" s="60">
        <f t="shared" si="182"/>
        <v>340140614334</v>
      </c>
      <c r="P222" s="59">
        <f t="shared" si="182"/>
        <v>0</v>
      </c>
      <c r="Q222" s="59">
        <f t="shared" si="182"/>
        <v>340140614334</v>
      </c>
      <c r="R222" s="59">
        <f t="shared" si="182"/>
        <v>0</v>
      </c>
      <c r="S222" s="59">
        <f t="shared" si="182"/>
        <v>0</v>
      </c>
      <c r="T222" s="59">
        <f t="shared" si="182"/>
        <v>34020083601</v>
      </c>
      <c r="U222" s="59">
        <f t="shared" si="182"/>
        <v>306120530733</v>
      </c>
      <c r="V222" s="59">
        <f t="shared" si="182"/>
        <v>34020083601</v>
      </c>
      <c r="W222" s="59">
        <f t="shared" si="182"/>
        <v>0</v>
      </c>
      <c r="X222" s="176">
        <f t="shared" si="169"/>
        <v>1</v>
      </c>
      <c r="Y222" s="176">
        <f t="shared" si="170"/>
        <v>0.10001770493538913</v>
      </c>
      <c r="Z222" s="176">
        <f t="shared" si="171"/>
        <v>0.10001770493538913</v>
      </c>
      <c r="AA222" s="176">
        <f t="shared" si="156"/>
        <v>0.10001770493538913</v>
      </c>
      <c r="AB222" s="177">
        <f t="shared" si="165"/>
        <v>1</v>
      </c>
    </row>
    <row r="223" spans="1:28" ht="42" customHeight="1" x14ac:dyDescent="0.25">
      <c r="A223" s="199" t="s">
        <v>564</v>
      </c>
      <c r="B223" s="135" t="s">
        <v>37</v>
      </c>
      <c r="C223" s="32">
        <v>10</v>
      </c>
      <c r="D223" s="32" t="s">
        <v>38</v>
      </c>
      <c r="E223" s="72" t="s">
        <v>455</v>
      </c>
      <c r="F223" s="60">
        <f t="shared" si="181"/>
        <v>340140614334</v>
      </c>
      <c r="G223" s="60">
        <f t="shared" si="181"/>
        <v>0</v>
      </c>
      <c r="H223" s="60">
        <f t="shared" si="181"/>
        <v>0</v>
      </c>
      <c r="I223" s="60">
        <f t="shared" si="181"/>
        <v>0</v>
      </c>
      <c r="J223" s="59">
        <f t="shared" si="181"/>
        <v>0</v>
      </c>
      <c r="K223" s="40">
        <f t="shared" si="173"/>
        <v>0</v>
      </c>
      <c r="L223" s="59">
        <f>+L224</f>
        <v>340140614334</v>
      </c>
      <c r="M223" s="323">
        <f t="shared" si="167"/>
        <v>3.7201418659346508E-2</v>
      </c>
      <c r="N223" s="60">
        <f t="shared" si="182"/>
        <v>0</v>
      </c>
      <c r="O223" s="60">
        <f t="shared" si="182"/>
        <v>340140614334</v>
      </c>
      <c r="P223" s="59">
        <f t="shared" si="182"/>
        <v>0</v>
      </c>
      <c r="Q223" s="59">
        <f t="shared" si="182"/>
        <v>340140614334</v>
      </c>
      <c r="R223" s="59">
        <f t="shared" si="182"/>
        <v>0</v>
      </c>
      <c r="S223" s="59">
        <f t="shared" si="182"/>
        <v>0</v>
      </c>
      <c r="T223" s="59">
        <f t="shared" si="182"/>
        <v>34020083601</v>
      </c>
      <c r="U223" s="59">
        <f t="shared" si="182"/>
        <v>306120530733</v>
      </c>
      <c r="V223" s="59">
        <f t="shared" si="182"/>
        <v>34020083601</v>
      </c>
      <c r="W223" s="59">
        <f t="shared" si="182"/>
        <v>0</v>
      </c>
      <c r="X223" s="176">
        <f t="shared" si="169"/>
        <v>1</v>
      </c>
      <c r="Y223" s="176">
        <f t="shared" si="170"/>
        <v>0.10001770493538913</v>
      </c>
      <c r="Z223" s="176">
        <f t="shared" si="171"/>
        <v>0.10001770493538913</v>
      </c>
      <c r="AA223" s="176">
        <f t="shared" si="156"/>
        <v>0.10001770493538913</v>
      </c>
      <c r="AB223" s="177">
        <f t="shared" si="165"/>
        <v>1</v>
      </c>
    </row>
    <row r="224" spans="1:28" ht="42" customHeight="1" x14ac:dyDescent="0.25">
      <c r="A224" s="202" t="s">
        <v>565</v>
      </c>
      <c r="B224" s="148" t="s">
        <v>37</v>
      </c>
      <c r="C224" s="43">
        <v>10</v>
      </c>
      <c r="D224" s="43" t="s">
        <v>38</v>
      </c>
      <c r="E224" s="44" t="s">
        <v>268</v>
      </c>
      <c r="F224" s="45">
        <v>340140614334</v>
      </c>
      <c r="G224" s="45">
        <v>0</v>
      </c>
      <c r="H224" s="45">
        <v>0</v>
      </c>
      <c r="I224" s="45">
        <v>0</v>
      </c>
      <c r="J224" s="45">
        <v>0</v>
      </c>
      <c r="K224" s="45">
        <f t="shared" si="173"/>
        <v>0</v>
      </c>
      <c r="L224" s="46">
        <f>+F224+K224</f>
        <v>340140614334</v>
      </c>
      <c r="M224" s="86">
        <f t="shared" si="167"/>
        <v>3.7201418659346508E-2</v>
      </c>
      <c r="N224" s="45">
        <v>0</v>
      </c>
      <c r="O224" s="45">
        <v>340140614334</v>
      </c>
      <c r="P224" s="45">
        <f>L224-O224</f>
        <v>0</v>
      </c>
      <c r="Q224" s="45">
        <v>340140614334</v>
      </c>
      <c r="R224" s="45">
        <f>+L224-Q224</f>
        <v>0</v>
      </c>
      <c r="S224" s="45">
        <f>O224-Q224</f>
        <v>0</v>
      </c>
      <c r="T224" s="45">
        <v>34020083601</v>
      </c>
      <c r="U224" s="45">
        <f>+Q224-T224</f>
        <v>306120530733</v>
      </c>
      <c r="V224" s="45">
        <v>34020083601</v>
      </c>
      <c r="W224" s="48">
        <f>+T224-V224</f>
        <v>0</v>
      </c>
      <c r="X224" s="54">
        <f t="shared" si="169"/>
        <v>1</v>
      </c>
      <c r="Y224" s="54">
        <f t="shared" si="170"/>
        <v>0.10001770493538913</v>
      </c>
      <c r="Z224" s="54">
        <f t="shared" si="171"/>
        <v>0.10001770493538913</v>
      </c>
      <c r="AA224" s="54">
        <f t="shared" si="156"/>
        <v>0.10001770493538913</v>
      </c>
      <c r="AB224" s="178">
        <f t="shared" si="165"/>
        <v>1</v>
      </c>
    </row>
    <row r="225" spans="1:28" ht="88.5" customHeight="1" x14ac:dyDescent="0.25">
      <c r="A225" s="199" t="s">
        <v>566</v>
      </c>
      <c r="B225" s="135" t="s">
        <v>37</v>
      </c>
      <c r="C225" s="32">
        <v>10</v>
      </c>
      <c r="D225" s="32" t="s">
        <v>38</v>
      </c>
      <c r="E225" s="72" t="s">
        <v>567</v>
      </c>
      <c r="F225" s="60">
        <f t="shared" ref="F225:J231" si="183">+F226</f>
        <v>166529436860</v>
      </c>
      <c r="G225" s="60">
        <f t="shared" si="183"/>
        <v>0</v>
      </c>
      <c r="H225" s="60">
        <f t="shared" si="183"/>
        <v>0</v>
      </c>
      <c r="I225" s="60">
        <f t="shared" si="183"/>
        <v>0</v>
      </c>
      <c r="J225" s="59">
        <f t="shared" si="183"/>
        <v>0</v>
      </c>
      <c r="K225" s="40">
        <f t="shared" si="173"/>
        <v>0</v>
      </c>
      <c r="L225" s="59">
        <f>+L226</f>
        <v>166529436860</v>
      </c>
      <c r="M225" s="323">
        <f t="shared" si="167"/>
        <v>1.8213441849231158E-2</v>
      </c>
      <c r="N225" s="60">
        <f t="shared" ref="N225:W231" si="184">+N226</f>
        <v>0</v>
      </c>
      <c r="O225" s="60">
        <f t="shared" si="184"/>
        <v>166529436860</v>
      </c>
      <c r="P225" s="59">
        <f t="shared" si="184"/>
        <v>0</v>
      </c>
      <c r="Q225" s="59">
        <f t="shared" si="184"/>
        <v>166529436860</v>
      </c>
      <c r="R225" s="59">
        <f t="shared" si="184"/>
        <v>0</v>
      </c>
      <c r="S225" s="59">
        <f t="shared" si="184"/>
        <v>0</v>
      </c>
      <c r="T225" s="59">
        <f t="shared" si="184"/>
        <v>25380894495</v>
      </c>
      <c r="U225" s="59">
        <f t="shared" si="184"/>
        <v>141148542365</v>
      </c>
      <c r="V225" s="59">
        <f t="shared" si="184"/>
        <v>25380894495</v>
      </c>
      <c r="W225" s="59">
        <f t="shared" si="184"/>
        <v>0</v>
      </c>
      <c r="X225" s="176">
        <f t="shared" si="169"/>
        <v>1</v>
      </c>
      <c r="Y225" s="176">
        <f t="shared" si="170"/>
        <v>0.15241085884616015</v>
      </c>
      <c r="Z225" s="176">
        <f t="shared" si="171"/>
        <v>0.15241085884616015</v>
      </c>
      <c r="AA225" s="176">
        <f t="shared" si="156"/>
        <v>0.15241085884616015</v>
      </c>
      <c r="AB225" s="177">
        <f t="shared" si="165"/>
        <v>1</v>
      </c>
    </row>
    <row r="226" spans="1:28" ht="88.5" customHeight="1" x14ac:dyDescent="0.25">
      <c r="A226" s="199" t="s">
        <v>568</v>
      </c>
      <c r="B226" s="135" t="s">
        <v>37</v>
      </c>
      <c r="C226" s="32">
        <v>10</v>
      </c>
      <c r="D226" s="32" t="s">
        <v>38</v>
      </c>
      <c r="E226" s="39" t="s">
        <v>257</v>
      </c>
      <c r="F226" s="60">
        <f t="shared" si="183"/>
        <v>166529436860</v>
      </c>
      <c r="G226" s="60">
        <f t="shared" si="183"/>
        <v>0</v>
      </c>
      <c r="H226" s="60">
        <f t="shared" si="183"/>
        <v>0</v>
      </c>
      <c r="I226" s="60">
        <f t="shared" si="183"/>
        <v>0</v>
      </c>
      <c r="J226" s="59">
        <f t="shared" si="183"/>
        <v>0</v>
      </c>
      <c r="K226" s="40">
        <f t="shared" si="173"/>
        <v>0</v>
      </c>
      <c r="L226" s="59">
        <f>+L227</f>
        <v>166529436860</v>
      </c>
      <c r="M226" s="323">
        <f t="shared" si="167"/>
        <v>1.8213441849231158E-2</v>
      </c>
      <c r="N226" s="60">
        <f t="shared" si="184"/>
        <v>0</v>
      </c>
      <c r="O226" s="60">
        <f t="shared" si="184"/>
        <v>166529436860</v>
      </c>
      <c r="P226" s="59">
        <f t="shared" si="184"/>
        <v>0</v>
      </c>
      <c r="Q226" s="59">
        <f t="shared" si="184"/>
        <v>166529436860</v>
      </c>
      <c r="R226" s="59">
        <f t="shared" si="184"/>
        <v>0</v>
      </c>
      <c r="S226" s="59">
        <f t="shared" si="184"/>
        <v>0</v>
      </c>
      <c r="T226" s="59">
        <f t="shared" si="184"/>
        <v>25380894495</v>
      </c>
      <c r="U226" s="59">
        <f t="shared" si="184"/>
        <v>141148542365</v>
      </c>
      <c r="V226" s="59">
        <f t="shared" si="184"/>
        <v>25380894495</v>
      </c>
      <c r="W226" s="59">
        <f t="shared" si="184"/>
        <v>0</v>
      </c>
      <c r="X226" s="176">
        <f t="shared" si="169"/>
        <v>1</v>
      </c>
      <c r="Y226" s="176">
        <f t="shared" si="170"/>
        <v>0.15241085884616015</v>
      </c>
      <c r="Z226" s="176">
        <f t="shared" si="171"/>
        <v>0.15241085884616015</v>
      </c>
      <c r="AA226" s="176">
        <f t="shared" si="156"/>
        <v>0.15241085884616015</v>
      </c>
      <c r="AB226" s="177">
        <f t="shared" si="165"/>
        <v>1</v>
      </c>
    </row>
    <row r="227" spans="1:28" ht="42" customHeight="1" x14ac:dyDescent="0.25">
      <c r="A227" s="199" t="s">
        <v>569</v>
      </c>
      <c r="B227" s="135" t="s">
        <v>37</v>
      </c>
      <c r="C227" s="32">
        <v>10</v>
      </c>
      <c r="D227" s="32" t="s">
        <v>38</v>
      </c>
      <c r="E227" s="72" t="s">
        <v>455</v>
      </c>
      <c r="F227" s="60">
        <f t="shared" si="183"/>
        <v>166529436860</v>
      </c>
      <c r="G227" s="60">
        <f t="shared" si="183"/>
        <v>0</v>
      </c>
      <c r="H227" s="60">
        <f t="shared" si="183"/>
        <v>0</v>
      </c>
      <c r="I227" s="60">
        <f t="shared" si="183"/>
        <v>0</v>
      </c>
      <c r="J227" s="59">
        <f t="shared" si="183"/>
        <v>0</v>
      </c>
      <c r="K227" s="40">
        <f t="shared" si="173"/>
        <v>0</v>
      </c>
      <c r="L227" s="59">
        <f>+L228</f>
        <v>166529436860</v>
      </c>
      <c r="M227" s="323">
        <f t="shared" si="167"/>
        <v>1.8213441849231158E-2</v>
      </c>
      <c r="N227" s="60">
        <f t="shared" si="184"/>
        <v>0</v>
      </c>
      <c r="O227" s="60">
        <f t="shared" si="184"/>
        <v>166529436860</v>
      </c>
      <c r="P227" s="59">
        <f t="shared" si="184"/>
        <v>0</v>
      </c>
      <c r="Q227" s="59">
        <f t="shared" si="184"/>
        <v>166529436860</v>
      </c>
      <c r="R227" s="59">
        <f t="shared" si="184"/>
        <v>0</v>
      </c>
      <c r="S227" s="59">
        <f t="shared" si="184"/>
        <v>0</v>
      </c>
      <c r="T227" s="59">
        <f t="shared" si="184"/>
        <v>25380894495</v>
      </c>
      <c r="U227" s="59">
        <f t="shared" si="184"/>
        <v>141148542365</v>
      </c>
      <c r="V227" s="59">
        <f t="shared" si="184"/>
        <v>25380894495</v>
      </c>
      <c r="W227" s="59">
        <f t="shared" si="184"/>
        <v>0</v>
      </c>
      <c r="X227" s="176">
        <f t="shared" si="169"/>
        <v>1</v>
      </c>
      <c r="Y227" s="176">
        <f t="shared" si="170"/>
        <v>0.15241085884616015</v>
      </c>
      <c r="Z227" s="176">
        <f t="shared" si="171"/>
        <v>0.15241085884616015</v>
      </c>
      <c r="AA227" s="176">
        <f t="shared" si="156"/>
        <v>0.15241085884616015</v>
      </c>
      <c r="AB227" s="177">
        <f t="shared" si="165"/>
        <v>1</v>
      </c>
    </row>
    <row r="228" spans="1:28" ht="42" customHeight="1" x14ac:dyDescent="0.25">
      <c r="A228" s="202" t="s">
        <v>570</v>
      </c>
      <c r="B228" s="148" t="s">
        <v>37</v>
      </c>
      <c r="C228" s="43">
        <v>10</v>
      </c>
      <c r="D228" s="43" t="s">
        <v>38</v>
      </c>
      <c r="E228" s="44" t="s">
        <v>268</v>
      </c>
      <c r="F228" s="45">
        <v>166529436860</v>
      </c>
      <c r="G228" s="45">
        <v>0</v>
      </c>
      <c r="H228" s="45">
        <v>0</v>
      </c>
      <c r="I228" s="45">
        <v>0</v>
      </c>
      <c r="J228" s="45">
        <v>0</v>
      </c>
      <c r="K228" s="45">
        <f t="shared" si="173"/>
        <v>0</v>
      </c>
      <c r="L228" s="46">
        <f>+F228+K228</f>
        <v>166529436860</v>
      </c>
      <c r="M228" s="86">
        <f t="shared" si="167"/>
        <v>1.8213441849231158E-2</v>
      </c>
      <c r="N228" s="45">
        <v>0</v>
      </c>
      <c r="O228" s="45">
        <v>166529436860</v>
      </c>
      <c r="P228" s="45">
        <f>L228-O228</f>
        <v>0</v>
      </c>
      <c r="Q228" s="45">
        <v>166529436860</v>
      </c>
      <c r="R228" s="45">
        <f>+L228-Q228</f>
        <v>0</v>
      </c>
      <c r="S228" s="45">
        <f>O228-Q228</f>
        <v>0</v>
      </c>
      <c r="T228" s="45">
        <v>25380894495</v>
      </c>
      <c r="U228" s="45">
        <f>+Q228-T228</f>
        <v>141148542365</v>
      </c>
      <c r="V228" s="45">
        <v>25380894495</v>
      </c>
      <c r="W228" s="48">
        <f>+T228-V228</f>
        <v>0</v>
      </c>
      <c r="X228" s="54">
        <f t="shared" si="169"/>
        <v>1</v>
      </c>
      <c r="Y228" s="54">
        <f t="shared" si="170"/>
        <v>0.15241085884616015</v>
      </c>
      <c r="Z228" s="54">
        <f t="shared" si="171"/>
        <v>0.15241085884616015</v>
      </c>
      <c r="AA228" s="54">
        <f t="shared" si="156"/>
        <v>0.15241085884616015</v>
      </c>
      <c r="AB228" s="178">
        <f t="shared" si="165"/>
        <v>1</v>
      </c>
    </row>
    <row r="229" spans="1:28" ht="88.5" customHeight="1" x14ac:dyDescent="0.25">
      <c r="A229" s="199" t="s">
        <v>571</v>
      </c>
      <c r="B229" s="135" t="s">
        <v>37</v>
      </c>
      <c r="C229" s="32">
        <v>10</v>
      </c>
      <c r="D229" s="32" t="s">
        <v>38</v>
      </c>
      <c r="E229" s="72" t="s">
        <v>572</v>
      </c>
      <c r="F229" s="60">
        <f t="shared" si="183"/>
        <v>1188179608443</v>
      </c>
      <c r="G229" s="60">
        <f t="shared" si="183"/>
        <v>0</v>
      </c>
      <c r="H229" s="60">
        <f t="shared" si="183"/>
        <v>0</v>
      </c>
      <c r="I229" s="60">
        <f t="shared" si="183"/>
        <v>0</v>
      </c>
      <c r="J229" s="59">
        <f t="shared" si="183"/>
        <v>0</v>
      </c>
      <c r="K229" s="40">
        <f t="shared" si="173"/>
        <v>0</v>
      </c>
      <c r="L229" s="59">
        <f>+L230</f>
        <v>1188179608443</v>
      </c>
      <c r="M229" s="323">
        <f t="shared" si="167"/>
        <v>0.12995204098967866</v>
      </c>
      <c r="N229" s="60">
        <f t="shared" si="184"/>
        <v>0</v>
      </c>
      <c r="O229" s="60">
        <f t="shared" si="184"/>
        <v>1000000000</v>
      </c>
      <c r="P229" s="59">
        <f t="shared" si="184"/>
        <v>1187179608443</v>
      </c>
      <c r="Q229" s="59">
        <f t="shared" si="184"/>
        <v>0</v>
      </c>
      <c r="R229" s="59">
        <f t="shared" si="184"/>
        <v>1188179608443</v>
      </c>
      <c r="S229" s="59">
        <f t="shared" si="184"/>
        <v>1000000000</v>
      </c>
      <c r="T229" s="59">
        <f t="shared" si="184"/>
        <v>0</v>
      </c>
      <c r="U229" s="59">
        <f t="shared" si="184"/>
        <v>0</v>
      </c>
      <c r="V229" s="59">
        <f t="shared" si="184"/>
        <v>0</v>
      </c>
      <c r="W229" s="59">
        <f t="shared" si="184"/>
        <v>0</v>
      </c>
      <c r="X229" s="176">
        <f t="shared" si="169"/>
        <v>0</v>
      </c>
      <c r="Y229" s="176">
        <f t="shared" si="170"/>
        <v>0</v>
      </c>
      <c r="Z229" s="176">
        <f t="shared" si="171"/>
        <v>0</v>
      </c>
      <c r="AA229" s="176" t="s">
        <v>40</v>
      </c>
      <c r="AB229" s="177" t="s">
        <v>40</v>
      </c>
    </row>
    <row r="230" spans="1:28" ht="72.75" customHeight="1" x14ac:dyDescent="0.25">
      <c r="A230" s="199" t="s">
        <v>573</v>
      </c>
      <c r="B230" s="135" t="s">
        <v>37</v>
      </c>
      <c r="C230" s="32">
        <v>10</v>
      </c>
      <c r="D230" s="32" t="s">
        <v>38</v>
      </c>
      <c r="E230" s="39" t="s">
        <v>574</v>
      </c>
      <c r="F230" s="60">
        <f t="shared" si="183"/>
        <v>1188179608443</v>
      </c>
      <c r="G230" s="60">
        <f t="shared" si="183"/>
        <v>0</v>
      </c>
      <c r="H230" s="60">
        <f t="shared" si="183"/>
        <v>0</v>
      </c>
      <c r="I230" s="60">
        <f t="shared" si="183"/>
        <v>0</v>
      </c>
      <c r="J230" s="59">
        <f t="shared" si="183"/>
        <v>0</v>
      </c>
      <c r="K230" s="40">
        <f t="shared" si="173"/>
        <v>0</v>
      </c>
      <c r="L230" s="59">
        <f>+L231</f>
        <v>1188179608443</v>
      </c>
      <c r="M230" s="323">
        <f t="shared" si="167"/>
        <v>0.12995204098967866</v>
      </c>
      <c r="N230" s="60">
        <f t="shared" si="184"/>
        <v>0</v>
      </c>
      <c r="O230" s="60">
        <f t="shared" si="184"/>
        <v>1000000000</v>
      </c>
      <c r="P230" s="59">
        <f t="shared" si="184"/>
        <v>1187179608443</v>
      </c>
      <c r="Q230" s="59">
        <f t="shared" si="184"/>
        <v>0</v>
      </c>
      <c r="R230" s="59">
        <f t="shared" si="184"/>
        <v>1188179608443</v>
      </c>
      <c r="S230" s="59">
        <f t="shared" si="184"/>
        <v>1000000000</v>
      </c>
      <c r="T230" s="59">
        <f t="shared" si="184"/>
        <v>0</v>
      </c>
      <c r="U230" s="59">
        <f t="shared" si="184"/>
        <v>0</v>
      </c>
      <c r="V230" s="59">
        <f t="shared" si="184"/>
        <v>0</v>
      </c>
      <c r="W230" s="59">
        <f t="shared" si="184"/>
        <v>0</v>
      </c>
      <c r="X230" s="176">
        <f t="shared" si="169"/>
        <v>0</v>
      </c>
      <c r="Y230" s="176">
        <f t="shared" si="170"/>
        <v>0</v>
      </c>
      <c r="Z230" s="176">
        <f t="shared" si="171"/>
        <v>0</v>
      </c>
      <c r="AA230" s="176" t="s">
        <v>40</v>
      </c>
      <c r="AB230" s="177" t="s">
        <v>40</v>
      </c>
    </row>
    <row r="231" spans="1:28" ht="42" customHeight="1" x14ac:dyDescent="0.25">
      <c r="A231" s="199" t="s">
        <v>575</v>
      </c>
      <c r="B231" s="135" t="s">
        <v>37</v>
      </c>
      <c r="C231" s="32">
        <v>10</v>
      </c>
      <c r="D231" s="32" t="s">
        <v>38</v>
      </c>
      <c r="E231" s="72" t="s">
        <v>455</v>
      </c>
      <c r="F231" s="60">
        <f t="shared" si="183"/>
        <v>1188179608443</v>
      </c>
      <c r="G231" s="60">
        <f t="shared" si="183"/>
        <v>0</v>
      </c>
      <c r="H231" s="60">
        <f t="shared" si="183"/>
        <v>0</v>
      </c>
      <c r="I231" s="60">
        <f t="shared" si="183"/>
        <v>0</v>
      </c>
      <c r="J231" s="59">
        <f t="shared" si="183"/>
        <v>0</v>
      </c>
      <c r="K231" s="40">
        <f t="shared" si="173"/>
        <v>0</v>
      </c>
      <c r="L231" s="59">
        <f>+L232</f>
        <v>1188179608443</v>
      </c>
      <c r="M231" s="323">
        <f t="shared" si="167"/>
        <v>0.12995204098967866</v>
      </c>
      <c r="N231" s="60">
        <f t="shared" si="184"/>
        <v>0</v>
      </c>
      <c r="O231" s="60">
        <f t="shared" si="184"/>
        <v>1000000000</v>
      </c>
      <c r="P231" s="59">
        <f t="shared" si="184"/>
        <v>1187179608443</v>
      </c>
      <c r="Q231" s="59">
        <f t="shared" si="184"/>
        <v>0</v>
      </c>
      <c r="R231" s="59">
        <f t="shared" si="184"/>
        <v>1188179608443</v>
      </c>
      <c r="S231" s="59">
        <f t="shared" si="184"/>
        <v>1000000000</v>
      </c>
      <c r="T231" s="59">
        <f t="shared" si="184"/>
        <v>0</v>
      </c>
      <c r="U231" s="59">
        <f t="shared" si="184"/>
        <v>0</v>
      </c>
      <c r="V231" s="59">
        <f t="shared" si="184"/>
        <v>0</v>
      </c>
      <c r="W231" s="59">
        <f t="shared" si="184"/>
        <v>0</v>
      </c>
      <c r="X231" s="176">
        <f t="shared" si="169"/>
        <v>0</v>
      </c>
      <c r="Y231" s="176">
        <f t="shared" si="170"/>
        <v>0</v>
      </c>
      <c r="Z231" s="176">
        <f t="shared" si="171"/>
        <v>0</v>
      </c>
      <c r="AA231" s="176" t="s">
        <v>40</v>
      </c>
      <c r="AB231" s="177" t="s">
        <v>40</v>
      </c>
    </row>
    <row r="232" spans="1:28" ht="42" customHeight="1" x14ac:dyDescent="0.25">
      <c r="A232" s="202" t="s">
        <v>576</v>
      </c>
      <c r="B232" s="148" t="s">
        <v>37</v>
      </c>
      <c r="C232" s="43">
        <v>10</v>
      </c>
      <c r="D232" s="43" t="s">
        <v>38</v>
      </c>
      <c r="E232" s="44" t="s">
        <v>268</v>
      </c>
      <c r="F232" s="45">
        <v>1188179608443</v>
      </c>
      <c r="G232" s="45">
        <v>0</v>
      </c>
      <c r="H232" s="45">
        <v>0</v>
      </c>
      <c r="I232" s="45">
        <v>0</v>
      </c>
      <c r="J232" s="45">
        <v>0</v>
      </c>
      <c r="K232" s="45">
        <f t="shared" si="173"/>
        <v>0</v>
      </c>
      <c r="L232" s="46">
        <f>+F232+K232</f>
        <v>1188179608443</v>
      </c>
      <c r="M232" s="86">
        <f t="shared" si="167"/>
        <v>0.12995204098967866</v>
      </c>
      <c r="N232" s="45">
        <v>0</v>
      </c>
      <c r="O232" s="45">
        <v>1000000000</v>
      </c>
      <c r="P232" s="45">
        <f>L232-O232</f>
        <v>1187179608443</v>
      </c>
      <c r="Q232" s="45">
        <v>0</v>
      </c>
      <c r="R232" s="45">
        <f>+L232-Q232</f>
        <v>1188179608443</v>
      </c>
      <c r="S232" s="45">
        <f>O232-Q232</f>
        <v>1000000000</v>
      </c>
      <c r="T232" s="45">
        <v>0</v>
      </c>
      <c r="U232" s="45">
        <f>+Q232-T232</f>
        <v>0</v>
      </c>
      <c r="V232" s="45">
        <v>0</v>
      </c>
      <c r="W232" s="48">
        <f>+T232-V232</f>
        <v>0</v>
      </c>
      <c r="X232" s="54">
        <f t="shared" si="169"/>
        <v>0</v>
      </c>
      <c r="Y232" s="54">
        <f t="shared" si="170"/>
        <v>0</v>
      </c>
      <c r="Z232" s="54">
        <f t="shared" si="171"/>
        <v>0</v>
      </c>
      <c r="AA232" s="54" t="s">
        <v>40</v>
      </c>
      <c r="AB232" s="178" t="s">
        <v>40</v>
      </c>
    </row>
    <row r="233" spans="1:28" ht="42" customHeight="1" x14ac:dyDescent="0.25">
      <c r="A233" s="113" t="s">
        <v>258</v>
      </c>
      <c r="B233" s="32" t="s">
        <v>37</v>
      </c>
      <c r="C233" s="32">
        <v>10</v>
      </c>
      <c r="D233" s="32" t="s">
        <v>38</v>
      </c>
      <c r="E233" s="72" t="s">
        <v>259</v>
      </c>
      <c r="F233" s="59">
        <f>+F234</f>
        <v>4034524599</v>
      </c>
      <c r="G233" s="59">
        <f>+G234</f>
        <v>0</v>
      </c>
      <c r="H233" s="59">
        <f>+H234</f>
        <v>0</v>
      </c>
      <c r="I233" s="59">
        <f>+I234</f>
        <v>0</v>
      </c>
      <c r="J233" s="59">
        <f>+J234</f>
        <v>0</v>
      </c>
      <c r="K233" s="40">
        <f t="shared" si="173"/>
        <v>0</v>
      </c>
      <c r="L233" s="59">
        <f>+L234</f>
        <v>4034524599</v>
      </c>
      <c r="M233" s="318">
        <f t="shared" si="167"/>
        <v>4.4125879819647369E-4</v>
      </c>
      <c r="N233" s="59">
        <f t="shared" ref="N233:W233" si="185">+N234</f>
        <v>0</v>
      </c>
      <c r="O233" s="59">
        <f>+O234</f>
        <v>3314022334</v>
      </c>
      <c r="P233" s="59">
        <f t="shared" si="185"/>
        <v>720502265</v>
      </c>
      <c r="Q233" s="59">
        <f t="shared" si="185"/>
        <v>3197841350.8800001</v>
      </c>
      <c r="R233" s="59">
        <f t="shared" si="185"/>
        <v>836683248.12000012</v>
      </c>
      <c r="S233" s="59">
        <f t="shared" si="185"/>
        <v>116180983.12000012</v>
      </c>
      <c r="T233" s="59">
        <f t="shared" si="185"/>
        <v>506414950.88</v>
      </c>
      <c r="U233" s="59">
        <f t="shared" si="185"/>
        <v>2691426400</v>
      </c>
      <c r="V233" s="59">
        <f t="shared" si="185"/>
        <v>485316167.88</v>
      </c>
      <c r="W233" s="59">
        <f t="shared" si="185"/>
        <v>21098783</v>
      </c>
      <c r="X233" s="176">
        <f t="shared" si="169"/>
        <v>0.79261912337146712</v>
      </c>
      <c r="Y233" s="176">
        <f t="shared" si="170"/>
        <v>0.12552035275866713</v>
      </c>
      <c r="Z233" s="176">
        <f t="shared" si="171"/>
        <v>0.12029079411246886</v>
      </c>
      <c r="AA233" s="176">
        <f t="shared" ref="AA233:AA294" si="186">+T233/Q233</f>
        <v>0.15836149930972712</v>
      </c>
      <c r="AB233" s="177">
        <f t="shared" ref="AB233:AB254" si="187">+V233/T233</f>
        <v>0.95833696662522205</v>
      </c>
    </row>
    <row r="234" spans="1:28" ht="42" customHeight="1" x14ac:dyDescent="0.25">
      <c r="A234" s="113" t="s">
        <v>260</v>
      </c>
      <c r="B234" s="32" t="s">
        <v>37</v>
      </c>
      <c r="C234" s="32">
        <v>10</v>
      </c>
      <c r="D234" s="32" t="s">
        <v>38</v>
      </c>
      <c r="E234" s="39" t="s">
        <v>255</v>
      </c>
      <c r="F234" s="59">
        <f>+F235+F239</f>
        <v>4034524599</v>
      </c>
      <c r="G234" s="59">
        <f>+G235+G239</f>
        <v>0</v>
      </c>
      <c r="H234" s="59">
        <f>+H235+H239</f>
        <v>0</v>
      </c>
      <c r="I234" s="59">
        <f>+I235+I239</f>
        <v>0</v>
      </c>
      <c r="J234" s="59">
        <f>+J235+J239</f>
        <v>0</v>
      </c>
      <c r="K234" s="40">
        <f t="shared" si="173"/>
        <v>0</v>
      </c>
      <c r="L234" s="59">
        <f>+L235+L239</f>
        <v>4034524599</v>
      </c>
      <c r="M234" s="318">
        <f t="shared" si="167"/>
        <v>4.4125879819647369E-4</v>
      </c>
      <c r="N234" s="59">
        <f t="shared" ref="N234:W234" si="188">+N235+N239</f>
        <v>0</v>
      </c>
      <c r="O234" s="59">
        <f>+O235+O239</f>
        <v>3314022334</v>
      </c>
      <c r="P234" s="59">
        <f t="shared" si="188"/>
        <v>720502265</v>
      </c>
      <c r="Q234" s="59">
        <f t="shared" si="188"/>
        <v>3197841350.8800001</v>
      </c>
      <c r="R234" s="59">
        <f t="shared" si="188"/>
        <v>836683248.12000012</v>
      </c>
      <c r="S234" s="59">
        <f t="shared" si="188"/>
        <v>116180983.12000012</v>
      </c>
      <c r="T234" s="59">
        <f t="shared" si="188"/>
        <v>506414950.88</v>
      </c>
      <c r="U234" s="59">
        <f t="shared" si="188"/>
        <v>2691426400</v>
      </c>
      <c r="V234" s="59">
        <f t="shared" si="188"/>
        <v>485316167.88</v>
      </c>
      <c r="W234" s="59">
        <f t="shared" si="188"/>
        <v>21098783</v>
      </c>
      <c r="X234" s="176">
        <f t="shared" si="169"/>
        <v>0.79261912337146712</v>
      </c>
      <c r="Y234" s="176">
        <f t="shared" si="170"/>
        <v>0.12552035275866713</v>
      </c>
      <c r="Z234" s="176">
        <f t="shared" si="171"/>
        <v>0.12029079411246886</v>
      </c>
      <c r="AA234" s="176">
        <f t="shared" si="186"/>
        <v>0.15836149930972712</v>
      </c>
      <c r="AB234" s="177">
        <f t="shared" si="187"/>
        <v>0.95833696662522205</v>
      </c>
    </row>
    <row r="235" spans="1:28" s="6" customFormat="1" ht="63.75" customHeight="1" x14ac:dyDescent="0.25">
      <c r="A235" s="113" t="s">
        <v>261</v>
      </c>
      <c r="B235" s="32" t="s">
        <v>37</v>
      </c>
      <c r="C235" s="32">
        <v>10</v>
      </c>
      <c r="D235" s="32" t="s">
        <v>38</v>
      </c>
      <c r="E235" s="39" t="s">
        <v>262</v>
      </c>
      <c r="F235" s="59">
        <f t="shared" ref="F235:J237" si="189">+F236</f>
        <v>2634524599</v>
      </c>
      <c r="G235" s="59">
        <f t="shared" si="189"/>
        <v>0</v>
      </c>
      <c r="H235" s="59">
        <f t="shared" si="189"/>
        <v>0</v>
      </c>
      <c r="I235" s="59">
        <f t="shared" si="189"/>
        <v>0</v>
      </c>
      <c r="J235" s="59">
        <f t="shared" si="189"/>
        <v>0</v>
      </c>
      <c r="K235" s="40">
        <f t="shared" si="173"/>
        <v>0</v>
      </c>
      <c r="L235" s="59">
        <f>+L236</f>
        <v>2634524599</v>
      </c>
      <c r="M235" s="318">
        <f t="shared" si="167"/>
        <v>2.8813981172947284E-4</v>
      </c>
      <c r="N235" s="59">
        <f t="shared" ref="N235:W237" si="190">+N236</f>
        <v>0</v>
      </c>
      <c r="O235" s="59">
        <f t="shared" si="190"/>
        <v>1914022334</v>
      </c>
      <c r="P235" s="59">
        <f t="shared" si="190"/>
        <v>720502265</v>
      </c>
      <c r="Q235" s="59">
        <f t="shared" si="190"/>
        <v>1797908961.3099999</v>
      </c>
      <c r="R235" s="59">
        <f t="shared" si="190"/>
        <v>836615637.69000006</v>
      </c>
      <c r="S235" s="59">
        <f t="shared" si="190"/>
        <v>116113372.69000006</v>
      </c>
      <c r="T235" s="59">
        <f t="shared" si="190"/>
        <v>506382561.31</v>
      </c>
      <c r="U235" s="59">
        <f t="shared" si="190"/>
        <v>1291526400</v>
      </c>
      <c r="V235" s="59">
        <f t="shared" si="190"/>
        <v>485283778.31</v>
      </c>
      <c r="W235" s="59">
        <f t="shared" si="190"/>
        <v>21098783</v>
      </c>
      <c r="X235" s="176">
        <f t="shared" si="169"/>
        <v>0.68244151601106384</v>
      </c>
      <c r="Y235" s="176">
        <f t="shared" si="170"/>
        <v>0.19221022324187453</v>
      </c>
      <c r="Z235" s="176">
        <f t="shared" si="171"/>
        <v>0.18420165007918379</v>
      </c>
      <c r="AA235" s="176">
        <f t="shared" si="186"/>
        <v>0.2816508356135215</v>
      </c>
      <c r="AB235" s="177">
        <f t="shared" si="187"/>
        <v>0.95833430174724432</v>
      </c>
    </row>
    <row r="236" spans="1:28" s="6" customFormat="1" ht="63.75" customHeight="1" x14ac:dyDescent="0.25">
      <c r="A236" s="113" t="s">
        <v>577</v>
      </c>
      <c r="B236" s="32" t="s">
        <v>37</v>
      </c>
      <c r="C236" s="32">
        <v>10</v>
      </c>
      <c r="D236" s="32" t="s">
        <v>38</v>
      </c>
      <c r="E236" s="39" t="s">
        <v>264</v>
      </c>
      <c r="F236" s="59">
        <f t="shared" si="189"/>
        <v>2634524599</v>
      </c>
      <c r="G236" s="59">
        <f t="shared" si="189"/>
        <v>0</v>
      </c>
      <c r="H236" s="59">
        <f t="shared" si="189"/>
        <v>0</v>
      </c>
      <c r="I236" s="59">
        <f t="shared" si="189"/>
        <v>0</v>
      </c>
      <c r="J236" s="59">
        <f t="shared" si="189"/>
        <v>0</v>
      </c>
      <c r="K236" s="40">
        <f t="shared" si="173"/>
        <v>0</v>
      </c>
      <c r="L236" s="59">
        <f>+L237</f>
        <v>2634524599</v>
      </c>
      <c r="M236" s="318">
        <f t="shared" si="167"/>
        <v>2.8813981172947284E-4</v>
      </c>
      <c r="N236" s="59">
        <f t="shared" si="190"/>
        <v>0</v>
      </c>
      <c r="O236" s="59">
        <f t="shared" si="190"/>
        <v>1914022334</v>
      </c>
      <c r="P236" s="59">
        <f t="shared" si="190"/>
        <v>720502265</v>
      </c>
      <c r="Q236" s="59">
        <f t="shared" si="190"/>
        <v>1797908961.3099999</v>
      </c>
      <c r="R236" s="59">
        <f t="shared" si="190"/>
        <v>836615637.69000006</v>
      </c>
      <c r="S236" s="59">
        <f t="shared" si="190"/>
        <v>116113372.69000006</v>
      </c>
      <c r="T236" s="59">
        <f t="shared" si="190"/>
        <v>506382561.31</v>
      </c>
      <c r="U236" s="59">
        <f t="shared" si="190"/>
        <v>1291526400</v>
      </c>
      <c r="V236" s="59">
        <f t="shared" si="190"/>
        <v>485283778.31</v>
      </c>
      <c r="W236" s="59">
        <f t="shared" si="190"/>
        <v>21098783</v>
      </c>
      <c r="X236" s="176">
        <f t="shared" si="169"/>
        <v>0.68244151601106384</v>
      </c>
      <c r="Y236" s="176">
        <f t="shared" si="170"/>
        <v>0.19221022324187453</v>
      </c>
      <c r="Z236" s="176">
        <f t="shared" si="171"/>
        <v>0.18420165007918379</v>
      </c>
      <c r="AA236" s="176">
        <f t="shared" si="186"/>
        <v>0.2816508356135215</v>
      </c>
      <c r="AB236" s="177">
        <f t="shared" si="187"/>
        <v>0.95833430174724432</v>
      </c>
    </row>
    <row r="237" spans="1:28" ht="42" customHeight="1" x14ac:dyDescent="0.25">
      <c r="A237" s="113" t="s">
        <v>578</v>
      </c>
      <c r="B237" s="32" t="s">
        <v>37</v>
      </c>
      <c r="C237" s="32">
        <v>10</v>
      </c>
      <c r="D237" s="32" t="s">
        <v>38</v>
      </c>
      <c r="E237" s="72" t="s">
        <v>266</v>
      </c>
      <c r="F237" s="59">
        <f t="shared" si="189"/>
        <v>2634524599</v>
      </c>
      <c r="G237" s="59">
        <f t="shared" si="189"/>
        <v>0</v>
      </c>
      <c r="H237" s="59">
        <f t="shared" si="189"/>
        <v>0</v>
      </c>
      <c r="I237" s="59">
        <f t="shared" si="189"/>
        <v>0</v>
      </c>
      <c r="J237" s="59">
        <f t="shared" si="189"/>
        <v>0</v>
      </c>
      <c r="K237" s="40">
        <f t="shared" si="173"/>
        <v>0</v>
      </c>
      <c r="L237" s="59">
        <f>+L238</f>
        <v>2634524599</v>
      </c>
      <c r="M237" s="318">
        <f t="shared" si="167"/>
        <v>2.8813981172947284E-4</v>
      </c>
      <c r="N237" s="59">
        <f t="shared" si="190"/>
        <v>0</v>
      </c>
      <c r="O237" s="59">
        <f t="shared" si="190"/>
        <v>1914022334</v>
      </c>
      <c r="P237" s="59">
        <f t="shared" si="190"/>
        <v>720502265</v>
      </c>
      <c r="Q237" s="59">
        <f t="shared" si="190"/>
        <v>1797908961.3099999</v>
      </c>
      <c r="R237" s="59">
        <f t="shared" si="190"/>
        <v>836615637.69000006</v>
      </c>
      <c r="S237" s="59">
        <f t="shared" si="190"/>
        <v>116113372.69000006</v>
      </c>
      <c r="T237" s="59">
        <f t="shared" si="190"/>
        <v>506382561.31</v>
      </c>
      <c r="U237" s="59">
        <f t="shared" si="190"/>
        <v>1291526400</v>
      </c>
      <c r="V237" s="59">
        <f t="shared" si="190"/>
        <v>485283778.31</v>
      </c>
      <c r="W237" s="59">
        <f t="shared" si="190"/>
        <v>21098783</v>
      </c>
      <c r="X237" s="176">
        <f t="shared" si="169"/>
        <v>0.68244151601106384</v>
      </c>
      <c r="Y237" s="176">
        <f t="shared" si="170"/>
        <v>0.19221022324187453</v>
      </c>
      <c r="Z237" s="176">
        <f t="shared" si="171"/>
        <v>0.18420165007918379</v>
      </c>
      <c r="AA237" s="176">
        <f t="shared" si="186"/>
        <v>0.2816508356135215</v>
      </c>
      <c r="AB237" s="177">
        <f t="shared" si="187"/>
        <v>0.95833430174724432</v>
      </c>
    </row>
    <row r="238" spans="1:28" ht="42" customHeight="1" x14ac:dyDescent="0.25">
      <c r="A238" s="114" t="s">
        <v>579</v>
      </c>
      <c r="B238" s="43" t="s">
        <v>37</v>
      </c>
      <c r="C238" s="43">
        <v>10</v>
      </c>
      <c r="D238" s="43" t="s">
        <v>38</v>
      </c>
      <c r="E238" s="44" t="s">
        <v>268</v>
      </c>
      <c r="F238" s="45">
        <v>2634524599</v>
      </c>
      <c r="G238" s="45">
        <v>0</v>
      </c>
      <c r="H238" s="45">
        <v>0</v>
      </c>
      <c r="I238" s="45">
        <v>0</v>
      </c>
      <c r="J238" s="45">
        <v>0</v>
      </c>
      <c r="K238" s="45">
        <f t="shared" si="173"/>
        <v>0</v>
      </c>
      <c r="L238" s="46">
        <f>+F238+K238</f>
        <v>2634524599</v>
      </c>
      <c r="M238" s="47">
        <f t="shared" si="167"/>
        <v>2.8813981172947284E-4</v>
      </c>
      <c r="N238" s="45">
        <v>0</v>
      </c>
      <c r="O238" s="45">
        <v>1914022334</v>
      </c>
      <c r="P238" s="45">
        <f>L238-O238</f>
        <v>720502265</v>
      </c>
      <c r="Q238" s="45">
        <v>1797908961.3099999</v>
      </c>
      <c r="R238" s="45">
        <f>+L238-Q238</f>
        <v>836615637.69000006</v>
      </c>
      <c r="S238" s="45">
        <f>O238-Q238</f>
        <v>116113372.69000006</v>
      </c>
      <c r="T238" s="45">
        <v>506382561.31</v>
      </c>
      <c r="U238" s="45">
        <f>+Q238-T238</f>
        <v>1291526400</v>
      </c>
      <c r="V238" s="45">
        <v>485283778.31</v>
      </c>
      <c r="W238" s="48">
        <f>+T238-V238</f>
        <v>21098783</v>
      </c>
      <c r="X238" s="54">
        <f t="shared" si="169"/>
        <v>0.68244151601106384</v>
      </c>
      <c r="Y238" s="54">
        <f t="shared" si="170"/>
        <v>0.19221022324187453</v>
      </c>
      <c r="Z238" s="54">
        <f t="shared" si="171"/>
        <v>0.18420165007918379</v>
      </c>
      <c r="AA238" s="54">
        <f t="shared" si="186"/>
        <v>0.2816508356135215</v>
      </c>
      <c r="AB238" s="178">
        <f t="shared" si="187"/>
        <v>0.95833430174724432</v>
      </c>
    </row>
    <row r="239" spans="1:28" s="6" customFormat="1" ht="63.75" customHeight="1" x14ac:dyDescent="0.25">
      <c r="A239" s="113" t="s">
        <v>269</v>
      </c>
      <c r="B239" s="32" t="s">
        <v>37</v>
      </c>
      <c r="C239" s="32">
        <v>10</v>
      </c>
      <c r="D239" s="32" t="s">
        <v>38</v>
      </c>
      <c r="E239" s="39" t="s">
        <v>270</v>
      </c>
      <c r="F239" s="59">
        <f t="shared" ref="F239:J241" si="191">+F240</f>
        <v>1400000000</v>
      </c>
      <c r="G239" s="59">
        <f t="shared" si="191"/>
        <v>0</v>
      </c>
      <c r="H239" s="59">
        <f t="shared" si="191"/>
        <v>0</v>
      </c>
      <c r="I239" s="59">
        <f t="shared" si="191"/>
        <v>0</v>
      </c>
      <c r="J239" s="59">
        <f t="shared" si="191"/>
        <v>0</v>
      </c>
      <c r="K239" s="40">
        <f t="shared" si="173"/>
        <v>0</v>
      </c>
      <c r="L239" s="59">
        <f>+L240</f>
        <v>1400000000</v>
      </c>
      <c r="M239" s="318">
        <f t="shared" si="167"/>
        <v>1.5311898646700088E-4</v>
      </c>
      <c r="N239" s="59">
        <f t="shared" ref="N239:W241" si="192">+N240</f>
        <v>0</v>
      </c>
      <c r="O239" s="59">
        <f t="shared" si="192"/>
        <v>1400000000</v>
      </c>
      <c r="P239" s="59">
        <f t="shared" si="192"/>
        <v>0</v>
      </c>
      <c r="Q239" s="59">
        <f t="shared" si="192"/>
        <v>1399932389.5699999</v>
      </c>
      <c r="R239" s="59">
        <f t="shared" si="192"/>
        <v>67610.430000066757</v>
      </c>
      <c r="S239" s="59">
        <f t="shared" si="192"/>
        <v>67610.430000066757</v>
      </c>
      <c r="T239" s="59">
        <f t="shared" si="192"/>
        <v>32389.57</v>
      </c>
      <c r="U239" s="59">
        <f t="shared" si="192"/>
        <v>1399900000</v>
      </c>
      <c r="V239" s="59">
        <f t="shared" si="192"/>
        <v>32389.57</v>
      </c>
      <c r="W239" s="59">
        <f t="shared" si="192"/>
        <v>0</v>
      </c>
      <c r="X239" s="176">
        <f t="shared" si="169"/>
        <v>0.99995170683571422</v>
      </c>
      <c r="Y239" s="183">
        <f t="shared" si="170"/>
        <v>2.3135407142857143E-5</v>
      </c>
      <c r="Z239" s="183">
        <f t="shared" si="171"/>
        <v>2.3135407142857143E-5</v>
      </c>
      <c r="AA239" s="176">
        <f t="shared" si="186"/>
        <v>2.31365244788348E-5</v>
      </c>
      <c r="AB239" s="177">
        <f t="shared" si="187"/>
        <v>1</v>
      </c>
    </row>
    <row r="240" spans="1:28" s="6" customFormat="1" ht="60" customHeight="1" x14ac:dyDescent="0.25">
      <c r="A240" s="113" t="s">
        <v>580</v>
      </c>
      <c r="B240" s="32" t="s">
        <v>37</v>
      </c>
      <c r="C240" s="32">
        <v>10</v>
      </c>
      <c r="D240" s="32" t="s">
        <v>38</v>
      </c>
      <c r="E240" s="39" t="s">
        <v>264</v>
      </c>
      <c r="F240" s="59">
        <f t="shared" si="191"/>
        <v>1400000000</v>
      </c>
      <c r="G240" s="59">
        <f t="shared" si="191"/>
        <v>0</v>
      </c>
      <c r="H240" s="59">
        <f t="shared" si="191"/>
        <v>0</v>
      </c>
      <c r="I240" s="59">
        <f t="shared" si="191"/>
        <v>0</v>
      </c>
      <c r="J240" s="59">
        <f t="shared" si="191"/>
        <v>0</v>
      </c>
      <c r="K240" s="40">
        <f t="shared" si="173"/>
        <v>0</v>
      </c>
      <c r="L240" s="59">
        <f>+L241</f>
        <v>1400000000</v>
      </c>
      <c r="M240" s="318">
        <f t="shared" si="167"/>
        <v>1.5311898646700088E-4</v>
      </c>
      <c r="N240" s="59">
        <f t="shared" si="192"/>
        <v>0</v>
      </c>
      <c r="O240" s="59">
        <f t="shared" si="192"/>
        <v>1400000000</v>
      </c>
      <c r="P240" s="59">
        <f t="shared" si="192"/>
        <v>0</v>
      </c>
      <c r="Q240" s="59">
        <f t="shared" si="192"/>
        <v>1399932389.5699999</v>
      </c>
      <c r="R240" s="59">
        <f t="shared" si="192"/>
        <v>67610.430000066757</v>
      </c>
      <c r="S240" s="59">
        <f t="shared" si="192"/>
        <v>67610.430000066757</v>
      </c>
      <c r="T240" s="59">
        <f t="shared" si="192"/>
        <v>32389.57</v>
      </c>
      <c r="U240" s="59">
        <f t="shared" si="192"/>
        <v>1399900000</v>
      </c>
      <c r="V240" s="59">
        <f t="shared" si="192"/>
        <v>32389.57</v>
      </c>
      <c r="W240" s="59">
        <f t="shared" si="192"/>
        <v>0</v>
      </c>
      <c r="X240" s="176">
        <f t="shared" si="169"/>
        <v>0.99995170683571422</v>
      </c>
      <c r="Y240" s="183">
        <f t="shared" si="170"/>
        <v>2.3135407142857143E-5</v>
      </c>
      <c r="Z240" s="183">
        <f t="shared" si="171"/>
        <v>2.3135407142857143E-5</v>
      </c>
      <c r="AA240" s="176">
        <f t="shared" si="186"/>
        <v>2.31365244788348E-5</v>
      </c>
      <c r="AB240" s="177">
        <f t="shared" si="187"/>
        <v>1</v>
      </c>
    </row>
    <row r="241" spans="1:28" ht="42" customHeight="1" x14ac:dyDescent="0.25">
      <c r="A241" s="113" t="s">
        <v>581</v>
      </c>
      <c r="B241" s="32" t="s">
        <v>37</v>
      </c>
      <c r="C241" s="32">
        <v>10</v>
      </c>
      <c r="D241" s="32" t="s">
        <v>38</v>
      </c>
      <c r="E241" s="72" t="s">
        <v>266</v>
      </c>
      <c r="F241" s="59">
        <f t="shared" si="191"/>
        <v>1400000000</v>
      </c>
      <c r="G241" s="59">
        <f t="shared" si="191"/>
        <v>0</v>
      </c>
      <c r="H241" s="59">
        <f t="shared" si="191"/>
        <v>0</v>
      </c>
      <c r="I241" s="59">
        <f t="shared" si="191"/>
        <v>0</v>
      </c>
      <c r="J241" s="59">
        <f t="shared" si="191"/>
        <v>0</v>
      </c>
      <c r="K241" s="40">
        <f t="shared" si="173"/>
        <v>0</v>
      </c>
      <c r="L241" s="59">
        <f>+L242</f>
        <v>1400000000</v>
      </c>
      <c r="M241" s="318">
        <f t="shared" si="167"/>
        <v>1.5311898646700088E-4</v>
      </c>
      <c r="N241" s="59">
        <f t="shared" si="192"/>
        <v>0</v>
      </c>
      <c r="O241" s="59">
        <f t="shared" si="192"/>
        <v>1400000000</v>
      </c>
      <c r="P241" s="59">
        <f t="shared" si="192"/>
        <v>0</v>
      </c>
      <c r="Q241" s="59">
        <f t="shared" si="192"/>
        <v>1399932389.5699999</v>
      </c>
      <c r="R241" s="59">
        <f t="shared" si="192"/>
        <v>67610.430000066757</v>
      </c>
      <c r="S241" s="59">
        <f t="shared" si="192"/>
        <v>67610.430000066757</v>
      </c>
      <c r="T241" s="59">
        <f t="shared" si="192"/>
        <v>32389.57</v>
      </c>
      <c r="U241" s="59">
        <f t="shared" si="192"/>
        <v>1399900000</v>
      </c>
      <c r="V241" s="59">
        <f t="shared" si="192"/>
        <v>32389.57</v>
      </c>
      <c r="W241" s="59">
        <f t="shared" si="192"/>
        <v>0</v>
      </c>
      <c r="X241" s="176">
        <f t="shared" si="169"/>
        <v>0.99995170683571422</v>
      </c>
      <c r="Y241" s="183">
        <f t="shared" si="170"/>
        <v>2.3135407142857143E-5</v>
      </c>
      <c r="Z241" s="183">
        <f t="shared" si="171"/>
        <v>2.3135407142857143E-5</v>
      </c>
      <c r="AA241" s="176">
        <f t="shared" si="186"/>
        <v>2.31365244788348E-5</v>
      </c>
      <c r="AB241" s="177">
        <f t="shared" si="187"/>
        <v>1</v>
      </c>
    </row>
    <row r="242" spans="1:28" ht="42" customHeight="1" x14ac:dyDescent="0.25">
      <c r="A242" s="114" t="s">
        <v>582</v>
      </c>
      <c r="B242" s="43" t="s">
        <v>37</v>
      </c>
      <c r="C242" s="43">
        <v>10</v>
      </c>
      <c r="D242" s="43" t="s">
        <v>38</v>
      </c>
      <c r="E242" s="44" t="s">
        <v>268</v>
      </c>
      <c r="F242" s="45">
        <v>1400000000</v>
      </c>
      <c r="G242" s="45">
        <v>0</v>
      </c>
      <c r="H242" s="45">
        <v>0</v>
      </c>
      <c r="I242" s="45">
        <v>0</v>
      </c>
      <c r="J242" s="45">
        <v>0</v>
      </c>
      <c r="K242" s="45">
        <f t="shared" si="173"/>
        <v>0</v>
      </c>
      <c r="L242" s="46">
        <f>+F242+K242</f>
        <v>1400000000</v>
      </c>
      <c r="M242" s="47">
        <f t="shared" si="167"/>
        <v>1.5311898646700088E-4</v>
      </c>
      <c r="N242" s="45">
        <v>0</v>
      </c>
      <c r="O242" s="45">
        <v>1400000000</v>
      </c>
      <c r="P242" s="45">
        <f>L242-O242</f>
        <v>0</v>
      </c>
      <c r="Q242" s="45">
        <v>1399932389.5699999</v>
      </c>
      <c r="R242" s="45">
        <f>+L242-Q242</f>
        <v>67610.430000066757</v>
      </c>
      <c r="S242" s="45">
        <f>O242-Q242</f>
        <v>67610.430000066757</v>
      </c>
      <c r="T242" s="45">
        <v>32389.57</v>
      </c>
      <c r="U242" s="45">
        <f>+Q242-T242</f>
        <v>1399900000</v>
      </c>
      <c r="V242" s="45">
        <v>32389.57</v>
      </c>
      <c r="W242" s="48">
        <f>+T242-V242</f>
        <v>0</v>
      </c>
      <c r="X242" s="54">
        <f t="shared" si="169"/>
        <v>0.99995170683571422</v>
      </c>
      <c r="Y242" s="182">
        <f t="shared" si="170"/>
        <v>2.3135407142857143E-5</v>
      </c>
      <c r="Z242" s="182">
        <f t="shared" si="171"/>
        <v>2.3135407142857143E-5</v>
      </c>
      <c r="AA242" s="54">
        <f t="shared" si="186"/>
        <v>2.31365244788348E-5</v>
      </c>
      <c r="AB242" s="178">
        <f t="shared" si="187"/>
        <v>1</v>
      </c>
    </row>
    <row r="243" spans="1:28" s="6" customFormat="1" ht="42" customHeight="1" x14ac:dyDescent="0.25">
      <c r="A243" s="113" t="s">
        <v>274</v>
      </c>
      <c r="B243" s="32" t="s">
        <v>37</v>
      </c>
      <c r="C243" s="32">
        <v>10</v>
      </c>
      <c r="D243" s="32" t="s">
        <v>38</v>
      </c>
      <c r="E243" s="39" t="s">
        <v>275</v>
      </c>
      <c r="F243" s="59">
        <f t="shared" ref="F243:W244" si="193">+F245</f>
        <v>6000000000</v>
      </c>
      <c r="G243" s="59">
        <f t="shared" si="193"/>
        <v>0</v>
      </c>
      <c r="H243" s="59">
        <f t="shared" si="193"/>
        <v>0</v>
      </c>
      <c r="I243" s="59">
        <f t="shared" si="193"/>
        <v>0</v>
      </c>
      <c r="J243" s="59">
        <f t="shared" si="193"/>
        <v>0</v>
      </c>
      <c r="K243" s="40">
        <f t="shared" si="173"/>
        <v>0</v>
      </c>
      <c r="L243" s="59">
        <f>+L245</f>
        <v>6000000000</v>
      </c>
      <c r="M243" s="318">
        <f t="shared" si="167"/>
        <v>6.5622422771571809E-4</v>
      </c>
      <c r="N243" s="59">
        <f t="shared" ref="N243:W243" si="194">+N245</f>
        <v>0</v>
      </c>
      <c r="O243" s="59">
        <f t="shared" si="194"/>
        <v>1420499897</v>
      </c>
      <c r="P243" s="59">
        <f t="shared" si="194"/>
        <v>4579500103</v>
      </c>
      <c r="Q243" s="59">
        <f t="shared" si="194"/>
        <v>1356445197.3099999</v>
      </c>
      <c r="R243" s="59">
        <f t="shared" si="194"/>
        <v>4643554802.6900005</v>
      </c>
      <c r="S243" s="59">
        <f t="shared" si="194"/>
        <v>64054699.690000087</v>
      </c>
      <c r="T243" s="59">
        <f t="shared" si="194"/>
        <v>345738018.31</v>
      </c>
      <c r="U243" s="59">
        <f t="shared" si="194"/>
        <v>1010707179</v>
      </c>
      <c r="V243" s="59">
        <f t="shared" si="194"/>
        <v>319125865.31</v>
      </c>
      <c r="W243" s="59">
        <f t="shared" si="194"/>
        <v>26612153</v>
      </c>
      <c r="X243" s="176">
        <f t="shared" si="169"/>
        <v>0.22607419955166666</v>
      </c>
      <c r="Y243" s="176">
        <f t="shared" si="170"/>
        <v>5.762300305166667E-2</v>
      </c>
      <c r="Z243" s="176">
        <f t="shared" si="171"/>
        <v>5.3187644218333337E-2</v>
      </c>
      <c r="AA243" s="176">
        <f t="shared" si="186"/>
        <v>0.2548853569577611</v>
      </c>
      <c r="AB243" s="177">
        <f t="shared" si="187"/>
        <v>0.92302798190930024</v>
      </c>
    </row>
    <row r="244" spans="1:28" s="120" customFormat="1" ht="42" customHeight="1" x14ac:dyDescent="0.25">
      <c r="A244" s="199" t="s">
        <v>274</v>
      </c>
      <c r="B244" s="71" t="s">
        <v>41</v>
      </c>
      <c r="C244" s="71">
        <v>20</v>
      </c>
      <c r="D244" s="71" t="s">
        <v>38</v>
      </c>
      <c r="E244" s="72" t="s">
        <v>275</v>
      </c>
      <c r="F244" s="62">
        <f>+F246</f>
        <v>128057209397</v>
      </c>
      <c r="G244" s="62">
        <f t="shared" si="193"/>
        <v>0</v>
      </c>
      <c r="H244" s="62">
        <f t="shared" si="193"/>
        <v>0</v>
      </c>
      <c r="I244" s="62">
        <f t="shared" si="193"/>
        <v>0</v>
      </c>
      <c r="J244" s="62">
        <f t="shared" si="193"/>
        <v>0</v>
      </c>
      <c r="K244" s="41">
        <f t="shared" si="173"/>
        <v>0</v>
      </c>
      <c r="L244" s="62">
        <f t="shared" si="193"/>
        <v>128057209397</v>
      </c>
      <c r="M244" s="338">
        <f t="shared" si="167"/>
        <v>1.4005707223329387E-2</v>
      </c>
      <c r="N244" s="62">
        <f t="shared" si="193"/>
        <v>0</v>
      </c>
      <c r="O244" s="62">
        <f t="shared" si="193"/>
        <v>128057209397</v>
      </c>
      <c r="P244" s="62">
        <f t="shared" si="193"/>
        <v>0</v>
      </c>
      <c r="Q244" s="62">
        <f t="shared" si="193"/>
        <v>128057209397</v>
      </c>
      <c r="R244" s="62">
        <f t="shared" si="193"/>
        <v>0</v>
      </c>
      <c r="S244" s="62">
        <f t="shared" si="193"/>
        <v>0</v>
      </c>
      <c r="T244" s="62">
        <f t="shared" si="193"/>
        <v>73281855882</v>
      </c>
      <c r="U244" s="62">
        <f t="shared" si="193"/>
        <v>54775353515</v>
      </c>
      <c r="V244" s="62">
        <f t="shared" si="193"/>
        <v>73281855882</v>
      </c>
      <c r="W244" s="62">
        <f t="shared" si="193"/>
        <v>0</v>
      </c>
      <c r="X244" s="176">
        <f t="shared" si="169"/>
        <v>1</v>
      </c>
      <c r="Y244" s="176">
        <f t="shared" si="170"/>
        <v>0.57225872894678886</v>
      </c>
      <c r="Z244" s="176">
        <f t="shared" si="171"/>
        <v>0.57225872894678886</v>
      </c>
      <c r="AA244" s="176">
        <f t="shared" si="186"/>
        <v>0.57225872894678886</v>
      </c>
      <c r="AB244" s="177">
        <f t="shared" si="187"/>
        <v>1</v>
      </c>
    </row>
    <row r="245" spans="1:28" ht="42" customHeight="1" x14ac:dyDescent="0.25">
      <c r="A245" s="113" t="s">
        <v>276</v>
      </c>
      <c r="B245" s="32" t="s">
        <v>37</v>
      </c>
      <c r="C245" s="32">
        <v>10</v>
      </c>
      <c r="D245" s="32" t="s">
        <v>38</v>
      </c>
      <c r="E245" s="39" t="s">
        <v>255</v>
      </c>
      <c r="F245" s="59">
        <f>+F247+F257</f>
        <v>6000000000</v>
      </c>
      <c r="G245" s="59">
        <f>+G247+G257</f>
        <v>0</v>
      </c>
      <c r="H245" s="59">
        <f>+H247+H257</f>
        <v>0</v>
      </c>
      <c r="I245" s="59">
        <f>+I247+I257</f>
        <v>0</v>
      </c>
      <c r="J245" s="59">
        <f>+J247+J257</f>
        <v>0</v>
      </c>
      <c r="K245" s="40">
        <f t="shared" si="173"/>
        <v>0</v>
      </c>
      <c r="L245" s="59">
        <f>+L247+L257</f>
        <v>6000000000</v>
      </c>
      <c r="M245" s="323">
        <f t="shared" si="167"/>
        <v>6.5622422771571809E-4</v>
      </c>
      <c r="N245" s="59">
        <f t="shared" ref="N245:W245" si="195">+N247+N257</f>
        <v>0</v>
      </c>
      <c r="O245" s="59">
        <f>+O247+O257</f>
        <v>1420499897</v>
      </c>
      <c r="P245" s="59">
        <f t="shared" si="195"/>
        <v>4579500103</v>
      </c>
      <c r="Q245" s="59">
        <f t="shared" si="195"/>
        <v>1356445197.3099999</v>
      </c>
      <c r="R245" s="59">
        <f t="shared" si="195"/>
        <v>4643554802.6900005</v>
      </c>
      <c r="S245" s="59">
        <f t="shared" si="195"/>
        <v>64054699.690000087</v>
      </c>
      <c r="T245" s="59">
        <f t="shared" si="195"/>
        <v>345738018.31</v>
      </c>
      <c r="U245" s="59">
        <f t="shared" si="195"/>
        <v>1010707179</v>
      </c>
      <c r="V245" s="59">
        <f t="shared" si="195"/>
        <v>319125865.31</v>
      </c>
      <c r="W245" s="59">
        <f t="shared" si="195"/>
        <v>26612153</v>
      </c>
      <c r="X245" s="176">
        <f t="shared" si="169"/>
        <v>0.22607419955166666</v>
      </c>
      <c r="Y245" s="176">
        <f t="shared" si="170"/>
        <v>5.762300305166667E-2</v>
      </c>
      <c r="Z245" s="176">
        <f t="shared" si="171"/>
        <v>5.3187644218333337E-2</v>
      </c>
      <c r="AA245" s="176">
        <f t="shared" si="186"/>
        <v>0.2548853569577611</v>
      </c>
      <c r="AB245" s="177">
        <f t="shared" si="187"/>
        <v>0.92302798190930024</v>
      </c>
    </row>
    <row r="246" spans="1:28" ht="42" customHeight="1" x14ac:dyDescent="0.25">
      <c r="A246" s="113" t="s">
        <v>276</v>
      </c>
      <c r="B246" s="32" t="s">
        <v>41</v>
      </c>
      <c r="C246" s="32">
        <v>20</v>
      </c>
      <c r="D246" s="32" t="s">
        <v>38</v>
      </c>
      <c r="E246" s="39" t="s">
        <v>255</v>
      </c>
      <c r="F246" s="121">
        <f>+F248</f>
        <v>128057209397</v>
      </c>
      <c r="G246" s="59">
        <f>+G250</f>
        <v>0</v>
      </c>
      <c r="H246" s="59">
        <f>+H250</f>
        <v>0</v>
      </c>
      <c r="I246" s="59">
        <f>+I250</f>
        <v>0</v>
      </c>
      <c r="J246" s="59">
        <f>+J250</f>
        <v>0</v>
      </c>
      <c r="K246" s="40">
        <f t="shared" si="173"/>
        <v>0</v>
      </c>
      <c r="L246" s="59">
        <f>+L250</f>
        <v>128057209397</v>
      </c>
      <c r="M246" s="323">
        <f t="shared" si="167"/>
        <v>1.4005707223329387E-2</v>
      </c>
      <c r="N246" s="121">
        <f t="shared" ref="N246:W246" si="196">+N250</f>
        <v>0</v>
      </c>
      <c r="O246" s="59">
        <f>+O250</f>
        <v>128057209397</v>
      </c>
      <c r="P246" s="59">
        <f t="shared" si="196"/>
        <v>0</v>
      </c>
      <c r="Q246" s="59">
        <f t="shared" si="196"/>
        <v>128057209397</v>
      </c>
      <c r="R246" s="59">
        <f t="shared" si="196"/>
        <v>0</v>
      </c>
      <c r="S246" s="59">
        <f t="shared" si="196"/>
        <v>0</v>
      </c>
      <c r="T246" s="59">
        <f t="shared" si="196"/>
        <v>73281855882</v>
      </c>
      <c r="U246" s="59">
        <f t="shared" si="196"/>
        <v>54775353515</v>
      </c>
      <c r="V246" s="59">
        <f t="shared" si="196"/>
        <v>73281855882</v>
      </c>
      <c r="W246" s="59">
        <f t="shared" si="196"/>
        <v>0</v>
      </c>
      <c r="X246" s="176">
        <f t="shared" si="169"/>
        <v>1</v>
      </c>
      <c r="Y246" s="176">
        <f t="shared" si="170"/>
        <v>0.57225872894678886</v>
      </c>
      <c r="Z246" s="176">
        <f t="shared" si="171"/>
        <v>0.57225872894678886</v>
      </c>
      <c r="AA246" s="176">
        <f t="shared" si="186"/>
        <v>0.57225872894678886</v>
      </c>
      <c r="AB246" s="177">
        <f t="shared" si="187"/>
        <v>1</v>
      </c>
    </row>
    <row r="247" spans="1:28" ht="68.25" customHeight="1" x14ac:dyDescent="0.25">
      <c r="A247" s="113" t="s">
        <v>277</v>
      </c>
      <c r="B247" s="32" t="s">
        <v>37</v>
      </c>
      <c r="C247" s="32">
        <v>10</v>
      </c>
      <c r="D247" s="32" t="s">
        <v>38</v>
      </c>
      <c r="E247" s="39" t="s">
        <v>278</v>
      </c>
      <c r="F247" s="59">
        <f t="shared" ref="F247:J249" si="197">+F249</f>
        <v>4000000000</v>
      </c>
      <c r="G247" s="59">
        <f t="shared" si="197"/>
        <v>0</v>
      </c>
      <c r="H247" s="59">
        <f t="shared" si="197"/>
        <v>0</v>
      </c>
      <c r="I247" s="59">
        <f t="shared" si="197"/>
        <v>0</v>
      </c>
      <c r="J247" s="59">
        <f t="shared" si="197"/>
        <v>0</v>
      </c>
      <c r="K247" s="40">
        <f t="shared" si="173"/>
        <v>0</v>
      </c>
      <c r="L247" s="59">
        <f>+L249</f>
        <v>4000000000</v>
      </c>
      <c r="M247" s="318">
        <f t="shared" si="167"/>
        <v>4.3748281847714538E-4</v>
      </c>
      <c r="N247" s="59">
        <f t="shared" ref="N247:W249" si="198">+N249</f>
        <v>0</v>
      </c>
      <c r="O247" s="59">
        <f t="shared" si="198"/>
        <v>65000</v>
      </c>
      <c r="P247" s="59">
        <f t="shared" si="198"/>
        <v>3999935000</v>
      </c>
      <c r="Q247" s="59">
        <f t="shared" si="198"/>
        <v>19174.97</v>
      </c>
      <c r="R247" s="59">
        <f t="shared" si="198"/>
        <v>3999980825.0300002</v>
      </c>
      <c r="S247" s="59">
        <f t="shared" si="198"/>
        <v>45825.03</v>
      </c>
      <c r="T247" s="59">
        <f t="shared" si="198"/>
        <v>19174.97</v>
      </c>
      <c r="U247" s="59">
        <f t="shared" si="198"/>
        <v>0</v>
      </c>
      <c r="V247" s="59">
        <f t="shared" si="198"/>
        <v>19174.97</v>
      </c>
      <c r="W247" s="59">
        <f t="shared" si="198"/>
        <v>0</v>
      </c>
      <c r="X247" s="176">
        <f t="shared" si="169"/>
        <v>4.7937425E-6</v>
      </c>
      <c r="Y247" s="176">
        <f t="shared" si="170"/>
        <v>4.7937425E-6</v>
      </c>
      <c r="Z247" s="176">
        <f t="shared" si="171"/>
        <v>4.7937425E-6</v>
      </c>
      <c r="AA247" s="176">
        <f t="shared" si="186"/>
        <v>1</v>
      </c>
      <c r="AB247" s="177">
        <f t="shared" si="187"/>
        <v>1</v>
      </c>
    </row>
    <row r="248" spans="1:28" ht="67.5" customHeight="1" x14ac:dyDescent="0.25">
      <c r="A248" s="113" t="s">
        <v>277</v>
      </c>
      <c r="B248" s="32" t="s">
        <v>41</v>
      </c>
      <c r="C248" s="32">
        <v>20</v>
      </c>
      <c r="D248" s="32" t="s">
        <v>38</v>
      </c>
      <c r="E248" s="72" t="s">
        <v>278</v>
      </c>
      <c r="F248" s="59">
        <f>+F250</f>
        <v>128057209397</v>
      </c>
      <c r="G248" s="59">
        <f t="shared" si="197"/>
        <v>0</v>
      </c>
      <c r="H248" s="59">
        <f t="shared" si="197"/>
        <v>0</v>
      </c>
      <c r="I248" s="59">
        <f t="shared" si="197"/>
        <v>0</v>
      </c>
      <c r="J248" s="59">
        <f t="shared" si="197"/>
        <v>0</v>
      </c>
      <c r="K248" s="40">
        <f t="shared" si="173"/>
        <v>0</v>
      </c>
      <c r="L248" s="59">
        <f>+L250</f>
        <v>128057209397</v>
      </c>
      <c r="M248" s="323">
        <f t="shared" si="167"/>
        <v>1.4005707223329387E-2</v>
      </c>
      <c r="N248" s="59">
        <f t="shared" si="198"/>
        <v>0</v>
      </c>
      <c r="O248" s="59">
        <f t="shared" si="198"/>
        <v>128057209397</v>
      </c>
      <c r="P248" s="59">
        <f t="shared" si="198"/>
        <v>0</v>
      </c>
      <c r="Q248" s="59">
        <f t="shared" si="198"/>
        <v>128057209397</v>
      </c>
      <c r="R248" s="59">
        <f t="shared" si="198"/>
        <v>0</v>
      </c>
      <c r="S248" s="59">
        <f t="shared" si="198"/>
        <v>0</v>
      </c>
      <c r="T248" s="59">
        <f t="shared" si="198"/>
        <v>73281855882</v>
      </c>
      <c r="U248" s="59">
        <f t="shared" si="198"/>
        <v>54775353515</v>
      </c>
      <c r="V248" s="59">
        <f t="shared" si="198"/>
        <v>73281855882</v>
      </c>
      <c r="W248" s="59">
        <f t="shared" si="198"/>
        <v>0</v>
      </c>
      <c r="X248" s="176">
        <f t="shared" si="169"/>
        <v>1</v>
      </c>
      <c r="Y248" s="176">
        <f t="shared" si="170"/>
        <v>0.57225872894678886</v>
      </c>
      <c r="Z248" s="176">
        <f t="shared" si="171"/>
        <v>0.57225872894678886</v>
      </c>
      <c r="AA248" s="176">
        <f t="shared" si="186"/>
        <v>0.57225872894678886</v>
      </c>
      <c r="AB248" s="177">
        <f t="shared" si="187"/>
        <v>1</v>
      </c>
    </row>
    <row r="249" spans="1:28" ht="107.25" customHeight="1" x14ac:dyDescent="0.25">
      <c r="A249" s="113" t="s">
        <v>583</v>
      </c>
      <c r="B249" s="32" t="s">
        <v>37</v>
      </c>
      <c r="C249" s="32">
        <v>10</v>
      </c>
      <c r="D249" s="32" t="s">
        <v>38</v>
      </c>
      <c r="E249" s="39" t="s">
        <v>280</v>
      </c>
      <c r="F249" s="59">
        <f t="shared" si="197"/>
        <v>4000000000</v>
      </c>
      <c r="G249" s="59">
        <f t="shared" si="197"/>
        <v>0</v>
      </c>
      <c r="H249" s="59">
        <f t="shared" si="197"/>
        <v>0</v>
      </c>
      <c r="I249" s="59">
        <f t="shared" si="197"/>
        <v>0</v>
      </c>
      <c r="J249" s="59">
        <f t="shared" si="197"/>
        <v>0</v>
      </c>
      <c r="K249" s="40">
        <f t="shared" si="173"/>
        <v>0</v>
      </c>
      <c r="L249" s="59">
        <f>+L251</f>
        <v>4000000000</v>
      </c>
      <c r="M249" s="318">
        <f t="shared" si="167"/>
        <v>4.3748281847714538E-4</v>
      </c>
      <c r="N249" s="59">
        <f t="shared" si="198"/>
        <v>0</v>
      </c>
      <c r="O249" s="59">
        <f t="shared" si="198"/>
        <v>65000</v>
      </c>
      <c r="P249" s="59">
        <f t="shared" si="198"/>
        <v>3999935000</v>
      </c>
      <c r="Q249" s="59">
        <f t="shared" si="198"/>
        <v>19174.97</v>
      </c>
      <c r="R249" s="59">
        <f t="shared" si="198"/>
        <v>3999980825.0300002</v>
      </c>
      <c r="S249" s="59">
        <f t="shared" si="198"/>
        <v>45825.03</v>
      </c>
      <c r="T249" s="59">
        <f t="shared" si="198"/>
        <v>19174.97</v>
      </c>
      <c r="U249" s="59">
        <f t="shared" si="198"/>
        <v>0</v>
      </c>
      <c r="V249" s="59">
        <f t="shared" si="198"/>
        <v>19174.97</v>
      </c>
      <c r="W249" s="59">
        <f t="shared" si="198"/>
        <v>0</v>
      </c>
      <c r="X249" s="176">
        <f t="shared" si="169"/>
        <v>4.7937425E-6</v>
      </c>
      <c r="Y249" s="352">
        <f t="shared" si="170"/>
        <v>4.7937425E-6</v>
      </c>
      <c r="Z249" s="352">
        <f t="shared" si="171"/>
        <v>4.7937425E-6</v>
      </c>
      <c r="AA249" s="176">
        <f t="shared" si="186"/>
        <v>1</v>
      </c>
      <c r="AB249" s="177">
        <f t="shared" si="187"/>
        <v>1</v>
      </c>
    </row>
    <row r="250" spans="1:28" ht="109.5" customHeight="1" x14ac:dyDescent="0.25">
      <c r="A250" s="113" t="s">
        <v>583</v>
      </c>
      <c r="B250" s="32" t="s">
        <v>41</v>
      </c>
      <c r="C250" s="32">
        <v>20</v>
      </c>
      <c r="D250" s="32" t="s">
        <v>38</v>
      </c>
      <c r="E250" s="39" t="s">
        <v>280</v>
      </c>
      <c r="F250" s="59">
        <f>+F253+F255</f>
        <v>128057209397</v>
      </c>
      <c r="G250" s="59">
        <f>+G253+G255</f>
        <v>0</v>
      </c>
      <c r="H250" s="59">
        <f>+H253+H255</f>
        <v>0</v>
      </c>
      <c r="I250" s="59">
        <f>+I253+I255</f>
        <v>0</v>
      </c>
      <c r="J250" s="59">
        <f>+J253+J255</f>
        <v>0</v>
      </c>
      <c r="K250" s="40">
        <f t="shared" si="173"/>
        <v>0</v>
      </c>
      <c r="L250" s="59">
        <f>+L253+L255</f>
        <v>128057209397</v>
      </c>
      <c r="M250" s="323">
        <f t="shared" si="167"/>
        <v>1.4005707223329387E-2</v>
      </c>
      <c r="N250" s="59">
        <f t="shared" ref="N250:W250" si="199">+N253+N255</f>
        <v>0</v>
      </c>
      <c r="O250" s="59">
        <f>+O253+O255</f>
        <v>128057209397</v>
      </c>
      <c r="P250" s="59">
        <f t="shared" si="199"/>
        <v>0</v>
      </c>
      <c r="Q250" s="59">
        <f t="shared" si="199"/>
        <v>128057209397</v>
      </c>
      <c r="R250" s="59">
        <f t="shared" si="199"/>
        <v>0</v>
      </c>
      <c r="S250" s="59">
        <f t="shared" si="199"/>
        <v>0</v>
      </c>
      <c r="T250" s="59">
        <f t="shared" si="199"/>
        <v>73281855882</v>
      </c>
      <c r="U250" s="59">
        <f t="shared" si="199"/>
        <v>54775353515</v>
      </c>
      <c r="V250" s="59">
        <f t="shared" si="199"/>
        <v>73281855882</v>
      </c>
      <c r="W250" s="59">
        <f t="shared" si="199"/>
        <v>0</v>
      </c>
      <c r="X250" s="176">
        <f t="shared" si="169"/>
        <v>1</v>
      </c>
      <c r="Y250" s="176">
        <f t="shared" si="170"/>
        <v>0.57225872894678886</v>
      </c>
      <c r="Z250" s="176">
        <f t="shared" si="171"/>
        <v>0.57225872894678886</v>
      </c>
      <c r="AA250" s="176">
        <f t="shared" si="186"/>
        <v>0.57225872894678886</v>
      </c>
      <c r="AB250" s="177">
        <f t="shared" si="187"/>
        <v>1</v>
      </c>
    </row>
    <row r="251" spans="1:28" ht="42" customHeight="1" x14ac:dyDescent="0.25">
      <c r="A251" s="113" t="s">
        <v>584</v>
      </c>
      <c r="B251" s="32" t="s">
        <v>37</v>
      </c>
      <c r="C251" s="32">
        <v>10</v>
      </c>
      <c r="D251" s="32" t="s">
        <v>38</v>
      </c>
      <c r="E251" s="39" t="s">
        <v>282</v>
      </c>
      <c r="F251" s="59">
        <f>+F252</f>
        <v>4000000000</v>
      </c>
      <c r="G251" s="59">
        <f>+G252</f>
        <v>0</v>
      </c>
      <c r="H251" s="59">
        <f>+H252</f>
        <v>0</v>
      </c>
      <c r="I251" s="59">
        <f>+I252</f>
        <v>0</v>
      </c>
      <c r="J251" s="59">
        <f>+J252</f>
        <v>0</v>
      </c>
      <c r="K251" s="40">
        <f t="shared" si="173"/>
        <v>0</v>
      </c>
      <c r="L251" s="59">
        <f>+L252</f>
        <v>4000000000</v>
      </c>
      <c r="M251" s="318">
        <f t="shared" si="167"/>
        <v>4.3748281847714538E-4</v>
      </c>
      <c r="N251" s="59">
        <f t="shared" ref="N251:W251" si="200">+N252</f>
        <v>0</v>
      </c>
      <c r="O251" s="59">
        <f>+O252</f>
        <v>65000</v>
      </c>
      <c r="P251" s="59">
        <f t="shared" si="200"/>
        <v>3999935000</v>
      </c>
      <c r="Q251" s="59">
        <f t="shared" si="200"/>
        <v>19174.97</v>
      </c>
      <c r="R251" s="59">
        <f t="shared" si="200"/>
        <v>3999980825.0300002</v>
      </c>
      <c r="S251" s="59">
        <f t="shared" si="200"/>
        <v>45825.03</v>
      </c>
      <c r="T251" s="59">
        <f t="shared" si="200"/>
        <v>19174.97</v>
      </c>
      <c r="U251" s="59">
        <f t="shared" si="200"/>
        <v>0</v>
      </c>
      <c r="V251" s="59">
        <f t="shared" si="200"/>
        <v>19174.97</v>
      </c>
      <c r="W251" s="59">
        <f t="shared" si="200"/>
        <v>0</v>
      </c>
      <c r="X251" s="352">
        <f t="shared" si="169"/>
        <v>4.7937425E-6</v>
      </c>
      <c r="Y251" s="352">
        <f t="shared" si="170"/>
        <v>4.7937425E-6</v>
      </c>
      <c r="Z251" s="352">
        <f t="shared" si="171"/>
        <v>4.7937425E-6</v>
      </c>
      <c r="AA251" s="176">
        <f t="shared" si="186"/>
        <v>1</v>
      </c>
      <c r="AB251" s="177">
        <f t="shared" si="187"/>
        <v>1</v>
      </c>
    </row>
    <row r="252" spans="1:28" ht="42" customHeight="1" x14ac:dyDescent="0.25">
      <c r="A252" s="114" t="s">
        <v>585</v>
      </c>
      <c r="B252" s="43" t="s">
        <v>37</v>
      </c>
      <c r="C252" s="43">
        <v>10</v>
      </c>
      <c r="D252" s="43" t="s">
        <v>38</v>
      </c>
      <c r="E252" s="44" t="s">
        <v>268</v>
      </c>
      <c r="F252" s="45">
        <v>4000000000</v>
      </c>
      <c r="G252" s="45">
        <v>0</v>
      </c>
      <c r="H252" s="45">
        <v>0</v>
      </c>
      <c r="I252" s="45">
        <v>0</v>
      </c>
      <c r="J252" s="45">
        <v>0</v>
      </c>
      <c r="K252" s="45"/>
      <c r="L252" s="46">
        <f>+F252+K252</f>
        <v>4000000000</v>
      </c>
      <c r="M252" s="47">
        <f t="shared" si="167"/>
        <v>4.3748281847714538E-4</v>
      </c>
      <c r="N252" s="45">
        <v>0</v>
      </c>
      <c r="O252" s="45">
        <v>65000</v>
      </c>
      <c r="P252" s="45">
        <f>L252-O252</f>
        <v>3999935000</v>
      </c>
      <c r="Q252" s="45">
        <v>19174.97</v>
      </c>
      <c r="R252" s="45">
        <f>+L252-Q252</f>
        <v>3999980825.0300002</v>
      </c>
      <c r="S252" s="45">
        <f>O252-Q252</f>
        <v>45825.03</v>
      </c>
      <c r="T252" s="45">
        <v>19174.97</v>
      </c>
      <c r="U252" s="45">
        <f>+Q252-T252</f>
        <v>0</v>
      </c>
      <c r="V252" s="45">
        <v>19174.97</v>
      </c>
      <c r="W252" s="48">
        <f>+T252-V252</f>
        <v>0</v>
      </c>
      <c r="X252" s="179">
        <f t="shared" si="169"/>
        <v>4.7937425E-6</v>
      </c>
      <c r="Y252" s="179">
        <f t="shared" si="170"/>
        <v>4.7937425E-6</v>
      </c>
      <c r="Z252" s="179">
        <f t="shared" si="171"/>
        <v>4.7937425E-6</v>
      </c>
      <c r="AA252" s="54">
        <f t="shared" si="186"/>
        <v>1</v>
      </c>
      <c r="AB252" s="178">
        <f t="shared" si="187"/>
        <v>1</v>
      </c>
    </row>
    <row r="253" spans="1:28" ht="42" customHeight="1" x14ac:dyDescent="0.25">
      <c r="A253" s="113" t="s">
        <v>584</v>
      </c>
      <c r="B253" s="32" t="s">
        <v>41</v>
      </c>
      <c r="C253" s="32">
        <v>20</v>
      </c>
      <c r="D253" s="32" t="s">
        <v>38</v>
      </c>
      <c r="E253" s="39" t="s">
        <v>282</v>
      </c>
      <c r="F253" s="59">
        <f>+F254</f>
        <v>123824871497</v>
      </c>
      <c r="G253" s="59">
        <f>+G254</f>
        <v>0</v>
      </c>
      <c r="H253" s="59">
        <f>+H254</f>
        <v>0</v>
      </c>
      <c r="I253" s="59">
        <f>+I254</f>
        <v>0</v>
      </c>
      <c r="J253" s="59">
        <f>+J254</f>
        <v>0</v>
      </c>
      <c r="K253" s="40">
        <f t="shared" ref="K253:K266" si="201">+G253-H253+I253-J253</f>
        <v>0</v>
      </c>
      <c r="L253" s="59">
        <f>+L254</f>
        <v>123824871497</v>
      </c>
      <c r="M253" s="323">
        <f t="shared" si="167"/>
        <v>1.3542813445019477E-2</v>
      </c>
      <c r="N253" s="59">
        <f t="shared" ref="N253:W253" si="202">+N254</f>
        <v>0</v>
      </c>
      <c r="O253" s="59">
        <f>+O254</f>
        <v>123824871497</v>
      </c>
      <c r="P253" s="59">
        <f t="shared" si="202"/>
        <v>0</v>
      </c>
      <c r="Q253" s="59">
        <f t="shared" si="202"/>
        <v>123824871497</v>
      </c>
      <c r="R253" s="59">
        <f t="shared" si="202"/>
        <v>0</v>
      </c>
      <c r="S253" s="59">
        <f t="shared" si="202"/>
        <v>0</v>
      </c>
      <c r="T253" s="59">
        <f t="shared" si="202"/>
        <v>73281855882</v>
      </c>
      <c r="U253" s="59">
        <f t="shared" si="202"/>
        <v>50543015615</v>
      </c>
      <c r="V253" s="59">
        <f t="shared" si="202"/>
        <v>73281855882</v>
      </c>
      <c r="W253" s="59">
        <f t="shared" si="202"/>
        <v>0</v>
      </c>
      <c r="X253" s="176">
        <f t="shared" si="169"/>
        <v>1</v>
      </c>
      <c r="Y253" s="176">
        <f t="shared" si="170"/>
        <v>0.59181854982805659</v>
      </c>
      <c r="Z253" s="176">
        <f t="shared" si="171"/>
        <v>0.59181854982805659</v>
      </c>
      <c r="AA253" s="176">
        <f t="shared" si="186"/>
        <v>0.59181854982805659</v>
      </c>
      <c r="AB253" s="177">
        <f t="shared" si="187"/>
        <v>1</v>
      </c>
    </row>
    <row r="254" spans="1:28" ht="42" customHeight="1" x14ac:dyDescent="0.25">
      <c r="A254" s="114" t="s">
        <v>585</v>
      </c>
      <c r="B254" s="43" t="s">
        <v>41</v>
      </c>
      <c r="C254" s="43">
        <v>20</v>
      </c>
      <c r="D254" s="43" t="s">
        <v>38</v>
      </c>
      <c r="E254" s="42" t="s">
        <v>268</v>
      </c>
      <c r="F254" s="45">
        <v>123824871497</v>
      </c>
      <c r="G254" s="45">
        <v>0</v>
      </c>
      <c r="H254" s="45">
        <v>0</v>
      </c>
      <c r="I254" s="45">
        <v>0</v>
      </c>
      <c r="J254" s="45">
        <v>0</v>
      </c>
      <c r="K254" s="339">
        <f t="shared" si="201"/>
        <v>0</v>
      </c>
      <c r="L254" s="46">
        <f>+F254+K254</f>
        <v>123824871497</v>
      </c>
      <c r="M254" s="47">
        <f t="shared" si="167"/>
        <v>1.3542813445019477E-2</v>
      </c>
      <c r="N254" s="45">
        <v>0</v>
      </c>
      <c r="O254" s="45">
        <v>123824871497</v>
      </c>
      <c r="P254" s="45">
        <f>L254-O254</f>
        <v>0</v>
      </c>
      <c r="Q254" s="45">
        <v>123824871497</v>
      </c>
      <c r="R254" s="45">
        <f>+L254-Q254</f>
        <v>0</v>
      </c>
      <c r="S254" s="45">
        <f>O254-Q254</f>
        <v>0</v>
      </c>
      <c r="T254" s="45">
        <v>73281855882</v>
      </c>
      <c r="U254" s="45">
        <f>+Q254-T254</f>
        <v>50543015615</v>
      </c>
      <c r="V254" s="45">
        <v>73281855882</v>
      </c>
      <c r="W254" s="48">
        <f>+T254-V254</f>
        <v>0</v>
      </c>
      <c r="X254" s="54">
        <f t="shared" si="169"/>
        <v>1</v>
      </c>
      <c r="Y254" s="54">
        <f t="shared" si="170"/>
        <v>0.59181854982805659</v>
      </c>
      <c r="Z254" s="54">
        <f t="shared" si="171"/>
        <v>0.59181854982805659</v>
      </c>
      <c r="AA254" s="54">
        <f t="shared" si="186"/>
        <v>0.59181854982805659</v>
      </c>
      <c r="AB254" s="178">
        <f t="shared" si="187"/>
        <v>1</v>
      </c>
    </row>
    <row r="255" spans="1:28" ht="42" customHeight="1" x14ac:dyDescent="0.25">
      <c r="A255" s="113" t="s">
        <v>586</v>
      </c>
      <c r="B255" s="32" t="s">
        <v>41</v>
      </c>
      <c r="C255" s="32">
        <v>20</v>
      </c>
      <c r="D255" s="32" t="s">
        <v>38</v>
      </c>
      <c r="E255" s="78" t="s">
        <v>285</v>
      </c>
      <c r="F255" s="59">
        <f>+F256</f>
        <v>4232337900</v>
      </c>
      <c r="G255" s="59">
        <f>+G256</f>
        <v>0</v>
      </c>
      <c r="H255" s="59">
        <f>+H256</f>
        <v>0</v>
      </c>
      <c r="I255" s="59">
        <f>+I256</f>
        <v>0</v>
      </c>
      <c r="J255" s="59">
        <f>+J256</f>
        <v>0</v>
      </c>
      <c r="K255" s="40">
        <f t="shared" si="201"/>
        <v>0</v>
      </c>
      <c r="L255" s="59">
        <f>+L256</f>
        <v>4232337900</v>
      </c>
      <c r="M255" s="323">
        <f t="shared" si="167"/>
        <v>4.6289377830991069E-4</v>
      </c>
      <c r="N255" s="59">
        <f t="shared" ref="N255:W255" si="203">+N256</f>
        <v>0</v>
      </c>
      <c r="O255" s="59">
        <f>+O256</f>
        <v>4232337900</v>
      </c>
      <c r="P255" s="59">
        <f t="shared" si="203"/>
        <v>0</v>
      </c>
      <c r="Q255" s="59">
        <f t="shared" si="203"/>
        <v>4232337900</v>
      </c>
      <c r="R255" s="59">
        <f t="shared" si="203"/>
        <v>0</v>
      </c>
      <c r="S255" s="59">
        <f t="shared" si="203"/>
        <v>0</v>
      </c>
      <c r="T255" s="59">
        <f t="shared" si="203"/>
        <v>0</v>
      </c>
      <c r="U255" s="59">
        <f t="shared" si="203"/>
        <v>4232337900</v>
      </c>
      <c r="V255" s="59">
        <f t="shared" si="203"/>
        <v>0</v>
      </c>
      <c r="W255" s="59">
        <f t="shared" si="203"/>
        <v>0</v>
      </c>
      <c r="X255" s="176">
        <f t="shared" si="169"/>
        <v>1</v>
      </c>
      <c r="Y255" s="176">
        <f t="shared" si="170"/>
        <v>0</v>
      </c>
      <c r="Z255" s="176">
        <f t="shared" si="171"/>
        <v>0</v>
      </c>
      <c r="AA255" s="176">
        <f t="shared" si="186"/>
        <v>0</v>
      </c>
      <c r="AB255" s="177" t="s">
        <v>40</v>
      </c>
    </row>
    <row r="256" spans="1:28" s="76" customFormat="1" ht="42" customHeight="1" x14ac:dyDescent="0.25">
      <c r="A256" s="202" t="s">
        <v>587</v>
      </c>
      <c r="B256" s="124" t="s">
        <v>41</v>
      </c>
      <c r="C256" s="124">
        <v>20</v>
      </c>
      <c r="D256" s="124" t="s">
        <v>38</v>
      </c>
      <c r="E256" s="77" t="s">
        <v>268</v>
      </c>
      <c r="F256" s="56">
        <v>4232337900</v>
      </c>
      <c r="G256" s="56">
        <v>0</v>
      </c>
      <c r="H256" s="56">
        <v>0</v>
      </c>
      <c r="I256" s="56">
        <v>0</v>
      </c>
      <c r="J256" s="56">
        <v>0</v>
      </c>
      <c r="K256" s="46">
        <f t="shared" si="201"/>
        <v>0</v>
      </c>
      <c r="L256" s="46">
        <f>+F256+K256</f>
        <v>4232337900</v>
      </c>
      <c r="M256" s="47">
        <f t="shared" si="167"/>
        <v>4.6289377830991069E-4</v>
      </c>
      <c r="N256" s="56">
        <v>0</v>
      </c>
      <c r="O256" s="45">
        <v>4232337900</v>
      </c>
      <c r="P256" s="45">
        <f>L256-O256</f>
        <v>0</v>
      </c>
      <c r="Q256" s="45">
        <v>4232337900</v>
      </c>
      <c r="R256" s="45">
        <f>+L256-Q256</f>
        <v>0</v>
      </c>
      <c r="S256" s="45">
        <f>O256-Q256</f>
        <v>0</v>
      </c>
      <c r="T256" s="45">
        <v>0</v>
      </c>
      <c r="U256" s="45">
        <f>+Q256-T256</f>
        <v>4232337900</v>
      </c>
      <c r="V256" s="45">
        <v>0</v>
      </c>
      <c r="W256" s="48">
        <f>+T256-V256</f>
        <v>0</v>
      </c>
      <c r="X256" s="54">
        <f t="shared" si="169"/>
        <v>1</v>
      </c>
      <c r="Y256" s="54">
        <f t="shared" si="170"/>
        <v>0</v>
      </c>
      <c r="Z256" s="54">
        <f t="shared" si="171"/>
        <v>0</v>
      </c>
      <c r="AA256" s="54">
        <f t="shared" si="186"/>
        <v>0</v>
      </c>
      <c r="AB256" s="178" t="s">
        <v>40</v>
      </c>
    </row>
    <row r="257" spans="1:28" ht="55.5" customHeight="1" x14ac:dyDescent="0.25">
      <c r="A257" s="113" t="s">
        <v>287</v>
      </c>
      <c r="B257" s="32" t="s">
        <v>37</v>
      </c>
      <c r="C257" s="32">
        <v>10</v>
      </c>
      <c r="D257" s="32" t="s">
        <v>38</v>
      </c>
      <c r="E257" s="39" t="s">
        <v>288</v>
      </c>
      <c r="F257" s="62">
        <f t="shared" ref="F257:J259" si="204">+F258</f>
        <v>2000000000</v>
      </c>
      <c r="G257" s="62">
        <f t="shared" si="204"/>
        <v>0</v>
      </c>
      <c r="H257" s="62">
        <f t="shared" si="204"/>
        <v>0</v>
      </c>
      <c r="I257" s="62">
        <f t="shared" si="204"/>
        <v>0</v>
      </c>
      <c r="J257" s="62">
        <f t="shared" si="204"/>
        <v>0</v>
      </c>
      <c r="K257" s="40">
        <f t="shared" si="201"/>
        <v>0</v>
      </c>
      <c r="L257" s="62">
        <f>+L258</f>
        <v>2000000000</v>
      </c>
      <c r="M257" s="318">
        <f t="shared" si="167"/>
        <v>2.1874140923857269E-4</v>
      </c>
      <c r="N257" s="62">
        <f t="shared" ref="N257:W259" si="205">+N258</f>
        <v>0</v>
      </c>
      <c r="O257" s="62">
        <f t="shared" si="205"/>
        <v>1420434897</v>
      </c>
      <c r="P257" s="62">
        <f t="shared" si="205"/>
        <v>579565103</v>
      </c>
      <c r="Q257" s="62">
        <f t="shared" si="205"/>
        <v>1356426022.3399999</v>
      </c>
      <c r="R257" s="62">
        <f t="shared" si="205"/>
        <v>643573977.66000009</v>
      </c>
      <c r="S257" s="62">
        <f t="shared" si="205"/>
        <v>64008874.660000086</v>
      </c>
      <c r="T257" s="62">
        <f t="shared" si="205"/>
        <v>345718843.33999997</v>
      </c>
      <c r="U257" s="62">
        <f t="shared" si="205"/>
        <v>1010707179</v>
      </c>
      <c r="V257" s="62">
        <f t="shared" si="205"/>
        <v>319106690.33999997</v>
      </c>
      <c r="W257" s="62">
        <f t="shared" si="205"/>
        <v>26612153</v>
      </c>
      <c r="X257" s="176">
        <f t="shared" si="169"/>
        <v>0.67821301116999999</v>
      </c>
      <c r="Y257" s="176">
        <f t="shared" si="170"/>
        <v>0.17285942166999999</v>
      </c>
      <c r="Z257" s="176">
        <f t="shared" si="171"/>
        <v>0.15955334517</v>
      </c>
      <c r="AA257" s="176">
        <f t="shared" si="186"/>
        <v>0.25487482372506604</v>
      </c>
      <c r="AB257" s="177">
        <f t="shared" ref="AB257:AB299" si="206">+V257/T257</f>
        <v>0.92302371272881978</v>
      </c>
    </row>
    <row r="258" spans="1:28" ht="113.25" customHeight="1" x14ac:dyDescent="0.25">
      <c r="A258" s="113" t="s">
        <v>588</v>
      </c>
      <c r="B258" s="32" t="s">
        <v>37</v>
      </c>
      <c r="C258" s="32">
        <v>10</v>
      </c>
      <c r="D258" s="32" t="s">
        <v>38</v>
      </c>
      <c r="E258" s="39" t="s">
        <v>280</v>
      </c>
      <c r="F258" s="59">
        <f t="shared" si="204"/>
        <v>2000000000</v>
      </c>
      <c r="G258" s="59">
        <f t="shared" si="204"/>
        <v>0</v>
      </c>
      <c r="H258" s="59">
        <f t="shared" si="204"/>
        <v>0</v>
      </c>
      <c r="I258" s="59">
        <f t="shared" si="204"/>
        <v>0</v>
      </c>
      <c r="J258" s="59">
        <f t="shared" si="204"/>
        <v>0</v>
      </c>
      <c r="K258" s="40">
        <f t="shared" si="201"/>
        <v>0</v>
      </c>
      <c r="L258" s="59">
        <f>+L259</f>
        <v>2000000000</v>
      </c>
      <c r="M258" s="318">
        <f t="shared" si="167"/>
        <v>2.1874140923857269E-4</v>
      </c>
      <c r="N258" s="59">
        <f t="shared" si="205"/>
        <v>0</v>
      </c>
      <c r="O258" s="59">
        <f t="shared" si="205"/>
        <v>1420434897</v>
      </c>
      <c r="P258" s="59">
        <f t="shared" si="205"/>
        <v>579565103</v>
      </c>
      <c r="Q258" s="59">
        <f t="shared" si="205"/>
        <v>1356426022.3399999</v>
      </c>
      <c r="R258" s="59">
        <f t="shared" si="205"/>
        <v>643573977.66000009</v>
      </c>
      <c r="S258" s="59">
        <f t="shared" si="205"/>
        <v>64008874.660000086</v>
      </c>
      <c r="T258" s="59">
        <f t="shared" si="205"/>
        <v>345718843.33999997</v>
      </c>
      <c r="U258" s="59">
        <f t="shared" si="205"/>
        <v>1010707179</v>
      </c>
      <c r="V258" s="59">
        <f t="shared" si="205"/>
        <v>319106690.33999997</v>
      </c>
      <c r="W258" s="59">
        <f t="shared" si="205"/>
        <v>26612153</v>
      </c>
      <c r="X258" s="176">
        <f t="shared" si="169"/>
        <v>0.67821301116999999</v>
      </c>
      <c r="Y258" s="176">
        <f t="shared" si="170"/>
        <v>0.17285942166999999</v>
      </c>
      <c r="Z258" s="176">
        <f t="shared" si="171"/>
        <v>0.15955334517</v>
      </c>
      <c r="AA258" s="176">
        <f t="shared" si="186"/>
        <v>0.25487482372506604</v>
      </c>
      <c r="AB258" s="177">
        <f t="shared" si="206"/>
        <v>0.92302371272881978</v>
      </c>
    </row>
    <row r="259" spans="1:28" ht="42" customHeight="1" x14ac:dyDescent="0.25">
      <c r="A259" s="113" t="s">
        <v>589</v>
      </c>
      <c r="B259" s="32" t="s">
        <v>37</v>
      </c>
      <c r="C259" s="32">
        <v>10</v>
      </c>
      <c r="D259" s="32" t="s">
        <v>38</v>
      </c>
      <c r="E259" s="39" t="s">
        <v>266</v>
      </c>
      <c r="F259" s="40">
        <f t="shared" si="204"/>
        <v>2000000000</v>
      </c>
      <c r="G259" s="40">
        <f t="shared" si="204"/>
        <v>0</v>
      </c>
      <c r="H259" s="40">
        <f t="shared" si="204"/>
        <v>0</v>
      </c>
      <c r="I259" s="40">
        <f t="shared" si="204"/>
        <v>0</v>
      </c>
      <c r="J259" s="40">
        <f t="shared" si="204"/>
        <v>0</v>
      </c>
      <c r="K259" s="40">
        <f t="shared" si="201"/>
        <v>0</v>
      </c>
      <c r="L259" s="40">
        <f>+L260</f>
        <v>2000000000</v>
      </c>
      <c r="M259" s="318">
        <f t="shared" si="167"/>
        <v>2.1874140923857269E-4</v>
      </c>
      <c r="N259" s="40">
        <f t="shared" si="205"/>
        <v>0</v>
      </c>
      <c r="O259" s="40">
        <f t="shared" si="205"/>
        <v>1420434897</v>
      </c>
      <c r="P259" s="40">
        <f t="shared" si="205"/>
        <v>579565103</v>
      </c>
      <c r="Q259" s="40">
        <f t="shared" si="205"/>
        <v>1356426022.3399999</v>
      </c>
      <c r="R259" s="40">
        <f t="shared" si="205"/>
        <v>643573977.66000009</v>
      </c>
      <c r="S259" s="40">
        <f t="shared" si="205"/>
        <v>64008874.660000086</v>
      </c>
      <c r="T259" s="40">
        <f t="shared" si="205"/>
        <v>345718843.33999997</v>
      </c>
      <c r="U259" s="40">
        <f t="shared" si="205"/>
        <v>1010707179</v>
      </c>
      <c r="V259" s="40">
        <f t="shared" si="205"/>
        <v>319106690.33999997</v>
      </c>
      <c r="W259" s="40">
        <f t="shared" si="205"/>
        <v>26612153</v>
      </c>
      <c r="X259" s="176">
        <f t="shared" si="169"/>
        <v>0.67821301116999999</v>
      </c>
      <c r="Y259" s="176">
        <f t="shared" si="170"/>
        <v>0.17285942166999999</v>
      </c>
      <c r="Z259" s="176">
        <f t="shared" si="171"/>
        <v>0.15955334517</v>
      </c>
      <c r="AA259" s="176">
        <f t="shared" si="186"/>
        <v>0.25487482372506604</v>
      </c>
      <c r="AB259" s="177">
        <f t="shared" si="206"/>
        <v>0.92302371272881978</v>
      </c>
    </row>
    <row r="260" spans="1:28" s="133" customFormat="1" ht="42" customHeight="1" x14ac:dyDescent="0.25">
      <c r="A260" s="351" t="s">
        <v>590</v>
      </c>
      <c r="B260" s="83" t="s">
        <v>37</v>
      </c>
      <c r="C260" s="83">
        <v>10</v>
      </c>
      <c r="D260" s="83" t="s">
        <v>38</v>
      </c>
      <c r="E260" s="84" t="s">
        <v>268</v>
      </c>
      <c r="F260" s="126">
        <v>2000000000</v>
      </c>
      <c r="G260" s="127">
        <v>0</v>
      </c>
      <c r="H260" s="127">
        <v>0</v>
      </c>
      <c r="I260" s="127">
        <v>0</v>
      </c>
      <c r="J260" s="127">
        <v>0</v>
      </c>
      <c r="K260" s="126">
        <f t="shared" si="201"/>
        <v>0</v>
      </c>
      <c r="L260" s="128">
        <f>+F260+K260</f>
        <v>2000000000</v>
      </c>
      <c r="M260" s="129">
        <f t="shared" si="167"/>
        <v>2.1874140923857269E-4</v>
      </c>
      <c r="N260" s="126">
        <v>0</v>
      </c>
      <c r="O260" s="126">
        <v>1420434897</v>
      </c>
      <c r="P260" s="126">
        <f>L260-O260</f>
        <v>579565103</v>
      </c>
      <c r="Q260" s="126">
        <v>1356426022.3399999</v>
      </c>
      <c r="R260" s="126">
        <f>+L260-Q260</f>
        <v>643573977.66000009</v>
      </c>
      <c r="S260" s="126">
        <f>O260-Q260</f>
        <v>64008874.660000086</v>
      </c>
      <c r="T260" s="126">
        <v>345718843.33999997</v>
      </c>
      <c r="U260" s="126">
        <f>+Q260-T260</f>
        <v>1010707179</v>
      </c>
      <c r="V260" s="126">
        <v>319106690.33999997</v>
      </c>
      <c r="W260" s="130">
        <f>+T260-V260</f>
        <v>26612153</v>
      </c>
      <c r="X260" s="340">
        <f t="shared" si="169"/>
        <v>0.67821301116999999</v>
      </c>
      <c r="Y260" s="340">
        <f t="shared" si="170"/>
        <v>0.17285942166999999</v>
      </c>
      <c r="Z260" s="340">
        <f t="shared" si="171"/>
        <v>0.15955334517</v>
      </c>
      <c r="AA260" s="340">
        <f t="shared" si="186"/>
        <v>0.25487482372506604</v>
      </c>
      <c r="AB260" s="353">
        <f t="shared" si="206"/>
        <v>0.92302371272881978</v>
      </c>
    </row>
    <row r="261" spans="1:28" ht="42" customHeight="1" x14ac:dyDescent="0.25">
      <c r="A261" s="113" t="s">
        <v>291</v>
      </c>
      <c r="B261" s="32" t="s">
        <v>37</v>
      </c>
      <c r="C261" s="32">
        <v>10</v>
      </c>
      <c r="D261" s="32" t="s">
        <v>38</v>
      </c>
      <c r="E261" s="39" t="s">
        <v>292</v>
      </c>
      <c r="F261" s="60">
        <f>+F262</f>
        <v>4104000000</v>
      </c>
      <c r="G261" s="60">
        <f>+G262</f>
        <v>0</v>
      </c>
      <c r="H261" s="60">
        <f>+H262</f>
        <v>0</v>
      </c>
      <c r="I261" s="60">
        <f>+I262</f>
        <v>0</v>
      </c>
      <c r="J261" s="60">
        <f>+J262</f>
        <v>0</v>
      </c>
      <c r="K261" s="40">
        <f t="shared" si="201"/>
        <v>0</v>
      </c>
      <c r="L261" s="60">
        <f>+L262</f>
        <v>4104000000</v>
      </c>
      <c r="M261" s="318">
        <f t="shared" si="167"/>
        <v>4.4885737175755116E-4</v>
      </c>
      <c r="N261" s="60">
        <f t="shared" ref="N261:W261" si="207">+N262</f>
        <v>0</v>
      </c>
      <c r="O261" s="60">
        <f>+O262</f>
        <v>2528161441</v>
      </c>
      <c r="P261" s="60">
        <f t="shared" si="207"/>
        <v>1575838559</v>
      </c>
      <c r="Q261" s="60">
        <f t="shared" si="207"/>
        <v>2325298079.71</v>
      </c>
      <c r="R261" s="60">
        <f t="shared" si="207"/>
        <v>1778701920.29</v>
      </c>
      <c r="S261" s="60">
        <f t="shared" si="207"/>
        <v>202863361.28999999</v>
      </c>
      <c r="T261" s="60">
        <f t="shared" si="207"/>
        <v>584423119.71000004</v>
      </c>
      <c r="U261" s="60">
        <f t="shared" si="207"/>
        <v>1740874960</v>
      </c>
      <c r="V261" s="60">
        <f t="shared" si="207"/>
        <v>555830101.71000004</v>
      </c>
      <c r="W261" s="60">
        <f t="shared" si="207"/>
        <v>28593018</v>
      </c>
      <c r="X261" s="176">
        <f t="shared" si="169"/>
        <v>0.56659309934454194</v>
      </c>
      <c r="Y261" s="176">
        <f t="shared" si="170"/>
        <v>0.14240329427631579</v>
      </c>
      <c r="Z261" s="176">
        <f t="shared" si="171"/>
        <v>0.13543618462719298</v>
      </c>
      <c r="AA261" s="176">
        <f t="shared" si="186"/>
        <v>0.25133256024659278</v>
      </c>
      <c r="AB261" s="177">
        <f t="shared" si="206"/>
        <v>0.95107480002812295</v>
      </c>
    </row>
    <row r="262" spans="1:28" ht="42" customHeight="1" x14ac:dyDescent="0.25">
      <c r="A262" s="113" t="s">
        <v>293</v>
      </c>
      <c r="B262" s="32" t="s">
        <v>37</v>
      </c>
      <c r="C262" s="32">
        <v>10</v>
      </c>
      <c r="D262" s="32" t="s">
        <v>38</v>
      </c>
      <c r="E262" s="72" t="s">
        <v>255</v>
      </c>
      <c r="F262" s="60">
        <f>+F263+F267</f>
        <v>4104000000</v>
      </c>
      <c r="G262" s="60">
        <f>+G263+G267</f>
        <v>0</v>
      </c>
      <c r="H262" s="60">
        <f>+H263+H267</f>
        <v>0</v>
      </c>
      <c r="I262" s="60">
        <f>+I263+I267</f>
        <v>0</v>
      </c>
      <c r="J262" s="60">
        <f>+J263+J267</f>
        <v>0</v>
      </c>
      <c r="K262" s="40">
        <f t="shared" si="201"/>
        <v>0</v>
      </c>
      <c r="L262" s="60">
        <f>+L263+L267</f>
        <v>4104000000</v>
      </c>
      <c r="M262" s="318">
        <f t="shared" si="167"/>
        <v>4.4885737175755116E-4</v>
      </c>
      <c r="N262" s="60">
        <f t="shared" ref="N262:W262" si="208">+N263+N267</f>
        <v>0</v>
      </c>
      <c r="O262" s="60">
        <f>+O263+O267</f>
        <v>2528161441</v>
      </c>
      <c r="P262" s="60">
        <f t="shared" si="208"/>
        <v>1575838559</v>
      </c>
      <c r="Q262" s="60">
        <f t="shared" si="208"/>
        <v>2325298079.71</v>
      </c>
      <c r="R262" s="60">
        <f t="shared" si="208"/>
        <v>1778701920.29</v>
      </c>
      <c r="S262" s="60">
        <f t="shared" si="208"/>
        <v>202863361.28999999</v>
      </c>
      <c r="T262" s="60">
        <f t="shared" si="208"/>
        <v>584423119.71000004</v>
      </c>
      <c r="U262" s="60">
        <f t="shared" si="208"/>
        <v>1740874960</v>
      </c>
      <c r="V262" s="60">
        <f t="shared" si="208"/>
        <v>555830101.71000004</v>
      </c>
      <c r="W262" s="60">
        <f t="shared" si="208"/>
        <v>28593018</v>
      </c>
      <c r="X262" s="176">
        <f t="shared" si="169"/>
        <v>0.56659309934454194</v>
      </c>
      <c r="Y262" s="176">
        <f t="shared" si="170"/>
        <v>0.14240329427631579</v>
      </c>
      <c r="Z262" s="176">
        <f t="shared" si="171"/>
        <v>0.13543618462719298</v>
      </c>
      <c r="AA262" s="176">
        <f t="shared" si="186"/>
        <v>0.25133256024659278</v>
      </c>
      <c r="AB262" s="354">
        <f t="shared" si="206"/>
        <v>0.95107480002812295</v>
      </c>
    </row>
    <row r="263" spans="1:28" ht="42" customHeight="1" x14ac:dyDescent="0.25">
      <c r="A263" s="113" t="s">
        <v>294</v>
      </c>
      <c r="B263" s="32" t="s">
        <v>37</v>
      </c>
      <c r="C263" s="32">
        <v>10</v>
      </c>
      <c r="D263" s="32" t="s">
        <v>38</v>
      </c>
      <c r="E263" s="39" t="s">
        <v>295</v>
      </c>
      <c r="F263" s="60">
        <f>F264</f>
        <v>800000000</v>
      </c>
      <c r="G263" s="60">
        <f>G264</f>
        <v>0</v>
      </c>
      <c r="H263" s="60">
        <f>H264</f>
        <v>0</v>
      </c>
      <c r="I263" s="60">
        <f>I264</f>
        <v>0</v>
      </c>
      <c r="J263" s="60">
        <f>J264</f>
        <v>0</v>
      </c>
      <c r="K263" s="40">
        <f t="shared" si="201"/>
        <v>0</v>
      </c>
      <c r="L263" s="60">
        <f>L264</f>
        <v>800000000</v>
      </c>
      <c r="M263" s="318">
        <f t="shared" si="167"/>
        <v>8.7496563695429083E-5</v>
      </c>
      <c r="N263" s="60">
        <f t="shared" ref="N263:W263" si="209">N264</f>
        <v>0</v>
      </c>
      <c r="O263" s="60">
        <f>O264</f>
        <v>35263600</v>
      </c>
      <c r="P263" s="60">
        <f t="shared" si="209"/>
        <v>764736400</v>
      </c>
      <c r="Q263" s="60">
        <f t="shared" si="209"/>
        <v>35165990.210000001</v>
      </c>
      <c r="R263" s="60">
        <f t="shared" si="209"/>
        <v>764834009.78999996</v>
      </c>
      <c r="S263" s="60">
        <f t="shared" si="209"/>
        <v>97609.789999999106</v>
      </c>
      <c r="T263" s="60">
        <f t="shared" si="209"/>
        <v>2390.21</v>
      </c>
      <c r="U263" s="60">
        <f t="shared" si="209"/>
        <v>35163600</v>
      </c>
      <c r="V263" s="60">
        <f t="shared" si="209"/>
        <v>2390.21</v>
      </c>
      <c r="W263" s="60">
        <f t="shared" si="209"/>
        <v>0</v>
      </c>
      <c r="X263" s="176">
        <f t="shared" si="169"/>
        <v>4.3957487762500004E-2</v>
      </c>
      <c r="Y263" s="176">
        <f t="shared" si="170"/>
        <v>2.9877624999999999E-6</v>
      </c>
      <c r="Z263" s="176">
        <f t="shared" si="171"/>
        <v>2.9877624999999999E-6</v>
      </c>
      <c r="AA263" s="176">
        <f t="shared" si="186"/>
        <v>6.7969364312690569E-5</v>
      </c>
      <c r="AB263" s="177">
        <f t="shared" si="206"/>
        <v>1</v>
      </c>
    </row>
    <row r="264" spans="1:28" ht="63" customHeight="1" x14ac:dyDescent="0.25">
      <c r="A264" s="113" t="s">
        <v>591</v>
      </c>
      <c r="B264" s="32" t="s">
        <v>37</v>
      </c>
      <c r="C264" s="32">
        <v>10</v>
      </c>
      <c r="D264" s="32" t="s">
        <v>38</v>
      </c>
      <c r="E264" s="39" t="s">
        <v>264</v>
      </c>
      <c r="F264" s="60">
        <f t="shared" ref="F264:J265" si="210">+F265</f>
        <v>800000000</v>
      </c>
      <c r="G264" s="60">
        <f t="shared" si="210"/>
        <v>0</v>
      </c>
      <c r="H264" s="60">
        <f t="shared" si="210"/>
        <v>0</v>
      </c>
      <c r="I264" s="60">
        <f t="shared" si="210"/>
        <v>0</v>
      </c>
      <c r="J264" s="60">
        <f t="shared" si="210"/>
        <v>0</v>
      </c>
      <c r="K264" s="40">
        <f t="shared" si="201"/>
        <v>0</v>
      </c>
      <c r="L264" s="60">
        <f>+L265</f>
        <v>800000000</v>
      </c>
      <c r="M264" s="318">
        <f t="shared" si="167"/>
        <v>8.7496563695429083E-5</v>
      </c>
      <c r="N264" s="60">
        <f t="shared" ref="N264:W265" si="211">+N265</f>
        <v>0</v>
      </c>
      <c r="O264" s="60">
        <f t="shared" si="211"/>
        <v>35263600</v>
      </c>
      <c r="P264" s="60">
        <f t="shared" si="211"/>
        <v>764736400</v>
      </c>
      <c r="Q264" s="60">
        <f t="shared" si="211"/>
        <v>35165990.210000001</v>
      </c>
      <c r="R264" s="60">
        <f t="shared" si="211"/>
        <v>764834009.78999996</v>
      </c>
      <c r="S264" s="60">
        <f t="shared" si="211"/>
        <v>97609.789999999106</v>
      </c>
      <c r="T264" s="60">
        <f t="shared" si="211"/>
        <v>2390.21</v>
      </c>
      <c r="U264" s="60">
        <f t="shared" si="211"/>
        <v>35163600</v>
      </c>
      <c r="V264" s="60">
        <f t="shared" si="211"/>
        <v>2390.21</v>
      </c>
      <c r="W264" s="60">
        <f t="shared" si="211"/>
        <v>0</v>
      </c>
      <c r="X264" s="176">
        <f t="shared" si="169"/>
        <v>4.3957487762500004E-2</v>
      </c>
      <c r="Y264" s="176">
        <f t="shared" si="170"/>
        <v>2.9877624999999999E-6</v>
      </c>
      <c r="Z264" s="176">
        <f t="shared" si="171"/>
        <v>2.9877624999999999E-6</v>
      </c>
      <c r="AA264" s="176">
        <f t="shared" si="186"/>
        <v>6.7969364312690569E-5</v>
      </c>
      <c r="AB264" s="354">
        <f t="shared" si="206"/>
        <v>1</v>
      </c>
    </row>
    <row r="265" spans="1:28" ht="42" customHeight="1" x14ac:dyDescent="0.25">
      <c r="A265" s="113" t="s">
        <v>592</v>
      </c>
      <c r="B265" s="32" t="s">
        <v>37</v>
      </c>
      <c r="C265" s="32">
        <v>10</v>
      </c>
      <c r="D265" s="32" t="s">
        <v>38</v>
      </c>
      <c r="E265" s="39" t="s">
        <v>298</v>
      </c>
      <c r="F265" s="60">
        <f t="shared" si="210"/>
        <v>800000000</v>
      </c>
      <c r="G265" s="60">
        <f t="shared" si="210"/>
        <v>0</v>
      </c>
      <c r="H265" s="60">
        <f t="shared" si="210"/>
        <v>0</v>
      </c>
      <c r="I265" s="60">
        <f t="shared" si="210"/>
        <v>0</v>
      </c>
      <c r="J265" s="60">
        <f t="shared" si="210"/>
        <v>0</v>
      </c>
      <c r="K265" s="59">
        <f t="shared" si="201"/>
        <v>0</v>
      </c>
      <c r="L265" s="60">
        <f>+L266</f>
        <v>800000000</v>
      </c>
      <c r="M265" s="318">
        <f t="shared" ref="M265:M308" si="212">L265/$L$309</f>
        <v>8.7496563695429083E-5</v>
      </c>
      <c r="N265" s="60">
        <f t="shared" si="211"/>
        <v>0</v>
      </c>
      <c r="O265" s="60">
        <f t="shared" si="211"/>
        <v>35263600</v>
      </c>
      <c r="P265" s="60">
        <f t="shared" si="211"/>
        <v>764736400</v>
      </c>
      <c r="Q265" s="60">
        <f t="shared" si="211"/>
        <v>35165990.210000001</v>
      </c>
      <c r="R265" s="60">
        <f t="shared" si="211"/>
        <v>764834009.78999996</v>
      </c>
      <c r="S265" s="60">
        <f t="shared" si="211"/>
        <v>97609.789999999106</v>
      </c>
      <c r="T265" s="60">
        <f t="shared" si="211"/>
        <v>2390.21</v>
      </c>
      <c r="U265" s="60">
        <f t="shared" si="211"/>
        <v>35163600</v>
      </c>
      <c r="V265" s="60">
        <f t="shared" si="211"/>
        <v>2390.21</v>
      </c>
      <c r="W265" s="60">
        <f t="shared" si="211"/>
        <v>0</v>
      </c>
      <c r="X265" s="176">
        <f t="shared" si="169"/>
        <v>4.3957487762500004E-2</v>
      </c>
      <c r="Y265" s="352">
        <f t="shared" si="170"/>
        <v>2.9877624999999999E-6</v>
      </c>
      <c r="Z265" s="352">
        <f t="shared" si="171"/>
        <v>2.9877624999999999E-6</v>
      </c>
      <c r="AA265" s="352">
        <f t="shared" si="186"/>
        <v>6.7969364312690569E-5</v>
      </c>
      <c r="AB265" s="177">
        <f t="shared" si="206"/>
        <v>1</v>
      </c>
    </row>
    <row r="266" spans="1:28" ht="42" customHeight="1" x14ac:dyDescent="0.25">
      <c r="A266" s="114" t="s">
        <v>593</v>
      </c>
      <c r="B266" s="43" t="s">
        <v>37</v>
      </c>
      <c r="C266" s="43">
        <v>10</v>
      </c>
      <c r="D266" s="43" t="s">
        <v>38</v>
      </c>
      <c r="E266" s="44" t="s">
        <v>268</v>
      </c>
      <c r="F266" s="45">
        <v>800000000</v>
      </c>
      <c r="G266" s="56">
        <v>0</v>
      </c>
      <c r="H266" s="56">
        <v>0</v>
      </c>
      <c r="I266" s="56">
        <v>0</v>
      </c>
      <c r="J266" s="56">
        <v>0</v>
      </c>
      <c r="K266" s="45">
        <f t="shared" si="201"/>
        <v>0</v>
      </c>
      <c r="L266" s="46">
        <f>+F266+K266</f>
        <v>800000000</v>
      </c>
      <c r="M266" s="47">
        <f t="shared" si="212"/>
        <v>8.7496563695429083E-5</v>
      </c>
      <c r="N266" s="45">
        <v>0</v>
      </c>
      <c r="O266" s="45">
        <v>35263600</v>
      </c>
      <c r="P266" s="45">
        <f>L266-O266</f>
        <v>764736400</v>
      </c>
      <c r="Q266" s="45">
        <v>35165990.210000001</v>
      </c>
      <c r="R266" s="45">
        <f>+L266-Q266</f>
        <v>764834009.78999996</v>
      </c>
      <c r="S266" s="45">
        <f>O266-Q266</f>
        <v>97609.789999999106</v>
      </c>
      <c r="T266" s="45">
        <v>2390.21</v>
      </c>
      <c r="U266" s="45">
        <f>+Q266-T266</f>
        <v>35163600</v>
      </c>
      <c r="V266" s="45">
        <v>2390.21</v>
      </c>
      <c r="W266" s="48">
        <f>+T266-V266</f>
        <v>0</v>
      </c>
      <c r="X266" s="54">
        <f t="shared" si="169"/>
        <v>4.3957487762500004E-2</v>
      </c>
      <c r="Y266" s="179">
        <f t="shared" si="170"/>
        <v>2.9877624999999999E-6</v>
      </c>
      <c r="Z266" s="179">
        <f t="shared" si="171"/>
        <v>2.9877624999999999E-6</v>
      </c>
      <c r="AA266" s="179">
        <f t="shared" si="186"/>
        <v>6.7969364312690569E-5</v>
      </c>
      <c r="AB266" s="353">
        <f t="shared" si="206"/>
        <v>1</v>
      </c>
    </row>
    <row r="267" spans="1:28" ht="63.75" customHeight="1" x14ac:dyDescent="0.25">
      <c r="A267" s="113" t="s">
        <v>300</v>
      </c>
      <c r="B267" s="32" t="s">
        <v>37</v>
      </c>
      <c r="C267" s="32">
        <v>10</v>
      </c>
      <c r="D267" s="32" t="s">
        <v>38</v>
      </c>
      <c r="E267" s="39" t="s">
        <v>301</v>
      </c>
      <c r="F267" s="59">
        <f t="shared" ref="F267:K269" si="213">+F268</f>
        <v>3304000000</v>
      </c>
      <c r="G267" s="59">
        <f t="shared" si="213"/>
        <v>0</v>
      </c>
      <c r="H267" s="59">
        <f t="shared" si="213"/>
        <v>0</v>
      </c>
      <c r="I267" s="59">
        <f t="shared" si="213"/>
        <v>0</v>
      </c>
      <c r="J267" s="59">
        <f t="shared" si="213"/>
        <v>0</v>
      </c>
      <c r="K267" s="59">
        <f t="shared" si="213"/>
        <v>0</v>
      </c>
      <c r="L267" s="59">
        <f>+L268</f>
        <v>3304000000</v>
      </c>
      <c r="M267" s="318">
        <f t="shared" si="212"/>
        <v>3.6136080806212212E-4</v>
      </c>
      <c r="N267" s="59">
        <f t="shared" ref="N267:W269" si="214">+N268</f>
        <v>0</v>
      </c>
      <c r="O267" s="59">
        <f t="shared" si="214"/>
        <v>2492897841</v>
      </c>
      <c r="P267" s="59">
        <f t="shared" si="214"/>
        <v>811102159</v>
      </c>
      <c r="Q267" s="59">
        <f t="shared" si="214"/>
        <v>2290132089.5</v>
      </c>
      <c r="R267" s="59">
        <f t="shared" si="214"/>
        <v>1013867910.5</v>
      </c>
      <c r="S267" s="59">
        <f t="shared" si="214"/>
        <v>202765751.5</v>
      </c>
      <c r="T267" s="59">
        <f t="shared" si="214"/>
        <v>584420729.5</v>
      </c>
      <c r="U267" s="59">
        <f t="shared" si="214"/>
        <v>1705711360</v>
      </c>
      <c r="V267" s="59">
        <f t="shared" si="214"/>
        <v>555827711.5</v>
      </c>
      <c r="W267" s="59">
        <f t="shared" si="214"/>
        <v>28593018</v>
      </c>
      <c r="X267" s="176">
        <f t="shared" ref="X267:X309" si="215">+Q267/L267</f>
        <v>0.69313925226997575</v>
      </c>
      <c r="Y267" s="176">
        <f t="shared" ref="Y267:Y309" si="216">+T267/L267</f>
        <v>0.17688278737893462</v>
      </c>
      <c r="Z267" s="176">
        <f t="shared" ref="Z267:Z309" si="217">+V267/L267</f>
        <v>0.16822872624092008</v>
      </c>
      <c r="AA267" s="176">
        <f t="shared" si="186"/>
        <v>0.25519083906972168</v>
      </c>
      <c r="AB267" s="177">
        <f t="shared" si="206"/>
        <v>0.95107459992998078</v>
      </c>
    </row>
    <row r="268" spans="1:28" ht="63.75" customHeight="1" x14ac:dyDescent="0.25">
      <c r="A268" s="113" t="s">
        <v>594</v>
      </c>
      <c r="B268" s="32" t="s">
        <v>37</v>
      </c>
      <c r="C268" s="32">
        <v>10</v>
      </c>
      <c r="D268" s="32" t="s">
        <v>38</v>
      </c>
      <c r="E268" s="39" t="s">
        <v>264</v>
      </c>
      <c r="F268" s="59">
        <f t="shared" si="213"/>
        <v>3304000000</v>
      </c>
      <c r="G268" s="59">
        <f t="shared" si="213"/>
        <v>0</v>
      </c>
      <c r="H268" s="59">
        <f t="shared" si="213"/>
        <v>0</v>
      </c>
      <c r="I268" s="59">
        <f t="shared" si="213"/>
        <v>0</v>
      </c>
      <c r="J268" s="59">
        <f t="shared" si="213"/>
        <v>0</v>
      </c>
      <c r="K268" s="59">
        <f t="shared" si="213"/>
        <v>0</v>
      </c>
      <c r="L268" s="59">
        <f>+L269</f>
        <v>3304000000</v>
      </c>
      <c r="M268" s="318">
        <f t="shared" si="212"/>
        <v>3.6136080806212212E-4</v>
      </c>
      <c r="N268" s="59">
        <f t="shared" si="214"/>
        <v>0</v>
      </c>
      <c r="O268" s="59">
        <f t="shared" si="214"/>
        <v>2492897841</v>
      </c>
      <c r="P268" s="59">
        <f t="shared" si="214"/>
        <v>811102159</v>
      </c>
      <c r="Q268" s="59">
        <f t="shared" si="214"/>
        <v>2290132089.5</v>
      </c>
      <c r="R268" s="59">
        <f t="shared" si="214"/>
        <v>1013867910.5</v>
      </c>
      <c r="S268" s="59">
        <f t="shared" si="214"/>
        <v>202765751.5</v>
      </c>
      <c r="T268" s="59">
        <f t="shared" si="214"/>
        <v>584420729.5</v>
      </c>
      <c r="U268" s="59">
        <f t="shared" si="214"/>
        <v>1705711360</v>
      </c>
      <c r="V268" s="59">
        <f t="shared" si="214"/>
        <v>555827711.5</v>
      </c>
      <c r="W268" s="59">
        <f t="shared" si="214"/>
        <v>28593018</v>
      </c>
      <c r="X268" s="176">
        <f t="shared" si="215"/>
        <v>0.69313925226997575</v>
      </c>
      <c r="Y268" s="176">
        <f t="shared" si="216"/>
        <v>0.17688278737893462</v>
      </c>
      <c r="Z268" s="176">
        <f t="shared" si="217"/>
        <v>0.16822872624092008</v>
      </c>
      <c r="AA268" s="176">
        <f t="shared" si="186"/>
        <v>0.25519083906972168</v>
      </c>
      <c r="AB268" s="177">
        <f t="shared" si="206"/>
        <v>0.95107459992998078</v>
      </c>
    </row>
    <row r="269" spans="1:28" ht="42" customHeight="1" x14ac:dyDescent="0.25">
      <c r="A269" s="113" t="s">
        <v>595</v>
      </c>
      <c r="B269" s="32" t="s">
        <v>37</v>
      </c>
      <c r="C269" s="32">
        <v>10</v>
      </c>
      <c r="D269" s="32" t="s">
        <v>38</v>
      </c>
      <c r="E269" s="39" t="s">
        <v>266</v>
      </c>
      <c r="F269" s="59">
        <f t="shared" si="213"/>
        <v>3304000000</v>
      </c>
      <c r="G269" s="59">
        <f t="shared" si="213"/>
        <v>0</v>
      </c>
      <c r="H269" s="59">
        <f t="shared" si="213"/>
        <v>0</v>
      </c>
      <c r="I269" s="59">
        <f t="shared" si="213"/>
        <v>0</v>
      </c>
      <c r="J269" s="59">
        <f t="shared" si="213"/>
        <v>0</v>
      </c>
      <c r="K269" s="59">
        <f t="shared" si="213"/>
        <v>0</v>
      </c>
      <c r="L269" s="59">
        <f>+L270</f>
        <v>3304000000</v>
      </c>
      <c r="M269" s="318">
        <f t="shared" si="212"/>
        <v>3.6136080806212212E-4</v>
      </c>
      <c r="N269" s="59">
        <f t="shared" si="214"/>
        <v>0</v>
      </c>
      <c r="O269" s="59">
        <f t="shared" si="214"/>
        <v>2492897841</v>
      </c>
      <c r="P269" s="59">
        <f t="shared" si="214"/>
        <v>811102159</v>
      </c>
      <c r="Q269" s="59">
        <f t="shared" si="214"/>
        <v>2290132089.5</v>
      </c>
      <c r="R269" s="59">
        <f t="shared" si="214"/>
        <v>1013867910.5</v>
      </c>
      <c r="S269" s="59">
        <f t="shared" si="214"/>
        <v>202765751.5</v>
      </c>
      <c r="T269" s="59">
        <f t="shared" si="214"/>
        <v>584420729.5</v>
      </c>
      <c r="U269" s="59">
        <f t="shared" si="214"/>
        <v>1705711360</v>
      </c>
      <c r="V269" s="59">
        <f t="shared" si="214"/>
        <v>555827711.5</v>
      </c>
      <c r="W269" s="59">
        <f t="shared" si="214"/>
        <v>28593018</v>
      </c>
      <c r="X269" s="176">
        <f t="shared" si="215"/>
        <v>0.69313925226997575</v>
      </c>
      <c r="Y269" s="176">
        <f t="shared" si="216"/>
        <v>0.17688278737893462</v>
      </c>
      <c r="Z269" s="176">
        <f t="shared" si="217"/>
        <v>0.16822872624092008</v>
      </c>
      <c r="AA269" s="176">
        <f t="shared" si="186"/>
        <v>0.25519083906972168</v>
      </c>
      <c r="AB269" s="177">
        <f t="shared" si="206"/>
        <v>0.95107459992998078</v>
      </c>
    </row>
    <row r="270" spans="1:28" ht="42" customHeight="1" x14ac:dyDescent="0.25">
      <c r="A270" s="114" t="s">
        <v>596</v>
      </c>
      <c r="B270" s="43" t="s">
        <v>37</v>
      </c>
      <c r="C270" s="43">
        <v>10</v>
      </c>
      <c r="D270" s="43" t="s">
        <v>38</v>
      </c>
      <c r="E270" s="44" t="s">
        <v>268</v>
      </c>
      <c r="F270" s="45">
        <v>3304000000</v>
      </c>
      <c r="G270" s="45">
        <v>0</v>
      </c>
      <c r="H270" s="45">
        <v>0</v>
      </c>
      <c r="I270" s="45">
        <v>0</v>
      </c>
      <c r="J270" s="45">
        <v>0</v>
      </c>
      <c r="K270" s="45">
        <f>+G270-H270+I270-J270</f>
        <v>0</v>
      </c>
      <c r="L270" s="46">
        <f>+F270+K270</f>
        <v>3304000000</v>
      </c>
      <c r="M270" s="47">
        <f t="shared" si="212"/>
        <v>3.6136080806212212E-4</v>
      </c>
      <c r="N270" s="45">
        <v>0</v>
      </c>
      <c r="O270" s="45">
        <v>2492897841</v>
      </c>
      <c r="P270" s="45">
        <f>L270-O270</f>
        <v>811102159</v>
      </c>
      <c r="Q270" s="45">
        <v>2290132089.5</v>
      </c>
      <c r="R270" s="45">
        <f>+L270-Q270</f>
        <v>1013867910.5</v>
      </c>
      <c r="S270" s="45">
        <f>O270-Q270</f>
        <v>202765751.5</v>
      </c>
      <c r="T270" s="45">
        <v>584420729.5</v>
      </c>
      <c r="U270" s="45">
        <f>+Q270-T270</f>
        <v>1705711360</v>
      </c>
      <c r="V270" s="45">
        <v>555827711.5</v>
      </c>
      <c r="W270" s="48">
        <f>+T270-V270</f>
        <v>28593018</v>
      </c>
      <c r="X270" s="54">
        <f t="shared" si="215"/>
        <v>0.69313925226997575</v>
      </c>
      <c r="Y270" s="54">
        <f t="shared" si="216"/>
        <v>0.17688278737893462</v>
      </c>
      <c r="Z270" s="54">
        <f t="shared" si="217"/>
        <v>0.16822872624092008</v>
      </c>
      <c r="AA270" s="54">
        <f t="shared" si="186"/>
        <v>0.25519083906972168</v>
      </c>
      <c r="AB270" s="178">
        <f t="shared" si="206"/>
        <v>0.95107459992998078</v>
      </c>
    </row>
    <row r="271" spans="1:28" ht="42" customHeight="1" x14ac:dyDescent="0.25">
      <c r="A271" s="113" t="s">
        <v>305</v>
      </c>
      <c r="B271" s="32" t="s">
        <v>37</v>
      </c>
      <c r="C271" s="32">
        <v>10</v>
      </c>
      <c r="D271" s="32" t="s">
        <v>38</v>
      </c>
      <c r="E271" s="39" t="s">
        <v>306</v>
      </c>
      <c r="F271" s="60">
        <f t="shared" ref="F271:K271" si="218">+F272</f>
        <v>94960668540</v>
      </c>
      <c r="G271" s="60">
        <f t="shared" si="218"/>
        <v>0</v>
      </c>
      <c r="H271" s="60">
        <f t="shared" si="218"/>
        <v>0</v>
      </c>
      <c r="I271" s="60">
        <f t="shared" si="218"/>
        <v>0</v>
      </c>
      <c r="J271" s="60">
        <f t="shared" si="218"/>
        <v>0</v>
      </c>
      <c r="K271" s="59">
        <f t="shared" si="218"/>
        <v>0</v>
      </c>
      <c r="L271" s="60">
        <f>+L272</f>
        <v>94960668540</v>
      </c>
      <c r="M271" s="318">
        <f t="shared" si="212"/>
        <v>1.0385915229338297E-2</v>
      </c>
      <c r="N271" s="60">
        <f t="shared" ref="N271:W271" si="219">+N272</f>
        <v>0</v>
      </c>
      <c r="O271" s="60">
        <f t="shared" si="219"/>
        <v>94482052494</v>
      </c>
      <c r="P271" s="60">
        <f t="shared" si="219"/>
        <v>478616046</v>
      </c>
      <c r="Q271" s="60">
        <f t="shared" si="219"/>
        <v>94426506844.089996</v>
      </c>
      <c r="R271" s="60">
        <f t="shared" si="219"/>
        <v>534161695.90999997</v>
      </c>
      <c r="S271" s="60">
        <f t="shared" si="219"/>
        <v>55545649.909999967</v>
      </c>
      <c r="T271" s="60">
        <f t="shared" si="219"/>
        <v>6407098954.0900002</v>
      </c>
      <c r="U271" s="60">
        <f t="shared" si="219"/>
        <v>88019407890</v>
      </c>
      <c r="V271" s="60">
        <f t="shared" si="219"/>
        <v>6376477804.0900002</v>
      </c>
      <c r="W271" s="60">
        <f t="shared" si="219"/>
        <v>30621150</v>
      </c>
      <c r="X271" s="176">
        <f t="shared" si="215"/>
        <v>0.99437491643516596</v>
      </c>
      <c r="Y271" s="176">
        <f t="shared" si="216"/>
        <v>6.7471080949595016E-2</v>
      </c>
      <c r="Z271" s="176">
        <f t="shared" si="217"/>
        <v>6.7148619550883373E-2</v>
      </c>
      <c r="AA271" s="176">
        <f t="shared" si="186"/>
        <v>6.7852758385618606E-2</v>
      </c>
      <c r="AB271" s="177">
        <f t="shared" si="206"/>
        <v>0.99522074651579207</v>
      </c>
    </row>
    <row r="272" spans="1:28" ht="42" customHeight="1" x14ac:dyDescent="0.25">
      <c r="A272" s="113" t="s">
        <v>307</v>
      </c>
      <c r="B272" s="32" t="s">
        <v>37</v>
      </c>
      <c r="C272" s="32">
        <v>10</v>
      </c>
      <c r="D272" s="32" t="s">
        <v>38</v>
      </c>
      <c r="E272" s="72" t="s">
        <v>255</v>
      </c>
      <c r="F272" s="60">
        <f>+F273+F277</f>
        <v>94960668540</v>
      </c>
      <c r="G272" s="60">
        <f>+G273+G277</f>
        <v>0</v>
      </c>
      <c r="H272" s="60">
        <f>+H273+H277</f>
        <v>0</v>
      </c>
      <c r="I272" s="60">
        <f>+I273+I277</f>
        <v>0</v>
      </c>
      <c r="J272" s="60">
        <f>+J273+J277</f>
        <v>0</v>
      </c>
      <c r="K272" s="59">
        <f>+K273</f>
        <v>0</v>
      </c>
      <c r="L272" s="60">
        <f>+L273+L277</f>
        <v>94960668540</v>
      </c>
      <c r="M272" s="318">
        <f t="shared" si="212"/>
        <v>1.0385915229338297E-2</v>
      </c>
      <c r="N272" s="60">
        <f t="shared" ref="N272:W272" si="220">+N273+N277</f>
        <v>0</v>
      </c>
      <c r="O272" s="60">
        <f>+O273+O277</f>
        <v>94482052494</v>
      </c>
      <c r="P272" s="60">
        <f t="shared" si="220"/>
        <v>478616046</v>
      </c>
      <c r="Q272" s="60">
        <f t="shared" si="220"/>
        <v>94426506844.089996</v>
      </c>
      <c r="R272" s="60">
        <f t="shared" si="220"/>
        <v>534161695.90999997</v>
      </c>
      <c r="S272" s="60">
        <f t="shared" si="220"/>
        <v>55545649.909999967</v>
      </c>
      <c r="T272" s="60">
        <f t="shared" si="220"/>
        <v>6407098954.0900002</v>
      </c>
      <c r="U272" s="60">
        <f t="shared" si="220"/>
        <v>88019407890</v>
      </c>
      <c r="V272" s="60">
        <f t="shared" si="220"/>
        <v>6376477804.0900002</v>
      </c>
      <c r="W272" s="60">
        <f t="shared" si="220"/>
        <v>30621150</v>
      </c>
      <c r="X272" s="176">
        <f t="shared" si="215"/>
        <v>0.99437491643516596</v>
      </c>
      <c r="Y272" s="176">
        <f t="shared" si="216"/>
        <v>6.7471080949595016E-2</v>
      </c>
      <c r="Z272" s="176">
        <f t="shared" si="217"/>
        <v>6.7148619550883373E-2</v>
      </c>
      <c r="AA272" s="176">
        <f t="shared" si="186"/>
        <v>6.7852758385618606E-2</v>
      </c>
      <c r="AB272" s="177">
        <f t="shared" si="206"/>
        <v>0.99522074651579207</v>
      </c>
    </row>
    <row r="273" spans="1:28" ht="42" customHeight="1" x14ac:dyDescent="0.25">
      <c r="A273" s="113" t="s">
        <v>308</v>
      </c>
      <c r="B273" s="32" t="s">
        <v>37</v>
      </c>
      <c r="C273" s="32">
        <v>10</v>
      </c>
      <c r="D273" s="32" t="s">
        <v>38</v>
      </c>
      <c r="E273" s="39" t="s">
        <v>309</v>
      </c>
      <c r="F273" s="60">
        <f t="shared" ref="F273:J275" si="221">+F274</f>
        <v>1200000000</v>
      </c>
      <c r="G273" s="60">
        <f t="shared" si="221"/>
        <v>0</v>
      </c>
      <c r="H273" s="60">
        <f t="shared" si="221"/>
        <v>0</v>
      </c>
      <c r="I273" s="60">
        <f t="shared" si="221"/>
        <v>0</v>
      </c>
      <c r="J273" s="60">
        <f t="shared" si="221"/>
        <v>0</v>
      </c>
      <c r="K273" s="59">
        <f>+K274</f>
        <v>0</v>
      </c>
      <c r="L273" s="60">
        <f>+L274</f>
        <v>1200000000</v>
      </c>
      <c r="M273" s="318">
        <f t="shared" si="212"/>
        <v>1.3124484554314362E-4</v>
      </c>
      <c r="N273" s="60">
        <f t="shared" ref="N273:W275" si="222">+N274</f>
        <v>0</v>
      </c>
      <c r="O273" s="60">
        <f t="shared" si="222"/>
        <v>721383954</v>
      </c>
      <c r="P273" s="60">
        <f t="shared" si="222"/>
        <v>478616046</v>
      </c>
      <c r="Q273" s="60">
        <f t="shared" si="222"/>
        <v>665838304.09000003</v>
      </c>
      <c r="R273" s="60">
        <f t="shared" si="222"/>
        <v>534161695.90999997</v>
      </c>
      <c r="S273" s="60">
        <f t="shared" si="222"/>
        <v>55545649.909999967</v>
      </c>
      <c r="T273" s="60">
        <f t="shared" si="222"/>
        <v>177244107.09</v>
      </c>
      <c r="U273" s="60">
        <f t="shared" si="222"/>
        <v>488594197</v>
      </c>
      <c r="V273" s="60">
        <f t="shared" si="222"/>
        <v>146622957.09</v>
      </c>
      <c r="W273" s="60">
        <f t="shared" si="222"/>
        <v>30621150</v>
      </c>
      <c r="X273" s="176">
        <f t="shared" si="215"/>
        <v>0.55486525340833337</v>
      </c>
      <c r="Y273" s="176">
        <f t="shared" si="216"/>
        <v>0.14770342257499999</v>
      </c>
      <c r="Z273" s="176">
        <f t="shared" si="217"/>
        <v>0.122185797575</v>
      </c>
      <c r="AA273" s="176">
        <f t="shared" si="186"/>
        <v>0.26619692198729722</v>
      </c>
      <c r="AB273" s="177">
        <f t="shared" si="206"/>
        <v>0.82723741565945907</v>
      </c>
    </row>
    <row r="274" spans="1:28" ht="80.25" customHeight="1" x14ac:dyDescent="0.25">
      <c r="A274" s="113" t="s">
        <v>597</v>
      </c>
      <c r="B274" s="32" t="s">
        <v>37</v>
      </c>
      <c r="C274" s="32">
        <v>10</v>
      </c>
      <c r="D274" s="32" t="s">
        <v>38</v>
      </c>
      <c r="E274" s="39" t="s">
        <v>311</v>
      </c>
      <c r="F274" s="60">
        <f t="shared" si="221"/>
        <v>1200000000</v>
      </c>
      <c r="G274" s="60">
        <f t="shared" si="221"/>
        <v>0</v>
      </c>
      <c r="H274" s="60">
        <f t="shared" si="221"/>
        <v>0</v>
      </c>
      <c r="I274" s="60">
        <f t="shared" si="221"/>
        <v>0</v>
      </c>
      <c r="J274" s="60">
        <f t="shared" si="221"/>
        <v>0</v>
      </c>
      <c r="K274" s="59">
        <f>+K275</f>
        <v>0</v>
      </c>
      <c r="L274" s="60">
        <f>+L275</f>
        <v>1200000000</v>
      </c>
      <c r="M274" s="318">
        <f t="shared" si="212"/>
        <v>1.3124484554314362E-4</v>
      </c>
      <c r="N274" s="60">
        <f t="shared" si="222"/>
        <v>0</v>
      </c>
      <c r="O274" s="60">
        <f t="shared" si="222"/>
        <v>721383954</v>
      </c>
      <c r="P274" s="60">
        <f t="shared" si="222"/>
        <v>478616046</v>
      </c>
      <c r="Q274" s="60">
        <f t="shared" si="222"/>
        <v>665838304.09000003</v>
      </c>
      <c r="R274" s="60">
        <f t="shared" si="222"/>
        <v>534161695.90999997</v>
      </c>
      <c r="S274" s="60">
        <f t="shared" si="222"/>
        <v>55545649.909999967</v>
      </c>
      <c r="T274" s="60">
        <f t="shared" si="222"/>
        <v>177244107.09</v>
      </c>
      <c r="U274" s="60">
        <f t="shared" si="222"/>
        <v>488594197</v>
      </c>
      <c r="V274" s="60">
        <f t="shared" si="222"/>
        <v>146622957.09</v>
      </c>
      <c r="W274" s="60">
        <f t="shared" si="222"/>
        <v>30621150</v>
      </c>
      <c r="X274" s="176">
        <f t="shared" si="215"/>
        <v>0.55486525340833337</v>
      </c>
      <c r="Y274" s="176">
        <f t="shared" si="216"/>
        <v>0.14770342257499999</v>
      </c>
      <c r="Z274" s="176">
        <f t="shared" si="217"/>
        <v>0.122185797575</v>
      </c>
      <c r="AA274" s="176">
        <f t="shared" si="186"/>
        <v>0.26619692198729722</v>
      </c>
      <c r="AB274" s="177">
        <f t="shared" si="206"/>
        <v>0.82723741565945907</v>
      </c>
    </row>
    <row r="275" spans="1:28" ht="42" customHeight="1" x14ac:dyDescent="0.25">
      <c r="A275" s="113" t="s">
        <v>598</v>
      </c>
      <c r="B275" s="32" t="s">
        <v>37</v>
      </c>
      <c r="C275" s="32">
        <v>10</v>
      </c>
      <c r="D275" s="32" t="s">
        <v>38</v>
      </c>
      <c r="E275" s="39" t="s">
        <v>313</v>
      </c>
      <c r="F275" s="60">
        <f t="shared" si="221"/>
        <v>1200000000</v>
      </c>
      <c r="G275" s="60">
        <f t="shared" si="221"/>
        <v>0</v>
      </c>
      <c r="H275" s="60">
        <f t="shared" si="221"/>
        <v>0</v>
      </c>
      <c r="I275" s="60">
        <f t="shared" si="221"/>
        <v>0</v>
      </c>
      <c r="J275" s="60">
        <f t="shared" si="221"/>
        <v>0</v>
      </c>
      <c r="K275" s="59">
        <f>+K276</f>
        <v>0</v>
      </c>
      <c r="L275" s="60">
        <f>+L276</f>
        <v>1200000000</v>
      </c>
      <c r="M275" s="318">
        <f t="shared" si="212"/>
        <v>1.3124484554314362E-4</v>
      </c>
      <c r="N275" s="60">
        <f t="shared" si="222"/>
        <v>0</v>
      </c>
      <c r="O275" s="60">
        <f t="shared" si="222"/>
        <v>721383954</v>
      </c>
      <c r="P275" s="60">
        <f t="shared" si="222"/>
        <v>478616046</v>
      </c>
      <c r="Q275" s="60">
        <f t="shared" si="222"/>
        <v>665838304.09000003</v>
      </c>
      <c r="R275" s="60">
        <f t="shared" si="222"/>
        <v>534161695.90999997</v>
      </c>
      <c r="S275" s="60">
        <f t="shared" si="222"/>
        <v>55545649.909999967</v>
      </c>
      <c r="T275" s="60">
        <f t="shared" si="222"/>
        <v>177244107.09</v>
      </c>
      <c r="U275" s="60">
        <f t="shared" si="222"/>
        <v>488594197</v>
      </c>
      <c r="V275" s="60">
        <f t="shared" si="222"/>
        <v>146622957.09</v>
      </c>
      <c r="W275" s="60">
        <f t="shared" si="222"/>
        <v>30621150</v>
      </c>
      <c r="X275" s="176">
        <f t="shared" si="215"/>
        <v>0.55486525340833337</v>
      </c>
      <c r="Y275" s="176">
        <f t="shared" si="216"/>
        <v>0.14770342257499999</v>
      </c>
      <c r="Z275" s="176">
        <f t="shared" si="217"/>
        <v>0.122185797575</v>
      </c>
      <c r="AA275" s="176">
        <f t="shared" si="186"/>
        <v>0.26619692198729722</v>
      </c>
      <c r="AB275" s="177">
        <f t="shared" si="206"/>
        <v>0.82723741565945907</v>
      </c>
    </row>
    <row r="276" spans="1:28" ht="42" customHeight="1" x14ac:dyDescent="0.25">
      <c r="A276" s="114" t="s">
        <v>599</v>
      </c>
      <c r="B276" s="43" t="s">
        <v>37</v>
      </c>
      <c r="C276" s="43">
        <v>10</v>
      </c>
      <c r="D276" s="43" t="s">
        <v>38</v>
      </c>
      <c r="E276" s="44" t="s">
        <v>268</v>
      </c>
      <c r="F276" s="45">
        <v>1200000000</v>
      </c>
      <c r="G276" s="45">
        <v>0</v>
      </c>
      <c r="H276" s="45">
        <v>0</v>
      </c>
      <c r="I276" s="45">
        <v>0</v>
      </c>
      <c r="J276" s="45">
        <v>0</v>
      </c>
      <c r="K276" s="45">
        <f>+G276-H276+I276-J276</f>
        <v>0</v>
      </c>
      <c r="L276" s="46">
        <f>+F276+K276</f>
        <v>1200000000</v>
      </c>
      <c r="M276" s="47">
        <f t="shared" si="212"/>
        <v>1.3124484554314362E-4</v>
      </c>
      <c r="N276" s="45">
        <v>0</v>
      </c>
      <c r="O276" s="45">
        <v>721383954</v>
      </c>
      <c r="P276" s="45">
        <f>L276-O276</f>
        <v>478616046</v>
      </c>
      <c r="Q276" s="45">
        <v>665838304.09000003</v>
      </c>
      <c r="R276" s="45">
        <f>+L276-Q276</f>
        <v>534161695.90999997</v>
      </c>
      <c r="S276" s="45">
        <f>O276-Q276</f>
        <v>55545649.909999967</v>
      </c>
      <c r="T276" s="45">
        <v>177244107.09</v>
      </c>
      <c r="U276" s="45">
        <f>+Q276-T276</f>
        <v>488594197</v>
      </c>
      <c r="V276" s="45">
        <v>146622957.09</v>
      </c>
      <c r="W276" s="48">
        <f>+T276-V276</f>
        <v>30621150</v>
      </c>
      <c r="X276" s="54">
        <f t="shared" si="215"/>
        <v>0.55486525340833337</v>
      </c>
      <c r="Y276" s="54">
        <f t="shared" si="216"/>
        <v>0.14770342257499999</v>
      </c>
      <c r="Z276" s="54">
        <f t="shared" si="217"/>
        <v>0.122185797575</v>
      </c>
      <c r="AA276" s="54">
        <f t="shared" si="186"/>
        <v>0.26619692198729722</v>
      </c>
      <c r="AB276" s="178">
        <f t="shared" si="206"/>
        <v>0.82723741565945907</v>
      </c>
    </row>
    <row r="277" spans="1:28" ht="61.5" customHeight="1" x14ac:dyDescent="0.25">
      <c r="A277" s="113" t="s">
        <v>315</v>
      </c>
      <c r="B277" s="32" t="s">
        <v>37</v>
      </c>
      <c r="C277" s="32">
        <v>10</v>
      </c>
      <c r="D277" s="32" t="s">
        <v>38</v>
      </c>
      <c r="E277" s="39" t="s">
        <v>316</v>
      </c>
      <c r="F277" s="60">
        <f t="shared" ref="F277:K279" si="223">+F278</f>
        <v>93760668540</v>
      </c>
      <c r="G277" s="60">
        <f t="shared" si="223"/>
        <v>0</v>
      </c>
      <c r="H277" s="60">
        <f t="shared" si="223"/>
        <v>0</v>
      </c>
      <c r="I277" s="60">
        <f t="shared" si="223"/>
        <v>0</v>
      </c>
      <c r="J277" s="60">
        <f t="shared" si="223"/>
        <v>0</v>
      </c>
      <c r="K277" s="59">
        <f t="shared" si="223"/>
        <v>0</v>
      </c>
      <c r="L277" s="60">
        <f>+L278</f>
        <v>93760668540</v>
      </c>
      <c r="M277" s="318">
        <f t="shared" si="212"/>
        <v>1.0254670383795154E-2</v>
      </c>
      <c r="N277" s="60">
        <f t="shared" ref="N277:W279" si="224">+N278</f>
        <v>0</v>
      </c>
      <c r="O277" s="60">
        <f t="shared" si="224"/>
        <v>93760668540</v>
      </c>
      <c r="P277" s="60">
        <f t="shared" si="224"/>
        <v>0</v>
      </c>
      <c r="Q277" s="60">
        <f t="shared" si="224"/>
        <v>93760668540</v>
      </c>
      <c r="R277" s="60">
        <f t="shared" si="224"/>
        <v>0</v>
      </c>
      <c r="S277" s="60">
        <f t="shared" si="224"/>
        <v>0</v>
      </c>
      <c r="T277" s="60">
        <f t="shared" si="224"/>
        <v>6229854847</v>
      </c>
      <c r="U277" s="60">
        <f t="shared" si="224"/>
        <v>87530813693</v>
      </c>
      <c r="V277" s="60">
        <f t="shared" si="224"/>
        <v>6229854847</v>
      </c>
      <c r="W277" s="60">
        <f t="shared" si="224"/>
        <v>0</v>
      </c>
      <c r="X277" s="176">
        <f t="shared" si="215"/>
        <v>1</v>
      </c>
      <c r="Y277" s="176">
        <f t="shared" si="216"/>
        <v>6.6444223830829777E-2</v>
      </c>
      <c r="Z277" s="176">
        <f t="shared" si="217"/>
        <v>6.6444223830829777E-2</v>
      </c>
      <c r="AA277" s="176">
        <f t="shared" si="186"/>
        <v>6.6444223830829777E-2</v>
      </c>
      <c r="AB277" s="177">
        <f t="shared" si="206"/>
        <v>1</v>
      </c>
    </row>
    <row r="278" spans="1:28" ht="82.5" customHeight="1" x14ac:dyDescent="0.25">
      <c r="A278" s="113" t="s">
        <v>600</v>
      </c>
      <c r="B278" s="32" t="s">
        <v>37</v>
      </c>
      <c r="C278" s="32">
        <v>10</v>
      </c>
      <c r="D278" s="32" t="s">
        <v>38</v>
      </c>
      <c r="E278" s="39" t="s">
        <v>311</v>
      </c>
      <c r="F278" s="60">
        <f t="shared" si="223"/>
        <v>93760668540</v>
      </c>
      <c r="G278" s="60">
        <f t="shared" si="223"/>
        <v>0</v>
      </c>
      <c r="H278" s="60">
        <f t="shared" si="223"/>
        <v>0</v>
      </c>
      <c r="I278" s="60">
        <f t="shared" si="223"/>
        <v>0</v>
      </c>
      <c r="J278" s="60">
        <f t="shared" si="223"/>
        <v>0</v>
      </c>
      <c r="K278" s="59">
        <f t="shared" si="223"/>
        <v>0</v>
      </c>
      <c r="L278" s="60">
        <f>+L279</f>
        <v>93760668540</v>
      </c>
      <c r="M278" s="318">
        <f t="shared" si="212"/>
        <v>1.0254670383795154E-2</v>
      </c>
      <c r="N278" s="60">
        <f t="shared" si="224"/>
        <v>0</v>
      </c>
      <c r="O278" s="60">
        <f t="shared" si="224"/>
        <v>93760668540</v>
      </c>
      <c r="P278" s="60">
        <f t="shared" si="224"/>
        <v>0</v>
      </c>
      <c r="Q278" s="60">
        <f t="shared" si="224"/>
        <v>93760668540</v>
      </c>
      <c r="R278" s="60">
        <f t="shared" si="224"/>
        <v>0</v>
      </c>
      <c r="S278" s="60">
        <f t="shared" si="224"/>
        <v>0</v>
      </c>
      <c r="T278" s="60">
        <f t="shared" si="224"/>
        <v>6229854847</v>
      </c>
      <c r="U278" s="60">
        <f t="shared" si="224"/>
        <v>87530813693</v>
      </c>
      <c r="V278" s="60">
        <f t="shared" si="224"/>
        <v>6229854847</v>
      </c>
      <c r="W278" s="60">
        <f t="shared" si="224"/>
        <v>0</v>
      </c>
      <c r="X278" s="176">
        <f t="shared" si="215"/>
        <v>1</v>
      </c>
      <c r="Y278" s="176">
        <f t="shared" si="216"/>
        <v>6.6444223830829777E-2</v>
      </c>
      <c r="Z278" s="176">
        <f t="shared" si="217"/>
        <v>6.6444223830829777E-2</v>
      </c>
      <c r="AA278" s="176">
        <f t="shared" si="186"/>
        <v>6.6444223830829777E-2</v>
      </c>
      <c r="AB278" s="177">
        <f t="shared" si="206"/>
        <v>1</v>
      </c>
    </row>
    <row r="279" spans="1:28" ht="61.5" customHeight="1" x14ac:dyDescent="0.25">
      <c r="A279" s="113" t="s">
        <v>601</v>
      </c>
      <c r="B279" s="32" t="s">
        <v>37</v>
      </c>
      <c r="C279" s="32">
        <v>10</v>
      </c>
      <c r="D279" s="32" t="s">
        <v>38</v>
      </c>
      <c r="E279" s="39" t="s">
        <v>319</v>
      </c>
      <c r="F279" s="60">
        <f t="shared" si="223"/>
        <v>93760668540</v>
      </c>
      <c r="G279" s="60">
        <f t="shared" si="223"/>
        <v>0</v>
      </c>
      <c r="H279" s="60">
        <f t="shared" si="223"/>
        <v>0</v>
      </c>
      <c r="I279" s="60">
        <f t="shared" si="223"/>
        <v>0</v>
      </c>
      <c r="J279" s="60">
        <f t="shared" si="223"/>
        <v>0</v>
      </c>
      <c r="K279" s="59">
        <f t="shared" si="223"/>
        <v>0</v>
      </c>
      <c r="L279" s="60">
        <f>+L280</f>
        <v>93760668540</v>
      </c>
      <c r="M279" s="318">
        <f t="shared" si="212"/>
        <v>1.0254670383795154E-2</v>
      </c>
      <c r="N279" s="60">
        <f t="shared" si="224"/>
        <v>0</v>
      </c>
      <c r="O279" s="60">
        <f t="shared" si="224"/>
        <v>93760668540</v>
      </c>
      <c r="P279" s="60">
        <f t="shared" si="224"/>
        <v>0</v>
      </c>
      <c r="Q279" s="60">
        <f t="shared" si="224"/>
        <v>93760668540</v>
      </c>
      <c r="R279" s="60">
        <f t="shared" si="224"/>
        <v>0</v>
      </c>
      <c r="S279" s="60">
        <f t="shared" si="224"/>
        <v>0</v>
      </c>
      <c r="T279" s="60">
        <f t="shared" si="224"/>
        <v>6229854847</v>
      </c>
      <c r="U279" s="60">
        <f t="shared" si="224"/>
        <v>87530813693</v>
      </c>
      <c r="V279" s="60">
        <f t="shared" si="224"/>
        <v>6229854847</v>
      </c>
      <c r="W279" s="60">
        <f t="shared" si="224"/>
        <v>0</v>
      </c>
      <c r="X279" s="176">
        <f t="shared" si="215"/>
        <v>1</v>
      </c>
      <c r="Y279" s="176">
        <f t="shared" si="216"/>
        <v>6.6444223830829777E-2</v>
      </c>
      <c r="Z279" s="176">
        <f t="shared" si="217"/>
        <v>6.6444223830829777E-2</v>
      </c>
      <c r="AA279" s="176">
        <f t="shared" si="186"/>
        <v>6.6444223830829777E-2</v>
      </c>
      <c r="AB279" s="177">
        <f t="shared" si="206"/>
        <v>1</v>
      </c>
    </row>
    <row r="280" spans="1:28" s="133" customFormat="1" ht="42" customHeight="1" x14ac:dyDescent="0.25">
      <c r="A280" s="351" t="s">
        <v>602</v>
      </c>
      <c r="B280" s="83" t="s">
        <v>37</v>
      </c>
      <c r="C280" s="83">
        <v>10</v>
      </c>
      <c r="D280" s="83" t="s">
        <v>38</v>
      </c>
      <c r="E280" s="84" t="s">
        <v>268</v>
      </c>
      <c r="F280" s="126">
        <v>93760668540</v>
      </c>
      <c r="G280" s="126">
        <v>0</v>
      </c>
      <c r="H280" s="126">
        <v>0</v>
      </c>
      <c r="I280" s="126">
        <v>0</v>
      </c>
      <c r="J280" s="126">
        <v>0</v>
      </c>
      <c r="K280" s="126">
        <f>+G280-H280+I280-J280</f>
        <v>0</v>
      </c>
      <c r="L280" s="128">
        <f>+F280+K280</f>
        <v>93760668540</v>
      </c>
      <c r="M280" s="129">
        <f t="shared" si="212"/>
        <v>1.0254670383795154E-2</v>
      </c>
      <c r="N280" s="126">
        <v>0</v>
      </c>
      <c r="O280" s="126">
        <v>93760668540</v>
      </c>
      <c r="P280" s="126">
        <f>L280-O280</f>
        <v>0</v>
      </c>
      <c r="Q280" s="126">
        <v>93760668540</v>
      </c>
      <c r="R280" s="126">
        <f>+L280-Q280</f>
        <v>0</v>
      </c>
      <c r="S280" s="126">
        <f>O280-Q280</f>
        <v>0</v>
      </c>
      <c r="T280" s="126">
        <v>6229854847</v>
      </c>
      <c r="U280" s="126">
        <f>+Q280-T280</f>
        <v>87530813693</v>
      </c>
      <c r="V280" s="126">
        <v>6229854847</v>
      </c>
      <c r="W280" s="130">
        <f>+T280-V280</f>
        <v>0</v>
      </c>
      <c r="X280" s="54">
        <f t="shared" si="215"/>
        <v>1</v>
      </c>
      <c r="Y280" s="54">
        <f t="shared" si="216"/>
        <v>6.6444223830829777E-2</v>
      </c>
      <c r="Z280" s="54">
        <f t="shared" si="217"/>
        <v>6.6444223830829777E-2</v>
      </c>
      <c r="AA280" s="54">
        <f t="shared" si="186"/>
        <v>6.6444223830829777E-2</v>
      </c>
      <c r="AB280" s="178">
        <f t="shared" si="206"/>
        <v>1</v>
      </c>
    </row>
    <row r="281" spans="1:28" ht="42" customHeight="1" x14ac:dyDescent="0.25">
      <c r="A281" s="201" t="s">
        <v>321</v>
      </c>
      <c r="B281" s="135" t="s">
        <v>37</v>
      </c>
      <c r="C281" s="32">
        <v>10</v>
      </c>
      <c r="D281" s="32" t="s">
        <v>38</v>
      </c>
      <c r="E281" s="72" t="s">
        <v>322</v>
      </c>
      <c r="F281" s="62">
        <f t="shared" ref="F281:K282" si="225">+F283</f>
        <v>57810100814</v>
      </c>
      <c r="G281" s="62">
        <f t="shared" si="225"/>
        <v>0</v>
      </c>
      <c r="H281" s="62">
        <f t="shared" si="225"/>
        <v>0</v>
      </c>
      <c r="I281" s="62">
        <f t="shared" si="225"/>
        <v>0</v>
      </c>
      <c r="J281" s="62">
        <f t="shared" si="225"/>
        <v>0</v>
      </c>
      <c r="K281" s="62">
        <f t="shared" si="225"/>
        <v>0</v>
      </c>
      <c r="L281" s="62">
        <f>+L283</f>
        <v>57810100814</v>
      </c>
      <c r="M281" s="318">
        <f t="shared" si="212"/>
        <v>6.3227314601391593E-3</v>
      </c>
      <c r="N281" s="62">
        <f t="shared" ref="N281:W282" si="226">+N283</f>
        <v>0</v>
      </c>
      <c r="O281" s="62">
        <f t="shared" si="226"/>
        <v>29496693387.200001</v>
      </c>
      <c r="P281" s="62">
        <f t="shared" si="226"/>
        <v>28313407426.799999</v>
      </c>
      <c r="Q281" s="62">
        <f t="shared" si="226"/>
        <v>25374630001.52</v>
      </c>
      <c r="R281" s="62">
        <f t="shared" si="226"/>
        <v>32435470812.48</v>
      </c>
      <c r="S281" s="62">
        <f>+S283</f>
        <v>4122063385.6800008</v>
      </c>
      <c r="T281" s="62">
        <f t="shared" si="226"/>
        <v>7729332572.4200001</v>
      </c>
      <c r="U281" s="62">
        <f t="shared" si="226"/>
        <v>17645297429.099998</v>
      </c>
      <c r="V281" s="62">
        <f t="shared" si="226"/>
        <v>7303506546.9799995</v>
      </c>
      <c r="W281" s="62">
        <f t="shared" si="226"/>
        <v>425826025.43999958</v>
      </c>
      <c r="X281" s="176">
        <f t="shared" si="215"/>
        <v>0.43893073432203683</v>
      </c>
      <c r="Y281" s="176">
        <f t="shared" si="216"/>
        <v>0.13370211197673904</v>
      </c>
      <c r="Z281" s="176">
        <f t="shared" si="217"/>
        <v>0.12633616693523034</v>
      </c>
      <c r="AA281" s="176">
        <f t="shared" si="186"/>
        <v>0.30460868087365195</v>
      </c>
      <c r="AB281" s="177">
        <f t="shared" si="206"/>
        <v>0.94490778842154577</v>
      </c>
    </row>
    <row r="282" spans="1:28" ht="42" customHeight="1" x14ac:dyDescent="0.25">
      <c r="A282" s="201" t="s">
        <v>321</v>
      </c>
      <c r="B282" s="135" t="s">
        <v>41</v>
      </c>
      <c r="C282" s="32">
        <v>20</v>
      </c>
      <c r="D282" s="32" t="s">
        <v>38</v>
      </c>
      <c r="E282" s="72" t="s">
        <v>322</v>
      </c>
      <c r="F282" s="60">
        <f t="shared" si="225"/>
        <v>25631941511</v>
      </c>
      <c r="G282" s="60">
        <f t="shared" si="225"/>
        <v>0</v>
      </c>
      <c r="H282" s="60">
        <f t="shared" si="225"/>
        <v>0</v>
      </c>
      <c r="I282" s="60">
        <f t="shared" si="225"/>
        <v>0</v>
      </c>
      <c r="J282" s="60">
        <f t="shared" si="225"/>
        <v>0</v>
      </c>
      <c r="K282" s="60">
        <f t="shared" si="225"/>
        <v>0</v>
      </c>
      <c r="L282" s="60">
        <f>+L284</f>
        <v>25631941511</v>
      </c>
      <c r="M282" s="318">
        <f t="shared" si="212"/>
        <v>2.8033835038184054E-3</v>
      </c>
      <c r="N282" s="60">
        <f t="shared" si="226"/>
        <v>0</v>
      </c>
      <c r="O282" s="60">
        <f t="shared" si="226"/>
        <v>23437428373</v>
      </c>
      <c r="P282" s="60">
        <f t="shared" si="226"/>
        <v>2194513138</v>
      </c>
      <c r="Q282" s="60">
        <f t="shared" si="226"/>
        <v>23437428373</v>
      </c>
      <c r="R282" s="60">
        <f t="shared" si="226"/>
        <v>2194513138</v>
      </c>
      <c r="S282" s="60">
        <f t="shared" si="226"/>
        <v>0</v>
      </c>
      <c r="T282" s="60">
        <f t="shared" si="226"/>
        <v>1039989368</v>
      </c>
      <c r="U282" s="60">
        <f t="shared" si="226"/>
        <v>22397439005</v>
      </c>
      <c r="V282" s="60">
        <f t="shared" si="226"/>
        <v>736388905</v>
      </c>
      <c r="W282" s="60">
        <f t="shared" si="226"/>
        <v>303600463</v>
      </c>
      <c r="X282" s="176">
        <f t="shared" si="215"/>
        <v>0.91438365536772859</v>
      </c>
      <c r="Y282" s="176">
        <f t="shared" si="216"/>
        <v>4.0573959937981539E-2</v>
      </c>
      <c r="Z282" s="176">
        <f t="shared" si="217"/>
        <v>2.8729345558313527E-2</v>
      </c>
      <c r="AA282" s="176">
        <f t="shared" si="186"/>
        <v>4.4373015309054617E-2</v>
      </c>
      <c r="AB282" s="177">
        <f t="shared" si="206"/>
        <v>0.7080734934974835</v>
      </c>
    </row>
    <row r="283" spans="1:28" ht="42" customHeight="1" x14ac:dyDescent="0.25">
      <c r="A283" s="201" t="s">
        <v>323</v>
      </c>
      <c r="B283" s="135" t="s">
        <v>37</v>
      </c>
      <c r="C283" s="32">
        <v>10</v>
      </c>
      <c r="D283" s="32" t="s">
        <v>38</v>
      </c>
      <c r="E283" s="72" t="s">
        <v>255</v>
      </c>
      <c r="F283" s="62">
        <f t="shared" ref="F283:K283" si="227">+F285+F289+F301+F305</f>
        <v>57810100814</v>
      </c>
      <c r="G283" s="62">
        <f t="shared" si="227"/>
        <v>0</v>
      </c>
      <c r="H283" s="62">
        <f t="shared" si="227"/>
        <v>0</v>
      </c>
      <c r="I283" s="62">
        <f t="shared" si="227"/>
        <v>0</v>
      </c>
      <c r="J283" s="62">
        <f t="shared" si="227"/>
        <v>0</v>
      </c>
      <c r="K283" s="62">
        <f t="shared" si="227"/>
        <v>0</v>
      </c>
      <c r="L283" s="62">
        <f>+L285+L289+L301+L305</f>
        <v>57810100814</v>
      </c>
      <c r="M283" s="318">
        <f t="shared" si="212"/>
        <v>6.3227314601391593E-3</v>
      </c>
      <c r="N283" s="62">
        <f t="shared" ref="N283:W283" si="228">+N285+N289+N301+N305</f>
        <v>0</v>
      </c>
      <c r="O283" s="62">
        <f t="shared" si="228"/>
        <v>29496693387.200001</v>
      </c>
      <c r="P283" s="62">
        <f t="shared" si="228"/>
        <v>28313407426.799999</v>
      </c>
      <c r="Q283" s="62">
        <f t="shared" si="228"/>
        <v>25374630001.52</v>
      </c>
      <c r="R283" s="62">
        <f t="shared" si="228"/>
        <v>32435470812.48</v>
      </c>
      <c r="S283" s="62">
        <f t="shared" si="228"/>
        <v>4122063385.6800008</v>
      </c>
      <c r="T283" s="62">
        <f t="shared" si="228"/>
        <v>7729332572.4200001</v>
      </c>
      <c r="U283" s="62">
        <f t="shared" si="228"/>
        <v>17645297429.099998</v>
      </c>
      <c r="V283" s="62">
        <f t="shared" si="228"/>
        <v>7303506546.9799995</v>
      </c>
      <c r="W283" s="62">
        <f t="shared" si="228"/>
        <v>425826025.43999958</v>
      </c>
      <c r="X283" s="176">
        <f t="shared" si="215"/>
        <v>0.43893073432203683</v>
      </c>
      <c r="Y283" s="176">
        <f t="shared" si="216"/>
        <v>0.13370211197673904</v>
      </c>
      <c r="Z283" s="176">
        <f t="shared" si="217"/>
        <v>0.12633616693523034</v>
      </c>
      <c r="AA283" s="176">
        <f t="shared" si="186"/>
        <v>0.30460868087365195</v>
      </c>
      <c r="AB283" s="177">
        <f t="shared" si="206"/>
        <v>0.94490778842154577</v>
      </c>
    </row>
    <row r="284" spans="1:28" ht="42" customHeight="1" x14ac:dyDescent="0.25">
      <c r="A284" s="201" t="s">
        <v>323</v>
      </c>
      <c r="B284" s="135" t="s">
        <v>41</v>
      </c>
      <c r="C284" s="32">
        <v>20</v>
      </c>
      <c r="D284" s="32" t="s">
        <v>38</v>
      </c>
      <c r="E284" s="72" t="s">
        <v>255</v>
      </c>
      <c r="F284" s="62">
        <f t="shared" ref="F284:K284" si="229">+F290</f>
        <v>25631941511</v>
      </c>
      <c r="G284" s="62">
        <f t="shared" si="229"/>
        <v>0</v>
      </c>
      <c r="H284" s="62">
        <f t="shared" si="229"/>
        <v>0</v>
      </c>
      <c r="I284" s="62">
        <f t="shared" si="229"/>
        <v>0</v>
      </c>
      <c r="J284" s="62">
        <f t="shared" si="229"/>
        <v>0</v>
      </c>
      <c r="K284" s="62">
        <f t="shared" si="229"/>
        <v>0</v>
      </c>
      <c r="L284" s="62">
        <f>+L290</f>
        <v>25631941511</v>
      </c>
      <c r="M284" s="318">
        <f t="shared" si="212"/>
        <v>2.8033835038184054E-3</v>
      </c>
      <c r="N284" s="62">
        <f t="shared" ref="N284:W284" si="230">+N290</f>
        <v>0</v>
      </c>
      <c r="O284" s="62">
        <f t="shared" si="230"/>
        <v>23437428373</v>
      </c>
      <c r="P284" s="62">
        <f t="shared" si="230"/>
        <v>2194513138</v>
      </c>
      <c r="Q284" s="62">
        <f t="shared" si="230"/>
        <v>23437428373</v>
      </c>
      <c r="R284" s="62">
        <f t="shared" si="230"/>
        <v>2194513138</v>
      </c>
      <c r="S284" s="62">
        <f t="shared" si="230"/>
        <v>0</v>
      </c>
      <c r="T284" s="62">
        <f t="shared" si="230"/>
        <v>1039989368</v>
      </c>
      <c r="U284" s="62">
        <f t="shared" si="230"/>
        <v>22397439005</v>
      </c>
      <c r="V284" s="62">
        <f t="shared" si="230"/>
        <v>736388905</v>
      </c>
      <c r="W284" s="62">
        <f t="shared" si="230"/>
        <v>303600463</v>
      </c>
      <c r="X284" s="176">
        <f t="shared" si="215"/>
        <v>0.91438365536772859</v>
      </c>
      <c r="Y284" s="176">
        <f t="shared" si="216"/>
        <v>4.0573959937981539E-2</v>
      </c>
      <c r="Z284" s="176">
        <f t="shared" si="217"/>
        <v>2.8729345558313527E-2</v>
      </c>
      <c r="AA284" s="176">
        <f t="shared" si="186"/>
        <v>4.4373015309054617E-2</v>
      </c>
      <c r="AB284" s="177">
        <f t="shared" si="206"/>
        <v>0.7080734934974835</v>
      </c>
    </row>
    <row r="285" spans="1:28" ht="78" customHeight="1" x14ac:dyDescent="0.25">
      <c r="A285" s="199" t="s">
        <v>324</v>
      </c>
      <c r="B285" s="135" t="s">
        <v>37</v>
      </c>
      <c r="C285" s="32">
        <v>10</v>
      </c>
      <c r="D285" s="32" t="s">
        <v>38</v>
      </c>
      <c r="E285" s="72" t="s">
        <v>325</v>
      </c>
      <c r="F285" s="62">
        <f t="shared" ref="F285:K287" si="231">+F286</f>
        <v>1000000000</v>
      </c>
      <c r="G285" s="62">
        <f t="shared" si="231"/>
        <v>0</v>
      </c>
      <c r="H285" s="62">
        <f t="shared" si="231"/>
        <v>0</v>
      </c>
      <c r="I285" s="62">
        <f t="shared" si="231"/>
        <v>0</v>
      </c>
      <c r="J285" s="62">
        <f t="shared" si="231"/>
        <v>0</v>
      </c>
      <c r="K285" s="62">
        <f t="shared" si="231"/>
        <v>0</v>
      </c>
      <c r="L285" s="62">
        <f>+L286</f>
        <v>1000000000</v>
      </c>
      <c r="M285" s="318">
        <f t="shared" si="212"/>
        <v>1.0937070461928634E-4</v>
      </c>
      <c r="N285" s="62">
        <f t="shared" ref="N285:W287" si="232">+N286</f>
        <v>0</v>
      </c>
      <c r="O285" s="62">
        <f t="shared" si="232"/>
        <v>337402776</v>
      </c>
      <c r="P285" s="62">
        <f t="shared" si="232"/>
        <v>662597224</v>
      </c>
      <c r="Q285" s="62">
        <f t="shared" si="232"/>
        <v>229388322.74000001</v>
      </c>
      <c r="R285" s="62">
        <f t="shared" si="232"/>
        <v>770611677.25999999</v>
      </c>
      <c r="S285" s="62">
        <f t="shared" si="232"/>
        <v>108014453.25999999</v>
      </c>
      <c r="T285" s="62">
        <f t="shared" si="232"/>
        <v>51638322.740000002</v>
      </c>
      <c r="U285" s="62">
        <f t="shared" si="232"/>
        <v>177750000</v>
      </c>
      <c r="V285" s="62">
        <f t="shared" si="232"/>
        <v>51638322.740000002</v>
      </c>
      <c r="W285" s="62">
        <f t="shared" si="232"/>
        <v>0</v>
      </c>
      <c r="X285" s="176">
        <f t="shared" si="215"/>
        <v>0.22938832274000001</v>
      </c>
      <c r="Y285" s="176">
        <f t="shared" si="216"/>
        <v>5.1638322739999999E-2</v>
      </c>
      <c r="Z285" s="176">
        <f t="shared" si="217"/>
        <v>5.1638322739999999E-2</v>
      </c>
      <c r="AA285" s="176">
        <f t="shared" si="186"/>
        <v>0.22511312748264614</v>
      </c>
      <c r="AB285" s="177">
        <f t="shared" si="206"/>
        <v>1</v>
      </c>
    </row>
    <row r="286" spans="1:28" s="133" customFormat="1" ht="78" customHeight="1" x14ac:dyDescent="0.25">
      <c r="A286" s="355" t="s">
        <v>603</v>
      </c>
      <c r="B286" s="137" t="s">
        <v>37</v>
      </c>
      <c r="C286" s="80">
        <v>10</v>
      </c>
      <c r="D286" s="80" t="s">
        <v>38</v>
      </c>
      <c r="E286" s="78" t="s">
        <v>257</v>
      </c>
      <c r="F286" s="73">
        <f t="shared" si="231"/>
        <v>1000000000</v>
      </c>
      <c r="G286" s="73">
        <f t="shared" si="231"/>
        <v>0</v>
      </c>
      <c r="H286" s="73">
        <f t="shared" si="231"/>
        <v>0</v>
      </c>
      <c r="I286" s="73">
        <f t="shared" si="231"/>
        <v>0</v>
      </c>
      <c r="J286" s="73">
        <f t="shared" si="231"/>
        <v>0</v>
      </c>
      <c r="K286" s="73">
        <f t="shared" si="231"/>
        <v>0</v>
      </c>
      <c r="L286" s="73">
        <f>+L287</f>
        <v>1000000000</v>
      </c>
      <c r="M286" s="343">
        <f t="shared" si="212"/>
        <v>1.0937070461928634E-4</v>
      </c>
      <c r="N286" s="73">
        <f t="shared" si="232"/>
        <v>0</v>
      </c>
      <c r="O286" s="73">
        <f t="shared" si="232"/>
        <v>337402776</v>
      </c>
      <c r="P286" s="73">
        <f t="shared" si="232"/>
        <v>662597224</v>
      </c>
      <c r="Q286" s="73">
        <f t="shared" si="232"/>
        <v>229388322.74000001</v>
      </c>
      <c r="R286" s="73">
        <f t="shared" si="232"/>
        <v>770611677.25999999</v>
      </c>
      <c r="S286" s="73">
        <f t="shared" si="232"/>
        <v>108014453.25999999</v>
      </c>
      <c r="T286" s="73">
        <f t="shared" si="232"/>
        <v>51638322.740000002</v>
      </c>
      <c r="U286" s="73">
        <f t="shared" si="232"/>
        <v>177750000</v>
      </c>
      <c r="V286" s="73">
        <f t="shared" si="232"/>
        <v>51638322.740000002</v>
      </c>
      <c r="W286" s="73">
        <f t="shared" si="232"/>
        <v>0</v>
      </c>
      <c r="X286" s="176">
        <f t="shared" si="215"/>
        <v>0.22938832274000001</v>
      </c>
      <c r="Y286" s="176">
        <f t="shared" si="216"/>
        <v>5.1638322739999999E-2</v>
      </c>
      <c r="Z286" s="176">
        <f t="shared" si="217"/>
        <v>5.1638322739999999E-2</v>
      </c>
      <c r="AA286" s="176">
        <f t="shared" si="186"/>
        <v>0.22511312748264614</v>
      </c>
      <c r="AB286" s="177">
        <f t="shared" si="206"/>
        <v>1</v>
      </c>
    </row>
    <row r="287" spans="1:28" s="133" customFormat="1" ht="66" customHeight="1" x14ac:dyDescent="0.25">
      <c r="A287" s="355" t="s">
        <v>604</v>
      </c>
      <c r="B287" s="137" t="s">
        <v>37</v>
      </c>
      <c r="C287" s="80">
        <v>10</v>
      </c>
      <c r="D287" s="80" t="s">
        <v>38</v>
      </c>
      <c r="E287" s="141" t="s">
        <v>328</v>
      </c>
      <c r="F287" s="73">
        <f t="shared" si="231"/>
        <v>1000000000</v>
      </c>
      <c r="G287" s="73">
        <f t="shared" si="231"/>
        <v>0</v>
      </c>
      <c r="H287" s="73">
        <f t="shared" si="231"/>
        <v>0</v>
      </c>
      <c r="I287" s="73">
        <f t="shared" si="231"/>
        <v>0</v>
      </c>
      <c r="J287" s="73">
        <f t="shared" si="231"/>
        <v>0</v>
      </c>
      <c r="K287" s="73">
        <f t="shared" si="231"/>
        <v>0</v>
      </c>
      <c r="L287" s="73">
        <f>+L288</f>
        <v>1000000000</v>
      </c>
      <c r="M287" s="343">
        <f t="shared" si="212"/>
        <v>1.0937070461928634E-4</v>
      </c>
      <c r="N287" s="73">
        <f t="shared" si="232"/>
        <v>0</v>
      </c>
      <c r="O287" s="73">
        <f t="shared" si="232"/>
        <v>337402776</v>
      </c>
      <c r="P287" s="73">
        <f t="shared" si="232"/>
        <v>662597224</v>
      </c>
      <c r="Q287" s="73">
        <f t="shared" si="232"/>
        <v>229388322.74000001</v>
      </c>
      <c r="R287" s="73">
        <f t="shared" si="232"/>
        <v>770611677.25999999</v>
      </c>
      <c r="S287" s="73">
        <f t="shared" si="232"/>
        <v>108014453.25999999</v>
      </c>
      <c r="T287" s="73">
        <f t="shared" si="232"/>
        <v>51638322.740000002</v>
      </c>
      <c r="U287" s="73">
        <f t="shared" si="232"/>
        <v>177750000</v>
      </c>
      <c r="V287" s="73">
        <f t="shared" si="232"/>
        <v>51638322.740000002</v>
      </c>
      <c r="W287" s="73">
        <f t="shared" si="232"/>
        <v>0</v>
      </c>
      <c r="X287" s="176">
        <f t="shared" si="215"/>
        <v>0.22938832274000001</v>
      </c>
      <c r="Y287" s="176">
        <f t="shared" si="216"/>
        <v>5.1638322739999999E-2</v>
      </c>
      <c r="Z287" s="176">
        <f t="shared" si="217"/>
        <v>5.1638322739999999E-2</v>
      </c>
      <c r="AA287" s="176">
        <f t="shared" si="186"/>
        <v>0.22511312748264614</v>
      </c>
      <c r="AB287" s="177">
        <f t="shared" si="206"/>
        <v>1</v>
      </c>
    </row>
    <row r="288" spans="1:28" s="133" customFormat="1" ht="42" customHeight="1" x14ac:dyDescent="0.25">
      <c r="A288" s="351" t="s">
        <v>605</v>
      </c>
      <c r="B288" s="142" t="s">
        <v>37</v>
      </c>
      <c r="C288" s="83">
        <v>10</v>
      </c>
      <c r="D288" s="83" t="s">
        <v>38</v>
      </c>
      <c r="E288" s="84" t="s">
        <v>268</v>
      </c>
      <c r="F288" s="126">
        <v>1000000000</v>
      </c>
      <c r="G288" s="126">
        <v>0</v>
      </c>
      <c r="H288" s="126">
        <v>0</v>
      </c>
      <c r="I288" s="126">
        <v>0</v>
      </c>
      <c r="J288" s="126">
        <v>0</v>
      </c>
      <c r="K288" s="126">
        <v>0</v>
      </c>
      <c r="L288" s="128">
        <f>+F288+K288</f>
        <v>1000000000</v>
      </c>
      <c r="M288" s="129">
        <f t="shared" si="212"/>
        <v>1.0937070461928634E-4</v>
      </c>
      <c r="N288" s="126">
        <v>0</v>
      </c>
      <c r="O288" s="126">
        <v>337402776</v>
      </c>
      <c r="P288" s="126">
        <f>L288-O288</f>
        <v>662597224</v>
      </c>
      <c r="Q288" s="126">
        <v>229388322.74000001</v>
      </c>
      <c r="R288" s="126">
        <f>+L288-Q288</f>
        <v>770611677.25999999</v>
      </c>
      <c r="S288" s="126">
        <f>O288-Q288</f>
        <v>108014453.25999999</v>
      </c>
      <c r="T288" s="126">
        <v>51638322.740000002</v>
      </c>
      <c r="U288" s="126">
        <f>+Q288-T288</f>
        <v>177750000</v>
      </c>
      <c r="V288" s="126">
        <v>51638322.740000002</v>
      </c>
      <c r="W288" s="130">
        <f>+T288-V288</f>
        <v>0</v>
      </c>
      <c r="X288" s="54">
        <f t="shared" si="215"/>
        <v>0.22938832274000001</v>
      </c>
      <c r="Y288" s="54">
        <f t="shared" si="216"/>
        <v>5.1638322739999999E-2</v>
      </c>
      <c r="Z288" s="54">
        <f t="shared" si="217"/>
        <v>5.1638322739999999E-2</v>
      </c>
      <c r="AA288" s="54">
        <f t="shared" si="186"/>
        <v>0.22511312748264614</v>
      </c>
      <c r="AB288" s="178">
        <f t="shared" si="206"/>
        <v>1</v>
      </c>
    </row>
    <row r="289" spans="1:28" ht="75" customHeight="1" x14ac:dyDescent="0.25">
      <c r="A289" s="199" t="s">
        <v>330</v>
      </c>
      <c r="B289" s="71" t="s">
        <v>37</v>
      </c>
      <c r="C289" s="32">
        <v>10</v>
      </c>
      <c r="D289" s="32" t="s">
        <v>38</v>
      </c>
      <c r="E289" s="72" t="s">
        <v>331</v>
      </c>
      <c r="F289" s="60">
        <f t="shared" ref="F289:J290" si="233">+F291</f>
        <v>50310100814</v>
      </c>
      <c r="G289" s="60">
        <f t="shared" si="233"/>
        <v>0</v>
      </c>
      <c r="H289" s="60">
        <f t="shared" si="233"/>
        <v>0</v>
      </c>
      <c r="I289" s="60">
        <f t="shared" si="233"/>
        <v>0</v>
      </c>
      <c r="J289" s="60">
        <f t="shared" si="233"/>
        <v>0</v>
      </c>
      <c r="K289" s="62">
        <f>+K291+K295+K307+K311</f>
        <v>0</v>
      </c>
      <c r="L289" s="60">
        <f>+L291</f>
        <v>50310100814</v>
      </c>
      <c r="M289" s="318">
        <f t="shared" si="212"/>
        <v>5.5024511754945115E-3</v>
      </c>
      <c r="N289" s="60">
        <f t="shared" ref="N289:W290" si="234">+N291</f>
        <v>0</v>
      </c>
      <c r="O289" s="60">
        <f>+O291</f>
        <v>24481584173</v>
      </c>
      <c r="P289" s="60">
        <f t="shared" si="234"/>
        <v>25828516641</v>
      </c>
      <c r="Q289" s="60">
        <f t="shared" si="234"/>
        <v>22342314216.829998</v>
      </c>
      <c r="R289" s="60">
        <f t="shared" si="234"/>
        <v>27967786597.170002</v>
      </c>
      <c r="S289" s="60">
        <f t="shared" si="234"/>
        <v>2139269956.1700015</v>
      </c>
      <c r="T289" s="60">
        <f t="shared" si="234"/>
        <v>6050907765.9300003</v>
      </c>
      <c r="U289" s="60">
        <f t="shared" si="234"/>
        <v>16291406450.899998</v>
      </c>
      <c r="V289" s="60">
        <f t="shared" si="234"/>
        <v>5630780621.4900007</v>
      </c>
      <c r="W289" s="60">
        <f t="shared" si="234"/>
        <v>420127144.43999958</v>
      </c>
      <c r="X289" s="176">
        <f t="shared" si="215"/>
        <v>0.44409201840861168</v>
      </c>
      <c r="Y289" s="176">
        <f t="shared" si="216"/>
        <v>0.12027222502098801</v>
      </c>
      <c r="Z289" s="176">
        <f t="shared" si="217"/>
        <v>0.11192147362827586</v>
      </c>
      <c r="AA289" s="176">
        <f t="shared" si="186"/>
        <v>0.27082726109777733</v>
      </c>
      <c r="AB289" s="177">
        <f t="shared" si="206"/>
        <v>0.93056791465149236</v>
      </c>
    </row>
    <row r="290" spans="1:28" ht="67.5" customHeight="1" x14ac:dyDescent="0.25">
      <c r="A290" s="199" t="s">
        <v>330</v>
      </c>
      <c r="B290" s="135" t="s">
        <v>41</v>
      </c>
      <c r="C290" s="32">
        <v>20</v>
      </c>
      <c r="D290" s="32" t="s">
        <v>38</v>
      </c>
      <c r="E290" s="72" t="s">
        <v>331</v>
      </c>
      <c r="F290" s="60">
        <f t="shared" si="233"/>
        <v>25631941511</v>
      </c>
      <c r="G290" s="60">
        <f t="shared" si="233"/>
        <v>0</v>
      </c>
      <c r="H290" s="60">
        <f t="shared" si="233"/>
        <v>0</v>
      </c>
      <c r="I290" s="60">
        <f t="shared" si="233"/>
        <v>0</v>
      </c>
      <c r="J290" s="60">
        <f t="shared" si="233"/>
        <v>0</v>
      </c>
      <c r="K290" s="62">
        <f>+K296</f>
        <v>0</v>
      </c>
      <c r="L290" s="60">
        <f>+L292</f>
        <v>25631941511</v>
      </c>
      <c r="M290" s="318">
        <f t="shared" si="212"/>
        <v>2.8033835038184054E-3</v>
      </c>
      <c r="N290" s="60">
        <f t="shared" si="234"/>
        <v>0</v>
      </c>
      <c r="O290" s="60">
        <f t="shared" si="234"/>
        <v>23437428373</v>
      </c>
      <c r="P290" s="60">
        <f t="shared" si="234"/>
        <v>2194513138</v>
      </c>
      <c r="Q290" s="60">
        <f t="shared" si="234"/>
        <v>23437428373</v>
      </c>
      <c r="R290" s="60">
        <f t="shared" si="234"/>
        <v>2194513138</v>
      </c>
      <c r="S290" s="60">
        <f t="shared" si="234"/>
        <v>0</v>
      </c>
      <c r="T290" s="60">
        <f t="shared" si="234"/>
        <v>1039989368</v>
      </c>
      <c r="U290" s="60">
        <f t="shared" si="234"/>
        <v>22397439005</v>
      </c>
      <c r="V290" s="60">
        <f t="shared" si="234"/>
        <v>736388905</v>
      </c>
      <c r="W290" s="60">
        <f t="shared" si="234"/>
        <v>303600463</v>
      </c>
      <c r="X290" s="176">
        <f t="shared" si="215"/>
        <v>0.91438365536772859</v>
      </c>
      <c r="Y290" s="176">
        <f t="shared" si="216"/>
        <v>4.0573959937981539E-2</v>
      </c>
      <c r="Z290" s="176">
        <f t="shared" si="217"/>
        <v>2.8729345558313527E-2</v>
      </c>
      <c r="AA290" s="176">
        <f t="shared" si="186"/>
        <v>4.4373015309054617E-2</v>
      </c>
      <c r="AB290" s="177">
        <f t="shared" si="206"/>
        <v>0.7080734934974835</v>
      </c>
    </row>
    <row r="291" spans="1:28" ht="75" customHeight="1" x14ac:dyDescent="0.25">
      <c r="A291" s="199" t="s">
        <v>606</v>
      </c>
      <c r="B291" s="71" t="s">
        <v>37</v>
      </c>
      <c r="C291" s="32">
        <v>10</v>
      </c>
      <c r="D291" s="32" t="s">
        <v>38</v>
      </c>
      <c r="E291" s="39" t="s">
        <v>257</v>
      </c>
      <c r="F291" s="62">
        <f>+F293+F297</f>
        <v>50310100814</v>
      </c>
      <c r="G291" s="62">
        <f>+G293+G297</f>
        <v>0</v>
      </c>
      <c r="H291" s="62">
        <f>+H293+H297</f>
        <v>0</v>
      </c>
      <c r="I291" s="62">
        <f>+I293+I297</f>
        <v>0</v>
      </c>
      <c r="J291" s="62">
        <f>+J293+J297</f>
        <v>0</v>
      </c>
      <c r="K291" s="62">
        <f>+K292</f>
        <v>0</v>
      </c>
      <c r="L291" s="62">
        <f>+L293+L297</f>
        <v>50310100814</v>
      </c>
      <c r="M291" s="318">
        <f t="shared" si="212"/>
        <v>5.5024511754945115E-3</v>
      </c>
      <c r="N291" s="62">
        <f t="shared" ref="N291:W291" si="235">+N293+N297</f>
        <v>0</v>
      </c>
      <c r="O291" s="62">
        <f>+O293+O297</f>
        <v>24481584173</v>
      </c>
      <c r="P291" s="62">
        <f t="shared" si="235"/>
        <v>25828516641</v>
      </c>
      <c r="Q291" s="62">
        <f t="shared" si="235"/>
        <v>22342314216.829998</v>
      </c>
      <c r="R291" s="62">
        <f t="shared" si="235"/>
        <v>27967786597.170002</v>
      </c>
      <c r="S291" s="62">
        <f t="shared" si="235"/>
        <v>2139269956.1700015</v>
      </c>
      <c r="T291" s="62">
        <f t="shared" si="235"/>
        <v>6050907765.9300003</v>
      </c>
      <c r="U291" s="62">
        <f t="shared" si="235"/>
        <v>16291406450.899998</v>
      </c>
      <c r="V291" s="62">
        <f t="shared" si="235"/>
        <v>5630780621.4900007</v>
      </c>
      <c r="W291" s="62">
        <f t="shared" si="235"/>
        <v>420127144.43999958</v>
      </c>
      <c r="X291" s="176">
        <f t="shared" si="215"/>
        <v>0.44409201840861168</v>
      </c>
      <c r="Y291" s="176">
        <f t="shared" si="216"/>
        <v>0.12027222502098801</v>
      </c>
      <c r="Z291" s="176">
        <f t="shared" si="217"/>
        <v>0.11192147362827586</v>
      </c>
      <c r="AA291" s="176">
        <f t="shared" si="186"/>
        <v>0.27082726109777733</v>
      </c>
      <c r="AB291" s="177">
        <f t="shared" si="206"/>
        <v>0.93056791465149236</v>
      </c>
    </row>
    <row r="292" spans="1:28" ht="76.5" customHeight="1" x14ac:dyDescent="0.25">
      <c r="A292" s="199" t="s">
        <v>606</v>
      </c>
      <c r="B292" s="71" t="s">
        <v>41</v>
      </c>
      <c r="C292" s="32">
        <v>20</v>
      </c>
      <c r="D292" s="32" t="s">
        <v>38</v>
      </c>
      <c r="E292" s="39" t="s">
        <v>257</v>
      </c>
      <c r="F292" s="62">
        <f>+F295+F299</f>
        <v>25631941511</v>
      </c>
      <c r="G292" s="62">
        <f>+G295+G299</f>
        <v>0</v>
      </c>
      <c r="H292" s="62">
        <f>+H295+H299</f>
        <v>0</v>
      </c>
      <c r="I292" s="62">
        <f>+I295+I299</f>
        <v>0</v>
      </c>
      <c r="J292" s="62">
        <f>+J295+J299</f>
        <v>0</v>
      </c>
      <c r="K292" s="62">
        <f>+K293</f>
        <v>0</v>
      </c>
      <c r="L292" s="62">
        <f>+L295+L299</f>
        <v>25631941511</v>
      </c>
      <c r="M292" s="318">
        <f t="shared" si="212"/>
        <v>2.8033835038184054E-3</v>
      </c>
      <c r="N292" s="62">
        <f t="shared" ref="N292:W292" si="236">+N295+N299</f>
        <v>0</v>
      </c>
      <c r="O292" s="62">
        <f>+O295+O299</f>
        <v>23437428373</v>
      </c>
      <c r="P292" s="62">
        <f t="shared" si="236"/>
        <v>2194513138</v>
      </c>
      <c r="Q292" s="62">
        <f t="shared" si="236"/>
        <v>23437428373</v>
      </c>
      <c r="R292" s="62">
        <f t="shared" si="236"/>
        <v>2194513138</v>
      </c>
      <c r="S292" s="62">
        <f t="shared" si="236"/>
        <v>0</v>
      </c>
      <c r="T292" s="62">
        <f t="shared" si="236"/>
        <v>1039989368</v>
      </c>
      <c r="U292" s="62">
        <f t="shared" si="236"/>
        <v>22397439005</v>
      </c>
      <c r="V292" s="62">
        <f t="shared" si="236"/>
        <v>736388905</v>
      </c>
      <c r="W292" s="62">
        <f t="shared" si="236"/>
        <v>303600463</v>
      </c>
      <c r="X292" s="176">
        <f t="shared" si="215"/>
        <v>0.91438365536772859</v>
      </c>
      <c r="Y292" s="176">
        <f t="shared" si="216"/>
        <v>4.0573959937981539E-2</v>
      </c>
      <c r="Z292" s="176">
        <f t="shared" si="217"/>
        <v>2.8729345558313527E-2</v>
      </c>
      <c r="AA292" s="176">
        <f t="shared" si="186"/>
        <v>4.4373015309054617E-2</v>
      </c>
      <c r="AB292" s="177">
        <f t="shared" si="206"/>
        <v>0.7080734934974835</v>
      </c>
    </row>
    <row r="293" spans="1:28" ht="42" customHeight="1" x14ac:dyDescent="0.25">
      <c r="A293" s="199" t="s">
        <v>607</v>
      </c>
      <c r="B293" s="71" t="s">
        <v>37</v>
      </c>
      <c r="C293" s="32">
        <v>10</v>
      </c>
      <c r="D293" s="32" t="s">
        <v>38</v>
      </c>
      <c r="E293" s="39" t="s">
        <v>266</v>
      </c>
      <c r="F293" s="62">
        <f>+F294</f>
        <v>32310100814</v>
      </c>
      <c r="G293" s="62">
        <f>+G294</f>
        <v>0</v>
      </c>
      <c r="H293" s="62">
        <f>+H294</f>
        <v>0</v>
      </c>
      <c r="I293" s="62">
        <f>+I294</f>
        <v>0</v>
      </c>
      <c r="J293" s="62">
        <f>+J294</f>
        <v>0</v>
      </c>
      <c r="K293" s="62">
        <f>+K294</f>
        <v>0</v>
      </c>
      <c r="L293" s="62">
        <f>+L294</f>
        <v>32310100814</v>
      </c>
      <c r="M293" s="318">
        <f t="shared" si="212"/>
        <v>3.5337784923473573E-3</v>
      </c>
      <c r="N293" s="62">
        <f t="shared" ref="N293:W293" si="237">+N294</f>
        <v>0</v>
      </c>
      <c r="O293" s="62">
        <f>+O294</f>
        <v>24120384173</v>
      </c>
      <c r="P293" s="62">
        <f t="shared" si="237"/>
        <v>8189716641</v>
      </c>
      <c r="Q293" s="62">
        <f t="shared" si="237"/>
        <v>21982068089.439999</v>
      </c>
      <c r="R293" s="62">
        <f t="shared" si="237"/>
        <v>10328032724.560001</v>
      </c>
      <c r="S293" s="62">
        <f t="shared" si="237"/>
        <v>2138316083.5600014</v>
      </c>
      <c r="T293" s="62">
        <f t="shared" si="237"/>
        <v>5690661638.54</v>
      </c>
      <c r="U293" s="62">
        <f t="shared" si="237"/>
        <v>16291406450.899998</v>
      </c>
      <c r="V293" s="62">
        <f t="shared" si="237"/>
        <v>5270534494.1000004</v>
      </c>
      <c r="W293" s="62">
        <f t="shared" si="237"/>
        <v>420127144.43999958</v>
      </c>
      <c r="X293" s="176">
        <f t="shared" si="215"/>
        <v>0.68034662646162791</v>
      </c>
      <c r="Y293" s="176">
        <f t="shared" si="216"/>
        <v>0.1761263968595923</v>
      </c>
      <c r="Z293" s="176">
        <f t="shared" si="217"/>
        <v>0.16312343079462854</v>
      </c>
      <c r="AA293" s="176">
        <f t="shared" si="186"/>
        <v>0.25887744571557153</v>
      </c>
      <c r="AB293" s="177">
        <f t="shared" si="206"/>
        <v>0.92617253122296206</v>
      </c>
    </row>
    <row r="294" spans="1:28" ht="42" customHeight="1" x14ac:dyDescent="0.25">
      <c r="A294" s="202" t="s">
        <v>608</v>
      </c>
      <c r="B294" s="124" t="s">
        <v>37</v>
      </c>
      <c r="C294" s="43">
        <v>10</v>
      </c>
      <c r="D294" s="43" t="s">
        <v>38</v>
      </c>
      <c r="E294" s="77" t="s">
        <v>268</v>
      </c>
      <c r="F294" s="56">
        <v>32310100814</v>
      </c>
      <c r="G294" s="45">
        <v>0</v>
      </c>
      <c r="H294" s="45">
        <v>0</v>
      </c>
      <c r="I294" s="45">
        <v>0</v>
      </c>
      <c r="J294" s="45">
        <v>0</v>
      </c>
      <c r="K294" s="45">
        <v>0</v>
      </c>
      <c r="L294" s="46">
        <f>+F294+K294</f>
        <v>32310100814</v>
      </c>
      <c r="M294" s="47">
        <f t="shared" si="212"/>
        <v>3.5337784923473573E-3</v>
      </c>
      <c r="N294" s="56">
        <v>0</v>
      </c>
      <c r="O294" s="45">
        <v>24120384173</v>
      </c>
      <c r="P294" s="45">
        <f>L294-O294</f>
        <v>8189716641</v>
      </c>
      <c r="Q294" s="45">
        <v>21982068089.439999</v>
      </c>
      <c r="R294" s="45">
        <f>+L294-Q294</f>
        <v>10328032724.560001</v>
      </c>
      <c r="S294" s="45">
        <f>O294-Q294</f>
        <v>2138316083.5600014</v>
      </c>
      <c r="T294" s="45">
        <v>5690661638.54</v>
      </c>
      <c r="U294" s="45">
        <f>+Q294-T294</f>
        <v>16291406450.899998</v>
      </c>
      <c r="V294" s="45">
        <v>5270534494.1000004</v>
      </c>
      <c r="W294" s="48">
        <f>+T294-V294</f>
        <v>420127144.43999958</v>
      </c>
      <c r="X294" s="54">
        <f t="shared" si="215"/>
        <v>0.68034662646162791</v>
      </c>
      <c r="Y294" s="54">
        <f t="shared" si="216"/>
        <v>0.1761263968595923</v>
      </c>
      <c r="Z294" s="54">
        <f t="shared" si="217"/>
        <v>0.16312343079462854</v>
      </c>
      <c r="AA294" s="54">
        <f t="shared" si="186"/>
        <v>0.25887744571557153</v>
      </c>
      <c r="AB294" s="178">
        <f t="shared" si="206"/>
        <v>0.92617253122296206</v>
      </c>
    </row>
    <row r="295" spans="1:28" ht="42" customHeight="1" x14ac:dyDescent="0.25">
      <c r="A295" s="199" t="s">
        <v>607</v>
      </c>
      <c r="B295" s="71" t="s">
        <v>41</v>
      </c>
      <c r="C295" s="32">
        <v>20</v>
      </c>
      <c r="D295" s="32" t="s">
        <v>38</v>
      </c>
      <c r="E295" s="39" t="s">
        <v>266</v>
      </c>
      <c r="F295" s="62">
        <f t="shared" ref="F295:K295" si="238">+F296</f>
        <v>2193941511</v>
      </c>
      <c r="G295" s="62">
        <f t="shared" si="238"/>
        <v>0</v>
      </c>
      <c r="H295" s="62">
        <f t="shared" si="238"/>
        <v>0</v>
      </c>
      <c r="I295" s="62">
        <f t="shared" si="238"/>
        <v>0</v>
      </c>
      <c r="J295" s="62">
        <f t="shared" si="238"/>
        <v>0</v>
      </c>
      <c r="K295" s="62">
        <f t="shared" si="238"/>
        <v>0</v>
      </c>
      <c r="L295" s="62">
        <f>+L296</f>
        <v>2193941511</v>
      </c>
      <c r="M295" s="318">
        <f t="shared" si="212"/>
        <v>2.3995292895157176E-4</v>
      </c>
      <c r="N295" s="62">
        <f t="shared" ref="N295:W295" si="239">+N296</f>
        <v>0</v>
      </c>
      <c r="O295" s="62">
        <f t="shared" si="239"/>
        <v>0</v>
      </c>
      <c r="P295" s="62">
        <f t="shared" si="239"/>
        <v>2193941511</v>
      </c>
      <c r="Q295" s="62">
        <f t="shared" si="239"/>
        <v>0</v>
      </c>
      <c r="R295" s="62">
        <f t="shared" si="239"/>
        <v>2193941511</v>
      </c>
      <c r="S295" s="62">
        <f t="shared" si="239"/>
        <v>0</v>
      </c>
      <c r="T295" s="62">
        <f t="shared" si="239"/>
        <v>0</v>
      </c>
      <c r="U295" s="62">
        <f t="shared" si="239"/>
        <v>0</v>
      </c>
      <c r="V295" s="62">
        <f t="shared" si="239"/>
        <v>0</v>
      </c>
      <c r="W295" s="62">
        <f t="shared" si="239"/>
        <v>0</v>
      </c>
      <c r="X295" s="176">
        <f t="shared" si="215"/>
        <v>0</v>
      </c>
      <c r="Y295" s="176">
        <f t="shared" si="216"/>
        <v>0</v>
      </c>
      <c r="Z295" s="176">
        <f t="shared" si="217"/>
        <v>0</v>
      </c>
      <c r="AA295" s="176" t="s">
        <v>40</v>
      </c>
      <c r="AB295" s="177" t="s">
        <v>40</v>
      </c>
    </row>
    <row r="296" spans="1:28" ht="42" customHeight="1" x14ac:dyDescent="0.25">
      <c r="A296" s="202" t="s">
        <v>608</v>
      </c>
      <c r="B296" s="124" t="s">
        <v>41</v>
      </c>
      <c r="C296" s="43">
        <v>20</v>
      </c>
      <c r="D296" s="43" t="s">
        <v>38</v>
      </c>
      <c r="E296" s="77" t="s">
        <v>268</v>
      </c>
      <c r="F296" s="45">
        <v>2193941511</v>
      </c>
      <c r="G296" s="45">
        <v>0</v>
      </c>
      <c r="H296" s="45">
        <v>0</v>
      </c>
      <c r="I296" s="45">
        <v>0</v>
      </c>
      <c r="J296" s="45">
        <v>0</v>
      </c>
      <c r="K296" s="45">
        <v>0</v>
      </c>
      <c r="L296" s="46">
        <f>+F296+K296</f>
        <v>2193941511</v>
      </c>
      <c r="M296" s="47">
        <f t="shared" si="212"/>
        <v>2.3995292895157176E-4</v>
      </c>
      <c r="N296" s="45">
        <v>0</v>
      </c>
      <c r="O296" s="45">
        <v>0</v>
      </c>
      <c r="P296" s="45">
        <f>L296-O296</f>
        <v>2193941511</v>
      </c>
      <c r="Q296" s="45">
        <v>0</v>
      </c>
      <c r="R296" s="45">
        <f>+L296-Q296</f>
        <v>2193941511</v>
      </c>
      <c r="S296" s="45">
        <f>O296-Q296</f>
        <v>0</v>
      </c>
      <c r="T296" s="45">
        <v>0</v>
      </c>
      <c r="U296" s="45">
        <f>+Q296-T296</f>
        <v>0</v>
      </c>
      <c r="V296" s="45">
        <v>0</v>
      </c>
      <c r="W296" s="48">
        <f>+T296-V296</f>
        <v>0</v>
      </c>
      <c r="X296" s="54">
        <f t="shared" si="215"/>
        <v>0</v>
      </c>
      <c r="Y296" s="54">
        <f t="shared" si="216"/>
        <v>0</v>
      </c>
      <c r="Z296" s="54">
        <f t="shared" si="217"/>
        <v>0</v>
      </c>
      <c r="AA296" s="54" t="s">
        <v>40</v>
      </c>
      <c r="AB296" s="178" t="s">
        <v>40</v>
      </c>
    </row>
    <row r="297" spans="1:28" ht="42" customHeight="1" x14ac:dyDescent="0.25">
      <c r="A297" s="199" t="s">
        <v>609</v>
      </c>
      <c r="B297" s="71" t="s">
        <v>37</v>
      </c>
      <c r="C297" s="32">
        <v>10</v>
      </c>
      <c r="D297" s="32" t="s">
        <v>38</v>
      </c>
      <c r="E297" s="39" t="s">
        <v>336</v>
      </c>
      <c r="F297" s="59">
        <f t="shared" ref="F297:K297" si="240">+F298</f>
        <v>18000000000</v>
      </c>
      <c r="G297" s="62">
        <f t="shared" si="240"/>
        <v>0</v>
      </c>
      <c r="H297" s="62">
        <f t="shared" si="240"/>
        <v>0</v>
      </c>
      <c r="I297" s="62">
        <f t="shared" si="240"/>
        <v>0</v>
      </c>
      <c r="J297" s="62">
        <f t="shared" si="240"/>
        <v>0</v>
      </c>
      <c r="K297" s="62">
        <f t="shared" si="240"/>
        <v>0</v>
      </c>
      <c r="L297" s="62">
        <f>+L298</f>
        <v>18000000000</v>
      </c>
      <c r="M297" s="323">
        <f t="shared" si="212"/>
        <v>1.9686726831471542E-3</v>
      </c>
      <c r="N297" s="59">
        <f t="shared" ref="N297:W297" si="241">+N298</f>
        <v>0</v>
      </c>
      <c r="O297" s="59">
        <f t="shared" si="241"/>
        <v>361200000</v>
      </c>
      <c r="P297" s="62">
        <f t="shared" si="241"/>
        <v>17638800000</v>
      </c>
      <c r="Q297" s="62">
        <f t="shared" si="241"/>
        <v>360246127.38999999</v>
      </c>
      <c r="R297" s="62">
        <f t="shared" si="241"/>
        <v>17639753872.610001</v>
      </c>
      <c r="S297" s="62">
        <f t="shared" si="241"/>
        <v>953872.61000001431</v>
      </c>
      <c r="T297" s="62">
        <f t="shared" si="241"/>
        <v>360246127.38999999</v>
      </c>
      <c r="U297" s="62">
        <f t="shared" si="241"/>
        <v>0</v>
      </c>
      <c r="V297" s="62">
        <f t="shared" si="241"/>
        <v>360246127.38999999</v>
      </c>
      <c r="W297" s="62">
        <f t="shared" si="241"/>
        <v>0</v>
      </c>
      <c r="X297" s="183">
        <f t="shared" si="215"/>
        <v>2.0013673743888887E-2</v>
      </c>
      <c r="Y297" s="183">
        <f t="shared" si="216"/>
        <v>2.0013673743888887E-2</v>
      </c>
      <c r="Z297" s="183">
        <f t="shared" si="217"/>
        <v>2.0013673743888887E-2</v>
      </c>
      <c r="AA297" s="176">
        <f t="shared" ref="AA297:AA309" si="242">+T297/Q297</f>
        <v>1</v>
      </c>
      <c r="AB297" s="177">
        <f t="shared" si="206"/>
        <v>1</v>
      </c>
    </row>
    <row r="298" spans="1:28" s="133" customFormat="1" ht="42" customHeight="1" x14ac:dyDescent="0.25">
      <c r="A298" s="356" t="s">
        <v>610</v>
      </c>
      <c r="B298" s="142" t="s">
        <v>37</v>
      </c>
      <c r="C298" s="83">
        <v>10</v>
      </c>
      <c r="D298" s="83" t="s">
        <v>38</v>
      </c>
      <c r="E298" s="144" t="s">
        <v>268</v>
      </c>
      <c r="F298" s="126">
        <v>18000000000</v>
      </c>
      <c r="G298" s="126">
        <v>0</v>
      </c>
      <c r="H298" s="126">
        <v>0</v>
      </c>
      <c r="I298" s="126">
        <v>0</v>
      </c>
      <c r="J298" s="126">
        <v>0</v>
      </c>
      <c r="K298" s="126">
        <v>0</v>
      </c>
      <c r="L298" s="128">
        <f>+F298+K298</f>
        <v>18000000000</v>
      </c>
      <c r="M298" s="145">
        <f t="shared" si="212"/>
        <v>1.9686726831471542E-3</v>
      </c>
      <c r="N298" s="126">
        <v>0</v>
      </c>
      <c r="O298" s="126">
        <v>361200000</v>
      </c>
      <c r="P298" s="126">
        <f>L298-O298</f>
        <v>17638800000</v>
      </c>
      <c r="Q298" s="126">
        <v>360246127.38999999</v>
      </c>
      <c r="R298" s="126">
        <f>+L298-Q298</f>
        <v>17639753872.610001</v>
      </c>
      <c r="S298" s="45">
        <f>O298-Q298</f>
        <v>953872.61000001431</v>
      </c>
      <c r="T298" s="126">
        <v>360246127.38999999</v>
      </c>
      <c r="U298" s="126">
        <f>+Q298-T298</f>
        <v>0</v>
      </c>
      <c r="V298" s="126">
        <v>360246127.38999999</v>
      </c>
      <c r="W298" s="130">
        <f>+T298-V298</f>
        <v>0</v>
      </c>
      <c r="X298" s="182">
        <f t="shared" si="215"/>
        <v>2.0013673743888887E-2</v>
      </c>
      <c r="Y298" s="182">
        <f t="shared" si="216"/>
        <v>2.0013673743888887E-2</v>
      </c>
      <c r="Z298" s="182">
        <f t="shared" si="217"/>
        <v>2.0013673743888887E-2</v>
      </c>
      <c r="AA298" s="54">
        <f t="shared" si="242"/>
        <v>1</v>
      </c>
      <c r="AB298" s="178">
        <f>+V298/T298</f>
        <v>1</v>
      </c>
    </row>
    <row r="299" spans="1:28" s="133" customFormat="1" ht="42" customHeight="1" x14ac:dyDescent="0.25">
      <c r="A299" s="355" t="s">
        <v>609</v>
      </c>
      <c r="B299" s="146" t="s">
        <v>41</v>
      </c>
      <c r="C299" s="80">
        <v>20</v>
      </c>
      <c r="D299" s="80" t="s">
        <v>38</v>
      </c>
      <c r="E299" s="78" t="s">
        <v>336</v>
      </c>
      <c r="F299" s="121">
        <f t="shared" ref="F299:K299" si="243">+F300</f>
        <v>23438000000</v>
      </c>
      <c r="G299" s="73">
        <f t="shared" si="243"/>
        <v>0</v>
      </c>
      <c r="H299" s="73">
        <f t="shared" si="243"/>
        <v>0</v>
      </c>
      <c r="I299" s="73">
        <f t="shared" si="243"/>
        <v>0</v>
      </c>
      <c r="J299" s="73">
        <f t="shared" si="243"/>
        <v>0</v>
      </c>
      <c r="K299" s="73">
        <f t="shared" si="243"/>
        <v>0</v>
      </c>
      <c r="L299" s="73">
        <f>+L300</f>
        <v>23438000000</v>
      </c>
      <c r="M299" s="345">
        <f t="shared" si="212"/>
        <v>2.5634305748668336E-3</v>
      </c>
      <c r="N299" s="121">
        <f t="shared" ref="N299:W299" si="244">+N300</f>
        <v>0</v>
      </c>
      <c r="O299" s="121">
        <f t="shared" si="244"/>
        <v>23437428373</v>
      </c>
      <c r="P299" s="73">
        <f t="shared" si="244"/>
        <v>571627</v>
      </c>
      <c r="Q299" s="73">
        <f t="shared" si="244"/>
        <v>23437428373</v>
      </c>
      <c r="R299" s="73">
        <f t="shared" si="244"/>
        <v>571627</v>
      </c>
      <c r="S299" s="73">
        <f t="shared" si="244"/>
        <v>0</v>
      </c>
      <c r="T299" s="73">
        <f t="shared" si="244"/>
        <v>1039989368</v>
      </c>
      <c r="U299" s="73">
        <f t="shared" si="244"/>
        <v>22397439005</v>
      </c>
      <c r="V299" s="73">
        <f t="shared" si="244"/>
        <v>736388905</v>
      </c>
      <c r="W299" s="73">
        <f t="shared" si="244"/>
        <v>303600463</v>
      </c>
      <c r="X299" s="346">
        <f t="shared" si="215"/>
        <v>0.9999756111016298</v>
      </c>
      <c r="Y299" s="346">
        <f t="shared" si="216"/>
        <v>4.4371933100093866E-2</v>
      </c>
      <c r="Z299" s="346">
        <f t="shared" si="217"/>
        <v>3.1418589683420088E-2</v>
      </c>
      <c r="AA299" s="346">
        <f t="shared" si="242"/>
        <v>4.4373015309054617E-2</v>
      </c>
      <c r="AB299" s="177">
        <f t="shared" si="206"/>
        <v>0.7080734934974835</v>
      </c>
    </row>
    <row r="300" spans="1:28" s="133" customFormat="1" ht="42" customHeight="1" x14ac:dyDescent="0.25">
      <c r="A300" s="356" t="s">
        <v>610</v>
      </c>
      <c r="B300" s="142" t="s">
        <v>41</v>
      </c>
      <c r="C300" s="83">
        <v>20</v>
      </c>
      <c r="D300" s="83" t="s">
        <v>38</v>
      </c>
      <c r="E300" s="144" t="s">
        <v>268</v>
      </c>
      <c r="F300" s="126">
        <v>23438000000</v>
      </c>
      <c r="G300" s="126">
        <v>0</v>
      </c>
      <c r="H300" s="126">
        <v>0</v>
      </c>
      <c r="I300" s="126">
        <v>0</v>
      </c>
      <c r="J300" s="126">
        <v>0</v>
      </c>
      <c r="K300" s="126">
        <v>0</v>
      </c>
      <c r="L300" s="128">
        <f>+F300+K300</f>
        <v>23438000000</v>
      </c>
      <c r="M300" s="145">
        <f t="shared" si="212"/>
        <v>2.5634305748668336E-3</v>
      </c>
      <c r="N300" s="126">
        <v>0</v>
      </c>
      <c r="O300" s="126">
        <v>23437428373</v>
      </c>
      <c r="P300" s="126">
        <f>L300-O300</f>
        <v>571627</v>
      </c>
      <c r="Q300" s="126">
        <v>23437428373</v>
      </c>
      <c r="R300" s="126">
        <f>+L300-Q300</f>
        <v>571627</v>
      </c>
      <c r="S300" s="126">
        <f>O300-Q300</f>
        <v>0</v>
      </c>
      <c r="T300" s="126">
        <v>1039989368</v>
      </c>
      <c r="U300" s="126">
        <f>+Q300-T300</f>
        <v>22397439005</v>
      </c>
      <c r="V300" s="126">
        <v>736388905</v>
      </c>
      <c r="W300" s="130">
        <f>+T300-V300</f>
        <v>303600463</v>
      </c>
      <c r="X300" s="54">
        <f t="shared" si="215"/>
        <v>0.9999756111016298</v>
      </c>
      <c r="Y300" s="54">
        <f t="shared" si="216"/>
        <v>4.4371933100093866E-2</v>
      </c>
      <c r="Z300" s="54">
        <f t="shared" si="217"/>
        <v>3.1418589683420088E-2</v>
      </c>
      <c r="AA300" s="54">
        <f t="shared" si="242"/>
        <v>4.4373015309054617E-2</v>
      </c>
      <c r="AB300" s="178">
        <f>+V300/T300</f>
        <v>0.7080734934974835</v>
      </c>
    </row>
    <row r="301" spans="1:28" ht="60" customHeight="1" x14ac:dyDescent="0.25">
      <c r="A301" s="199" t="s">
        <v>338</v>
      </c>
      <c r="B301" s="135" t="s">
        <v>37</v>
      </c>
      <c r="C301" s="32">
        <v>10</v>
      </c>
      <c r="D301" s="32" t="s">
        <v>38</v>
      </c>
      <c r="E301" s="72" t="s">
        <v>339</v>
      </c>
      <c r="F301" s="62">
        <f t="shared" ref="F301:K303" si="245">+F302</f>
        <v>5000000000</v>
      </c>
      <c r="G301" s="62">
        <f t="shared" si="245"/>
        <v>0</v>
      </c>
      <c r="H301" s="62">
        <f t="shared" si="245"/>
        <v>0</v>
      </c>
      <c r="I301" s="62">
        <f t="shared" si="245"/>
        <v>0</v>
      </c>
      <c r="J301" s="62">
        <f t="shared" si="245"/>
        <v>0</v>
      </c>
      <c r="K301" s="62">
        <f t="shared" si="245"/>
        <v>0</v>
      </c>
      <c r="L301" s="62">
        <f>+L302</f>
        <v>5000000000</v>
      </c>
      <c r="M301" s="323">
        <f t="shared" si="212"/>
        <v>5.4685352309643176E-4</v>
      </c>
      <c r="N301" s="62">
        <f t="shared" ref="N301:W303" si="246">+N302</f>
        <v>0</v>
      </c>
      <c r="O301" s="62">
        <f t="shared" si="246"/>
        <v>3442440533.1999998</v>
      </c>
      <c r="P301" s="62">
        <f t="shared" si="246"/>
        <v>1557559466.8000002</v>
      </c>
      <c r="Q301" s="62">
        <f t="shared" si="246"/>
        <v>2117079627.3</v>
      </c>
      <c r="R301" s="62">
        <f t="shared" si="246"/>
        <v>2882920372.6999998</v>
      </c>
      <c r="S301" s="62">
        <f t="shared" si="246"/>
        <v>1325360905.8999999</v>
      </c>
      <c r="T301" s="62">
        <f t="shared" si="246"/>
        <v>1532750316.0999999</v>
      </c>
      <c r="U301" s="62">
        <f t="shared" si="246"/>
        <v>584329311.20000005</v>
      </c>
      <c r="V301" s="62">
        <f t="shared" si="246"/>
        <v>1530251435.0999999</v>
      </c>
      <c r="W301" s="62">
        <f t="shared" si="246"/>
        <v>2498881</v>
      </c>
      <c r="X301" s="176">
        <f t="shared" si="215"/>
        <v>0.42341592546000001</v>
      </c>
      <c r="Y301" s="176">
        <f t="shared" si="216"/>
        <v>0.30655006322</v>
      </c>
      <c r="Z301" s="176">
        <f t="shared" si="217"/>
        <v>0.30605028701999998</v>
      </c>
      <c r="AA301" s="176">
        <f t="shared" si="242"/>
        <v>0.72399275697285903</v>
      </c>
      <c r="AB301" s="177">
        <f t="shared" ref="AB301:AB308" si="247">+V301/T301</f>
        <v>0.99836967510379759</v>
      </c>
    </row>
    <row r="302" spans="1:28" ht="72.75" customHeight="1" x14ac:dyDescent="0.25">
      <c r="A302" s="199" t="s">
        <v>611</v>
      </c>
      <c r="B302" s="135" t="s">
        <v>37</v>
      </c>
      <c r="C302" s="32">
        <v>10</v>
      </c>
      <c r="D302" s="32" t="s">
        <v>38</v>
      </c>
      <c r="E302" s="39" t="s">
        <v>257</v>
      </c>
      <c r="F302" s="62">
        <f t="shared" si="245"/>
        <v>5000000000</v>
      </c>
      <c r="G302" s="62">
        <f t="shared" si="245"/>
        <v>0</v>
      </c>
      <c r="H302" s="62">
        <f t="shared" si="245"/>
        <v>0</v>
      </c>
      <c r="I302" s="62">
        <f t="shared" si="245"/>
        <v>0</v>
      </c>
      <c r="J302" s="62">
        <f t="shared" si="245"/>
        <v>0</v>
      </c>
      <c r="K302" s="62">
        <f t="shared" si="245"/>
        <v>0</v>
      </c>
      <c r="L302" s="62">
        <f>+L303</f>
        <v>5000000000</v>
      </c>
      <c r="M302" s="323">
        <f t="shared" si="212"/>
        <v>5.4685352309643176E-4</v>
      </c>
      <c r="N302" s="62">
        <f t="shared" si="246"/>
        <v>0</v>
      </c>
      <c r="O302" s="62">
        <f t="shared" si="246"/>
        <v>3442440533.1999998</v>
      </c>
      <c r="P302" s="62">
        <f t="shared" si="246"/>
        <v>1557559466.8000002</v>
      </c>
      <c r="Q302" s="62">
        <f t="shared" si="246"/>
        <v>2117079627.3</v>
      </c>
      <c r="R302" s="62">
        <f t="shared" si="246"/>
        <v>2882920372.6999998</v>
      </c>
      <c r="S302" s="62">
        <f t="shared" si="246"/>
        <v>1325360905.8999999</v>
      </c>
      <c r="T302" s="62">
        <f t="shared" si="246"/>
        <v>1532750316.0999999</v>
      </c>
      <c r="U302" s="62">
        <f t="shared" si="246"/>
        <v>584329311.20000005</v>
      </c>
      <c r="V302" s="62">
        <f t="shared" si="246"/>
        <v>1530251435.0999999</v>
      </c>
      <c r="W302" s="62">
        <f t="shared" si="246"/>
        <v>2498881</v>
      </c>
      <c r="X302" s="176">
        <f t="shared" si="215"/>
        <v>0.42341592546000001</v>
      </c>
      <c r="Y302" s="176">
        <f t="shared" si="216"/>
        <v>0.30655006322</v>
      </c>
      <c r="Z302" s="176">
        <f t="shared" si="217"/>
        <v>0.30605028701999998</v>
      </c>
      <c r="AA302" s="176">
        <f t="shared" si="242"/>
        <v>0.72399275697285903</v>
      </c>
      <c r="AB302" s="177">
        <f t="shared" si="247"/>
        <v>0.99836967510379759</v>
      </c>
    </row>
    <row r="303" spans="1:28" ht="60" customHeight="1" x14ac:dyDescent="0.25">
      <c r="A303" s="199" t="s">
        <v>612</v>
      </c>
      <c r="B303" s="135" t="s">
        <v>37</v>
      </c>
      <c r="C303" s="32">
        <v>10</v>
      </c>
      <c r="D303" s="32" t="s">
        <v>38</v>
      </c>
      <c r="E303" s="72" t="s">
        <v>342</v>
      </c>
      <c r="F303" s="62">
        <f t="shared" si="245"/>
        <v>5000000000</v>
      </c>
      <c r="G303" s="62">
        <f t="shared" si="245"/>
        <v>0</v>
      </c>
      <c r="H303" s="62">
        <f t="shared" si="245"/>
        <v>0</v>
      </c>
      <c r="I303" s="62">
        <f t="shared" si="245"/>
        <v>0</v>
      </c>
      <c r="J303" s="62">
        <f t="shared" si="245"/>
        <v>0</v>
      </c>
      <c r="K303" s="62">
        <f t="shared" si="245"/>
        <v>0</v>
      </c>
      <c r="L303" s="62">
        <f>+L304</f>
        <v>5000000000</v>
      </c>
      <c r="M303" s="323">
        <f t="shared" si="212"/>
        <v>5.4685352309643176E-4</v>
      </c>
      <c r="N303" s="62">
        <f t="shared" si="246"/>
        <v>0</v>
      </c>
      <c r="O303" s="62">
        <f t="shared" si="246"/>
        <v>3442440533.1999998</v>
      </c>
      <c r="P303" s="62">
        <f t="shared" si="246"/>
        <v>1557559466.8000002</v>
      </c>
      <c r="Q303" s="62">
        <f t="shared" si="246"/>
        <v>2117079627.3</v>
      </c>
      <c r="R303" s="62">
        <f t="shared" si="246"/>
        <v>2882920372.6999998</v>
      </c>
      <c r="S303" s="62">
        <f t="shared" si="246"/>
        <v>1325360905.8999999</v>
      </c>
      <c r="T303" s="62">
        <f t="shared" si="246"/>
        <v>1532750316.0999999</v>
      </c>
      <c r="U303" s="62">
        <f t="shared" si="246"/>
        <v>584329311.20000005</v>
      </c>
      <c r="V303" s="62">
        <f t="shared" si="246"/>
        <v>1530251435.0999999</v>
      </c>
      <c r="W303" s="62">
        <f t="shared" si="246"/>
        <v>2498881</v>
      </c>
      <c r="X303" s="176">
        <f t="shared" si="215"/>
        <v>0.42341592546000001</v>
      </c>
      <c r="Y303" s="176">
        <f t="shared" si="216"/>
        <v>0.30655006322</v>
      </c>
      <c r="Z303" s="176">
        <f t="shared" si="217"/>
        <v>0.30605028701999998</v>
      </c>
      <c r="AA303" s="176">
        <f t="shared" si="242"/>
        <v>0.72399275697285903</v>
      </c>
      <c r="AB303" s="177">
        <f t="shared" si="247"/>
        <v>0.99836967510379759</v>
      </c>
    </row>
    <row r="304" spans="1:28" ht="42" customHeight="1" x14ac:dyDescent="0.25">
      <c r="A304" s="114" t="s">
        <v>613</v>
      </c>
      <c r="B304" s="148" t="s">
        <v>37</v>
      </c>
      <c r="C304" s="43">
        <v>10</v>
      </c>
      <c r="D304" s="43" t="s">
        <v>38</v>
      </c>
      <c r="E304" s="77" t="s">
        <v>268</v>
      </c>
      <c r="F304" s="45">
        <v>5000000000</v>
      </c>
      <c r="G304" s="45">
        <v>0</v>
      </c>
      <c r="H304" s="45">
        <v>0</v>
      </c>
      <c r="I304" s="45">
        <v>0</v>
      </c>
      <c r="J304" s="45">
        <v>0</v>
      </c>
      <c r="K304" s="45">
        <v>0</v>
      </c>
      <c r="L304" s="46">
        <f>+F304+K304</f>
        <v>5000000000</v>
      </c>
      <c r="M304" s="86">
        <f t="shared" si="212"/>
        <v>5.4685352309643176E-4</v>
      </c>
      <c r="N304" s="45">
        <v>0</v>
      </c>
      <c r="O304" s="45">
        <v>3442440533.1999998</v>
      </c>
      <c r="P304" s="45">
        <f>L304-O304</f>
        <v>1557559466.8000002</v>
      </c>
      <c r="Q304" s="45">
        <v>2117079627.3</v>
      </c>
      <c r="R304" s="45">
        <f>+L304-Q304</f>
        <v>2882920372.6999998</v>
      </c>
      <c r="S304" s="45">
        <f>O304-Q304</f>
        <v>1325360905.8999999</v>
      </c>
      <c r="T304" s="45">
        <v>1532750316.0999999</v>
      </c>
      <c r="U304" s="45">
        <f>+Q304-T304</f>
        <v>584329311.20000005</v>
      </c>
      <c r="V304" s="45">
        <v>1530251435.0999999</v>
      </c>
      <c r="W304" s="48">
        <f>+T304-V304</f>
        <v>2498881</v>
      </c>
      <c r="X304" s="54">
        <f t="shared" si="215"/>
        <v>0.42341592546000001</v>
      </c>
      <c r="Y304" s="54">
        <f t="shared" si="216"/>
        <v>0.30655006322</v>
      </c>
      <c r="Z304" s="54">
        <f t="shared" si="217"/>
        <v>0.30605028701999998</v>
      </c>
      <c r="AA304" s="54">
        <f t="shared" si="242"/>
        <v>0.72399275697285903</v>
      </c>
      <c r="AB304" s="178">
        <f t="shared" si="247"/>
        <v>0.99836967510379759</v>
      </c>
    </row>
    <row r="305" spans="1:28" ht="80.25" customHeight="1" x14ac:dyDescent="0.25">
      <c r="A305" s="199" t="s">
        <v>344</v>
      </c>
      <c r="B305" s="135" t="s">
        <v>37</v>
      </c>
      <c r="C305" s="32">
        <v>10</v>
      </c>
      <c r="D305" s="32" t="s">
        <v>38</v>
      </c>
      <c r="E305" s="72" t="s">
        <v>345</v>
      </c>
      <c r="F305" s="62">
        <f t="shared" ref="F305:K307" si="248">+F306</f>
        <v>1500000000</v>
      </c>
      <c r="G305" s="62">
        <f t="shared" si="248"/>
        <v>0</v>
      </c>
      <c r="H305" s="62">
        <f t="shared" si="248"/>
        <v>0</v>
      </c>
      <c r="I305" s="62">
        <f t="shared" si="248"/>
        <v>0</v>
      </c>
      <c r="J305" s="62">
        <f t="shared" si="248"/>
        <v>0</v>
      </c>
      <c r="K305" s="62">
        <f t="shared" si="248"/>
        <v>0</v>
      </c>
      <c r="L305" s="62">
        <f>+L306</f>
        <v>1500000000</v>
      </c>
      <c r="M305" s="318">
        <f t="shared" si="212"/>
        <v>1.6405605692892952E-4</v>
      </c>
      <c r="N305" s="62">
        <f t="shared" ref="N305:W307" si="249">+N306</f>
        <v>0</v>
      </c>
      <c r="O305" s="62">
        <f t="shared" si="249"/>
        <v>1235265905</v>
      </c>
      <c r="P305" s="62">
        <f t="shared" si="249"/>
        <v>264734095</v>
      </c>
      <c r="Q305" s="62">
        <f t="shared" si="249"/>
        <v>685847834.64999998</v>
      </c>
      <c r="R305" s="62">
        <f t="shared" si="249"/>
        <v>814152165.35000002</v>
      </c>
      <c r="S305" s="62">
        <f t="shared" si="249"/>
        <v>549418070.35000002</v>
      </c>
      <c r="T305" s="62">
        <f t="shared" si="249"/>
        <v>94036167.650000006</v>
      </c>
      <c r="U305" s="62">
        <f t="shared" si="249"/>
        <v>591811667</v>
      </c>
      <c r="V305" s="62">
        <f t="shared" si="249"/>
        <v>90836167.650000006</v>
      </c>
      <c r="W305" s="62">
        <f t="shared" si="249"/>
        <v>3200000</v>
      </c>
      <c r="X305" s="176">
        <f t="shared" si="215"/>
        <v>0.45723188976666668</v>
      </c>
      <c r="Y305" s="176">
        <f t="shared" si="216"/>
        <v>6.2690778433333344E-2</v>
      </c>
      <c r="Z305" s="176">
        <f t="shared" si="217"/>
        <v>6.0557445100000003E-2</v>
      </c>
      <c r="AA305" s="176">
        <f t="shared" si="242"/>
        <v>0.13710937455680428</v>
      </c>
      <c r="AB305" s="177">
        <f t="shared" si="247"/>
        <v>0.96597054005954064</v>
      </c>
    </row>
    <row r="306" spans="1:28" ht="80.25" customHeight="1" x14ac:dyDescent="0.25">
      <c r="A306" s="199" t="s">
        <v>614</v>
      </c>
      <c r="B306" s="135" t="s">
        <v>37</v>
      </c>
      <c r="C306" s="32">
        <v>10</v>
      </c>
      <c r="D306" s="32" t="s">
        <v>38</v>
      </c>
      <c r="E306" s="39" t="s">
        <v>257</v>
      </c>
      <c r="F306" s="62">
        <f t="shared" si="248"/>
        <v>1500000000</v>
      </c>
      <c r="G306" s="62">
        <f t="shared" si="248"/>
        <v>0</v>
      </c>
      <c r="H306" s="62">
        <f t="shared" si="248"/>
        <v>0</v>
      </c>
      <c r="I306" s="62">
        <f t="shared" si="248"/>
        <v>0</v>
      </c>
      <c r="J306" s="62">
        <f t="shared" si="248"/>
        <v>0</v>
      </c>
      <c r="K306" s="62">
        <f t="shared" si="248"/>
        <v>0</v>
      </c>
      <c r="L306" s="62">
        <f>+L307</f>
        <v>1500000000</v>
      </c>
      <c r="M306" s="318">
        <f t="shared" si="212"/>
        <v>1.6405605692892952E-4</v>
      </c>
      <c r="N306" s="62">
        <f t="shared" si="249"/>
        <v>0</v>
      </c>
      <c r="O306" s="62">
        <f t="shared" si="249"/>
        <v>1235265905</v>
      </c>
      <c r="P306" s="62">
        <f t="shared" si="249"/>
        <v>264734095</v>
      </c>
      <c r="Q306" s="62">
        <f t="shared" si="249"/>
        <v>685847834.64999998</v>
      </c>
      <c r="R306" s="62">
        <f t="shared" si="249"/>
        <v>814152165.35000002</v>
      </c>
      <c r="S306" s="62">
        <f t="shared" si="249"/>
        <v>549418070.35000002</v>
      </c>
      <c r="T306" s="62">
        <f t="shared" si="249"/>
        <v>94036167.650000006</v>
      </c>
      <c r="U306" s="62">
        <f t="shared" si="249"/>
        <v>591811667</v>
      </c>
      <c r="V306" s="62">
        <f t="shared" si="249"/>
        <v>90836167.650000006</v>
      </c>
      <c r="W306" s="62">
        <f t="shared" si="249"/>
        <v>3200000</v>
      </c>
      <c r="X306" s="176">
        <f t="shared" si="215"/>
        <v>0.45723188976666668</v>
      </c>
      <c r="Y306" s="176">
        <f t="shared" si="216"/>
        <v>6.2690778433333344E-2</v>
      </c>
      <c r="Z306" s="176">
        <f t="shared" si="217"/>
        <v>6.0557445100000003E-2</v>
      </c>
      <c r="AA306" s="176">
        <f t="shared" si="242"/>
        <v>0.13710937455680428</v>
      </c>
      <c r="AB306" s="177">
        <f t="shared" si="247"/>
        <v>0.96597054005954064</v>
      </c>
    </row>
    <row r="307" spans="1:28" ht="42" customHeight="1" x14ac:dyDescent="0.25">
      <c r="A307" s="199" t="s">
        <v>615</v>
      </c>
      <c r="B307" s="135" t="s">
        <v>37</v>
      </c>
      <c r="C307" s="32">
        <v>10</v>
      </c>
      <c r="D307" s="32" t="s">
        <v>38</v>
      </c>
      <c r="E307" s="72" t="s">
        <v>348</v>
      </c>
      <c r="F307" s="62">
        <f t="shared" si="248"/>
        <v>1500000000</v>
      </c>
      <c r="G307" s="62">
        <f t="shared" si="248"/>
        <v>0</v>
      </c>
      <c r="H307" s="62">
        <f t="shared" si="248"/>
        <v>0</v>
      </c>
      <c r="I307" s="62">
        <f t="shared" si="248"/>
        <v>0</v>
      </c>
      <c r="J307" s="62">
        <f t="shared" si="248"/>
        <v>0</v>
      </c>
      <c r="K307" s="62">
        <f t="shared" si="248"/>
        <v>0</v>
      </c>
      <c r="L307" s="62">
        <f>+L308</f>
        <v>1500000000</v>
      </c>
      <c r="M307" s="318">
        <f t="shared" si="212"/>
        <v>1.6405605692892952E-4</v>
      </c>
      <c r="N307" s="62">
        <f t="shared" si="249"/>
        <v>0</v>
      </c>
      <c r="O307" s="62">
        <f t="shared" si="249"/>
        <v>1235265905</v>
      </c>
      <c r="P307" s="62">
        <f t="shared" si="249"/>
        <v>264734095</v>
      </c>
      <c r="Q307" s="62">
        <f t="shared" si="249"/>
        <v>685847834.64999998</v>
      </c>
      <c r="R307" s="62">
        <f t="shared" si="249"/>
        <v>814152165.35000002</v>
      </c>
      <c r="S307" s="62">
        <f t="shared" si="249"/>
        <v>549418070.35000002</v>
      </c>
      <c r="T307" s="62">
        <f t="shared" si="249"/>
        <v>94036167.650000006</v>
      </c>
      <c r="U307" s="62">
        <f t="shared" si="249"/>
        <v>591811667</v>
      </c>
      <c r="V307" s="62">
        <f t="shared" si="249"/>
        <v>90836167.650000006</v>
      </c>
      <c r="W307" s="62">
        <f t="shared" si="249"/>
        <v>3200000</v>
      </c>
      <c r="X307" s="176">
        <f t="shared" si="215"/>
        <v>0.45723188976666668</v>
      </c>
      <c r="Y307" s="176">
        <f t="shared" si="216"/>
        <v>6.2690778433333344E-2</v>
      </c>
      <c r="Z307" s="176">
        <f t="shared" si="217"/>
        <v>6.0557445100000003E-2</v>
      </c>
      <c r="AA307" s="176">
        <f t="shared" si="242"/>
        <v>0.13710937455680428</v>
      </c>
      <c r="AB307" s="177">
        <f t="shared" si="247"/>
        <v>0.96597054005954064</v>
      </c>
    </row>
    <row r="308" spans="1:28" ht="42" customHeight="1" thickBot="1" x14ac:dyDescent="0.3">
      <c r="A308" s="184" t="s">
        <v>616</v>
      </c>
      <c r="B308" s="204" t="s">
        <v>37</v>
      </c>
      <c r="C308" s="89">
        <v>10</v>
      </c>
      <c r="D308" s="89" t="s">
        <v>38</v>
      </c>
      <c r="E308" s="77" t="s">
        <v>268</v>
      </c>
      <c r="F308" s="361">
        <v>1500000000</v>
      </c>
      <c r="G308" s="362">
        <v>0</v>
      </c>
      <c r="H308" s="362">
        <v>0</v>
      </c>
      <c r="I308" s="362">
        <v>0</v>
      </c>
      <c r="J308" s="362">
        <v>0</v>
      </c>
      <c r="K308" s="362">
        <v>0</v>
      </c>
      <c r="L308" s="363">
        <f>+F308+K308</f>
        <v>1500000000</v>
      </c>
      <c r="M308" s="364">
        <f t="shared" si="212"/>
        <v>1.6405605692892952E-4</v>
      </c>
      <c r="N308" s="361">
        <v>0</v>
      </c>
      <c r="O308" s="362">
        <v>1235265905</v>
      </c>
      <c r="P308" s="362">
        <f>L308-O308</f>
        <v>264734095</v>
      </c>
      <c r="Q308" s="362">
        <v>685847834.64999998</v>
      </c>
      <c r="R308" s="362">
        <f>+L308-Q308</f>
        <v>814152165.35000002</v>
      </c>
      <c r="S308" s="362">
        <f>O308-Q308</f>
        <v>549418070.35000002</v>
      </c>
      <c r="T308" s="362">
        <v>94036167.650000006</v>
      </c>
      <c r="U308" s="362">
        <f>+Q308-T308</f>
        <v>591811667</v>
      </c>
      <c r="V308" s="362">
        <v>90836167.650000006</v>
      </c>
      <c r="W308" s="365">
        <f>+T308-V308</f>
        <v>3200000</v>
      </c>
      <c r="X308" s="366">
        <f t="shared" si="215"/>
        <v>0.45723188976666668</v>
      </c>
      <c r="Y308" s="366">
        <f t="shared" si="216"/>
        <v>6.2690778433333344E-2</v>
      </c>
      <c r="Z308" s="366">
        <f t="shared" si="217"/>
        <v>6.0557445100000003E-2</v>
      </c>
      <c r="AA308" s="366">
        <f t="shared" si="242"/>
        <v>0.13710937455680428</v>
      </c>
      <c r="AB308" s="367">
        <f t="shared" si="247"/>
        <v>0.96597054005954064</v>
      </c>
    </row>
    <row r="309" spans="1:28" ht="30.75" customHeight="1" thickBot="1" x14ac:dyDescent="0.3">
      <c r="A309" s="399" t="s">
        <v>350</v>
      </c>
      <c r="B309" s="400"/>
      <c r="C309" s="400"/>
      <c r="D309" s="400"/>
      <c r="E309" s="400"/>
      <c r="F309" s="207">
        <f t="shared" ref="F309:W309" si="250">+F9+F10+F112+F113+F121+F122</f>
        <v>9143216215722</v>
      </c>
      <c r="G309" s="207">
        <f t="shared" si="250"/>
        <v>0</v>
      </c>
      <c r="H309" s="207">
        <f t="shared" si="250"/>
        <v>0</v>
      </c>
      <c r="I309" s="207">
        <f t="shared" si="250"/>
        <v>360613757</v>
      </c>
      <c r="J309" s="207">
        <f t="shared" si="250"/>
        <v>360613757</v>
      </c>
      <c r="K309" s="207">
        <f t="shared" si="250"/>
        <v>0</v>
      </c>
      <c r="L309" s="207">
        <f t="shared" si="250"/>
        <v>9143216215722</v>
      </c>
      <c r="M309" s="208">
        <f t="shared" si="250"/>
        <v>0.99999999999999989</v>
      </c>
      <c r="N309" s="207">
        <f t="shared" si="250"/>
        <v>12558065092</v>
      </c>
      <c r="O309" s="207">
        <f t="shared" si="250"/>
        <v>6444344408315.7803</v>
      </c>
      <c r="P309" s="207">
        <f t="shared" si="250"/>
        <v>2698871807406.2202</v>
      </c>
      <c r="Q309" s="207">
        <f t="shared" si="250"/>
        <v>6390781572604.7285</v>
      </c>
      <c r="R309" s="207">
        <f t="shared" si="250"/>
        <v>2752351162042.0098</v>
      </c>
      <c r="S309" s="207">
        <f t="shared" si="250"/>
        <v>53562835711.049995</v>
      </c>
      <c r="T309" s="207">
        <f t="shared" si="250"/>
        <v>2318304145570.0298</v>
      </c>
      <c r="U309" s="207">
        <f t="shared" si="250"/>
        <v>4072477427034.6997</v>
      </c>
      <c r="V309" s="207">
        <f t="shared" si="250"/>
        <v>2315989184006.48</v>
      </c>
      <c r="W309" s="207">
        <f t="shared" si="250"/>
        <v>2314961563.5499997</v>
      </c>
      <c r="X309" s="348">
        <f t="shared" si="215"/>
        <v>0.69896428366373009</v>
      </c>
      <c r="Y309" s="348">
        <f t="shared" si="216"/>
        <v>0.25355455792280673</v>
      </c>
      <c r="Z309" s="348">
        <f t="shared" si="217"/>
        <v>0.25330136894543476</v>
      </c>
      <c r="AA309" s="348">
        <f t="shared" si="242"/>
        <v>0.36275753117707399</v>
      </c>
      <c r="AB309" s="349">
        <f>+V309/T309</f>
        <v>0.99900144182204331</v>
      </c>
    </row>
    <row r="310" spans="1:28" s="153" customFormat="1" ht="25.5" customHeight="1" thickBot="1" x14ac:dyDescent="0.3">
      <c r="A310" s="2" t="s">
        <v>351</v>
      </c>
      <c r="E310" s="154"/>
      <c r="F310" s="155"/>
      <c r="G310" s="155"/>
      <c r="H310" s="155"/>
      <c r="I310" s="155"/>
      <c r="J310" s="155">
        <f>+J309-I309</f>
        <v>0</v>
      </c>
      <c r="K310" s="155"/>
      <c r="L310" s="156"/>
      <c r="M310" s="157"/>
      <c r="N310" s="155"/>
      <c r="O310" s="155"/>
      <c r="P310" s="155"/>
      <c r="Q310" s="155"/>
      <c r="R310" s="155"/>
      <c r="S310" s="155"/>
      <c r="T310" s="155"/>
      <c r="U310" s="155"/>
      <c r="V310" s="155"/>
      <c r="W310" s="155"/>
      <c r="X310" s="158"/>
      <c r="Y310" s="158"/>
      <c r="Z310" s="158"/>
      <c r="AA310" s="158"/>
      <c r="AB310" s="158"/>
    </row>
    <row r="311" spans="1:28" ht="327" customHeight="1" thickBot="1" x14ac:dyDescent="0.3">
      <c r="A311" s="405" t="s">
        <v>620</v>
      </c>
      <c r="B311" s="383"/>
      <c r="C311" s="383"/>
      <c r="D311" s="383"/>
      <c r="E311" s="383"/>
      <c r="F311" s="383"/>
      <c r="G311" s="383"/>
      <c r="H311" s="383"/>
      <c r="I311" s="383"/>
      <c r="J311" s="383"/>
      <c r="K311" s="383"/>
      <c r="L311" s="383"/>
      <c r="M311" s="383"/>
      <c r="N311" s="384"/>
    </row>
    <row r="312" spans="1:28" ht="17.25" customHeight="1" x14ac:dyDescent="0.25">
      <c r="A312" s="133" t="s">
        <v>635</v>
      </c>
      <c r="E312" s="3"/>
    </row>
    <row r="313" spans="1:28" ht="16.5" customHeight="1" x14ac:dyDescent="0.25">
      <c r="A313" s="1" t="s">
        <v>354</v>
      </c>
      <c r="E313" s="3"/>
    </row>
    <row r="314" spans="1:28" ht="34.5" customHeight="1" x14ac:dyDescent="0.25"/>
    <row r="315" spans="1:28" ht="48" customHeight="1" x14ac:dyDescent="0.25"/>
    <row r="316" spans="1:28" ht="30.75" customHeight="1" x14ac:dyDescent="0.25"/>
    <row r="317" spans="1:28" ht="48" customHeight="1" x14ac:dyDescent="0.25"/>
    <row r="318" spans="1:28" ht="66" customHeight="1" x14ac:dyDescent="0.25"/>
    <row r="319" spans="1:28" ht="60.75" customHeight="1" x14ac:dyDescent="0.25"/>
    <row r="320" spans="1:28" ht="35.25" customHeight="1" x14ac:dyDescent="0.25"/>
    <row r="321" ht="48.75" customHeight="1" x14ac:dyDescent="0.25"/>
    <row r="322" ht="72" customHeight="1" x14ac:dyDescent="0.25"/>
    <row r="323" ht="49.5" customHeight="1" x14ac:dyDescent="0.25"/>
    <row r="324" ht="35.25" customHeight="1" x14ac:dyDescent="0.25"/>
    <row r="325" ht="42.75" customHeight="1" x14ac:dyDescent="0.25"/>
    <row r="326" s="159" customFormat="1" ht="33" customHeight="1" x14ac:dyDescent="0.25"/>
    <row r="327" s="153" customFormat="1" ht="15" customHeight="1" x14ac:dyDescent="0.25"/>
    <row r="328" s="159" customFormat="1" ht="341.25" customHeight="1" x14ac:dyDescent="0.25"/>
    <row r="329" s="153" customFormat="1" ht="15.75" customHeight="1" x14ac:dyDescent="0.25"/>
    <row r="330" s="161" customFormat="1" x14ac:dyDescent="0.25"/>
    <row r="332" s="161" customFormat="1" x14ac:dyDescent="0.25"/>
    <row r="333" s="161" customFormat="1" x14ac:dyDescent="0.25"/>
  </sheetData>
  <mergeCells count="25">
    <mergeCell ref="A309:E309"/>
    <mergeCell ref="A311:N311"/>
    <mergeCell ref="R7:R8"/>
    <mergeCell ref="S7:S8"/>
    <mergeCell ref="T7:T8"/>
    <mergeCell ref="L7:L8"/>
    <mergeCell ref="M7:M8"/>
    <mergeCell ref="N7:N8"/>
    <mergeCell ref="O7:O8"/>
    <mergeCell ref="P7:P8"/>
    <mergeCell ref="Q7:Q8"/>
    <mergeCell ref="A1:AB1"/>
    <mergeCell ref="A2:AB2"/>
    <mergeCell ref="A3:AB3"/>
    <mergeCell ref="A7:A8"/>
    <mergeCell ref="B7:B8"/>
    <mergeCell ref="C7:C8"/>
    <mergeCell ref="D7:D8"/>
    <mergeCell ref="E7:E8"/>
    <mergeCell ref="F7:F8"/>
    <mergeCell ref="G7:K7"/>
    <mergeCell ref="X7:AB7"/>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FD6EA-E03E-4A8A-B3A3-C7D2C99F60F9}">
  <sheetPr codeName="Hoja6">
    <tabColor theme="0"/>
  </sheetPr>
  <dimension ref="A1:AC335"/>
  <sheetViews>
    <sheetView topLeftCell="F308" zoomScale="71" zoomScaleNormal="71" workbookViewId="0">
      <selection activeCell="J9" sqref="J9:K310"/>
    </sheetView>
  </sheetViews>
  <sheetFormatPr baseColWidth="10" defaultColWidth="11.42578125" defaultRowHeight="15.75" x14ac:dyDescent="0.25"/>
  <cols>
    <col min="1" max="1" width="44.28515625" style="1" customWidth="1"/>
    <col min="2" max="2" width="12.7109375" style="1" customWidth="1"/>
    <col min="3" max="4" width="11.42578125" style="1"/>
    <col min="5" max="5" width="56.28515625" style="1" customWidth="1"/>
    <col min="6" max="6" width="29.28515625" style="1" customWidth="1"/>
    <col min="7" max="7" width="30.5703125" style="1" customWidth="1"/>
    <col min="8" max="8" width="31.85546875" style="1" customWidth="1"/>
    <col min="9" max="9" width="32.7109375" style="1" customWidth="1"/>
    <col min="10" max="10" width="31.42578125" style="1" customWidth="1"/>
    <col min="11" max="11" width="29.28515625" style="1" customWidth="1"/>
    <col min="12" max="12" width="34" style="1" customWidth="1"/>
    <col min="13" max="13" width="34.28515625" style="1" customWidth="1"/>
    <col min="14" max="14" width="28.28515625" style="1" customWidth="1"/>
    <col min="15" max="15" width="32.7109375" style="1" customWidth="1"/>
    <col min="16" max="16" width="29.7109375" style="1" customWidth="1"/>
    <col min="17" max="17" width="31.42578125" style="1" customWidth="1"/>
    <col min="18" max="18" width="32.85546875" style="1" customWidth="1"/>
    <col min="19" max="19" width="30.140625" style="1" customWidth="1"/>
    <col min="20" max="21" width="30.28515625" style="1" customWidth="1"/>
    <col min="22" max="22" width="29.85546875" style="1" customWidth="1"/>
    <col min="23" max="23" width="28.140625" style="1" customWidth="1"/>
    <col min="24" max="24" width="27" style="1" customWidth="1"/>
    <col min="25" max="25" width="19.140625" style="1" customWidth="1"/>
    <col min="26" max="26" width="14.140625" style="1" customWidth="1"/>
    <col min="27" max="27" width="20" style="1" customWidth="1"/>
    <col min="28" max="28" width="24.42578125" style="1" customWidth="1"/>
    <col min="29" max="29" width="25" style="1" customWidth="1"/>
    <col min="30" max="16384" width="11.42578125" style="1"/>
  </cols>
  <sheetData>
    <row r="1" spans="1:29" ht="23.25" x14ac:dyDescent="0.25">
      <c r="A1" s="391"/>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row>
    <row r="2" spans="1:29" ht="23.25" x14ac:dyDescent="0.25">
      <c r="A2" s="391" t="s">
        <v>0</v>
      </c>
      <c r="B2" s="391"/>
      <c r="C2" s="391"/>
      <c r="D2" s="391"/>
      <c r="E2" s="391"/>
      <c r="F2" s="391"/>
      <c r="G2" s="391"/>
      <c r="H2" s="391"/>
      <c r="I2" s="391"/>
      <c r="J2" s="391"/>
      <c r="K2" s="391"/>
      <c r="L2" s="391"/>
      <c r="M2" s="391"/>
      <c r="N2" s="391"/>
      <c r="O2" s="391"/>
      <c r="P2" s="391"/>
      <c r="Q2" s="391"/>
      <c r="R2" s="391"/>
      <c r="S2" s="391"/>
      <c r="T2" s="391"/>
      <c r="U2" s="391"/>
      <c r="V2" s="391"/>
      <c r="W2" s="391"/>
      <c r="X2" s="391"/>
      <c r="Y2" s="391"/>
      <c r="Z2" s="391"/>
      <c r="AA2" s="391"/>
      <c r="AB2" s="391"/>
    </row>
    <row r="3" spans="1:29" ht="21" x14ac:dyDescent="0.25">
      <c r="A3" s="392" t="s">
        <v>1</v>
      </c>
      <c r="B3" s="392"/>
      <c r="C3" s="392"/>
      <c r="D3" s="392"/>
      <c r="E3" s="392"/>
      <c r="F3" s="392"/>
      <c r="G3" s="392"/>
      <c r="H3" s="392"/>
      <c r="I3" s="392"/>
      <c r="J3" s="392"/>
      <c r="K3" s="392"/>
      <c r="L3" s="392"/>
      <c r="M3" s="392"/>
      <c r="N3" s="392"/>
      <c r="O3" s="392"/>
      <c r="P3" s="392"/>
      <c r="Q3" s="392"/>
      <c r="R3" s="392"/>
      <c r="S3" s="392"/>
      <c r="T3" s="392"/>
      <c r="U3" s="392"/>
      <c r="V3" s="392"/>
      <c r="W3" s="392"/>
      <c r="X3" s="392"/>
      <c r="Y3" s="392"/>
      <c r="Z3" s="392"/>
      <c r="AA3" s="392"/>
      <c r="AB3" s="392"/>
    </row>
    <row r="4" spans="1:29" ht="27" customHeight="1" x14ac:dyDescent="0.25">
      <c r="A4" s="393" t="s">
        <v>641</v>
      </c>
      <c r="B4" s="393"/>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row>
    <row r="5" spans="1:29" ht="47.25" customHeight="1" x14ac:dyDescent="0.25">
      <c r="A5" s="6"/>
      <c r="B5" s="2"/>
      <c r="C5" s="7"/>
      <c r="D5" s="8"/>
      <c r="E5" s="8"/>
      <c r="F5" s="9"/>
      <c r="G5" s="9"/>
      <c r="H5" s="9"/>
      <c r="I5" s="9"/>
      <c r="J5" s="9"/>
      <c r="K5" s="9"/>
      <c r="L5" s="10"/>
      <c r="M5" s="11"/>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U6" s="7"/>
      <c r="V6" s="7"/>
      <c r="W6" s="8"/>
    </row>
    <row r="7" spans="1:29" ht="29.25" customHeight="1" x14ac:dyDescent="0.25">
      <c r="A7" s="394" t="s">
        <v>6</v>
      </c>
      <c r="B7" s="396" t="s">
        <v>7</v>
      </c>
      <c r="C7" s="396" t="s">
        <v>8</v>
      </c>
      <c r="D7" s="396" t="s">
        <v>9</v>
      </c>
      <c r="E7" s="396" t="s">
        <v>10</v>
      </c>
      <c r="F7" s="396" t="s">
        <v>11</v>
      </c>
      <c r="G7" s="396" t="s">
        <v>12</v>
      </c>
      <c r="H7" s="396"/>
      <c r="I7" s="396"/>
      <c r="J7" s="396"/>
      <c r="K7" s="396"/>
      <c r="L7" s="398"/>
      <c r="M7" s="389" t="s">
        <v>13</v>
      </c>
      <c r="N7" s="389" t="s">
        <v>14</v>
      </c>
      <c r="O7" s="389" t="s">
        <v>15</v>
      </c>
      <c r="P7" s="387" t="s">
        <v>16</v>
      </c>
      <c r="Q7" s="387" t="s">
        <v>17</v>
      </c>
      <c r="R7" s="387" t="s">
        <v>18</v>
      </c>
      <c r="S7" s="387" t="s">
        <v>19</v>
      </c>
      <c r="T7" s="387" t="s">
        <v>20</v>
      </c>
      <c r="U7" s="387" t="s">
        <v>21</v>
      </c>
      <c r="V7" s="387" t="s">
        <v>22</v>
      </c>
      <c r="W7" s="387" t="s">
        <v>23</v>
      </c>
      <c r="X7" s="387" t="s">
        <v>24</v>
      </c>
      <c r="Y7" s="385" t="s">
        <v>25</v>
      </c>
      <c r="Z7" s="385"/>
      <c r="AA7" s="385"/>
      <c r="AB7" s="385"/>
      <c r="AC7" s="386"/>
    </row>
    <row r="8" spans="1:29" ht="84.75" customHeight="1" thickBot="1" x14ac:dyDescent="0.3">
      <c r="A8" s="403"/>
      <c r="B8" s="404"/>
      <c r="C8" s="404"/>
      <c r="D8" s="404"/>
      <c r="E8" s="404"/>
      <c r="F8" s="404"/>
      <c r="G8" s="312" t="s">
        <v>26</v>
      </c>
      <c r="H8" s="312" t="s">
        <v>27</v>
      </c>
      <c r="I8" s="312" t="s">
        <v>642</v>
      </c>
      <c r="J8" s="312" t="s">
        <v>643</v>
      </c>
      <c r="K8" s="312" t="s">
        <v>644</v>
      </c>
      <c r="L8" s="313" t="s">
        <v>645</v>
      </c>
      <c r="M8" s="402"/>
      <c r="N8" s="402"/>
      <c r="O8" s="402"/>
      <c r="P8" s="401"/>
      <c r="Q8" s="401"/>
      <c r="R8" s="401"/>
      <c r="S8" s="401"/>
      <c r="T8" s="401"/>
      <c r="U8" s="401"/>
      <c r="V8" s="401"/>
      <c r="W8" s="401"/>
      <c r="X8" s="401"/>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+F107</f>
        <v>10647256000</v>
      </c>
      <c r="G9" s="26">
        <f t="shared" ref="G9:K9" si="0">+G107</f>
        <v>0</v>
      </c>
      <c r="H9" s="26">
        <f t="shared" si="0"/>
        <v>0</v>
      </c>
      <c r="I9" s="26">
        <f t="shared" si="0"/>
        <v>0</v>
      </c>
      <c r="J9" s="26">
        <f t="shared" si="0"/>
        <v>0</v>
      </c>
      <c r="K9" s="26">
        <f t="shared" si="0"/>
        <v>0</v>
      </c>
      <c r="L9" s="26">
        <f>+G9-H9-I9+J9-K9</f>
        <v>0</v>
      </c>
      <c r="M9" s="26">
        <f t="shared" ref="M9" si="1">+M107</f>
        <v>10647256000</v>
      </c>
      <c r="N9" s="27">
        <f t="shared" ref="N9:N72" si="2">M9/$M$311</f>
        <v>1.3344085533522861E-3</v>
      </c>
      <c r="O9" s="26">
        <f t="shared" ref="O9:X9" si="3">+O107</f>
        <v>0</v>
      </c>
      <c r="P9" s="26">
        <f t="shared" si="3"/>
        <v>957541925.37</v>
      </c>
      <c r="Q9" s="26">
        <f t="shared" si="3"/>
        <v>9689714074.6300011</v>
      </c>
      <c r="R9" s="26">
        <f t="shared" si="3"/>
        <v>957531088.13</v>
      </c>
      <c r="S9" s="26">
        <f t="shared" si="3"/>
        <v>9689724911.8699989</v>
      </c>
      <c r="T9" s="26">
        <f t="shared" si="3"/>
        <v>10837.240000009537</v>
      </c>
      <c r="U9" s="26">
        <f t="shared" si="3"/>
        <v>957531088.13</v>
      </c>
      <c r="V9" s="26">
        <f t="shared" si="3"/>
        <v>0</v>
      </c>
      <c r="W9" s="26">
        <f t="shared" si="3"/>
        <v>957531088.13</v>
      </c>
      <c r="X9" s="26">
        <f t="shared" si="3"/>
        <v>0</v>
      </c>
      <c r="Y9" s="316">
        <f t="shared" ref="Y9:Y40" si="4">+R9/M9</f>
        <v>8.9932193621530279E-2</v>
      </c>
      <c r="Z9" s="172">
        <f t="shared" ref="Z9:Z40" si="5">+U9/M9</f>
        <v>8.9932193621530279E-2</v>
      </c>
      <c r="AA9" s="172">
        <f t="shared" ref="AA9:AA40" si="6">+W9/M9</f>
        <v>8.9932193621530279E-2</v>
      </c>
      <c r="AB9" s="172">
        <f>+U9/R9</f>
        <v>1</v>
      </c>
      <c r="AC9" s="317">
        <f>+W9/U9</f>
        <v>1</v>
      </c>
    </row>
    <row r="10" spans="1:29" s="6" customFormat="1" ht="28.5" customHeight="1" thickBot="1" x14ac:dyDescent="0.3">
      <c r="A10" s="23" t="s">
        <v>36</v>
      </c>
      <c r="B10" s="24" t="s">
        <v>41</v>
      </c>
      <c r="C10" s="24">
        <v>20</v>
      </c>
      <c r="D10" s="24" t="s">
        <v>38</v>
      </c>
      <c r="E10" s="25" t="s">
        <v>39</v>
      </c>
      <c r="F10" s="26">
        <f>+F11+F40+F98+F111</f>
        <v>119191849092</v>
      </c>
      <c r="G10" s="26">
        <f t="shared" ref="G10:X10" si="7">+G11+G40+G98+G111</f>
        <v>0</v>
      </c>
      <c r="H10" s="26">
        <f t="shared" si="7"/>
        <v>0</v>
      </c>
      <c r="I10" s="26">
        <f t="shared" si="7"/>
        <v>0</v>
      </c>
      <c r="J10" s="26">
        <f t="shared" si="7"/>
        <v>1197765733.3900001</v>
      </c>
      <c r="K10" s="26">
        <f t="shared" si="7"/>
        <v>1197765733.3899999</v>
      </c>
      <c r="L10" s="26">
        <f>+G10-H10-I10+J10-K10</f>
        <v>0</v>
      </c>
      <c r="M10" s="26">
        <f t="shared" si="7"/>
        <v>119191849092</v>
      </c>
      <c r="N10" s="27">
        <f t="shared" si="2"/>
        <v>1.493817965100489E-2</v>
      </c>
      <c r="O10" s="26">
        <f t="shared" si="7"/>
        <v>12558065092</v>
      </c>
      <c r="P10" s="26">
        <f t="shared" si="7"/>
        <v>90486693049.320007</v>
      </c>
      <c r="Q10" s="26">
        <f t="shared" si="7"/>
        <v>28705156042.68</v>
      </c>
      <c r="R10" s="26">
        <f t="shared" si="7"/>
        <v>48436358381.589996</v>
      </c>
      <c r="S10" s="26">
        <f t="shared" si="7"/>
        <v>70740485725.01001</v>
      </c>
      <c r="T10" s="26">
        <f t="shared" si="7"/>
        <v>42050334667.730003</v>
      </c>
      <c r="U10" s="26">
        <f t="shared" si="7"/>
        <v>37204271752.589996</v>
      </c>
      <c r="V10" s="26">
        <f t="shared" si="7"/>
        <v>11232086629.000002</v>
      </c>
      <c r="W10" s="26">
        <f t="shared" si="7"/>
        <v>37149130418.25</v>
      </c>
      <c r="X10" s="26">
        <f t="shared" si="7"/>
        <v>55141334.340000033</v>
      </c>
      <c r="Y10" s="316">
        <f t="shared" si="4"/>
        <v>0.40637307626802294</v>
      </c>
      <c r="Z10" s="172">
        <f t="shared" si="5"/>
        <v>0.31213771777190341</v>
      </c>
      <c r="AA10" s="172">
        <f t="shared" si="6"/>
        <v>0.31167509105069668</v>
      </c>
      <c r="AB10" s="172">
        <f>+U10/R10</f>
        <v>0.76810629443874201</v>
      </c>
      <c r="AC10" s="317">
        <f>+W10/U10</f>
        <v>0.9985178762614495</v>
      </c>
    </row>
    <row r="11" spans="1:29" ht="42" customHeight="1" x14ac:dyDescent="0.25">
      <c r="A11" s="110" t="s">
        <v>42</v>
      </c>
      <c r="B11" s="111" t="s">
        <v>41</v>
      </c>
      <c r="C11" s="111">
        <v>20</v>
      </c>
      <c r="D11" s="111" t="s">
        <v>38</v>
      </c>
      <c r="E11" s="33" t="s">
        <v>43</v>
      </c>
      <c r="F11" s="34">
        <f>+F12</f>
        <v>75086750000</v>
      </c>
      <c r="G11" s="34">
        <f t="shared" ref="G11:X11" si="8">+G12</f>
        <v>0</v>
      </c>
      <c r="H11" s="34">
        <f t="shared" si="8"/>
        <v>0</v>
      </c>
      <c r="I11" s="34">
        <f t="shared" si="8"/>
        <v>0</v>
      </c>
      <c r="J11" s="34">
        <f t="shared" si="8"/>
        <v>0</v>
      </c>
      <c r="K11" s="34">
        <f t="shared" si="8"/>
        <v>0</v>
      </c>
      <c r="L11" s="59">
        <f t="shared" ref="L11:L14" si="9">+G11-H11-I11+J11-K11</f>
        <v>0</v>
      </c>
      <c r="M11" s="34">
        <f t="shared" si="8"/>
        <v>75086750000</v>
      </c>
      <c r="N11" s="35">
        <f t="shared" si="2"/>
        <v>9.410537460865483E-3</v>
      </c>
      <c r="O11" s="34">
        <f t="shared" si="8"/>
        <v>7134940000</v>
      </c>
      <c r="P11" s="34">
        <f t="shared" si="8"/>
        <v>67951810000</v>
      </c>
      <c r="Q11" s="34">
        <f t="shared" si="8"/>
        <v>7134940000</v>
      </c>
      <c r="R11" s="34">
        <f t="shared" si="8"/>
        <v>29082365043.43</v>
      </c>
      <c r="S11" s="34">
        <f t="shared" si="8"/>
        <v>46004384956.57</v>
      </c>
      <c r="T11" s="34">
        <f t="shared" si="8"/>
        <v>38869444956.57</v>
      </c>
      <c r="U11" s="34">
        <f t="shared" si="8"/>
        <v>27912721095.43</v>
      </c>
      <c r="V11" s="34">
        <f t="shared" si="8"/>
        <v>1169643948.0000002</v>
      </c>
      <c r="W11" s="34">
        <f t="shared" si="8"/>
        <v>27912721095.43</v>
      </c>
      <c r="X11" s="34">
        <f t="shared" si="8"/>
        <v>0</v>
      </c>
      <c r="Y11" s="118">
        <f t="shared" si="4"/>
        <v>0.38731687073192006</v>
      </c>
      <c r="Z11" s="118">
        <f t="shared" si="5"/>
        <v>0.3717396357603705</v>
      </c>
      <c r="AA11" s="118">
        <f t="shared" si="6"/>
        <v>0.3717396357603705</v>
      </c>
      <c r="AB11" s="118">
        <f t="shared" ref="AB11:AB38" si="10">+U11/R11</f>
        <v>0.95978167710042428</v>
      </c>
      <c r="AC11" s="175">
        <f t="shared" ref="AC11:AC38" si="11">+W11/U11</f>
        <v>1</v>
      </c>
    </row>
    <row r="12" spans="1:29" ht="42" customHeight="1" x14ac:dyDescent="0.25">
      <c r="A12" s="113" t="s">
        <v>44</v>
      </c>
      <c r="B12" s="32" t="s">
        <v>41</v>
      </c>
      <c r="C12" s="32">
        <v>20</v>
      </c>
      <c r="D12" s="32" t="s">
        <v>38</v>
      </c>
      <c r="E12" s="39" t="s">
        <v>45</v>
      </c>
      <c r="F12" s="40">
        <f>+F13+F24+F32+F39</f>
        <v>75086750000</v>
      </c>
      <c r="G12" s="40">
        <f t="shared" ref="G12:X12" si="12">+G13+G24+G32+G39</f>
        <v>0</v>
      </c>
      <c r="H12" s="40">
        <f t="shared" si="12"/>
        <v>0</v>
      </c>
      <c r="I12" s="40">
        <f t="shared" si="12"/>
        <v>0</v>
      </c>
      <c r="J12" s="40">
        <f t="shared" si="12"/>
        <v>0</v>
      </c>
      <c r="K12" s="40">
        <f t="shared" si="12"/>
        <v>0</v>
      </c>
      <c r="L12" s="59">
        <f t="shared" si="9"/>
        <v>0</v>
      </c>
      <c r="M12" s="40">
        <f t="shared" si="12"/>
        <v>75086750000</v>
      </c>
      <c r="N12" s="318">
        <f t="shared" si="2"/>
        <v>9.410537460865483E-3</v>
      </c>
      <c r="O12" s="40">
        <f t="shared" si="12"/>
        <v>7134940000</v>
      </c>
      <c r="P12" s="40">
        <f t="shared" si="12"/>
        <v>67951810000</v>
      </c>
      <c r="Q12" s="40">
        <f t="shared" si="12"/>
        <v>7134940000</v>
      </c>
      <c r="R12" s="40">
        <f t="shared" si="12"/>
        <v>29082365043.43</v>
      </c>
      <c r="S12" s="40">
        <f t="shared" si="12"/>
        <v>46004384956.57</v>
      </c>
      <c r="T12" s="40">
        <f t="shared" si="12"/>
        <v>38869444956.57</v>
      </c>
      <c r="U12" s="40">
        <f t="shared" si="12"/>
        <v>27912721095.43</v>
      </c>
      <c r="V12" s="40">
        <f t="shared" si="12"/>
        <v>1169643948.0000002</v>
      </c>
      <c r="W12" s="40">
        <f t="shared" si="12"/>
        <v>27912721095.43</v>
      </c>
      <c r="X12" s="40">
        <f t="shared" si="12"/>
        <v>0</v>
      </c>
      <c r="Y12" s="176">
        <f t="shared" si="4"/>
        <v>0.38731687073192006</v>
      </c>
      <c r="Z12" s="176">
        <f t="shared" si="5"/>
        <v>0.3717396357603705</v>
      </c>
      <c r="AA12" s="176">
        <f t="shared" si="6"/>
        <v>0.3717396357603705</v>
      </c>
      <c r="AB12" s="176">
        <f t="shared" si="10"/>
        <v>0.95978167710042428</v>
      </c>
      <c r="AC12" s="177">
        <f t="shared" si="11"/>
        <v>1</v>
      </c>
    </row>
    <row r="13" spans="1:29" ht="42" customHeight="1" x14ac:dyDescent="0.25">
      <c r="A13" s="113" t="s">
        <v>46</v>
      </c>
      <c r="B13" s="32" t="s">
        <v>41</v>
      </c>
      <c r="C13" s="32">
        <v>20</v>
      </c>
      <c r="D13" s="32" t="s">
        <v>38</v>
      </c>
      <c r="E13" s="39" t="s">
        <v>47</v>
      </c>
      <c r="F13" s="40">
        <f>+F14</f>
        <v>46310619000</v>
      </c>
      <c r="G13" s="40">
        <f t="shared" ref="G13:X13" si="13">+G14</f>
        <v>0</v>
      </c>
      <c r="H13" s="40">
        <f t="shared" si="13"/>
        <v>0</v>
      </c>
      <c r="I13" s="40">
        <f t="shared" si="13"/>
        <v>0</v>
      </c>
      <c r="J13" s="40">
        <f t="shared" si="13"/>
        <v>0</v>
      </c>
      <c r="K13" s="40">
        <f t="shared" si="13"/>
        <v>0</v>
      </c>
      <c r="L13" s="59">
        <f t="shared" si="9"/>
        <v>0</v>
      </c>
      <c r="M13" s="40">
        <f t="shared" si="13"/>
        <v>46310619000</v>
      </c>
      <c r="N13" s="318">
        <f t="shared" si="2"/>
        <v>5.8040575059563606E-3</v>
      </c>
      <c r="O13" s="40">
        <f t="shared" si="13"/>
        <v>0</v>
      </c>
      <c r="P13" s="40">
        <f t="shared" si="13"/>
        <v>46310619000</v>
      </c>
      <c r="Q13" s="40">
        <f t="shared" si="13"/>
        <v>0</v>
      </c>
      <c r="R13" s="40">
        <f t="shared" si="13"/>
        <v>19117364555.100002</v>
      </c>
      <c r="S13" s="40">
        <f t="shared" si="13"/>
        <v>27193254444.899998</v>
      </c>
      <c r="T13" s="40">
        <f t="shared" si="13"/>
        <v>27193254444.899998</v>
      </c>
      <c r="U13" s="40">
        <f t="shared" si="13"/>
        <v>19117364555.100002</v>
      </c>
      <c r="V13" s="40">
        <f t="shared" si="13"/>
        <v>0</v>
      </c>
      <c r="W13" s="40">
        <f t="shared" si="13"/>
        <v>19117364555.100002</v>
      </c>
      <c r="X13" s="40">
        <f t="shared" si="13"/>
        <v>0</v>
      </c>
      <c r="Y13" s="176">
        <f t="shared" si="4"/>
        <v>0.41280736401083307</v>
      </c>
      <c r="Z13" s="176">
        <f t="shared" si="5"/>
        <v>0.41280736401083307</v>
      </c>
      <c r="AA13" s="176">
        <f t="shared" si="6"/>
        <v>0.41280736401083307</v>
      </c>
      <c r="AB13" s="176">
        <f t="shared" si="10"/>
        <v>1</v>
      </c>
      <c r="AC13" s="177">
        <f t="shared" si="11"/>
        <v>1</v>
      </c>
    </row>
    <row r="14" spans="1:29" ht="42" customHeight="1" x14ac:dyDescent="0.25">
      <c r="A14" s="113" t="s">
        <v>48</v>
      </c>
      <c r="B14" s="32" t="s">
        <v>41</v>
      </c>
      <c r="C14" s="32">
        <v>20</v>
      </c>
      <c r="D14" s="32" t="s">
        <v>38</v>
      </c>
      <c r="E14" s="39" t="s">
        <v>49</v>
      </c>
      <c r="F14" s="40">
        <f>SUM(F15:F23)</f>
        <v>46310619000</v>
      </c>
      <c r="G14" s="40">
        <f t="shared" ref="G14:X14" si="14">SUM(G15:G23)</f>
        <v>0</v>
      </c>
      <c r="H14" s="40">
        <f t="shared" si="14"/>
        <v>0</v>
      </c>
      <c r="I14" s="40">
        <f t="shared" si="14"/>
        <v>0</v>
      </c>
      <c r="J14" s="40">
        <f t="shared" si="14"/>
        <v>0</v>
      </c>
      <c r="K14" s="40">
        <f t="shared" si="14"/>
        <v>0</v>
      </c>
      <c r="L14" s="59">
        <f t="shared" si="9"/>
        <v>0</v>
      </c>
      <c r="M14" s="40">
        <f t="shared" si="14"/>
        <v>46310619000</v>
      </c>
      <c r="N14" s="318">
        <f t="shared" si="2"/>
        <v>5.8040575059563606E-3</v>
      </c>
      <c r="O14" s="40">
        <f t="shared" si="14"/>
        <v>0</v>
      </c>
      <c r="P14" s="40">
        <f t="shared" si="14"/>
        <v>46310619000</v>
      </c>
      <c r="Q14" s="40">
        <f t="shared" si="14"/>
        <v>0</v>
      </c>
      <c r="R14" s="40">
        <f t="shared" si="14"/>
        <v>19117364555.100002</v>
      </c>
      <c r="S14" s="40">
        <f t="shared" si="14"/>
        <v>27193254444.899998</v>
      </c>
      <c r="T14" s="40">
        <f t="shared" si="14"/>
        <v>27193254444.899998</v>
      </c>
      <c r="U14" s="40">
        <f t="shared" si="14"/>
        <v>19117364555.100002</v>
      </c>
      <c r="V14" s="40">
        <f t="shared" si="14"/>
        <v>0</v>
      </c>
      <c r="W14" s="40">
        <f t="shared" si="14"/>
        <v>19117364555.100002</v>
      </c>
      <c r="X14" s="40">
        <f t="shared" si="14"/>
        <v>0</v>
      </c>
      <c r="Y14" s="176">
        <f t="shared" si="4"/>
        <v>0.41280736401083307</v>
      </c>
      <c r="Z14" s="176">
        <f t="shared" si="5"/>
        <v>0.41280736401083307</v>
      </c>
      <c r="AA14" s="176">
        <f t="shared" si="6"/>
        <v>0.41280736401083307</v>
      </c>
      <c r="AB14" s="176">
        <f t="shared" si="10"/>
        <v>1</v>
      </c>
      <c r="AC14" s="177">
        <f t="shared" si="11"/>
        <v>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+G15-H15-I15+J15-K15</f>
        <v>0</v>
      </c>
      <c r="M15" s="46">
        <f t="shared" ref="M15:M23" si="15">+F15+L15</f>
        <v>32746596770</v>
      </c>
      <c r="N15" s="47">
        <f t="shared" si="2"/>
        <v>4.1040939396090742E-3</v>
      </c>
      <c r="O15" s="45">
        <v>0</v>
      </c>
      <c r="P15" s="45">
        <v>32746596770</v>
      </c>
      <c r="Q15" s="45">
        <f t="shared" ref="Q15:Q23" si="16">M15-P15</f>
        <v>0</v>
      </c>
      <c r="R15" s="45">
        <v>16389010592.01</v>
      </c>
      <c r="S15" s="45">
        <f t="shared" ref="S15:S23" si="17">+M15-R15</f>
        <v>16357586177.99</v>
      </c>
      <c r="T15" s="45">
        <f t="shared" ref="T15:T23" si="18">P15-R15</f>
        <v>16357586177.99</v>
      </c>
      <c r="U15" s="45">
        <v>16389010592.01</v>
      </c>
      <c r="V15" s="45">
        <f t="shared" ref="V15:V23" si="19">+R15-U15</f>
        <v>0</v>
      </c>
      <c r="W15" s="45">
        <v>16389010592.01</v>
      </c>
      <c r="X15" s="48">
        <f t="shared" ref="X15:X23" si="20">+U15-W15</f>
        <v>0</v>
      </c>
      <c r="Y15" s="54">
        <f t="shared" si="4"/>
        <v>0.50047981190596258</v>
      </c>
      <c r="Z15" s="54">
        <f t="shared" si="5"/>
        <v>0.50047981190596258</v>
      </c>
      <c r="AA15" s="54">
        <f t="shared" si="6"/>
        <v>0.50047981190596258</v>
      </c>
      <c r="AB15" s="54">
        <f t="shared" si="10"/>
        <v>1</v>
      </c>
      <c r="AC15" s="178">
        <f t="shared" si="11"/>
        <v>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ref="L16:L79" si="21">+G16-H16-I16+J16-K16</f>
        <v>0</v>
      </c>
      <c r="M16" s="46">
        <f t="shared" si="15"/>
        <v>3873121232</v>
      </c>
      <c r="N16" s="47">
        <f t="shared" si="2"/>
        <v>4.8541390384068391E-4</v>
      </c>
      <c r="O16" s="45">
        <v>0</v>
      </c>
      <c r="P16" s="45">
        <v>3873121232</v>
      </c>
      <c r="Q16" s="45">
        <f t="shared" si="16"/>
        <v>0</v>
      </c>
      <c r="R16" s="45">
        <v>1408031830</v>
      </c>
      <c r="S16" s="45">
        <f t="shared" si="17"/>
        <v>2465089402</v>
      </c>
      <c r="T16" s="45">
        <f t="shared" si="18"/>
        <v>2465089402</v>
      </c>
      <c r="U16" s="45">
        <v>1408031830</v>
      </c>
      <c r="V16" s="45">
        <f t="shared" si="19"/>
        <v>0</v>
      </c>
      <c r="W16" s="45">
        <v>1408031830</v>
      </c>
      <c r="X16" s="48">
        <f t="shared" si="20"/>
        <v>0</v>
      </c>
      <c r="Y16" s="54">
        <f t="shared" si="4"/>
        <v>0.36353931252312527</v>
      </c>
      <c r="Z16" s="54">
        <f t="shared" si="5"/>
        <v>0.36353931252312527</v>
      </c>
      <c r="AA16" s="54">
        <f t="shared" si="6"/>
        <v>0.36353931252312527</v>
      </c>
      <c r="AB16" s="54">
        <f t="shared" si="10"/>
        <v>1</v>
      </c>
      <c r="AC16" s="178">
        <f t="shared" si="11"/>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21"/>
        <v>0</v>
      </c>
      <c r="M17" s="46">
        <f t="shared" si="15"/>
        <v>9087308</v>
      </c>
      <c r="N17" s="47">
        <f t="shared" si="2"/>
        <v>1.138902034678856E-6</v>
      </c>
      <c r="O17" s="45">
        <v>0</v>
      </c>
      <c r="P17" s="45">
        <v>9087308</v>
      </c>
      <c r="Q17" s="45">
        <f t="shared" si="16"/>
        <v>0</v>
      </c>
      <c r="R17" s="45">
        <v>2461847</v>
      </c>
      <c r="S17" s="45">
        <f t="shared" si="17"/>
        <v>6625461</v>
      </c>
      <c r="T17" s="45">
        <f t="shared" si="18"/>
        <v>6625461</v>
      </c>
      <c r="U17" s="45">
        <v>2461847</v>
      </c>
      <c r="V17" s="45">
        <f t="shared" si="19"/>
        <v>0</v>
      </c>
      <c r="W17" s="45">
        <v>2461847</v>
      </c>
      <c r="X17" s="48">
        <f t="shared" si="20"/>
        <v>0</v>
      </c>
      <c r="Y17" s="54">
        <f t="shared" si="4"/>
        <v>0.27091048306054993</v>
      </c>
      <c r="Z17" s="54">
        <f t="shared" si="5"/>
        <v>0.27091048306054993</v>
      </c>
      <c r="AA17" s="54">
        <f t="shared" si="6"/>
        <v>0.27091048306054993</v>
      </c>
      <c r="AB17" s="54">
        <f t="shared" si="10"/>
        <v>1</v>
      </c>
      <c r="AC17" s="178">
        <f t="shared" si="11"/>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21"/>
        <v>0</v>
      </c>
      <c r="M18" s="46">
        <f t="shared" si="15"/>
        <v>7806018</v>
      </c>
      <c r="N18" s="47">
        <f t="shared" si="2"/>
        <v>9.7831940800727507E-7</v>
      </c>
      <c r="O18" s="45">
        <v>0</v>
      </c>
      <c r="P18" s="45">
        <v>7806018</v>
      </c>
      <c r="Q18" s="45">
        <f t="shared" si="16"/>
        <v>0</v>
      </c>
      <c r="R18" s="45">
        <v>2797200</v>
      </c>
      <c r="S18" s="45">
        <f t="shared" si="17"/>
        <v>5008818</v>
      </c>
      <c r="T18" s="45">
        <f t="shared" si="18"/>
        <v>5008818</v>
      </c>
      <c r="U18" s="45">
        <v>2797200</v>
      </c>
      <c r="V18" s="45">
        <f t="shared" si="19"/>
        <v>0</v>
      </c>
      <c r="W18" s="45">
        <v>2797200</v>
      </c>
      <c r="X18" s="48">
        <f t="shared" si="20"/>
        <v>0</v>
      </c>
      <c r="Y18" s="54">
        <f t="shared" si="4"/>
        <v>0.35833891236223131</v>
      </c>
      <c r="Z18" s="54">
        <f t="shared" si="5"/>
        <v>0.35833891236223131</v>
      </c>
      <c r="AA18" s="54">
        <f t="shared" si="6"/>
        <v>0.35833891236223131</v>
      </c>
      <c r="AB18" s="54">
        <f t="shared" si="10"/>
        <v>1</v>
      </c>
      <c r="AC18" s="178">
        <f t="shared" si="11"/>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21"/>
        <v>0</v>
      </c>
      <c r="M19" s="46">
        <f t="shared" si="15"/>
        <v>2285097236</v>
      </c>
      <c r="N19" s="47">
        <f t="shared" si="2"/>
        <v>2.8638865234010223E-4</v>
      </c>
      <c r="O19" s="45">
        <v>0</v>
      </c>
      <c r="P19" s="45">
        <v>2285097236</v>
      </c>
      <c r="Q19" s="45">
        <f t="shared" si="16"/>
        <v>0</v>
      </c>
      <c r="R19" s="45">
        <v>81507113.090000004</v>
      </c>
      <c r="S19" s="45">
        <f t="shared" si="17"/>
        <v>2203590122.9099998</v>
      </c>
      <c r="T19" s="45">
        <f t="shared" si="18"/>
        <v>2203590122.9099998</v>
      </c>
      <c r="U19" s="45">
        <v>81507113.090000004</v>
      </c>
      <c r="V19" s="45">
        <f t="shared" si="19"/>
        <v>0</v>
      </c>
      <c r="W19" s="45">
        <v>81507113.090000004</v>
      </c>
      <c r="X19" s="48">
        <f t="shared" si="20"/>
        <v>0</v>
      </c>
      <c r="Y19" s="54">
        <f t="shared" si="4"/>
        <v>3.5668991150974376E-2</v>
      </c>
      <c r="Z19" s="54">
        <f t="shared" si="5"/>
        <v>3.5668991150974376E-2</v>
      </c>
      <c r="AA19" s="54">
        <f t="shared" si="6"/>
        <v>3.5668991150974376E-2</v>
      </c>
      <c r="AB19" s="54">
        <f t="shared" si="10"/>
        <v>1</v>
      </c>
      <c r="AC19" s="178">
        <f t="shared" si="11"/>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21"/>
        <v>0</v>
      </c>
      <c r="M20" s="46">
        <f t="shared" si="15"/>
        <v>1112719247</v>
      </c>
      <c r="N20" s="47">
        <f t="shared" si="2"/>
        <v>1.3945584483706557E-4</v>
      </c>
      <c r="O20" s="45">
        <v>0</v>
      </c>
      <c r="P20" s="45">
        <v>1112719247</v>
      </c>
      <c r="Q20" s="45">
        <f t="shared" si="16"/>
        <v>0</v>
      </c>
      <c r="R20" s="45">
        <v>345022827</v>
      </c>
      <c r="S20" s="45">
        <f t="shared" si="17"/>
        <v>767696420</v>
      </c>
      <c r="T20" s="45">
        <f t="shared" si="18"/>
        <v>767696420</v>
      </c>
      <c r="U20" s="45">
        <v>345022827</v>
      </c>
      <c r="V20" s="45">
        <f t="shared" si="19"/>
        <v>0</v>
      </c>
      <c r="W20" s="45">
        <v>345022827</v>
      </c>
      <c r="X20" s="48">
        <f t="shared" si="20"/>
        <v>0</v>
      </c>
      <c r="Y20" s="54">
        <f t="shared" si="4"/>
        <v>0.31007177051193757</v>
      </c>
      <c r="Z20" s="54">
        <f t="shared" si="5"/>
        <v>0.31007177051193757</v>
      </c>
      <c r="AA20" s="54">
        <f t="shared" si="6"/>
        <v>0.31007177051193757</v>
      </c>
      <c r="AB20" s="54">
        <f t="shared" si="10"/>
        <v>1</v>
      </c>
      <c r="AC20" s="178">
        <f t="shared" si="11"/>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21"/>
        <v>0</v>
      </c>
      <c r="M21" s="46">
        <f t="shared" si="15"/>
        <v>195465972</v>
      </c>
      <c r="N21" s="47">
        <f t="shared" si="2"/>
        <v>2.4497529215613721E-5</v>
      </c>
      <c r="O21" s="45">
        <v>0</v>
      </c>
      <c r="P21" s="45">
        <v>195465972</v>
      </c>
      <c r="Q21" s="45">
        <f t="shared" si="16"/>
        <v>0</v>
      </c>
      <c r="R21" s="45">
        <v>50428803.609999999</v>
      </c>
      <c r="S21" s="45">
        <f t="shared" si="17"/>
        <v>145037168.38999999</v>
      </c>
      <c r="T21" s="45">
        <f t="shared" si="18"/>
        <v>145037168.38999999</v>
      </c>
      <c r="U21" s="45">
        <v>50428803.609999999</v>
      </c>
      <c r="V21" s="45">
        <f t="shared" si="19"/>
        <v>0</v>
      </c>
      <c r="W21" s="45">
        <v>50428803.609999999</v>
      </c>
      <c r="X21" s="48">
        <f t="shared" si="20"/>
        <v>0</v>
      </c>
      <c r="Y21" s="54">
        <f t="shared" si="4"/>
        <v>0.25799274980711218</v>
      </c>
      <c r="Z21" s="54">
        <f t="shared" si="5"/>
        <v>0.25799274980711218</v>
      </c>
      <c r="AA21" s="54">
        <f t="shared" si="6"/>
        <v>0.25799274980711218</v>
      </c>
      <c r="AB21" s="54">
        <f t="shared" si="10"/>
        <v>1</v>
      </c>
      <c r="AC21" s="178">
        <f t="shared" si="11"/>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21"/>
        <v>0</v>
      </c>
      <c r="M22" s="46">
        <f t="shared" si="15"/>
        <v>3542096589</v>
      </c>
      <c r="N22" s="47">
        <f t="shared" si="2"/>
        <v>4.439269596937988E-4</v>
      </c>
      <c r="O22" s="45">
        <v>0</v>
      </c>
      <c r="P22" s="45">
        <v>3542096589</v>
      </c>
      <c r="Q22" s="45">
        <f t="shared" si="16"/>
        <v>0</v>
      </c>
      <c r="R22" s="45">
        <v>40361656.390000001</v>
      </c>
      <c r="S22" s="45">
        <f t="shared" si="17"/>
        <v>3501734932.6100001</v>
      </c>
      <c r="T22" s="45">
        <f t="shared" si="18"/>
        <v>3501734932.6100001</v>
      </c>
      <c r="U22" s="45">
        <v>40361656.390000001</v>
      </c>
      <c r="V22" s="45">
        <f t="shared" si="19"/>
        <v>0</v>
      </c>
      <c r="W22" s="45">
        <v>40361656.390000001</v>
      </c>
      <c r="X22" s="48">
        <f t="shared" si="20"/>
        <v>0</v>
      </c>
      <c r="Y22" s="54">
        <f t="shared" si="4"/>
        <v>1.1394849173606203E-2</v>
      </c>
      <c r="Z22" s="54">
        <f t="shared" si="5"/>
        <v>1.1394849173606203E-2</v>
      </c>
      <c r="AA22" s="54">
        <f t="shared" si="6"/>
        <v>1.1394849173606203E-2</v>
      </c>
      <c r="AB22" s="54">
        <f t="shared" si="10"/>
        <v>1</v>
      </c>
      <c r="AC22" s="178">
        <f t="shared" si="11"/>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21"/>
        <v>0</v>
      </c>
      <c r="M23" s="46">
        <f t="shared" si="15"/>
        <v>2538628628</v>
      </c>
      <c r="N23" s="47">
        <f t="shared" si="2"/>
        <v>3.1816345497733678E-4</v>
      </c>
      <c r="O23" s="45">
        <v>0</v>
      </c>
      <c r="P23" s="45">
        <v>2538628628</v>
      </c>
      <c r="Q23" s="45">
        <f t="shared" si="16"/>
        <v>0</v>
      </c>
      <c r="R23" s="45">
        <v>797742686</v>
      </c>
      <c r="S23" s="45">
        <f t="shared" si="17"/>
        <v>1740885942</v>
      </c>
      <c r="T23" s="45">
        <f t="shared" si="18"/>
        <v>1740885942</v>
      </c>
      <c r="U23" s="45">
        <v>797742686</v>
      </c>
      <c r="V23" s="45">
        <f t="shared" si="19"/>
        <v>0</v>
      </c>
      <c r="W23" s="45">
        <v>797742686</v>
      </c>
      <c r="X23" s="48">
        <f t="shared" si="20"/>
        <v>0</v>
      </c>
      <c r="Y23" s="54">
        <f t="shared" si="4"/>
        <v>0.31424158587090512</v>
      </c>
      <c r="Z23" s="54">
        <f t="shared" si="5"/>
        <v>0.31424158587090512</v>
      </c>
      <c r="AA23" s="54">
        <f t="shared" si="6"/>
        <v>0.31424158587090512</v>
      </c>
      <c r="AB23" s="54">
        <f t="shared" si="10"/>
        <v>1</v>
      </c>
      <c r="AC23" s="178">
        <f t="shared" si="11"/>
        <v>1</v>
      </c>
    </row>
    <row r="24" spans="1:29" ht="42" customHeight="1" x14ac:dyDescent="0.25">
      <c r="A24" s="113" t="s">
        <v>68</v>
      </c>
      <c r="B24" s="32" t="s">
        <v>41</v>
      </c>
      <c r="C24" s="32">
        <v>20</v>
      </c>
      <c r="D24" s="32" t="s">
        <v>38</v>
      </c>
      <c r="E24" s="39" t="s">
        <v>69</v>
      </c>
      <c r="F24" s="40">
        <f t="shared" ref="F24:K24" si="22">SUM(F25:F31)</f>
        <v>16155620000</v>
      </c>
      <c r="G24" s="40">
        <f t="shared" si="22"/>
        <v>0</v>
      </c>
      <c r="H24" s="40">
        <f t="shared" si="22"/>
        <v>0</v>
      </c>
      <c r="I24" s="40">
        <f t="shared" si="22"/>
        <v>0</v>
      </c>
      <c r="J24" s="40">
        <f t="shared" si="22"/>
        <v>0</v>
      </c>
      <c r="K24" s="40">
        <f t="shared" si="22"/>
        <v>0</v>
      </c>
      <c r="L24" s="59">
        <f t="shared" si="21"/>
        <v>0</v>
      </c>
      <c r="M24" s="41">
        <f>SUM(M25:M31)</f>
        <v>16155620000</v>
      </c>
      <c r="N24" s="318">
        <f t="shared" si="2"/>
        <v>2.0247655839879552E-3</v>
      </c>
      <c r="O24" s="40">
        <f t="shared" ref="O24:X24" si="23">SUM(O25:O31)</f>
        <v>0</v>
      </c>
      <c r="P24" s="40">
        <f>SUM(P25:P31)</f>
        <v>16155620000</v>
      </c>
      <c r="Q24" s="40">
        <f t="shared" si="23"/>
        <v>0</v>
      </c>
      <c r="R24" s="40">
        <f t="shared" si="23"/>
        <v>7480471046.3299999</v>
      </c>
      <c r="S24" s="40">
        <f t="shared" si="23"/>
        <v>8675148953.6700001</v>
      </c>
      <c r="T24" s="40">
        <f t="shared" si="23"/>
        <v>8675148953.6700001</v>
      </c>
      <c r="U24" s="40">
        <f t="shared" si="23"/>
        <v>6310827098.3299999</v>
      </c>
      <c r="V24" s="40">
        <f t="shared" si="23"/>
        <v>1169643948.0000002</v>
      </c>
      <c r="W24" s="40">
        <f t="shared" si="23"/>
        <v>6310827098.3299999</v>
      </c>
      <c r="X24" s="40">
        <f t="shared" si="23"/>
        <v>0</v>
      </c>
      <c r="Y24" s="176">
        <f t="shared" si="4"/>
        <v>0.46302593440115575</v>
      </c>
      <c r="Z24" s="176">
        <f t="shared" si="5"/>
        <v>0.39062735434047097</v>
      </c>
      <c r="AA24" s="176">
        <f t="shared" si="6"/>
        <v>0.39062735434047097</v>
      </c>
      <c r="AB24" s="176">
        <f t="shared" si="10"/>
        <v>0.84364033484577949</v>
      </c>
      <c r="AC24" s="177">
        <f>+W24/U24</f>
        <v>1</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21"/>
        <v>0</v>
      </c>
      <c r="M25" s="46">
        <f t="shared" ref="M25:M31" si="24">+F25+L25</f>
        <v>4723382773</v>
      </c>
      <c r="N25" s="47">
        <f t="shared" si="2"/>
        <v>5.9197622120178576E-4</v>
      </c>
      <c r="O25" s="45">
        <v>0</v>
      </c>
      <c r="P25" s="45">
        <v>4723382773</v>
      </c>
      <c r="Q25" s="45">
        <f t="shared" ref="Q25:Q31" si="25">M25-P25</f>
        <v>0</v>
      </c>
      <c r="R25" s="45">
        <v>2292824965.2600002</v>
      </c>
      <c r="S25" s="45">
        <f t="shared" ref="S25:S31" si="26">+M25-R25</f>
        <v>2430557807.7399998</v>
      </c>
      <c r="T25" s="45">
        <f t="shared" ref="T25:T31" si="27">P25-R25</f>
        <v>2430557807.7399998</v>
      </c>
      <c r="U25" s="45">
        <v>1926325565.26</v>
      </c>
      <c r="V25" s="45">
        <f t="shared" ref="V25:V31" si="28">+R25-U25</f>
        <v>366499400.00000024</v>
      </c>
      <c r="W25" s="45">
        <v>1926325565.26</v>
      </c>
      <c r="X25" s="48">
        <f t="shared" ref="X25:X31" si="29">+U25-W25</f>
        <v>0</v>
      </c>
      <c r="Y25" s="54">
        <f t="shared" si="4"/>
        <v>0.48542010576960715</v>
      </c>
      <c r="Z25" s="54">
        <f t="shared" si="5"/>
        <v>0.40782753755874784</v>
      </c>
      <c r="AA25" s="54">
        <f t="shared" si="6"/>
        <v>0.40782753755874784</v>
      </c>
      <c r="AB25" s="54">
        <f t="shared" si="10"/>
        <v>0.84015378166538757</v>
      </c>
      <c r="AC25" s="178">
        <f t="shared" si="11"/>
        <v>1</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21"/>
        <v>0</v>
      </c>
      <c r="M26" s="46">
        <f t="shared" si="24"/>
        <v>3345735170</v>
      </c>
      <c r="N26" s="47">
        <f t="shared" si="2"/>
        <v>4.1931720511834836E-4</v>
      </c>
      <c r="O26" s="45">
        <v>0</v>
      </c>
      <c r="P26" s="45">
        <v>3345735170</v>
      </c>
      <c r="Q26" s="45">
        <f t="shared" si="25"/>
        <v>0</v>
      </c>
      <c r="R26" s="45">
        <v>1624071569.25</v>
      </c>
      <c r="S26" s="45">
        <f t="shared" si="26"/>
        <v>1721663600.75</v>
      </c>
      <c r="T26" s="45">
        <f t="shared" si="27"/>
        <v>1721663600.75</v>
      </c>
      <c r="U26" s="45">
        <v>1364465269.25</v>
      </c>
      <c r="V26" s="45">
        <f t="shared" si="28"/>
        <v>259606300</v>
      </c>
      <c r="W26" s="45">
        <v>1364465269.25</v>
      </c>
      <c r="X26" s="48">
        <f t="shared" si="29"/>
        <v>0</v>
      </c>
      <c r="Y26" s="54">
        <f t="shared" si="4"/>
        <v>0.48541545780803685</v>
      </c>
      <c r="Z26" s="54">
        <f t="shared" si="5"/>
        <v>0.40782225726789967</v>
      </c>
      <c r="AA26" s="54">
        <f t="shared" si="6"/>
        <v>0.40782225726789967</v>
      </c>
      <c r="AB26" s="54">
        <f t="shared" si="10"/>
        <v>0.84015094844626415</v>
      </c>
      <c r="AC26" s="178">
        <f t="shared" si="11"/>
        <v>1</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21"/>
        <v>0</v>
      </c>
      <c r="M27" s="46">
        <f t="shared" si="24"/>
        <v>4185155210</v>
      </c>
      <c r="N27" s="47">
        <f t="shared" si="2"/>
        <v>5.245207694199222E-4</v>
      </c>
      <c r="O27" s="45">
        <v>0</v>
      </c>
      <c r="P27" s="45">
        <v>4185155210</v>
      </c>
      <c r="Q27" s="45">
        <f t="shared" si="25"/>
        <v>0</v>
      </c>
      <c r="R27" s="45">
        <v>1701609798.8699999</v>
      </c>
      <c r="S27" s="45">
        <f t="shared" si="26"/>
        <v>2483545411.1300001</v>
      </c>
      <c r="T27" s="45">
        <f t="shared" si="27"/>
        <v>2483545411.1300001</v>
      </c>
      <c r="U27" s="45">
        <v>1443531150.8699999</v>
      </c>
      <c r="V27" s="45">
        <f t="shared" si="28"/>
        <v>258078648</v>
      </c>
      <c r="W27" s="45">
        <v>1443531150.8699999</v>
      </c>
      <c r="X27" s="48">
        <f t="shared" si="29"/>
        <v>0</v>
      </c>
      <c r="Y27" s="54">
        <f t="shared" si="4"/>
        <v>0.40658224450175168</v>
      </c>
      <c r="Z27" s="54">
        <f t="shared" si="5"/>
        <v>0.34491699314300933</v>
      </c>
      <c r="AA27" s="54">
        <f t="shared" si="6"/>
        <v>0.34491699314300933</v>
      </c>
      <c r="AB27" s="54">
        <f t="shared" si="10"/>
        <v>0.84833265054574547</v>
      </c>
      <c r="AC27" s="178">
        <f t="shared" si="11"/>
        <v>1</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21"/>
        <v>0</v>
      </c>
      <c r="M28" s="46">
        <f t="shared" si="24"/>
        <v>1642600502</v>
      </c>
      <c r="N28" s="47">
        <f t="shared" si="2"/>
        <v>2.058652632762431E-4</v>
      </c>
      <c r="O28" s="45">
        <v>0</v>
      </c>
      <c r="P28" s="45">
        <v>1642600502</v>
      </c>
      <c r="Q28" s="45">
        <f t="shared" si="25"/>
        <v>0</v>
      </c>
      <c r="R28" s="45">
        <v>781979266.66999996</v>
      </c>
      <c r="S28" s="45">
        <f t="shared" si="26"/>
        <v>860621235.33000004</v>
      </c>
      <c r="T28" s="45">
        <f t="shared" si="27"/>
        <v>860621235.33000004</v>
      </c>
      <c r="U28" s="45">
        <v>662260266.66999996</v>
      </c>
      <c r="V28" s="45">
        <f t="shared" si="28"/>
        <v>119719000</v>
      </c>
      <c r="W28" s="45">
        <v>662260266.66999996</v>
      </c>
      <c r="X28" s="48">
        <f t="shared" si="29"/>
        <v>0</v>
      </c>
      <c r="Y28" s="54">
        <f t="shared" si="4"/>
        <v>0.47606174825703296</v>
      </c>
      <c r="Z28" s="54">
        <f t="shared" si="5"/>
        <v>0.403177927842859</v>
      </c>
      <c r="AA28" s="54">
        <f t="shared" si="6"/>
        <v>0.403177927842859</v>
      </c>
      <c r="AB28" s="54">
        <f t="shared" si="10"/>
        <v>0.84690259051264316</v>
      </c>
      <c r="AC28" s="178">
        <f t="shared" si="11"/>
        <v>1</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21"/>
        <v>0</v>
      </c>
      <c r="M29" s="46">
        <f t="shared" si="24"/>
        <v>205484375</v>
      </c>
      <c r="N29" s="47">
        <f t="shared" si="2"/>
        <v>2.5753124333654482E-5</v>
      </c>
      <c r="O29" s="45">
        <v>0</v>
      </c>
      <c r="P29" s="45">
        <v>205484375</v>
      </c>
      <c r="Q29" s="45">
        <f t="shared" si="25"/>
        <v>0</v>
      </c>
      <c r="R29" s="45">
        <v>102478954.73</v>
      </c>
      <c r="S29" s="45">
        <f t="shared" si="26"/>
        <v>103005420.27</v>
      </c>
      <c r="T29" s="45">
        <f t="shared" si="27"/>
        <v>103005420.27</v>
      </c>
      <c r="U29" s="45">
        <v>86390654.730000004</v>
      </c>
      <c r="V29" s="45">
        <f t="shared" si="28"/>
        <v>16088300</v>
      </c>
      <c r="W29" s="45">
        <v>86390654.730000004</v>
      </c>
      <c r="X29" s="48">
        <f t="shared" si="29"/>
        <v>0</v>
      </c>
      <c r="Y29" s="54">
        <f t="shared" si="4"/>
        <v>0.49871896454414116</v>
      </c>
      <c r="Z29" s="54">
        <f t="shared" si="5"/>
        <v>0.42042444701695691</v>
      </c>
      <c r="AA29" s="54">
        <f t="shared" si="6"/>
        <v>0.42042444701695691</v>
      </c>
      <c r="AB29" s="54">
        <f t="shared" si="10"/>
        <v>0.84300874221065547</v>
      </c>
      <c r="AC29" s="178">
        <f t="shared" si="11"/>
        <v>1</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21"/>
        <v>0</v>
      </c>
      <c r="M30" s="46">
        <f t="shared" si="24"/>
        <v>1231955838</v>
      </c>
      <c r="N30" s="47">
        <f t="shared" si="2"/>
        <v>1.5439963194080085E-4</v>
      </c>
      <c r="O30" s="45">
        <v>0</v>
      </c>
      <c r="P30" s="45">
        <v>1231955838</v>
      </c>
      <c r="Q30" s="45">
        <f t="shared" si="25"/>
        <v>0</v>
      </c>
      <c r="R30" s="45">
        <v>586501517.34000003</v>
      </c>
      <c r="S30" s="45">
        <f t="shared" si="26"/>
        <v>645454320.65999997</v>
      </c>
      <c r="T30" s="45">
        <f t="shared" si="27"/>
        <v>645454320.65999997</v>
      </c>
      <c r="U30" s="45">
        <v>496710917.33999997</v>
      </c>
      <c r="V30" s="45">
        <f t="shared" si="28"/>
        <v>89790600.00000006</v>
      </c>
      <c r="W30" s="45">
        <v>496710917.33999997</v>
      </c>
      <c r="X30" s="48">
        <f t="shared" si="29"/>
        <v>0</v>
      </c>
      <c r="Y30" s="54">
        <f t="shared" si="4"/>
        <v>0.47607349163761181</v>
      </c>
      <c r="Z30" s="54">
        <f t="shared" si="5"/>
        <v>0.40318889851309747</v>
      </c>
      <c r="AA30" s="54">
        <f t="shared" si="6"/>
        <v>0.40318889851309747</v>
      </c>
      <c r="AB30" s="54">
        <f t="shared" si="10"/>
        <v>0.84690474390035098</v>
      </c>
      <c r="AC30" s="178">
        <f t="shared" si="11"/>
        <v>1</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21"/>
        <v>0</v>
      </c>
      <c r="M31" s="46">
        <f t="shared" si="24"/>
        <v>821306132</v>
      </c>
      <c r="N31" s="47">
        <f t="shared" si="2"/>
        <v>1.0293336869720066E-4</v>
      </c>
      <c r="O31" s="45">
        <v>0</v>
      </c>
      <c r="P31" s="45">
        <v>821306132</v>
      </c>
      <c r="Q31" s="45">
        <f t="shared" si="25"/>
        <v>0</v>
      </c>
      <c r="R31" s="45">
        <v>391004974.20999998</v>
      </c>
      <c r="S31" s="45">
        <f t="shared" si="26"/>
        <v>430301157.79000002</v>
      </c>
      <c r="T31" s="45">
        <f t="shared" si="27"/>
        <v>430301157.79000002</v>
      </c>
      <c r="U31" s="45">
        <v>331143274.20999998</v>
      </c>
      <c r="V31" s="45">
        <f t="shared" si="28"/>
        <v>59861700</v>
      </c>
      <c r="W31" s="45">
        <v>331143274.20999998</v>
      </c>
      <c r="X31" s="48">
        <f t="shared" si="29"/>
        <v>0</v>
      </c>
      <c r="Y31" s="54">
        <f t="shared" si="4"/>
        <v>0.47607701802718305</v>
      </c>
      <c r="Z31" s="54">
        <f t="shared" si="5"/>
        <v>0.403191040840786</v>
      </c>
      <c r="AA31" s="54">
        <f t="shared" si="6"/>
        <v>0.403191040840786</v>
      </c>
      <c r="AB31" s="54">
        <f t="shared" si="10"/>
        <v>0.84690297068228693</v>
      </c>
      <c r="AC31" s="178">
        <f t="shared" si="11"/>
        <v>1</v>
      </c>
    </row>
    <row r="32" spans="1:29" ht="42" customHeight="1" x14ac:dyDescent="0.25">
      <c r="A32" s="113" t="s">
        <v>84</v>
      </c>
      <c r="B32" s="32" t="s">
        <v>41</v>
      </c>
      <c r="C32" s="32">
        <v>20</v>
      </c>
      <c r="D32" s="32" t="s">
        <v>38</v>
      </c>
      <c r="E32" s="39" t="s">
        <v>85</v>
      </c>
      <c r="F32" s="40">
        <f t="shared" ref="F32:K32" si="30">+F33+F37+F38</f>
        <v>5485571000</v>
      </c>
      <c r="G32" s="40">
        <f t="shared" si="30"/>
        <v>0</v>
      </c>
      <c r="H32" s="40">
        <f t="shared" si="30"/>
        <v>0</v>
      </c>
      <c r="I32" s="40">
        <f t="shared" si="30"/>
        <v>0</v>
      </c>
      <c r="J32" s="40">
        <f t="shared" si="30"/>
        <v>0</v>
      </c>
      <c r="K32" s="40">
        <f t="shared" si="30"/>
        <v>0</v>
      </c>
      <c r="L32" s="59">
        <f t="shared" si="21"/>
        <v>0</v>
      </c>
      <c r="M32" s="41">
        <f>+M33+M37+M38</f>
        <v>5485571000</v>
      </c>
      <c r="N32" s="318">
        <f t="shared" si="2"/>
        <v>6.8750040972258525E-4</v>
      </c>
      <c r="O32" s="40">
        <f t="shared" ref="O32:X32" si="31">+O33+O37+O38</f>
        <v>0</v>
      </c>
      <c r="P32" s="40">
        <f>+P33+P37+P38</f>
        <v>5485571000</v>
      </c>
      <c r="Q32" s="40">
        <f t="shared" si="31"/>
        <v>0</v>
      </c>
      <c r="R32" s="40">
        <f t="shared" si="31"/>
        <v>2484529442</v>
      </c>
      <c r="S32" s="40">
        <f t="shared" si="31"/>
        <v>3001041558</v>
      </c>
      <c r="T32" s="40">
        <f t="shared" si="31"/>
        <v>3001041558</v>
      </c>
      <c r="U32" s="40">
        <f t="shared" si="31"/>
        <v>2484529442</v>
      </c>
      <c r="V32" s="40">
        <f t="shared" si="31"/>
        <v>0</v>
      </c>
      <c r="W32" s="40">
        <f t="shared" si="31"/>
        <v>2484529442</v>
      </c>
      <c r="X32" s="40">
        <f t="shared" si="31"/>
        <v>0</v>
      </c>
      <c r="Y32" s="176">
        <f t="shared" si="4"/>
        <v>0.45292084306264563</v>
      </c>
      <c r="Z32" s="176">
        <f t="shared" si="5"/>
        <v>0.45292084306264563</v>
      </c>
      <c r="AA32" s="176">
        <f t="shared" si="6"/>
        <v>0.45292084306264563</v>
      </c>
      <c r="AB32" s="176">
        <f t="shared" si="10"/>
        <v>1</v>
      </c>
      <c r="AC32" s="177">
        <f t="shared" si="11"/>
        <v>1</v>
      </c>
    </row>
    <row r="33" spans="1:29" s="6" customFormat="1" ht="42" customHeight="1" x14ac:dyDescent="0.25">
      <c r="A33" s="113" t="s">
        <v>86</v>
      </c>
      <c r="B33" s="32" t="s">
        <v>41</v>
      </c>
      <c r="C33" s="32">
        <v>20</v>
      </c>
      <c r="D33" s="32" t="s">
        <v>38</v>
      </c>
      <c r="E33" s="39" t="s">
        <v>87</v>
      </c>
      <c r="F33" s="40">
        <f t="shared" ref="F33:K33" si="32">+F34+F35+F36</f>
        <v>2405455726</v>
      </c>
      <c r="G33" s="40">
        <f t="shared" si="32"/>
        <v>0</v>
      </c>
      <c r="H33" s="40">
        <f t="shared" si="32"/>
        <v>0</v>
      </c>
      <c r="I33" s="40">
        <f t="shared" si="32"/>
        <v>0</v>
      </c>
      <c r="J33" s="40">
        <f t="shared" si="32"/>
        <v>0</v>
      </c>
      <c r="K33" s="40">
        <f t="shared" si="32"/>
        <v>0</v>
      </c>
      <c r="L33" s="59">
        <f t="shared" si="21"/>
        <v>0</v>
      </c>
      <c r="M33" s="41">
        <f>+M34+M35+M36</f>
        <v>2405455726</v>
      </c>
      <c r="N33" s="318">
        <f t="shared" si="2"/>
        <v>3.0147304577673659E-4</v>
      </c>
      <c r="O33" s="40">
        <f t="shared" ref="O33:X33" si="33">+O34+O35+O36</f>
        <v>0</v>
      </c>
      <c r="P33" s="40">
        <f>+P34+P35+P36</f>
        <v>2405455726</v>
      </c>
      <c r="Q33" s="40">
        <f t="shared" si="33"/>
        <v>0</v>
      </c>
      <c r="R33" s="40">
        <f t="shared" si="33"/>
        <v>1213757070</v>
      </c>
      <c r="S33" s="40">
        <f t="shared" si="33"/>
        <v>1191698656</v>
      </c>
      <c r="T33" s="40">
        <f t="shared" si="33"/>
        <v>1191698656</v>
      </c>
      <c r="U33" s="40">
        <f t="shared" si="33"/>
        <v>1213757070</v>
      </c>
      <c r="V33" s="40">
        <f t="shared" si="33"/>
        <v>0</v>
      </c>
      <c r="W33" s="40">
        <f t="shared" si="33"/>
        <v>1213757070</v>
      </c>
      <c r="X33" s="40">
        <f t="shared" si="33"/>
        <v>0</v>
      </c>
      <c r="Y33" s="176">
        <f t="shared" si="4"/>
        <v>0.50458508002487346</v>
      </c>
      <c r="Z33" s="176">
        <f t="shared" si="5"/>
        <v>0.50458508002487346</v>
      </c>
      <c r="AA33" s="176">
        <f t="shared" si="6"/>
        <v>0.50458508002487346</v>
      </c>
      <c r="AB33" s="176">
        <f t="shared" si="10"/>
        <v>1</v>
      </c>
      <c r="AC33" s="177">
        <f t="shared" si="11"/>
        <v>1</v>
      </c>
    </row>
    <row r="34" spans="1:29" ht="42" customHeight="1" x14ac:dyDescent="0.25">
      <c r="A34" s="114" t="s">
        <v>88</v>
      </c>
      <c r="B34" s="43" t="s">
        <v>41</v>
      </c>
      <c r="C34" s="43">
        <v>20</v>
      </c>
      <c r="D34" s="43" t="s">
        <v>38</v>
      </c>
      <c r="E34" s="44" t="s">
        <v>89</v>
      </c>
      <c r="F34" s="45">
        <v>1189548954</v>
      </c>
      <c r="G34" s="45">
        <v>0</v>
      </c>
      <c r="H34" s="45">
        <v>0</v>
      </c>
      <c r="I34" s="45">
        <v>0</v>
      </c>
      <c r="J34" s="45">
        <v>0</v>
      </c>
      <c r="K34" s="45">
        <v>0</v>
      </c>
      <c r="L34" s="45">
        <f t="shared" si="21"/>
        <v>0</v>
      </c>
      <c r="M34" s="46">
        <f t="shared" ref="M34:M39" si="34">+F34+L34</f>
        <v>1189548954</v>
      </c>
      <c r="N34" s="47">
        <f t="shared" si="2"/>
        <v>1.4908482512760709E-4</v>
      </c>
      <c r="O34" s="45">
        <v>0</v>
      </c>
      <c r="P34" s="45">
        <v>1189548954</v>
      </c>
      <c r="Q34" s="45">
        <f t="shared" ref="Q34:Q39" si="35">M34-P34</f>
        <v>0</v>
      </c>
      <c r="R34" s="45">
        <v>828839215</v>
      </c>
      <c r="S34" s="45">
        <f t="shared" ref="S34:S39" si="36">+M34-R34</f>
        <v>360709739</v>
      </c>
      <c r="T34" s="45">
        <f t="shared" ref="T34:T39" si="37">P34-R34</f>
        <v>360709739</v>
      </c>
      <c r="U34" s="45">
        <v>828839215</v>
      </c>
      <c r="V34" s="45">
        <f t="shared" ref="V34:V39" si="38">+R34-U34</f>
        <v>0</v>
      </c>
      <c r="W34" s="45">
        <v>828839215</v>
      </c>
      <c r="X34" s="48">
        <f t="shared" ref="X34:X39" si="39">+U34-W34</f>
        <v>0</v>
      </c>
      <c r="Y34" s="54">
        <f t="shared" si="4"/>
        <v>0.69676763803030506</v>
      </c>
      <c r="Z34" s="54">
        <f t="shared" si="5"/>
        <v>0.69676763803030506</v>
      </c>
      <c r="AA34" s="54">
        <f t="shared" si="6"/>
        <v>0.69676763803030506</v>
      </c>
      <c r="AB34" s="54">
        <f t="shared" si="10"/>
        <v>1</v>
      </c>
      <c r="AC34" s="178">
        <f t="shared" si="11"/>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21"/>
        <v>0</v>
      </c>
      <c r="M35" s="46">
        <f t="shared" si="34"/>
        <v>981930367</v>
      </c>
      <c r="N35" s="47">
        <f t="shared" si="2"/>
        <v>1.230642224176022E-4</v>
      </c>
      <c r="O35" s="45">
        <v>0</v>
      </c>
      <c r="P35" s="45">
        <v>981930367</v>
      </c>
      <c r="Q35" s="45">
        <f t="shared" si="35"/>
        <v>0</v>
      </c>
      <c r="R35" s="45">
        <v>294179617</v>
      </c>
      <c r="S35" s="45">
        <f t="shared" si="36"/>
        <v>687750750</v>
      </c>
      <c r="T35" s="45">
        <f t="shared" si="37"/>
        <v>687750750</v>
      </c>
      <c r="U35" s="45">
        <v>294179617</v>
      </c>
      <c r="V35" s="45">
        <f t="shared" si="38"/>
        <v>0</v>
      </c>
      <c r="W35" s="45">
        <v>294179617</v>
      </c>
      <c r="X35" s="48">
        <f t="shared" si="39"/>
        <v>0</v>
      </c>
      <c r="Y35" s="54">
        <f t="shared" si="4"/>
        <v>0.29959315536678988</v>
      </c>
      <c r="Z35" s="54">
        <f t="shared" si="5"/>
        <v>0.29959315536678988</v>
      </c>
      <c r="AA35" s="54">
        <f t="shared" si="6"/>
        <v>0.29959315536678988</v>
      </c>
      <c r="AB35" s="54">
        <f t="shared" si="10"/>
        <v>1</v>
      </c>
      <c r="AC35" s="178">
        <f t="shared" si="11"/>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21"/>
        <v>0</v>
      </c>
      <c r="M36" s="46">
        <f t="shared" si="34"/>
        <v>233976405</v>
      </c>
      <c r="N36" s="52">
        <f t="shared" si="2"/>
        <v>2.9323998231527319E-5</v>
      </c>
      <c r="O36" s="45">
        <v>0</v>
      </c>
      <c r="P36" s="45">
        <v>233976405</v>
      </c>
      <c r="Q36" s="45">
        <f t="shared" si="35"/>
        <v>0</v>
      </c>
      <c r="R36" s="45">
        <v>90738238</v>
      </c>
      <c r="S36" s="45">
        <f t="shared" si="36"/>
        <v>143238167</v>
      </c>
      <c r="T36" s="45">
        <f t="shared" si="37"/>
        <v>143238167</v>
      </c>
      <c r="U36" s="45">
        <v>90738238</v>
      </c>
      <c r="V36" s="45">
        <f t="shared" si="38"/>
        <v>0</v>
      </c>
      <c r="W36" s="45">
        <v>90738238</v>
      </c>
      <c r="X36" s="48">
        <f t="shared" si="39"/>
        <v>0</v>
      </c>
      <c r="Y36" s="54">
        <f t="shared" si="4"/>
        <v>0.38780935197290511</v>
      </c>
      <c r="Z36" s="54">
        <f t="shared" si="5"/>
        <v>0.38780935197290511</v>
      </c>
      <c r="AA36" s="54">
        <f t="shared" si="6"/>
        <v>0.38780935197290511</v>
      </c>
      <c r="AB36" s="54">
        <f t="shared" si="10"/>
        <v>1</v>
      </c>
      <c r="AC36" s="178">
        <f t="shared" si="11"/>
        <v>1</v>
      </c>
    </row>
    <row r="37" spans="1:29" ht="42" customHeight="1" x14ac:dyDescent="0.25">
      <c r="A37" s="114" t="s">
        <v>94</v>
      </c>
      <c r="B37" s="43" t="s">
        <v>41</v>
      </c>
      <c r="C37" s="43">
        <v>20</v>
      </c>
      <c r="D37" s="43" t="s">
        <v>38</v>
      </c>
      <c r="E37" s="44" t="s">
        <v>95</v>
      </c>
      <c r="F37" s="45">
        <v>2942173082</v>
      </c>
      <c r="G37" s="45">
        <v>0</v>
      </c>
      <c r="H37" s="45">
        <v>0</v>
      </c>
      <c r="I37" s="45">
        <v>0</v>
      </c>
      <c r="J37" s="45">
        <v>0</v>
      </c>
      <c r="K37" s="45">
        <v>0</v>
      </c>
      <c r="L37" s="45">
        <f t="shared" si="21"/>
        <v>0</v>
      </c>
      <c r="M37" s="46">
        <f t="shared" si="34"/>
        <v>2942173082</v>
      </c>
      <c r="N37" s="47">
        <f t="shared" si="2"/>
        <v>3.6873922502320383E-4</v>
      </c>
      <c r="O37" s="45">
        <v>0</v>
      </c>
      <c r="P37" s="45">
        <v>2942173082</v>
      </c>
      <c r="Q37" s="45">
        <f t="shared" si="35"/>
        <v>0</v>
      </c>
      <c r="R37" s="45">
        <v>1204239407</v>
      </c>
      <c r="S37" s="45">
        <f t="shared" si="36"/>
        <v>1737933675</v>
      </c>
      <c r="T37" s="45">
        <f t="shared" si="37"/>
        <v>1737933675</v>
      </c>
      <c r="U37" s="45">
        <v>1204239407</v>
      </c>
      <c r="V37" s="45">
        <f t="shared" si="38"/>
        <v>0</v>
      </c>
      <c r="W37" s="45">
        <v>1204239407</v>
      </c>
      <c r="X37" s="48">
        <f t="shared" si="39"/>
        <v>0</v>
      </c>
      <c r="Y37" s="54">
        <f t="shared" si="4"/>
        <v>0.40930270702544619</v>
      </c>
      <c r="Z37" s="54">
        <f t="shared" si="5"/>
        <v>0.40930270702544619</v>
      </c>
      <c r="AA37" s="54">
        <f t="shared" si="6"/>
        <v>0.40930270702544619</v>
      </c>
      <c r="AB37" s="54">
        <f t="shared" si="10"/>
        <v>1</v>
      </c>
      <c r="AC37" s="178">
        <f t="shared" si="11"/>
        <v>1</v>
      </c>
    </row>
    <row r="38" spans="1:29" ht="42" customHeight="1" x14ac:dyDescent="0.25">
      <c r="A38" s="114" t="s">
        <v>96</v>
      </c>
      <c r="B38" s="43" t="s">
        <v>41</v>
      </c>
      <c r="C38" s="43">
        <v>20</v>
      </c>
      <c r="D38" s="43" t="s">
        <v>38</v>
      </c>
      <c r="E38" s="44" t="s">
        <v>97</v>
      </c>
      <c r="F38" s="45">
        <v>137942192</v>
      </c>
      <c r="G38" s="45">
        <v>0</v>
      </c>
      <c r="H38" s="45">
        <v>0</v>
      </c>
      <c r="I38" s="45">
        <v>0</v>
      </c>
      <c r="J38" s="45">
        <v>0</v>
      </c>
      <c r="K38" s="45">
        <v>0</v>
      </c>
      <c r="L38" s="45">
        <f t="shared" si="21"/>
        <v>0</v>
      </c>
      <c r="M38" s="46">
        <f t="shared" si="34"/>
        <v>137942192</v>
      </c>
      <c r="N38" s="52">
        <f t="shared" si="2"/>
        <v>1.7288138922644792E-5</v>
      </c>
      <c r="O38" s="45">
        <v>0</v>
      </c>
      <c r="P38" s="45">
        <v>137942192</v>
      </c>
      <c r="Q38" s="45">
        <f t="shared" si="35"/>
        <v>0</v>
      </c>
      <c r="R38" s="45">
        <v>66532965</v>
      </c>
      <c r="S38" s="45">
        <f t="shared" si="36"/>
        <v>71409227</v>
      </c>
      <c r="T38" s="45">
        <f t="shared" si="37"/>
        <v>71409227</v>
      </c>
      <c r="U38" s="45">
        <v>66532965</v>
      </c>
      <c r="V38" s="45">
        <f t="shared" si="38"/>
        <v>0</v>
      </c>
      <c r="W38" s="45">
        <v>66532965</v>
      </c>
      <c r="X38" s="48">
        <f t="shared" si="39"/>
        <v>0</v>
      </c>
      <c r="Y38" s="54">
        <f t="shared" si="4"/>
        <v>0.4823249800177164</v>
      </c>
      <c r="Z38" s="54">
        <f t="shared" si="5"/>
        <v>0.4823249800177164</v>
      </c>
      <c r="AA38" s="54">
        <f t="shared" si="6"/>
        <v>0.4823249800177164</v>
      </c>
      <c r="AB38" s="54">
        <f t="shared" si="10"/>
        <v>1</v>
      </c>
      <c r="AC38" s="178">
        <f t="shared" si="11"/>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21"/>
        <v>0</v>
      </c>
      <c r="M39" s="41">
        <f t="shared" si="34"/>
        <v>7134940000</v>
      </c>
      <c r="N39" s="318">
        <f t="shared" si="2"/>
        <v>8.9421396119858116E-4</v>
      </c>
      <c r="O39" s="59">
        <v>7134940000</v>
      </c>
      <c r="P39" s="59">
        <v>0</v>
      </c>
      <c r="Q39" s="59">
        <f t="shared" si="35"/>
        <v>7134940000</v>
      </c>
      <c r="R39" s="60">
        <v>0</v>
      </c>
      <c r="S39" s="59">
        <f t="shared" si="36"/>
        <v>7134940000</v>
      </c>
      <c r="T39" s="59">
        <f t="shared" si="37"/>
        <v>0</v>
      </c>
      <c r="U39" s="60">
        <v>0</v>
      </c>
      <c r="V39" s="59">
        <f t="shared" si="38"/>
        <v>0</v>
      </c>
      <c r="W39" s="60">
        <v>0</v>
      </c>
      <c r="X39" s="61">
        <f t="shared" si="39"/>
        <v>0</v>
      </c>
      <c r="Y39" s="176">
        <f t="shared" si="4"/>
        <v>0</v>
      </c>
      <c r="Z39" s="176">
        <f t="shared" si="5"/>
        <v>0</v>
      </c>
      <c r="AA39" s="176">
        <f t="shared" si="6"/>
        <v>0</v>
      </c>
      <c r="AB39" s="54" t="s">
        <v>40</v>
      </c>
      <c r="AC39" s="178" t="s">
        <v>40</v>
      </c>
    </row>
    <row r="40" spans="1:29" ht="42" customHeight="1" x14ac:dyDescent="0.25">
      <c r="A40" s="113" t="s">
        <v>100</v>
      </c>
      <c r="B40" s="32" t="s">
        <v>41</v>
      </c>
      <c r="C40" s="32">
        <v>20</v>
      </c>
      <c r="D40" s="32" t="s">
        <v>38</v>
      </c>
      <c r="E40" s="39" t="s">
        <v>101</v>
      </c>
      <c r="F40" s="59">
        <f t="shared" ref="F40:K40" si="40">+F41+F48</f>
        <v>22397242000</v>
      </c>
      <c r="G40" s="59">
        <f t="shared" si="40"/>
        <v>0</v>
      </c>
      <c r="H40" s="59">
        <f t="shared" si="40"/>
        <v>0</v>
      </c>
      <c r="I40" s="59">
        <f t="shared" si="40"/>
        <v>0</v>
      </c>
      <c r="J40" s="59">
        <f t="shared" si="40"/>
        <v>1197765733.3900001</v>
      </c>
      <c r="K40" s="59">
        <f t="shared" si="40"/>
        <v>1197765733.3899999</v>
      </c>
      <c r="L40" s="59">
        <f t="shared" si="21"/>
        <v>0</v>
      </c>
      <c r="M40" s="59">
        <f>+M41+M48</f>
        <v>22397242000</v>
      </c>
      <c r="N40" s="318">
        <f t="shared" si="2"/>
        <v>2.8070210105121045E-3</v>
      </c>
      <c r="O40" s="59">
        <f t="shared" ref="O40:X40" si="41">+O41+O48</f>
        <v>0</v>
      </c>
      <c r="P40" s="59">
        <f>+P41+P48</f>
        <v>22319163049.320004</v>
      </c>
      <c r="Q40" s="59">
        <f>+Q41+Q48</f>
        <v>78078950.679999992</v>
      </c>
      <c r="R40" s="59">
        <f t="shared" si="41"/>
        <v>19344752717.16</v>
      </c>
      <c r="S40" s="59">
        <f t="shared" si="41"/>
        <v>3037484297.4400005</v>
      </c>
      <c r="T40" s="62">
        <f t="shared" si="41"/>
        <v>2974410332.1600008</v>
      </c>
      <c r="U40" s="59">
        <f>+U41+U48</f>
        <v>9282310036.1599998</v>
      </c>
      <c r="V40" s="59">
        <f t="shared" si="41"/>
        <v>10062442681.000002</v>
      </c>
      <c r="W40" s="59">
        <f>+W41+W48</f>
        <v>9227168701.8199997</v>
      </c>
      <c r="X40" s="59">
        <f t="shared" si="41"/>
        <v>55141334.340000033</v>
      </c>
      <c r="Y40" s="176">
        <f t="shared" si="4"/>
        <v>0.86371137647930041</v>
      </c>
      <c r="Z40" s="176">
        <f t="shared" si="5"/>
        <v>0.41443986880884709</v>
      </c>
      <c r="AA40" s="176">
        <f t="shared" si="6"/>
        <v>0.41197789896720316</v>
      </c>
      <c r="AB40" s="176">
        <f t="shared" ref="AB40:AB98" si="42">+U40/R40</f>
        <v>0.4798360657216369</v>
      </c>
      <c r="AC40" s="177">
        <f t="shared" ref="AC40:AC98" si="43">+W40/U40</f>
        <v>0.99405952460915525</v>
      </c>
    </row>
    <row r="41" spans="1:29" ht="42" customHeight="1" x14ac:dyDescent="0.25">
      <c r="A41" s="113" t="s">
        <v>102</v>
      </c>
      <c r="B41" s="32" t="s">
        <v>41</v>
      </c>
      <c r="C41" s="32">
        <v>20</v>
      </c>
      <c r="D41" s="32" t="s">
        <v>38</v>
      </c>
      <c r="E41" s="39" t="s">
        <v>103</v>
      </c>
      <c r="F41" s="62">
        <f t="shared" ref="F41:K41" si="44">+F42</f>
        <v>128000000</v>
      </c>
      <c r="G41" s="62">
        <f t="shared" si="44"/>
        <v>0</v>
      </c>
      <c r="H41" s="62">
        <f t="shared" si="44"/>
        <v>0</v>
      </c>
      <c r="I41" s="62">
        <f t="shared" si="44"/>
        <v>0</v>
      </c>
      <c r="J41" s="62">
        <f t="shared" si="44"/>
        <v>21520000</v>
      </c>
      <c r="K41" s="62">
        <f t="shared" si="44"/>
        <v>0</v>
      </c>
      <c r="L41" s="59">
        <f t="shared" si="21"/>
        <v>21520000</v>
      </c>
      <c r="M41" s="62">
        <f>+M42</f>
        <v>149520000</v>
      </c>
      <c r="N41" s="319">
        <f t="shared" si="2"/>
        <v>1.873917250578307E-5</v>
      </c>
      <c r="O41" s="62">
        <f t="shared" ref="O41:X41" si="45">+O42</f>
        <v>0</v>
      </c>
      <c r="P41" s="62">
        <f>+P42</f>
        <v>147520000</v>
      </c>
      <c r="Q41" s="62">
        <f>+Q42</f>
        <v>2000000</v>
      </c>
      <c r="R41" s="62">
        <f t="shared" si="45"/>
        <v>125957391.54000001</v>
      </c>
      <c r="S41" s="62">
        <f t="shared" si="45"/>
        <v>23562608.459999993</v>
      </c>
      <c r="T41" s="62">
        <f t="shared" si="45"/>
        <v>21562608.459999993</v>
      </c>
      <c r="U41" s="62">
        <f t="shared" si="45"/>
        <v>125957391.54000001</v>
      </c>
      <c r="V41" s="62">
        <f t="shared" si="45"/>
        <v>0</v>
      </c>
      <c r="W41" s="62">
        <f t="shared" si="45"/>
        <v>125957391.54000001</v>
      </c>
      <c r="X41" s="62">
        <f t="shared" si="45"/>
        <v>0</v>
      </c>
      <c r="Y41" s="176">
        <f t="shared" ref="Y41:Y73" si="46">+R41/M41</f>
        <v>0.84241166091492781</v>
      </c>
      <c r="Z41" s="176">
        <f t="shared" ref="Z41:Z73" si="47">+U41/M41</f>
        <v>0.84241166091492781</v>
      </c>
      <c r="AA41" s="176">
        <f t="shared" ref="AA41:AA73" si="48">+W41/M41</f>
        <v>0.84241166091492781</v>
      </c>
      <c r="AB41" s="176">
        <f t="shared" si="42"/>
        <v>1</v>
      </c>
      <c r="AC41" s="177">
        <f t="shared" si="43"/>
        <v>1</v>
      </c>
    </row>
    <row r="42" spans="1:29" ht="42" customHeight="1" x14ac:dyDescent="0.25">
      <c r="A42" s="113" t="s">
        <v>104</v>
      </c>
      <c r="B42" s="32" t="s">
        <v>41</v>
      </c>
      <c r="C42" s="32">
        <v>20</v>
      </c>
      <c r="D42" s="32" t="s">
        <v>38</v>
      </c>
      <c r="E42" s="39" t="s">
        <v>105</v>
      </c>
      <c r="F42" s="59">
        <f t="shared" ref="F42:K42" si="49">+F45+F43</f>
        <v>128000000</v>
      </c>
      <c r="G42" s="59">
        <f t="shared" si="49"/>
        <v>0</v>
      </c>
      <c r="H42" s="59">
        <f t="shared" si="49"/>
        <v>0</v>
      </c>
      <c r="I42" s="59">
        <f t="shared" si="49"/>
        <v>0</v>
      </c>
      <c r="J42" s="59">
        <f t="shared" si="49"/>
        <v>21520000</v>
      </c>
      <c r="K42" s="59">
        <f t="shared" si="49"/>
        <v>0</v>
      </c>
      <c r="L42" s="59">
        <f t="shared" si="21"/>
        <v>21520000</v>
      </c>
      <c r="M42" s="59">
        <f>+M45+M43</f>
        <v>149520000</v>
      </c>
      <c r="N42" s="319">
        <f t="shared" si="2"/>
        <v>1.873917250578307E-5</v>
      </c>
      <c r="O42" s="59">
        <f t="shared" ref="O42:X42" si="50">+O45+O43</f>
        <v>0</v>
      </c>
      <c r="P42" s="59">
        <f>+P45+P43</f>
        <v>147520000</v>
      </c>
      <c r="Q42" s="59">
        <f>+Q45+Q43</f>
        <v>2000000</v>
      </c>
      <c r="R42" s="59">
        <f t="shared" si="50"/>
        <v>125957391.54000001</v>
      </c>
      <c r="S42" s="59">
        <f t="shared" si="50"/>
        <v>23562608.459999993</v>
      </c>
      <c r="T42" s="59">
        <f t="shared" si="50"/>
        <v>21562608.459999993</v>
      </c>
      <c r="U42" s="59">
        <f t="shared" si="50"/>
        <v>125957391.54000001</v>
      </c>
      <c r="V42" s="59">
        <f t="shared" si="50"/>
        <v>0</v>
      </c>
      <c r="W42" s="59">
        <f t="shared" si="50"/>
        <v>125957391.54000001</v>
      </c>
      <c r="X42" s="59">
        <f t="shared" si="50"/>
        <v>0</v>
      </c>
      <c r="Y42" s="176">
        <f t="shared" si="46"/>
        <v>0.84241166091492781</v>
      </c>
      <c r="Z42" s="176">
        <f t="shared" si="47"/>
        <v>0.84241166091492781</v>
      </c>
      <c r="AA42" s="176">
        <f t="shared" si="48"/>
        <v>0.84241166091492781</v>
      </c>
      <c r="AB42" s="176">
        <f t="shared" si="42"/>
        <v>1</v>
      </c>
      <c r="AC42" s="177">
        <f t="shared" si="43"/>
        <v>1</v>
      </c>
    </row>
    <row r="43" spans="1:29" ht="42" customHeight="1" x14ac:dyDescent="0.25">
      <c r="A43" s="113" t="s">
        <v>106</v>
      </c>
      <c r="B43" s="32" t="s">
        <v>41</v>
      </c>
      <c r="C43" s="32">
        <v>20</v>
      </c>
      <c r="D43" s="32" t="s">
        <v>38</v>
      </c>
      <c r="E43" s="39" t="s">
        <v>107</v>
      </c>
      <c r="F43" s="59">
        <f t="shared" ref="F43:K43" si="51">+F44</f>
        <v>125000000</v>
      </c>
      <c r="G43" s="59">
        <f t="shared" si="51"/>
        <v>0</v>
      </c>
      <c r="H43" s="59">
        <f t="shared" si="51"/>
        <v>0</v>
      </c>
      <c r="I43" s="59">
        <f t="shared" si="51"/>
        <v>0</v>
      </c>
      <c r="J43" s="59">
        <f t="shared" si="51"/>
        <v>20000</v>
      </c>
      <c r="K43" s="59">
        <f t="shared" si="51"/>
        <v>0</v>
      </c>
      <c r="L43" s="59">
        <f t="shared" si="21"/>
        <v>20000</v>
      </c>
      <c r="M43" s="59">
        <f>+M44</f>
        <v>125020000</v>
      </c>
      <c r="N43" s="319">
        <f t="shared" si="2"/>
        <v>1.5668615213168803E-5</v>
      </c>
      <c r="O43" s="59">
        <f t="shared" ref="O43:X43" si="52">+O44</f>
        <v>0</v>
      </c>
      <c r="P43" s="59">
        <f>+P44</f>
        <v>125020000</v>
      </c>
      <c r="Q43" s="59">
        <f>+Q44</f>
        <v>0</v>
      </c>
      <c r="R43" s="59">
        <f t="shared" si="52"/>
        <v>124957391.54000001</v>
      </c>
      <c r="S43" s="59">
        <f t="shared" si="52"/>
        <v>62608.459999993443</v>
      </c>
      <c r="T43" s="59">
        <f t="shared" si="52"/>
        <v>62608.459999993443</v>
      </c>
      <c r="U43" s="59">
        <f t="shared" si="52"/>
        <v>124957391.54000001</v>
      </c>
      <c r="V43" s="59">
        <f t="shared" si="52"/>
        <v>0</v>
      </c>
      <c r="W43" s="59">
        <f t="shared" si="52"/>
        <v>124957391.54000001</v>
      </c>
      <c r="X43" s="59">
        <f t="shared" si="52"/>
        <v>0</v>
      </c>
      <c r="Y43" s="176">
        <f t="shared" si="46"/>
        <v>0.9994992124460087</v>
      </c>
      <c r="Z43" s="176">
        <f t="shared" si="47"/>
        <v>0.9994992124460087</v>
      </c>
      <c r="AA43" s="176">
        <f t="shared" si="48"/>
        <v>0.9994992124460087</v>
      </c>
      <c r="AB43" s="176">
        <f t="shared" si="42"/>
        <v>1</v>
      </c>
      <c r="AC43" s="177">
        <f t="shared" si="43"/>
        <v>1</v>
      </c>
    </row>
    <row r="44" spans="1:29" ht="42" customHeight="1" x14ac:dyDescent="0.25">
      <c r="A44" s="114" t="s">
        <v>108</v>
      </c>
      <c r="B44" s="43" t="s">
        <v>41</v>
      </c>
      <c r="C44" s="43">
        <v>20</v>
      </c>
      <c r="D44" s="43" t="s">
        <v>38</v>
      </c>
      <c r="E44" s="44" t="s">
        <v>109</v>
      </c>
      <c r="F44" s="45">
        <v>125000000</v>
      </c>
      <c r="G44" s="45">
        <v>0</v>
      </c>
      <c r="H44" s="45">
        <v>0</v>
      </c>
      <c r="I44" s="45">
        <v>0</v>
      </c>
      <c r="J44" s="45">
        <v>20000</v>
      </c>
      <c r="K44" s="45">
        <v>0</v>
      </c>
      <c r="L44" s="45">
        <f t="shared" si="21"/>
        <v>20000</v>
      </c>
      <c r="M44" s="46">
        <f>+F44+L44</f>
        <v>125020000</v>
      </c>
      <c r="N44" s="52">
        <f t="shared" si="2"/>
        <v>1.5668615213168803E-5</v>
      </c>
      <c r="O44" s="45">
        <v>0</v>
      </c>
      <c r="P44" s="45">
        <v>125020000</v>
      </c>
      <c r="Q44" s="45">
        <f>M44-P44</f>
        <v>0</v>
      </c>
      <c r="R44" s="45">
        <v>124957391.54000001</v>
      </c>
      <c r="S44" s="45">
        <f>+M44-R44</f>
        <v>62608.459999993443</v>
      </c>
      <c r="T44" s="45">
        <f>P44-R44</f>
        <v>62608.459999993443</v>
      </c>
      <c r="U44" s="45">
        <v>124957391.54000001</v>
      </c>
      <c r="V44" s="45">
        <f>+R44-U44</f>
        <v>0</v>
      </c>
      <c r="W44" s="45">
        <v>124957391.54000001</v>
      </c>
      <c r="X44" s="48">
        <f>+U44-W44</f>
        <v>0</v>
      </c>
      <c r="Y44" s="54">
        <f t="shared" si="46"/>
        <v>0.9994992124460087</v>
      </c>
      <c r="Z44" s="54">
        <f t="shared" si="47"/>
        <v>0.9994992124460087</v>
      </c>
      <c r="AA44" s="54">
        <f t="shared" si="48"/>
        <v>0.9994992124460087</v>
      </c>
      <c r="AB44" s="54">
        <f t="shared" si="42"/>
        <v>1</v>
      </c>
      <c r="AC44" s="178">
        <f t="shared" si="43"/>
        <v>1</v>
      </c>
    </row>
    <row r="45" spans="1:29" ht="42" customHeight="1" x14ac:dyDescent="0.25">
      <c r="A45" s="113" t="s">
        <v>110</v>
      </c>
      <c r="B45" s="32" t="s">
        <v>41</v>
      </c>
      <c r="C45" s="32">
        <v>20</v>
      </c>
      <c r="D45" s="32" t="s">
        <v>38</v>
      </c>
      <c r="E45" s="39" t="s">
        <v>111</v>
      </c>
      <c r="F45" s="59">
        <f>+F46+F47</f>
        <v>3000000</v>
      </c>
      <c r="G45" s="59">
        <f t="shared" ref="G45:M45" si="53">+G46+G47</f>
        <v>0</v>
      </c>
      <c r="H45" s="59">
        <f t="shared" si="53"/>
        <v>0</v>
      </c>
      <c r="I45" s="59">
        <f t="shared" si="53"/>
        <v>0</v>
      </c>
      <c r="J45" s="59">
        <f t="shared" si="53"/>
        <v>21500000</v>
      </c>
      <c r="K45" s="59">
        <f t="shared" si="53"/>
        <v>0</v>
      </c>
      <c r="L45" s="59">
        <f t="shared" si="21"/>
        <v>21500000</v>
      </c>
      <c r="M45" s="59">
        <f t="shared" si="53"/>
        <v>24500000</v>
      </c>
      <c r="N45" s="320">
        <f t="shared" si="2"/>
        <v>3.0705572926142674E-6</v>
      </c>
      <c r="O45" s="59">
        <f t="shared" ref="O45:X45" si="54">+O46+O47</f>
        <v>0</v>
      </c>
      <c r="P45" s="59">
        <f t="shared" si="54"/>
        <v>22500000</v>
      </c>
      <c r="Q45" s="59">
        <f t="shared" si="54"/>
        <v>2000000</v>
      </c>
      <c r="R45" s="59">
        <f t="shared" si="54"/>
        <v>1000000</v>
      </c>
      <c r="S45" s="59">
        <f t="shared" si="54"/>
        <v>23500000</v>
      </c>
      <c r="T45" s="59">
        <f t="shared" si="54"/>
        <v>21500000</v>
      </c>
      <c r="U45" s="59">
        <f t="shared" si="54"/>
        <v>1000000</v>
      </c>
      <c r="V45" s="59">
        <f t="shared" si="54"/>
        <v>0</v>
      </c>
      <c r="W45" s="59">
        <f t="shared" si="54"/>
        <v>1000000</v>
      </c>
      <c r="X45" s="59">
        <f t="shared" si="54"/>
        <v>0</v>
      </c>
      <c r="Y45" s="176">
        <f t="shared" si="46"/>
        <v>4.0816326530612242E-2</v>
      </c>
      <c r="Z45" s="176">
        <f t="shared" si="47"/>
        <v>4.0816326530612242E-2</v>
      </c>
      <c r="AA45" s="176">
        <f t="shared" si="48"/>
        <v>4.0816326530612242E-2</v>
      </c>
      <c r="AB45" s="176">
        <f t="shared" si="42"/>
        <v>1</v>
      </c>
      <c r="AC45" s="177">
        <f t="shared" si="43"/>
        <v>1</v>
      </c>
    </row>
    <row r="46" spans="1:29" ht="42" customHeight="1" x14ac:dyDescent="0.25">
      <c r="A46" s="114" t="s">
        <v>367</v>
      </c>
      <c r="B46" s="43" t="s">
        <v>41</v>
      </c>
      <c r="C46" s="43">
        <v>20</v>
      </c>
      <c r="D46" s="43" t="s">
        <v>38</v>
      </c>
      <c r="E46" s="39" t="s">
        <v>368</v>
      </c>
      <c r="F46" s="45">
        <v>0</v>
      </c>
      <c r="G46" s="45">
        <v>0</v>
      </c>
      <c r="H46" s="45">
        <v>0</v>
      </c>
      <c r="I46" s="45">
        <v>0</v>
      </c>
      <c r="J46" s="45">
        <v>21500000</v>
      </c>
      <c r="K46" s="45">
        <v>0</v>
      </c>
      <c r="L46" s="45">
        <f t="shared" si="21"/>
        <v>21500000</v>
      </c>
      <c r="M46" s="46">
        <f>+F46+L46</f>
        <v>21500000</v>
      </c>
      <c r="N46" s="50">
        <f t="shared" si="2"/>
        <v>2.6945706853553772E-6</v>
      </c>
      <c r="O46" s="45">
        <v>0</v>
      </c>
      <c r="P46" s="45">
        <v>21500000</v>
      </c>
      <c r="Q46" s="45">
        <f>M46-P46</f>
        <v>0</v>
      </c>
      <c r="R46" s="45">
        <v>0</v>
      </c>
      <c r="S46" s="45">
        <f>+M46-R46</f>
        <v>21500000</v>
      </c>
      <c r="T46" s="45">
        <f>P46-R46</f>
        <v>21500000</v>
      </c>
      <c r="U46" s="45">
        <v>0</v>
      </c>
      <c r="V46" s="45">
        <f>+R46-U46</f>
        <v>0</v>
      </c>
      <c r="W46" s="45">
        <v>0</v>
      </c>
      <c r="X46" s="48">
        <f>+U46-W46</f>
        <v>0</v>
      </c>
      <c r="Y46" s="54">
        <f t="shared" si="46"/>
        <v>0</v>
      </c>
      <c r="Z46" s="54">
        <f t="shared" si="47"/>
        <v>0</v>
      </c>
      <c r="AA46" s="54">
        <f t="shared" si="48"/>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0</v>
      </c>
      <c r="L47" s="45">
        <f t="shared" si="21"/>
        <v>0</v>
      </c>
      <c r="M47" s="46">
        <f>+F47+L47</f>
        <v>3000000</v>
      </c>
      <c r="N47" s="50">
        <f t="shared" si="2"/>
        <v>3.7598660725888984E-7</v>
      </c>
      <c r="O47" s="45">
        <v>0</v>
      </c>
      <c r="P47" s="45">
        <v>1000000</v>
      </c>
      <c r="Q47" s="45">
        <f>M47-P47</f>
        <v>2000000</v>
      </c>
      <c r="R47" s="45">
        <v>1000000</v>
      </c>
      <c r="S47" s="45">
        <f>+M47-R47</f>
        <v>2000000</v>
      </c>
      <c r="T47" s="45">
        <f>P47-R47</f>
        <v>0</v>
      </c>
      <c r="U47" s="45">
        <v>1000000</v>
      </c>
      <c r="V47" s="45">
        <f>+R47-U47</f>
        <v>0</v>
      </c>
      <c r="W47" s="45">
        <v>1000000</v>
      </c>
      <c r="X47" s="48">
        <f>+U47-W47</f>
        <v>0</v>
      </c>
      <c r="Y47" s="54">
        <f t="shared" si="46"/>
        <v>0.33333333333333331</v>
      </c>
      <c r="Z47" s="54">
        <f t="shared" si="47"/>
        <v>0.33333333333333331</v>
      </c>
      <c r="AA47" s="54">
        <f t="shared" si="48"/>
        <v>0.33333333333333331</v>
      </c>
      <c r="AB47" s="54">
        <f t="shared" si="42"/>
        <v>1</v>
      </c>
      <c r="AC47" s="178">
        <f t="shared" si="43"/>
        <v>1</v>
      </c>
    </row>
    <row r="48" spans="1:29" ht="42" customHeight="1" x14ac:dyDescent="0.25">
      <c r="A48" s="113" t="s">
        <v>114</v>
      </c>
      <c r="B48" s="32" t="s">
        <v>41</v>
      </c>
      <c r="C48" s="32">
        <v>20</v>
      </c>
      <c r="D48" s="32" t="s">
        <v>38</v>
      </c>
      <c r="E48" s="39" t="s">
        <v>115</v>
      </c>
      <c r="F48" s="62">
        <f t="shared" ref="F48:K48" si="55">+F49+F69</f>
        <v>22269242000</v>
      </c>
      <c r="G48" s="62">
        <f t="shared" si="55"/>
        <v>0</v>
      </c>
      <c r="H48" s="62">
        <f t="shared" si="55"/>
        <v>0</v>
      </c>
      <c r="I48" s="62">
        <f t="shared" si="55"/>
        <v>0</v>
      </c>
      <c r="J48" s="62">
        <f t="shared" si="55"/>
        <v>1176245733.3900001</v>
      </c>
      <c r="K48" s="62">
        <f t="shared" si="55"/>
        <v>1197765733.3899999</v>
      </c>
      <c r="L48" s="59">
        <f t="shared" si="21"/>
        <v>-21519999.999999762</v>
      </c>
      <c r="M48" s="62">
        <f>+M49+M69</f>
        <v>22247722000</v>
      </c>
      <c r="N48" s="319">
        <f t="shared" si="2"/>
        <v>2.7882818380063211E-3</v>
      </c>
      <c r="O48" s="62">
        <f t="shared" ref="O48:V48" si="56">+O49+O69</f>
        <v>0</v>
      </c>
      <c r="P48" s="62">
        <f>+P49+P69</f>
        <v>22171643049.320004</v>
      </c>
      <c r="Q48" s="62">
        <f>+Q49+Q69</f>
        <v>76078950.679999992</v>
      </c>
      <c r="R48" s="62">
        <f t="shared" si="56"/>
        <v>19218795325.619999</v>
      </c>
      <c r="S48" s="62">
        <f t="shared" si="56"/>
        <v>3013921688.9800005</v>
      </c>
      <c r="T48" s="62">
        <f t="shared" si="56"/>
        <v>2952847723.7000008</v>
      </c>
      <c r="U48" s="62">
        <f t="shared" si="56"/>
        <v>9156352644.6199989</v>
      </c>
      <c r="V48" s="62">
        <f t="shared" si="56"/>
        <v>10062442681.000002</v>
      </c>
      <c r="W48" s="62">
        <f>+W49+W69</f>
        <v>9101211310.2799988</v>
      </c>
      <c r="X48" s="62">
        <f>+X49+X69</f>
        <v>55141334.340000033</v>
      </c>
      <c r="Y48" s="176">
        <f t="shared" si="46"/>
        <v>0.86385452522375095</v>
      </c>
      <c r="Z48" s="176">
        <f t="shared" si="47"/>
        <v>0.41156360388807445</v>
      </c>
      <c r="AA48" s="176">
        <f t="shared" si="48"/>
        <v>0.40908508791506826</v>
      </c>
      <c r="AB48" s="176">
        <f t="shared" si="42"/>
        <v>0.4764269814775508</v>
      </c>
      <c r="AC48" s="177">
        <f t="shared" si="43"/>
        <v>0.99397780573988714</v>
      </c>
    </row>
    <row r="49" spans="1:29" ht="42" customHeight="1" x14ac:dyDescent="0.25">
      <c r="A49" s="113" t="s">
        <v>116</v>
      </c>
      <c r="B49" s="32" t="s">
        <v>41</v>
      </c>
      <c r="C49" s="32">
        <v>20</v>
      </c>
      <c r="D49" s="32" t="s">
        <v>38</v>
      </c>
      <c r="E49" s="39" t="s">
        <v>117</v>
      </c>
      <c r="F49" s="59">
        <f t="shared" ref="F49:K49" si="57">+F50+F54+F62</f>
        <v>533560629</v>
      </c>
      <c r="G49" s="59">
        <f t="shared" si="57"/>
        <v>0</v>
      </c>
      <c r="H49" s="59">
        <f t="shared" si="57"/>
        <v>0</v>
      </c>
      <c r="I49" s="59">
        <f t="shared" si="57"/>
        <v>0</v>
      </c>
      <c r="J49" s="59">
        <f t="shared" si="57"/>
        <v>170951757.15000001</v>
      </c>
      <c r="K49" s="59">
        <f t="shared" si="57"/>
        <v>89059023.349999994</v>
      </c>
      <c r="L49" s="59">
        <f t="shared" si="21"/>
        <v>81892733.800000012</v>
      </c>
      <c r="M49" s="59">
        <f>+M50+M54+M62</f>
        <v>615453362.79999995</v>
      </c>
      <c r="N49" s="319">
        <f t="shared" si="2"/>
        <v>7.7134073935082215E-5</v>
      </c>
      <c r="O49" s="59">
        <f t="shared" ref="O49:X49" si="58">+O50+O54+O62</f>
        <v>0</v>
      </c>
      <c r="P49" s="59">
        <f>+P50+P54+P62</f>
        <v>594019711.40999997</v>
      </c>
      <c r="Q49" s="59">
        <f>+Q50+Q54+Q62</f>
        <v>21433651.390000004</v>
      </c>
      <c r="R49" s="59">
        <f t="shared" si="58"/>
        <v>185606794.44</v>
      </c>
      <c r="S49" s="59">
        <f t="shared" si="58"/>
        <v>429846568.36000001</v>
      </c>
      <c r="T49" s="59">
        <f t="shared" si="58"/>
        <v>408412916.97000003</v>
      </c>
      <c r="U49" s="59">
        <f t="shared" si="58"/>
        <v>109836288.86000001</v>
      </c>
      <c r="V49" s="59">
        <f t="shared" si="58"/>
        <v>75770505.579999998</v>
      </c>
      <c r="W49" s="59">
        <f t="shared" si="58"/>
        <v>100369388.61000001</v>
      </c>
      <c r="X49" s="59">
        <f t="shared" si="58"/>
        <v>9466900.25</v>
      </c>
      <c r="Y49" s="176">
        <f t="shared" si="46"/>
        <v>0.30157735038701133</v>
      </c>
      <c r="Z49" s="176">
        <f t="shared" si="47"/>
        <v>0.17846403236843281</v>
      </c>
      <c r="AA49" s="176">
        <f t="shared" si="48"/>
        <v>0.16308203785477801</v>
      </c>
      <c r="AB49" s="176">
        <f t="shared" si="42"/>
        <v>0.59176868600845389</v>
      </c>
      <c r="AC49" s="177">
        <f t="shared" si="43"/>
        <v>0.91380899383748537</v>
      </c>
    </row>
    <row r="50" spans="1:29" ht="66" customHeight="1" x14ac:dyDescent="0.25">
      <c r="A50" s="113" t="s">
        <v>118</v>
      </c>
      <c r="B50" s="32" t="s">
        <v>41</v>
      </c>
      <c r="C50" s="32">
        <v>20</v>
      </c>
      <c r="D50" s="32" t="s">
        <v>38</v>
      </c>
      <c r="E50" s="39" t="s">
        <v>119</v>
      </c>
      <c r="F50" s="59">
        <f t="shared" ref="F50:K50" si="59">+F51+F52+F53</f>
        <v>231500000</v>
      </c>
      <c r="G50" s="59">
        <f t="shared" si="59"/>
        <v>0</v>
      </c>
      <c r="H50" s="59">
        <f t="shared" si="59"/>
        <v>0</v>
      </c>
      <c r="I50" s="59">
        <f t="shared" si="59"/>
        <v>0</v>
      </c>
      <c r="J50" s="59">
        <f t="shared" si="59"/>
        <v>32150530</v>
      </c>
      <c r="K50" s="59">
        <f t="shared" si="59"/>
        <v>30331613.02</v>
      </c>
      <c r="L50" s="59">
        <f t="shared" si="21"/>
        <v>1818916.9800000004</v>
      </c>
      <c r="M50" s="59">
        <f>+M51+M52+M53</f>
        <v>233318916.98000002</v>
      </c>
      <c r="N50" s="319">
        <f t="shared" si="2"/>
        <v>2.9241596001542932E-5</v>
      </c>
      <c r="O50" s="59">
        <f t="shared" ref="O50:X50" si="60">+O51+O52+O53</f>
        <v>0</v>
      </c>
      <c r="P50" s="59">
        <f>+P51+P52+P53</f>
        <v>227318916.98000002</v>
      </c>
      <c r="Q50" s="59">
        <f>+Q51+Q52+Q53</f>
        <v>6000000</v>
      </c>
      <c r="R50" s="59">
        <f t="shared" si="60"/>
        <v>55307877.450000003</v>
      </c>
      <c r="S50" s="59">
        <f t="shared" si="60"/>
        <v>178011039.53</v>
      </c>
      <c r="T50" s="59">
        <f t="shared" si="60"/>
        <v>172011039.53</v>
      </c>
      <c r="U50" s="59">
        <f t="shared" si="60"/>
        <v>35193427.509999998</v>
      </c>
      <c r="V50" s="59">
        <f t="shared" si="60"/>
        <v>20114449.940000005</v>
      </c>
      <c r="W50" s="59">
        <f t="shared" si="60"/>
        <v>28741352.259999998</v>
      </c>
      <c r="X50" s="59">
        <f t="shared" si="60"/>
        <v>6452075.25</v>
      </c>
      <c r="Y50" s="176">
        <f t="shared" si="46"/>
        <v>0.23704840638678676</v>
      </c>
      <c r="Z50" s="176">
        <f t="shared" si="47"/>
        <v>0.15083829449206967</v>
      </c>
      <c r="AA50" s="176">
        <f t="shared" si="48"/>
        <v>0.12318483486902047</v>
      </c>
      <c r="AB50" s="176">
        <f t="shared" si="42"/>
        <v>0.63631853422355478</v>
      </c>
      <c r="AC50" s="177">
        <f t="shared" si="43"/>
        <v>0.81666817623356858</v>
      </c>
    </row>
    <row r="51" spans="1:29" ht="66" customHeight="1" x14ac:dyDescent="0.25">
      <c r="A51" s="114" t="s">
        <v>120</v>
      </c>
      <c r="B51" s="43" t="s">
        <v>41</v>
      </c>
      <c r="C51" s="43">
        <v>20</v>
      </c>
      <c r="D51" s="43" t="s">
        <v>38</v>
      </c>
      <c r="E51" s="44" t="s">
        <v>121</v>
      </c>
      <c r="F51" s="45">
        <v>101000000</v>
      </c>
      <c r="G51" s="45">
        <v>0</v>
      </c>
      <c r="H51" s="45">
        <v>0</v>
      </c>
      <c r="I51" s="45">
        <v>0</v>
      </c>
      <c r="J51" s="45">
        <v>0</v>
      </c>
      <c r="K51" s="45">
        <v>22391613.02</v>
      </c>
      <c r="L51" s="45">
        <f t="shared" si="21"/>
        <v>-22391613.02</v>
      </c>
      <c r="M51" s="46">
        <f>+F51+L51</f>
        <v>78608386.980000004</v>
      </c>
      <c r="N51" s="52">
        <f t="shared" si="2"/>
        <v>9.8519002409013638E-6</v>
      </c>
      <c r="O51" s="45">
        <v>0</v>
      </c>
      <c r="P51" s="45">
        <v>73608386.980000004</v>
      </c>
      <c r="Q51" s="45">
        <f>M51-P51</f>
        <v>5000000</v>
      </c>
      <c r="R51" s="45">
        <v>52805284.770000003</v>
      </c>
      <c r="S51" s="45">
        <f>+M51-R51</f>
        <v>25803102.210000001</v>
      </c>
      <c r="T51" s="45">
        <f>P51-R51</f>
        <v>20803102.210000001</v>
      </c>
      <c r="U51" s="45">
        <v>34070750.829999998</v>
      </c>
      <c r="V51" s="45">
        <f>+R51-U51</f>
        <v>18734533.940000005</v>
      </c>
      <c r="W51" s="45">
        <v>27748950.579999998</v>
      </c>
      <c r="X51" s="48">
        <f>+U51-W51</f>
        <v>6321800.25</v>
      </c>
      <c r="Y51" s="54">
        <f t="shared" si="46"/>
        <v>0.67175128251181426</v>
      </c>
      <c r="Z51" s="54">
        <f t="shared" si="47"/>
        <v>0.43342386402952748</v>
      </c>
      <c r="AA51" s="54">
        <f t="shared" si="48"/>
        <v>0.35300241674034155</v>
      </c>
      <c r="AB51" s="54">
        <f t="shared" si="42"/>
        <v>0.64521479201181087</v>
      </c>
      <c r="AC51" s="178">
        <f t="shared" si="43"/>
        <v>0.81445080909594969</v>
      </c>
    </row>
    <row r="52" spans="1:29" ht="42" customHeight="1" x14ac:dyDescent="0.25">
      <c r="A52" s="114" t="s">
        <v>122</v>
      </c>
      <c r="B52" s="43" t="s">
        <v>41</v>
      </c>
      <c r="C52" s="43">
        <v>20</v>
      </c>
      <c r="D52" s="43" t="s">
        <v>38</v>
      </c>
      <c r="E52" s="44" t="s">
        <v>123</v>
      </c>
      <c r="F52" s="45">
        <v>2500000</v>
      </c>
      <c r="G52" s="45">
        <v>0</v>
      </c>
      <c r="H52" s="45">
        <v>0</v>
      </c>
      <c r="I52" s="45">
        <v>0</v>
      </c>
      <c r="J52" s="45">
        <f>1609280+606000</f>
        <v>2215280</v>
      </c>
      <c r="K52" s="45">
        <v>0</v>
      </c>
      <c r="L52" s="45">
        <f t="shared" si="21"/>
        <v>2215280</v>
      </c>
      <c r="M52" s="46">
        <f>+F52+L52</f>
        <v>4715280</v>
      </c>
      <c r="N52" s="50">
        <f t="shared" si="2"/>
        <v>5.9096070982523278E-7</v>
      </c>
      <c r="O52" s="45">
        <v>0</v>
      </c>
      <c r="P52" s="45">
        <v>3715280</v>
      </c>
      <c r="Q52" s="45">
        <f>M52-P52</f>
        <v>1000000</v>
      </c>
      <c r="R52" s="45">
        <v>2499575.6800000002</v>
      </c>
      <c r="S52" s="45">
        <f>+M52-R52</f>
        <v>2215704.3199999998</v>
      </c>
      <c r="T52" s="45">
        <f>P52-R52</f>
        <v>1215704.3199999998</v>
      </c>
      <c r="U52" s="45">
        <v>1119659.68</v>
      </c>
      <c r="V52" s="45">
        <f>+R52-U52</f>
        <v>1379916.0000000002</v>
      </c>
      <c r="W52" s="45">
        <v>989384.68</v>
      </c>
      <c r="X52" s="48">
        <f>+U52-W52</f>
        <v>130274.99999999988</v>
      </c>
      <c r="Y52" s="54">
        <f t="shared" si="46"/>
        <v>0.53010121986393177</v>
      </c>
      <c r="Z52" s="54">
        <f t="shared" si="47"/>
        <v>0.23745348738569075</v>
      </c>
      <c r="AA52" s="54">
        <f t="shared" si="48"/>
        <v>0.20982522352861338</v>
      </c>
      <c r="AB52" s="54">
        <f t="shared" si="42"/>
        <v>0.44793989994333755</v>
      </c>
      <c r="AC52" s="178">
        <f t="shared" si="43"/>
        <v>0.8836476812311399</v>
      </c>
    </row>
    <row r="53" spans="1:29" ht="42" customHeight="1" x14ac:dyDescent="0.25">
      <c r="A53" s="114" t="s">
        <v>124</v>
      </c>
      <c r="B53" s="43" t="s">
        <v>41</v>
      </c>
      <c r="C53" s="43">
        <v>20</v>
      </c>
      <c r="D53" s="43" t="s">
        <v>38</v>
      </c>
      <c r="E53" s="44" t="s">
        <v>125</v>
      </c>
      <c r="F53" s="45">
        <v>128000000</v>
      </c>
      <c r="G53" s="45">
        <v>0</v>
      </c>
      <c r="H53" s="45">
        <v>0</v>
      </c>
      <c r="I53" s="45">
        <v>0</v>
      </c>
      <c r="J53" s="45">
        <v>29935250</v>
      </c>
      <c r="K53" s="45">
        <f>4000000+3940000</f>
        <v>7940000</v>
      </c>
      <c r="L53" s="45">
        <f t="shared" si="21"/>
        <v>21995250</v>
      </c>
      <c r="M53" s="46">
        <f>+F53+L53</f>
        <v>149995250</v>
      </c>
      <c r="N53" s="52">
        <f t="shared" si="2"/>
        <v>1.8798735050816335E-5</v>
      </c>
      <c r="O53" s="45">
        <v>0</v>
      </c>
      <c r="P53" s="45">
        <v>149995250</v>
      </c>
      <c r="Q53" s="45">
        <f>M53-P53</f>
        <v>0</v>
      </c>
      <c r="R53" s="45">
        <v>3017</v>
      </c>
      <c r="S53" s="45">
        <f>+M53-R53</f>
        <v>149992233</v>
      </c>
      <c r="T53" s="45">
        <f>P53-R53</f>
        <v>149992233</v>
      </c>
      <c r="U53" s="45">
        <v>3017</v>
      </c>
      <c r="V53" s="45">
        <f>+R53-U53</f>
        <v>0</v>
      </c>
      <c r="W53" s="45">
        <v>3017</v>
      </c>
      <c r="X53" s="48">
        <f>+U53-W53</f>
        <v>0</v>
      </c>
      <c r="Y53" s="54">
        <f t="shared" si="46"/>
        <v>2.0113970275725398E-5</v>
      </c>
      <c r="Z53" s="54">
        <f t="shared" si="47"/>
        <v>2.0113970275725398E-5</v>
      </c>
      <c r="AA53" s="54">
        <f t="shared" si="48"/>
        <v>2.0113970275725398E-5</v>
      </c>
      <c r="AB53" s="54">
        <f t="shared" si="42"/>
        <v>1</v>
      </c>
      <c r="AC53" s="178">
        <f t="shared" si="43"/>
        <v>1</v>
      </c>
    </row>
    <row r="54" spans="1:29" ht="67.5" customHeight="1" x14ac:dyDescent="0.25">
      <c r="A54" s="180" t="s">
        <v>126</v>
      </c>
      <c r="B54" s="32" t="s">
        <v>41</v>
      </c>
      <c r="C54" s="32">
        <v>20</v>
      </c>
      <c r="D54" s="32" t="s">
        <v>38</v>
      </c>
      <c r="E54" s="39" t="s">
        <v>127</v>
      </c>
      <c r="F54" s="59">
        <f t="shared" ref="F54:K54" si="61">SUM(F55:F61)</f>
        <v>281060629</v>
      </c>
      <c r="G54" s="59">
        <f t="shared" si="61"/>
        <v>0</v>
      </c>
      <c r="H54" s="59">
        <f t="shared" si="61"/>
        <v>0</v>
      </c>
      <c r="I54" s="59">
        <f t="shared" si="61"/>
        <v>0</v>
      </c>
      <c r="J54" s="59">
        <f t="shared" si="61"/>
        <v>82445162.150000006</v>
      </c>
      <c r="K54" s="59">
        <f t="shared" si="61"/>
        <v>39450307.009999998</v>
      </c>
      <c r="L54" s="59">
        <f t="shared" si="21"/>
        <v>42994855.140000008</v>
      </c>
      <c r="M54" s="59">
        <f>SUM(M55:M61)</f>
        <v>324055484.13999999</v>
      </c>
      <c r="N54" s="319">
        <f t="shared" si="2"/>
        <v>4.0613507348478529E-5</v>
      </c>
      <c r="O54" s="59">
        <f t="shared" ref="O54:X54" si="62">SUM(O55:O61)</f>
        <v>0</v>
      </c>
      <c r="P54" s="59">
        <f>SUM(P55:P61)</f>
        <v>316310633.26999998</v>
      </c>
      <c r="Q54" s="59">
        <f>SUM(Q55:Q61)</f>
        <v>7744850.870000001</v>
      </c>
      <c r="R54" s="59">
        <f t="shared" si="62"/>
        <v>112933069.70999999</v>
      </c>
      <c r="S54" s="59">
        <f t="shared" si="62"/>
        <v>211122414.43000004</v>
      </c>
      <c r="T54" s="59">
        <f t="shared" si="62"/>
        <v>203377563.56000003</v>
      </c>
      <c r="U54" s="59">
        <f t="shared" si="62"/>
        <v>60747909.510000005</v>
      </c>
      <c r="V54" s="59">
        <f t="shared" si="62"/>
        <v>52185160.199999996</v>
      </c>
      <c r="W54" s="59">
        <f t="shared" si="62"/>
        <v>57733084.510000005</v>
      </c>
      <c r="X54" s="59">
        <f t="shared" si="62"/>
        <v>3014825</v>
      </c>
      <c r="Y54" s="176">
        <f t="shared" si="46"/>
        <v>0.34849917757049936</v>
      </c>
      <c r="Z54" s="176">
        <f t="shared" si="47"/>
        <v>0.18746144559539504</v>
      </c>
      <c r="AA54" s="176">
        <f t="shared" si="48"/>
        <v>0.17815802334966158</v>
      </c>
      <c r="AB54" s="176">
        <f t="shared" si="42"/>
        <v>0.53791072593700073</v>
      </c>
      <c r="AC54" s="177">
        <f t="shared" si="43"/>
        <v>0.95037154324621298</v>
      </c>
    </row>
    <row r="55" spans="1:29" ht="70.5" customHeight="1" x14ac:dyDescent="0.25">
      <c r="A55" s="181" t="s">
        <v>128</v>
      </c>
      <c r="B55" s="43" t="s">
        <v>41</v>
      </c>
      <c r="C55" s="43">
        <v>20</v>
      </c>
      <c r="D55" s="43" t="s">
        <v>38</v>
      </c>
      <c r="E55" s="44" t="s">
        <v>129</v>
      </c>
      <c r="F55" s="45">
        <v>120811603</v>
      </c>
      <c r="G55" s="45">
        <v>0</v>
      </c>
      <c r="H55" s="45">
        <v>0</v>
      </c>
      <c r="I55" s="45">
        <v>0</v>
      </c>
      <c r="J55" s="45">
        <f>430000+36181250.15</f>
        <v>36611250.149999999</v>
      </c>
      <c r="K55" s="45">
        <v>10400000</v>
      </c>
      <c r="L55" s="45">
        <f t="shared" si="21"/>
        <v>26211250.149999999</v>
      </c>
      <c r="M55" s="46">
        <f t="shared" ref="M55:M61" si="63">+F55+L55</f>
        <v>147022853.15000001</v>
      </c>
      <c r="N55" s="52">
        <f t="shared" si="2"/>
        <v>1.8426207915130163E-5</v>
      </c>
      <c r="O55" s="45">
        <v>0</v>
      </c>
      <c r="P55" s="45">
        <v>145022853.15000001</v>
      </c>
      <c r="Q55" s="45">
        <f t="shared" ref="Q55:Q61" si="64">M55-P55</f>
        <v>2000000</v>
      </c>
      <c r="R55" s="45">
        <v>11656307.529999999</v>
      </c>
      <c r="S55" s="45">
        <f t="shared" ref="S55:S61" si="65">+M55-R55</f>
        <v>135366545.62</v>
      </c>
      <c r="T55" s="45">
        <f t="shared" ref="T55:T61" si="66">P55-R55</f>
        <v>133366545.62</v>
      </c>
      <c r="U55" s="45">
        <v>6266044.9800000004</v>
      </c>
      <c r="V55" s="45">
        <f t="shared" ref="V55:V61" si="67">+R55-U55</f>
        <v>5390262.5499999989</v>
      </c>
      <c r="W55" s="45">
        <v>5542684.9800000004</v>
      </c>
      <c r="X55" s="48">
        <f t="shared" ref="X55:X61" si="68">+U55-W55</f>
        <v>723360</v>
      </c>
      <c r="Y55" s="54">
        <f t="shared" si="46"/>
        <v>7.9282283537972537E-2</v>
      </c>
      <c r="Z55" s="54">
        <f t="shared" si="47"/>
        <v>4.2619530540650513E-2</v>
      </c>
      <c r="AA55" s="54">
        <f t="shared" si="48"/>
        <v>3.769947910305535E-2</v>
      </c>
      <c r="AB55" s="54">
        <f t="shared" si="42"/>
        <v>0.53756688933206287</v>
      </c>
      <c r="AC55" s="178">
        <f t="shared" si="43"/>
        <v>0.88455876038093806</v>
      </c>
    </row>
    <row r="56" spans="1:29" ht="70.5" customHeight="1" x14ac:dyDescent="0.25">
      <c r="A56" s="181" t="s">
        <v>130</v>
      </c>
      <c r="B56" s="43" t="s">
        <v>41</v>
      </c>
      <c r="C56" s="43">
        <v>20</v>
      </c>
      <c r="D56" s="43" t="s">
        <v>38</v>
      </c>
      <c r="E56" s="44" t="s">
        <v>131</v>
      </c>
      <c r="F56" s="45">
        <v>70953204</v>
      </c>
      <c r="G56" s="45">
        <v>0</v>
      </c>
      <c r="H56" s="45">
        <v>0</v>
      </c>
      <c r="I56" s="45">
        <v>0</v>
      </c>
      <c r="J56" s="45">
        <v>0</v>
      </c>
      <c r="K56" s="45">
        <v>8169217.0099999998</v>
      </c>
      <c r="L56" s="45">
        <f t="shared" si="21"/>
        <v>-8169217.0099999998</v>
      </c>
      <c r="M56" s="46">
        <f t="shared" si="63"/>
        <v>62783986.990000002</v>
      </c>
      <c r="N56" s="52">
        <f t="shared" si="2"/>
        <v>7.8686460861854604E-6</v>
      </c>
      <c r="O56" s="45">
        <v>0</v>
      </c>
      <c r="P56" s="45">
        <v>59783986.990000002</v>
      </c>
      <c r="Q56" s="45">
        <f t="shared" si="64"/>
        <v>3000000</v>
      </c>
      <c r="R56" s="45">
        <v>59781143.909999996</v>
      </c>
      <c r="S56" s="45">
        <f t="shared" si="65"/>
        <v>3002843.0800000057</v>
      </c>
      <c r="T56" s="45">
        <f t="shared" si="66"/>
        <v>2843.0800000056624</v>
      </c>
      <c r="U56" s="45">
        <v>32110927.98</v>
      </c>
      <c r="V56" s="45">
        <f t="shared" si="67"/>
        <v>27670215.929999996</v>
      </c>
      <c r="W56" s="45">
        <v>32110927.98</v>
      </c>
      <c r="X56" s="48">
        <f t="shared" si="68"/>
        <v>0</v>
      </c>
      <c r="Y56" s="54">
        <f t="shared" si="46"/>
        <v>0.95217183195966371</v>
      </c>
      <c r="Z56" s="54">
        <f t="shared" si="47"/>
        <v>0.51145092115788227</v>
      </c>
      <c r="AA56" s="54">
        <f t="shared" si="48"/>
        <v>0.51145092115788227</v>
      </c>
      <c r="AB56" s="54">
        <f t="shared" si="42"/>
        <v>0.53714141081580391</v>
      </c>
      <c r="AC56" s="178">
        <f t="shared" si="43"/>
        <v>1</v>
      </c>
    </row>
    <row r="57" spans="1:29" ht="70.5" customHeight="1" x14ac:dyDescent="0.25">
      <c r="A57" s="181" t="s">
        <v>373</v>
      </c>
      <c r="B57" s="43" t="s">
        <v>41</v>
      </c>
      <c r="C57" s="43">
        <v>20</v>
      </c>
      <c r="D57" s="43" t="s">
        <v>38</v>
      </c>
      <c r="E57" s="44" t="s">
        <v>374</v>
      </c>
      <c r="F57" s="45">
        <v>0</v>
      </c>
      <c r="G57" s="45">
        <v>0</v>
      </c>
      <c r="H57" s="45">
        <v>0</v>
      </c>
      <c r="I57" s="45">
        <v>0</v>
      </c>
      <c r="J57" s="45">
        <v>140280</v>
      </c>
      <c r="K57" s="45">
        <v>0</v>
      </c>
      <c r="L57" s="45">
        <f t="shared" si="21"/>
        <v>140280</v>
      </c>
      <c r="M57" s="46">
        <f t="shared" si="63"/>
        <v>140280</v>
      </c>
      <c r="N57" s="52">
        <f t="shared" si="2"/>
        <v>1.7581133755425689E-8</v>
      </c>
      <c r="O57" s="45">
        <v>0</v>
      </c>
      <c r="P57" s="45">
        <v>140280</v>
      </c>
      <c r="Q57" s="45">
        <f t="shared" si="64"/>
        <v>0</v>
      </c>
      <c r="R57" s="45">
        <v>0</v>
      </c>
      <c r="S57" s="45">
        <f t="shared" si="65"/>
        <v>140280</v>
      </c>
      <c r="T57" s="45">
        <f t="shared" si="66"/>
        <v>140280</v>
      </c>
      <c r="U57" s="45">
        <v>0</v>
      </c>
      <c r="V57" s="45">
        <f t="shared" si="67"/>
        <v>0</v>
      </c>
      <c r="W57" s="45">
        <v>0</v>
      </c>
      <c r="X57" s="48">
        <f t="shared" si="68"/>
        <v>0</v>
      </c>
      <c r="Y57" s="54">
        <f t="shared" si="46"/>
        <v>0</v>
      </c>
      <c r="Z57" s="54">
        <f t="shared" si="47"/>
        <v>0</v>
      </c>
      <c r="AA57" s="54">
        <f t="shared" si="48"/>
        <v>0</v>
      </c>
      <c r="AB57" s="54" t="s">
        <v>40</v>
      </c>
      <c r="AC57" s="178" t="s">
        <v>40</v>
      </c>
    </row>
    <row r="58" spans="1:29" ht="70.5" customHeight="1" x14ac:dyDescent="0.25">
      <c r="A58" s="181" t="s">
        <v>132</v>
      </c>
      <c r="B58" s="43" t="s">
        <v>41</v>
      </c>
      <c r="C58" s="43">
        <v>20</v>
      </c>
      <c r="D58" s="43" t="s">
        <v>38</v>
      </c>
      <c r="E58" s="44" t="s">
        <v>133</v>
      </c>
      <c r="F58" s="45">
        <v>6525046</v>
      </c>
      <c r="G58" s="45">
        <v>0</v>
      </c>
      <c r="H58" s="45">
        <v>0</v>
      </c>
      <c r="I58" s="45">
        <v>0</v>
      </c>
      <c r="J58" s="45">
        <f>8458533+3500000+10000000</f>
        <v>21958533</v>
      </c>
      <c r="K58" s="45">
        <v>9216500</v>
      </c>
      <c r="L58" s="45">
        <f t="shared" si="21"/>
        <v>12742033</v>
      </c>
      <c r="M58" s="46">
        <f t="shared" si="63"/>
        <v>19267079</v>
      </c>
      <c r="N58" s="51">
        <f t="shared" si="2"/>
        <v>2.4147212216663347E-6</v>
      </c>
      <c r="O58" s="45">
        <v>0</v>
      </c>
      <c r="P58" s="45">
        <v>18022228.129999999</v>
      </c>
      <c r="Q58" s="45">
        <f t="shared" si="64"/>
        <v>1244850.870000001</v>
      </c>
      <c r="R58" s="45">
        <v>4280355.95</v>
      </c>
      <c r="S58" s="45">
        <f t="shared" si="65"/>
        <v>14986723.050000001</v>
      </c>
      <c r="T58" s="45">
        <f t="shared" si="66"/>
        <v>13741872.18</v>
      </c>
      <c r="U58" s="45">
        <v>3482007.77</v>
      </c>
      <c r="V58" s="45">
        <f t="shared" si="67"/>
        <v>798348.18000000017</v>
      </c>
      <c r="W58" s="45">
        <v>2838712.77</v>
      </c>
      <c r="X58" s="48">
        <f t="shared" si="68"/>
        <v>643295</v>
      </c>
      <c r="Y58" s="54">
        <f t="shared" si="46"/>
        <v>0.2221590491220802</v>
      </c>
      <c r="Z58" s="54">
        <f t="shared" si="47"/>
        <v>0.18072317915964325</v>
      </c>
      <c r="AA58" s="54">
        <f t="shared" si="48"/>
        <v>0.14733487987462968</v>
      </c>
      <c r="AB58" s="54">
        <f t="shared" si="42"/>
        <v>0.81348556304061581</v>
      </c>
      <c r="AC58" s="178">
        <f t="shared" si="43"/>
        <v>0.81525170462212959</v>
      </c>
    </row>
    <row r="59" spans="1:29" ht="42" customHeight="1" x14ac:dyDescent="0.25">
      <c r="A59" s="181" t="s">
        <v>134</v>
      </c>
      <c r="B59" s="43" t="s">
        <v>41</v>
      </c>
      <c r="C59" s="43">
        <v>20</v>
      </c>
      <c r="D59" s="43" t="s">
        <v>38</v>
      </c>
      <c r="E59" s="44" t="s">
        <v>135</v>
      </c>
      <c r="F59" s="45">
        <v>45441533</v>
      </c>
      <c r="G59" s="45">
        <v>0</v>
      </c>
      <c r="H59" s="45">
        <v>0</v>
      </c>
      <c r="I59" s="45">
        <v>0</v>
      </c>
      <c r="J59" s="45">
        <v>7357946</v>
      </c>
      <c r="K59" s="45">
        <v>4545702</v>
      </c>
      <c r="L59" s="45">
        <f t="shared" si="21"/>
        <v>2812244</v>
      </c>
      <c r="M59" s="46">
        <f t="shared" si="63"/>
        <v>48253777</v>
      </c>
      <c r="N59" s="51">
        <f t="shared" si="2"/>
        <v>6.0475913005523507E-6</v>
      </c>
      <c r="O59" s="45">
        <v>0</v>
      </c>
      <c r="P59" s="45">
        <v>48253777</v>
      </c>
      <c r="Q59" s="45">
        <f t="shared" si="64"/>
        <v>0</v>
      </c>
      <c r="R59" s="45">
        <v>22531261.359999999</v>
      </c>
      <c r="S59" s="45">
        <f t="shared" si="65"/>
        <v>25722515.640000001</v>
      </c>
      <c r="T59" s="45">
        <f t="shared" si="66"/>
        <v>25722515.640000001</v>
      </c>
      <c r="U59" s="45">
        <v>11660355.82</v>
      </c>
      <c r="V59" s="45">
        <f t="shared" si="67"/>
        <v>10870905.539999999</v>
      </c>
      <c r="W59" s="45">
        <v>10924935.82</v>
      </c>
      <c r="X59" s="48">
        <f t="shared" si="68"/>
        <v>735420</v>
      </c>
      <c r="Y59" s="54">
        <f t="shared" si="46"/>
        <v>0.46693259597067394</v>
      </c>
      <c r="Z59" s="54">
        <f t="shared" si="47"/>
        <v>0.24164648955873444</v>
      </c>
      <c r="AA59" s="54">
        <f t="shared" si="48"/>
        <v>0.22640581731042525</v>
      </c>
      <c r="AB59" s="54">
        <f t="shared" si="42"/>
        <v>0.51751899876767493</v>
      </c>
      <c r="AC59" s="178">
        <f t="shared" si="43"/>
        <v>0.93692988349990158</v>
      </c>
    </row>
    <row r="60" spans="1:29" ht="42" customHeight="1" x14ac:dyDescent="0.25">
      <c r="A60" s="181" t="s">
        <v>136</v>
      </c>
      <c r="B60" s="43" t="s">
        <v>41</v>
      </c>
      <c r="C60" s="43">
        <v>20</v>
      </c>
      <c r="D60" s="43" t="s">
        <v>38</v>
      </c>
      <c r="E60" s="44" t="s">
        <v>137</v>
      </c>
      <c r="F60" s="45">
        <v>1000000</v>
      </c>
      <c r="G60" s="45">
        <v>0</v>
      </c>
      <c r="H60" s="45">
        <v>0</v>
      </c>
      <c r="I60" s="45">
        <v>0</v>
      </c>
      <c r="J60" s="45">
        <f>12577153+3000000</f>
        <v>15577153</v>
      </c>
      <c r="K60" s="45">
        <v>3000000</v>
      </c>
      <c r="L60" s="45">
        <f t="shared" si="21"/>
        <v>12577153</v>
      </c>
      <c r="M60" s="46">
        <f t="shared" si="63"/>
        <v>13577153</v>
      </c>
      <c r="N60" s="50">
        <f t="shared" si="2"/>
        <v>1.7016092309016195E-6</v>
      </c>
      <c r="O60" s="45">
        <v>0</v>
      </c>
      <c r="P60" s="45">
        <v>13577153</v>
      </c>
      <c r="Q60" s="45">
        <f t="shared" si="64"/>
        <v>0</v>
      </c>
      <c r="R60" s="45">
        <v>353965.36</v>
      </c>
      <c r="S60" s="45">
        <f t="shared" si="65"/>
        <v>13223187.640000001</v>
      </c>
      <c r="T60" s="45">
        <f t="shared" si="66"/>
        <v>13223187.640000001</v>
      </c>
      <c r="U60" s="45">
        <v>353965.36</v>
      </c>
      <c r="V60" s="45">
        <f t="shared" si="67"/>
        <v>0</v>
      </c>
      <c r="W60" s="45">
        <v>327333.36</v>
      </c>
      <c r="X60" s="48">
        <f t="shared" si="68"/>
        <v>26632</v>
      </c>
      <c r="Y60" s="54">
        <f t="shared" si="46"/>
        <v>2.6070661500242353E-2</v>
      </c>
      <c r="Z60" s="54">
        <f t="shared" si="47"/>
        <v>2.6070661500242353E-2</v>
      </c>
      <c r="AA60" s="54">
        <f t="shared" si="48"/>
        <v>2.4109130979079338E-2</v>
      </c>
      <c r="AB60" s="54">
        <f t="shared" si="42"/>
        <v>1</v>
      </c>
      <c r="AC60" s="178">
        <f t="shared" si="43"/>
        <v>0.92476099921190025</v>
      </c>
    </row>
    <row r="61" spans="1:29" ht="42" customHeight="1" x14ac:dyDescent="0.25">
      <c r="A61" s="181" t="s">
        <v>138</v>
      </c>
      <c r="B61" s="43" t="s">
        <v>41</v>
      </c>
      <c r="C61" s="43">
        <v>20</v>
      </c>
      <c r="D61" s="43" t="s">
        <v>38</v>
      </c>
      <c r="E61" s="44" t="s">
        <v>139</v>
      </c>
      <c r="F61" s="45">
        <v>36329243</v>
      </c>
      <c r="G61" s="45">
        <v>0</v>
      </c>
      <c r="H61" s="45">
        <v>0</v>
      </c>
      <c r="I61" s="45">
        <v>0</v>
      </c>
      <c r="J61" s="45">
        <v>800000</v>
      </c>
      <c r="K61" s="45">
        <v>4118888</v>
      </c>
      <c r="L61" s="45">
        <f t="shared" si="21"/>
        <v>-3318888</v>
      </c>
      <c r="M61" s="46">
        <f t="shared" si="63"/>
        <v>33010355</v>
      </c>
      <c r="N61" s="51">
        <f t="shared" si="2"/>
        <v>4.1371504602871775E-6</v>
      </c>
      <c r="O61" s="45">
        <v>0</v>
      </c>
      <c r="P61" s="45">
        <v>31510355</v>
      </c>
      <c r="Q61" s="45">
        <f t="shared" si="64"/>
        <v>1500000</v>
      </c>
      <c r="R61" s="45">
        <v>14330035.6</v>
      </c>
      <c r="S61" s="45">
        <f t="shared" si="65"/>
        <v>18680319.399999999</v>
      </c>
      <c r="T61" s="45">
        <f t="shared" si="66"/>
        <v>17180319.399999999</v>
      </c>
      <c r="U61" s="45">
        <v>6874607.5999999996</v>
      </c>
      <c r="V61" s="45">
        <f t="shared" si="67"/>
        <v>7455428</v>
      </c>
      <c r="W61" s="45">
        <v>5988489.5999999996</v>
      </c>
      <c r="X61" s="48">
        <f t="shared" si="68"/>
        <v>886118</v>
      </c>
      <c r="Y61" s="54">
        <f t="shared" si="46"/>
        <v>0.43410728542604282</v>
      </c>
      <c r="Z61" s="54">
        <f t="shared" si="47"/>
        <v>0.20825609418620308</v>
      </c>
      <c r="AA61" s="54">
        <f t="shared" si="48"/>
        <v>0.18141245678818055</v>
      </c>
      <c r="AB61" s="54">
        <f t="shared" si="42"/>
        <v>0.4797341606045975</v>
      </c>
      <c r="AC61" s="178">
        <f t="shared" si="43"/>
        <v>0.87110275210471644</v>
      </c>
    </row>
    <row r="62" spans="1:29" ht="42" customHeight="1" x14ac:dyDescent="0.25">
      <c r="A62" s="113" t="s">
        <v>140</v>
      </c>
      <c r="B62" s="32" t="s">
        <v>41</v>
      </c>
      <c r="C62" s="32">
        <v>20</v>
      </c>
      <c r="D62" s="32" t="s">
        <v>38</v>
      </c>
      <c r="E62" s="39" t="s">
        <v>141</v>
      </c>
      <c r="F62" s="59">
        <f>+F65+F66+F67+F63+F64+F68</f>
        <v>21000000</v>
      </c>
      <c r="G62" s="59">
        <f t="shared" ref="G62:K62" si="69">+G65+G66+G67+G63+G64+G68</f>
        <v>0</v>
      </c>
      <c r="H62" s="59">
        <f t="shared" si="69"/>
        <v>0</v>
      </c>
      <c r="I62" s="59">
        <f t="shared" si="69"/>
        <v>0</v>
      </c>
      <c r="J62" s="59">
        <f t="shared" si="69"/>
        <v>56356065</v>
      </c>
      <c r="K62" s="59">
        <f t="shared" si="69"/>
        <v>19277103.32</v>
      </c>
      <c r="L62" s="59">
        <f t="shared" si="21"/>
        <v>37078961.68</v>
      </c>
      <c r="M62" s="59">
        <f>+M65+M66+M67+M63+M64+M68</f>
        <v>58078961.68</v>
      </c>
      <c r="N62" s="322">
        <f t="shared" si="2"/>
        <v>7.2789705850607581E-6</v>
      </c>
      <c r="O62" s="59">
        <f t="shared" ref="O62:X62" si="70">+O65+O66+O67+O63+O64+O68</f>
        <v>0</v>
      </c>
      <c r="P62" s="59">
        <f t="shared" si="70"/>
        <v>50390161.159999996</v>
      </c>
      <c r="Q62" s="59">
        <f t="shared" si="70"/>
        <v>7688800.5200000023</v>
      </c>
      <c r="R62" s="59">
        <f t="shared" si="70"/>
        <v>17365847.280000001</v>
      </c>
      <c r="S62" s="59">
        <f t="shared" si="70"/>
        <v>40713114.400000006</v>
      </c>
      <c r="T62" s="59">
        <f t="shared" si="70"/>
        <v>33024313.879999999</v>
      </c>
      <c r="U62" s="59">
        <f t="shared" si="70"/>
        <v>13894951.84</v>
      </c>
      <c r="V62" s="59">
        <f t="shared" si="70"/>
        <v>3470895.439999999</v>
      </c>
      <c r="W62" s="59">
        <f t="shared" si="70"/>
        <v>13894951.84</v>
      </c>
      <c r="X62" s="59">
        <f t="shared" si="70"/>
        <v>0</v>
      </c>
      <c r="Y62" s="176">
        <f t="shared" si="46"/>
        <v>0.29900409335279288</v>
      </c>
      <c r="Z62" s="176">
        <f t="shared" si="47"/>
        <v>0.23924242855024813</v>
      </c>
      <c r="AA62" s="176">
        <f t="shared" si="48"/>
        <v>0.23924242855024813</v>
      </c>
      <c r="AB62" s="176">
        <f t="shared" si="42"/>
        <v>0.80013094759865921</v>
      </c>
      <c r="AC62" s="177">
        <f t="shared" si="43"/>
        <v>1</v>
      </c>
    </row>
    <row r="63" spans="1:29" ht="42" customHeight="1" x14ac:dyDescent="0.25">
      <c r="A63" s="114" t="s">
        <v>377</v>
      </c>
      <c r="B63" s="43" t="s">
        <v>41</v>
      </c>
      <c r="C63" s="43">
        <v>20</v>
      </c>
      <c r="D63" s="43" t="s">
        <v>38</v>
      </c>
      <c r="E63" s="44" t="s">
        <v>378</v>
      </c>
      <c r="F63" s="45">
        <v>0</v>
      </c>
      <c r="G63" s="45">
        <v>0</v>
      </c>
      <c r="H63" s="45">
        <v>0</v>
      </c>
      <c r="I63" s="45">
        <v>0</v>
      </c>
      <c r="J63" s="45">
        <f>10400000+7104359+8200000+190054</f>
        <v>25894413</v>
      </c>
      <c r="K63" s="45">
        <v>0</v>
      </c>
      <c r="L63" s="45">
        <f t="shared" si="21"/>
        <v>25894413</v>
      </c>
      <c r="M63" s="46">
        <f t="shared" ref="M63:M68" si="71">+F63+L63</f>
        <v>25894413</v>
      </c>
      <c r="N63" s="51">
        <f t="shared" si="2"/>
        <v>3.2453174969434973E-6</v>
      </c>
      <c r="O63" s="45">
        <v>0</v>
      </c>
      <c r="P63" s="45">
        <v>23048450.989999998</v>
      </c>
      <c r="Q63" s="45">
        <f t="shared" ref="Q63:Q68" si="72">M63-P63</f>
        <v>2845962.0100000016</v>
      </c>
      <c r="R63" s="45">
        <v>12435105.449999999</v>
      </c>
      <c r="S63" s="45">
        <f t="shared" ref="S63:S68" si="73">+M63-R63</f>
        <v>13459307.550000001</v>
      </c>
      <c r="T63" s="45">
        <f t="shared" ref="T63:T68" si="74">P63-R63</f>
        <v>10613345.539999999</v>
      </c>
      <c r="U63" s="45">
        <v>10121371.5</v>
      </c>
      <c r="V63" s="45">
        <f t="shared" ref="V63:V68" si="75">+R63-U63</f>
        <v>2313733.9499999993</v>
      </c>
      <c r="W63" s="45">
        <v>10121371.5</v>
      </c>
      <c r="X63" s="48">
        <f t="shared" ref="X63:X67" si="76">+U63-W63</f>
        <v>0</v>
      </c>
      <c r="Y63" s="54">
        <f t="shared" si="46"/>
        <v>0.48022349261209357</v>
      </c>
      <c r="Z63" s="54">
        <f t="shared" si="47"/>
        <v>0.39087086083009487</v>
      </c>
      <c r="AA63" s="54">
        <f t="shared" si="48"/>
        <v>0.39087086083009487</v>
      </c>
      <c r="AB63" s="54">
        <f t="shared" si="42"/>
        <v>0.81393531729157964</v>
      </c>
      <c r="AC63" s="178">
        <f t="shared" si="43"/>
        <v>1</v>
      </c>
    </row>
    <row r="64" spans="1:29" ht="42" customHeight="1" x14ac:dyDescent="0.25">
      <c r="A64" s="114" t="s">
        <v>633</v>
      </c>
      <c r="B64" s="43" t="s">
        <v>41</v>
      </c>
      <c r="C64" s="43">
        <v>20</v>
      </c>
      <c r="D64" s="43" t="s">
        <v>38</v>
      </c>
      <c r="E64" s="44" t="s">
        <v>634</v>
      </c>
      <c r="F64" s="45">
        <v>0</v>
      </c>
      <c r="G64" s="45">
        <v>0</v>
      </c>
      <c r="H64" s="45">
        <v>0</v>
      </c>
      <c r="I64" s="45">
        <v>0</v>
      </c>
      <c r="J64" s="45">
        <v>1052790</v>
      </c>
      <c r="K64" s="45">
        <v>0</v>
      </c>
      <c r="L64" s="45">
        <f t="shared" si="21"/>
        <v>1052790</v>
      </c>
      <c r="M64" s="46">
        <f t="shared" si="71"/>
        <v>1052790</v>
      </c>
      <c r="N64" s="50">
        <f t="shared" si="2"/>
        <v>1.3194498008536222E-7</v>
      </c>
      <c r="O64" s="45">
        <v>0</v>
      </c>
      <c r="P64" s="45">
        <v>1052790</v>
      </c>
      <c r="Q64" s="45">
        <f t="shared" si="72"/>
        <v>0</v>
      </c>
      <c r="R64" s="45">
        <v>0</v>
      </c>
      <c r="S64" s="45">
        <f t="shared" si="73"/>
        <v>1052790</v>
      </c>
      <c r="T64" s="45">
        <f t="shared" si="74"/>
        <v>1052790</v>
      </c>
      <c r="U64" s="45">
        <v>0</v>
      </c>
      <c r="V64" s="45">
        <f t="shared" si="75"/>
        <v>0</v>
      </c>
      <c r="W64" s="45">
        <v>0</v>
      </c>
      <c r="X64" s="48">
        <f t="shared" si="76"/>
        <v>0</v>
      </c>
      <c r="Y64" s="54">
        <f t="shared" si="46"/>
        <v>0</v>
      </c>
      <c r="Z64" s="54">
        <f t="shared" si="47"/>
        <v>0</v>
      </c>
      <c r="AA64" s="54">
        <f t="shared" si="48"/>
        <v>0</v>
      </c>
      <c r="AB64" s="54" t="s">
        <v>40</v>
      </c>
      <c r="AC64" s="178" t="s">
        <v>40</v>
      </c>
    </row>
    <row r="65" spans="1:29" ht="42" customHeight="1" x14ac:dyDescent="0.25">
      <c r="A65" s="114" t="s">
        <v>142</v>
      </c>
      <c r="B65" s="43" t="s">
        <v>41</v>
      </c>
      <c r="C65" s="43">
        <v>20</v>
      </c>
      <c r="D65" s="43" t="s">
        <v>38</v>
      </c>
      <c r="E65" s="44" t="s">
        <v>143</v>
      </c>
      <c r="F65" s="45">
        <v>5000000</v>
      </c>
      <c r="G65" s="45">
        <v>0</v>
      </c>
      <c r="H65" s="45">
        <v>0</v>
      </c>
      <c r="I65" s="45">
        <v>0</v>
      </c>
      <c r="J65" s="45">
        <v>0</v>
      </c>
      <c r="K65" s="45">
        <f>4794708+203292</f>
        <v>4998000</v>
      </c>
      <c r="L65" s="45">
        <f t="shared" si="21"/>
        <v>-4998000</v>
      </c>
      <c r="M65" s="46">
        <f t="shared" si="71"/>
        <v>2000</v>
      </c>
      <c r="N65" s="369">
        <f t="shared" si="2"/>
        <v>2.5065773817259327E-10</v>
      </c>
      <c r="O65" s="45">
        <v>0</v>
      </c>
      <c r="P65" s="45">
        <v>2000</v>
      </c>
      <c r="Q65" s="45">
        <f t="shared" si="72"/>
        <v>0</v>
      </c>
      <c r="R65" s="45">
        <v>819.43</v>
      </c>
      <c r="S65" s="45">
        <f t="shared" si="73"/>
        <v>1180.5700000000002</v>
      </c>
      <c r="T65" s="45">
        <f t="shared" si="74"/>
        <v>1180.5700000000002</v>
      </c>
      <c r="U65" s="45">
        <v>819.43</v>
      </c>
      <c r="V65" s="45">
        <f t="shared" si="75"/>
        <v>0</v>
      </c>
      <c r="W65" s="45">
        <v>819.43</v>
      </c>
      <c r="X65" s="48">
        <f t="shared" si="76"/>
        <v>0</v>
      </c>
      <c r="Y65" s="54">
        <f t="shared" si="46"/>
        <v>0.409715</v>
      </c>
      <c r="Z65" s="54">
        <f t="shared" si="47"/>
        <v>0.409715</v>
      </c>
      <c r="AA65" s="54">
        <f t="shared" si="48"/>
        <v>0.409715</v>
      </c>
      <c r="AB65" s="54">
        <f t="shared" ref="AB65" si="77">+U65/R65</f>
        <v>1</v>
      </c>
      <c r="AC65" s="178">
        <f t="shared" ref="AC65" si="78">+W65/U65</f>
        <v>1</v>
      </c>
    </row>
    <row r="66" spans="1:29" ht="42" customHeight="1" x14ac:dyDescent="0.25">
      <c r="A66" s="114" t="s">
        <v>144</v>
      </c>
      <c r="B66" s="43" t="s">
        <v>41</v>
      </c>
      <c r="C66" s="43">
        <v>20</v>
      </c>
      <c r="D66" s="43" t="s">
        <v>38</v>
      </c>
      <c r="E66" s="44" t="s">
        <v>145</v>
      </c>
      <c r="F66" s="45">
        <v>3000000</v>
      </c>
      <c r="G66" s="45">
        <v>0</v>
      </c>
      <c r="H66" s="45">
        <v>0</v>
      </c>
      <c r="I66" s="45">
        <v>0</v>
      </c>
      <c r="J66" s="45">
        <f>14486362+11000000+60500</f>
        <v>25546862</v>
      </c>
      <c r="K66" s="45">
        <v>6386597.6399999997</v>
      </c>
      <c r="L66" s="45">
        <f t="shared" si="21"/>
        <v>19160264.359999999</v>
      </c>
      <c r="M66" s="46">
        <f t="shared" si="71"/>
        <v>22160264.359999999</v>
      </c>
      <c r="N66" s="51">
        <f t="shared" si="2"/>
        <v>2.7773208708921647E-6</v>
      </c>
      <c r="O66" s="45">
        <v>0</v>
      </c>
      <c r="P66" s="45">
        <v>20013031.129999999</v>
      </c>
      <c r="Q66" s="45">
        <f t="shared" si="72"/>
        <v>2147233.2300000004</v>
      </c>
      <c r="R66" s="45">
        <v>2518169.14</v>
      </c>
      <c r="S66" s="45">
        <f t="shared" si="73"/>
        <v>19642095.219999999</v>
      </c>
      <c r="T66" s="45">
        <f t="shared" si="74"/>
        <v>17494861.989999998</v>
      </c>
      <c r="U66" s="45">
        <v>1665402.37</v>
      </c>
      <c r="V66" s="45">
        <f t="shared" si="75"/>
        <v>852766.77</v>
      </c>
      <c r="W66" s="45">
        <v>1665402.37</v>
      </c>
      <c r="X66" s="48">
        <f t="shared" si="76"/>
        <v>0</v>
      </c>
      <c r="Y66" s="54">
        <f t="shared" si="46"/>
        <v>0.11363443590255076</v>
      </c>
      <c r="Z66" s="54">
        <f t="shared" si="47"/>
        <v>7.5152640011195246E-2</v>
      </c>
      <c r="AA66" s="54">
        <f t="shared" si="48"/>
        <v>7.5152640011195246E-2</v>
      </c>
      <c r="AB66" s="54">
        <f t="shared" si="42"/>
        <v>0.66135445135349413</v>
      </c>
      <c r="AC66" s="178">
        <f t="shared" si="43"/>
        <v>1</v>
      </c>
    </row>
    <row r="67" spans="1:29" ht="42" customHeight="1" x14ac:dyDescent="0.25">
      <c r="A67" s="114" t="s">
        <v>146</v>
      </c>
      <c r="B67" s="43" t="s">
        <v>41</v>
      </c>
      <c r="C67" s="43">
        <v>20</v>
      </c>
      <c r="D67" s="43" t="s">
        <v>38</v>
      </c>
      <c r="E67" s="44" t="s">
        <v>147</v>
      </c>
      <c r="F67" s="45">
        <v>13000000</v>
      </c>
      <c r="G67" s="45">
        <v>0</v>
      </c>
      <c r="H67" s="45">
        <v>0</v>
      </c>
      <c r="I67" s="45">
        <v>0</v>
      </c>
      <c r="J67" s="45">
        <v>1200000</v>
      </c>
      <c r="K67" s="45">
        <v>7892505.6799999997</v>
      </c>
      <c r="L67" s="45">
        <f t="shared" si="21"/>
        <v>-6692505.6799999997</v>
      </c>
      <c r="M67" s="46">
        <f t="shared" si="71"/>
        <v>6307494.3200000003</v>
      </c>
      <c r="N67" s="51">
        <f t="shared" si="2"/>
        <v>7.9051112989383959E-7</v>
      </c>
      <c r="O67" s="45">
        <v>0</v>
      </c>
      <c r="P67" s="45">
        <v>3611889.04</v>
      </c>
      <c r="Q67" s="45">
        <f t="shared" si="72"/>
        <v>2695605.2800000003</v>
      </c>
      <c r="R67" s="45">
        <v>2411753.2599999998</v>
      </c>
      <c r="S67" s="45">
        <f t="shared" si="73"/>
        <v>3895741.0600000005</v>
      </c>
      <c r="T67" s="45">
        <f t="shared" si="74"/>
        <v>1200135.7800000003</v>
      </c>
      <c r="U67" s="45">
        <v>2107358.54</v>
      </c>
      <c r="V67" s="45">
        <f t="shared" si="75"/>
        <v>304394.71999999974</v>
      </c>
      <c r="W67" s="45">
        <v>2107358.54</v>
      </c>
      <c r="X67" s="48">
        <f t="shared" si="76"/>
        <v>0</v>
      </c>
      <c r="Y67" s="54">
        <f t="shared" si="46"/>
        <v>0.38236312831114838</v>
      </c>
      <c r="Z67" s="54">
        <f t="shared" si="47"/>
        <v>0.33410391402461065</v>
      </c>
      <c r="AA67" s="54">
        <f t="shared" si="48"/>
        <v>0.33410391402461065</v>
      </c>
      <c r="AB67" s="54">
        <f t="shared" si="42"/>
        <v>0.87378695613331536</v>
      </c>
      <c r="AC67" s="178">
        <f t="shared" si="43"/>
        <v>1</v>
      </c>
    </row>
    <row r="68" spans="1:29" ht="42" customHeight="1" x14ac:dyDescent="0.25">
      <c r="A68" s="114" t="s">
        <v>646</v>
      </c>
      <c r="B68" s="43" t="s">
        <v>41</v>
      </c>
      <c r="C68" s="43">
        <v>20</v>
      </c>
      <c r="D68" s="43" t="s">
        <v>38</v>
      </c>
      <c r="E68" s="44" t="s">
        <v>647</v>
      </c>
      <c r="F68" s="45">
        <v>0</v>
      </c>
      <c r="G68" s="45">
        <v>0</v>
      </c>
      <c r="H68" s="45">
        <v>0</v>
      </c>
      <c r="I68" s="45">
        <v>0</v>
      </c>
      <c r="J68" s="45">
        <v>2662000</v>
      </c>
      <c r="K68" s="45">
        <v>0</v>
      </c>
      <c r="L68" s="45">
        <f t="shared" si="21"/>
        <v>2662000</v>
      </c>
      <c r="M68" s="46">
        <f t="shared" si="71"/>
        <v>2662000</v>
      </c>
      <c r="N68" s="50">
        <f t="shared" si="2"/>
        <v>3.3362544950772162E-7</v>
      </c>
      <c r="O68" s="45">
        <v>0</v>
      </c>
      <c r="P68" s="45">
        <v>2662000</v>
      </c>
      <c r="Q68" s="45">
        <f t="shared" si="72"/>
        <v>0</v>
      </c>
      <c r="R68" s="45">
        <v>0</v>
      </c>
      <c r="S68" s="45">
        <f t="shared" si="73"/>
        <v>2662000</v>
      </c>
      <c r="T68" s="45">
        <f t="shared" si="74"/>
        <v>2662000</v>
      </c>
      <c r="U68" s="45">
        <v>0</v>
      </c>
      <c r="V68" s="45">
        <f t="shared" si="75"/>
        <v>0</v>
      </c>
      <c r="W68" s="45">
        <v>0</v>
      </c>
      <c r="X68" s="48">
        <f>+U68-W68</f>
        <v>0</v>
      </c>
      <c r="Y68" s="54">
        <f t="shared" si="46"/>
        <v>0</v>
      </c>
      <c r="Z68" s="54">
        <f t="shared" si="47"/>
        <v>0</v>
      </c>
      <c r="AA68" s="54">
        <f t="shared" si="48"/>
        <v>0</v>
      </c>
      <c r="AB68" s="54" t="s">
        <v>40</v>
      </c>
      <c r="AC68" s="178" t="s">
        <v>40</v>
      </c>
    </row>
    <row r="69" spans="1:29" ht="42" customHeight="1" x14ac:dyDescent="0.25">
      <c r="A69" s="113" t="s">
        <v>148</v>
      </c>
      <c r="B69" s="32" t="s">
        <v>41</v>
      </c>
      <c r="C69" s="32">
        <v>20</v>
      </c>
      <c r="D69" s="32" t="s">
        <v>38</v>
      </c>
      <c r="E69" s="39" t="s">
        <v>149</v>
      </c>
      <c r="F69" s="59">
        <f t="shared" ref="F69:K69" si="79">+F72+F83+F90+F96+F79+F70</f>
        <v>21735681371</v>
      </c>
      <c r="G69" s="59">
        <f t="shared" si="79"/>
        <v>0</v>
      </c>
      <c r="H69" s="59">
        <f t="shared" si="79"/>
        <v>0</v>
      </c>
      <c r="I69" s="59">
        <f t="shared" si="79"/>
        <v>0</v>
      </c>
      <c r="J69" s="59">
        <f t="shared" si="79"/>
        <v>1005293976.24</v>
      </c>
      <c r="K69" s="59">
        <f t="shared" si="79"/>
        <v>1108706710.04</v>
      </c>
      <c r="L69" s="59">
        <f t="shared" si="21"/>
        <v>-103412733.79999995</v>
      </c>
      <c r="M69" s="59">
        <f>+M72+M83+M90+M96+M79+M70</f>
        <v>21632268637.200001</v>
      </c>
      <c r="N69" s="323">
        <f t="shared" si="2"/>
        <v>2.7111477640712391E-3</v>
      </c>
      <c r="O69" s="59">
        <f t="shared" ref="O69:X69" si="80">+O72+O83+O90+O96+O79+O70</f>
        <v>0</v>
      </c>
      <c r="P69" s="59">
        <f>+P72+P83+P90+P96+P79+P70</f>
        <v>21577623337.910004</v>
      </c>
      <c r="Q69" s="59">
        <f>+Q72+Q83+Q90+Q96+Q79+Q70</f>
        <v>54645299.289999992</v>
      </c>
      <c r="R69" s="59">
        <f t="shared" si="80"/>
        <v>19033188531.18</v>
      </c>
      <c r="S69" s="62">
        <f t="shared" si="80"/>
        <v>2584075120.6200004</v>
      </c>
      <c r="T69" s="62">
        <f t="shared" si="80"/>
        <v>2544434806.7300005</v>
      </c>
      <c r="U69" s="59">
        <f t="shared" si="80"/>
        <v>9046516355.7599983</v>
      </c>
      <c r="V69" s="62">
        <f t="shared" si="80"/>
        <v>9986672175.420002</v>
      </c>
      <c r="W69" s="59">
        <f t="shared" si="80"/>
        <v>9000841921.6699982</v>
      </c>
      <c r="X69" s="59">
        <f t="shared" si="80"/>
        <v>45674434.090000033</v>
      </c>
      <c r="Y69" s="176">
        <f t="shared" si="46"/>
        <v>0.879851709055125</v>
      </c>
      <c r="Z69" s="176">
        <f t="shared" si="47"/>
        <v>0.41819545177999162</v>
      </c>
      <c r="AA69" s="176">
        <f t="shared" si="48"/>
        <v>0.41608404890976952</v>
      </c>
      <c r="AB69" s="176">
        <f t="shared" si="42"/>
        <v>0.47530219862741735</v>
      </c>
      <c r="AC69" s="177">
        <f t="shared" si="43"/>
        <v>0.99495115773919773</v>
      </c>
    </row>
    <row r="70" spans="1:29" ht="42" customHeight="1" x14ac:dyDescent="0.25">
      <c r="A70" s="113" t="s">
        <v>150</v>
      </c>
      <c r="B70" s="32" t="s">
        <v>41</v>
      </c>
      <c r="C70" s="32">
        <v>20</v>
      </c>
      <c r="D70" s="32" t="s">
        <v>38</v>
      </c>
      <c r="E70" s="39" t="s">
        <v>151</v>
      </c>
      <c r="F70" s="59">
        <f t="shared" ref="F70:K70" si="81">+F71</f>
        <v>12738467</v>
      </c>
      <c r="G70" s="59">
        <f t="shared" si="81"/>
        <v>0</v>
      </c>
      <c r="H70" s="59">
        <f t="shared" si="81"/>
        <v>0</v>
      </c>
      <c r="I70" s="59">
        <f t="shared" si="81"/>
        <v>0</v>
      </c>
      <c r="J70" s="59">
        <f t="shared" si="81"/>
        <v>0</v>
      </c>
      <c r="K70" s="59">
        <f t="shared" si="81"/>
        <v>8315242</v>
      </c>
      <c r="L70" s="59">
        <f t="shared" si="21"/>
        <v>-8315242</v>
      </c>
      <c r="M70" s="59">
        <f>+M71</f>
        <v>4423225</v>
      </c>
      <c r="N70" s="322">
        <f t="shared" si="2"/>
        <v>5.5435778696423437E-7</v>
      </c>
      <c r="O70" s="59">
        <f t="shared" ref="O70:X70" si="82">+O71</f>
        <v>0</v>
      </c>
      <c r="P70" s="59">
        <f>+P71</f>
        <v>4423225</v>
      </c>
      <c r="Q70" s="59">
        <f>+Q71</f>
        <v>0</v>
      </c>
      <c r="R70" s="59">
        <f t="shared" si="82"/>
        <v>189.46</v>
      </c>
      <c r="S70" s="59">
        <f t="shared" si="82"/>
        <v>4423035.54</v>
      </c>
      <c r="T70" s="59">
        <f t="shared" si="82"/>
        <v>4423035.54</v>
      </c>
      <c r="U70" s="59">
        <f t="shared" si="82"/>
        <v>189.46</v>
      </c>
      <c r="V70" s="59">
        <f t="shared" si="82"/>
        <v>0</v>
      </c>
      <c r="W70" s="59">
        <f t="shared" si="82"/>
        <v>189.46</v>
      </c>
      <c r="X70" s="59">
        <f t="shared" si="82"/>
        <v>0</v>
      </c>
      <c r="Y70" s="176">
        <f t="shared" si="46"/>
        <v>4.2833000808233812E-5</v>
      </c>
      <c r="Z70" s="176">
        <f t="shared" si="47"/>
        <v>4.2833000808233812E-5</v>
      </c>
      <c r="AA70" s="176">
        <f t="shared" si="48"/>
        <v>4.2833000808233812E-5</v>
      </c>
      <c r="AB70" s="176">
        <f t="shared" si="42"/>
        <v>1</v>
      </c>
      <c r="AC70" s="177">
        <f t="shared" si="43"/>
        <v>1</v>
      </c>
    </row>
    <row r="71" spans="1:29" ht="42" customHeight="1" x14ac:dyDescent="0.25">
      <c r="A71" s="114" t="s">
        <v>152</v>
      </c>
      <c r="B71" s="43" t="s">
        <v>41</v>
      </c>
      <c r="C71" s="43">
        <v>20</v>
      </c>
      <c r="D71" s="43" t="s">
        <v>38</v>
      </c>
      <c r="E71" s="44" t="s">
        <v>153</v>
      </c>
      <c r="F71" s="45">
        <v>12738467</v>
      </c>
      <c r="G71" s="45">
        <v>0</v>
      </c>
      <c r="H71" s="45">
        <v>0</v>
      </c>
      <c r="I71" s="45">
        <v>0</v>
      </c>
      <c r="J71" s="45">
        <v>0</v>
      </c>
      <c r="K71" s="45">
        <v>8315242</v>
      </c>
      <c r="L71" s="45">
        <f t="shared" si="21"/>
        <v>-8315242</v>
      </c>
      <c r="M71" s="46">
        <f>+F71+L71</f>
        <v>4423225</v>
      </c>
      <c r="N71" s="51">
        <f t="shared" si="2"/>
        <v>5.5435778696423437E-7</v>
      </c>
      <c r="O71" s="45">
        <v>0</v>
      </c>
      <c r="P71" s="45">
        <v>4423225</v>
      </c>
      <c r="Q71" s="45">
        <f>M71-P71</f>
        <v>0</v>
      </c>
      <c r="R71" s="45">
        <v>189.46</v>
      </c>
      <c r="S71" s="45">
        <f>+M71-R71</f>
        <v>4423035.54</v>
      </c>
      <c r="T71" s="45">
        <f>P71-R71</f>
        <v>4423035.54</v>
      </c>
      <c r="U71" s="45">
        <v>189.46</v>
      </c>
      <c r="V71" s="45">
        <f>+R71-U71</f>
        <v>0</v>
      </c>
      <c r="W71" s="45">
        <v>189.46</v>
      </c>
      <c r="X71" s="48">
        <f>+U71-W71</f>
        <v>0</v>
      </c>
      <c r="Y71" s="182">
        <f t="shared" si="46"/>
        <v>4.2833000808233812E-5</v>
      </c>
      <c r="Z71" s="182">
        <f t="shared" si="47"/>
        <v>4.2833000808233812E-5</v>
      </c>
      <c r="AA71" s="182">
        <f t="shared" si="48"/>
        <v>4.2833000808233812E-5</v>
      </c>
      <c r="AB71" s="54">
        <f t="shared" si="42"/>
        <v>1</v>
      </c>
      <c r="AC71" s="178">
        <f t="shared" si="43"/>
        <v>1</v>
      </c>
    </row>
    <row r="72" spans="1:29" ht="90" customHeight="1" x14ac:dyDescent="0.25">
      <c r="A72" s="113" t="s">
        <v>154</v>
      </c>
      <c r="B72" s="32" t="s">
        <v>41</v>
      </c>
      <c r="C72" s="32">
        <v>20</v>
      </c>
      <c r="D72" s="32" t="s">
        <v>38</v>
      </c>
      <c r="E72" s="39" t="s">
        <v>155</v>
      </c>
      <c r="F72" s="59">
        <f t="shared" ref="F72:K72" si="83">+F73+F76+F77+F78+F75+F74</f>
        <v>1115865651</v>
      </c>
      <c r="G72" s="59">
        <f t="shared" si="83"/>
        <v>0</v>
      </c>
      <c r="H72" s="59">
        <f t="shared" si="83"/>
        <v>0</v>
      </c>
      <c r="I72" s="59">
        <f t="shared" si="83"/>
        <v>0</v>
      </c>
      <c r="J72" s="59">
        <f t="shared" si="83"/>
        <v>108379421</v>
      </c>
      <c r="K72" s="59">
        <f t="shared" si="83"/>
        <v>173080586.34999999</v>
      </c>
      <c r="L72" s="59">
        <f t="shared" si="21"/>
        <v>-64701165.349999994</v>
      </c>
      <c r="M72" s="59">
        <f>+M73+M76+M77+M78+M75+M74</f>
        <v>1051164485.65</v>
      </c>
      <c r="N72" s="318">
        <f t="shared" si="2"/>
        <v>1.3174125621019317E-4</v>
      </c>
      <c r="O72" s="59">
        <f t="shared" ref="O72:X72" si="84">+O73+O76+O77+O78+O75+O74</f>
        <v>0</v>
      </c>
      <c r="P72" s="59">
        <f>+P73+P76+P77+P78+P75+P74</f>
        <v>1026164485.36</v>
      </c>
      <c r="Q72" s="59">
        <f>+Q73+Q76+Q77+Q78+Q75+Q74</f>
        <v>25000000.289999999</v>
      </c>
      <c r="R72" s="59">
        <f t="shared" si="84"/>
        <v>616566055.15999997</v>
      </c>
      <c r="S72" s="59">
        <f t="shared" si="84"/>
        <v>434598430.48999989</v>
      </c>
      <c r="T72" s="59">
        <f t="shared" si="84"/>
        <v>409598430.19999993</v>
      </c>
      <c r="U72" s="59">
        <f t="shared" si="84"/>
        <v>37283914.159999996</v>
      </c>
      <c r="V72" s="59">
        <f t="shared" si="84"/>
        <v>579282141</v>
      </c>
      <c r="W72" s="59">
        <f t="shared" si="84"/>
        <v>37283914.159999996</v>
      </c>
      <c r="X72" s="59">
        <f t="shared" si="84"/>
        <v>0</v>
      </c>
      <c r="Y72" s="176">
        <f t="shared" si="46"/>
        <v>0.58655525712394962</v>
      </c>
      <c r="Z72" s="176">
        <f t="shared" si="47"/>
        <v>3.546915318105049E-2</v>
      </c>
      <c r="AA72" s="176">
        <f t="shared" si="48"/>
        <v>3.546915318105049E-2</v>
      </c>
      <c r="AB72" s="176">
        <f t="shared" si="42"/>
        <v>6.0470267294109724E-2</v>
      </c>
      <c r="AC72" s="177">
        <f t="shared" si="43"/>
        <v>1</v>
      </c>
    </row>
    <row r="73" spans="1:29" ht="42" customHeight="1" x14ac:dyDescent="0.25">
      <c r="A73" s="114" t="s">
        <v>156</v>
      </c>
      <c r="B73" s="43" t="s">
        <v>41</v>
      </c>
      <c r="C73" s="43">
        <v>20</v>
      </c>
      <c r="D73" s="43" t="s">
        <v>38</v>
      </c>
      <c r="E73" s="44" t="s">
        <v>157</v>
      </c>
      <c r="F73" s="45">
        <v>50000000</v>
      </c>
      <c r="G73" s="45">
        <v>0</v>
      </c>
      <c r="H73" s="45">
        <v>0</v>
      </c>
      <c r="I73" s="45">
        <v>0</v>
      </c>
      <c r="J73" s="45">
        <v>0</v>
      </c>
      <c r="K73" s="45">
        <v>19123641.600000001</v>
      </c>
      <c r="L73" s="45">
        <f t="shared" si="21"/>
        <v>-19123641.600000001</v>
      </c>
      <c r="M73" s="46">
        <f t="shared" ref="M73:M78" si="85">+F73+L73</f>
        <v>30876358.399999999</v>
      </c>
      <c r="N73" s="51">
        <f t="shared" ref="N73:N136" si="86">M73/$M$311</f>
        <v>3.869699079775175E-6</v>
      </c>
      <c r="O73" s="45">
        <v>0</v>
      </c>
      <c r="P73" s="45">
        <v>15876358.109999999</v>
      </c>
      <c r="Q73" s="45">
        <f t="shared" ref="Q73:Q78" si="87">M73-P73</f>
        <v>15000000.289999999</v>
      </c>
      <c r="R73" s="45">
        <v>15871366.77</v>
      </c>
      <c r="S73" s="45">
        <f t="shared" ref="S73:S78" si="88">+M73-R73</f>
        <v>15004991.629999999</v>
      </c>
      <c r="T73" s="45">
        <f t="shared" ref="T73:T78" si="89">P73-R73</f>
        <v>4991.339999999851</v>
      </c>
      <c r="U73" s="45">
        <v>15871366.77</v>
      </c>
      <c r="V73" s="45">
        <f t="shared" ref="V73:V78" si="90">+R73-U73</f>
        <v>0</v>
      </c>
      <c r="W73" s="45">
        <v>15871366.77</v>
      </c>
      <c r="X73" s="48">
        <f t="shared" ref="X73:X78" si="91">+U73-W73</f>
        <v>0</v>
      </c>
      <c r="Y73" s="54">
        <f t="shared" si="46"/>
        <v>0.5140297493761441</v>
      </c>
      <c r="Z73" s="54">
        <f t="shared" si="47"/>
        <v>0.5140297493761441</v>
      </c>
      <c r="AA73" s="54">
        <f t="shared" si="48"/>
        <v>0.5140297493761441</v>
      </c>
      <c r="AB73" s="54">
        <f t="shared" si="42"/>
        <v>1</v>
      </c>
      <c r="AC73" s="178">
        <f t="shared" si="43"/>
        <v>1</v>
      </c>
    </row>
    <row r="74" spans="1:29" ht="42" customHeight="1" x14ac:dyDescent="0.25">
      <c r="A74" s="114" t="s">
        <v>158</v>
      </c>
      <c r="B74" s="43" t="s">
        <v>41</v>
      </c>
      <c r="C74" s="43">
        <v>20</v>
      </c>
      <c r="D74" s="43" t="s">
        <v>38</v>
      </c>
      <c r="E74" s="44" t="s">
        <v>159</v>
      </c>
      <c r="F74" s="45">
        <v>35000000</v>
      </c>
      <c r="G74" s="45">
        <v>0</v>
      </c>
      <c r="H74" s="45">
        <v>0</v>
      </c>
      <c r="I74" s="45">
        <v>0</v>
      </c>
      <c r="J74" s="45">
        <v>0</v>
      </c>
      <c r="K74" s="45">
        <v>35000000</v>
      </c>
      <c r="L74" s="45">
        <f t="shared" si="21"/>
        <v>-35000000</v>
      </c>
      <c r="M74" s="46">
        <f t="shared" si="85"/>
        <v>0</v>
      </c>
      <c r="N74" s="51">
        <f t="shared" si="86"/>
        <v>0</v>
      </c>
      <c r="O74" s="45">
        <v>0</v>
      </c>
      <c r="P74" s="45">
        <v>0</v>
      </c>
      <c r="Q74" s="45">
        <f t="shared" si="87"/>
        <v>0</v>
      </c>
      <c r="R74" s="45">
        <v>0</v>
      </c>
      <c r="S74" s="45">
        <f t="shared" si="88"/>
        <v>0</v>
      </c>
      <c r="T74" s="45">
        <f t="shared" si="89"/>
        <v>0</v>
      </c>
      <c r="U74" s="45">
        <v>0</v>
      </c>
      <c r="V74" s="45">
        <f t="shared" si="90"/>
        <v>0</v>
      </c>
      <c r="W74" s="45">
        <v>0</v>
      </c>
      <c r="X74" s="48">
        <f t="shared" si="91"/>
        <v>0</v>
      </c>
      <c r="Y74" s="54" t="s">
        <v>40</v>
      </c>
      <c r="Z74" s="54" t="s">
        <v>40</v>
      </c>
      <c r="AA74" s="54" t="s">
        <v>40</v>
      </c>
      <c r="AB74" s="54" t="s">
        <v>40</v>
      </c>
      <c r="AC74" s="54" t="s">
        <v>40</v>
      </c>
    </row>
    <row r="75" spans="1:29" ht="42" customHeight="1" x14ac:dyDescent="0.25">
      <c r="A75" s="114" t="s">
        <v>160</v>
      </c>
      <c r="B75" s="43" t="s">
        <v>41</v>
      </c>
      <c r="C75" s="43">
        <v>20</v>
      </c>
      <c r="D75" s="43" t="s">
        <v>38</v>
      </c>
      <c r="E75" s="44" t="s">
        <v>161</v>
      </c>
      <c r="F75" s="45">
        <v>5000000</v>
      </c>
      <c r="G75" s="45">
        <v>0</v>
      </c>
      <c r="H75" s="45">
        <v>0</v>
      </c>
      <c r="I75" s="45">
        <v>0</v>
      </c>
      <c r="J75" s="45">
        <v>0</v>
      </c>
      <c r="K75" s="45">
        <v>3098000</v>
      </c>
      <c r="L75" s="45">
        <f t="shared" si="21"/>
        <v>-3098000</v>
      </c>
      <c r="M75" s="46">
        <f t="shared" si="85"/>
        <v>1902000</v>
      </c>
      <c r="N75" s="51">
        <f t="shared" si="86"/>
        <v>2.3837550900213617E-7</v>
      </c>
      <c r="O75" s="45">
        <v>0</v>
      </c>
      <c r="P75" s="45">
        <v>1902000</v>
      </c>
      <c r="Q75" s="45">
        <f t="shared" si="87"/>
        <v>0</v>
      </c>
      <c r="R75" s="45">
        <v>18.72</v>
      </c>
      <c r="S75" s="45">
        <f t="shared" si="88"/>
        <v>1901981.28</v>
      </c>
      <c r="T75" s="45">
        <f t="shared" si="89"/>
        <v>1901981.28</v>
      </c>
      <c r="U75" s="45">
        <v>18.72</v>
      </c>
      <c r="V75" s="45">
        <f t="shared" si="90"/>
        <v>0</v>
      </c>
      <c r="W75" s="45">
        <v>18.72</v>
      </c>
      <c r="X75" s="48">
        <f t="shared" si="91"/>
        <v>0</v>
      </c>
      <c r="Y75" s="179">
        <f t="shared" ref="Y75:Y138" si="92">+R75/M75</f>
        <v>9.8422712933753937E-6</v>
      </c>
      <c r="Z75" s="179">
        <f t="shared" ref="Z75:Z138" si="93">+U75/M75</f>
        <v>9.8422712933753937E-6</v>
      </c>
      <c r="AA75" s="179">
        <f t="shared" ref="AA75:AA138" si="94">+W75/M75</f>
        <v>9.8422712933753937E-6</v>
      </c>
      <c r="AB75" s="54">
        <f t="shared" ref="AB75:AB78" si="95">+U75/R75</f>
        <v>1</v>
      </c>
      <c r="AC75" s="178">
        <f t="shared" ref="AC75:AC78" si="96">+W75/U75</f>
        <v>1</v>
      </c>
    </row>
    <row r="76" spans="1:29" ht="42" customHeight="1" x14ac:dyDescent="0.25">
      <c r="A76" s="114" t="s">
        <v>162</v>
      </c>
      <c r="B76" s="43" t="s">
        <v>41</v>
      </c>
      <c r="C76" s="43">
        <v>20</v>
      </c>
      <c r="D76" s="43" t="s">
        <v>38</v>
      </c>
      <c r="E76" s="44" t="s">
        <v>163</v>
      </c>
      <c r="F76" s="45">
        <v>60000000</v>
      </c>
      <c r="G76" s="45">
        <v>0</v>
      </c>
      <c r="H76" s="45">
        <v>0</v>
      </c>
      <c r="I76" s="45">
        <v>0</v>
      </c>
      <c r="J76" s="45">
        <v>0</v>
      </c>
      <c r="K76" s="45">
        <v>27058153.75</v>
      </c>
      <c r="L76" s="45">
        <f t="shared" si="21"/>
        <v>-27058153.75</v>
      </c>
      <c r="M76" s="46">
        <f t="shared" si="85"/>
        <v>32941846.25</v>
      </c>
      <c r="N76" s="51">
        <f t="shared" si="86"/>
        <v>4.1285643361271616E-6</v>
      </c>
      <c r="O76" s="45">
        <v>0</v>
      </c>
      <c r="P76" s="45">
        <v>22941846.25</v>
      </c>
      <c r="Q76" s="45">
        <f t="shared" si="87"/>
        <v>10000000</v>
      </c>
      <c r="R76" s="45">
        <v>22936887.280000001</v>
      </c>
      <c r="S76" s="45">
        <f t="shared" si="88"/>
        <v>10004958.969999999</v>
      </c>
      <c r="T76" s="45">
        <f t="shared" si="89"/>
        <v>4958.9699999988079</v>
      </c>
      <c r="U76" s="45">
        <v>19520397.280000001</v>
      </c>
      <c r="V76" s="45">
        <f t="shared" si="90"/>
        <v>3416490</v>
      </c>
      <c r="W76" s="45">
        <v>19520397.280000001</v>
      </c>
      <c r="X76" s="48">
        <f t="shared" si="91"/>
        <v>0</v>
      </c>
      <c r="Y76" s="54">
        <f t="shared" si="92"/>
        <v>0.69628420659634405</v>
      </c>
      <c r="Z76" s="54">
        <f t="shared" si="93"/>
        <v>0.59257144034542386</v>
      </c>
      <c r="AA76" s="54">
        <f t="shared" si="94"/>
        <v>0.59257144034542386</v>
      </c>
      <c r="AB76" s="54">
        <f t="shared" si="95"/>
        <v>0.85104822819707382</v>
      </c>
      <c r="AC76" s="178">
        <f t="shared" si="96"/>
        <v>1</v>
      </c>
    </row>
    <row r="77" spans="1:29" ht="42" customHeight="1" x14ac:dyDescent="0.25">
      <c r="A77" s="114" t="s">
        <v>164</v>
      </c>
      <c r="B77" s="43" t="s">
        <v>41</v>
      </c>
      <c r="C77" s="43">
        <v>20</v>
      </c>
      <c r="D77" s="43" t="s">
        <v>38</v>
      </c>
      <c r="E77" s="44" t="s">
        <v>165</v>
      </c>
      <c r="F77" s="45">
        <v>575865651</v>
      </c>
      <c r="G77" s="45">
        <v>0</v>
      </c>
      <c r="H77" s="45">
        <v>0</v>
      </c>
      <c r="I77" s="45">
        <v>0</v>
      </c>
      <c r="J77" s="45">
        <f>50000+108329421</f>
        <v>108379421</v>
      </c>
      <c r="K77" s="45">
        <v>0</v>
      </c>
      <c r="L77" s="45">
        <f t="shared" si="21"/>
        <v>108379421</v>
      </c>
      <c r="M77" s="46">
        <f t="shared" si="85"/>
        <v>684245072</v>
      </c>
      <c r="N77" s="51">
        <f t="shared" si="86"/>
        <v>8.5755661051631601E-5</v>
      </c>
      <c r="O77" s="45">
        <v>0</v>
      </c>
      <c r="P77" s="45">
        <v>684245072</v>
      </c>
      <c r="Q77" s="45">
        <f t="shared" si="87"/>
        <v>0</v>
      </c>
      <c r="R77" s="45">
        <v>575875626.47000003</v>
      </c>
      <c r="S77" s="45">
        <f t="shared" si="88"/>
        <v>108369445.52999997</v>
      </c>
      <c r="T77" s="45">
        <f t="shared" si="89"/>
        <v>108369445.52999997</v>
      </c>
      <c r="U77" s="45">
        <v>9975.4699999999993</v>
      </c>
      <c r="V77" s="45">
        <f t="shared" si="90"/>
        <v>575865651</v>
      </c>
      <c r="W77" s="45">
        <v>9975.4699999999993</v>
      </c>
      <c r="X77" s="48">
        <f t="shared" si="91"/>
        <v>0</v>
      </c>
      <c r="Y77" s="54">
        <f t="shared" si="92"/>
        <v>0.84162188378902936</v>
      </c>
      <c r="Z77" s="182">
        <f t="shared" si="93"/>
        <v>1.4578796995705655E-5</v>
      </c>
      <c r="AA77" s="182">
        <f t="shared" si="94"/>
        <v>1.4578796995705655E-5</v>
      </c>
      <c r="AB77" s="182">
        <f t="shared" si="95"/>
        <v>1.7322264637500971E-5</v>
      </c>
      <c r="AC77" s="178">
        <f t="shared" si="96"/>
        <v>1</v>
      </c>
    </row>
    <row r="78" spans="1:29" ht="53.25" customHeight="1" x14ac:dyDescent="0.25">
      <c r="A78" s="114" t="s">
        <v>166</v>
      </c>
      <c r="B78" s="43" t="s">
        <v>41</v>
      </c>
      <c r="C78" s="43">
        <v>20</v>
      </c>
      <c r="D78" s="43" t="s">
        <v>38</v>
      </c>
      <c r="E78" s="44" t="s">
        <v>167</v>
      </c>
      <c r="F78" s="45">
        <v>390000000</v>
      </c>
      <c r="G78" s="45">
        <v>0</v>
      </c>
      <c r="H78" s="45">
        <v>0</v>
      </c>
      <c r="I78" s="45">
        <v>0</v>
      </c>
      <c r="J78" s="45">
        <v>0</v>
      </c>
      <c r="K78" s="45">
        <f>18430791+70370000</f>
        <v>88800791</v>
      </c>
      <c r="L78" s="45">
        <f t="shared" si="21"/>
        <v>-88800791</v>
      </c>
      <c r="M78" s="46">
        <f t="shared" si="85"/>
        <v>301199209</v>
      </c>
      <c r="N78" s="51">
        <f t="shared" si="86"/>
        <v>3.7748956233657095E-5</v>
      </c>
      <c r="O78" s="45">
        <v>0</v>
      </c>
      <c r="P78" s="45">
        <v>301199209</v>
      </c>
      <c r="Q78" s="45">
        <f t="shared" si="87"/>
        <v>0</v>
      </c>
      <c r="R78" s="45">
        <v>1882155.92</v>
      </c>
      <c r="S78" s="45">
        <f t="shared" si="88"/>
        <v>299317053.07999998</v>
      </c>
      <c r="T78" s="45">
        <f t="shared" si="89"/>
        <v>299317053.07999998</v>
      </c>
      <c r="U78" s="45">
        <v>1882155.92</v>
      </c>
      <c r="V78" s="45">
        <f t="shared" si="90"/>
        <v>0</v>
      </c>
      <c r="W78" s="45">
        <v>1882155.92</v>
      </c>
      <c r="X78" s="48">
        <f t="shared" si="91"/>
        <v>0</v>
      </c>
      <c r="Y78" s="54">
        <f t="shared" si="92"/>
        <v>6.2488740466778584E-3</v>
      </c>
      <c r="Z78" s="54">
        <f t="shared" si="93"/>
        <v>6.2488740466778584E-3</v>
      </c>
      <c r="AA78" s="54">
        <f t="shared" si="94"/>
        <v>6.2488740466778584E-3</v>
      </c>
      <c r="AB78" s="54">
        <f t="shared" si="95"/>
        <v>1</v>
      </c>
      <c r="AC78" s="178">
        <f t="shared" si="96"/>
        <v>1</v>
      </c>
    </row>
    <row r="79" spans="1:29" ht="69.75" customHeight="1" x14ac:dyDescent="0.25">
      <c r="A79" s="113" t="s">
        <v>168</v>
      </c>
      <c r="B79" s="32" t="s">
        <v>41</v>
      </c>
      <c r="C79" s="32">
        <v>20</v>
      </c>
      <c r="D79" s="32" t="s">
        <v>38</v>
      </c>
      <c r="E79" s="39" t="s">
        <v>169</v>
      </c>
      <c r="F79" s="59">
        <f t="shared" ref="F79:K79" si="97">+F80+F81+F82</f>
        <v>12030383236</v>
      </c>
      <c r="G79" s="59">
        <f t="shared" si="97"/>
        <v>0</v>
      </c>
      <c r="H79" s="59">
        <f t="shared" si="97"/>
        <v>0</v>
      </c>
      <c r="I79" s="59">
        <f t="shared" si="97"/>
        <v>0</v>
      </c>
      <c r="J79" s="59">
        <f t="shared" si="97"/>
        <v>17805868</v>
      </c>
      <c r="K79" s="59">
        <f t="shared" si="97"/>
        <v>397513073.21000004</v>
      </c>
      <c r="L79" s="59">
        <f t="shared" si="21"/>
        <v>-379707205.21000004</v>
      </c>
      <c r="M79" s="59">
        <f>+M80+M81+M82</f>
        <v>11650676030.790001</v>
      </c>
      <c r="N79" s="318">
        <f t="shared" si="86"/>
        <v>1.460166051029734E-3</v>
      </c>
      <c r="O79" s="59">
        <f t="shared" ref="O79:X79" si="98">+O80+O81+O82</f>
        <v>0</v>
      </c>
      <c r="P79" s="59">
        <f>+P80+P81+P82</f>
        <v>11650675730.790001</v>
      </c>
      <c r="Q79" s="59">
        <f>+Q80+Q81+Q82</f>
        <v>300</v>
      </c>
      <c r="R79" s="59">
        <f t="shared" si="98"/>
        <v>10888186328.040001</v>
      </c>
      <c r="S79" s="59">
        <f t="shared" si="98"/>
        <v>762489702.75</v>
      </c>
      <c r="T79" s="59">
        <f t="shared" si="98"/>
        <v>762489402.75</v>
      </c>
      <c r="U79" s="59">
        <f t="shared" si="98"/>
        <v>6414509928.54</v>
      </c>
      <c r="V79" s="59">
        <f t="shared" si="98"/>
        <v>4473676399.500001</v>
      </c>
      <c r="W79" s="59">
        <f t="shared" si="98"/>
        <v>6414509928.54</v>
      </c>
      <c r="X79" s="59">
        <f t="shared" si="98"/>
        <v>0</v>
      </c>
      <c r="Y79" s="176">
        <f t="shared" si="92"/>
        <v>0.93455403783137403</v>
      </c>
      <c r="Z79" s="176">
        <f t="shared" si="93"/>
        <v>0.550569761925227</v>
      </c>
      <c r="AA79" s="176">
        <f t="shared" si="94"/>
        <v>0.550569761925227</v>
      </c>
      <c r="AB79" s="176">
        <f t="shared" si="42"/>
        <v>0.58912565741283429</v>
      </c>
      <c r="AC79" s="177">
        <f t="shared" si="43"/>
        <v>1</v>
      </c>
    </row>
    <row r="80" spans="1:29" ht="42" customHeight="1" x14ac:dyDescent="0.25">
      <c r="A80" s="114" t="s">
        <v>170</v>
      </c>
      <c r="B80" s="43" t="s">
        <v>41</v>
      </c>
      <c r="C80" s="43">
        <v>20</v>
      </c>
      <c r="D80" s="43" t="s">
        <v>38</v>
      </c>
      <c r="E80" s="44" t="s">
        <v>171</v>
      </c>
      <c r="F80" s="45">
        <v>1914398585</v>
      </c>
      <c r="G80" s="45">
        <v>0</v>
      </c>
      <c r="H80" s="45">
        <v>0</v>
      </c>
      <c r="I80" s="45">
        <v>0</v>
      </c>
      <c r="J80" s="45">
        <v>17805868</v>
      </c>
      <c r="K80" s="45">
        <v>0</v>
      </c>
      <c r="L80" s="45">
        <f t="shared" ref="L80:L113" si="99">+G80-H80-I80+J80-K80</f>
        <v>17805868</v>
      </c>
      <c r="M80" s="46">
        <f>+F80+L80</f>
        <v>1932204453</v>
      </c>
      <c r="N80" s="47">
        <f t="shared" si="86"/>
        <v>2.4216099893799637E-4</v>
      </c>
      <c r="O80" s="45">
        <v>0</v>
      </c>
      <c r="P80" s="45">
        <v>1932204453</v>
      </c>
      <c r="Q80" s="45">
        <f>M80-P80</f>
        <v>0</v>
      </c>
      <c r="R80" s="45">
        <v>1910123453</v>
      </c>
      <c r="S80" s="45">
        <f>+M80-R80</f>
        <v>22081000</v>
      </c>
      <c r="T80" s="45">
        <f>P80-R80</f>
        <v>22081000</v>
      </c>
      <c r="U80" s="45">
        <v>1891898585</v>
      </c>
      <c r="V80" s="45">
        <f>+R80-U80</f>
        <v>18224868</v>
      </c>
      <c r="W80" s="45">
        <v>1891898585</v>
      </c>
      <c r="X80" s="48">
        <f t="shared" ref="X80:X82" si="100">+U80-W80</f>
        <v>0</v>
      </c>
      <c r="Y80" s="54">
        <f t="shared" si="92"/>
        <v>0.98857212032312813</v>
      </c>
      <c r="Z80" s="54">
        <f t="shared" si="93"/>
        <v>0.97913995698673617</v>
      </c>
      <c r="AA80" s="54">
        <f t="shared" si="94"/>
        <v>0.97913995698673617</v>
      </c>
      <c r="AB80" s="54">
        <f t="shared" si="42"/>
        <v>0.99045880098934103</v>
      </c>
      <c r="AC80" s="178">
        <f t="shared" si="43"/>
        <v>1</v>
      </c>
    </row>
    <row r="81" spans="1:29" ht="42" customHeight="1" x14ac:dyDescent="0.25">
      <c r="A81" s="114" t="s">
        <v>172</v>
      </c>
      <c r="B81" s="43" t="s">
        <v>41</v>
      </c>
      <c r="C81" s="43">
        <v>20</v>
      </c>
      <c r="D81" s="43" t="s">
        <v>38</v>
      </c>
      <c r="E81" s="44" t="s">
        <v>173</v>
      </c>
      <c r="F81" s="45">
        <v>10099714462</v>
      </c>
      <c r="G81" s="45">
        <v>0</v>
      </c>
      <c r="H81" s="45">
        <v>0</v>
      </c>
      <c r="I81" s="45">
        <v>0</v>
      </c>
      <c r="J81" s="45">
        <v>0</v>
      </c>
      <c r="K81" s="45">
        <f>218901781+21700000+136000000.21+17805868</f>
        <v>394407649.21000004</v>
      </c>
      <c r="L81" s="45">
        <f t="shared" si="99"/>
        <v>-394407649.21000004</v>
      </c>
      <c r="M81" s="46">
        <f>+F81+L81</f>
        <v>9705306812.7900009</v>
      </c>
      <c r="N81" s="47">
        <f t="shared" si="86"/>
        <v>1.2163551269825008E-3</v>
      </c>
      <c r="O81" s="45">
        <v>0</v>
      </c>
      <c r="P81" s="45">
        <v>9705306812.7900009</v>
      </c>
      <c r="Q81" s="45">
        <f>M81-P81</f>
        <v>0</v>
      </c>
      <c r="R81" s="45">
        <v>8967792680.7900009</v>
      </c>
      <c r="S81" s="45">
        <f>+M81-R81</f>
        <v>737514132</v>
      </c>
      <c r="T81" s="45">
        <f>P81-R81</f>
        <v>737514132</v>
      </c>
      <c r="U81" s="45">
        <v>4522611338.29</v>
      </c>
      <c r="V81" s="45">
        <f>+R81-U81</f>
        <v>4445181342.500001</v>
      </c>
      <c r="W81" s="45">
        <v>4522611338.29</v>
      </c>
      <c r="X81" s="48">
        <f t="shared" si="100"/>
        <v>0</v>
      </c>
      <c r="Y81" s="54">
        <f t="shared" si="92"/>
        <v>0.92400918938203191</v>
      </c>
      <c r="Z81" s="54">
        <f t="shared" si="93"/>
        <v>0.46599364919921343</v>
      </c>
      <c r="AA81" s="54">
        <f t="shared" si="94"/>
        <v>0.46599364919921343</v>
      </c>
      <c r="AB81" s="54">
        <f t="shared" si="42"/>
        <v>0.50431711562399639</v>
      </c>
      <c r="AC81" s="178">
        <f t="shared" si="43"/>
        <v>1</v>
      </c>
    </row>
    <row r="82" spans="1:29" ht="42" customHeight="1" x14ac:dyDescent="0.25">
      <c r="A82" s="114" t="s">
        <v>174</v>
      </c>
      <c r="B82" s="43" t="s">
        <v>41</v>
      </c>
      <c r="C82" s="43">
        <v>20</v>
      </c>
      <c r="D82" s="43" t="s">
        <v>38</v>
      </c>
      <c r="E82" s="44" t="s">
        <v>175</v>
      </c>
      <c r="F82" s="45">
        <v>16270189</v>
      </c>
      <c r="G82" s="45">
        <v>0</v>
      </c>
      <c r="H82" s="45">
        <v>0</v>
      </c>
      <c r="I82" s="45">
        <v>0</v>
      </c>
      <c r="J82" s="45">
        <v>0</v>
      </c>
      <c r="K82" s="45">
        <v>3105424</v>
      </c>
      <c r="L82" s="45">
        <f t="shared" si="99"/>
        <v>-3105424</v>
      </c>
      <c r="M82" s="46">
        <f>+F82+L82</f>
        <v>13164765</v>
      </c>
      <c r="N82" s="51">
        <f t="shared" si="86"/>
        <v>1.6499251092368596E-6</v>
      </c>
      <c r="O82" s="45">
        <v>0</v>
      </c>
      <c r="P82" s="45">
        <v>13164465</v>
      </c>
      <c r="Q82" s="45">
        <f>M82-P82</f>
        <v>300</v>
      </c>
      <c r="R82" s="45">
        <v>10270194.25</v>
      </c>
      <c r="S82" s="45">
        <f>+M82-R82</f>
        <v>2894570.75</v>
      </c>
      <c r="T82" s="45">
        <f>P82-R82</f>
        <v>2894270.75</v>
      </c>
      <c r="U82" s="45">
        <v>5.25</v>
      </c>
      <c r="V82" s="45">
        <f>+R82-U82</f>
        <v>10270189</v>
      </c>
      <c r="W82" s="45">
        <v>5.25</v>
      </c>
      <c r="X82" s="48">
        <f t="shared" si="100"/>
        <v>0</v>
      </c>
      <c r="Y82" s="54">
        <f t="shared" si="92"/>
        <v>0.78012742726512774</v>
      </c>
      <c r="Z82" s="350">
        <f t="shared" si="93"/>
        <v>3.9879177486267321E-7</v>
      </c>
      <c r="AA82" s="350">
        <f t="shared" si="94"/>
        <v>3.9879177486267321E-7</v>
      </c>
      <c r="AB82" s="350">
        <f t="shared" si="42"/>
        <v>5.1118799432639752E-7</v>
      </c>
      <c r="AC82" s="178">
        <f t="shared" si="43"/>
        <v>1</v>
      </c>
    </row>
    <row r="83" spans="1:29" ht="56.25" customHeight="1" x14ac:dyDescent="0.25">
      <c r="A83" s="113" t="s">
        <v>176</v>
      </c>
      <c r="B83" s="32" t="s">
        <v>41</v>
      </c>
      <c r="C83" s="32">
        <v>20</v>
      </c>
      <c r="D83" s="32" t="s">
        <v>38</v>
      </c>
      <c r="E83" s="39" t="s">
        <v>177</v>
      </c>
      <c r="F83" s="59">
        <f t="shared" ref="F83:K83" si="101">SUM(F84:F89)</f>
        <v>7819768089</v>
      </c>
      <c r="G83" s="59">
        <f t="shared" si="101"/>
        <v>0</v>
      </c>
      <c r="H83" s="59">
        <f t="shared" si="101"/>
        <v>0</v>
      </c>
      <c r="I83" s="59">
        <f t="shared" si="101"/>
        <v>0</v>
      </c>
      <c r="J83" s="59">
        <f t="shared" si="101"/>
        <v>772808687.24000001</v>
      </c>
      <c r="K83" s="59">
        <f t="shared" si="101"/>
        <v>413571609</v>
      </c>
      <c r="L83" s="59">
        <f t="shared" si="99"/>
        <v>359237078.24000001</v>
      </c>
      <c r="M83" s="59">
        <f>SUM(M84:M89)</f>
        <v>8179005167.2399998</v>
      </c>
      <c r="N83" s="318">
        <f t="shared" si="86"/>
        <v>1.0250654678611655E-3</v>
      </c>
      <c r="O83" s="59">
        <f t="shared" ref="O83:W83" si="102">SUM(O84:O89)</f>
        <v>0</v>
      </c>
      <c r="P83" s="59">
        <f>SUM(P84:P89)</f>
        <v>8164360168.2399998</v>
      </c>
      <c r="Q83" s="59">
        <f>SUM(Q84:Q89)</f>
        <v>14644999</v>
      </c>
      <c r="R83" s="59">
        <f t="shared" si="102"/>
        <v>7007346030.6499996</v>
      </c>
      <c r="S83" s="59">
        <f t="shared" si="102"/>
        <v>1171659136.5900004</v>
      </c>
      <c r="T83" s="59">
        <f t="shared" si="102"/>
        <v>1157014137.5900004</v>
      </c>
      <c r="U83" s="59">
        <f t="shared" si="102"/>
        <v>2568096406.73</v>
      </c>
      <c r="V83" s="59">
        <f t="shared" si="102"/>
        <v>4439249623.9200001</v>
      </c>
      <c r="W83" s="59">
        <f t="shared" si="102"/>
        <v>2522421972.6399999</v>
      </c>
      <c r="X83" s="59">
        <f>SUM(X84:X89)</f>
        <v>45674434.090000033</v>
      </c>
      <c r="Y83" s="176">
        <f t="shared" si="92"/>
        <v>0.85674796474234582</v>
      </c>
      <c r="Z83" s="176">
        <f t="shared" si="93"/>
        <v>0.31398640228474173</v>
      </c>
      <c r="AA83" s="176">
        <f t="shared" si="94"/>
        <v>0.30840205147971433</v>
      </c>
      <c r="AB83" s="176">
        <f t="shared" si="42"/>
        <v>0.36648631243514945</v>
      </c>
      <c r="AC83" s="177">
        <f t="shared" si="43"/>
        <v>0.9822146731056105</v>
      </c>
    </row>
    <row r="84" spans="1:29" ht="42" customHeight="1" x14ac:dyDescent="0.25">
      <c r="A84" s="114" t="s">
        <v>178</v>
      </c>
      <c r="B84" s="43" t="s">
        <v>41</v>
      </c>
      <c r="C84" s="43">
        <v>20</v>
      </c>
      <c r="D84" s="43" t="s">
        <v>38</v>
      </c>
      <c r="E84" s="44" t="s">
        <v>179</v>
      </c>
      <c r="F84" s="45">
        <v>2019600000</v>
      </c>
      <c r="G84" s="45">
        <v>0</v>
      </c>
      <c r="H84" s="45">
        <v>0</v>
      </c>
      <c r="I84" s="45">
        <v>0</v>
      </c>
      <c r="J84" s="45">
        <v>6850000</v>
      </c>
      <c r="K84" s="45">
        <v>267878923</v>
      </c>
      <c r="L84" s="45">
        <f t="shared" si="99"/>
        <v>-261028923</v>
      </c>
      <c r="M84" s="46">
        <f t="shared" ref="M84:M89" si="103">+F84+L84</f>
        <v>1758571077</v>
      </c>
      <c r="N84" s="47">
        <f t="shared" si="86"/>
        <v>2.2039972428828067E-4</v>
      </c>
      <c r="O84" s="45">
        <v>0</v>
      </c>
      <c r="P84" s="45">
        <v>1757032744</v>
      </c>
      <c r="Q84" s="45">
        <f t="shared" ref="Q84:Q89" si="104">M84-P84</f>
        <v>1538333</v>
      </c>
      <c r="R84" s="45">
        <v>1699376557.76</v>
      </c>
      <c r="S84" s="45">
        <f t="shared" ref="S84:S89" si="105">+M84-R84</f>
        <v>59194519.24000001</v>
      </c>
      <c r="T84" s="45">
        <f t="shared" ref="T84:T89" si="106">P84-R84</f>
        <v>57656186.24000001</v>
      </c>
      <c r="U84" s="45">
        <v>631301558.75999999</v>
      </c>
      <c r="V84" s="45">
        <f t="shared" ref="V84:V89" si="107">+R84-U84</f>
        <v>1068074999</v>
      </c>
      <c r="W84" s="45">
        <v>630976558.75999999</v>
      </c>
      <c r="X84" s="48">
        <f t="shared" ref="X84:X89" si="108">+U84-W84</f>
        <v>325000</v>
      </c>
      <c r="Y84" s="54">
        <f t="shared" si="92"/>
        <v>0.96633942181001764</v>
      </c>
      <c r="Z84" s="54">
        <f t="shared" si="93"/>
        <v>0.35898552354048524</v>
      </c>
      <c r="AA84" s="54">
        <f t="shared" si="94"/>
        <v>0.35880071440524436</v>
      </c>
      <c r="AB84" s="54">
        <f t="shared" si="42"/>
        <v>0.37149009492759971</v>
      </c>
      <c r="AC84" s="178">
        <f t="shared" si="43"/>
        <v>0.99948519056306728</v>
      </c>
    </row>
    <row r="85" spans="1:29" ht="72.75" customHeight="1" x14ac:dyDescent="0.25">
      <c r="A85" s="114" t="s">
        <v>180</v>
      </c>
      <c r="B85" s="43" t="s">
        <v>41</v>
      </c>
      <c r="C85" s="43">
        <v>20</v>
      </c>
      <c r="D85" s="43" t="s">
        <v>38</v>
      </c>
      <c r="E85" s="44" t="s">
        <v>181</v>
      </c>
      <c r="F85" s="45">
        <v>3432716328</v>
      </c>
      <c r="G85" s="45">
        <v>0</v>
      </c>
      <c r="H85" s="45">
        <v>0</v>
      </c>
      <c r="I85" s="45">
        <v>0</v>
      </c>
      <c r="J85" s="45">
        <f>277000000+484502836</f>
        <v>761502836</v>
      </c>
      <c r="K85" s="45">
        <v>0</v>
      </c>
      <c r="L85" s="45">
        <f t="shared" si="99"/>
        <v>761502836</v>
      </c>
      <c r="M85" s="46">
        <f t="shared" si="103"/>
        <v>4194219164</v>
      </c>
      <c r="N85" s="47">
        <f t="shared" si="86"/>
        <v>5.2565674452419251E-4</v>
      </c>
      <c r="O85" s="45">
        <v>0</v>
      </c>
      <c r="P85" s="45">
        <v>4184187497</v>
      </c>
      <c r="Q85" s="45">
        <f t="shared" si="104"/>
        <v>10031667</v>
      </c>
      <c r="R85" s="45">
        <v>3390964239.6199999</v>
      </c>
      <c r="S85" s="45">
        <f t="shared" si="105"/>
        <v>803254924.38000011</v>
      </c>
      <c r="T85" s="45">
        <f t="shared" si="106"/>
        <v>793223257.38000011</v>
      </c>
      <c r="U85" s="45">
        <v>1111485840.6199999</v>
      </c>
      <c r="V85" s="45">
        <f t="shared" si="107"/>
        <v>2279478399</v>
      </c>
      <c r="W85" s="45">
        <v>1106985840.6199999</v>
      </c>
      <c r="X85" s="48">
        <f t="shared" si="108"/>
        <v>4500000</v>
      </c>
      <c r="Y85" s="54">
        <f t="shared" si="92"/>
        <v>0.80848522860356653</v>
      </c>
      <c r="Z85" s="54">
        <f t="shared" si="93"/>
        <v>0.26500423491460634</v>
      </c>
      <c r="AA85" s="54">
        <f t="shared" si="94"/>
        <v>0.26393132960755311</v>
      </c>
      <c r="AB85" s="54">
        <f t="shared" si="42"/>
        <v>0.3277786971721518</v>
      </c>
      <c r="AC85" s="178">
        <f t="shared" si="43"/>
        <v>0.99595136542856011</v>
      </c>
    </row>
    <row r="86" spans="1:29" ht="72.75" customHeight="1" x14ac:dyDescent="0.25">
      <c r="A86" s="114" t="s">
        <v>182</v>
      </c>
      <c r="B86" s="43" t="s">
        <v>41</v>
      </c>
      <c r="C86" s="43">
        <v>20</v>
      </c>
      <c r="D86" s="43" t="s">
        <v>38</v>
      </c>
      <c r="E86" s="44" t="s">
        <v>183</v>
      </c>
      <c r="F86" s="45">
        <v>126060000</v>
      </c>
      <c r="G86" s="45">
        <v>0</v>
      </c>
      <c r="H86" s="45">
        <v>0</v>
      </c>
      <c r="I86" s="45">
        <v>0</v>
      </c>
      <c r="J86" s="45">
        <v>0</v>
      </c>
      <c r="K86" s="45">
        <f>38567000+8500000</f>
        <v>47067000</v>
      </c>
      <c r="L86" s="45">
        <f t="shared" si="99"/>
        <v>-47067000</v>
      </c>
      <c r="M86" s="46">
        <f t="shared" si="103"/>
        <v>78993000</v>
      </c>
      <c r="N86" s="52">
        <f t="shared" si="86"/>
        <v>9.9001033557338294E-6</v>
      </c>
      <c r="O86" s="45">
        <v>0</v>
      </c>
      <c r="P86" s="45">
        <v>78993000</v>
      </c>
      <c r="Q86" s="45">
        <f t="shared" si="104"/>
        <v>0</v>
      </c>
      <c r="R86" s="45">
        <v>20880454.379999999</v>
      </c>
      <c r="S86" s="45">
        <f t="shared" si="105"/>
        <v>58112545.620000005</v>
      </c>
      <c r="T86" s="45">
        <f t="shared" si="106"/>
        <v>58112545.620000005</v>
      </c>
      <c r="U86" s="45">
        <v>5719854.3799999999</v>
      </c>
      <c r="V86" s="45">
        <f t="shared" si="107"/>
        <v>15160600</v>
      </c>
      <c r="W86" s="45">
        <v>5719854.3799999999</v>
      </c>
      <c r="X86" s="48">
        <f t="shared" si="108"/>
        <v>0</v>
      </c>
      <c r="Y86" s="54">
        <f t="shared" si="92"/>
        <v>0.26433297102274883</v>
      </c>
      <c r="Z86" s="54">
        <f t="shared" si="93"/>
        <v>7.2409636043700071E-2</v>
      </c>
      <c r="AA86" s="54">
        <f t="shared" si="94"/>
        <v>7.2409636043700071E-2</v>
      </c>
      <c r="AB86" s="54">
        <f t="shared" si="42"/>
        <v>0.27393342481467592</v>
      </c>
      <c r="AC86" s="178">
        <f t="shared" si="43"/>
        <v>1</v>
      </c>
    </row>
    <row r="87" spans="1:29" ht="42" customHeight="1" x14ac:dyDescent="0.25">
      <c r="A87" s="114" t="s">
        <v>184</v>
      </c>
      <c r="B87" s="43" t="s">
        <v>41</v>
      </c>
      <c r="C87" s="43">
        <v>20</v>
      </c>
      <c r="D87" s="43" t="s">
        <v>38</v>
      </c>
      <c r="E87" s="44" t="s">
        <v>185</v>
      </c>
      <c r="F87" s="45">
        <v>1621128348</v>
      </c>
      <c r="G87" s="45">
        <v>0</v>
      </c>
      <c r="H87" s="45">
        <v>0</v>
      </c>
      <c r="I87" s="45">
        <v>0</v>
      </c>
      <c r="J87" s="45">
        <v>1500000</v>
      </c>
      <c r="K87" s="45">
        <v>45355012</v>
      </c>
      <c r="L87" s="45">
        <f t="shared" si="99"/>
        <v>-43855012</v>
      </c>
      <c r="M87" s="46">
        <f t="shared" si="103"/>
        <v>1577273336</v>
      </c>
      <c r="N87" s="47">
        <f t="shared" si="86"/>
        <v>1.9767788344085034E-4</v>
      </c>
      <c r="O87" s="45">
        <v>0</v>
      </c>
      <c r="P87" s="45">
        <v>1577198337</v>
      </c>
      <c r="Q87" s="45">
        <f t="shared" si="104"/>
        <v>74999</v>
      </c>
      <c r="R87" s="45">
        <v>1392277264.8699999</v>
      </c>
      <c r="S87" s="45">
        <f t="shared" si="105"/>
        <v>184996071.13000011</v>
      </c>
      <c r="T87" s="45">
        <f t="shared" si="106"/>
        <v>184921072.13000011</v>
      </c>
      <c r="U87" s="45">
        <v>620465747.99000001</v>
      </c>
      <c r="V87" s="45">
        <f t="shared" si="107"/>
        <v>771811516.87999988</v>
      </c>
      <c r="W87" s="45">
        <v>579616313.89999998</v>
      </c>
      <c r="X87" s="48">
        <f t="shared" si="108"/>
        <v>40849434.090000033</v>
      </c>
      <c r="Y87" s="54">
        <f t="shared" si="92"/>
        <v>0.88271146990974036</v>
      </c>
      <c r="Z87" s="54">
        <f t="shared" si="93"/>
        <v>0.3933787085778771</v>
      </c>
      <c r="AA87" s="54">
        <f t="shared" si="94"/>
        <v>0.36747994191667482</v>
      </c>
      <c r="AB87" s="54">
        <f t="shared" si="42"/>
        <v>0.44564812171082485</v>
      </c>
      <c r="AC87" s="178">
        <f t="shared" si="43"/>
        <v>0.93416327295691692</v>
      </c>
    </row>
    <row r="88" spans="1:29" ht="66" customHeight="1" x14ac:dyDescent="0.25">
      <c r="A88" s="114" t="s">
        <v>186</v>
      </c>
      <c r="B88" s="43" t="s">
        <v>41</v>
      </c>
      <c r="C88" s="43">
        <v>20</v>
      </c>
      <c r="D88" s="43" t="s">
        <v>38</v>
      </c>
      <c r="E88" s="44" t="s">
        <v>187</v>
      </c>
      <c r="F88" s="45">
        <v>239261533</v>
      </c>
      <c r="G88" s="45">
        <v>0</v>
      </c>
      <c r="H88" s="45">
        <v>0</v>
      </c>
      <c r="I88" s="45">
        <v>0</v>
      </c>
      <c r="J88" s="45">
        <v>0</v>
      </c>
      <c r="K88" s="45">
        <f>43819477+9451197</f>
        <v>53270674</v>
      </c>
      <c r="L88" s="45">
        <f t="shared" si="99"/>
        <v>-53270674</v>
      </c>
      <c r="M88" s="46">
        <f t="shared" si="103"/>
        <v>185990859</v>
      </c>
      <c r="N88" s="52">
        <f t="shared" si="86"/>
        <v>2.3310024018858854E-5</v>
      </c>
      <c r="O88" s="45">
        <v>0</v>
      </c>
      <c r="P88" s="45">
        <v>185990859</v>
      </c>
      <c r="Q88" s="45">
        <f t="shared" si="104"/>
        <v>0</v>
      </c>
      <c r="R88" s="45">
        <v>122896498.5</v>
      </c>
      <c r="S88" s="45">
        <f t="shared" si="105"/>
        <v>63094360.5</v>
      </c>
      <c r="T88" s="45">
        <f t="shared" si="106"/>
        <v>63094360.5</v>
      </c>
      <c r="U88" s="45">
        <v>65125182.789999999</v>
      </c>
      <c r="V88" s="45">
        <f t="shared" si="107"/>
        <v>57771315.710000001</v>
      </c>
      <c r="W88" s="45">
        <v>65125182.789999999</v>
      </c>
      <c r="X88" s="48">
        <f t="shared" si="108"/>
        <v>0</v>
      </c>
      <c r="Y88" s="54">
        <f t="shared" si="92"/>
        <v>0.66076633637140203</v>
      </c>
      <c r="Z88" s="54">
        <f t="shared" si="93"/>
        <v>0.35015259965007206</v>
      </c>
      <c r="AA88" s="54">
        <f t="shared" si="94"/>
        <v>0.35015259965007206</v>
      </c>
      <c r="AB88" s="54">
        <f t="shared" si="42"/>
        <v>0.52991894468010414</v>
      </c>
      <c r="AC88" s="178">
        <f t="shared" si="43"/>
        <v>1</v>
      </c>
    </row>
    <row r="89" spans="1:29" ht="82.5" customHeight="1" x14ac:dyDescent="0.25">
      <c r="A89" s="114" t="s">
        <v>188</v>
      </c>
      <c r="B89" s="43" t="s">
        <v>41</v>
      </c>
      <c r="C89" s="43">
        <v>20</v>
      </c>
      <c r="D89" s="43" t="s">
        <v>38</v>
      </c>
      <c r="E89" s="44" t="s">
        <v>189</v>
      </c>
      <c r="F89" s="45">
        <v>381001880</v>
      </c>
      <c r="G89" s="45">
        <v>0</v>
      </c>
      <c r="H89" s="45">
        <v>0</v>
      </c>
      <c r="I89" s="45">
        <v>0</v>
      </c>
      <c r="J89" s="45">
        <f>2015000+940851.24</f>
        <v>2955851.24</v>
      </c>
      <c r="K89" s="45">
        <v>0</v>
      </c>
      <c r="L89" s="45">
        <f t="shared" si="99"/>
        <v>2955851.24</v>
      </c>
      <c r="M89" s="46">
        <f t="shared" si="103"/>
        <v>383957731.24000001</v>
      </c>
      <c r="N89" s="52">
        <f t="shared" si="86"/>
        <v>4.8120988233249424E-5</v>
      </c>
      <c r="O89" s="45">
        <v>0</v>
      </c>
      <c r="P89" s="45">
        <v>380957731.24000001</v>
      </c>
      <c r="Q89" s="45">
        <f t="shared" si="104"/>
        <v>3000000</v>
      </c>
      <c r="R89" s="45">
        <v>380951015.51999998</v>
      </c>
      <c r="S89" s="45">
        <f t="shared" si="105"/>
        <v>3006715.7200000286</v>
      </c>
      <c r="T89" s="45">
        <f t="shared" si="106"/>
        <v>6715.7200000286102</v>
      </c>
      <c r="U89" s="45">
        <v>133998222.19</v>
      </c>
      <c r="V89" s="45">
        <f t="shared" si="107"/>
        <v>246952793.32999998</v>
      </c>
      <c r="W89" s="45">
        <v>133998222.19</v>
      </c>
      <c r="X89" s="48">
        <f t="shared" si="108"/>
        <v>0</v>
      </c>
      <c r="Y89" s="54">
        <f t="shared" si="92"/>
        <v>0.99216914916574339</v>
      </c>
      <c r="Z89" s="54">
        <f t="shared" si="93"/>
        <v>0.34899211889092524</v>
      </c>
      <c r="AA89" s="54">
        <f t="shared" si="94"/>
        <v>0.34899211889092524</v>
      </c>
      <c r="AB89" s="54">
        <f t="shared" si="42"/>
        <v>0.35174659399999703</v>
      </c>
      <c r="AC89" s="178">
        <f t="shared" si="43"/>
        <v>1</v>
      </c>
    </row>
    <row r="90" spans="1:29" ht="42" customHeight="1" x14ac:dyDescent="0.25">
      <c r="A90" s="113" t="s">
        <v>190</v>
      </c>
      <c r="B90" s="32" t="s">
        <v>41</v>
      </c>
      <c r="C90" s="32">
        <v>20</v>
      </c>
      <c r="D90" s="32" t="s">
        <v>38</v>
      </c>
      <c r="E90" s="39" t="s">
        <v>191</v>
      </c>
      <c r="F90" s="59">
        <f t="shared" ref="F90:K90" si="109">SUM(F91:F95)</f>
        <v>656925928</v>
      </c>
      <c r="G90" s="59">
        <f t="shared" si="109"/>
        <v>0</v>
      </c>
      <c r="H90" s="59">
        <f t="shared" si="109"/>
        <v>0</v>
      </c>
      <c r="I90" s="59">
        <f t="shared" si="109"/>
        <v>0</v>
      </c>
      <c r="J90" s="59">
        <f t="shared" si="109"/>
        <v>106300000</v>
      </c>
      <c r="K90" s="59">
        <f t="shared" si="109"/>
        <v>48765500</v>
      </c>
      <c r="L90" s="59">
        <f t="shared" si="99"/>
        <v>57534500</v>
      </c>
      <c r="M90" s="59">
        <f>SUM(M91:M95)</f>
        <v>714460428</v>
      </c>
      <c r="N90" s="318">
        <f t="shared" si="86"/>
        <v>8.9542517448151456E-5</v>
      </c>
      <c r="O90" s="59">
        <f t="shared" ref="O90:X90" si="110">SUM(O91:O95)</f>
        <v>0</v>
      </c>
      <c r="P90" s="59">
        <f>SUM(P91:P95)</f>
        <v>714460428</v>
      </c>
      <c r="Q90" s="59">
        <f>SUM(Q91:Q95)</f>
        <v>0</v>
      </c>
      <c r="R90" s="59">
        <f t="shared" si="110"/>
        <v>503555612.75</v>
      </c>
      <c r="S90" s="59">
        <f t="shared" si="110"/>
        <v>210904815.25000003</v>
      </c>
      <c r="T90" s="59">
        <f t="shared" si="110"/>
        <v>210904815.25000003</v>
      </c>
      <c r="U90" s="59">
        <f t="shared" si="110"/>
        <v>9091601.75</v>
      </c>
      <c r="V90" s="59">
        <f t="shared" si="110"/>
        <v>494464011</v>
      </c>
      <c r="W90" s="59">
        <f t="shared" si="110"/>
        <v>9091601.75</v>
      </c>
      <c r="X90" s="59">
        <f t="shared" si="110"/>
        <v>0</v>
      </c>
      <c r="Y90" s="176">
        <f t="shared" si="92"/>
        <v>0.70480546299759517</v>
      </c>
      <c r="Z90" s="176">
        <f t="shared" si="93"/>
        <v>1.2725129893408176E-2</v>
      </c>
      <c r="AA90" s="176">
        <f t="shared" si="94"/>
        <v>1.2725129893408176E-2</v>
      </c>
      <c r="AB90" s="176">
        <f t="shared" si="42"/>
        <v>1.8054811662905051E-2</v>
      </c>
      <c r="AC90" s="177">
        <f t="shared" si="43"/>
        <v>1</v>
      </c>
    </row>
    <row r="91" spans="1:29" ht="42" customHeight="1" x14ac:dyDescent="0.25">
      <c r="A91" s="114" t="s">
        <v>192</v>
      </c>
      <c r="B91" s="43" t="s">
        <v>41</v>
      </c>
      <c r="C91" s="43">
        <v>20</v>
      </c>
      <c r="D91" s="43" t="s">
        <v>38</v>
      </c>
      <c r="E91" s="44" t="s">
        <v>193</v>
      </c>
      <c r="F91" s="45">
        <v>168000000</v>
      </c>
      <c r="G91" s="45">
        <v>0</v>
      </c>
      <c r="H91" s="45">
        <v>0</v>
      </c>
      <c r="I91" s="45">
        <v>0</v>
      </c>
      <c r="J91" s="45">
        <v>106300000</v>
      </c>
      <c r="K91" s="45">
        <v>0</v>
      </c>
      <c r="L91" s="45">
        <f t="shared" si="99"/>
        <v>106300000</v>
      </c>
      <c r="M91" s="46">
        <f t="shared" ref="M91:M96" si="111">+F91+L91</f>
        <v>274300000</v>
      </c>
      <c r="N91" s="52">
        <f t="shared" si="86"/>
        <v>3.4377708790371162E-5</v>
      </c>
      <c r="O91" s="45">
        <v>0</v>
      </c>
      <c r="P91" s="45">
        <v>274300000</v>
      </c>
      <c r="Q91" s="45">
        <f t="shared" ref="Q91:Q96" si="112">M91-P91</f>
        <v>0</v>
      </c>
      <c r="R91" s="45">
        <v>168000000</v>
      </c>
      <c r="S91" s="45">
        <f>+M91-R91</f>
        <v>106300000</v>
      </c>
      <c r="T91" s="45">
        <f t="shared" ref="T91:T96" si="113">P91-R91</f>
        <v>106300000</v>
      </c>
      <c r="U91" s="45">
        <v>0</v>
      </c>
      <c r="V91" s="45">
        <f t="shared" ref="V91:V96" si="114">+R91-U91</f>
        <v>168000000</v>
      </c>
      <c r="W91" s="45">
        <v>0</v>
      </c>
      <c r="X91" s="48">
        <f t="shared" ref="X91:X96" si="115">+U91-W91</f>
        <v>0</v>
      </c>
      <c r="Y91" s="54">
        <f t="shared" si="92"/>
        <v>0.61246810061975943</v>
      </c>
      <c r="Z91" s="54">
        <f t="shared" si="93"/>
        <v>0</v>
      </c>
      <c r="AA91" s="54">
        <f t="shared" si="94"/>
        <v>0</v>
      </c>
      <c r="AB91" s="54">
        <f t="shared" si="42"/>
        <v>0</v>
      </c>
      <c r="AC91" s="178" t="s">
        <v>40</v>
      </c>
    </row>
    <row r="92" spans="1:29" ht="42" customHeight="1" x14ac:dyDescent="0.25">
      <c r="A92" s="114" t="s">
        <v>194</v>
      </c>
      <c r="B92" s="43" t="s">
        <v>41</v>
      </c>
      <c r="C92" s="43">
        <v>20</v>
      </c>
      <c r="D92" s="43" t="s">
        <v>38</v>
      </c>
      <c r="E92" s="44" t="s">
        <v>195</v>
      </c>
      <c r="F92" s="45">
        <v>24925928</v>
      </c>
      <c r="G92" s="45">
        <v>0</v>
      </c>
      <c r="H92" s="45">
        <v>0</v>
      </c>
      <c r="I92" s="45">
        <v>0</v>
      </c>
      <c r="J92" s="45">
        <v>0</v>
      </c>
      <c r="K92" s="45">
        <v>14887500</v>
      </c>
      <c r="L92" s="45">
        <f t="shared" si="99"/>
        <v>-14887500</v>
      </c>
      <c r="M92" s="46">
        <f t="shared" si="111"/>
        <v>10038428</v>
      </c>
      <c r="N92" s="52">
        <f t="shared" si="86"/>
        <v>1.2581048286442145E-6</v>
      </c>
      <c r="O92" s="45">
        <v>0</v>
      </c>
      <c r="P92" s="45">
        <v>10038428</v>
      </c>
      <c r="Q92" s="45">
        <f t="shared" si="112"/>
        <v>0</v>
      </c>
      <c r="R92" s="45">
        <v>7926304.5199999996</v>
      </c>
      <c r="S92" s="45">
        <f>+M92-R92</f>
        <v>2112123.4800000004</v>
      </c>
      <c r="T92" s="45">
        <f t="shared" si="113"/>
        <v>2112123.4800000004</v>
      </c>
      <c r="U92" s="45">
        <v>2236376.52</v>
      </c>
      <c r="V92" s="45">
        <f t="shared" si="114"/>
        <v>5689928</v>
      </c>
      <c r="W92" s="45">
        <v>2236376.52</v>
      </c>
      <c r="X92" s="48">
        <f t="shared" si="115"/>
        <v>0</v>
      </c>
      <c r="Y92" s="54">
        <f t="shared" si="92"/>
        <v>0.78959619175432638</v>
      </c>
      <c r="Z92" s="182">
        <f t="shared" si="93"/>
        <v>0.22278154707091588</v>
      </c>
      <c r="AA92" s="182">
        <f t="shared" si="94"/>
        <v>0.22278154707091588</v>
      </c>
      <c r="AB92" s="182">
        <f t="shared" si="42"/>
        <v>0.28214617724528201</v>
      </c>
      <c r="AC92" s="178">
        <f t="shared" si="43"/>
        <v>1</v>
      </c>
    </row>
    <row r="93" spans="1:29" ht="68.25" customHeight="1" x14ac:dyDescent="0.25">
      <c r="A93" s="114" t="s">
        <v>196</v>
      </c>
      <c r="B93" s="43" t="s">
        <v>41</v>
      </c>
      <c r="C93" s="43">
        <v>20</v>
      </c>
      <c r="D93" s="43" t="s">
        <v>38</v>
      </c>
      <c r="E93" s="44" t="s">
        <v>197</v>
      </c>
      <c r="F93" s="45">
        <v>3000000</v>
      </c>
      <c r="G93" s="45">
        <v>0</v>
      </c>
      <c r="H93" s="45">
        <v>0</v>
      </c>
      <c r="I93" s="45">
        <v>0</v>
      </c>
      <c r="J93" s="45">
        <v>0</v>
      </c>
      <c r="K93" s="45">
        <v>0</v>
      </c>
      <c r="L93" s="45">
        <f t="shared" si="99"/>
        <v>0</v>
      </c>
      <c r="M93" s="46">
        <f t="shared" si="111"/>
        <v>3000000</v>
      </c>
      <c r="N93" s="52">
        <f t="shared" si="86"/>
        <v>3.7598660725888984E-7</v>
      </c>
      <c r="O93" s="45">
        <v>0</v>
      </c>
      <c r="P93" s="45">
        <v>3000000</v>
      </c>
      <c r="Q93" s="45">
        <f t="shared" si="112"/>
        <v>0</v>
      </c>
      <c r="R93" s="45">
        <v>616952</v>
      </c>
      <c r="S93" s="45">
        <f>+M93-R93</f>
        <v>2383048</v>
      </c>
      <c r="T93" s="45">
        <f t="shared" si="113"/>
        <v>2383048</v>
      </c>
      <c r="U93" s="45">
        <v>616952</v>
      </c>
      <c r="V93" s="45">
        <f t="shared" si="114"/>
        <v>0</v>
      </c>
      <c r="W93" s="45">
        <v>616952</v>
      </c>
      <c r="X93" s="48">
        <f t="shared" si="115"/>
        <v>0</v>
      </c>
      <c r="Y93" s="54">
        <f t="shared" si="92"/>
        <v>0.20565066666666668</v>
      </c>
      <c r="Z93" s="54">
        <f t="shared" si="93"/>
        <v>0.20565066666666668</v>
      </c>
      <c r="AA93" s="54">
        <f t="shared" si="94"/>
        <v>0.20565066666666668</v>
      </c>
      <c r="AB93" s="54">
        <f t="shared" si="42"/>
        <v>1</v>
      </c>
      <c r="AC93" s="178">
        <f t="shared" si="43"/>
        <v>1</v>
      </c>
    </row>
    <row r="94" spans="1:29" ht="42" customHeight="1" x14ac:dyDescent="0.25">
      <c r="A94" s="114" t="s">
        <v>198</v>
      </c>
      <c r="B94" s="43" t="s">
        <v>41</v>
      </c>
      <c r="C94" s="43">
        <v>20</v>
      </c>
      <c r="D94" s="43" t="s">
        <v>38</v>
      </c>
      <c r="E94" s="44" t="s">
        <v>199</v>
      </c>
      <c r="F94" s="45">
        <v>261680004</v>
      </c>
      <c r="G94" s="45">
        <v>0</v>
      </c>
      <c r="H94" s="45">
        <v>0</v>
      </c>
      <c r="I94" s="45">
        <v>0</v>
      </c>
      <c r="J94" s="45">
        <v>0</v>
      </c>
      <c r="K94" s="45">
        <v>26273000</v>
      </c>
      <c r="L94" s="45">
        <f t="shared" si="99"/>
        <v>-26273000</v>
      </c>
      <c r="M94" s="46">
        <f t="shared" si="111"/>
        <v>235407004</v>
      </c>
      <c r="N94" s="52">
        <f t="shared" si="86"/>
        <v>2.9503293586313306E-5</v>
      </c>
      <c r="O94" s="45">
        <v>0</v>
      </c>
      <c r="P94" s="45">
        <v>235407004</v>
      </c>
      <c r="Q94" s="45">
        <f t="shared" si="112"/>
        <v>0</v>
      </c>
      <c r="R94" s="45">
        <v>185306728.69999999</v>
      </c>
      <c r="S94" s="45">
        <f>+M94-R94</f>
        <v>50100275.300000012</v>
      </c>
      <c r="T94" s="45">
        <f t="shared" si="113"/>
        <v>50100275.300000012</v>
      </c>
      <c r="U94" s="45">
        <v>6724.7</v>
      </c>
      <c r="V94" s="45">
        <f t="shared" si="114"/>
        <v>185300004</v>
      </c>
      <c r="W94" s="45">
        <v>6724.7</v>
      </c>
      <c r="X94" s="48">
        <f t="shared" si="115"/>
        <v>0</v>
      </c>
      <c r="Y94" s="54">
        <f t="shared" si="92"/>
        <v>0.78717593593774293</v>
      </c>
      <c r="Z94" s="182">
        <f t="shared" si="93"/>
        <v>2.8566269846414596E-5</v>
      </c>
      <c r="AA94" s="182">
        <f t="shared" si="94"/>
        <v>2.8566269846414596E-5</v>
      </c>
      <c r="AB94" s="182">
        <f t="shared" si="42"/>
        <v>3.628956189112198E-5</v>
      </c>
      <c r="AC94" s="178">
        <f t="shared" si="43"/>
        <v>1</v>
      </c>
    </row>
    <row r="95" spans="1:29" ht="42" customHeight="1" x14ac:dyDescent="0.25">
      <c r="A95" s="114" t="s">
        <v>200</v>
      </c>
      <c r="B95" s="43" t="s">
        <v>41</v>
      </c>
      <c r="C95" s="43">
        <v>20</v>
      </c>
      <c r="D95" s="43" t="s">
        <v>38</v>
      </c>
      <c r="E95" s="44" t="s">
        <v>201</v>
      </c>
      <c r="F95" s="45">
        <v>199319996</v>
      </c>
      <c r="G95" s="45">
        <v>0</v>
      </c>
      <c r="H95" s="45">
        <v>0</v>
      </c>
      <c r="I95" s="45">
        <v>0</v>
      </c>
      <c r="J95" s="45">
        <v>0</v>
      </c>
      <c r="K95" s="45">
        <v>7605000</v>
      </c>
      <c r="L95" s="45">
        <f t="shared" si="99"/>
        <v>-7605000</v>
      </c>
      <c r="M95" s="46">
        <f t="shared" si="111"/>
        <v>191714996</v>
      </c>
      <c r="N95" s="52">
        <f t="shared" si="86"/>
        <v>2.402742363556388E-5</v>
      </c>
      <c r="O95" s="45">
        <v>0</v>
      </c>
      <c r="P95" s="45">
        <v>191714996</v>
      </c>
      <c r="Q95" s="45">
        <f t="shared" si="112"/>
        <v>0</v>
      </c>
      <c r="R95" s="45">
        <v>141705627.53</v>
      </c>
      <c r="S95" s="45">
        <f>+M95-R95</f>
        <v>50009368.469999999</v>
      </c>
      <c r="T95" s="45">
        <f t="shared" si="113"/>
        <v>50009368.469999999</v>
      </c>
      <c r="U95" s="45">
        <v>6231548.5300000003</v>
      </c>
      <c r="V95" s="45">
        <f t="shared" si="114"/>
        <v>135474079</v>
      </c>
      <c r="W95" s="45">
        <v>6231548.5300000003</v>
      </c>
      <c r="X95" s="48">
        <f t="shared" si="115"/>
        <v>0</v>
      </c>
      <c r="Y95" s="54">
        <f t="shared" si="92"/>
        <v>0.73914733060318349</v>
      </c>
      <c r="Z95" s="182">
        <f t="shared" si="93"/>
        <v>3.2504231072252691E-2</v>
      </c>
      <c r="AA95" s="182">
        <f t="shared" si="94"/>
        <v>3.2504231072252691E-2</v>
      </c>
      <c r="AB95" s="182">
        <f t="shared" si="42"/>
        <v>4.3975307393354868E-2</v>
      </c>
      <c r="AC95" s="178">
        <f t="shared" si="43"/>
        <v>1</v>
      </c>
    </row>
    <row r="96" spans="1:29" ht="42" customHeight="1" x14ac:dyDescent="0.25">
      <c r="A96" s="113" t="s">
        <v>202</v>
      </c>
      <c r="B96" s="32" t="s">
        <v>41</v>
      </c>
      <c r="C96" s="32">
        <v>20</v>
      </c>
      <c r="D96" s="32" t="s">
        <v>38</v>
      </c>
      <c r="E96" s="39" t="s">
        <v>203</v>
      </c>
      <c r="F96" s="59">
        <v>100000000</v>
      </c>
      <c r="G96" s="59">
        <v>0</v>
      </c>
      <c r="H96" s="59">
        <v>0</v>
      </c>
      <c r="I96" s="59">
        <v>0</v>
      </c>
      <c r="J96" s="59">
        <v>0</v>
      </c>
      <c r="K96" s="59">
        <v>67460699.480000004</v>
      </c>
      <c r="L96" s="59">
        <f t="shared" si="99"/>
        <v>-67460699.480000004</v>
      </c>
      <c r="M96" s="41">
        <f t="shared" si="111"/>
        <v>32539300.519999996</v>
      </c>
      <c r="N96" s="319">
        <f t="shared" si="86"/>
        <v>4.0781137350307434E-6</v>
      </c>
      <c r="O96" s="59">
        <v>0</v>
      </c>
      <c r="P96" s="59">
        <v>17539300.52</v>
      </c>
      <c r="Q96" s="59">
        <f t="shared" si="112"/>
        <v>14999999.999999996</v>
      </c>
      <c r="R96" s="59">
        <v>17534315.120000001</v>
      </c>
      <c r="S96" s="59">
        <v>0</v>
      </c>
      <c r="T96" s="59">
        <f t="shared" si="113"/>
        <v>4985.3999999985099</v>
      </c>
      <c r="U96" s="59">
        <v>17534315.120000001</v>
      </c>
      <c r="V96" s="59">
        <f t="shared" si="114"/>
        <v>0</v>
      </c>
      <c r="W96" s="59">
        <v>17534315.120000001</v>
      </c>
      <c r="X96" s="59">
        <f t="shared" si="115"/>
        <v>0</v>
      </c>
      <c r="Y96" s="176">
        <f t="shared" si="92"/>
        <v>0.53886576662035768</v>
      </c>
      <c r="Z96" s="176">
        <f t="shared" si="93"/>
        <v>0.53886576662035768</v>
      </c>
      <c r="AA96" s="176">
        <f t="shared" si="94"/>
        <v>0.53886576662035768</v>
      </c>
      <c r="AB96" s="176">
        <f t="shared" si="42"/>
        <v>1</v>
      </c>
      <c r="AC96" s="177">
        <f t="shared" si="43"/>
        <v>1</v>
      </c>
    </row>
    <row r="97" spans="1:29" s="76" customFormat="1" ht="42" customHeight="1" x14ac:dyDescent="0.25">
      <c r="A97" s="199" t="s">
        <v>204</v>
      </c>
      <c r="B97" s="71" t="s">
        <v>37</v>
      </c>
      <c r="C97" s="71">
        <v>10</v>
      </c>
      <c r="D97" s="71" t="s">
        <v>38</v>
      </c>
      <c r="E97" s="72" t="s">
        <v>205</v>
      </c>
      <c r="F97" s="73">
        <f>+F107</f>
        <v>10647256000</v>
      </c>
      <c r="G97" s="73">
        <f t="shared" ref="G97:K97" si="116">+G107</f>
        <v>0</v>
      </c>
      <c r="H97" s="73">
        <f t="shared" si="116"/>
        <v>0</v>
      </c>
      <c r="I97" s="73">
        <f t="shared" si="116"/>
        <v>0</v>
      </c>
      <c r="J97" s="73">
        <f t="shared" si="116"/>
        <v>0</v>
      </c>
      <c r="K97" s="73">
        <f t="shared" si="116"/>
        <v>0</v>
      </c>
      <c r="L97" s="59">
        <f t="shared" si="99"/>
        <v>0</v>
      </c>
      <c r="M97" s="73">
        <f>+M107</f>
        <v>10647256000</v>
      </c>
      <c r="N97" s="324">
        <f t="shared" si="86"/>
        <v>1.3344085533522861E-3</v>
      </c>
      <c r="O97" s="73">
        <f t="shared" ref="O97:X97" si="117">+O107</f>
        <v>0</v>
      </c>
      <c r="P97" s="73">
        <f t="shared" si="117"/>
        <v>957541925.37</v>
      </c>
      <c r="Q97" s="73">
        <f t="shared" si="117"/>
        <v>9689714074.6300011</v>
      </c>
      <c r="R97" s="73">
        <f t="shared" si="117"/>
        <v>957531088.13</v>
      </c>
      <c r="S97" s="73">
        <f t="shared" si="117"/>
        <v>9689724911.8699989</v>
      </c>
      <c r="T97" s="73">
        <f t="shared" si="117"/>
        <v>10837.240000009537</v>
      </c>
      <c r="U97" s="73">
        <f t="shared" si="117"/>
        <v>957531088.13</v>
      </c>
      <c r="V97" s="73">
        <f t="shared" si="117"/>
        <v>0</v>
      </c>
      <c r="W97" s="73">
        <f t="shared" si="117"/>
        <v>957531088.13</v>
      </c>
      <c r="X97" s="73">
        <f t="shared" si="117"/>
        <v>0</v>
      </c>
      <c r="Y97" s="176">
        <f t="shared" si="92"/>
        <v>8.9932193621530279E-2</v>
      </c>
      <c r="Z97" s="176">
        <f t="shared" si="93"/>
        <v>8.9932193621530279E-2</v>
      </c>
      <c r="AA97" s="176">
        <f t="shared" si="94"/>
        <v>8.9932193621530279E-2</v>
      </c>
      <c r="AB97" s="176">
        <f t="shared" si="42"/>
        <v>1</v>
      </c>
      <c r="AC97" s="177">
        <f t="shared" si="43"/>
        <v>1</v>
      </c>
    </row>
    <row r="98" spans="1:29" ht="42" customHeight="1" x14ac:dyDescent="0.25">
      <c r="A98" s="113" t="s">
        <v>204</v>
      </c>
      <c r="B98" s="32" t="s">
        <v>41</v>
      </c>
      <c r="C98" s="32">
        <v>20</v>
      </c>
      <c r="D98" s="32" t="s">
        <v>38</v>
      </c>
      <c r="E98" s="39" t="s">
        <v>205</v>
      </c>
      <c r="F98" s="59">
        <f>+F99+F102</f>
        <v>5638845092</v>
      </c>
      <c r="G98" s="59">
        <f t="shared" ref="G98:J98" si="118">+G99+G102</f>
        <v>0</v>
      </c>
      <c r="H98" s="59">
        <f t="shared" si="118"/>
        <v>0</v>
      </c>
      <c r="I98" s="59">
        <f t="shared" si="118"/>
        <v>0</v>
      </c>
      <c r="J98" s="59">
        <f t="shared" si="118"/>
        <v>0</v>
      </c>
      <c r="K98" s="59">
        <f>+K99+K102</f>
        <v>0</v>
      </c>
      <c r="L98" s="59">
        <f t="shared" si="99"/>
        <v>0</v>
      </c>
      <c r="M98" s="59">
        <f>+M99+M102</f>
        <v>5638845092</v>
      </c>
      <c r="N98" s="318">
        <f t="shared" si="86"/>
        <v>7.0671007833317419E-4</v>
      </c>
      <c r="O98" s="59">
        <f t="shared" ref="O98:X98" si="119">+O99+O102</f>
        <v>5423125092</v>
      </c>
      <c r="P98" s="59">
        <f>+P99+P102</f>
        <v>215720000</v>
      </c>
      <c r="Q98" s="59">
        <f t="shared" si="119"/>
        <v>5423125092</v>
      </c>
      <c r="R98" s="59">
        <f t="shared" si="119"/>
        <v>9240621</v>
      </c>
      <c r="S98" s="59">
        <f t="shared" si="119"/>
        <v>5629604471</v>
      </c>
      <c r="T98" s="59">
        <f t="shared" si="119"/>
        <v>206479379</v>
      </c>
      <c r="U98" s="59">
        <f t="shared" si="119"/>
        <v>9240621</v>
      </c>
      <c r="V98" s="59">
        <f t="shared" si="119"/>
        <v>0</v>
      </c>
      <c r="W98" s="59">
        <f t="shared" si="119"/>
        <v>9240621</v>
      </c>
      <c r="X98" s="59">
        <f t="shared" si="119"/>
        <v>0</v>
      </c>
      <c r="Y98" s="176">
        <f t="shared" si="92"/>
        <v>1.6387435457501658E-3</v>
      </c>
      <c r="Z98" s="176">
        <f t="shared" si="93"/>
        <v>1.6387435457501658E-3</v>
      </c>
      <c r="AA98" s="176">
        <f t="shared" si="94"/>
        <v>1.6387435457501658E-3</v>
      </c>
      <c r="AB98" s="176">
        <f t="shared" si="42"/>
        <v>1</v>
      </c>
      <c r="AC98" s="177">
        <f t="shared" si="43"/>
        <v>1</v>
      </c>
    </row>
    <row r="99" spans="1:29" ht="42" customHeight="1" x14ac:dyDescent="0.25">
      <c r="A99" s="113" t="s">
        <v>206</v>
      </c>
      <c r="B99" s="32" t="s">
        <v>41</v>
      </c>
      <c r="C99" s="32">
        <v>20</v>
      </c>
      <c r="D99" s="32" t="s">
        <v>38</v>
      </c>
      <c r="E99" s="39" t="s">
        <v>207</v>
      </c>
      <c r="F99" s="59">
        <f t="shared" ref="F99:K100" si="120">+F100</f>
        <v>5423125092</v>
      </c>
      <c r="G99" s="59">
        <f t="shared" si="120"/>
        <v>0</v>
      </c>
      <c r="H99" s="59">
        <f t="shared" si="120"/>
        <v>0</v>
      </c>
      <c r="I99" s="59">
        <f t="shared" si="120"/>
        <v>0</v>
      </c>
      <c r="J99" s="59">
        <f t="shared" si="120"/>
        <v>0</v>
      </c>
      <c r="K99" s="59">
        <f t="shared" si="120"/>
        <v>0</v>
      </c>
      <c r="L99" s="59">
        <f t="shared" si="99"/>
        <v>0</v>
      </c>
      <c r="M99" s="59">
        <f>+M100</f>
        <v>5423125092</v>
      </c>
      <c r="N99" s="318">
        <f t="shared" si="86"/>
        <v>6.7967413469387835E-4</v>
      </c>
      <c r="O99" s="59">
        <f t="shared" ref="O99:X100" si="121">+O100</f>
        <v>5423125092</v>
      </c>
      <c r="P99" s="59">
        <f t="shared" si="121"/>
        <v>0</v>
      </c>
      <c r="Q99" s="59">
        <f t="shared" si="121"/>
        <v>5423125092</v>
      </c>
      <c r="R99" s="59">
        <f t="shared" si="121"/>
        <v>0</v>
      </c>
      <c r="S99" s="59">
        <f t="shared" si="121"/>
        <v>5423125092</v>
      </c>
      <c r="T99" s="59">
        <f t="shared" si="121"/>
        <v>0</v>
      </c>
      <c r="U99" s="59">
        <f t="shared" si="121"/>
        <v>0</v>
      </c>
      <c r="V99" s="59">
        <f t="shared" si="121"/>
        <v>0</v>
      </c>
      <c r="W99" s="59">
        <f t="shared" si="121"/>
        <v>0</v>
      </c>
      <c r="X99" s="59">
        <f t="shared" si="121"/>
        <v>0</v>
      </c>
      <c r="Y99" s="176">
        <f t="shared" si="92"/>
        <v>0</v>
      </c>
      <c r="Z99" s="176">
        <f t="shared" si="93"/>
        <v>0</v>
      </c>
      <c r="AA99" s="176">
        <f t="shared" si="94"/>
        <v>0</v>
      </c>
      <c r="AB99" s="176" t="s">
        <v>40</v>
      </c>
      <c r="AC99" s="177" t="s">
        <v>40</v>
      </c>
    </row>
    <row r="100" spans="1:29" ht="42" customHeight="1" x14ac:dyDescent="0.25">
      <c r="A100" s="113" t="s">
        <v>208</v>
      </c>
      <c r="B100" s="32" t="s">
        <v>41</v>
      </c>
      <c r="C100" s="32">
        <v>20</v>
      </c>
      <c r="D100" s="32" t="s">
        <v>38</v>
      </c>
      <c r="E100" s="78" t="s">
        <v>209</v>
      </c>
      <c r="F100" s="59">
        <f t="shared" si="120"/>
        <v>5423125092</v>
      </c>
      <c r="G100" s="59">
        <f t="shared" si="120"/>
        <v>0</v>
      </c>
      <c r="H100" s="59">
        <f t="shared" si="120"/>
        <v>0</v>
      </c>
      <c r="I100" s="59">
        <f t="shared" si="120"/>
        <v>0</v>
      </c>
      <c r="J100" s="59">
        <f t="shared" si="120"/>
        <v>0</v>
      </c>
      <c r="K100" s="59">
        <f t="shared" si="120"/>
        <v>0</v>
      </c>
      <c r="L100" s="59">
        <f t="shared" si="99"/>
        <v>0</v>
      </c>
      <c r="M100" s="59">
        <f>+M101</f>
        <v>5423125092</v>
      </c>
      <c r="N100" s="318">
        <f t="shared" si="86"/>
        <v>6.7967413469387835E-4</v>
      </c>
      <c r="O100" s="59">
        <f t="shared" si="121"/>
        <v>5423125092</v>
      </c>
      <c r="P100" s="59">
        <f t="shared" si="121"/>
        <v>0</v>
      </c>
      <c r="Q100" s="59">
        <f t="shared" si="121"/>
        <v>5423125092</v>
      </c>
      <c r="R100" s="59">
        <f t="shared" si="121"/>
        <v>0</v>
      </c>
      <c r="S100" s="59">
        <f t="shared" si="121"/>
        <v>5423125092</v>
      </c>
      <c r="T100" s="59">
        <f t="shared" si="121"/>
        <v>0</v>
      </c>
      <c r="U100" s="59">
        <f t="shared" si="121"/>
        <v>0</v>
      </c>
      <c r="V100" s="59">
        <f t="shared" si="121"/>
        <v>0</v>
      </c>
      <c r="W100" s="59">
        <f t="shared" si="121"/>
        <v>0</v>
      </c>
      <c r="X100" s="59">
        <f t="shared" si="121"/>
        <v>0</v>
      </c>
      <c r="Y100" s="176">
        <f t="shared" si="92"/>
        <v>0</v>
      </c>
      <c r="Z100" s="176">
        <f t="shared" si="93"/>
        <v>0</v>
      </c>
      <c r="AA100" s="176">
        <f t="shared" si="94"/>
        <v>0</v>
      </c>
      <c r="AB100" s="176" t="s">
        <v>40</v>
      </c>
      <c r="AC100" s="177" t="s">
        <v>40</v>
      </c>
    </row>
    <row r="101" spans="1:29" ht="42" customHeight="1" x14ac:dyDescent="0.25">
      <c r="A101" s="114" t="s">
        <v>210</v>
      </c>
      <c r="B101" s="43" t="s">
        <v>41</v>
      </c>
      <c r="C101" s="43">
        <v>20</v>
      </c>
      <c r="D101" s="43" t="s">
        <v>38</v>
      </c>
      <c r="E101" s="44" t="s">
        <v>211</v>
      </c>
      <c r="F101" s="58">
        <v>5423125092</v>
      </c>
      <c r="G101" s="45">
        <v>0</v>
      </c>
      <c r="H101" s="45">
        <v>0</v>
      </c>
      <c r="I101" s="45">
        <v>0</v>
      </c>
      <c r="J101" s="45">
        <v>0</v>
      </c>
      <c r="K101" s="45">
        <v>0</v>
      </c>
      <c r="L101" s="45">
        <f t="shared" si="99"/>
        <v>0</v>
      </c>
      <c r="M101" s="46">
        <f>+F101+L101</f>
        <v>5423125092</v>
      </c>
      <c r="N101" s="52">
        <f t="shared" si="86"/>
        <v>6.7967413469387835E-4</v>
      </c>
      <c r="O101" s="58">
        <v>5423125092</v>
      </c>
      <c r="P101" s="45">
        <v>0</v>
      </c>
      <c r="Q101" s="45">
        <f>M101-P101</f>
        <v>5423125092</v>
      </c>
      <c r="R101" s="45">
        <v>0</v>
      </c>
      <c r="S101" s="45">
        <f>+M101-R101</f>
        <v>5423125092</v>
      </c>
      <c r="T101" s="45">
        <f>P101-R101</f>
        <v>0</v>
      </c>
      <c r="U101" s="45">
        <v>0</v>
      </c>
      <c r="V101" s="45">
        <f>+R101-U101</f>
        <v>0</v>
      </c>
      <c r="W101" s="45">
        <v>0</v>
      </c>
      <c r="X101" s="48">
        <f>+U101-W101</f>
        <v>0</v>
      </c>
      <c r="Y101" s="54">
        <f t="shared" si="92"/>
        <v>0</v>
      </c>
      <c r="Z101" s="54">
        <f t="shared" si="93"/>
        <v>0</v>
      </c>
      <c r="AA101" s="54">
        <f t="shared" si="94"/>
        <v>0</v>
      </c>
      <c r="AB101" s="54" t="s">
        <v>40</v>
      </c>
      <c r="AC101" s="178" t="s">
        <v>40</v>
      </c>
    </row>
    <row r="102" spans="1:29" ht="42" customHeight="1" x14ac:dyDescent="0.25">
      <c r="A102" s="113" t="s">
        <v>212</v>
      </c>
      <c r="B102" s="32" t="s">
        <v>41</v>
      </c>
      <c r="C102" s="32">
        <v>20</v>
      </c>
      <c r="D102" s="32" t="s">
        <v>38</v>
      </c>
      <c r="E102" s="39" t="s">
        <v>213</v>
      </c>
      <c r="F102" s="59">
        <f t="shared" ref="F102:K103" si="122">+F103</f>
        <v>215720000</v>
      </c>
      <c r="G102" s="59">
        <f t="shared" si="122"/>
        <v>0</v>
      </c>
      <c r="H102" s="59">
        <f t="shared" si="122"/>
        <v>0</v>
      </c>
      <c r="I102" s="59">
        <f t="shared" si="122"/>
        <v>0</v>
      </c>
      <c r="J102" s="59">
        <f t="shared" si="122"/>
        <v>0</v>
      </c>
      <c r="K102" s="59">
        <f t="shared" si="122"/>
        <v>0</v>
      </c>
      <c r="L102" s="59">
        <f t="shared" si="99"/>
        <v>0</v>
      </c>
      <c r="M102" s="59">
        <f>+M103</f>
        <v>215720000</v>
      </c>
      <c r="N102" s="319">
        <f t="shared" si="86"/>
        <v>2.7035943639295909E-5</v>
      </c>
      <c r="O102" s="59">
        <f t="shared" ref="O102:X103" si="123">+O103</f>
        <v>0</v>
      </c>
      <c r="P102" s="59">
        <f t="shared" si="123"/>
        <v>215720000</v>
      </c>
      <c r="Q102" s="59">
        <f t="shared" si="123"/>
        <v>0</v>
      </c>
      <c r="R102" s="59">
        <f t="shared" si="123"/>
        <v>9240621</v>
      </c>
      <c r="S102" s="59">
        <f t="shared" si="123"/>
        <v>206479379</v>
      </c>
      <c r="T102" s="59">
        <f t="shared" si="123"/>
        <v>206479379</v>
      </c>
      <c r="U102" s="59">
        <f t="shared" si="123"/>
        <v>9240621</v>
      </c>
      <c r="V102" s="59">
        <f t="shared" si="123"/>
        <v>0</v>
      </c>
      <c r="W102" s="59">
        <f t="shared" si="123"/>
        <v>9240621</v>
      </c>
      <c r="X102" s="59">
        <f t="shared" si="123"/>
        <v>0</v>
      </c>
      <c r="Y102" s="176">
        <f t="shared" si="92"/>
        <v>4.2836181160763952E-2</v>
      </c>
      <c r="Z102" s="176">
        <f t="shared" si="93"/>
        <v>4.2836181160763952E-2</v>
      </c>
      <c r="AA102" s="176">
        <f t="shared" si="94"/>
        <v>4.2836181160763952E-2</v>
      </c>
      <c r="AB102" s="176">
        <f t="shared" ref="AB102:AB110" si="124">+U102/R102</f>
        <v>1</v>
      </c>
      <c r="AC102" s="177">
        <f t="shared" ref="AC102:AC110" si="125">+W102/U102</f>
        <v>1</v>
      </c>
    </row>
    <row r="103" spans="1:29" ht="42" customHeight="1" x14ac:dyDescent="0.25">
      <c r="A103" s="113" t="s">
        <v>214</v>
      </c>
      <c r="B103" s="32" t="s">
        <v>41</v>
      </c>
      <c r="C103" s="32">
        <v>20</v>
      </c>
      <c r="D103" s="32" t="s">
        <v>38</v>
      </c>
      <c r="E103" s="39" t="s">
        <v>215</v>
      </c>
      <c r="F103" s="59">
        <f t="shared" si="122"/>
        <v>215720000</v>
      </c>
      <c r="G103" s="59">
        <f t="shared" si="122"/>
        <v>0</v>
      </c>
      <c r="H103" s="59">
        <f t="shared" si="122"/>
        <v>0</v>
      </c>
      <c r="I103" s="59">
        <f t="shared" si="122"/>
        <v>0</v>
      </c>
      <c r="J103" s="59">
        <f t="shared" si="122"/>
        <v>0</v>
      </c>
      <c r="K103" s="59">
        <f t="shared" si="122"/>
        <v>0</v>
      </c>
      <c r="L103" s="59">
        <f t="shared" si="99"/>
        <v>0</v>
      </c>
      <c r="M103" s="59">
        <f>+M104</f>
        <v>215720000</v>
      </c>
      <c r="N103" s="319">
        <f t="shared" si="86"/>
        <v>2.7035943639295909E-5</v>
      </c>
      <c r="O103" s="59">
        <f t="shared" si="123"/>
        <v>0</v>
      </c>
      <c r="P103" s="59">
        <f t="shared" si="123"/>
        <v>215720000</v>
      </c>
      <c r="Q103" s="59">
        <f t="shared" si="123"/>
        <v>0</v>
      </c>
      <c r="R103" s="59">
        <f t="shared" si="123"/>
        <v>9240621</v>
      </c>
      <c r="S103" s="59">
        <f t="shared" si="123"/>
        <v>206479379</v>
      </c>
      <c r="T103" s="59">
        <f t="shared" si="123"/>
        <v>206479379</v>
      </c>
      <c r="U103" s="59">
        <f t="shared" si="123"/>
        <v>9240621</v>
      </c>
      <c r="V103" s="59">
        <f t="shared" si="123"/>
        <v>0</v>
      </c>
      <c r="W103" s="59">
        <f t="shared" si="123"/>
        <v>9240621</v>
      </c>
      <c r="X103" s="59">
        <f t="shared" si="123"/>
        <v>0</v>
      </c>
      <c r="Y103" s="176">
        <f t="shared" si="92"/>
        <v>4.2836181160763952E-2</v>
      </c>
      <c r="Z103" s="176">
        <f t="shared" si="93"/>
        <v>4.2836181160763952E-2</v>
      </c>
      <c r="AA103" s="176">
        <f t="shared" si="94"/>
        <v>4.2836181160763952E-2</v>
      </c>
      <c r="AB103" s="176">
        <f t="shared" si="124"/>
        <v>1</v>
      </c>
      <c r="AC103" s="177">
        <f t="shared" si="125"/>
        <v>1</v>
      </c>
    </row>
    <row r="104" spans="1:29" ht="42" customHeight="1" x14ac:dyDescent="0.25">
      <c r="A104" s="113" t="s">
        <v>216</v>
      </c>
      <c r="B104" s="32" t="s">
        <v>41</v>
      </c>
      <c r="C104" s="32">
        <v>20</v>
      </c>
      <c r="D104" s="32" t="s">
        <v>38</v>
      </c>
      <c r="E104" s="39" t="s">
        <v>217</v>
      </c>
      <c r="F104" s="59">
        <f t="shared" ref="F104:K104" si="126">+F105+F106</f>
        <v>215720000</v>
      </c>
      <c r="G104" s="59">
        <f t="shared" si="126"/>
        <v>0</v>
      </c>
      <c r="H104" s="59">
        <f t="shared" si="126"/>
        <v>0</v>
      </c>
      <c r="I104" s="59">
        <f t="shared" si="126"/>
        <v>0</v>
      </c>
      <c r="J104" s="59">
        <f t="shared" si="126"/>
        <v>0</v>
      </c>
      <c r="K104" s="59">
        <f t="shared" si="126"/>
        <v>0</v>
      </c>
      <c r="L104" s="59">
        <f t="shared" si="99"/>
        <v>0</v>
      </c>
      <c r="M104" s="59">
        <f>+M105+M106</f>
        <v>215720000</v>
      </c>
      <c r="N104" s="319">
        <f t="shared" si="86"/>
        <v>2.7035943639295909E-5</v>
      </c>
      <c r="O104" s="59">
        <f t="shared" ref="O104:X104" si="127">+O105+O106</f>
        <v>0</v>
      </c>
      <c r="P104" s="59">
        <f>+P105+P106</f>
        <v>215720000</v>
      </c>
      <c r="Q104" s="59">
        <f t="shared" si="127"/>
        <v>0</v>
      </c>
      <c r="R104" s="59">
        <f t="shared" si="127"/>
        <v>9240621</v>
      </c>
      <c r="S104" s="59">
        <f t="shared" si="127"/>
        <v>206479379</v>
      </c>
      <c r="T104" s="59">
        <f t="shared" si="127"/>
        <v>206479379</v>
      </c>
      <c r="U104" s="59">
        <f t="shared" si="127"/>
        <v>9240621</v>
      </c>
      <c r="V104" s="59">
        <f t="shared" si="127"/>
        <v>0</v>
      </c>
      <c r="W104" s="59">
        <f t="shared" si="127"/>
        <v>9240621</v>
      </c>
      <c r="X104" s="59">
        <f t="shared" si="127"/>
        <v>0</v>
      </c>
      <c r="Y104" s="176">
        <f t="shared" si="92"/>
        <v>4.2836181160763952E-2</v>
      </c>
      <c r="Z104" s="176">
        <f t="shared" si="93"/>
        <v>4.2836181160763952E-2</v>
      </c>
      <c r="AA104" s="176">
        <f t="shared" si="94"/>
        <v>4.2836181160763952E-2</v>
      </c>
      <c r="AB104" s="176">
        <f t="shared" si="124"/>
        <v>1</v>
      </c>
      <c r="AC104" s="177">
        <f t="shared" si="125"/>
        <v>1</v>
      </c>
    </row>
    <row r="105" spans="1:29" ht="42" customHeight="1" x14ac:dyDescent="0.25">
      <c r="A105" s="114" t="s">
        <v>218</v>
      </c>
      <c r="B105" s="43" t="s">
        <v>41</v>
      </c>
      <c r="C105" s="43">
        <v>20</v>
      </c>
      <c r="D105" s="43" t="s">
        <v>38</v>
      </c>
      <c r="E105" s="44" t="s">
        <v>219</v>
      </c>
      <c r="F105" s="48">
        <v>59277258</v>
      </c>
      <c r="G105" s="45">
        <v>0</v>
      </c>
      <c r="H105" s="45">
        <v>0</v>
      </c>
      <c r="I105" s="45">
        <v>0</v>
      </c>
      <c r="J105" s="45">
        <v>0</v>
      </c>
      <c r="K105" s="45">
        <v>0</v>
      </c>
      <c r="L105" s="45">
        <f t="shared" si="99"/>
        <v>0</v>
      </c>
      <c r="M105" s="46">
        <f>+F105+L105</f>
        <v>59277258</v>
      </c>
      <c r="N105" s="52">
        <f t="shared" si="86"/>
        <v>7.4291517076766288E-6</v>
      </c>
      <c r="O105" s="48">
        <v>0</v>
      </c>
      <c r="P105" s="45">
        <v>59277258</v>
      </c>
      <c r="Q105" s="45">
        <f>M105-P105</f>
        <v>0</v>
      </c>
      <c r="R105" s="45">
        <v>7878856</v>
      </c>
      <c r="S105" s="45">
        <f>+M105-R105</f>
        <v>51398402</v>
      </c>
      <c r="T105" s="45">
        <f>P105-R105</f>
        <v>51398402</v>
      </c>
      <c r="U105" s="45">
        <v>7878856</v>
      </c>
      <c r="V105" s="45">
        <f>+R105-U105</f>
        <v>0</v>
      </c>
      <c r="W105" s="45">
        <v>7878856</v>
      </c>
      <c r="X105" s="48">
        <f t="shared" ref="X105:X106" si="128">+U105-W105</f>
        <v>0</v>
      </c>
      <c r="Y105" s="54">
        <f t="shared" si="92"/>
        <v>0.13291532479454432</v>
      </c>
      <c r="Z105" s="54">
        <f t="shared" si="93"/>
        <v>0.13291532479454432</v>
      </c>
      <c r="AA105" s="54">
        <f t="shared" si="94"/>
        <v>0.13291532479454432</v>
      </c>
      <c r="AB105" s="54">
        <f t="shared" si="124"/>
        <v>1</v>
      </c>
      <c r="AC105" s="178">
        <f t="shared" si="125"/>
        <v>1</v>
      </c>
    </row>
    <row r="106" spans="1:29" ht="42" customHeight="1" x14ac:dyDescent="0.25">
      <c r="A106" s="114" t="s">
        <v>220</v>
      </c>
      <c r="B106" s="43" t="s">
        <v>41</v>
      </c>
      <c r="C106" s="43">
        <v>20</v>
      </c>
      <c r="D106" s="43" t="s">
        <v>38</v>
      </c>
      <c r="E106" s="44" t="s">
        <v>221</v>
      </c>
      <c r="F106" s="48">
        <v>156442742</v>
      </c>
      <c r="G106" s="45">
        <v>0</v>
      </c>
      <c r="H106" s="45">
        <v>0</v>
      </c>
      <c r="I106" s="45">
        <v>0</v>
      </c>
      <c r="J106" s="45">
        <v>0</v>
      </c>
      <c r="K106" s="45">
        <v>0</v>
      </c>
      <c r="L106" s="45">
        <f t="shared" si="99"/>
        <v>0</v>
      </c>
      <c r="M106" s="46">
        <f>+F106+L106</f>
        <v>156442742</v>
      </c>
      <c r="N106" s="52">
        <f t="shared" si="86"/>
        <v>1.9606791931619279E-5</v>
      </c>
      <c r="O106" s="48">
        <v>0</v>
      </c>
      <c r="P106" s="45">
        <v>156442742</v>
      </c>
      <c r="Q106" s="45">
        <f>M106-P106</f>
        <v>0</v>
      </c>
      <c r="R106" s="45">
        <v>1361765</v>
      </c>
      <c r="S106" s="45">
        <f>+M106-R106</f>
        <v>155080977</v>
      </c>
      <c r="T106" s="45">
        <f>P106-R106</f>
        <v>155080977</v>
      </c>
      <c r="U106" s="45">
        <v>1361765</v>
      </c>
      <c r="V106" s="45">
        <f>+R106-U106</f>
        <v>0</v>
      </c>
      <c r="W106" s="45">
        <v>1361765</v>
      </c>
      <c r="X106" s="48">
        <f t="shared" si="128"/>
        <v>0</v>
      </c>
      <c r="Y106" s="54">
        <f t="shared" si="92"/>
        <v>8.7045585023049522E-3</v>
      </c>
      <c r="Z106" s="54">
        <f t="shared" si="93"/>
        <v>8.7045585023049522E-3</v>
      </c>
      <c r="AA106" s="54">
        <f t="shared" si="94"/>
        <v>8.7045585023049522E-3</v>
      </c>
      <c r="AB106" s="54">
        <f t="shared" si="124"/>
        <v>1</v>
      </c>
      <c r="AC106" s="178">
        <f t="shared" si="125"/>
        <v>1</v>
      </c>
    </row>
    <row r="107" spans="1:29" ht="42" customHeight="1" x14ac:dyDescent="0.25">
      <c r="A107" s="245" t="s">
        <v>222</v>
      </c>
      <c r="B107" s="80" t="s">
        <v>37</v>
      </c>
      <c r="C107" s="80">
        <v>10</v>
      </c>
      <c r="D107" s="80" t="s">
        <v>38</v>
      </c>
      <c r="E107" s="78" t="s">
        <v>223</v>
      </c>
      <c r="F107" s="81">
        <f t="shared" ref="F107:K107" si="129">+F108</f>
        <v>10647256000</v>
      </c>
      <c r="G107" s="81">
        <f t="shared" si="129"/>
        <v>0</v>
      </c>
      <c r="H107" s="81">
        <f t="shared" si="129"/>
        <v>0</v>
      </c>
      <c r="I107" s="81">
        <f t="shared" si="129"/>
        <v>0</v>
      </c>
      <c r="J107" s="81">
        <f t="shared" si="129"/>
        <v>0</v>
      </c>
      <c r="K107" s="81">
        <f t="shared" si="129"/>
        <v>0</v>
      </c>
      <c r="L107" s="59">
        <f t="shared" si="99"/>
        <v>0</v>
      </c>
      <c r="M107" s="81">
        <f>+M108</f>
        <v>10647256000</v>
      </c>
      <c r="N107" s="323">
        <f t="shared" si="86"/>
        <v>1.3344085533522861E-3</v>
      </c>
      <c r="O107" s="81">
        <f t="shared" ref="O107:X107" si="130">+O108</f>
        <v>0</v>
      </c>
      <c r="P107" s="81">
        <f>+P108</f>
        <v>957541925.37</v>
      </c>
      <c r="Q107" s="81">
        <f t="shared" si="130"/>
        <v>9689714074.6300011</v>
      </c>
      <c r="R107" s="81">
        <f t="shared" si="130"/>
        <v>957531088.13</v>
      </c>
      <c r="S107" s="81">
        <f t="shared" si="130"/>
        <v>9689724911.8699989</v>
      </c>
      <c r="T107" s="81">
        <f t="shared" si="130"/>
        <v>10837.240000009537</v>
      </c>
      <c r="U107" s="81">
        <f t="shared" si="130"/>
        <v>957531088.13</v>
      </c>
      <c r="V107" s="81">
        <f t="shared" si="130"/>
        <v>0</v>
      </c>
      <c r="W107" s="81">
        <f t="shared" si="130"/>
        <v>957531088.13</v>
      </c>
      <c r="X107" s="81">
        <f t="shared" si="130"/>
        <v>0</v>
      </c>
      <c r="Y107" s="176">
        <f t="shared" si="92"/>
        <v>8.9932193621530279E-2</v>
      </c>
      <c r="Z107" s="176">
        <f t="shared" si="93"/>
        <v>8.9932193621530279E-2</v>
      </c>
      <c r="AA107" s="176">
        <f t="shared" si="94"/>
        <v>8.9932193621530279E-2</v>
      </c>
      <c r="AB107" s="176">
        <f t="shared" si="124"/>
        <v>1</v>
      </c>
      <c r="AC107" s="177">
        <f t="shared" si="125"/>
        <v>1</v>
      </c>
    </row>
    <row r="108" spans="1:29" ht="42" customHeight="1" x14ac:dyDescent="0.25">
      <c r="A108" s="245" t="s">
        <v>224</v>
      </c>
      <c r="B108" s="80" t="s">
        <v>37</v>
      </c>
      <c r="C108" s="80">
        <v>10</v>
      </c>
      <c r="D108" s="80" t="s">
        <v>38</v>
      </c>
      <c r="E108" s="78" t="s">
        <v>225</v>
      </c>
      <c r="F108" s="81">
        <f t="shared" ref="F108:K108" si="131">+F109+F110</f>
        <v>10647256000</v>
      </c>
      <c r="G108" s="81">
        <f t="shared" si="131"/>
        <v>0</v>
      </c>
      <c r="H108" s="81">
        <f t="shared" si="131"/>
        <v>0</v>
      </c>
      <c r="I108" s="81">
        <f t="shared" si="131"/>
        <v>0</v>
      </c>
      <c r="J108" s="81">
        <f t="shared" si="131"/>
        <v>0</v>
      </c>
      <c r="K108" s="81">
        <f t="shared" si="131"/>
        <v>0</v>
      </c>
      <c r="L108" s="59">
        <f t="shared" si="99"/>
        <v>0</v>
      </c>
      <c r="M108" s="81">
        <f>+M109+M110</f>
        <v>10647256000</v>
      </c>
      <c r="N108" s="323">
        <f t="shared" si="86"/>
        <v>1.3344085533522861E-3</v>
      </c>
      <c r="O108" s="81">
        <f t="shared" ref="O108:X108" si="132">+O109+O110</f>
        <v>0</v>
      </c>
      <c r="P108" s="81">
        <f>+P109+P110</f>
        <v>957541925.37</v>
      </c>
      <c r="Q108" s="81">
        <f t="shared" si="132"/>
        <v>9689714074.6300011</v>
      </c>
      <c r="R108" s="81">
        <f t="shared" si="132"/>
        <v>957531088.13</v>
      </c>
      <c r="S108" s="81">
        <f t="shared" si="132"/>
        <v>9689724911.8699989</v>
      </c>
      <c r="T108" s="81">
        <f t="shared" si="132"/>
        <v>10837.240000009537</v>
      </c>
      <c r="U108" s="81">
        <f t="shared" si="132"/>
        <v>957531088.13</v>
      </c>
      <c r="V108" s="81">
        <f t="shared" si="132"/>
        <v>0</v>
      </c>
      <c r="W108" s="81">
        <f t="shared" si="132"/>
        <v>957531088.13</v>
      </c>
      <c r="X108" s="81">
        <f t="shared" si="132"/>
        <v>0</v>
      </c>
      <c r="Y108" s="176">
        <f t="shared" si="92"/>
        <v>8.9932193621530279E-2</v>
      </c>
      <c r="Z108" s="176">
        <f t="shared" si="93"/>
        <v>8.9932193621530279E-2</v>
      </c>
      <c r="AA108" s="176">
        <f t="shared" si="94"/>
        <v>8.9932193621530279E-2</v>
      </c>
      <c r="AB108" s="176">
        <f t="shared" si="124"/>
        <v>1</v>
      </c>
      <c r="AC108" s="177">
        <f t="shared" si="125"/>
        <v>1</v>
      </c>
    </row>
    <row r="109" spans="1:29" ht="42" customHeight="1" x14ac:dyDescent="0.25">
      <c r="A109" s="351" t="s">
        <v>226</v>
      </c>
      <c r="B109" s="83" t="s">
        <v>37</v>
      </c>
      <c r="C109" s="83">
        <v>10</v>
      </c>
      <c r="D109" s="83" t="s">
        <v>38</v>
      </c>
      <c r="E109" s="84" t="s">
        <v>227</v>
      </c>
      <c r="F109" s="85">
        <v>5323628000</v>
      </c>
      <c r="G109" s="45">
        <v>0</v>
      </c>
      <c r="H109" s="45">
        <v>0</v>
      </c>
      <c r="I109" s="45">
        <v>0</v>
      </c>
      <c r="J109" s="45">
        <v>0</v>
      </c>
      <c r="K109" s="45">
        <v>0</v>
      </c>
      <c r="L109" s="45">
        <f t="shared" si="99"/>
        <v>0</v>
      </c>
      <c r="M109" s="46">
        <f>+F109+L109</f>
        <v>5323628000</v>
      </c>
      <c r="N109" s="86">
        <f t="shared" si="86"/>
        <v>6.6720427667614306E-4</v>
      </c>
      <c r="O109" s="85">
        <v>0</v>
      </c>
      <c r="P109" s="45">
        <v>383669787.37</v>
      </c>
      <c r="Q109" s="45">
        <f>M109-P109</f>
        <v>4939958212.6300001</v>
      </c>
      <c r="R109" s="45">
        <v>383658998.52999997</v>
      </c>
      <c r="S109" s="45">
        <f>+M109-R109</f>
        <v>4939969001.4700003</v>
      </c>
      <c r="T109" s="45">
        <f>P109-R109</f>
        <v>10788.840000033379</v>
      </c>
      <c r="U109" s="45">
        <v>383658998.52999997</v>
      </c>
      <c r="V109" s="45">
        <f>+R109-U109</f>
        <v>0</v>
      </c>
      <c r="W109" s="45">
        <v>383658998.52999997</v>
      </c>
      <c r="X109" s="48">
        <f t="shared" ref="X109:X110" si="133">+U109-W109</f>
        <v>0</v>
      </c>
      <c r="Y109" s="54">
        <f t="shared" si="92"/>
        <v>7.2067206523446031E-2</v>
      </c>
      <c r="Z109" s="54">
        <f t="shared" si="93"/>
        <v>7.2067206523446031E-2</v>
      </c>
      <c r="AA109" s="54">
        <f t="shared" si="94"/>
        <v>7.2067206523446031E-2</v>
      </c>
      <c r="AB109" s="54">
        <f t="shared" si="124"/>
        <v>1</v>
      </c>
      <c r="AC109" s="178">
        <f t="shared" si="125"/>
        <v>1</v>
      </c>
    </row>
    <row r="110" spans="1:29" ht="42" customHeight="1" x14ac:dyDescent="0.25">
      <c r="A110" s="351" t="s">
        <v>228</v>
      </c>
      <c r="B110" s="83" t="s">
        <v>37</v>
      </c>
      <c r="C110" s="83">
        <v>10</v>
      </c>
      <c r="D110" s="83" t="s">
        <v>38</v>
      </c>
      <c r="E110" s="84" t="s">
        <v>229</v>
      </c>
      <c r="F110" s="85">
        <v>5323628000</v>
      </c>
      <c r="G110" s="45">
        <v>0</v>
      </c>
      <c r="H110" s="45">
        <v>0</v>
      </c>
      <c r="I110" s="45">
        <v>0</v>
      </c>
      <c r="J110" s="45">
        <v>0</v>
      </c>
      <c r="K110" s="45">
        <v>0</v>
      </c>
      <c r="L110" s="45">
        <f t="shared" si="99"/>
        <v>0</v>
      </c>
      <c r="M110" s="46">
        <f>+F110+L110</f>
        <v>5323628000</v>
      </c>
      <c r="N110" s="86">
        <f t="shared" si="86"/>
        <v>6.6720427667614306E-4</v>
      </c>
      <c r="O110" s="85">
        <v>0</v>
      </c>
      <c r="P110" s="45">
        <v>573872138</v>
      </c>
      <c r="Q110" s="45">
        <f>M110-P110</f>
        <v>4749755862</v>
      </c>
      <c r="R110" s="45">
        <v>573872089.60000002</v>
      </c>
      <c r="S110" s="45">
        <f>+M110-R110</f>
        <v>4749755910.3999996</v>
      </c>
      <c r="T110" s="45">
        <f>P110-R110</f>
        <v>48.399999976158142</v>
      </c>
      <c r="U110" s="45">
        <v>573872089.60000002</v>
      </c>
      <c r="V110" s="45">
        <f>+R110-U110</f>
        <v>0</v>
      </c>
      <c r="W110" s="45">
        <v>573872089.60000002</v>
      </c>
      <c r="X110" s="48">
        <f t="shared" si="133"/>
        <v>0</v>
      </c>
      <c r="Y110" s="54">
        <f t="shared" si="92"/>
        <v>0.10779718071961453</v>
      </c>
      <c r="Z110" s="54">
        <f t="shared" si="93"/>
        <v>0.10779718071961453</v>
      </c>
      <c r="AA110" s="54">
        <f t="shared" si="94"/>
        <v>0.10779718071961453</v>
      </c>
      <c r="AB110" s="54">
        <f t="shared" si="124"/>
        <v>1</v>
      </c>
      <c r="AC110" s="178">
        <f t="shared" si="125"/>
        <v>1</v>
      </c>
    </row>
    <row r="111" spans="1:29" ht="42" customHeight="1" x14ac:dyDescent="0.25">
      <c r="A111" s="113" t="s">
        <v>230</v>
      </c>
      <c r="B111" s="32" t="s">
        <v>41</v>
      </c>
      <c r="C111" s="32">
        <v>20</v>
      </c>
      <c r="D111" s="32" t="s">
        <v>38</v>
      </c>
      <c r="E111" s="39" t="s">
        <v>231</v>
      </c>
      <c r="F111" s="59">
        <f t="shared" ref="F111:K112" si="134">+F112</f>
        <v>16069012000</v>
      </c>
      <c r="G111" s="59">
        <f t="shared" si="134"/>
        <v>0</v>
      </c>
      <c r="H111" s="59">
        <f t="shared" si="134"/>
        <v>0</v>
      </c>
      <c r="I111" s="59">
        <f t="shared" si="134"/>
        <v>0</v>
      </c>
      <c r="J111" s="59">
        <f t="shared" si="134"/>
        <v>0</v>
      </c>
      <c r="K111" s="59">
        <f t="shared" si="134"/>
        <v>0</v>
      </c>
      <c r="L111" s="59">
        <f t="shared" si="99"/>
        <v>0</v>
      </c>
      <c r="M111" s="59">
        <f>+M112</f>
        <v>16069012000</v>
      </c>
      <c r="N111" s="323">
        <f t="shared" si="86"/>
        <v>2.0139111012941295E-3</v>
      </c>
      <c r="O111" s="59">
        <f t="shared" ref="O111:X112" si="135">+O112</f>
        <v>0</v>
      </c>
      <c r="P111" s="59">
        <f t="shared" si="135"/>
        <v>0</v>
      </c>
      <c r="Q111" s="59">
        <f t="shared" si="135"/>
        <v>16069012000</v>
      </c>
      <c r="R111" s="59">
        <f t="shared" si="135"/>
        <v>0</v>
      </c>
      <c r="S111" s="59">
        <f t="shared" si="135"/>
        <v>16069012000</v>
      </c>
      <c r="T111" s="59">
        <f t="shared" si="135"/>
        <v>0</v>
      </c>
      <c r="U111" s="59">
        <f t="shared" si="135"/>
        <v>0</v>
      </c>
      <c r="V111" s="59">
        <f t="shared" si="135"/>
        <v>0</v>
      </c>
      <c r="W111" s="59">
        <f t="shared" si="135"/>
        <v>0</v>
      </c>
      <c r="X111" s="59">
        <f t="shared" si="135"/>
        <v>0</v>
      </c>
      <c r="Y111" s="176">
        <f t="shared" si="92"/>
        <v>0</v>
      </c>
      <c r="Z111" s="176">
        <f t="shared" si="93"/>
        <v>0</v>
      </c>
      <c r="AA111" s="176">
        <f t="shared" si="94"/>
        <v>0</v>
      </c>
      <c r="AB111" s="176" t="s">
        <v>40</v>
      </c>
      <c r="AC111" s="177" t="s">
        <v>40</v>
      </c>
    </row>
    <row r="112" spans="1:29" ht="42" customHeight="1" x14ac:dyDescent="0.25">
      <c r="A112" s="113" t="s">
        <v>232</v>
      </c>
      <c r="B112" s="32" t="s">
        <v>41</v>
      </c>
      <c r="C112" s="32">
        <v>20</v>
      </c>
      <c r="D112" s="32" t="s">
        <v>38</v>
      </c>
      <c r="E112" s="39" t="s">
        <v>233</v>
      </c>
      <c r="F112" s="59">
        <f t="shared" si="134"/>
        <v>16069012000</v>
      </c>
      <c r="G112" s="59">
        <f t="shared" si="134"/>
        <v>0</v>
      </c>
      <c r="H112" s="59">
        <f t="shared" si="134"/>
        <v>0</v>
      </c>
      <c r="I112" s="59">
        <f t="shared" si="134"/>
        <v>0</v>
      </c>
      <c r="J112" s="59">
        <f t="shared" si="134"/>
        <v>0</v>
      </c>
      <c r="K112" s="59">
        <f t="shared" si="134"/>
        <v>0</v>
      </c>
      <c r="L112" s="59">
        <f t="shared" si="99"/>
        <v>0</v>
      </c>
      <c r="M112" s="59">
        <f>+M113</f>
        <v>16069012000</v>
      </c>
      <c r="N112" s="323">
        <f t="shared" si="86"/>
        <v>2.0139111012941295E-3</v>
      </c>
      <c r="O112" s="59">
        <f t="shared" si="135"/>
        <v>0</v>
      </c>
      <c r="P112" s="59">
        <f t="shared" si="135"/>
        <v>0</v>
      </c>
      <c r="Q112" s="59">
        <f t="shared" si="135"/>
        <v>16069012000</v>
      </c>
      <c r="R112" s="59">
        <f t="shared" si="135"/>
        <v>0</v>
      </c>
      <c r="S112" s="59">
        <f t="shared" si="135"/>
        <v>16069012000</v>
      </c>
      <c r="T112" s="59">
        <f t="shared" si="135"/>
        <v>0</v>
      </c>
      <c r="U112" s="59">
        <f t="shared" si="135"/>
        <v>0</v>
      </c>
      <c r="V112" s="59">
        <f t="shared" si="135"/>
        <v>0</v>
      </c>
      <c r="W112" s="59">
        <f t="shared" si="135"/>
        <v>0</v>
      </c>
      <c r="X112" s="59">
        <f t="shared" si="135"/>
        <v>0</v>
      </c>
      <c r="Y112" s="176">
        <f t="shared" si="92"/>
        <v>0</v>
      </c>
      <c r="Z112" s="176">
        <f t="shared" si="93"/>
        <v>0</v>
      </c>
      <c r="AA112" s="176">
        <f t="shared" si="94"/>
        <v>0</v>
      </c>
      <c r="AB112" s="176" t="s">
        <v>40</v>
      </c>
      <c r="AC112" s="177" t="s">
        <v>40</v>
      </c>
    </row>
    <row r="113" spans="1:29" ht="42" customHeight="1" thickBot="1" x14ac:dyDescent="0.3">
      <c r="A113" s="184" t="s">
        <v>234</v>
      </c>
      <c r="B113" s="89" t="s">
        <v>41</v>
      </c>
      <c r="C113" s="89">
        <v>20</v>
      </c>
      <c r="D113" s="89" t="s">
        <v>38</v>
      </c>
      <c r="E113" s="90" t="s">
        <v>235</v>
      </c>
      <c r="F113" s="91">
        <v>16069012000</v>
      </c>
      <c r="G113" s="91">
        <v>0</v>
      </c>
      <c r="H113" s="91">
        <v>0</v>
      </c>
      <c r="I113" s="91">
        <v>0</v>
      </c>
      <c r="J113" s="91">
        <v>0</v>
      </c>
      <c r="K113" s="91">
        <v>0</v>
      </c>
      <c r="L113" s="45">
        <f t="shared" si="99"/>
        <v>0</v>
      </c>
      <c r="M113" s="92">
        <f>+F113+L113</f>
        <v>16069012000</v>
      </c>
      <c r="N113" s="326">
        <f t="shared" si="86"/>
        <v>2.0139111012941295E-3</v>
      </c>
      <c r="O113" s="91">
        <v>0</v>
      </c>
      <c r="P113" s="91">
        <v>0</v>
      </c>
      <c r="Q113" s="91">
        <f>M113-P113</f>
        <v>16069012000</v>
      </c>
      <c r="R113" s="91">
        <v>0</v>
      </c>
      <c r="S113" s="91">
        <f>+M113-R113</f>
        <v>16069012000</v>
      </c>
      <c r="T113" s="91">
        <f>P113-R113</f>
        <v>0</v>
      </c>
      <c r="U113" s="91">
        <v>0</v>
      </c>
      <c r="V113" s="91">
        <f>+R113-U113</f>
        <v>0</v>
      </c>
      <c r="W113" s="91">
        <v>0</v>
      </c>
      <c r="X113" s="93">
        <f>+U113-W113</f>
        <v>0</v>
      </c>
      <c r="Y113" s="186">
        <f t="shared" si="92"/>
        <v>0</v>
      </c>
      <c r="Z113" s="186">
        <f t="shared" si="93"/>
        <v>0</v>
      </c>
      <c r="AA113" s="186">
        <f t="shared" si="94"/>
        <v>0</v>
      </c>
      <c r="AB113" s="186" t="s">
        <v>40</v>
      </c>
      <c r="AC113" s="187" t="s">
        <v>40</v>
      </c>
    </row>
    <row r="114" spans="1:29" ht="42" customHeight="1" thickBot="1" x14ac:dyDescent="0.3">
      <c r="A114" s="23" t="s">
        <v>236</v>
      </c>
      <c r="B114" s="96" t="s">
        <v>37</v>
      </c>
      <c r="C114" s="97">
        <v>11</v>
      </c>
      <c r="D114" s="96" t="s">
        <v>237</v>
      </c>
      <c r="E114" s="25" t="s">
        <v>238</v>
      </c>
      <c r="F114" s="26">
        <f t="shared" ref="F114:K116" si="136">+F116</f>
        <v>112491124000</v>
      </c>
      <c r="G114" s="26">
        <f t="shared" si="136"/>
        <v>0</v>
      </c>
      <c r="H114" s="26">
        <f t="shared" si="136"/>
        <v>0</v>
      </c>
      <c r="I114" s="26">
        <f t="shared" si="136"/>
        <v>0</v>
      </c>
      <c r="J114" s="26">
        <f t="shared" si="136"/>
        <v>0</v>
      </c>
      <c r="K114" s="26">
        <f t="shared" si="136"/>
        <v>0</v>
      </c>
      <c r="L114" s="26">
        <f>+G114-H114-I114+J114-K114</f>
        <v>0</v>
      </c>
      <c r="M114" s="26">
        <f>+M116</f>
        <v>112491124000</v>
      </c>
      <c r="N114" s="27">
        <f t="shared" si="86"/>
        <v>1.409838535316636E-2</v>
      </c>
      <c r="O114" s="26">
        <f t="shared" ref="O114:X116" si="137">+O116</f>
        <v>0</v>
      </c>
      <c r="P114" s="26">
        <f t="shared" si="137"/>
        <v>0</v>
      </c>
      <c r="Q114" s="26">
        <f t="shared" si="137"/>
        <v>112491124000</v>
      </c>
      <c r="R114" s="26">
        <f t="shared" si="137"/>
        <v>0</v>
      </c>
      <c r="S114" s="26">
        <f t="shared" si="137"/>
        <v>112491124000</v>
      </c>
      <c r="T114" s="26">
        <f t="shared" si="137"/>
        <v>0</v>
      </c>
      <c r="U114" s="26">
        <f t="shared" si="137"/>
        <v>0</v>
      </c>
      <c r="V114" s="26">
        <f t="shared" si="137"/>
        <v>0</v>
      </c>
      <c r="W114" s="26">
        <f t="shared" si="137"/>
        <v>0</v>
      </c>
      <c r="X114" s="26">
        <f t="shared" si="137"/>
        <v>0</v>
      </c>
      <c r="Y114" s="172">
        <f t="shared" si="92"/>
        <v>0</v>
      </c>
      <c r="Z114" s="172">
        <f t="shared" si="93"/>
        <v>0</v>
      </c>
      <c r="AA114" s="172">
        <f t="shared" si="94"/>
        <v>0</v>
      </c>
      <c r="AB114" s="172" t="s">
        <v>40</v>
      </c>
      <c r="AC114" s="317" t="s">
        <v>40</v>
      </c>
    </row>
    <row r="115" spans="1:29" ht="42" customHeight="1" thickBot="1" x14ac:dyDescent="0.3">
      <c r="A115" s="99" t="s">
        <v>236</v>
      </c>
      <c r="B115" s="100" t="s">
        <v>37</v>
      </c>
      <c r="C115" s="101">
        <v>11</v>
      </c>
      <c r="D115" s="100" t="s">
        <v>38</v>
      </c>
      <c r="E115" s="102" t="s">
        <v>238</v>
      </c>
      <c r="F115" s="103">
        <f t="shared" si="136"/>
        <v>1427021447000</v>
      </c>
      <c r="G115" s="103">
        <f t="shared" si="136"/>
        <v>0</v>
      </c>
      <c r="H115" s="103">
        <f t="shared" si="136"/>
        <v>0</v>
      </c>
      <c r="I115" s="103">
        <f t="shared" si="136"/>
        <v>0</v>
      </c>
      <c r="J115" s="103">
        <f t="shared" si="136"/>
        <v>0</v>
      </c>
      <c r="K115" s="103">
        <f t="shared" si="136"/>
        <v>0</v>
      </c>
      <c r="L115" s="26">
        <f>+G115-H115-I115+J115-K115</f>
        <v>0</v>
      </c>
      <c r="M115" s="103">
        <f>+M117</f>
        <v>1427021447000</v>
      </c>
      <c r="N115" s="327">
        <f t="shared" si="86"/>
        <v>0.17884698411440056</v>
      </c>
      <c r="O115" s="103">
        <f t="shared" si="137"/>
        <v>0</v>
      </c>
      <c r="P115" s="103">
        <f t="shared" si="137"/>
        <v>1147272941750</v>
      </c>
      <c r="Q115" s="103">
        <f t="shared" si="137"/>
        <v>279748505250</v>
      </c>
      <c r="R115" s="103">
        <f t="shared" si="137"/>
        <v>1147272941750</v>
      </c>
      <c r="S115" s="103">
        <f t="shared" si="137"/>
        <v>279748505250</v>
      </c>
      <c r="T115" s="103">
        <f t="shared" si="137"/>
        <v>0</v>
      </c>
      <c r="U115" s="103">
        <f t="shared" si="137"/>
        <v>1147272941750</v>
      </c>
      <c r="V115" s="103">
        <f t="shared" si="137"/>
        <v>0</v>
      </c>
      <c r="W115" s="103">
        <f t="shared" si="137"/>
        <v>1147272941750</v>
      </c>
      <c r="X115" s="103">
        <f t="shared" si="137"/>
        <v>0</v>
      </c>
      <c r="Y115" s="197">
        <f t="shared" si="92"/>
        <v>0.80396334908763289</v>
      </c>
      <c r="Z115" s="197">
        <f t="shared" si="93"/>
        <v>0.80396334908763289</v>
      </c>
      <c r="AA115" s="197">
        <f t="shared" si="94"/>
        <v>0.80396334908763289</v>
      </c>
      <c r="AB115" s="172">
        <f t="shared" ref="AB115" si="138">+U115/R115</f>
        <v>1</v>
      </c>
      <c r="AC115" s="317">
        <f t="shared" ref="AC115:AC117" si="139">+W115/U115</f>
        <v>1</v>
      </c>
    </row>
    <row r="116" spans="1:29" ht="42" customHeight="1" x14ac:dyDescent="0.25">
      <c r="A116" s="110" t="s">
        <v>239</v>
      </c>
      <c r="B116" s="111" t="s">
        <v>37</v>
      </c>
      <c r="C116" s="111">
        <v>11</v>
      </c>
      <c r="D116" s="111" t="s">
        <v>237</v>
      </c>
      <c r="E116" s="33" t="s">
        <v>240</v>
      </c>
      <c r="F116" s="329">
        <f t="shared" si="136"/>
        <v>112491124000</v>
      </c>
      <c r="G116" s="329">
        <f t="shared" si="136"/>
        <v>0</v>
      </c>
      <c r="H116" s="329">
        <f t="shared" si="136"/>
        <v>0</v>
      </c>
      <c r="I116" s="329">
        <f t="shared" si="136"/>
        <v>0</v>
      </c>
      <c r="J116" s="329">
        <f t="shared" si="136"/>
        <v>0</v>
      </c>
      <c r="K116" s="329">
        <f t="shared" si="136"/>
        <v>0</v>
      </c>
      <c r="L116" s="59">
        <f t="shared" ref="L116:L122" si="140">+G116-H116-I116+J116-K116</f>
        <v>0</v>
      </c>
      <c r="M116" s="329">
        <f>+M118</f>
        <v>112491124000</v>
      </c>
      <c r="N116" s="68">
        <f t="shared" si="86"/>
        <v>1.409838535316636E-2</v>
      </c>
      <c r="O116" s="329">
        <f t="shared" si="137"/>
        <v>0</v>
      </c>
      <c r="P116" s="329">
        <f t="shared" si="137"/>
        <v>0</v>
      </c>
      <c r="Q116" s="329">
        <f t="shared" si="137"/>
        <v>112491124000</v>
      </c>
      <c r="R116" s="329">
        <f t="shared" si="137"/>
        <v>0</v>
      </c>
      <c r="S116" s="329">
        <f t="shared" si="137"/>
        <v>112491124000</v>
      </c>
      <c r="T116" s="329">
        <f t="shared" si="137"/>
        <v>0</v>
      </c>
      <c r="U116" s="329">
        <f t="shared" si="137"/>
        <v>0</v>
      </c>
      <c r="V116" s="329">
        <f t="shared" si="137"/>
        <v>0</v>
      </c>
      <c r="W116" s="329">
        <f t="shared" si="137"/>
        <v>0</v>
      </c>
      <c r="X116" s="329">
        <f t="shared" si="137"/>
        <v>0</v>
      </c>
      <c r="Y116" s="118">
        <f t="shared" si="92"/>
        <v>0</v>
      </c>
      <c r="Z116" s="118">
        <f t="shared" si="93"/>
        <v>0</v>
      </c>
      <c r="AA116" s="118">
        <f t="shared" si="94"/>
        <v>0</v>
      </c>
      <c r="AB116" s="118" t="s">
        <v>40</v>
      </c>
      <c r="AC116" s="175" t="s">
        <v>40</v>
      </c>
    </row>
    <row r="117" spans="1:29" ht="42" customHeight="1" x14ac:dyDescent="0.25">
      <c r="A117" s="113" t="s">
        <v>239</v>
      </c>
      <c r="B117" s="32" t="s">
        <v>37</v>
      </c>
      <c r="C117" s="32">
        <v>11</v>
      </c>
      <c r="D117" s="32" t="s">
        <v>38</v>
      </c>
      <c r="E117" s="39" t="s">
        <v>240</v>
      </c>
      <c r="F117" s="61">
        <f t="shared" ref="F117:K117" si="141">+F121</f>
        <v>1427021447000</v>
      </c>
      <c r="G117" s="61">
        <f t="shared" si="141"/>
        <v>0</v>
      </c>
      <c r="H117" s="61">
        <f t="shared" si="141"/>
        <v>0</v>
      </c>
      <c r="I117" s="61">
        <f t="shared" si="141"/>
        <v>0</v>
      </c>
      <c r="J117" s="61">
        <f t="shared" si="141"/>
        <v>0</v>
      </c>
      <c r="K117" s="61">
        <f t="shared" si="141"/>
        <v>0</v>
      </c>
      <c r="L117" s="59">
        <f t="shared" si="140"/>
        <v>0</v>
      </c>
      <c r="M117" s="61">
        <f>+M121</f>
        <v>1427021447000</v>
      </c>
      <c r="N117" s="330">
        <f t="shared" si="86"/>
        <v>0.17884698411440056</v>
      </c>
      <c r="O117" s="61">
        <f t="shared" ref="O117:X117" si="142">+O121</f>
        <v>0</v>
      </c>
      <c r="P117" s="61">
        <f>+P121</f>
        <v>1147272941750</v>
      </c>
      <c r="Q117" s="61">
        <f t="shared" si="142"/>
        <v>279748505250</v>
      </c>
      <c r="R117" s="61">
        <f t="shared" si="142"/>
        <v>1147272941750</v>
      </c>
      <c r="S117" s="61">
        <f t="shared" si="142"/>
        <v>279748505250</v>
      </c>
      <c r="T117" s="61">
        <f t="shared" si="142"/>
        <v>0</v>
      </c>
      <c r="U117" s="61">
        <f t="shared" si="142"/>
        <v>1147272941750</v>
      </c>
      <c r="V117" s="61">
        <f t="shared" si="142"/>
        <v>0</v>
      </c>
      <c r="W117" s="61">
        <f t="shared" si="142"/>
        <v>1147272941750</v>
      </c>
      <c r="X117" s="61">
        <f t="shared" si="142"/>
        <v>0</v>
      </c>
      <c r="Y117" s="176">
        <f t="shared" si="92"/>
        <v>0.80396334908763289</v>
      </c>
      <c r="Z117" s="176">
        <f t="shared" si="93"/>
        <v>0.80396334908763289</v>
      </c>
      <c r="AA117" s="176">
        <f t="shared" si="94"/>
        <v>0.80396334908763289</v>
      </c>
      <c r="AB117" s="176">
        <f t="shared" ref="AB117" si="143">+U117/R117</f>
        <v>1</v>
      </c>
      <c r="AC117" s="175">
        <f t="shared" si="139"/>
        <v>1</v>
      </c>
    </row>
    <row r="118" spans="1:29" ht="42" customHeight="1" x14ac:dyDescent="0.25">
      <c r="A118" s="113" t="s">
        <v>241</v>
      </c>
      <c r="B118" s="32" t="s">
        <v>37</v>
      </c>
      <c r="C118" s="32">
        <v>11</v>
      </c>
      <c r="D118" s="32" t="s">
        <v>237</v>
      </c>
      <c r="E118" s="39" t="s">
        <v>242</v>
      </c>
      <c r="F118" s="61">
        <f t="shared" ref="F118:K119" si="144">+F119</f>
        <v>112491124000</v>
      </c>
      <c r="G118" s="61">
        <f t="shared" si="144"/>
        <v>0</v>
      </c>
      <c r="H118" s="61">
        <f t="shared" si="144"/>
        <v>0</v>
      </c>
      <c r="I118" s="61">
        <f t="shared" si="144"/>
        <v>0</v>
      </c>
      <c r="J118" s="61">
        <f t="shared" si="144"/>
        <v>0</v>
      </c>
      <c r="K118" s="61">
        <f t="shared" si="144"/>
        <v>0</v>
      </c>
      <c r="L118" s="59">
        <f t="shared" si="140"/>
        <v>0</v>
      </c>
      <c r="M118" s="61">
        <f>+M119</f>
        <v>112491124000</v>
      </c>
      <c r="N118" s="323">
        <f t="shared" si="86"/>
        <v>1.409838535316636E-2</v>
      </c>
      <c r="O118" s="61">
        <f t="shared" ref="O118:X119" si="145">+O119</f>
        <v>0</v>
      </c>
      <c r="P118" s="61">
        <f t="shared" si="145"/>
        <v>0</v>
      </c>
      <c r="Q118" s="61">
        <f t="shared" si="145"/>
        <v>112491124000</v>
      </c>
      <c r="R118" s="61">
        <f t="shared" si="145"/>
        <v>0</v>
      </c>
      <c r="S118" s="61">
        <f t="shared" si="145"/>
        <v>112491124000</v>
      </c>
      <c r="T118" s="61">
        <f t="shared" si="145"/>
        <v>0</v>
      </c>
      <c r="U118" s="61">
        <f t="shared" si="145"/>
        <v>0</v>
      </c>
      <c r="V118" s="61">
        <f t="shared" si="145"/>
        <v>0</v>
      </c>
      <c r="W118" s="61">
        <f t="shared" si="145"/>
        <v>0</v>
      </c>
      <c r="X118" s="61">
        <f t="shared" si="145"/>
        <v>0</v>
      </c>
      <c r="Y118" s="176">
        <f t="shared" si="92"/>
        <v>0</v>
      </c>
      <c r="Z118" s="176">
        <f t="shared" si="93"/>
        <v>0</v>
      </c>
      <c r="AA118" s="176">
        <f t="shared" si="94"/>
        <v>0</v>
      </c>
      <c r="AB118" s="176" t="s">
        <v>40</v>
      </c>
      <c r="AC118" s="175" t="s">
        <v>40</v>
      </c>
    </row>
    <row r="119" spans="1:29" ht="42" customHeight="1" x14ac:dyDescent="0.25">
      <c r="A119" s="113" t="s">
        <v>243</v>
      </c>
      <c r="B119" s="32" t="s">
        <v>37</v>
      </c>
      <c r="C119" s="32">
        <v>11</v>
      </c>
      <c r="D119" s="32" t="s">
        <v>237</v>
      </c>
      <c r="E119" s="39" t="s">
        <v>244</v>
      </c>
      <c r="F119" s="61">
        <f t="shared" si="144"/>
        <v>112491124000</v>
      </c>
      <c r="G119" s="61">
        <f t="shared" si="144"/>
        <v>0</v>
      </c>
      <c r="H119" s="61">
        <f t="shared" si="144"/>
        <v>0</v>
      </c>
      <c r="I119" s="61">
        <f t="shared" si="144"/>
        <v>0</v>
      </c>
      <c r="J119" s="61">
        <f t="shared" si="144"/>
        <v>0</v>
      </c>
      <c r="K119" s="61">
        <f t="shared" si="144"/>
        <v>0</v>
      </c>
      <c r="L119" s="59">
        <f t="shared" si="140"/>
        <v>0</v>
      </c>
      <c r="M119" s="61">
        <f>+M120</f>
        <v>112491124000</v>
      </c>
      <c r="N119" s="323">
        <f t="shared" si="86"/>
        <v>1.409838535316636E-2</v>
      </c>
      <c r="O119" s="61">
        <f t="shared" si="145"/>
        <v>0</v>
      </c>
      <c r="P119" s="61">
        <f t="shared" si="145"/>
        <v>0</v>
      </c>
      <c r="Q119" s="61">
        <f t="shared" si="145"/>
        <v>112491124000</v>
      </c>
      <c r="R119" s="61">
        <f t="shared" si="145"/>
        <v>0</v>
      </c>
      <c r="S119" s="61">
        <f t="shared" si="145"/>
        <v>112491124000</v>
      </c>
      <c r="T119" s="61">
        <f t="shared" si="145"/>
        <v>0</v>
      </c>
      <c r="U119" s="61">
        <f t="shared" si="145"/>
        <v>0</v>
      </c>
      <c r="V119" s="61">
        <f t="shared" si="145"/>
        <v>0</v>
      </c>
      <c r="W119" s="61">
        <f t="shared" si="145"/>
        <v>0</v>
      </c>
      <c r="X119" s="61">
        <f t="shared" si="145"/>
        <v>0</v>
      </c>
      <c r="Y119" s="176">
        <f t="shared" si="92"/>
        <v>0</v>
      </c>
      <c r="Z119" s="176">
        <f t="shared" si="93"/>
        <v>0</v>
      </c>
      <c r="AA119" s="176">
        <f t="shared" si="94"/>
        <v>0</v>
      </c>
      <c r="AB119" s="176" t="s">
        <v>40</v>
      </c>
      <c r="AC119" s="175" t="s">
        <v>40</v>
      </c>
    </row>
    <row r="120" spans="1:29" ht="42" customHeight="1" x14ac:dyDescent="0.25">
      <c r="A120" s="114" t="s">
        <v>245</v>
      </c>
      <c r="B120" s="43" t="s">
        <v>37</v>
      </c>
      <c r="C120" s="43">
        <v>11</v>
      </c>
      <c r="D120" s="43" t="s">
        <v>237</v>
      </c>
      <c r="E120" s="44" t="s">
        <v>37</v>
      </c>
      <c r="F120" s="106">
        <v>112491124000</v>
      </c>
      <c r="G120" s="45">
        <v>0</v>
      </c>
      <c r="H120" s="45">
        <v>0</v>
      </c>
      <c r="I120" s="45">
        <v>0</v>
      </c>
      <c r="J120" s="45">
        <v>0</v>
      </c>
      <c r="K120" s="45">
        <v>0</v>
      </c>
      <c r="L120" s="45">
        <f t="shared" si="140"/>
        <v>0</v>
      </c>
      <c r="M120" s="46">
        <f>+F120+L120</f>
        <v>112491124000</v>
      </c>
      <c r="N120" s="86">
        <f t="shared" si="86"/>
        <v>1.409838535316636E-2</v>
      </c>
      <c r="O120" s="106">
        <v>0</v>
      </c>
      <c r="P120" s="45">
        <v>0</v>
      </c>
      <c r="Q120" s="45">
        <f>M120-P120</f>
        <v>112491124000</v>
      </c>
      <c r="R120" s="45">
        <v>0</v>
      </c>
      <c r="S120" s="45">
        <f>+M120-R120</f>
        <v>112491124000</v>
      </c>
      <c r="T120" s="45">
        <f>P120-R120</f>
        <v>0</v>
      </c>
      <c r="U120" s="45">
        <v>0</v>
      </c>
      <c r="V120" s="45">
        <f>+R120-U120</f>
        <v>0</v>
      </c>
      <c r="W120" s="45">
        <v>0</v>
      </c>
      <c r="X120" s="48">
        <f>+U120-W120</f>
        <v>0</v>
      </c>
      <c r="Y120" s="54">
        <f t="shared" si="92"/>
        <v>0</v>
      </c>
      <c r="Z120" s="54">
        <f t="shared" si="93"/>
        <v>0</v>
      </c>
      <c r="AA120" s="54">
        <f t="shared" si="94"/>
        <v>0</v>
      </c>
      <c r="AB120" s="54" t="s">
        <v>40</v>
      </c>
      <c r="AC120" s="178" t="s">
        <v>40</v>
      </c>
    </row>
    <row r="121" spans="1:29" ht="42" customHeight="1" x14ac:dyDescent="0.25">
      <c r="A121" s="113" t="s">
        <v>246</v>
      </c>
      <c r="B121" s="32" t="s">
        <v>37</v>
      </c>
      <c r="C121" s="32">
        <v>11</v>
      </c>
      <c r="D121" s="32" t="s">
        <v>38</v>
      </c>
      <c r="E121" s="39" t="s">
        <v>247</v>
      </c>
      <c r="F121" s="61">
        <f t="shared" ref="F121:K121" si="146">+F122</f>
        <v>1427021447000</v>
      </c>
      <c r="G121" s="61">
        <f t="shared" si="146"/>
        <v>0</v>
      </c>
      <c r="H121" s="61">
        <f t="shared" si="146"/>
        <v>0</v>
      </c>
      <c r="I121" s="61">
        <f t="shared" si="146"/>
        <v>0</v>
      </c>
      <c r="J121" s="61">
        <f t="shared" si="146"/>
        <v>0</v>
      </c>
      <c r="K121" s="61">
        <f t="shared" si="146"/>
        <v>0</v>
      </c>
      <c r="L121" s="59">
        <f t="shared" si="140"/>
        <v>0</v>
      </c>
      <c r="M121" s="61">
        <f>+M122</f>
        <v>1427021447000</v>
      </c>
      <c r="N121" s="323">
        <f t="shared" si="86"/>
        <v>0.17884698411440056</v>
      </c>
      <c r="O121" s="61">
        <f t="shared" ref="O121:X121" si="147">+O122</f>
        <v>0</v>
      </c>
      <c r="P121" s="61">
        <f>+P122</f>
        <v>1147272941750</v>
      </c>
      <c r="Q121" s="61">
        <f t="shared" si="147"/>
        <v>279748505250</v>
      </c>
      <c r="R121" s="61">
        <f t="shared" si="147"/>
        <v>1147272941750</v>
      </c>
      <c r="S121" s="61">
        <f t="shared" si="147"/>
        <v>279748505250</v>
      </c>
      <c r="T121" s="61">
        <f t="shared" si="147"/>
        <v>0</v>
      </c>
      <c r="U121" s="61">
        <f t="shared" si="147"/>
        <v>1147272941750</v>
      </c>
      <c r="V121" s="61">
        <f t="shared" si="147"/>
        <v>0</v>
      </c>
      <c r="W121" s="61">
        <f t="shared" si="147"/>
        <v>1147272941750</v>
      </c>
      <c r="X121" s="61">
        <f t="shared" si="147"/>
        <v>0</v>
      </c>
      <c r="Y121" s="176">
        <f t="shared" si="92"/>
        <v>0.80396334908763289</v>
      </c>
      <c r="Z121" s="176">
        <f t="shared" si="93"/>
        <v>0.80396334908763289</v>
      </c>
      <c r="AA121" s="176">
        <f t="shared" si="94"/>
        <v>0.80396334908763289</v>
      </c>
      <c r="AB121" s="176">
        <f t="shared" ref="AB121:AB184" si="148">+U121/R121</f>
        <v>1</v>
      </c>
      <c r="AC121" s="177">
        <f t="shared" ref="AC121:AC130" si="149">+W121/U121</f>
        <v>1</v>
      </c>
    </row>
    <row r="122" spans="1:29" ht="42" customHeight="1" thickBot="1" x14ac:dyDescent="0.3">
      <c r="A122" s="184" t="s">
        <v>248</v>
      </c>
      <c r="B122" s="89" t="s">
        <v>37</v>
      </c>
      <c r="C122" s="89">
        <v>11</v>
      </c>
      <c r="D122" s="89" t="s">
        <v>38</v>
      </c>
      <c r="E122" s="90" t="s">
        <v>249</v>
      </c>
      <c r="F122" s="331">
        <v>1427021447000</v>
      </c>
      <c r="G122" s="91">
        <v>0</v>
      </c>
      <c r="H122" s="91">
        <v>0</v>
      </c>
      <c r="I122" s="91">
        <v>0</v>
      </c>
      <c r="J122" s="91">
        <v>0</v>
      </c>
      <c r="K122" s="91">
        <v>0</v>
      </c>
      <c r="L122" s="45">
        <f t="shared" si="140"/>
        <v>0</v>
      </c>
      <c r="M122" s="92">
        <f>+F122+L122</f>
        <v>1427021447000</v>
      </c>
      <c r="N122" s="326">
        <f t="shared" si="86"/>
        <v>0.17884698411440056</v>
      </c>
      <c r="O122" s="331">
        <v>0</v>
      </c>
      <c r="P122" s="91">
        <v>1147272941750</v>
      </c>
      <c r="Q122" s="91">
        <f>M122-P122</f>
        <v>279748505250</v>
      </c>
      <c r="R122" s="91">
        <v>1147272941750</v>
      </c>
      <c r="S122" s="91">
        <f>+M122-R122</f>
        <v>279748505250</v>
      </c>
      <c r="T122" s="91">
        <f>P122-R122</f>
        <v>0</v>
      </c>
      <c r="U122" s="91">
        <v>1147272941750</v>
      </c>
      <c r="V122" s="91">
        <f>+R122-U122</f>
        <v>0</v>
      </c>
      <c r="W122" s="370">
        <v>1147272941750</v>
      </c>
      <c r="X122" s="93">
        <f>+U122-W122</f>
        <v>0</v>
      </c>
      <c r="Y122" s="186">
        <f t="shared" si="92"/>
        <v>0.80396334908763289</v>
      </c>
      <c r="Z122" s="186">
        <f t="shared" si="93"/>
        <v>0.80396334908763289</v>
      </c>
      <c r="AA122" s="186">
        <f t="shared" si="94"/>
        <v>0.80396334908763289</v>
      </c>
      <c r="AB122" s="54">
        <f t="shared" si="148"/>
        <v>1</v>
      </c>
      <c r="AC122" s="178">
        <f t="shared" si="149"/>
        <v>1</v>
      </c>
    </row>
    <row r="123" spans="1:29" s="6" customFormat="1" ht="42" customHeight="1" thickBot="1" x14ac:dyDescent="0.3">
      <c r="A123" s="188" t="s">
        <v>250</v>
      </c>
      <c r="B123" s="189" t="s">
        <v>37</v>
      </c>
      <c r="C123" s="190">
        <v>10</v>
      </c>
      <c r="D123" s="189" t="s">
        <v>38</v>
      </c>
      <c r="E123" s="25" t="s">
        <v>251</v>
      </c>
      <c r="F123" s="192">
        <f>+F125+F235+F245+F263+F273+F283</f>
        <v>7320175388722</v>
      </c>
      <c r="G123" s="192">
        <f t="shared" ref="G123:J123" si="150">+G125+G235+G245+G263+G273+G283</f>
        <v>951015212759</v>
      </c>
      <c r="H123" s="192">
        <f t="shared" si="150"/>
        <v>2115223820015</v>
      </c>
      <c r="I123" s="192">
        <f>+I125+I235+I245+I263+I273+I283</f>
        <v>1164208607256</v>
      </c>
      <c r="J123" s="192">
        <f t="shared" si="150"/>
        <v>0</v>
      </c>
      <c r="K123" s="192">
        <f>+K125+K235+K245+K263+K273+K283</f>
        <v>0</v>
      </c>
      <c r="L123" s="26">
        <f>+G123-H123-I123+J123-K123</f>
        <v>-2328417214512</v>
      </c>
      <c r="M123" s="192">
        <f>+M125+M235+M245+M263+M273+M283</f>
        <v>6155966781466</v>
      </c>
      <c r="N123" s="332">
        <f t="shared" si="86"/>
        <v>0.7715203548539431</v>
      </c>
      <c r="O123" s="192">
        <f t="shared" ref="O123:X123" si="151">+O125+O235+O245+O263+O273+O283</f>
        <v>0</v>
      </c>
      <c r="P123" s="192">
        <f>+P125+P235+P245+P263+P273+P283</f>
        <v>5859623089151.1602</v>
      </c>
      <c r="Q123" s="192">
        <f t="shared" si="151"/>
        <v>296343692314.84003</v>
      </c>
      <c r="R123" s="192">
        <f>+R125+R235+R245+R263+R273+R283</f>
        <v>5705808299889.9609</v>
      </c>
      <c r="S123" s="192">
        <f t="shared" si="151"/>
        <v>450158481576.03998</v>
      </c>
      <c r="T123" s="192">
        <f t="shared" si="151"/>
        <v>153814789261.20001</v>
      </c>
      <c r="U123" s="192">
        <f t="shared" si="151"/>
        <v>1723886339797.1599</v>
      </c>
      <c r="V123" s="192">
        <f t="shared" si="151"/>
        <v>3981921960092.7998</v>
      </c>
      <c r="W123" s="192">
        <f t="shared" si="151"/>
        <v>1723784559911.1599</v>
      </c>
      <c r="X123" s="192">
        <f t="shared" si="151"/>
        <v>101779886</v>
      </c>
      <c r="Y123" s="193">
        <f t="shared" si="92"/>
        <v>0.92687444595520752</v>
      </c>
      <c r="Z123" s="193">
        <f t="shared" si="93"/>
        <v>0.28003502958906945</v>
      </c>
      <c r="AA123" s="193">
        <f t="shared" si="94"/>
        <v>0.28001849605508311</v>
      </c>
      <c r="AB123" s="193">
        <f t="shared" si="148"/>
        <v>0.30212833120075305</v>
      </c>
      <c r="AC123" s="333">
        <f t="shared" si="149"/>
        <v>0.99994095905069247</v>
      </c>
    </row>
    <row r="124" spans="1:29" s="6" customFormat="1" ht="42" customHeight="1" thickBot="1" x14ac:dyDescent="0.3">
      <c r="A124" s="23" t="s">
        <v>250</v>
      </c>
      <c r="B124" s="96" t="s">
        <v>41</v>
      </c>
      <c r="C124" s="97">
        <v>20</v>
      </c>
      <c r="D124" s="96" t="s">
        <v>38</v>
      </c>
      <c r="E124" s="102" t="s">
        <v>251</v>
      </c>
      <c r="F124" s="26">
        <f>+F246+F284</f>
        <v>153689150908</v>
      </c>
      <c r="G124" s="26">
        <f t="shared" ref="G124:K124" si="152">+G246+G284</f>
        <v>0</v>
      </c>
      <c r="H124" s="26">
        <f t="shared" si="152"/>
        <v>0</v>
      </c>
      <c r="I124" s="26">
        <f t="shared" si="152"/>
        <v>0</v>
      </c>
      <c r="J124" s="26">
        <f t="shared" si="152"/>
        <v>0</v>
      </c>
      <c r="K124" s="26">
        <f t="shared" si="152"/>
        <v>0</v>
      </c>
      <c r="L124" s="26">
        <f>+G124-H124-I124+J124-K124</f>
        <v>0</v>
      </c>
      <c r="M124" s="26">
        <f>+M246+M284</f>
        <v>153689150908</v>
      </c>
      <c r="N124" s="109">
        <f t="shared" si="86"/>
        <v>1.9261687474132816E-2</v>
      </c>
      <c r="O124" s="26">
        <f t="shared" ref="O124:X124" si="153">+O246+O284</f>
        <v>0</v>
      </c>
      <c r="P124" s="26">
        <f>+P246+P284</f>
        <v>151894637770</v>
      </c>
      <c r="Q124" s="26">
        <f t="shared" si="153"/>
        <v>1794513138</v>
      </c>
      <c r="R124" s="26">
        <f>+R246+R284</f>
        <v>151494637770</v>
      </c>
      <c r="S124" s="26">
        <f t="shared" si="153"/>
        <v>2194513138</v>
      </c>
      <c r="T124" s="26">
        <f t="shared" si="153"/>
        <v>400000000</v>
      </c>
      <c r="U124" s="26">
        <f t="shared" si="153"/>
        <v>74728447512.339996</v>
      </c>
      <c r="V124" s="26">
        <f t="shared" si="153"/>
        <v>76766190257.660004</v>
      </c>
      <c r="W124" s="26">
        <f t="shared" si="153"/>
        <v>74728447512.339996</v>
      </c>
      <c r="X124" s="26">
        <f t="shared" si="153"/>
        <v>0</v>
      </c>
      <c r="Y124" s="172">
        <f t="shared" si="92"/>
        <v>0.98572109270540731</v>
      </c>
      <c r="Z124" s="172">
        <f t="shared" si="93"/>
        <v>0.48623111697112087</v>
      </c>
      <c r="AA124" s="172">
        <f t="shared" si="94"/>
        <v>0.48623111697112087</v>
      </c>
      <c r="AB124" s="172">
        <f t="shared" si="148"/>
        <v>0.49327453837536572</v>
      </c>
      <c r="AC124" s="317">
        <f t="shared" si="149"/>
        <v>1</v>
      </c>
    </row>
    <row r="125" spans="1:29" s="6" customFormat="1" ht="42" customHeight="1" x14ac:dyDescent="0.25">
      <c r="A125" s="110" t="s">
        <v>252</v>
      </c>
      <c r="B125" s="111" t="s">
        <v>37</v>
      </c>
      <c r="C125" s="111">
        <v>10</v>
      </c>
      <c r="D125" s="111" t="s">
        <v>38</v>
      </c>
      <c r="E125" s="33" t="s">
        <v>253</v>
      </c>
      <c r="F125" s="112">
        <f>+F126</f>
        <v>7153266094769</v>
      </c>
      <c r="G125" s="112">
        <f t="shared" ref="G125:K125" si="154">+G126</f>
        <v>918059142023</v>
      </c>
      <c r="H125" s="112">
        <f t="shared" si="154"/>
        <v>2080060581871</v>
      </c>
      <c r="I125" s="112">
        <f t="shared" si="154"/>
        <v>1162001439848</v>
      </c>
      <c r="J125" s="112">
        <f t="shared" si="154"/>
        <v>0</v>
      </c>
      <c r="K125" s="112">
        <f t="shared" si="154"/>
        <v>0</v>
      </c>
      <c r="L125" s="59">
        <f t="shared" ref="L125:L188" si="155">+G125-H125-I125+J125-K125</f>
        <v>-2324002879696</v>
      </c>
      <c r="M125" s="112">
        <f>+M126</f>
        <v>5991264654921</v>
      </c>
      <c r="N125" s="68">
        <f t="shared" si="86"/>
        <v>0.7508784235979501</v>
      </c>
      <c r="O125" s="112">
        <f t="shared" ref="O125:X125" si="156">+O126</f>
        <v>0</v>
      </c>
      <c r="P125" s="112">
        <f t="shared" si="156"/>
        <v>5727417612124.96</v>
      </c>
      <c r="Q125" s="112">
        <f t="shared" si="156"/>
        <v>263847042796.04001</v>
      </c>
      <c r="R125" s="112">
        <f t="shared" si="156"/>
        <v>5577374149160.1602</v>
      </c>
      <c r="S125" s="112">
        <f t="shared" si="156"/>
        <v>413890505760.84003</v>
      </c>
      <c r="T125" s="112">
        <f t="shared" si="156"/>
        <v>150043462964.79999</v>
      </c>
      <c r="U125" s="112">
        <f t="shared" si="156"/>
        <v>1705556867864.1602</v>
      </c>
      <c r="V125" s="112">
        <f t="shared" si="156"/>
        <v>3871817281296</v>
      </c>
      <c r="W125" s="112">
        <f t="shared" si="156"/>
        <v>1705547065775.1602</v>
      </c>
      <c r="X125" s="112">
        <f t="shared" si="156"/>
        <v>9802089</v>
      </c>
      <c r="Y125" s="118">
        <f t="shared" si="92"/>
        <v>0.9309176727119064</v>
      </c>
      <c r="Z125" s="118">
        <f t="shared" si="93"/>
        <v>0.2846739321494135</v>
      </c>
      <c r="AA125" s="118">
        <f t="shared" si="94"/>
        <v>0.28467229608598377</v>
      </c>
      <c r="AB125" s="118">
        <f t="shared" si="148"/>
        <v>0.30579925646928002</v>
      </c>
      <c r="AC125" s="175">
        <f t="shared" si="149"/>
        <v>0.99999425285126242</v>
      </c>
    </row>
    <row r="126" spans="1:29" ht="42" customHeight="1" x14ac:dyDescent="0.25">
      <c r="A126" s="113" t="s">
        <v>254</v>
      </c>
      <c r="B126" s="32" t="s">
        <v>37</v>
      </c>
      <c r="C126" s="32">
        <v>10</v>
      </c>
      <c r="D126" s="32" t="s">
        <v>38</v>
      </c>
      <c r="E126" s="39" t="s">
        <v>255</v>
      </c>
      <c r="F126" s="59">
        <f>+F127+F131+F135+F139+F143+F147+F151+F155+F159+F163+F167+F171+F175+F179+F183+F187+F191+F195+F199+F203+F207+F211+F215+F219+F223+F227+F231</f>
        <v>7153266094769</v>
      </c>
      <c r="G126" s="59">
        <f t="shared" ref="G126:K126" si="157">+G127+G131+G135+G139+G143+G147+G151+G155+G159+G163+G167+G171+G175+G179+G183+G187+G191+G195+G199+G203+G207+G211+G215+G219+G223+G227+G231</f>
        <v>918059142023</v>
      </c>
      <c r="H126" s="59">
        <f t="shared" si="157"/>
        <v>2080060581871</v>
      </c>
      <c r="I126" s="59">
        <f t="shared" si="157"/>
        <v>1162001439848</v>
      </c>
      <c r="J126" s="59">
        <f t="shared" si="157"/>
        <v>0</v>
      </c>
      <c r="K126" s="59">
        <f t="shared" si="157"/>
        <v>0</v>
      </c>
      <c r="L126" s="59">
        <f t="shared" si="155"/>
        <v>-2324002879696</v>
      </c>
      <c r="M126" s="59">
        <f>+M127+M131+M135+M139+M143+M147+M151+M155+M159+M163+M167+M171+M175+M179+M183+M187+M191+M195+M199+M203+M207+M211+M215+M219+M223+M227+M231</f>
        <v>5991264654921</v>
      </c>
      <c r="N126" s="323">
        <f t="shared" si="86"/>
        <v>0.7508784235979501</v>
      </c>
      <c r="O126" s="59">
        <f t="shared" ref="O126:X126" si="158">+O127+O131+O135+O139+O143+O147+O151+O155+O159+O163+O167+O171+O175+O179+O183+O187+O191+O195+O199+O203+O207+O211+O215+O219+O223+O227+O231</f>
        <v>0</v>
      </c>
      <c r="P126" s="59">
        <f>+P127+P131+P135+P139+P143+P147+P151+P155+P159+P163+P167+P171+P175+P179+P183+P187+P191+P195+P199+P203+P207+P211+P215+P219+P223+P227+P231</f>
        <v>5727417612124.96</v>
      </c>
      <c r="Q126" s="59">
        <f t="shared" si="158"/>
        <v>263847042796.04001</v>
      </c>
      <c r="R126" s="59">
        <f t="shared" si="158"/>
        <v>5577374149160.1602</v>
      </c>
      <c r="S126" s="59">
        <f t="shared" si="158"/>
        <v>413890505760.84003</v>
      </c>
      <c r="T126" s="59">
        <f t="shared" si="158"/>
        <v>150043462964.79999</v>
      </c>
      <c r="U126" s="59">
        <f t="shared" si="158"/>
        <v>1705556867864.1602</v>
      </c>
      <c r="V126" s="59">
        <f t="shared" si="158"/>
        <v>3871817281296</v>
      </c>
      <c r="W126" s="59">
        <f t="shared" si="158"/>
        <v>1705547065775.1602</v>
      </c>
      <c r="X126" s="59">
        <f t="shared" si="158"/>
        <v>9802089</v>
      </c>
      <c r="Y126" s="176">
        <f t="shared" si="92"/>
        <v>0.9309176727119064</v>
      </c>
      <c r="Z126" s="176">
        <f t="shared" si="93"/>
        <v>0.2846739321494135</v>
      </c>
      <c r="AA126" s="176">
        <f t="shared" si="94"/>
        <v>0.28467229608598377</v>
      </c>
      <c r="AB126" s="176">
        <f t="shared" si="148"/>
        <v>0.30579925646928002</v>
      </c>
      <c r="AC126" s="177">
        <f t="shared" si="149"/>
        <v>0.99999425285126242</v>
      </c>
    </row>
    <row r="127" spans="1:29" ht="68.25" customHeight="1" x14ac:dyDescent="0.25">
      <c r="A127" s="113" t="s">
        <v>440</v>
      </c>
      <c r="B127" s="32" t="s">
        <v>37</v>
      </c>
      <c r="C127" s="32">
        <v>10</v>
      </c>
      <c r="D127" s="32" t="s">
        <v>38</v>
      </c>
      <c r="E127" s="39" t="s">
        <v>441</v>
      </c>
      <c r="F127" s="59">
        <f t="shared" ref="F127:K129" si="159">+F128</f>
        <v>256267908309</v>
      </c>
      <c r="G127" s="59">
        <f t="shared" si="159"/>
        <v>0</v>
      </c>
      <c r="H127" s="59">
        <f t="shared" si="159"/>
        <v>0</v>
      </c>
      <c r="I127" s="59">
        <f t="shared" si="159"/>
        <v>0</v>
      </c>
      <c r="J127" s="59">
        <f t="shared" si="159"/>
        <v>0</v>
      </c>
      <c r="K127" s="59">
        <f t="shared" si="159"/>
        <v>0</v>
      </c>
      <c r="L127" s="59">
        <f t="shared" si="155"/>
        <v>0</v>
      </c>
      <c r="M127" s="59">
        <f>+M128</f>
        <v>256267908309</v>
      </c>
      <c r="N127" s="323">
        <f t="shared" si="86"/>
        <v>3.211776713147773E-2</v>
      </c>
      <c r="O127" s="59">
        <f t="shared" ref="O127:X129" si="160">+O128</f>
        <v>0</v>
      </c>
      <c r="P127" s="59">
        <f t="shared" si="160"/>
        <v>256267908309</v>
      </c>
      <c r="Q127" s="59">
        <f t="shared" si="160"/>
        <v>0</v>
      </c>
      <c r="R127" s="59">
        <f t="shared" si="160"/>
        <v>256267908309</v>
      </c>
      <c r="S127" s="59">
        <f t="shared" si="160"/>
        <v>0</v>
      </c>
      <c r="T127" s="59">
        <f t="shared" si="160"/>
        <v>0</v>
      </c>
      <c r="U127" s="59">
        <f t="shared" si="160"/>
        <v>57521944628</v>
      </c>
      <c r="V127" s="59">
        <f t="shared" si="160"/>
        <v>198745963681</v>
      </c>
      <c r="W127" s="59">
        <f t="shared" si="160"/>
        <v>57521944628</v>
      </c>
      <c r="X127" s="59">
        <f t="shared" si="160"/>
        <v>0</v>
      </c>
      <c r="Y127" s="176">
        <f t="shared" si="92"/>
        <v>1</v>
      </c>
      <c r="Z127" s="176">
        <f t="shared" si="93"/>
        <v>0.22446019483111324</v>
      </c>
      <c r="AA127" s="176">
        <f t="shared" si="94"/>
        <v>0.22446019483111324</v>
      </c>
      <c r="AB127" s="176">
        <f t="shared" si="148"/>
        <v>0.22446019483111324</v>
      </c>
      <c r="AC127" s="177">
        <f t="shared" si="149"/>
        <v>1</v>
      </c>
    </row>
    <row r="128" spans="1:29" ht="68.25" customHeight="1" x14ac:dyDescent="0.25">
      <c r="A128" s="113" t="s">
        <v>442</v>
      </c>
      <c r="B128" s="32" t="s">
        <v>37</v>
      </c>
      <c r="C128" s="32">
        <v>10</v>
      </c>
      <c r="D128" s="32" t="s">
        <v>38</v>
      </c>
      <c r="E128" s="39" t="s">
        <v>257</v>
      </c>
      <c r="F128" s="59">
        <f t="shared" si="159"/>
        <v>256267908309</v>
      </c>
      <c r="G128" s="59">
        <f t="shared" si="159"/>
        <v>0</v>
      </c>
      <c r="H128" s="59">
        <f t="shared" si="159"/>
        <v>0</v>
      </c>
      <c r="I128" s="59">
        <f t="shared" si="159"/>
        <v>0</v>
      </c>
      <c r="J128" s="59">
        <f t="shared" si="159"/>
        <v>0</v>
      </c>
      <c r="K128" s="59">
        <f t="shared" si="159"/>
        <v>0</v>
      </c>
      <c r="L128" s="59">
        <f t="shared" si="155"/>
        <v>0</v>
      </c>
      <c r="M128" s="59">
        <f>+M129</f>
        <v>256267908309</v>
      </c>
      <c r="N128" s="323">
        <f t="shared" si="86"/>
        <v>3.211776713147773E-2</v>
      </c>
      <c r="O128" s="59">
        <f t="shared" si="160"/>
        <v>0</v>
      </c>
      <c r="P128" s="59">
        <f t="shared" si="160"/>
        <v>256267908309</v>
      </c>
      <c r="Q128" s="59">
        <f t="shared" si="160"/>
        <v>0</v>
      </c>
      <c r="R128" s="59">
        <f t="shared" si="160"/>
        <v>256267908309</v>
      </c>
      <c r="S128" s="59">
        <f t="shared" si="160"/>
        <v>0</v>
      </c>
      <c r="T128" s="59">
        <f t="shared" si="160"/>
        <v>0</v>
      </c>
      <c r="U128" s="59">
        <f t="shared" si="160"/>
        <v>57521944628</v>
      </c>
      <c r="V128" s="59">
        <f t="shared" si="160"/>
        <v>198745963681</v>
      </c>
      <c r="W128" s="59">
        <f t="shared" si="160"/>
        <v>57521944628</v>
      </c>
      <c r="X128" s="59">
        <f t="shared" si="160"/>
        <v>0</v>
      </c>
      <c r="Y128" s="176">
        <f t="shared" si="92"/>
        <v>1</v>
      </c>
      <c r="Z128" s="176">
        <f t="shared" si="93"/>
        <v>0.22446019483111324</v>
      </c>
      <c r="AA128" s="176">
        <f t="shared" si="94"/>
        <v>0.22446019483111324</v>
      </c>
      <c r="AB128" s="176">
        <f t="shared" si="148"/>
        <v>0.22446019483111324</v>
      </c>
      <c r="AC128" s="177">
        <f t="shared" si="149"/>
        <v>1</v>
      </c>
    </row>
    <row r="129" spans="1:29" ht="42" customHeight="1" x14ac:dyDescent="0.25">
      <c r="A129" s="113" t="s">
        <v>443</v>
      </c>
      <c r="B129" s="32" t="s">
        <v>37</v>
      </c>
      <c r="C129" s="32">
        <v>10</v>
      </c>
      <c r="D129" s="32" t="s">
        <v>38</v>
      </c>
      <c r="E129" s="334" t="s">
        <v>444</v>
      </c>
      <c r="F129" s="59">
        <f t="shared" si="159"/>
        <v>256267908309</v>
      </c>
      <c r="G129" s="59">
        <f t="shared" si="159"/>
        <v>0</v>
      </c>
      <c r="H129" s="59">
        <f t="shared" si="159"/>
        <v>0</v>
      </c>
      <c r="I129" s="59">
        <f t="shared" si="159"/>
        <v>0</v>
      </c>
      <c r="J129" s="59">
        <f t="shared" si="159"/>
        <v>0</v>
      </c>
      <c r="K129" s="59">
        <f t="shared" si="159"/>
        <v>0</v>
      </c>
      <c r="L129" s="59">
        <f t="shared" si="155"/>
        <v>0</v>
      </c>
      <c r="M129" s="59">
        <f>+M130</f>
        <v>256267908309</v>
      </c>
      <c r="N129" s="323">
        <f t="shared" si="86"/>
        <v>3.211776713147773E-2</v>
      </c>
      <c r="O129" s="59">
        <f t="shared" si="160"/>
        <v>0</v>
      </c>
      <c r="P129" s="59">
        <f t="shared" si="160"/>
        <v>256267908309</v>
      </c>
      <c r="Q129" s="59">
        <f t="shared" si="160"/>
        <v>0</v>
      </c>
      <c r="R129" s="59">
        <f t="shared" si="160"/>
        <v>256267908309</v>
      </c>
      <c r="S129" s="59">
        <f t="shared" si="160"/>
        <v>0</v>
      </c>
      <c r="T129" s="59">
        <f t="shared" si="160"/>
        <v>0</v>
      </c>
      <c r="U129" s="59">
        <f t="shared" si="160"/>
        <v>57521944628</v>
      </c>
      <c r="V129" s="59">
        <f t="shared" si="160"/>
        <v>198745963681</v>
      </c>
      <c r="W129" s="59">
        <f t="shared" si="160"/>
        <v>57521944628</v>
      </c>
      <c r="X129" s="59">
        <f t="shared" si="160"/>
        <v>0</v>
      </c>
      <c r="Y129" s="176">
        <f t="shared" si="92"/>
        <v>1</v>
      </c>
      <c r="Z129" s="176">
        <f t="shared" si="93"/>
        <v>0.22446019483111324</v>
      </c>
      <c r="AA129" s="176">
        <f t="shared" si="94"/>
        <v>0.22446019483111324</v>
      </c>
      <c r="AB129" s="176">
        <f t="shared" si="148"/>
        <v>0.22446019483111324</v>
      </c>
      <c r="AC129" s="177">
        <f t="shared" si="149"/>
        <v>1</v>
      </c>
    </row>
    <row r="130" spans="1:29" s="335" customFormat="1" ht="42" customHeight="1" x14ac:dyDescent="0.25">
      <c r="A130" s="351" t="s">
        <v>445</v>
      </c>
      <c r="B130" s="83" t="s">
        <v>37</v>
      </c>
      <c r="C130" s="83">
        <v>10</v>
      </c>
      <c r="D130" s="83" t="s">
        <v>38</v>
      </c>
      <c r="E130" s="44" t="s">
        <v>268</v>
      </c>
      <c r="F130" s="126">
        <v>256267908309</v>
      </c>
      <c r="G130" s="126">
        <v>0</v>
      </c>
      <c r="H130" s="126">
        <v>0</v>
      </c>
      <c r="I130" s="126">
        <v>0</v>
      </c>
      <c r="J130" s="126">
        <v>0</v>
      </c>
      <c r="K130" s="126">
        <v>0</v>
      </c>
      <c r="L130" s="45">
        <f t="shared" si="155"/>
        <v>0</v>
      </c>
      <c r="M130" s="128">
        <f>+F130+L130</f>
        <v>256267908309</v>
      </c>
      <c r="N130" s="145">
        <f t="shared" si="86"/>
        <v>3.211776713147773E-2</v>
      </c>
      <c r="O130" s="126">
        <v>0</v>
      </c>
      <c r="P130" s="126">
        <v>256267908309</v>
      </c>
      <c r="Q130" s="126">
        <f>M130-P130</f>
        <v>0</v>
      </c>
      <c r="R130" s="126">
        <v>256267908309</v>
      </c>
      <c r="S130" s="126">
        <f>+M130-R130</f>
        <v>0</v>
      </c>
      <c r="T130" s="126">
        <f>P130-R130</f>
        <v>0</v>
      </c>
      <c r="U130" s="126">
        <v>57521944628</v>
      </c>
      <c r="V130" s="126">
        <f>+R130-U130</f>
        <v>198745963681</v>
      </c>
      <c r="W130" s="126">
        <v>57521944628</v>
      </c>
      <c r="X130" s="130">
        <f>+U130-W130</f>
        <v>0</v>
      </c>
      <c r="Y130" s="54">
        <f t="shared" si="92"/>
        <v>1</v>
      </c>
      <c r="Z130" s="54">
        <f t="shared" si="93"/>
        <v>0.22446019483111324</v>
      </c>
      <c r="AA130" s="54">
        <f t="shared" si="94"/>
        <v>0.22446019483111324</v>
      </c>
      <c r="AB130" s="54">
        <f t="shared" si="148"/>
        <v>0.22446019483111324</v>
      </c>
      <c r="AC130" s="178">
        <f t="shared" si="149"/>
        <v>1</v>
      </c>
    </row>
    <row r="131" spans="1:29" ht="81.75" customHeight="1" x14ac:dyDescent="0.25">
      <c r="A131" s="113" t="s">
        <v>446</v>
      </c>
      <c r="B131" s="32" t="s">
        <v>37</v>
      </c>
      <c r="C131" s="32">
        <v>10</v>
      </c>
      <c r="D131" s="32" t="s">
        <v>38</v>
      </c>
      <c r="E131" s="33" t="s">
        <v>447</v>
      </c>
      <c r="F131" s="59">
        <f t="shared" ref="F131:K133" si="161">+F132</f>
        <v>3282994168</v>
      </c>
      <c r="G131" s="59">
        <f t="shared" si="161"/>
        <v>0</v>
      </c>
      <c r="H131" s="59">
        <f t="shared" si="161"/>
        <v>0</v>
      </c>
      <c r="I131" s="59">
        <f t="shared" si="161"/>
        <v>0</v>
      </c>
      <c r="J131" s="59">
        <f t="shared" si="161"/>
        <v>0</v>
      </c>
      <c r="K131" s="59">
        <f t="shared" si="161"/>
        <v>0</v>
      </c>
      <c r="L131" s="59">
        <f t="shared" si="155"/>
        <v>0</v>
      </c>
      <c r="M131" s="59">
        <f>+M132</f>
        <v>3282994168</v>
      </c>
      <c r="N131" s="318">
        <f t="shared" si="86"/>
        <v>4.1145394629234732E-4</v>
      </c>
      <c r="O131" s="59">
        <f t="shared" ref="O131:X133" si="162">+O132</f>
        <v>0</v>
      </c>
      <c r="P131" s="59">
        <f t="shared" si="162"/>
        <v>3282994168</v>
      </c>
      <c r="Q131" s="59">
        <f t="shared" si="162"/>
        <v>0</v>
      </c>
      <c r="R131" s="59">
        <f t="shared" si="162"/>
        <v>3282994168</v>
      </c>
      <c r="S131" s="59">
        <f t="shared" si="162"/>
        <v>0</v>
      </c>
      <c r="T131" s="59">
        <f t="shared" si="162"/>
        <v>0</v>
      </c>
      <c r="U131" s="59">
        <f t="shared" si="162"/>
        <v>0</v>
      </c>
      <c r="V131" s="59">
        <f t="shared" si="162"/>
        <v>3282994168</v>
      </c>
      <c r="W131" s="59">
        <f t="shared" si="162"/>
        <v>0</v>
      </c>
      <c r="X131" s="59">
        <f t="shared" si="162"/>
        <v>0</v>
      </c>
      <c r="Y131" s="176">
        <f t="shared" si="92"/>
        <v>1</v>
      </c>
      <c r="Z131" s="176">
        <f t="shared" si="93"/>
        <v>0</v>
      </c>
      <c r="AA131" s="176">
        <f t="shared" si="94"/>
        <v>0</v>
      </c>
      <c r="AB131" s="176">
        <f t="shared" si="148"/>
        <v>0</v>
      </c>
      <c r="AC131" s="177" t="s">
        <v>40</v>
      </c>
    </row>
    <row r="132" spans="1:29" ht="81.75" customHeight="1" x14ac:dyDescent="0.25">
      <c r="A132" s="113" t="s">
        <v>448</v>
      </c>
      <c r="B132" s="32" t="s">
        <v>37</v>
      </c>
      <c r="C132" s="32">
        <v>10</v>
      </c>
      <c r="D132" s="32" t="s">
        <v>38</v>
      </c>
      <c r="E132" s="39" t="s">
        <v>257</v>
      </c>
      <c r="F132" s="59">
        <f t="shared" si="161"/>
        <v>3282994168</v>
      </c>
      <c r="G132" s="59">
        <f t="shared" si="161"/>
        <v>0</v>
      </c>
      <c r="H132" s="59">
        <f t="shared" si="161"/>
        <v>0</v>
      </c>
      <c r="I132" s="59">
        <f t="shared" si="161"/>
        <v>0</v>
      </c>
      <c r="J132" s="59">
        <f t="shared" si="161"/>
        <v>0</v>
      </c>
      <c r="K132" s="59">
        <f t="shared" si="161"/>
        <v>0</v>
      </c>
      <c r="L132" s="59">
        <f t="shared" si="155"/>
        <v>0</v>
      </c>
      <c r="M132" s="59">
        <f>+M133</f>
        <v>3282994168</v>
      </c>
      <c r="N132" s="318">
        <f t="shared" si="86"/>
        <v>4.1145394629234732E-4</v>
      </c>
      <c r="O132" s="59">
        <f t="shared" si="162"/>
        <v>0</v>
      </c>
      <c r="P132" s="59">
        <f t="shared" si="162"/>
        <v>3282994168</v>
      </c>
      <c r="Q132" s="59">
        <f t="shared" si="162"/>
        <v>0</v>
      </c>
      <c r="R132" s="59">
        <f t="shared" si="162"/>
        <v>3282994168</v>
      </c>
      <c r="S132" s="59">
        <f t="shared" si="162"/>
        <v>0</v>
      </c>
      <c r="T132" s="59">
        <f t="shared" si="162"/>
        <v>0</v>
      </c>
      <c r="U132" s="59">
        <f t="shared" si="162"/>
        <v>0</v>
      </c>
      <c r="V132" s="59">
        <f t="shared" si="162"/>
        <v>3282994168</v>
      </c>
      <c r="W132" s="59">
        <f t="shared" si="162"/>
        <v>0</v>
      </c>
      <c r="X132" s="59">
        <f t="shared" si="162"/>
        <v>0</v>
      </c>
      <c r="Y132" s="176">
        <f t="shared" si="92"/>
        <v>1</v>
      </c>
      <c r="Z132" s="176">
        <f t="shared" si="93"/>
        <v>0</v>
      </c>
      <c r="AA132" s="176">
        <f t="shared" si="94"/>
        <v>0</v>
      </c>
      <c r="AB132" s="176">
        <f t="shared" si="148"/>
        <v>0</v>
      </c>
      <c r="AC132" s="177" t="s">
        <v>40</v>
      </c>
    </row>
    <row r="133" spans="1:29" ht="42" customHeight="1" x14ac:dyDescent="0.25">
      <c r="A133" s="113" t="s">
        <v>449</v>
      </c>
      <c r="B133" s="32" t="s">
        <v>37</v>
      </c>
      <c r="C133" s="32">
        <v>10</v>
      </c>
      <c r="D133" s="32" t="s">
        <v>38</v>
      </c>
      <c r="E133" s="39" t="s">
        <v>444</v>
      </c>
      <c r="F133" s="59">
        <f t="shared" si="161"/>
        <v>3282994168</v>
      </c>
      <c r="G133" s="59">
        <f t="shared" si="161"/>
        <v>0</v>
      </c>
      <c r="H133" s="59">
        <f t="shared" si="161"/>
        <v>0</v>
      </c>
      <c r="I133" s="59">
        <f t="shared" si="161"/>
        <v>0</v>
      </c>
      <c r="J133" s="59">
        <f t="shared" si="161"/>
        <v>0</v>
      </c>
      <c r="K133" s="59">
        <f t="shared" si="161"/>
        <v>0</v>
      </c>
      <c r="L133" s="59">
        <f t="shared" si="155"/>
        <v>0</v>
      </c>
      <c r="M133" s="59">
        <f>+M134</f>
        <v>3282994168</v>
      </c>
      <c r="N133" s="318">
        <f t="shared" si="86"/>
        <v>4.1145394629234732E-4</v>
      </c>
      <c r="O133" s="59">
        <f t="shared" si="162"/>
        <v>0</v>
      </c>
      <c r="P133" s="59">
        <f t="shared" si="162"/>
        <v>3282994168</v>
      </c>
      <c r="Q133" s="59">
        <f t="shared" si="162"/>
        <v>0</v>
      </c>
      <c r="R133" s="59">
        <f t="shared" si="162"/>
        <v>3282994168</v>
      </c>
      <c r="S133" s="59">
        <f t="shared" si="162"/>
        <v>0</v>
      </c>
      <c r="T133" s="59">
        <f t="shared" si="162"/>
        <v>0</v>
      </c>
      <c r="U133" s="59">
        <f t="shared" si="162"/>
        <v>0</v>
      </c>
      <c r="V133" s="59">
        <f t="shared" si="162"/>
        <v>3282994168</v>
      </c>
      <c r="W133" s="59">
        <f t="shared" si="162"/>
        <v>0</v>
      </c>
      <c r="X133" s="59">
        <f t="shared" si="162"/>
        <v>0</v>
      </c>
      <c r="Y133" s="176">
        <f t="shared" si="92"/>
        <v>1</v>
      </c>
      <c r="Z133" s="176">
        <f t="shared" si="93"/>
        <v>0</v>
      </c>
      <c r="AA133" s="176">
        <f t="shared" si="94"/>
        <v>0</v>
      </c>
      <c r="AB133" s="176">
        <f t="shared" si="148"/>
        <v>0</v>
      </c>
      <c r="AC133" s="177" t="s">
        <v>40</v>
      </c>
    </row>
    <row r="134" spans="1:29" s="133" customFormat="1" ht="42" customHeight="1" x14ac:dyDescent="0.25">
      <c r="A134" s="351" t="s">
        <v>450</v>
      </c>
      <c r="B134" s="83" t="s">
        <v>37</v>
      </c>
      <c r="C134" s="83">
        <v>10</v>
      </c>
      <c r="D134" s="83" t="s">
        <v>38</v>
      </c>
      <c r="E134" s="84" t="s">
        <v>268</v>
      </c>
      <c r="F134" s="126">
        <v>3282994168</v>
      </c>
      <c r="G134" s="126">
        <v>0</v>
      </c>
      <c r="H134" s="126">
        <v>0</v>
      </c>
      <c r="I134" s="126">
        <v>0</v>
      </c>
      <c r="J134" s="126">
        <v>0</v>
      </c>
      <c r="K134" s="126">
        <v>0</v>
      </c>
      <c r="L134" s="45">
        <f t="shared" si="155"/>
        <v>0</v>
      </c>
      <c r="M134" s="128">
        <f>+F134+L134</f>
        <v>3282994168</v>
      </c>
      <c r="N134" s="129">
        <f t="shared" si="86"/>
        <v>4.1145394629234732E-4</v>
      </c>
      <c r="O134" s="126">
        <v>0</v>
      </c>
      <c r="P134" s="126">
        <v>3282994168</v>
      </c>
      <c r="Q134" s="126">
        <f>M134-P134</f>
        <v>0</v>
      </c>
      <c r="R134" s="126">
        <v>3282994168</v>
      </c>
      <c r="S134" s="126">
        <f>+M134-R134</f>
        <v>0</v>
      </c>
      <c r="T134" s="126">
        <f>P134-R134</f>
        <v>0</v>
      </c>
      <c r="U134" s="126">
        <v>0</v>
      </c>
      <c r="V134" s="126">
        <f>+R134-U134</f>
        <v>3282994168</v>
      </c>
      <c r="W134" s="126">
        <v>0</v>
      </c>
      <c r="X134" s="130">
        <f>+U134-W134</f>
        <v>0</v>
      </c>
      <c r="Y134" s="54">
        <f t="shared" si="92"/>
        <v>1</v>
      </c>
      <c r="Z134" s="54">
        <f t="shared" si="93"/>
        <v>0</v>
      </c>
      <c r="AA134" s="54">
        <f t="shared" si="94"/>
        <v>0</v>
      </c>
      <c r="AB134" s="54">
        <f t="shared" si="148"/>
        <v>0</v>
      </c>
      <c r="AC134" s="178" t="s">
        <v>40</v>
      </c>
    </row>
    <row r="135" spans="1:29" ht="77.25" customHeight="1" x14ac:dyDescent="0.25">
      <c r="A135" s="113" t="s">
        <v>451</v>
      </c>
      <c r="B135" s="32" t="s">
        <v>37</v>
      </c>
      <c r="C135" s="32">
        <v>10</v>
      </c>
      <c r="D135" s="32" t="s">
        <v>38</v>
      </c>
      <c r="E135" s="39" t="s">
        <v>452</v>
      </c>
      <c r="F135" s="59">
        <f t="shared" ref="F135:K137" si="163">+F136</f>
        <v>397887950228</v>
      </c>
      <c r="G135" s="59">
        <f t="shared" si="163"/>
        <v>0</v>
      </c>
      <c r="H135" s="59">
        <f t="shared" si="163"/>
        <v>0</v>
      </c>
      <c r="I135" s="59">
        <f t="shared" si="163"/>
        <v>0</v>
      </c>
      <c r="J135" s="59">
        <f t="shared" si="163"/>
        <v>0</v>
      </c>
      <c r="K135" s="59">
        <f t="shared" si="163"/>
        <v>0</v>
      </c>
      <c r="L135" s="59">
        <f t="shared" si="155"/>
        <v>0</v>
      </c>
      <c r="M135" s="59">
        <f>+M136</f>
        <v>397887950228</v>
      </c>
      <c r="N135" s="323">
        <f t="shared" si="86"/>
        <v>4.9866846825139921E-2</v>
      </c>
      <c r="O135" s="59">
        <f t="shared" ref="O135:X137" si="164">+O136</f>
        <v>0</v>
      </c>
      <c r="P135" s="59">
        <f t="shared" si="164"/>
        <v>397887950228</v>
      </c>
      <c r="Q135" s="59">
        <f t="shared" si="164"/>
        <v>0</v>
      </c>
      <c r="R135" s="59">
        <f t="shared" si="164"/>
        <v>397887950228</v>
      </c>
      <c r="S135" s="59">
        <f t="shared" si="164"/>
        <v>0</v>
      </c>
      <c r="T135" s="59">
        <f t="shared" si="164"/>
        <v>0</v>
      </c>
      <c r="U135" s="59">
        <f t="shared" si="164"/>
        <v>69934236737</v>
      </c>
      <c r="V135" s="59">
        <f t="shared" si="164"/>
        <v>327953713491</v>
      </c>
      <c r="W135" s="59">
        <f t="shared" si="164"/>
        <v>69934236737</v>
      </c>
      <c r="X135" s="59">
        <f t="shared" si="164"/>
        <v>0</v>
      </c>
      <c r="Y135" s="176">
        <f t="shared" si="92"/>
        <v>1</v>
      </c>
      <c r="Z135" s="176">
        <f t="shared" si="93"/>
        <v>0.17576364576239589</v>
      </c>
      <c r="AA135" s="176">
        <f t="shared" si="94"/>
        <v>0.17576364576239589</v>
      </c>
      <c r="AB135" s="176">
        <f t="shared" si="148"/>
        <v>0.17576364576239589</v>
      </c>
      <c r="AC135" s="177">
        <f t="shared" ref="AC135:AC198" si="165">+W135/U135</f>
        <v>1</v>
      </c>
    </row>
    <row r="136" spans="1:29" s="6" customFormat="1" ht="77.25" customHeight="1" x14ac:dyDescent="0.25">
      <c r="A136" s="113" t="s">
        <v>453</v>
      </c>
      <c r="B136" s="32" t="s">
        <v>37</v>
      </c>
      <c r="C136" s="32">
        <v>10</v>
      </c>
      <c r="D136" s="32" t="s">
        <v>38</v>
      </c>
      <c r="E136" s="39" t="s">
        <v>257</v>
      </c>
      <c r="F136" s="59">
        <f t="shared" si="163"/>
        <v>397887950228</v>
      </c>
      <c r="G136" s="59">
        <f t="shared" si="163"/>
        <v>0</v>
      </c>
      <c r="H136" s="59">
        <f t="shared" si="163"/>
        <v>0</v>
      </c>
      <c r="I136" s="59">
        <f t="shared" si="163"/>
        <v>0</v>
      </c>
      <c r="J136" s="59">
        <f t="shared" si="163"/>
        <v>0</v>
      </c>
      <c r="K136" s="59">
        <f t="shared" si="163"/>
        <v>0</v>
      </c>
      <c r="L136" s="59">
        <f t="shared" si="155"/>
        <v>0</v>
      </c>
      <c r="M136" s="59">
        <f>+M137</f>
        <v>397887950228</v>
      </c>
      <c r="N136" s="323">
        <f t="shared" si="86"/>
        <v>4.9866846825139921E-2</v>
      </c>
      <c r="O136" s="59">
        <f t="shared" si="164"/>
        <v>0</v>
      </c>
      <c r="P136" s="59">
        <f t="shared" si="164"/>
        <v>397887950228</v>
      </c>
      <c r="Q136" s="59">
        <f t="shared" si="164"/>
        <v>0</v>
      </c>
      <c r="R136" s="59">
        <f t="shared" si="164"/>
        <v>397887950228</v>
      </c>
      <c r="S136" s="59">
        <f t="shared" si="164"/>
        <v>0</v>
      </c>
      <c r="T136" s="59">
        <f t="shared" si="164"/>
        <v>0</v>
      </c>
      <c r="U136" s="59">
        <f t="shared" si="164"/>
        <v>69934236737</v>
      </c>
      <c r="V136" s="59">
        <f t="shared" si="164"/>
        <v>327953713491</v>
      </c>
      <c r="W136" s="59">
        <f t="shared" si="164"/>
        <v>69934236737</v>
      </c>
      <c r="X136" s="59">
        <f t="shared" si="164"/>
        <v>0</v>
      </c>
      <c r="Y136" s="176">
        <f t="shared" si="92"/>
        <v>1</v>
      </c>
      <c r="Z136" s="176">
        <f t="shared" si="93"/>
        <v>0.17576364576239589</v>
      </c>
      <c r="AA136" s="176">
        <f t="shared" si="94"/>
        <v>0.17576364576239589</v>
      </c>
      <c r="AB136" s="176">
        <f t="shared" si="148"/>
        <v>0.17576364576239589</v>
      </c>
      <c r="AC136" s="177">
        <f t="shared" si="165"/>
        <v>1</v>
      </c>
    </row>
    <row r="137" spans="1:29" s="6" customFormat="1" ht="42" customHeight="1" x14ac:dyDescent="0.25">
      <c r="A137" s="113" t="s">
        <v>454</v>
      </c>
      <c r="B137" s="32" t="s">
        <v>37</v>
      </c>
      <c r="C137" s="32">
        <v>10</v>
      </c>
      <c r="D137" s="32" t="s">
        <v>38</v>
      </c>
      <c r="E137" s="39" t="s">
        <v>455</v>
      </c>
      <c r="F137" s="59">
        <f t="shared" si="163"/>
        <v>397887950228</v>
      </c>
      <c r="G137" s="59">
        <f t="shared" si="163"/>
        <v>0</v>
      </c>
      <c r="H137" s="59">
        <f t="shared" si="163"/>
        <v>0</v>
      </c>
      <c r="I137" s="59">
        <f t="shared" si="163"/>
        <v>0</v>
      </c>
      <c r="J137" s="59">
        <f t="shared" si="163"/>
        <v>0</v>
      </c>
      <c r="K137" s="59">
        <f t="shared" si="163"/>
        <v>0</v>
      </c>
      <c r="L137" s="59">
        <f t="shared" si="155"/>
        <v>0</v>
      </c>
      <c r="M137" s="59">
        <f>+M138</f>
        <v>397887950228</v>
      </c>
      <c r="N137" s="323">
        <f t="shared" ref="N137:N200" si="166">M137/$M$311</f>
        <v>4.9866846825139921E-2</v>
      </c>
      <c r="O137" s="59">
        <f t="shared" si="164"/>
        <v>0</v>
      </c>
      <c r="P137" s="59">
        <f t="shared" si="164"/>
        <v>397887950228</v>
      </c>
      <c r="Q137" s="59">
        <f t="shared" si="164"/>
        <v>0</v>
      </c>
      <c r="R137" s="59">
        <f t="shared" si="164"/>
        <v>397887950228</v>
      </c>
      <c r="S137" s="59">
        <f t="shared" si="164"/>
        <v>0</v>
      </c>
      <c r="T137" s="59">
        <f t="shared" si="164"/>
        <v>0</v>
      </c>
      <c r="U137" s="59">
        <f t="shared" si="164"/>
        <v>69934236737</v>
      </c>
      <c r="V137" s="59">
        <f t="shared" si="164"/>
        <v>327953713491</v>
      </c>
      <c r="W137" s="59">
        <f t="shared" si="164"/>
        <v>69934236737</v>
      </c>
      <c r="X137" s="59">
        <f t="shared" si="164"/>
        <v>0</v>
      </c>
      <c r="Y137" s="176">
        <f t="shared" si="92"/>
        <v>1</v>
      </c>
      <c r="Z137" s="176">
        <f t="shared" si="93"/>
        <v>0.17576364576239589</v>
      </c>
      <c r="AA137" s="176">
        <f t="shared" si="94"/>
        <v>0.17576364576239589</v>
      </c>
      <c r="AB137" s="176">
        <f t="shared" si="148"/>
        <v>0.17576364576239589</v>
      </c>
      <c r="AC137" s="177">
        <f t="shared" si="165"/>
        <v>1</v>
      </c>
    </row>
    <row r="138" spans="1:29" s="6" customFormat="1" ht="42" customHeight="1" x14ac:dyDescent="0.25">
      <c r="A138" s="114" t="s">
        <v>456</v>
      </c>
      <c r="B138" s="43" t="s">
        <v>37</v>
      </c>
      <c r="C138" s="43">
        <v>10</v>
      </c>
      <c r="D138" s="43" t="s">
        <v>38</v>
      </c>
      <c r="E138" s="44" t="s">
        <v>268</v>
      </c>
      <c r="F138" s="45">
        <v>397887950228</v>
      </c>
      <c r="G138" s="45">
        <v>0</v>
      </c>
      <c r="H138" s="45">
        <v>0</v>
      </c>
      <c r="I138" s="45">
        <v>0</v>
      </c>
      <c r="J138" s="45">
        <v>0</v>
      </c>
      <c r="K138" s="45">
        <v>0</v>
      </c>
      <c r="L138" s="45">
        <f t="shared" si="155"/>
        <v>0</v>
      </c>
      <c r="M138" s="46">
        <f>+F138+L138</f>
        <v>397887950228</v>
      </c>
      <c r="N138" s="86">
        <f t="shared" si="166"/>
        <v>4.9866846825139921E-2</v>
      </c>
      <c r="O138" s="45">
        <v>0</v>
      </c>
      <c r="P138" s="45">
        <v>397887950228</v>
      </c>
      <c r="Q138" s="45">
        <f>M138-P138</f>
        <v>0</v>
      </c>
      <c r="R138" s="45">
        <v>397887950228</v>
      </c>
      <c r="S138" s="45">
        <f>+M138-R138</f>
        <v>0</v>
      </c>
      <c r="T138" s="45">
        <f>P138-R138</f>
        <v>0</v>
      </c>
      <c r="U138" s="45">
        <v>69934236737</v>
      </c>
      <c r="V138" s="45">
        <f>+R138-U138</f>
        <v>327953713491</v>
      </c>
      <c r="W138" s="45">
        <v>69934236737</v>
      </c>
      <c r="X138" s="48">
        <f>+U138-W138</f>
        <v>0</v>
      </c>
      <c r="Y138" s="54">
        <f t="shared" si="92"/>
        <v>1</v>
      </c>
      <c r="Z138" s="54">
        <f t="shared" si="93"/>
        <v>0.17576364576239589</v>
      </c>
      <c r="AA138" s="54">
        <f t="shared" si="94"/>
        <v>0.17576364576239589</v>
      </c>
      <c r="AB138" s="54">
        <f t="shared" si="148"/>
        <v>0.17576364576239589</v>
      </c>
      <c r="AC138" s="178">
        <f t="shared" si="165"/>
        <v>1</v>
      </c>
    </row>
    <row r="139" spans="1:29" ht="90" customHeight="1" x14ac:dyDescent="0.25">
      <c r="A139" s="113" t="s">
        <v>457</v>
      </c>
      <c r="B139" s="32" t="s">
        <v>37</v>
      </c>
      <c r="C139" s="32">
        <v>10</v>
      </c>
      <c r="D139" s="32" t="s">
        <v>38</v>
      </c>
      <c r="E139" s="72" t="s">
        <v>458</v>
      </c>
      <c r="F139" s="59">
        <f t="shared" ref="F139:K141" si="167">+F140</f>
        <v>226206278281</v>
      </c>
      <c r="G139" s="59">
        <f t="shared" si="167"/>
        <v>0</v>
      </c>
      <c r="H139" s="59">
        <f t="shared" si="167"/>
        <v>0</v>
      </c>
      <c r="I139" s="59">
        <f t="shared" si="167"/>
        <v>0</v>
      </c>
      <c r="J139" s="59">
        <f t="shared" si="167"/>
        <v>0</v>
      </c>
      <c r="K139" s="59">
        <f t="shared" si="167"/>
        <v>0</v>
      </c>
      <c r="L139" s="59">
        <f t="shared" si="155"/>
        <v>0</v>
      </c>
      <c r="M139" s="59">
        <f>+M140</f>
        <v>226206278281</v>
      </c>
      <c r="N139" s="323">
        <f t="shared" si="166"/>
        <v>2.8350177037177831E-2</v>
      </c>
      <c r="O139" s="59">
        <f t="shared" ref="O139:X141" si="168">+O140</f>
        <v>0</v>
      </c>
      <c r="P139" s="59">
        <f t="shared" si="168"/>
        <v>226206278281</v>
      </c>
      <c r="Q139" s="59">
        <f t="shared" si="168"/>
        <v>0</v>
      </c>
      <c r="R139" s="59">
        <f t="shared" si="168"/>
        <v>226206278281</v>
      </c>
      <c r="S139" s="59">
        <f t="shared" si="168"/>
        <v>0</v>
      </c>
      <c r="T139" s="59">
        <f t="shared" si="168"/>
        <v>0</v>
      </c>
      <c r="U139" s="59">
        <f t="shared" si="168"/>
        <v>50352348445</v>
      </c>
      <c r="V139" s="59">
        <f t="shared" si="168"/>
        <v>175853929836</v>
      </c>
      <c r="W139" s="59">
        <f t="shared" si="168"/>
        <v>50352348445</v>
      </c>
      <c r="X139" s="59">
        <f t="shared" si="168"/>
        <v>0</v>
      </c>
      <c r="Y139" s="176">
        <f t="shared" ref="Y139:Y202" si="169">+R139/M139</f>
        <v>1</v>
      </c>
      <c r="Z139" s="176">
        <f t="shared" ref="Z139:Z202" si="170">+U139/M139</f>
        <v>0.22259483170688504</v>
      </c>
      <c r="AA139" s="176">
        <f t="shared" ref="AA139:AA202" si="171">+W139/M139</f>
        <v>0.22259483170688504</v>
      </c>
      <c r="AB139" s="176">
        <f t="shared" si="148"/>
        <v>0.22259483170688504</v>
      </c>
      <c r="AC139" s="177">
        <f t="shared" si="165"/>
        <v>1</v>
      </c>
    </row>
    <row r="140" spans="1:29" ht="80.25" customHeight="1" x14ac:dyDescent="0.25">
      <c r="A140" s="113" t="s">
        <v>459</v>
      </c>
      <c r="B140" s="32" t="s">
        <v>37</v>
      </c>
      <c r="C140" s="32">
        <v>10</v>
      </c>
      <c r="D140" s="32" t="s">
        <v>38</v>
      </c>
      <c r="E140" s="39" t="s">
        <v>257</v>
      </c>
      <c r="F140" s="59">
        <f t="shared" si="167"/>
        <v>226206278281</v>
      </c>
      <c r="G140" s="59">
        <f t="shared" si="167"/>
        <v>0</v>
      </c>
      <c r="H140" s="59">
        <f t="shared" si="167"/>
        <v>0</v>
      </c>
      <c r="I140" s="59">
        <f t="shared" si="167"/>
        <v>0</v>
      </c>
      <c r="J140" s="59">
        <f t="shared" si="167"/>
        <v>0</v>
      </c>
      <c r="K140" s="59">
        <f t="shared" si="167"/>
        <v>0</v>
      </c>
      <c r="L140" s="59">
        <f t="shared" si="155"/>
        <v>0</v>
      </c>
      <c r="M140" s="59">
        <f>+M141</f>
        <v>226206278281</v>
      </c>
      <c r="N140" s="323">
        <f t="shared" si="166"/>
        <v>2.8350177037177831E-2</v>
      </c>
      <c r="O140" s="59">
        <f t="shared" si="168"/>
        <v>0</v>
      </c>
      <c r="P140" s="59">
        <f t="shared" si="168"/>
        <v>226206278281</v>
      </c>
      <c r="Q140" s="59">
        <f t="shared" si="168"/>
        <v>0</v>
      </c>
      <c r="R140" s="59">
        <f t="shared" si="168"/>
        <v>226206278281</v>
      </c>
      <c r="S140" s="59">
        <f t="shared" si="168"/>
        <v>0</v>
      </c>
      <c r="T140" s="59">
        <f t="shared" si="168"/>
        <v>0</v>
      </c>
      <c r="U140" s="59">
        <f t="shared" si="168"/>
        <v>50352348445</v>
      </c>
      <c r="V140" s="59">
        <f t="shared" si="168"/>
        <v>175853929836</v>
      </c>
      <c r="W140" s="59">
        <f t="shared" si="168"/>
        <v>50352348445</v>
      </c>
      <c r="X140" s="59">
        <f t="shared" si="168"/>
        <v>0</v>
      </c>
      <c r="Y140" s="176">
        <f t="shared" si="169"/>
        <v>1</v>
      </c>
      <c r="Z140" s="176">
        <f t="shared" si="170"/>
        <v>0.22259483170688504</v>
      </c>
      <c r="AA140" s="176">
        <f t="shared" si="171"/>
        <v>0.22259483170688504</v>
      </c>
      <c r="AB140" s="176">
        <f t="shared" si="148"/>
        <v>0.22259483170688504</v>
      </c>
      <c r="AC140" s="177">
        <f t="shared" si="165"/>
        <v>1</v>
      </c>
    </row>
    <row r="141" spans="1:29" ht="42" customHeight="1" x14ac:dyDescent="0.25">
      <c r="A141" s="113" t="s">
        <v>460</v>
      </c>
      <c r="B141" s="32" t="s">
        <v>37</v>
      </c>
      <c r="C141" s="32">
        <v>10</v>
      </c>
      <c r="D141" s="32" t="s">
        <v>38</v>
      </c>
      <c r="E141" s="39" t="s">
        <v>455</v>
      </c>
      <c r="F141" s="59">
        <f t="shared" si="167"/>
        <v>226206278281</v>
      </c>
      <c r="G141" s="59">
        <f t="shared" si="167"/>
        <v>0</v>
      </c>
      <c r="H141" s="59">
        <f t="shared" si="167"/>
        <v>0</v>
      </c>
      <c r="I141" s="59">
        <f t="shared" si="167"/>
        <v>0</v>
      </c>
      <c r="J141" s="59">
        <f t="shared" si="167"/>
        <v>0</v>
      </c>
      <c r="K141" s="59">
        <f t="shared" si="167"/>
        <v>0</v>
      </c>
      <c r="L141" s="59">
        <f t="shared" si="155"/>
        <v>0</v>
      </c>
      <c r="M141" s="59">
        <f>+M142</f>
        <v>226206278281</v>
      </c>
      <c r="N141" s="323">
        <f t="shared" si="166"/>
        <v>2.8350177037177831E-2</v>
      </c>
      <c r="O141" s="59">
        <f t="shared" si="168"/>
        <v>0</v>
      </c>
      <c r="P141" s="59">
        <f t="shared" si="168"/>
        <v>226206278281</v>
      </c>
      <c r="Q141" s="59">
        <f t="shared" si="168"/>
        <v>0</v>
      </c>
      <c r="R141" s="59">
        <f t="shared" si="168"/>
        <v>226206278281</v>
      </c>
      <c r="S141" s="59">
        <f t="shared" si="168"/>
        <v>0</v>
      </c>
      <c r="T141" s="59">
        <f t="shared" si="168"/>
        <v>0</v>
      </c>
      <c r="U141" s="59">
        <f t="shared" si="168"/>
        <v>50352348445</v>
      </c>
      <c r="V141" s="59">
        <f t="shared" si="168"/>
        <v>175853929836</v>
      </c>
      <c r="W141" s="59">
        <f t="shared" si="168"/>
        <v>50352348445</v>
      </c>
      <c r="X141" s="59">
        <f t="shared" si="168"/>
        <v>0</v>
      </c>
      <c r="Y141" s="176">
        <f t="shared" si="169"/>
        <v>1</v>
      </c>
      <c r="Z141" s="176">
        <f t="shared" si="170"/>
        <v>0.22259483170688504</v>
      </c>
      <c r="AA141" s="176">
        <f t="shared" si="171"/>
        <v>0.22259483170688504</v>
      </c>
      <c r="AB141" s="176">
        <f t="shared" si="148"/>
        <v>0.22259483170688504</v>
      </c>
      <c r="AC141" s="177">
        <f t="shared" si="165"/>
        <v>1</v>
      </c>
    </row>
    <row r="142" spans="1:29" ht="42" customHeight="1" x14ac:dyDescent="0.25">
      <c r="A142" s="114" t="s">
        <v>461</v>
      </c>
      <c r="B142" s="43" t="s">
        <v>37</v>
      </c>
      <c r="C142" s="43">
        <v>10</v>
      </c>
      <c r="D142" s="43" t="s">
        <v>38</v>
      </c>
      <c r="E142" s="44" t="s">
        <v>268</v>
      </c>
      <c r="F142" s="45">
        <v>226206278281</v>
      </c>
      <c r="G142" s="45">
        <v>0</v>
      </c>
      <c r="H142" s="45">
        <v>0</v>
      </c>
      <c r="I142" s="45">
        <v>0</v>
      </c>
      <c r="J142" s="45">
        <v>0</v>
      </c>
      <c r="K142" s="45">
        <v>0</v>
      </c>
      <c r="L142" s="45">
        <f t="shared" si="155"/>
        <v>0</v>
      </c>
      <c r="M142" s="46">
        <f>+F142+L142</f>
        <v>226206278281</v>
      </c>
      <c r="N142" s="86">
        <f t="shared" si="166"/>
        <v>2.8350177037177831E-2</v>
      </c>
      <c r="O142" s="45">
        <v>0</v>
      </c>
      <c r="P142" s="45">
        <v>226206278281</v>
      </c>
      <c r="Q142" s="45">
        <f>M142-P142</f>
        <v>0</v>
      </c>
      <c r="R142" s="45">
        <v>226206278281</v>
      </c>
      <c r="S142" s="45">
        <f>+M142-R142</f>
        <v>0</v>
      </c>
      <c r="T142" s="45">
        <f>P142-R142</f>
        <v>0</v>
      </c>
      <c r="U142" s="45">
        <v>50352348445</v>
      </c>
      <c r="V142" s="45">
        <f>+R142-U142</f>
        <v>175853929836</v>
      </c>
      <c r="W142" s="45">
        <v>50352348445</v>
      </c>
      <c r="X142" s="48">
        <f>+U142-W142</f>
        <v>0</v>
      </c>
      <c r="Y142" s="54">
        <f t="shared" si="169"/>
        <v>1</v>
      </c>
      <c r="Z142" s="54">
        <f t="shared" si="170"/>
        <v>0.22259483170688504</v>
      </c>
      <c r="AA142" s="54">
        <f t="shared" si="171"/>
        <v>0.22259483170688504</v>
      </c>
      <c r="AB142" s="54">
        <f t="shared" si="148"/>
        <v>0.22259483170688504</v>
      </c>
      <c r="AC142" s="178">
        <f t="shared" si="165"/>
        <v>1</v>
      </c>
    </row>
    <row r="143" spans="1:29" ht="75" customHeight="1" x14ac:dyDescent="0.25">
      <c r="A143" s="113" t="s">
        <v>462</v>
      </c>
      <c r="B143" s="32" t="s">
        <v>37</v>
      </c>
      <c r="C143" s="32">
        <v>10</v>
      </c>
      <c r="D143" s="32" t="s">
        <v>38</v>
      </c>
      <c r="E143" s="39" t="s">
        <v>463</v>
      </c>
      <c r="F143" s="59">
        <f t="shared" ref="F143:K145" si="172">+F144</f>
        <v>328067493851</v>
      </c>
      <c r="G143" s="59">
        <f t="shared" si="172"/>
        <v>0</v>
      </c>
      <c r="H143" s="59">
        <f t="shared" si="172"/>
        <v>0</v>
      </c>
      <c r="I143" s="59">
        <f t="shared" si="172"/>
        <v>0</v>
      </c>
      <c r="J143" s="59">
        <f t="shared" si="172"/>
        <v>0</v>
      </c>
      <c r="K143" s="59">
        <f t="shared" si="172"/>
        <v>0</v>
      </c>
      <c r="L143" s="59">
        <f t="shared" si="155"/>
        <v>0</v>
      </c>
      <c r="M143" s="59">
        <f>+M144</f>
        <v>328067493851</v>
      </c>
      <c r="N143" s="323">
        <f t="shared" si="166"/>
        <v>4.1116327988321398E-2</v>
      </c>
      <c r="O143" s="59">
        <f t="shared" ref="O143:X145" si="173">+O144</f>
        <v>0</v>
      </c>
      <c r="P143" s="59">
        <f t="shared" si="173"/>
        <v>328067493851</v>
      </c>
      <c r="Q143" s="59">
        <f t="shared" si="173"/>
        <v>0</v>
      </c>
      <c r="R143" s="59">
        <f t="shared" si="173"/>
        <v>328067493851</v>
      </c>
      <c r="S143" s="59">
        <f t="shared" si="173"/>
        <v>0</v>
      </c>
      <c r="T143" s="59">
        <f t="shared" si="173"/>
        <v>0</v>
      </c>
      <c r="U143" s="59">
        <f t="shared" si="173"/>
        <v>86548107920</v>
      </c>
      <c r="V143" s="59">
        <f t="shared" si="173"/>
        <v>241519385931</v>
      </c>
      <c r="W143" s="59">
        <f t="shared" si="173"/>
        <v>86548107920</v>
      </c>
      <c r="X143" s="59">
        <f t="shared" si="173"/>
        <v>0</v>
      </c>
      <c r="Y143" s="176">
        <f t="shared" si="169"/>
        <v>1</v>
      </c>
      <c r="Z143" s="176">
        <f t="shared" si="170"/>
        <v>0.26381189707050945</v>
      </c>
      <c r="AA143" s="176">
        <f t="shared" si="171"/>
        <v>0.26381189707050945</v>
      </c>
      <c r="AB143" s="176">
        <f t="shared" si="148"/>
        <v>0.26381189707050945</v>
      </c>
      <c r="AC143" s="177">
        <f t="shared" si="165"/>
        <v>1</v>
      </c>
    </row>
    <row r="144" spans="1:29" ht="84" customHeight="1" x14ac:dyDescent="0.25">
      <c r="A144" s="113" t="s">
        <v>464</v>
      </c>
      <c r="B144" s="32" t="s">
        <v>37</v>
      </c>
      <c r="C144" s="32">
        <v>10</v>
      </c>
      <c r="D144" s="32" t="s">
        <v>38</v>
      </c>
      <c r="E144" s="39" t="s">
        <v>257</v>
      </c>
      <c r="F144" s="59">
        <f t="shared" si="172"/>
        <v>328067493851</v>
      </c>
      <c r="G144" s="59">
        <f t="shared" si="172"/>
        <v>0</v>
      </c>
      <c r="H144" s="59">
        <f t="shared" si="172"/>
        <v>0</v>
      </c>
      <c r="I144" s="59">
        <f t="shared" si="172"/>
        <v>0</v>
      </c>
      <c r="J144" s="59">
        <f t="shared" si="172"/>
        <v>0</v>
      </c>
      <c r="K144" s="59">
        <f t="shared" si="172"/>
        <v>0</v>
      </c>
      <c r="L144" s="59">
        <f t="shared" si="155"/>
        <v>0</v>
      </c>
      <c r="M144" s="59">
        <f>+M145</f>
        <v>328067493851</v>
      </c>
      <c r="N144" s="323">
        <f t="shared" si="166"/>
        <v>4.1116327988321398E-2</v>
      </c>
      <c r="O144" s="59">
        <f t="shared" si="173"/>
        <v>0</v>
      </c>
      <c r="P144" s="59">
        <f t="shared" si="173"/>
        <v>328067493851</v>
      </c>
      <c r="Q144" s="59">
        <f t="shared" si="173"/>
        <v>0</v>
      </c>
      <c r="R144" s="59">
        <f t="shared" si="173"/>
        <v>328067493851</v>
      </c>
      <c r="S144" s="59">
        <f t="shared" si="173"/>
        <v>0</v>
      </c>
      <c r="T144" s="59">
        <f t="shared" si="173"/>
        <v>0</v>
      </c>
      <c r="U144" s="59">
        <f t="shared" si="173"/>
        <v>86548107920</v>
      </c>
      <c r="V144" s="59">
        <f t="shared" si="173"/>
        <v>241519385931</v>
      </c>
      <c r="W144" s="59">
        <f t="shared" si="173"/>
        <v>86548107920</v>
      </c>
      <c r="X144" s="59">
        <f t="shared" si="173"/>
        <v>0</v>
      </c>
      <c r="Y144" s="176">
        <f t="shared" si="169"/>
        <v>1</v>
      </c>
      <c r="Z144" s="176">
        <f t="shared" si="170"/>
        <v>0.26381189707050945</v>
      </c>
      <c r="AA144" s="176">
        <f t="shared" si="171"/>
        <v>0.26381189707050945</v>
      </c>
      <c r="AB144" s="176">
        <f t="shared" si="148"/>
        <v>0.26381189707050945</v>
      </c>
      <c r="AC144" s="177">
        <f t="shared" si="165"/>
        <v>1</v>
      </c>
    </row>
    <row r="145" spans="1:29" ht="42" customHeight="1" x14ac:dyDescent="0.25">
      <c r="A145" s="113" t="s">
        <v>465</v>
      </c>
      <c r="B145" s="32" t="s">
        <v>37</v>
      </c>
      <c r="C145" s="32">
        <v>10</v>
      </c>
      <c r="D145" s="32" t="s">
        <v>38</v>
      </c>
      <c r="E145" s="39" t="s">
        <v>455</v>
      </c>
      <c r="F145" s="59">
        <f t="shared" si="172"/>
        <v>328067493851</v>
      </c>
      <c r="G145" s="59">
        <f t="shared" si="172"/>
        <v>0</v>
      </c>
      <c r="H145" s="59">
        <f t="shared" si="172"/>
        <v>0</v>
      </c>
      <c r="I145" s="59">
        <f t="shared" si="172"/>
        <v>0</v>
      </c>
      <c r="J145" s="59">
        <f t="shared" si="172"/>
        <v>0</v>
      </c>
      <c r="K145" s="59">
        <f t="shared" si="172"/>
        <v>0</v>
      </c>
      <c r="L145" s="59">
        <f t="shared" si="155"/>
        <v>0</v>
      </c>
      <c r="M145" s="59">
        <f>+M146</f>
        <v>328067493851</v>
      </c>
      <c r="N145" s="323">
        <f t="shared" si="166"/>
        <v>4.1116327988321398E-2</v>
      </c>
      <c r="O145" s="59">
        <f t="shared" si="173"/>
        <v>0</v>
      </c>
      <c r="P145" s="59">
        <f t="shared" si="173"/>
        <v>328067493851</v>
      </c>
      <c r="Q145" s="59">
        <f t="shared" si="173"/>
        <v>0</v>
      </c>
      <c r="R145" s="59">
        <f t="shared" si="173"/>
        <v>328067493851</v>
      </c>
      <c r="S145" s="59">
        <f t="shared" si="173"/>
        <v>0</v>
      </c>
      <c r="T145" s="59">
        <f t="shared" si="173"/>
        <v>0</v>
      </c>
      <c r="U145" s="59">
        <f t="shared" si="173"/>
        <v>86548107920</v>
      </c>
      <c r="V145" s="59">
        <f t="shared" si="173"/>
        <v>241519385931</v>
      </c>
      <c r="W145" s="59">
        <f t="shared" si="173"/>
        <v>86548107920</v>
      </c>
      <c r="X145" s="59">
        <f t="shared" si="173"/>
        <v>0</v>
      </c>
      <c r="Y145" s="176">
        <f t="shared" si="169"/>
        <v>1</v>
      </c>
      <c r="Z145" s="176">
        <f t="shared" si="170"/>
        <v>0.26381189707050945</v>
      </c>
      <c r="AA145" s="176">
        <f t="shared" si="171"/>
        <v>0.26381189707050945</v>
      </c>
      <c r="AB145" s="176">
        <f t="shared" si="148"/>
        <v>0.26381189707050945</v>
      </c>
      <c r="AC145" s="177">
        <f t="shared" si="165"/>
        <v>1</v>
      </c>
    </row>
    <row r="146" spans="1:29" ht="42" customHeight="1" x14ac:dyDescent="0.25">
      <c r="A146" s="351" t="s">
        <v>466</v>
      </c>
      <c r="B146" s="83" t="s">
        <v>37</v>
      </c>
      <c r="C146" s="83">
        <v>10</v>
      </c>
      <c r="D146" s="83" t="s">
        <v>38</v>
      </c>
      <c r="E146" s="84" t="s">
        <v>268</v>
      </c>
      <c r="F146" s="45">
        <v>328067493851</v>
      </c>
      <c r="G146" s="45">
        <v>0</v>
      </c>
      <c r="H146" s="45">
        <v>0</v>
      </c>
      <c r="I146" s="45">
        <v>0</v>
      </c>
      <c r="J146" s="45">
        <v>0</v>
      </c>
      <c r="K146" s="45">
        <v>0</v>
      </c>
      <c r="L146" s="45">
        <f t="shared" si="155"/>
        <v>0</v>
      </c>
      <c r="M146" s="46">
        <f>+F146+L146</f>
        <v>328067493851</v>
      </c>
      <c r="N146" s="86">
        <f t="shared" si="166"/>
        <v>4.1116327988321398E-2</v>
      </c>
      <c r="O146" s="45">
        <v>0</v>
      </c>
      <c r="P146" s="45">
        <v>328067493851</v>
      </c>
      <c r="Q146" s="45">
        <f>M146-P146</f>
        <v>0</v>
      </c>
      <c r="R146" s="45">
        <v>328067493851</v>
      </c>
      <c r="S146" s="45">
        <f>+M146-R146</f>
        <v>0</v>
      </c>
      <c r="T146" s="45">
        <f>P146-R146</f>
        <v>0</v>
      </c>
      <c r="U146" s="45">
        <v>86548107920</v>
      </c>
      <c r="V146" s="45">
        <f>+R146-U146</f>
        <v>241519385931</v>
      </c>
      <c r="W146" s="45">
        <v>86548107920</v>
      </c>
      <c r="X146" s="48">
        <f>+U146-W146</f>
        <v>0</v>
      </c>
      <c r="Y146" s="54">
        <f t="shared" si="169"/>
        <v>1</v>
      </c>
      <c r="Z146" s="54">
        <f t="shared" si="170"/>
        <v>0.26381189707050945</v>
      </c>
      <c r="AA146" s="54">
        <f t="shared" si="171"/>
        <v>0.26381189707050945</v>
      </c>
      <c r="AB146" s="54">
        <f t="shared" si="148"/>
        <v>0.26381189707050945</v>
      </c>
      <c r="AC146" s="178">
        <f t="shared" si="165"/>
        <v>1</v>
      </c>
    </row>
    <row r="147" spans="1:29" ht="85.5" customHeight="1" x14ac:dyDescent="0.25">
      <c r="A147" s="113" t="s">
        <v>467</v>
      </c>
      <c r="B147" s="32" t="s">
        <v>37</v>
      </c>
      <c r="C147" s="32">
        <v>10</v>
      </c>
      <c r="D147" s="32" t="s">
        <v>38</v>
      </c>
      <c r="E147" s="39" t="s">
        <v>468</v>
      </c>
      <c r="F147" s="59">
        <f t="shared" ref="F147:K149" si="174">+F148</f>
        <v>317949718406</v>
      </c>
      <c r="G147" s="59">
        <f t="shared" si="174"/>
        <v>0</v>
      </c>
      <c r="H147" s="59">
        <f t="shared" si="174"/>
        <v>0</v>
      </c>
      <c r="I147" s="59">
        <f t="shared" si="174"/>
        <v>0</v>
      </c>
      <c r="J147" s="59">
        <f t="shared" si="174"/>
        <v>0</v>
      </c>
      <c r="K147" s="59">
        <f t="shared" si="174"/>
        <v>0</v>
      </c>
      <c r="L147" s="59">
        <f t="shared" si="155"/>
        <v>0</v>
      </c>
      <c r="M147" s="59">
        <f>+M148</f>
        <v>317949718406</v>
      </c>
      <c r="N147" s="323">
        <f t="shared" si="166"/>
        <v>3.984827863413045E-2</v>
      </c>
      <c r="O147" s="59">
        <f t="shared" ref="O147:X149" si="175">+O148</f>
        <v>0</v>
      </c>
      <c r="P147" s="59">
        <f t="shared" si="175"/>
        <v>317949718406</v>
      </c>
      <c r="Q147" s="59">
        <f t="shared" si="175"/>
        <v>0</v>
      </c>
      <c r="R147" s="59">
        <f t="shared" si="175"/>
        <v>317949718406</v>
      </c>
      <c r="S147" s="59">
        <f t="shared" si="175"/>
        <v>0</v>
      </c>
      <c r="T147" s="59">
        <f t="shared" si="175"/>
        <v>0</v>
      </c>
      <c r="U147" s="59">
        <f t="shared" si="175"/>
        <v>100987624227</v>
      </c>
      <c r="V147" s="59">
        <f t="shared" si="175"/>
        <v>216962094179</v>
      </c>
      <c r="W147" s="59">
        <f t="shared" si="175"/>
        <v>100987624227</v>
      </c>
      <c r="X147" s="59">
        <f t="shared" si="175"/>
        <v>0</v>
      </c>
      <c r="Y147" s="176">
        <f t="shared" si="169"/>
        <v>1</v>
      </c>
      <c r="Z147" s="176">
        <f t="shared" si="170"/>
        <v>0.31762136709316324</v>
      </c>
      <c r="AA147" s="176">
        <f t="shared" si="171"/>
        <v>0.31762136709316324</v>
      </c>
      <c r="AB147" s="176">
        <f t="shared" si="148"/>
        <v>0.31762136709316324</v>
      </c>
      <c r="AC147" s="177">
        <f t="shared" si="165"/>
        <v>1</v>
      </c>
    </row>
    <row r="148" spans="1:29" ht="83.25" customHeight="1" x14ac:dyDescent="0.25">
      <c r="A148" s="113" t="s">
        <v>469</v>
      </c>
      <c r="B148" s="32" t="s">
        <v>37</v>
      </c>
      <c r="C148" s="32">
        <v>10</v>
      </c>
      <c r="D148" s="32" t="s">
        <v>38</v>
      </c>
      <c r="E148" s="39" t="s">
        <v>257</v>
      </c>
      <c r="F148" s="59">
        <f t="shared" si="174"/>
        <v>317949718406</v>
      </c>
      <c r="G148" s="59">
        <f t="shared" si="174"/>
        <v>0</v>
      </c>
      <c r="H148" s="59">
        <f t="shared" si="174"/>
        <v>0</v>
      </c>
      <c r="I148" s="59">
        <f t="shared" si="174"/>
        <v>0</v>
      </c>
      <c r="J148" s="59">
        <f t="shared" si="174"/>
        <v>0</v>
      </c>
      <c r="K148" s="59">
        <f t="shared" si="174"/>
        <v>0</v>
      </c>
      <c r="L148" s="59">
        <f t="shared" si="155"/>
        <v>0</v>
      </c>
      <c r="M148" s="59">
        <f>+M149</f>
        <v>317949718406</v>
      </c>
      <c r="N148" s="323">
        <f t="shared" si="166"/>
        <v>3.984827863413045E-2</v>
      </c>
      <c r="O148" s="59">
        <f t="shared" si="175"/>
        <v>0</v>
      </c>
      <c r="P148" s="59">
        <f t="shared" si="175"/>
        <v>317949718406</v>
      </c>
      <c r="Q148" s="59">
        <f t="shared" si="175"/>
        <v>0</v>
      </c>
      <c r="R148" s="59">
        <f t="shared" si="175"/>
        <v>317949718406</v>
      </c>
      <c r="S148" s="59">
        <f t="shared" si="175"/>
        <v>0</v>
      </c>
      <c r="T148" s="59">
        <f t="shared" si="175"/>
        <v>0</v>
      </c>
      <c r="U148" s="59">
        <f t="shared" si="175"/>
        <v>100987624227</v>
      </c>
      <c r="V148" s="59">
        <f t="shared" si="175"/>
        <v>216962094179</v>
      </c>
      <c r="W148" s="59">
        <f t="shared" si="175"/>
        <v>100987624227</v>
      </c>
      <c r="X148" s="59">
        <f t="shared" si="175"/>
        <v>0</v>
      </c>
      <c r="Y148" s="176">
        <f t="shared" si="169"/>
        <v>1</v>
      </c>
      <c r="Z148" s="176">
        <f t="shared" si="170"/>
        <v>0.31762136709316324</v>
      </c>
      <c r="AA148" s="176">
        <f t="shared" si="171"/>
        <v>0.31762136709316324</v>
      </c>
      <c r="AB148" s="176">
        <f t="shared" si="148"/>
        <v>0.31762136709316324</v>
      </c>
      <c r="AC148" s="177">
        <f t="shared" si="165"/>
        <v>1</v>
      </c>
    </row>
    <row r="149" spans="1:29" ht="42" customHeight="1" x14ac:dyDescent="0.25">
      <c r="A149" s="113" t="s">
        <v>470</v>
      </c>
      <c r="B149" s="32" t="s">
        <v>37</v>
      </c>
      <c r="C149" s="32">
        <v>10</v>
      </c>
      <c r="D149" s="32" t="s">
        <v>38</v>
      </c>
      <c r="E149" s="39" t="s">
        <v>455</v>
      </c>
      <c r="F149" s="59">
        <f t="shared" si="174"/>
        <v>317949718406</v>
      </c>
      <c r="G149" s="59">
        <f t="shared" si="174"/>
        <v>0</v>
      </c>
      <c r="H149" s="59">
        <f t="shared" si="174"/>
        <v>0</v>
      </c>
      <c r="I149" s="59">
        <f t="shared" si="174"/>
        <v>0</v>
      </c>
      <c r="J149" s="59">
        <f t="shared" si="174"/>
        <v>0</v>
      </c>
      <c r="K149" s="59">
        <f t="shared" si="174"/>
        <v>0</v>
      </c>
      <c r="L149" s="59">
        <f t="shared" si="155"/>
        <v>0</v>
      </c>
      <c r="M149" s="59">
        <f>+M150</f>
        <v>317949718406</v>
      </c>
      <c r="N149" s="323">
        <f t="shared" si="166"/>
        <v>3.984827863413045E-2</v>
      </c>
      <c r="O149" s="59">
        <f t="shared" si="175"/>
        <v>0</v>
      </c>
      <c r="P149" s="59">
        <f t="shared" si="175"/>
        <v>317949718406</v>
      </c>
      <c r="Q149" s="59">
        <f t="shared" si="175"/>
        <v>0</v>
      </c>
      <c r="R149" s="59">
        <f t="shared" si="175"/>
        <v>317949718406</v>
      </c>
      <c r="S149" s="59">
        <f t="shared" si="175"/>
        <v>0</v>
      </c>
      <c r="T149" s="59">
        <f t="shared" si="175"/>
        <v>0</v>
      </c>
      <c r="U149" s="59">
        <f t="shared" si="175"/>
        <v>100987624227</v>
      </c>
      <c r="V149" s="59">
        <f t="shared" si="175"/>
        <v>216962094179</v>
      </c>
      <c r="W149" s="59">
        <f t="shared" si="175"/>
        <v>100987624227</v>
      </c>
      <c r="X149" s="59">
        <f t="shared" si="175"/>
        <v>0</v>
      </c>
      <c r="Y149" s="176">
        <f t="shared" si="169"/>
        <v>1</v>
      </c>
      <c r="Z149" s="176">
        <f t="shared" si="170"/>
        <v>0.31762136709316324</v>
      </c>
      <c r="AA149" s="176">
        <f t="shared" si="171"/>
        <v>0.31762136709316324</v>
      </c>
      <c r="AB149" s="176">
        <f t="shared" si="148"/>
        <v>0.31762136709316324</v>
      </c>
      <c r="AC149" s="177">
        <f t="shared" si="165"/>
        <v>1</v>
      </c>
    </row>
    <row r="150" spans="1:29" ht="42" customHeight="1" x14ac:dyDescent="0.25">
      <c r="A150" s="351" t="s">
        <v>471</v>
      </c>
      <c r="B150" s="83" t="s">
        <v>37</v>
      </c>
      <c r="C150" s="83">
        <v>10</v>
      </c>
      <c r="D150" s="83" t="s">
        <v>38</v>
      </c>
      <c r="E150" s="84" t="s">
        <v>268</v>
      </c>
      <c r="F150" s="45">
        <v>317949718406</v>
      </c>
      <c r="G150" s="45">
        <v>0</v>
      </c>
      <c r="H150" s="45">
        <v>0</v>
      </c>
      <c r="I150" s="45">
        <v>0</v>
      </c>
      <c r="J150" s="45">
        <v>0</v>
      </c>
      <c r="K150" s="45">
        <v>0</v>
      </c>
      <c r="L150" s="45">
        <f t="shared" si="155"/>
        <v>0</v>
      </c>
      <c r="M150" s="46">
        <f>+F150+L150</f>
        <v>317949718406</v>
      </c>
      <c r="N150" s="86">
        <f t="shared" si="166"/>
        <v>3.984827863413045E-2</v>
      </c>
      <c r="O150" s="45">
        <v>0</v>
      </c>
      <c r="P150" s="45">
        <v>317949718406</v>
      </c>
      <c r="Q150" s="45">
        <f>M150-P150</f>
        <v>0</v>
      </c>
      <c r="R150" s="45">
        <v>317949718406</v>
      </c>
      <c r="S150" s="45">
        <f>+M150-R150</f>
        <v>0</v>
      </c>
      <c r="T150" s="45">
        <f>P150-R150</f>
        <v>0</v>
      </c>
      <c r="U150" s="45">
        <v>100987624227</v>
      </c>
      <c r="V150" s="45">
        <f>+R150-U150</f>
        <v>216962094179</v>
      </c>
      <c r="W150" s="45">
        <v>100987624227</v>
      </c>
      <c r="X150" s="48">
        <f>+U150-W150</f>
        <v>0</v>
      </c>
      <c r="Y150" s="54">
        <f t="shared" si="169"/>
        <v>1</v>
      </c>
      <c r="Z150" s="54">
        <f t="shared" si="170"/>
        <v>0.31762136709316324</v>
      </c>
      <c r="AA150" s="54">
        <f t="shared" si="171"/>
        <v>0.31762136709316324</v>
      </c>
      <c r="AB150" s="54">
        <f t="shared" si="148"/>
        <v>0.31762136709316324</v>
      </c>
      <c r="AC150" s="178">
        <f t="shared" si="165"/>
        <v>1</v>
      </c>
    </row>
    <row r="151" spans="1:29" ht="71.25" customHeight="1" x14ac:dyDescent="0.25">
      <c r="A151" s="113" t="s">
        <v>472</v>
      </c>
      <c r="B151" s="32" t="s">
        <v>37</v>
      </c>
      <c r="C151" s="32">
        <v>10</v>
      </c>
      <c r="D151" s="32" t="s">
        <v>38</v>
      </c>
      <c r="E151" s="39" t="s">
        <v>473</v>
      </c>
      <c r="F151" s="59">
        <f t="shared" ref="F151:K153" si="176">+F152</f>
        <v>228384125855</v>
      </c>
      <c r="G151" s="59">
        <f t="shared" si="176"/>
        <v>0</v>
      </c>
      <c r="H151" s="59">
        <f t="shared" si="176"/>
        <v>0</v>
      </c>
      <c r="I151" s="59">
        <f t="shared" si="176"/>
        <v>0</v>
      </c>
      <c r="J151" s="59">
        <f t="shared" si="176"/>
        <v>0</v>
      </c>
      <c r="K151" s="59">
        <f t="shared" si="176"/>
        <v>0</v>
      </c>
      <c r="L151" s="59">
        <f t="shared" si="155"/>
        <v>0</v>
      </c>
      <c r="M151" s="59">
        <f>+M152</f>
        <v>228384125855</v>
      </c>
      <c r="N151" s="323">
        <f t="shared" si="166"/>
        <v>2.8623124210669586E-2</v>
      </c>
      <c r="O151" s="59">
        <f t="shared" ref="O151:X153" si="177">+O152</f>
        <v>0</v>
      </c>
      <c r="P151" s="59">
        <f t="shared" si="177"/>
        <v>228384125855</v>
      </c>
      <c r="Q151" s="59">
        <f t="shared" si="177"/>
        <v>0</v>
      </c>
      <c r="R151" s="59">
        <f t="shared" si="177"/>
        <v>228384125855</v>
      </c>
      <c r="S151" s="59">
        <f t="shared" si="177"/>
        <v>0</v>
      </c>
      <c r="T151" s="59">
        <f t="shared" si="177"/>
        <v>0</v>
      </c>
      <c r="U151" s="59">
        <f t="shared" si="177"/>
        <v>84858091190</v>
      </c>
      <c r="V151" s="59">
        <f t="shared" si="177"/>
        <v>143526034665</v>
      </c>
      <c r="W151" s="59">
        <f t="shared" si="177"/>
        <v>84858091190</v>
      </c>
      <c r="X151" s="59">
        <f t="shared" si="177"/>
        <v>0</v>
      </c>
      <c r="Y151" s="176">
        <f t="shared" si="169"/>
        <v>1</v>
      </c>
      <c r="Z151" s="176">
        <f t="shared" si="170"/>
        <v>0.37155862244066823</v>
      </c>
      <c r="AA151" s="176">
        <f t="shared" si="171"/>
        <v>0.37155862244066823</v>
      </c>
      <c r="AB151" s="176">
        <f t="shared" si="148"/>
        <v>0.37155862244066823</v>
      </c>
      <c r="AC151" s="177">
        <f t="shared" si="165"/>
        <v>1</v>
      </c>
    </row>
    <row r="152" spans="1:29" ht="70.5" customHeight="1" x14ac:dyDescent="0.25">
      <c r="A152" s="113" t="s">
        <v>474</v>
      </c>
      <c r="B152" s="32" t="s">
        <v>37</v>
      </c>
      <c r="C152" s="32">
        <v>10</v>
      </c>
      <c r="D152" s="32" t="s">
        <v>38</v>
      </c>
      <c r="E152" s="39" t="s">
        <v>257</v>
      </c>
      <c r="F152" s="59">
        <f t="shared" si="176"/>
        <v>228384125855</v>
      </c>
      <c r="G152" s="59">
        <f t="shared" si="176"/>
        <v>0</v>
      </c>
      <c r="H152" s="59">
        <f t="shared" si="176"/>
        <v>0</v>
      </c>
      <c r="I152" s="59">
        <f t="shared" si="176"/>
        <v>0</v>
      </c>
      <c r="J152" s="59">
        <f t="shared" si="176"/>
        <v>0</v>
      </c>
      <c r="K152" s="59">
        <f t="shared" si="176"/>
        <v>0</v>
      </c>
      <c r="L152" s="59">
        <f t="shared" si="155"/>
        <v>0</v>
      </c>
      <c r="M152" s="59">
        <f>+M153</f>
        <v>228384125855</v>
      </c>
      <c r="N152" s="323">
        <f t="shared" si="166"/>
        <v>2.8623124210669586E-2</v>
      </c>
      <c r="O152" s="59">
        <f t="shared" si="177"/>
        <v>0</v>
      </c>
      <c r="P152" s="59">
        <f t="shared" si="177"/>
        <v>228384125855</v>
      </c>
      <c r="Q152" s="59">
        <f t="shared" si="177"/>
        <v>0</v>
      </c>
      <c r="R152" s="59">
        <f t="shared" si="177"/>
        <v>228384125855</v>
      </c>
      <c r="S152" s="59">
        <f t="shared" si="177"/>
        <v>0</v>
      </c>
      <c r="T152" s="59">
        <f t="shared" si="177"/>
        <v>0</v>
      </c>
      <c r="U152" s="59">
        <f t="shared" si="177"/>
        <v>84858091190</v>
      </c>
      <c r="V152" s="59">
        <f t="shared" si="177"/>
        <v>143526034665</v>
      </c>
      <c r="W152" s="59">
        <f t="shared" si="177"/>
        <v>84858091190</v>
      </c>
      <c r="X152" s="59">
        <f t="shared" si="177"/>
        <v>0</v>
      </c>
      <c r="Y152" s="176">
        <f t="shared" si="169"/>
        <v>1</v>
      </c>
      <c r="Z152" s="176">
        <f t="shared" si="170"/>
        <v>0.37155862244066823</v>
      </c>
      <c r="AA152" s="176">
        <f t="shared" si="171"/>
        <v>0.37155862244066823</v>
      </c>
      <c r="AB152" s="176">
        <f t="shared" si="148"/>
        <v>0.37155862244066823</v>
      </c>
      <c r="AC152" s="177">
        <f t="shared" si="165"/>
        <v>1</v>
      </c>
    </row>
    <row r="153" spans="1:29" ht="42" customHeight="1" x14ac:dyDescent="0.25">
      <c r="A153" s="113" t="s">
        <v>475</v>
      </c>
      <c r="B153" s="32" t="s">
        <v>37</v>
      </c>
      <c r="C153" s="32">
        <v>10</v>
      </c>
      <c r="D153" s="32" t="s">
        <v>38</v>
      </c>
      <c r="E153" s="39" t="s">
        <v>455</v>
      </c>
      <c r="F153" s="59">
        <f t="shared" si="176"/>
        <v>228384125855</v>
      </c>
      <c r="G153" s="59">
        <f t="shared" si="176"/>
        <v>0</v>
      </c>
      <c r="H153" s="59">
        <f t="shared" si="176"/>
        <v>0</v>
      </c>
      <c r="I153" s="59">
        <f t="shared" si="176"/>
        <v>0</v>
      </c>
      <c r="J153" s="59">
        <f t="shared" si="176"/>
        <v>0</v>
      </c>
      <c r="K153" s="59">
        <f t="shared" si="176"/>
        <v>0</v>
      </c>
      <c r="L153" s="59">
        <f t="shared" si="155"/>
        <v>0</v>
      </c>
      <c r="M153" s="59">
        <f>+M154</f>
        <v>228384125855</v>
      </c>
      <c r="N153" s="323">
        <f t="shared" si="166"/>
        <v>2.8623124210669586E-2</v>
      </c>
      <c r="O153" s="59">
        <f t="shared" si="177"/>
        <v>0</v>
      </c>
      <c r="P153" s="59">
        <f t="shared" si="177"/>
        <v>228384125855</v>
      </c>
      <c r="Q153" s="59">
        <f t="shared" si="177"/>
        <v>0</v>
      </c>
      <c r="R153" s="59">
        <f t="shared" si="177"/>
        <v>228384125855</v>
      </c>
      <c r="S153" s="59">
        <f t="shared" si="177"/>
        <v>0</v>
      </c>
      <c r="T153" s="59">
        <f t="shared" si="177"/>
        <v>0</v>
      </c>
      <c r="U153" s="59">
        <f t="shared" si="177"/>
        <v>84858091190</v>
      </c>
      <c r="V153" s="59">
        <f t="shared" si="177"/>
        <v>143526034665</v>
      </c>
      <c r="W153" s="59">
        <f t="shared" si="177"/>
        <v>84858091190</v>
      </c>
      <c r="X153" s="59">
        <f t="shared" si="177"/>
        <v>0</v>
      </c>
      <c r="Y153" s="176">
        <f t="shared" si="169"/>
        <v>1</v>
      </c>
      <c r="Z153" s="176">
        <f t="shared" si="170"/>
        <v>0.37155862244066823</v>
      </c>
      <c r="AA153" s="176">
        <f t="shared" si="171"/>
        <v>0.37155862244066823</v>
      </c>
      <c r="AB153" s="176">
        <f t="shared" si="148"/>
        <v>0.37155862244066823</v>
      </c>
      <c r="AC153" s="177">
        <f t="shared" si="165"/>
        <v>1</v>
      </c>
    </row>
    <row r="154" spans="1:29" ht="42" customHeight="1" x14ac:dyDescent="0.25">
      <c r="A154" s="114" t="s">
        <v>476</v>
      </c>
      <c r="B154" s="43" t="s">
        <v>37</v>
      </c>
      <c r="C154" s="43">
        <v>10</v>
      </c>
      <c r="D154" s="43" t="s">
        <v>38</v>
      </c>
      <c r="E154" s="44" t="s">
        <v>268</v>
      </c>
      <c r="F154" s="45">
        <v>228384125855</v>
      </c>
      <c r="G154" s="45">
        <v>0</v>
      </c>
      <c r="H154" s="45">
        <v>0</v>
      </c>
      <c r="I154" s="45">
        <v>0</v>
      </c>
      <c r="J154" s="45">
        <v>0</v>
      </c>
      <c r="K154" s="45">
        <v>0</v>
      </c>
      <c r="L154" s="45">
        <f t="shared" si="155"/>
        <v>0</v>
      </c>
      <c r="M154" s="46">
        <f>+F154+L154</f>
        <v>228384125855</v>
      </c>
      <c r="N154" s="86">
        <f t="shared" si="166"/>
        <v>2.8623124210669586E-2</v>
      </c>
      <c r="O154" s="45">
        <v>0</v>
      </c>
      <c r="P154" s="45">
        <v>228384125855</v>
      </c>
      <c r="Q154" s="45">
        <f>M154-P154</f>
        <v>0</v>
      </c>
      <c r="R154" s="45">
        <v>228384125855</v>
      </c>
      <c r="S154" s="45">
        <f>+M154-R154</f>
        <v>0</v>
      </c>
      <c r="T154" s="45">
        <f>P154-R154</f>
        <v>0</v>
      </c>
      <c r="U154" s="45">
        <v>84858091190</v>
      </c>
      <c r="V154" s="45">
        <f>+R154-U154</f>
        <v>143526034665</v>
      </c>
      <c r="W154" s="45">
        <v>84858091190</v>
      </c>
      <c r="X154" s="48">
        <f>+U154-W154</f>
        <v>0</v>
      </c>
      <c r="Y154" s="54">
        <f t="shared" si="169"/>
        <v>1</v>
      </c>
      <c r="Z154" s="54">
        <f t="shared" si="170"/>
        <v>0.37155862244066823</v>
      </c>
      <c r="AA154" s="54">
        <f t="shared" si="171"/>
        <v>0.37155862244066823</v>
      </c>
      <c r="AB154" s="54">
        <f t="shared" si="148"/>
        <v>0.37155862244066823</v>
      </c>
      <c r="AC154" s="178">
        <f t="shared" si="165"/>
        <v>1</v>
      </c>
    </row>
    <row r="155" spans="1:29" ht="75" customHeight="1" x14ac:dyDescent="0.25">
      <c r="A155" s="113" t="s">
        <v>477</v>
      </c>
      <c r="B155" s="32" t="s">
        <v>37</v>
      </c>
      <c r="C155" s="32">
        <v>10</v>
      </c>
      <c r="D155" s="32" t="s">
        <v>38</v>
      </c>
      <c r="E155" s="39" t="s">
        <v>478</v>
      </c>
      <c r="F155" s="59">
        <f t="shared" ref="F155:K157" si="178">+F156</f>
        <v>246689655363</v>
      </c>
      <c r="G155" s="59">
        <f t="shared" si="178"/>
        <v>0</v>
      </c>
      <c r="H155" s="59">
        <f t="shared" si="178"/>
        <v>0</v>
      </c>
      <c r="I155" s="59">
        <f t="shared" si="178"/>
        <v>0</v>
      </c>
      <c r="J155" s="59">
        <f t="shared" si="178"/>
        <v>0</v>
      </c>
      <c r="K155" s="59">
        <f t="shared" si="178"/>
        <v>0</v>
      </c>
      <c r="L155" s="59">
        <f t="shared" si="155"/>
        <v>0</v>
      </c>
      <c r="M155" s="59">
        <f>+M156</f>
        <v>246689655363</v>
      </c>
      <c r="N155" s="323">
        <f t="shared" si="166"/>
        <v>3.0917335521933056E-2</v>
      </c>
      <c r="O155" s="59">
        <f t="shared" ref="O155:X157" si="179">+O156</f>
        <v>0</v>
      </c>
      <c r="P155" s="59">
        <f t="shared" si="179"/>
        <v>246689655363</v>
      </c>
      <c r="Q155" s="59">
        <f t="shared" si="179"/>
        <v>0</v>
      </c>
      <c r="R155" s="59">
        <f t="shared" si="179"/>
        <v>246689655363</v>
      </c>
      <c r="S155" s="59">
        <f t="shared" si="179"/>
        <v>0</v>
      </c>
      <c r="T155" s="59">
        <f t="shared" si="179"/>
        <v>0</v>
      </c>
      <c r="U155" s="59">
        <f t="shared" si="179"/>
        <v>94671479066</v>
      </c>
      <c r="V155" s="59">
        <f t="shared" si="179"/>
        <v>152018176297</v>
      </c>
      <c r="W155" s="59">
        <f t="shared" si="179"/>
        <v>94671479066</v>
      </c>
      <c r="X155" s="59">
        <f t="shared" si="179"/>
        <v>0</v>
      </c>
      <c r="Y155" s="176">
        <f t="shared" si="169"/>
        <v>1</v>
      </c>
      <c r="Z155" s="176">
        <f t="shared" si="170"/>
        <v>0.38376752736831377</v>
      </c>
      <c r="AA155" s="176">
        <f t="shared" si="171"/>
        <v>0.38376752736831377</v>
      </c>
      <c r="AB155" s="176">
        <f t="shared" si="148"/>
        <v>0.38376752736831377</v>
      </c>
      <c r="AC155" s="177">
        <f t="shared" si="165"/>
        <v>1</v>
      </c>
    </row>
    <row r="156" spans="1:29" ht="75.75" customHeight="1" x14ac:dyDescent="0.25">
      <c r="A156" s="113" t="s">
        <v>479</v>
      </c>
      <c r="B156" s="32" t="s">
        <v>37</v>
      </c>
      <c r="C156" s="32">
        <v>10</v>
      </c>
      <c r="D156" s="32" t="s">
        <v>38</v>
      </c>
      <c r="E156" s="39" t="s">
        <v>257</v>
      </c>
      <c r="F156" s="59">
        <f t="shared" si="178"/>
        <v>246689655363</v>
      </c>
      <c r="G156" s="59">
        <f t="shared" si="178"/>
        <v>0</v>
      </c>
      <c r="H156" s="59">
        <f t="shared" si="178"/>
        <v>0</v>
      </c>
      <c r="I156" s="59">
        <f t="shared" si="178"/>
        <v>0</v>
      </c>
      <c r="J156" s="59">
        <f t="shared" si="178"/>
        <v>0</v>
      </c>
      <c r="K156" s="59">
        <f t="shared" si="178"/>
        <v>0</v>
      </c>
      <c r="L156" s="59">
        <f t="shared" si="155"/>
        <v>0</v>
      </c>
      <c r="M156" s="59">
        <f>+M157</f>
        <v>246689655363</v>
      </c>
      <c r="N156" s="323">
        <f t="shared" si="166"/>
        <v>3.0917335521933056E-2</v>
      </c>
      <c r="O156" s="59">
        <f t="shared" si="179"/>
        <v>0</v>
      </c>
      <c r="P156" s="59">
        <f t="shared" si="179"/>
        <v>246689655363</v>
      </c>
      <c r="Q156" s="59">
        <f t="shared" si="179"/>
        <v>0</v>
      </c>
      <c r="R156" s="59">
        <f t="shared" si="179"/>
        <v>246689655363</v>
      </c>
      <c r="S156" s="59">
        <f t="shared" si="179"/>
        <v>0</v>
      </c>
      <c r="T156" s="59">
        <f t="shared" si="179"/>
        <v>0</v>
      </c>
      <c r="U156" s="59">
        <f t="shared" si="179"/>
        <v>94671479066</v>
      </c>
      <c r="V156" s="59">
        <f t="shared" si="179"/>
        <v>152018176297</v>
      </c>
      <c r="W156" s="59">
        <f t="shared" si="179"/>
        <v>94671479066</v>
      </c>
      <c r="X156" s="59">
        <f t="shared" si="179"/>
        <v>0</v>
      </c>
      <c r="Y156" s="176">
        <f t="shared" si="169"/>
        <v>1</v>
      </c>
      <c r="Z156" s="176">
        <f t="shared" si="170"/>
        <v>0.38376752736831377</v>
      </c>
      <c r="AA156" s="176">
        <f t="shared" si="171"/>
        <v>0.38376752736831377</v>
      </c>
      <c r="AB156" s="176">
        <f t="shared" si="148"/>
        <v>0.38376752736831377</v>
      </c>
      <c r="AC156" s="177">
        <f t="shared" si="165"/>
        <v>1</v>
      </c>
    </row>
    <row r="157" spans="1:29" ht="42" customHeight="1" x14ac:dyDescent="0.25">
      <c r="A157" s="113" t="s">
        <v>480</v>
      </c>
      <c r="B157" s="32" t="s">
        <v>37</v>
      </c>
      <c r="C157" s="32">
        <v>10</v>
      </c>
      <c r="D157" s="32" t="s">
        <v>38</v>
      </c>
      <c r="E157" s="39" t="s">
        <v>455</v>
      </c>
      <c r="F157" s="59">
        <f t="shared" si="178"/>
        <v>246689655363</v>
      </c>
      <c r="G157" s="59">
        <f t="shared" si="178"/>
        <v>0</v>
      </c>
      <c r="H157" s="59">
        <f t="shared" si="178"/>
        <v>0</v>
      </c>
      <c r="I157" s="59">
        <f t="shared" si="178"/>
        <v>0</v>
      </c>
      <c r="J157" s="59">
        <f t="shared" si="178"/>
        <v>0</v>
      </c>
      <c r="K157" s="59">
        <f t="shared" si="178"/>
        <v>0</v>
      </c>
      <c r="L157" s="59">
        <f t="shared" si="155"/>
        <v>0</v>
      </c>
      <c r="M157" s="59">
        <f>+M158</f>
        <v>246689655363</v>
      </c>
      <c r="N157" s="323">
        <f t="shared" si="166"/>
        <v>3.0917335521933056E-2</v>
      </c>
      <c r="O157" s="59">
        <f t="shared" si="179"/>
        <v>0</v>
      </c>
      <c r="P157" s="59">
        <f t="shared" si="179"/>
        <v>246689655363</v>
      </c>
      <c r="Q157" s="59">
        <f t="shared" si="179"/>
        <v>0</v>
      </c>
      <c r="R157" s="59">
        <f t="shared" si="179"/>
        <v>246689655363</v>
      </c>
      <c r="S157" s="59">
        <f t="shared" si="179"/>
        <v>0</v>
      </c>
      <c r="T157" s="59">
        <f t="shared" si="179"/>
        <v>0</v>
      </c>
      <c r="U157" s="59">
        <f t="shared" si="179"/>
        <v>94671479066</v>
      </c>
      <c r="V157" s="59">
        <f t="shared" si="179"/>
        <v>152018176297</v>
      </c>
      <c r="W157" s="59">
        <f t="shared" si="179"/>
        <v>94671479066</v>
      </c>
      <c r="X157" s="59">
        <f t="shared" si="179"/>
        <v>0</v>
      </c>
      <c r="Y157" s="176">
        <f t="shared" si="169"/>
        <v>1</v>
      </c>
      <c r="Z157" s="176">
        <f t="shared" si="170"/>
        <v>0.38376752736831377</v>
      </c>
      <c r="AA157" s="176">
        <f t="shared" si="171"/>
        <v>0.38376752736831377</v>
      </c>
      <c r="AB157" s="176">
        <f t="shared" si="148"/>
        <v>0.38376752736831377</v>
      </c>
      <c r="AC157" s="177">
        <f t="shared" si="165"/>
        <v>1</v>
      </c>
    </row>
    <row r="158" spans="1:29" ht="42" customHeight="1" x14ac:dyDescent="0.25">
      <c r="A158" s="114" t="s">
        <v>481</v>
      </c>
      <c r="B158" s="43" t="s">
        <v>37</v>
      </c>
      <c r="C158" s="43">
        <v>10</v>
      </c>
      <c r="D158" s="43" t="s">
        <v>38</v>
      </c>
      <c r="E158" s="44" t="s">
        <v>268</v>
      </c>
      <c r="F158" s="45">
        <v>246689655363</v>
      </c>
      <c r="G158" s="45">
        <v>0</v>
      </c>
      <c r="H158" s="45">
        <v>0</v>
      </c>
      <c r="I158" s="45">
        <v>0</v>
      </c>
      <c r="J158" s="45">
        <v>0</v>
      </c>
      <c r="K158" s="45">
        <v>0</v>
      </c>
      <c r="L158" s="45">
        <f t="shared" si="155"/>
        <v>0</v>
      </c>
      <c r="M158" s="46">
        <f>+F158+L158</f>
        <v>246689655363</v>
      </c>
      <c r="N158" s="86">
        <f t="shared" si="166"/>
        <v>3.0917335521933056E-2</v>
      </c>
      <c r="O158" s="45">
        <v>0</v>
      </c>
      <c r="P158" s="45">
        <v>246689655363</v>
      </c>
      <c r="Q158" s="45">
        <f>M158-P158</f>
        <v>0</v>
      </c>
      <c r="R158" s="45">
        <v>246689655363</v>
      </c>
      <c r="S158" s="45">
        <f>+M158-R158</f>
        <v>0</v>
      </c>
      <c r="T158" s="45">
        <f>P158-R158</f>
        <v>0</v>
      </c>
      <c r="U158" s="45">
        <v>94671479066</v>
      </c>
      <c r="V158" s="45">
        <f>+R158-U158</f>
        <v>152018176297</v>
      </c>
      <c r="W158" s="45">
        <v>94671479066</v>
      </c>
      <c r="X158" s="48">
        <f>+U158-W158</f>
        <v>0</v>
      </c>
      <c r="Y158" s="54">
        <f t="shared" si="169"/>
        <v>1</v>
      </c>
      <c r="Z158" s="54">
        <f t="shared" si="170"/>
        <v>0.38376752736831377</v>
      </c>
      <c r="AA158" s="54">
        <f t="shared" si="171"/>
        <v>0.38376752736831377</v>
      </c>
      <c r="AB158" s="54">
        <f t="shared" si="148"/>
        <v>0.38376752736831377</v>
      </c>
      <c r="AC158" s="178">
        <f t="shared" si="165"/>
        <v>1</v>
      </c>
    </row>
    <row r="159" spans="1:29" ht="81.75" customHeight="1" x14ac:dyDescent="0.25">
      <c r="A159" s="113" t="s">
        <v>482</v>
      </c>
      <c r="B159" s="32" t="s">
        <v>37</v>
      </c>
      <c r="C159" s="32">
        <v>10</v>
      </c>
      <c r="D159" s="32" t="s">
        <v>38</v>
      </c>
      <c r="E159" s="39" t="s">
        <v>483</v>
      </c>
      <c r="F159" s="59">
        <f t="shared" ref="F159:K161" si="180">+F160</f>
        <v>275641067434</v>
      </c>
      <c r="G159" s="59">
        <f t="shared" si="180"/>
        <v>0</v>
      </c>
      <c r="H159" s="59">
        <f t="shared" si="180"/>
        <v>0</v>
      </c>
      <c r="I159" s="59">
        <f t="shared" si="180"/>
        <v>0</v>
      </c>
      <c r="J159" s="59">
        <f t="shared" si="180"/>
        <v>0</v>
      </c>
      <c r="K159" s="59">
        <f t="shared" si="180"/>
        <v>0</v>
      </c>
      <c r="L159" s="59">
        <f t="shared" si="155"/>
        <v>0</v>
      </c>
      <c r="M159" s="59">
        <f>+M160</f>
        <v>275641067434</v>
      </c>
      <c r="N159" s="323">
        <f t="shared" si="166"/>
        <v>3.4545783255242844E-2</v>
      </c>
      <c r="O159" s="59">
        <f t="shared" ref="O159:X161" si="181">+O160</f>
        <v>0</v>
      </c>
      <c r="P159" s="59">
        <f t="shared" si="181"/>
        <v>275641067434</v>
      </c>
      <c r="Q159" s="59">
        <f t="shared" si="181"/>
        <v>0</v>
      </c>
      <c r="R159" s="59">
        <f t="shared" si="181"/>
        <v>275641067434</v>
      </c>
      <c r="S159" s="59">
        <f t="shared" si="181"/>
        <v>0</v>
      </c>
      <c r="T159" s="59">
        <f t="shared" si="181"/>
        <v>0</v>
      </c>
      <c r="U159" s="59">
        <f t="shared" si="181"/>
        <v>114358244778</v>
      </c>
      <c r="V159" s="59">
        <f t="shared" si="181"/>
        <v>161282822656</v>
      </c>
      <c r="W159" s="59">
        <f t="shared" si="181"/>
        <v>114358244778</v>
      </c>
      <c r="X159" s="59">
        <f t="shared" si="181"/>
        <v>0</v>
      </c>
      <c r="Y159" s="176">
        <f t="shared" si="169"/>
        <v>1</v>
      </c>
      <c r="Z159" s="176">
        <f t="shared" si="170"/>
        <v>0.41488101117364212</v>
      </c>
      <c r="AA159" s="176">
        <f t="shared" si="171"/>
        <v>0.41488101117364212</v>
      </c>
      <c r="AB159" s="176">
        <f t="shared" si="148"/>
        <v>0.41488101117364212</v>
      </c>
      <c r="AC159" s="177">
        <f t="shared" si="165"/>
        <v>1</v>
      </c>
    </row>
    <row r="160" spans="1:29" ht="82.5" customHeight="1" x14ac:dyDescent="0.25">
      <c r="A160" s="113" t="s">
        <v>484</v>
      </c>
      <c r="B160" s="32" t="s">
        <v>37</v>
      </c>
      <c r="C160" s="32">
        <v>10</v>
      </c>
      <c r="D160" s="32" t="s">
        <v>38</v>
      </c>
      <c r="E160" s="39" t="s">
        <v>257</v>
      </c>
      <c r="F160" s="59">
        <f>+F161</f>
        <v>275641067434</v>
      </c>
      <c r="G160" s="59">
        <f t="shared" si="180"/>
        <v>0</v>
      </c>
      <c r="H160" s="59">
        <f t="shared" si="180"/>
        <v>0</v>
      </c>
      <c r="I160" s="59">
        <f t="shared" si="180"/>
        <v>0</v>
      </c>
      <c r="J160" s="59">
        <f t="shared" si="180"/>
        <v>0</v>
      </c>
      <c r="K160" s="59">
        <f t="shared" si="180"/>
        <v>0</v>
      </c>
      <c r="L160" s="59">
        <f t="shared" si="155"/>
        <v>0</v>
      </c>
      <c r="M160" s="59">
        <f>+M161</f>
        <v>275641067434</v>
      </c>
      <c r="N160" s="323">
        <f t="shared" si="166"/>
        <v>3.4545783255242844E-2</v>
      </c>
      <c r="O160" s="59">
        <f t="shared" si="181"/>
        <v>0</v>
      </c>
      <c r="P160" s="59">
        <f>+P161</f>
        <v>275641067434</v>
      </c>
      <c r="Q160" s="59">
        <f t="shared" si="181"/>
        <v>0</v>
      </c>
      <c r="R160" s="59">
        <f t="shared" si="181"/>
        <v>275641067434</v>
      </c>
      <c r="S160" s="59">
        <f t="shared" si="181"/>
        <v>0</v>
      </c>
      <c r="T160" s="59">
        <f t="shared" si="181"/>
        <v>0</v>
      </c>
      <c r="U160" s="59">
        <f t="shared" si="181"/>
        <v>114358244778</v>
      </c>
      <c r="V160" s="59">
        <f t="shared" si="181"/>
        <v>161282822656</v>
      </c>
      <c r="W160" s="59">
        <f t="shared" si="181"/>
        <v>114358244778</v>
      </c>
      <c r="X160" s="59">
        <f t="shared" si="181"/>
        <v>0</v>
      </c>
      <c r="Y160" s="176">
        <f t="shared" si="169"/>
        <v>1</v>
      </c>
      <c r="Z160" s="176">
        <f t="shared" si="170"/>
        <v>0.41488101117364212</v>
      </c>
      <c r="AA160" s="176">
        <f t="shared" si="171"/>
        <v>0.41488101117364212</v>
      </c>
      <c r="AB160" s="176">
        <f t="shared" si="148"/>
        <v>0.41488101117364212</v>
      </c>
      <c r="AC160" s="177">
        <f t="shared" si="165"/>
        <v>1</v>
      </c>
    </row>
    <row r="161" spans="1:29" ht="42" customHeight="1" x14ac:dyDescent="0.25">
      <c r="A161" s="113" t="s">
        <v>485</v>
      </c>
      <c r="B161" s="32" t="s">
        <v>37</v>
      </c>
      <c r="C161" s="32">
        <v>10</v>
      </c>
      <c r="D161" s="32" t="s">
        <v>38</v>
      </c>
      <c r="E161" s="39" t="s">
        <v>455</v>
      </c>
      <c r="F161" s="59">
        <f t="shared" si="180"/>
        <v>275641067434</v>
      </c>
      <c r="G161" s="59">
        <f t="shared" si="180"/>
        <v>0</v>
      </c>
      <c r="H161" s="59">
        <f t="shared" si="180"/>
        <v>0</v>
      </c>
      <c r="I161" s="59">
        <f t="shared" si="180"/>
        <v>0</v>
      </c>
      <c r="J161" s="59">
        <f t="shared" si="180"/>
        <v>0</v>
      </c>
      <c r="K161" s="59">
        <f t="shared" si="180"/>
        <v>0</v>
      </c>
      <c r="L161" s="59">
        <f t="shared" si="155"/>
        <v>0</v>
      </c>
      <c r="M161" s="59">
        <f>+M162</f>
        <v>275641067434</v>
      </c>
      <c r="N161" s="323">
        <f t="shared" si="166"/>
        <v>3.4545783255242844E-2</v>
      </c>
      <c r="O161" s="59">
        <f t="shared" si="181"/>
        <v>0</v>
      </c>
      <c r="P161" s="59">
        <f t="shared" si="181"/>
        <v>275641067434</v>
      </c>
      <c r="Q161" s="59">
        <f t="shared" si="181"/>
        <v>0</v>
      </c>
      <c r="R161" s="59">
        <f t="shared" si="181"/>
        <v>275641067434</v>
      </c>
      <c r="S161" s="59">
        <f t="shared" si="181"/>
        <v>0</v>
      </c>
      <c r="T161" s="59">
        <f t="shared" si="181"/>
        <v>0</v>
      </c>
      <c r="U161" s="59">
        <f t="shared" si="181"/>
        <v>114358244778</v>
      </c>
      <c r="V161" s="59">
        <f t="shared" si="181"/>
        <v>161282822656</v>
      </c>
      <c r="W161" s="59">
        <f t="shared" si="181"/>
        <v>114358244778</v>
      </c>
      <c r="X161" s="59">
        <f t="shared" si="181"/>
        <v>0</v>
      </c>
      <c r="Y161" s="176">
        <f t="shared" si="169"/>
        <v>1</v>
      </c>
      <c r="Z161" s="176">
        <f t="shared" si="170"/>
        <v>0.41488101117364212</v>
      </c>
      <c r="AA161" s="176">
        <f t="shared" si="171"/>
        <v>0.41488101117364212</v>
      </c>
      <c r="AB161" s="176">
        <f t="shared" si="148"/>
        <v>0.41488101117364212</v>
      </c>
      <c r="AC161" s="177">
        <f t="shared" si="165"/>
        <v>1</v>
      </c>
    </row>
    <row r="162" spans="1:29" ht="42" customHeight="1" x14ac:dyDescent="0.25">
      <c r="A162" s="114" t="s">
        <v>486</v>
      </c>
      <c r="B162" s="43" t="s">
        <v>37</v>
      </c>
      <c r="C162" s="43">
        <v>10</v>
      </c>
      <c r="D162" s="43" t="s">
        <v>38</v>
      </c>
      <c r="E162" s="44" t="s">
        <v>268</v>
      </c>
      <c r="F162" s="45">
        <v>275641067434</v>
      </c>
      <c r="G162" s="45">
        <v>0</v>
      </c>
      <c r="H162" s="45">
        <v>0</v>
      </c>
      <c r="I162" s="45">
        <v>0</v>
      </c>
      <c r="J162" s="45">
        <v>0</v>
      </c>
      <c r="K162" s="45">
        <v>0</v>
      </c>
      <c r="L162" s="45">
        <f t="shared" si="155"/>
        <v>0</v>
      </c>
      <c r="M162" s="46">
        <f>+F162+L162</f>
        <v>275641067434</v>
      </c>
      <c r="N162" s="86">
        <f t="shared" si="166"/>
        <v>3.4545783255242844E-2</v>
      </c>
      <c r="O162" s="45">
        <v>0</v>
      </c>
      <c r="P162" s="45">
        <v>275641067434</v>
      </c>
      <c r="Q162" s="45">
        <f>M162-P162</f>
        <v>0</v>
      </c>
      <c r="R162" s="45">
        <v>275641067434</v>
      </c>
      <c r="S162" s="45">
        <f>+M162-R162</f>
        <v>0</v>
      </c>
      <c r="T162" s="45">
        <f>P162-R162</f>
        <v>0</v>
      </c>
      <c r="U162" s="45">
        <v>114358244778</v>
      </c>
      <c r="V162" s="45">
        <f>+R162-U162</f>
        <v>161282822656</v>
      </c>
      <c r="W162" s="45">
        <v>114358244778</v>
      </c>
      <c r="X162" s="48">
        <f>+U162-W162</f>
        <v>0</v>
      </c>
      <c r="Y162" s="54">
        <f t="shared" si="169"/>
        <v>1</v>
      </c>
      <c r="Z162" s="54">
        <f t="shared" si="170"/>
        <v>0.41488101117364212</v>
      </c>
      <c r="AA162" s="54">
        <f t="shared" si="171"/>
        <v>0.41488101117364212</v>
      </c>
      <c r="AB162" s="54">
        <f t="shared" si="148"/>
        <v>0.41488101117364212</v>
      </c>
      <c r="AC162" s="178">
        <f t="shared" si="165"/>
        <v>1</v>
      </c>
    </row>
    <row r="163" spans="1:29" ht="70.5" customHeight="1" x14ac:dyDescent="0.25">
      <c r="A163" s="199" t="s">
        <v>380</v>
      </c>
      <c r="B163" s="32" t="s">
        <v>37</v>
      </c>
      <c r="C163" s="32">
        <v>10</v>
      </c>
      <c r="D163" s="32" t="s">
        <v>38</v>
      </c>
      <c r="E163" s="39" t="s">
        <v>381</v>
      </c>
      <c r="F163" s="59">
        <f t="shared" ref="F163:K165" si="182">+F164</f>
        <v>13679792000</v>
      </c>
      <c r="G163" s="59">
        <f t="shared" si="182"/>
        <v>4144513599</v>
      </c>
      <c r="H163" s="59">
        <f t="shared" si="182"/>
        <v>4144513599</v>
      </c>
      <c r="I163" s="59">
        <f t="shared" si="182"/>
        <v>0</v>
      </c>
      <c r="J163" s="59">
        <f t="shared" si="182"/>
        <v>0</v>
      </c>
      <c r="K163" s="59">
        <f t="shared" si="182"/>
        <v>0</v>
      </c>
      <c r="L163" s="59">
        <f t="shared" si="155"/>
        <v>0</v>
      </c>
      <c r="M163" s="59">
        <f>+M164</f>
        <v>13679792000</v>
      </c>
      <c r="N163" s="323">
        <f t="shared" si="166"/>
        <v>1.7144728606957678E-3</v>
      </c>
      <c r="O163" s="59">
        <f t="shared" ref="O163:X165" si="183">+O164</f>
        <v>0</v>
      </c>
      <c r="P163" s="59">
        <f t="shared" si="183"/>
        <v>9478082318</v>
      </c>
      <c r="Q163" s="59">
        <f t="shared" si="183"/>
        <v>4201709682</v>
      </c>
      <c r="R163" s="59">
        <f t="shared" si="183"/>
        <v>8182747723.5600004</v>
      </c>
      <c r="S163" s="59">
        <f t="shared" si="183"/>
        <v>5497044276.4399996</v>
      </c>
      <c r="T163" s="59">
        <f t="shared" si="183"/>
        <v>1295334594.4399996</v>
      </c>
      <c r="U163" s="59">
        <f t="shared" si="183"/>
        <v>1401440172.5599999</v>
      </c>
      <c r="V163" s="59">
        <f t="shared" si="183"/>
        <v>6781307551</v>
      </c>
      <c r="W163" s="59">
        <f t="shared" si="183"/>
        <v>1391638083.5599999</v>
      </c>
      <c r="X163" s="59">
        <f t="shared" si="183"/>
        <v>9802089</v>
      </c>
      <c r="Y163" s="176">
        <f t="shared" si="169"/>
        <v>0.59816316823823057</v>
      </c>
      <c r="Z163" s="176">
        <f t="shared" si="170"/>
        <v>0.10244601471718283</v>
      </c>
      <c r="AA163" s="176">
        <f t="shared" si="171"/>
        <v>0.10172947684877079</v>
      </c>
      <c r="AB163" s="176">
        <f t="shared" si="148"/>
        <v>0.17126767436871279</v>
      </c>
      <c r="AC163" s="177">
        <f t="shared" si="165"/>
        <v>0.9930057028534478</v>
      </c>
    </row>
    <row r="164" spans="1:29" ht="70.5" customHeight="1" x14ac:dyDescent="0.25">
      <c r="A164" s="113" t="s">
        <v>487</v>
      </c>
      <c r="B164" s="32" t="s">
        <v>37</v>
      </c>
      <c r="C164" s="32">
        <v>10</v>
      </c>
      <c r="D164" s="32" t="s">
        <v>38</v>
      </c>
      <c r="E164" s="39" t="s">
        <v>257</v>
      </c>
      <c r="F164" s="59">
        <f t="shared" si="182"/>
        <v>13679792000</v>
      </c>
      <c r="G164" s="59">
        <f t="shared" si="182"/>
        <v>4144513599</v>
      </c>
      <c r="H164" s="59">
        <f t="shared" si="182"/>
        <v>4144513599</v>
      </c>
      <c r="I164" s="59">
        <f t="shared" si="182"/>
        <v>0</v>
      </c>
      <c r="J164" s="59">
        <f t="shared" si="182"/>
        <v>0</v>
      </c>
      <c r="K164" s="59">
        <f t="shared" si="182"/>
        <v>0</v>
      </c>
      <c r="L164" s="59">
        <f t="shared" si="155"/>
        <v>0</v>
      </c>
      <c r="M164" s="59">
        <f>+M165</f>
        <v>13679792000</v>
      </c>
      <c r="N164" s="323">
        <f t="shared" si="166"/>
        <v>1.7144728606957678E-3</v>
      </c>
      <c r="O164" s="59">
        <f t="shared" si="183"/>
        <v>0</v>
      </c>
      <c r="P164" s="59">
        <f t="shared" si="183"/>
        <v>9478082318</v>
      </c>
      <c r="Q164" s="59">
        <f t="shared" si="183"/>
        <v>4201709682</v>
      </c>
      <c r="R164" s="59">
        <f t="shared" si="183"/>
        <v>8182747723.5600004</v>
      </c>
      <c r="S164" s="59">
        <f t="shared" si="183"/>
        <v>5497044276.4399996</v>
      </c>
      <c r="T164" s="59">
        <f t="shared" si="183"/>
        <v>1295334594.4399996</v>
      </c>
      <c r="U164" s="59">
        <f t="shared" si="183"/>
        <v>1401440172.5599999</v>
      </c>
      <c r="V164" s="59">
        <f t="shared" si="183"/>
        <v>6781307551</v>
      </c>
      <c r="W164" s="59">
        <f t="shared" si="183"/>
        <v>1391638083.5599999</v>
      </c>
      <c r="X164" s="59">
        <f t="shared" si="183"/>
        <v>9802089</v>
      </c>
      <c r="Y164" s="176">
        <f t="shared" si="169"/>
        <v>0.59816316823823057</v>
      </c>
      <c r="Z164" s="176">
        <f t="shared" si="170"/>
        <v>0.10244601471718283</v>
      </c>
      <c r="AA164" s="176">
        <f t="shared" si="171"/>
        <v>0.10172947684877079</v>
      </c>
      <c r="AB164" s="176">
        <f t="shared" si="148"/>
        <v>0.17126767436871279</v>
      </c>
      <c r="AC164" s="177">
        <f t="shared" si="165"/>
        <v>0.9930057028534478</v>
      </c>
    </row>
    <row r="165" spans="1:29" ht="70.5" customHeight="1" x14ac:dyDescent="0.25">
      <c r="A165" s="113" t="s">
        <v>488</v>
      </c>
      <c r="B165" s="32" t="s">
        <v>37</v>
      </c>
      <c r="C165" s="32">
        <v>10</v>
      </c>
      <c r="D165" s="32" t="s">
        <v>38</v>
      </c>
      <c r="E165" s="39" t="s">
        <v>384</v>
      </c>
      <c r="F165" s="59">
        <f>SUM(F166:F166)</f>
        <v>13679792000</v>
      </c>
      <c r="G165" s="59">
        <f t="shared" si="182"/>
        <v>4144513599</v>
      </c>
      <c r="H165" s="59">
        <f t="shared" si="182"/>
        <v>4144513599</v>
      </c>
      <c r="I165" s="59">
        <f t="shared" si="182"/>
        <v>0</v>
      </c>
      <c r="J165" s="59">
        <f t="shared" si="182"/>
        <v>0</v>
      </c>
      <c r="K165" s="59">
        <f>+K166</f>
        <v>0</v>
      </c>
      <c r="L165" s="59">
        <f t="shared" si="155"/>
        <v>0</v>
      </c>
      <c r="M165" s="59">
        <f>+M166</f>
        <v>13679792000</v>
      </c>
      <c r="N165" s="323">
        <f t="shared" si="166"/>
        <v>1.7144728606957678E-3</v>
      </c>
      <c r="O165" s="59">
        <f t="shared" si="183"/>
        <v>0</v>
      </c>
      <c r="P165" s="59">
        <f>SUM(P166:P166)</f>
        <v>9478082318</v>
      </c>
      <c r="Q165" s="59">
        <f t="shared" si="183"/>
        <v>4201709682</v>
      </c>
      <c r="R165" s="59">
        <f t="shared" si="183"/>
        <v>8182747723.5600004</v>
      </c>
      <c r="S165" s="59">
        <f t="shared" si="183"/>
        <v>5497044276.4399996</v>
      </c>
      <c r="T165" s="59">
        <f t="shared" si="183"/>
        <v>1295334594.4399996</v>
      </c>
      <c r="U165" s="59">
        <f t="shared" si="183"/>
        <v>1401440172.5599999</v>
      </c>
      <c r="V165" s="59">
        <f t="shared" si="183"/>
        <v>6781307551</v>
      </c>
      <c r="W165" s="59">
        <f t="shared" si="183"/>
        <v>1391638083.5599999</v>
      </c>
      <c r="X165" s="59">
        <f t="shared" si="183"/>
        <v>9802089</v>
      </c>
      <c r="Y165" s="176">
        <f t="shared" si="169"/>
        <v>0.59816316823823057</v>
      </c>
      <c r="Z165" s="176">
        <f t="shared" si="170"/>
        <v>0.10244601471718283</v>
      </c>
      <c r="AA165" s="176">
        <f t="shared" si="171"/>
        <v>0.10172947684877079</v>
      </c>
      <c r="AB165" s="176">
        <f t="shared" si="148"/>
        <v>0.17126767436871279</v>
      </c>
      <c r="AC165" s="177">
        <f t="shared" si="165"/>
        <v>0.9930057028534478</v>
      </c>
    </row>
    <row r="166" spans="1:29" ht="42" customHeight="1" x14ac:dyDescent="0.25">
      <c r="A166" s="114" t="s">
        <v>489</v>
      </c>
      <c r="B166" s="43" t="s">
        <v>37</v>
      </c>
      <c r="C166" s="43">
        <v>10</v>
      </c>
      <c r="D166" s="43" t="s">
        <v>38</v>
      </c>
      <c r="E166" s="44" t="s">
        <v>268</v>
      </c>
      <c r="F166" s="45">
        <v>13679792000</v>
      </c>
      <c r="G166" s="45">
        <v>4144513599</v>
      </c>
      <c r="H166" s="45">
        <v>4144513599</v>
      </c>
      <c r="I166" s="45">
        <v>0</v>
      </c>
      <c r="J166" s="45">
        <v>0</v>
      </c>
      <c r="K166" s="45">
        <v>0</v>
      </c>
      <c r="L166" s="45">
        <f t="shared" si="155"/>
        <v>0</v>
      </c>
      <c r="M166" s="46">
        <f>+F166+L166</f>
        <v>13679792000</v>
      </c>
      <c r="N166" s="86">
        <f t="shared" si="166"/>
        <v>1.7144728606957678E-3</v>
      </c>
      <c r="O166" s="45">
        <v>0</v>
      </c>
      <c r="P166" s="45">
        <v>9478082318</v>
      </c>
      <c r="Q166" s="45">
        <f>M166-P166</f>
        <v>4201709682</v>
      </c>
      <c r="R166" s="45">
        <v>8182747723.5600004</v>
      </c>
      <c r="S166" s="45">
        <f>+M166-R166</f>
        <v>5497044276.4399996</v>
      </c>
      <c r="T166" s="45">
        <f>P166-R166</f>
        <v>1295334594.4399996</v>
      </c>
      <c r="U166" s="45">
        <v>1401440172.5599999</v>
      </c>
      <c r="V166" s="45">
        <f>+R166-U166</f>
        <v>6781307551</v>
      </c>
      <c r="W166" s="45">
        <v>1391638083.5599999</v>
      </c>
      <c r="X166" s="48">
        <f>+U166-W166</f>
        <v>9802089</v>
      </c>
      <c r="Y166" s="54">
        <f t="shared" si="169"/>
        <v>0.59816316823823057</v>
      </c>
      <c r="Z166" s="54">
        <f t="shared" si="170"/>
        <v>0.10244601471718283</v>
      </c>
      <c r="AA166" s="54">
        <f t="shared" si="171"/>
        <v>0.10172947684877079</v>
      </c>
      <c r="AB166" s="54">
        <f t="shared" si="148"/>
        <v>0.17126767436871279</v>
      </c>
      <c r="AC166" s="178">
        <f t="shared" si="165"/>
        <v>0.9930057028534478</v>
      </c>
    </row>
    <row r="167" spans="1:29" ht="69.75" customHeight="1" x14ac:dyDescent="0.25">
      <c r="A167" s="113" t="s">
        <v>490</v>
      </c>
      <c r="B167" s="32" t="s">
        <v>37</v>
      </c>
      <c r="C167" s="32">
        <v>10</v>
      </c>
      <c r="D167" s="32" t="s">
        <v>38</v>
      </c>
      <c r="E167" s="39" t="s">
        <v>491</v>
      </c>
      <c r="F167" s="59">
        <f t="shared" ref="F167:K169" si="184">+F168</f>
        <v>292585368653</v>
      </c>
      <c r="G167" s="59">
        <f t="shared" si="184"/>
        <v>0</v>
      </c>
      <c r="H167" s="59">
        <f t="shared" si="184"/>
        <v>0</v>
      </c>
      <c r="I167" s="59">
        <f t="shared" si="184"/>
        <v>0</v>
      </c>
      <c r="J167" s="59">
        <f t="shared" si="184"/>
        <v>0</v>
      </c>
      <c r="K167" s="59">
        <f t="shared" si="184"/>
        <v>0</v>
      </c>
      <c r="L167" s="59">
        <f t="shared" si="155"/>
        <v>0</v>
      </c>
      <c r="M167" s="59">
        <f>+M168</f>
        <v>292585368653</v>
      </c>
      <c r="N167" s="323">
        <f t="shared" si="166"/>
        <v>3.6669393364477672E-2</v>
      </c>
      <c r="O167" s="59">
        <f t="shared" ref="O167:X169" si="185">+O168</f>
        <v>0</v>
      </c>
      <c r="P167" s="59">
        <f t="shared" si="185"/>
        <v>292585368653</v>
      </c>
      <c r="Q167" s="59">
        <f t="shared" si="185"/>
        <v>0</v>
      </c>
      <c r="R167" s="59">
        <f t="shared" si="185"/>
        <v>292585368653</v>
      </c>
      <c r="S167" s="59">
        <f t="shared" si="185"/>
        <v>0</v>
      </c>
      <c r="T167" s="59">
        <f t="shared" si="185"/>
        <v>0</v>
      </c>
      <c r="U167" s="59">
        <f t="shared" si="185"/>
        <v>89931504581</v>
      </c>
      <c r="V167" s="59">
        <f t="shared" si="185"/>
        <v>202653864072</v>
      </c>
      <c r="W167" s="59">
        <f t="shared" si="185"/>
        <v>89931504581</v>
      </c>
      <c r="X167" s="59">
        <f t="shared" si="185"/>
        <v>0</v>
      </c>
      <c r="Y167" s="176">
        <f t="shared" si="169"/>
        <v>1</v>
      </c>
      <c r="Z167" s="176">
        <f t="shared" si="170"/>
        <v>0.30736842718767954</v>
      </c>
      <c r="AA167" s="176">
        <f t="shared" si="171"/>
        <v>0.30736842718767954</v>
      </c>
      <c r="AB167" s="176">
        <f t="shared" si="148"/>
        <v>0.30736842718767954</v>
      </c>
      <c r="AC167" s="177">
        <f t="shared" si="165"/>
        <v>1</v>
      </c>
    </row>
    <row r="168" spans="1:29" ht="69.75" customHeight="1" x14ac:dyDescent="0.25">
      <c r="A168" s="113" t="s">
        <v>492</v>
      </c>
      <c r="B168" s="32" t="s">
        <v>37</v>
      </c>
      <c r="C168" s="32">
        <v>10</v>
      </c>
      <c r="D168" s="32" t="s">
        <v>38</v>
      </c>
      <c r="E168" s="39" t="s">
        <v>257</v>
      </c>
      <c r="F168" s="59">
        <f t="shared" si="184"/>
        <v>292585368653</v>
      </c>
      <c r="G168" s="59">
        <f t="shared" si="184"/>
        <v>0</v>
      </c>
      <c r="H168" s="59">
        <f t="shared" si="184"/>
        <v>0</v>
      </c>
      <c r="I168" s="59">
        <f t="shared" si="184"/>
        <v>0</v>
      </c>
      <c r="J168" s="59">
        <f t="shared" si="184"/>
        <v>0</v>
      </c>
      <c r="K168" s="59">
        <f t="shared" si="184"/>
        <v>0</v>
      </c>
      <c r="L168" s="59">
        <f t="shared" si="155"/>
        <v>0</v>
      </c>
      <c r="M168" s="59">
        <f>+M169</f>
        <v>292585368653</v>
      </c>
      <c r="N168" s="323">
        <f t="shared" si="166"/>
        <v>3.6669393364477672E-2</v>
      </c>
      <c r="O168" s="59">
        <f t="shared" si="185"/>
        <v>0</v>
      </c>
      <c r="P168" s="59">
        <f t="shared" si="185"/>
        <v>292585368653</v>
      </c>
      <c r="Q168" s="59">
        <f t="shared" si="185"/>
        <v>0</v>
      </c>
      <c r="R168" s="59">
        <f t="shared" si="185"/>
        <v>292585368653</v>
      </c>
      <c r="S168" s="59">
        <f t="shared" si="185"/>
        <v>0</v>
      </c>
      <c r="T168" s="59">
        <f t="shared" si="185"/>
        <v>0</v>
      </c>
      <c r="U168" s="59">
        <f t="shared" si="185"/>
        <v>89931504581</v>
      </c>
      <c r="V168" s="59">
        <f t="shared" si="185"/>
        <v>202653864072</v>
      </c>
      <c r="W168" s="59">
        <f t="shared" si="185"/>
        <v>89931504581</v>
      </c>
      <c r="X168" s="59">
        <f t="shared" si="185"/>
        <v>0</v>
      </c>
      <c r="Y168" s="176">
        <f t="shared" si="169"/>
        <v>1</v>
      </c>
      <c r="Z168" s="176">
        <f t="shared" si="170"/>
        <v>0.30736842718767954</v>
      </c>
      <c r="AA168" s="176">
        <f t="shared" si="171"/>
        <v>0.30736842718767954</v>
      </c>
      <c r="AB168" s="176">
        <f t="shared" si="148"/>
        <v>0.30736842718767954</v>
      </c>
      <c r="AC168" s="177">
        <f t="shared" si="165"/>
        <v>1</v>
      </c>
    </row>
    <row r="169" spans="1:29" ht="42" customHeight="1" x14ac:dyDescent="0.25">
      <c r="A169" s="113" t="s">
        <v>493</v>
      </c>
      <c r="B169" s="32" t="s">
        <v>37</v>
      </c>
      <c r="C169" s="32">
        <v>10</v>
      </c>
      <c r="D169" s="32" t="s">
        <v>38</v>
      </c>
      <c r="E169" s="39" t="s">
        <v>455</v>
      </c>
      <c r="F169" s="59">
        <f t="shared" si="184"/>
        <v>292585368653</v>
      </c>
      <c r="G169" s="59">
        <f t="shared" si="184"/>
        <v>0</v>
      </c>
      <c r="H169" s="59">
        <f t="shared" si="184"/>
        <v>0</v>
      </c>
      <c r="I169" s="59">
        <f t="shared" si="184"/>
        <v>0</v>
      </c>
      <c r="J169" s="59">
        <f t="shared" si="184"/>
        <v>0</v>
      </c>
      <c r="K169" s="59">
        <f t="shared" si="184"/>
        <v>0</v>
      </c>
      <c r="L169" s="59">
        <f t="shared" si="155"/>
        <v>0</v>
      </c>
      <c r="M169" s="59">
        <f>+M170</f>
        <v>292585368653</v>
      </c>
      <c r="N169" s="323">
        <f t="shared" si="166"/>
        <v>3.6669393364477672E-2</v>
      </c>
      <c r="O169" s="59">
        <f t="shared" si="185"/>
        <v>0</v>
      </c>
      <c r="P169" s="59">
        <f t="shared" si="185"/>
        <v>292585368653</v>
      </c>
      <c r="Q169" s="59">
        <f t="shared" si="185"/>
        <v>0</v>
      </c>
      <c r="R169" s="59">
        <f t="shared" si="185"/>
        <v>292585368653</v>
      </c>
      <c r="S169" s="59">
        <f t="shared" si="185"/>
        <v>0</v>
      </c>
      <c r="T169" s="59">
        <f t="shared" si="185"/>
        <v>0</v>
      </c>
      <c r="U169" s="59">
        <f t="shared" si="185"/>
        <v>89931504581</v>
      </c>
      <c r="V169" s="59">
        <f t="shared" si="185"/>
        <v>202653864072</v>
      </c>
      <c r="W169" s="59">
        <f t="shared" si="185"/>
        <v>89931504581</v>
      </c>
      <c r="X169" s="59">
        <f t="shared" si="185"/>
        <v>0</v>
      </c>
      <c r="Y169" s="176">
        <f t="shared" si="169"/>
        <v>1</v>
      </c>
      <c r="Z169" s="176">
        <f t="shared" si="170"/>
        <v>0.30736842718767954</v>
      </c>
      <c r="AA169" s="176">
        <f t="shared" si="171"/>
        <v>0.30736842718767954</v>
      </c>
      <c r="AB169" s="176">
        <f t="shared" si="148"/>
        <v>0.30736842718767954</v>
      </c>
      <c r="AC169" s="177">
        <f t="shared" si="165"/>
        <v>1</v>
      </c>
    </row>
    <row r="170" spans="1:29" ht="42" customHeight="1" x14ac:dyDescent="0.25">
      <c r="A170" s="114" t="s">
        <v>494</v>
      </c>
      <c r="B170" s="43" t="s">
        <v>37</v>
      </c>
      <c r="C170" s="43">
        <v>10</v>
      </c>
      <c r="D170" s="43" t="s">
        <v>38</v>
      </c>
      <c r="E170" s="44" t="s">
        <v>268</v>
      </c>
      <c r="F170" s="45">
        <v>292585368653</v>
      </c>
      <c r="G170" s="45">
        <v>0</v>
      </c>
      <c r="H170" s="45">
        <v>0</v>
      </c>
      <c r="I170" s="45">
        <v>0</v>
      </c>
      <c r="J170" s="45">
        <v>0</v>
      </c>
      <c r="K170" s="45">
        <v>0</v>
      </c>
      <c r="L170" s="45">
        <f t="shared" si="155"/>
        <v>0</v>
      </c>
      <c r="M170" s="46">
        <f>+F170+L170</f>
        <v>292585368653</v>
      </c>
      <c r="N170" s="86">
        <f t="shared" si="166"/>
        <v>3.6669393364477672E-2</v>
      </c>
      <c r="O170" s="45">
        <v>0</v>
      </c>
      <c r="P170" s="45">
        <v>292585368653</v>
      </c>
      <c r="Q170" s="45">
        <f>M170-P170</f>
        <v>0</v>
      </c>
      <c r="R170" s="45">
        <v>292585368653</v>
      </c>
      <c r="S170" s="45">
        <f>+M170-R170</f>
        <v>0</v>
      </c>
      <c r="T170" s="45">
        <f>P170-R170</f>
        <v>0</v>
      </c>
      <c r="U170" s="45">
        <v>89931504581</v>
      </c>
      <c r="V170" s="45">
        <f>+R170-U170</f>
        <v>202653864072</v>
      </c>
      <c r="W170" s="45">
        <v>89931504581</v>
      </c>
      <c r="X170" s="48">
        <f>+U170-W170</f>
        <v>0</v>
      </c>
      <c r="Y170" s="54">
        <f t="shared" si="169"/>
        <v>1</v>
      </c>
      <c r="Z170" s="54">
        <f t="shared" si="170"/>
        <v>0.30736842718767954</v>
      </c>
      <c r="AA170" s="54">
        <f t="shared" si="171"/>
        <v>0.30736842718767954</v>
      </c>
      <c r="AB170" s="54">
        <f t="shared" si="148"/>
        <v>0.30736842718767954</v>
      </c>
      <c r="AC170" s="178">
        <f t="shared" si="165"/>
        <v>1</v>
      </c>
    </row>
    <row r="171" spans="1:29" ht="84" customHeight="1" x14ac:dyDescent="0.25">
      <c r="A171" s="113" t="s">
        <v>495</v>
      </c>
      <c r="B171" s="32" t="s">
        <v>37</v>
      </c>
      <c r="C171" s="32">
        <v>10</v>
      </c>
      <c r="D171" s="32" t="s">
        <v>38</v>
      </c>
      <c r="E171" s="39" t="s">
        <v>496</v>
      </c>
      <c r="F171" s="59">
        <f t="shared" ref="F171:K173" si="186">+F172</f>
        <v>336575102189</v>
      </c>
      <c r="G171" s="59">
        <f t="shared" si="186"/>
        <v>247488750527</v>
      </c>
      <c r="H171" s="59">
        <f t="shared" si="186"/>
        <v>247488750527</v>
      </c>
      <c r="I171" s="59">
        <f t="shared" si="186"/>
        <v>0</v>
      </c>
      <c r="J171" s="59">
        <f t="shared" si="186"/>
        <v>0</v>
      </c>
      <c r="K171" s="59">
        <f t="shared" si="186"/>
        <v>0</v>
      </c>
      <c r="L171" s="59">
        <f t="shared" si="155"/>
        <v>0</v>
      </c>
      <c r="M171" s="59">
        <f>+M172</f>
        <v>336575102189</v>
      </c>
      <c r="N171" s="323">
        <f t="shared" si="166"/>
        <v>4.2182576919952086E-2</v>
      </c>
      <c r="O171" s="59">
        <f t="shared" ref="O171:X173" si="187">+O172</f>
        <v>0</v>
      </c>
      <c r="P171" s="59">
        <f t="shared" si="187"/>
        <v>89086351662</v>
      </c>
      <c r="Q171" s="59">
        <f t="shared" si="187"/>
        <v>247488750527</v>
      </c>
      <c r="R171" s="59">
        <f t="shared" si="187"/>
        <v>89086351662</v>
      </c>
      <c r="S171" s="59">
        <f t="shared" si="187"/>
        <v>247488750527</v>
      </c>
      <c r="T171" s="59">
        <f t="shared" si="187"/>
        <v>0</v>
      </c>
      <c r="U171" s="59">
        <f t="shared" si="187"/>
        <v>89039101598</v>
      </c>
      <c r="V171" s="59">
        <f t="shared" si="187"/>
        <v>47250064</v>
      </c>
      <c r="W171" s="59">
        <f t="shared" si="187"/>
        <v>89039101598</v>
      </c>
      <c r="X171" s="59">
        <f t="shared" si="187"/>
        <v>0</v>
      </c>
      <c r="Y171" s="176">
        <f t="shared" si="169"/>
        <v>0.26468491306280451</v>
      </c>
      <c r="Z171" s="176">
        <f t="shared" si="170"/>
        <v>0.26454452815705032</v>
      </c>
      <c r="AA171" s="176">
        <f t="shared" si="171"/>
        <v>0.26454452815705032</v>
      </c>
      <c r="AB171" s="176">
        <f t="shared" si="148"/>
        <v>0.99946961500702969</v>
      </c>
      <c r="AC171" s="177">
        <f t="shared" si="165"/>
        <v>1</v>
      </c>
    </row>
    <row r="172" spans="1:29" ht="84" customHeight="1" x14ac:dyDescent="0.25">
      <c r="A172" s="113" t="s">
        <v>497</v>
      </c>
      <c r="B172" s="32" t="s">
        <v>37</v>
      </c>
      <c r="C172" s="32">
        <v>10</v>
      </c>
      <c r="D172" s="32" t="s">
        <v>38</v>
      </c>
      <c r="E172" s="39" t="s">
        <v>257</v>
      </c>
      <c r="F172" s="59">
        <f t="shared" si="186"/>
        <v>336575102189</v>
      </c>
      <c r="G172" s="59">
        <f t="shared" si="186"/>
        <v>247488750527</v>
      </c>
      <c r="H172" s="59">
        <f t="shared" si="186"/>
        <v>247488750527</v>
      </c>
      <c r="I172" s="59">
        <f t="shared" si="186"/>
        <v>0</v>
      </c>
      <c r="J172" s="59">
        <f t="shared" si="186"/>
        <v>0</v>
      </c>
      <c r="K172" s="59">
        <f t="shared" si="186"/>
        <v>0</v>
      </c>
      <c r="L172" s="59">
        <f t="shared" si="155"/>
        <v>0</v>
      </c>
      <c r="M172" s="59">
        <f>+M173</f>
        <v>336575102189</v>
      </c>
      <c r="N172" s="323">
        <f t="shared" si="166"/>
        <v>4.2182576919952086E-2</v>
      </c>
      <c r="O172" s="59">
        <f t="shared" si="187"/>
        <v>0</v>
      </c>
      <c r="P172" s="59">
        <f t="shared" si="187"/>
        <v>89086351662</v>
      </c>
      <c r="Q172" s="59">
        <f t="shared" si="187"/>
        <v>247488750527</v>
      </c>
      <c r="R172" s="59">
        <f t="shared" si="187"/>
        <v>89086351662</v>
      </c>
      <c r="S172" s="59">
        <f t="shared" si="187"/>
        <v>247488750527</v>
      </c>
      <c r="T172" s="59">
        <f t="shared" si="187"/>
        <v>0</v>
      </c>
      <c r="U172" s="59">
        <f t="shared" si="187"/>
        <v>89039101598</v>
      </c>
      <c r="V172" s="59">
        <f t="shared" si="187"/>
        <v>47250064</v>
      </c>
      <c r="W172" s="59">
        <f t="shared" si="187"/>
        <v>89039101598</v>
      </c>
      <c r="X172" s="59">
        <f t="shared" si="187"/>
        <v>0</v>
      </c>
      <c r="Y172" s="176">
        <f t="shared" si="169"/>
        <v>0.26468491306280451</v>
      </c>
      <c r="Z172" s="176">
        <f t="shared" si="170"/>
        <v>0.26454452815705032</v>
      </c>
      <c r="AA172" s="176">
        <f t="shared" si="171"/>
        <v>0.26454452815705032</v>
      </c>
      <c r="AB172" s="176">
        <f t="shared" si="148"/>
        <v>0.99946961500702969</v>
      </c>
      <c r="AC172" s="177">
        <f t="shared" si="165"/>
        <v>1</v>
      </c>
    </row>
    <row r="173" spans="1:29" ht="42" customHeight="1" x14ac:dyDescent="0.25">
      <c r="A173" s="113" t="s">
        <v>498</v>
      </c>
      <c r="B173" s="32" t="s">
        <v>37</v>
      </c>
      <c r="C173" s="32">
        <v>10</v>
      </c>
      <c r="D173" s="32" t="s">
        <v>38</v>
      </c>
      <c r="E173" s="39" t="s">
        <v>455</v>
      </c>
      <c r="F173" s="59">
        <f t="shared" si="186"/>
        <v>336575102189</v>
      </c>
      <c r="G173" s="59">
        <f t="shared" si="186"/>
        <v>247488750527</v>
      </c>
      <c r="H173" s="59">
        <f t="shared" si="186"/>
        <v>247488750527</v>
      </c>
      <c r="I173" s="59">
        <f t="shared" si="186"/>
        <v>0</v>
      </c>
      <c r="J173" s="59">
        <f t="shared" si="186"/>
        <v>0</v>
      </c>
      <c r="K173" s="59">
        <f t="shared" si="186"/>
        <v>0</v>
      </c>
      <c r="L173" s="59">
        <f t="shared" si="155"/>
        <v>0</v>
      </c>
      <c r="M173" s="59">
        <f>+M174</f>
        <v>336575102189</v>
      </c>
      <c r="N173" s="323">
        <f t="shared" si="166"/>
        <v>4.2182576919952086E-2</v>
      </c>
      <c r="O173" s="59">
        <f t="shared" si="187"/>
        <v>0</v>
      </c>
      <c r="P173" s="59">
        <f t="shared" si="187"/>
        <v>89086351662</v>
      </c>
      <c r="Q173" s="59">
        <f t="shared" si="187"/>
        <v>247488750527</v>
      </c>
      <c r="R173" s="59">
        <f t="shared" si="187"/>
        <v>89086351662</v>
      </c>
      <c r="S173" s="59">
        <f t="shared" si="187"/>
        <v>247488750527</v>
      </c>
      <c r="T173" s="59">
        <f t="shared" si="187"/>
        <v>0</v>
      </c>
      <c r="U173" s="59">
        <f t="shared" si="187"/>
        <v>89039101598</v>
      </c>
      <c r="V173" s="59">
        <f t="shared" si="187"/>
        <v>47250064</v>
      </c>
      <c r="W173" s="59">
        <f t="shared" si="187"/>
        <v>89039101598</v>
      </c>
      <c r="X173" s="59">
        <f t="shared" si="187"/>
        <v>0</v>
      </c>
      <c r="Y173" s="176">
        <f t="shared" si="169"/>
        <v>0.26468491306280451</v>
      </c>
      <c r="Z173" s="176">
        <f t="shared" si="170"/>
        <v>0.26454452815705032</v>
      </c>
      <c r="AA173" s="176">
        <f t="shared" si="171"/>
        <v>0.26454452815705032</v>
      </c>
      <c r="AB173" s="176">
        <f t="shared" si="148"/>
        <v>0.99946961500702969</v>
      </c>
      <c r="AC173" s="177">
        <f t="shared" si="165"/>
        <v>1</v>
      </c>
    </row>
    <row r="174" spans="1:29" ht="42" customHeight="1" x14ac:dyDescent="0.25">
      <c r="A174" s="114" t="s">
        <v>499</v>
      </c>
      <c r="B174" s="43" t="s">
        <v>37</v>
      </c>
      <c r="C174" s="43">
        <v>10</v>
      </c>
      <c r="D174" s="43" t="s">
        <v>38</v>
      </c>
      <c r="E174" s="44" t="s">
        <v>268</v>
      </c>
      <c r="F174" s="45">
        <v>336575102189</v>
      </c>
      <c r="G174" s="45">
        <v>247488750527</v>
      </c>
      <c r="H174" s="45">
        <v>247488750527</v>
      </c>
      <c r="I174" s="45">
        <v>0</v>
      </c>
      <c r="J174" s="45">
        <v>0</v>
      </c>
      <c r="K174" s="45">
        <v>0</v>
      </c>
      <c r="L174" s="45">
        <f t="shared" si="155"/>
        <v>0</v>
      </c>
      <c r="M174" s="46">
        <f>+F174+L174</f>
        <v>336575102189</v>
      </c>
      <c r="N174" s="86">
        <f t="shared" si="166"/>
        <v>4.2182576919952086E-2</v>
      </c>
      <c r="O174" s="45">
        <v>0</v>
      </c>
      <c r="P174" s="45">
        <v>89086351662</v>
      </c>
      <c r="Q174" s="45">
        <f>M174-P174</f>
        <v>247488750527</v>
      </c>
      <c r="R174" s="45">
        <v>89086351662</v>
      </c>
      <c r="S174" s="45">
        <f>+M174-R174</f>
        <v>247488750527</v>
      </c>
      <c r="T174" s="45">
        <f>P174-R174</f>
        <v>0</v>
      </c>
      <c r="U174" s="45">
        <v>89039101598</v>
      </c>
      <c r="V174" s="45">
        <f>+R174-U174</f>
        <v>47250064</v>
      </c>
      <c r="W174" s="45">
        <v>89039101598</v>
      </c>
      <c r="X174" s="48">
        <f>+U174-W174</f>
        <v>0</v>
      </c>
      <c r="Y174" s="54">
        <f t="shared" si="169"/>
        <v>0.26468491306280451</v>
      </c>
      <c r="Z174" s="54">
        <f t="shared" si="170"/>
        <v>0.26454452815705032</v>
      </c>
      <c r="AA174" s="54">
        <f t="shared" si="171"/>
        <v>0.26454452815705032</v>
      </c>
      <c r="AB174" s="54">
        <f t="shared" si="148"/>
        <v>0.99946961500702969</v>
      </c>
      <c r="AC174" s="178">
        <f t="shared" si="165"/>
        <v>1</v>
      </c>
    </row>
    <row r="175" spans="1:29" ht="81.75" customHeight="1" x14ac:dyDescent="0.25">
      <c r="A175" s="113" t="s">
        <v>500</v>
      </c>
      <c r="B175" s="32" t="s">
        <v>37</v>
      </c>
      <c r="C175" s="32">
        <v>10</v>
      </c>
      <c r="D175" s="32" t="s">
        <v>38</v>
      </c>
      <c r="E175" s="39" t="s">
        <v>501</v>
      </c>
      <c r="F175" s="59">
        <f t="shared" ref="F175:K177" si="188">+F176</f>
        <v>171805480513</v>
      </c>
      <c r="G175" s="59">
        <f t="shared" si="188"/>
        <v>132339244116</v>
      </c>
      <c r="H175" s="59">
        <f t="shared" si="188"/>
        <v>132339244116</v>
      </c>
      <c r="I175" s="59">
        <f t="shared" si="188"/>
        <v>0</v>
      </c>
      <c r="J175" s="59">
        <f t="shared" si="188"/>
        <v>0</v>
      </c>
      <c r="K175" s="59">
        <f t="shared" si="188"/>
        <v>0</v>
      </c>
      <c r="L175" s="59">
        <f t="shared" si="155"/>
        <v>0</v>
      </c>
      <c r="M175" s="62">
        <f>+M176</f>
        <v>171805480513</v>
      </c>
      <c r="N175" s="323">
        <f t="shared" si="166"/>
        <v>2.1532186575522062E-2</v>
      </c>
      <c r="O175" s="59">
        <f t="shared" ref="O175:X177" si="189">+O176</f>
        <v>0</v>
      </c>
      <c r="P175" s="59">
        <f t="shared" si="189"/>
        <v>171805480513</v>
      </c>
      <c r="Q175" s="59">
        <f t="shared" si="189"/>
        <v>0</v>
      </c>
      <c r="R175" s="59">
        <f t="shared" si="189"/>
        <v>39466236397</v>
      </c>
      <c r="S175" s="59">
        <f t="shared" si="189"/>
        <v>132339244116</v>
      </c>
      <c r="T175" s="59">
        <f t="shared" si="189"/>
        <v>132339244116</v>
      </c>
      <c r="U175" s="59">
        <f t="shared" si="189"/>
        <v>39466236397</v>
      </c>
      <c r="V175" s="59">
        <f t="shared" si="189"/>
        <v>0</v>
      </c>
      <c r="W175" s="59">
        <f t="shared" si="189"/>
        <v>39466236397</v>
      </c>
      <c r="X175" s="59">
        <f t="shared" si="189"/>
        <v>0</v>
      </c>
      <c r="Y175" s="176">
        <f t="shared" si="169"/>
        <v>0.22971465333443603</v>
      </c>
      <c r="Z175" s="176">
        <f t="shared" si="170"/>
        <v>0.22971465333443603</v>
      </c>
      <c r="AA175" s="176">
        <f t="shared" si="171"/>
        <v>0.22971465333443603</v>
      </c>
      <c r="AB175" s="176">
        <f t="shared" si="148"/>
        <v>1</v>
      </c>
      <c r="AC175" s="177">
        <f t="shared" si="165"/>
        <v>1</v>
      </c>
    </row>
    <row r="176" spans="1:29" ht="81.75" customHeight="1" x14ac:dyDescent="0.25">
      <c r="A176" s="113" t="s">
        <v>502</v>
      </c>
      <c r="B176" s="32" t="s">
        <v>37</v>
      </c>
      <c r="C176" s="32">
        <v>10</v>
      </c>
      <c r="D176" s="32" t="s">
        <v>38</v>
      </c>
      <c r="E176" s="39" t="s">
        <v>257</v>
      </c>
      <c r="F176" s="59">
        <f t="shared" si="188"/>
        <v>171805480513</v>
      </c>
      <c r="G176" s="59">
        <f t="shared" si="188"/>
        <v>132339244116</v>
      </c>
      <c r="H176" s="59">
        <f t="shared" si="188"/>
        <v>132339244116</v>
      </c>
      <c r="I176" s="59">
        <f t="shared" si="188"/>
        <v>0</v>
      </c>
      <c r="J176" s="59">
        <f t="shared" si="188"/>
        <v>0</v>
      </c>
      <c r="K176" s="59">
        <f t="shared" si="188"/>
        <v>0</v>
      </c>
      <c r="L176" s="59">
        <f t="shared" si="155"/>
        <v>0</v>
      </c>
      <c r="M176" s="62">
        <f>+M177</f>
        <v>171805480513</v>
      </c>
      <c r="N176" s="323">
        <f t="shared" si="166"/>
        <v>2.1532186575522062E-2</v>
      </c>
      <c r="O176" s="59">
        <f t="shared" si="189"/>
        <v>0</v>
      </c>
      <c r="P176" s="59">
        <f t="shared" si="189"/>
        <v>171805480513</v>
      </c>
      <c r="Q176" s="59">
        <f t="shared" si="189"/>
        <v>0</v>
      </c>
      <c r="R176" s="59">
        <f t="shared" si="189"/>
        <v>39466236397</v>
      </c>
      <c r="S176" s="59">
        <f t="shared" si="189"/>
        <v>132339244116</v>
      </c>
      <c r="T176" s="59">
        <f t="shared" si="189"/>
        <v>132339244116</v>
      </c>
      <c r="U176" s="59">
        <f t="shared" si="189"/>
        <v>39466236397</v>
      </c>
      <c r="V176" s="59">
        <f t="shared" si="189"/>
        <v>0</v>
      </c>
      <c r="W176" s="59">
        <f t="shared" si="189"/>
        <v>39466236397</v>
      </c>
      <c r="X176" s="59">
        <f t="shared" si="189"/>
        <v>0</v>
      </c>
      <c r="Y176" s="176">
        <f t="shared" si="169"/>
        <v>0.22971465333443603</v>
      </c>
      <c r="Z176" s="176">
        <f t="shared" si="170"/>
        <v>0.22971465333443603</v>
      </c>
      <c r="AA176" s="176">
        <f t="shared" si="171"/>
        <v>0.22971465333443603</v>
      </c>
      <c r="AB176" s="176">
        <f t="shared" si="148"/>
        <v>1</v>
      </c>
      <c r="AC176" s="177">
        <f t="shared" si="165"/>
        <v>1</v>
      </c>
    </row>
    <row r="177" spans="1:29" ht="42" customHeight="1" x14ac:dyDescent="0.25">
      <c r="A177" s="113" t="s">
        <v>503</v>
      </c>
      <c r="B177" s="32" t="s">
        <v>37</v>
      </c>
      <c r="C177" s="32">
        <v>10</v>
      </c>
      <c r="D177" s="32" t="s">
        <v>38</v>
      </c>
      <c r="E177" s="39" t="s">
        <v>455</v>
      </c>
      <c r="F177" s="59">
        <f t="shared" si="188"/>
        <v>171805480513</v>
      </c>
      <c r="G177" s="59">
        <f t="shared" si="188"/>
        <v>132339244116</v>
      </c>
      <c r="H177" s="59">
        <f t="shared" si="188"/>
        <v>132339244116</v>
      </c>
      <c r="I177" s="59">
        <f t="shared" si="188"/>
        <v>0</v>
      </c>
      <c r="J177" s="59">
        <f t="shared" si="188"/>
        <v>0</v>
      </c>
      <c r="K177" s="59">
        <f t="shared" si="188"/>
        <v>0</v>
      </c>
      <c r="L177" s="59">
        <f t="shared" si="155"/>
        <v>0</v>
      </c>
      <c r="M177" s="62">
        <f>+M178</f>
        <v>171805480513</v>
      </c>
      <c r="N177" s="323">
        <f t="shared" si="166"/>
        <v>2.1532186575522062E-2</v>
      </c>
      <c r="O177" s="59">
        <f t="shared" si="189"/>
        <v>0</v>
      </c>
      <c r="P177" s="59">
        <f t="shared" si="189"/>
        <v>171805480513</v>
      </c>
      <c r="Q177" s="59">
        <f t="shared" si="189"/>
        <v>0</v>
      </c>
      <c r="R177" s="59">
        <f t="shared" si="189"/>
        <v>39466236397</v>
      </c>
      <c r="S177" s="59">
        <f t="shared" si="189"/>
        <v>132339244116</v>
      </c>
      <c r="T177" s="59">
        <f t="shared" si="189"/>
        <v>132339244116</v>
      </c>
      <c r="U177" s="59">
        <f t="shared" si="189"/>
        <v>39466236397</v>
      </c>
      <c r="V177" s="59">
        <f t="shared" si="189"/>
        <v>0</v>
      </c>
      <c r="W177" s="59">
        <f t="shared" si="189"/>
        <v>39466236397</v>
      </c>
      <c r="X177" s="59">
        <f t="shared" si="189"/>
        <v>0</v>
      </c>
      <c r="Y177" s="176">
        <f t="shared" si="169"/>
        <v>0.22971465333443603</v>
      </c>
      <c r="Z177" s="176">
        <f t="shared" si="170"/>
        <v>0.22971465333443603</v>
      </c>
      <c r="AA177" s="176">
        <f t="shared" si="171"/>
        <v>0.22971465333443603</v>
      </c>
      <c r="AB177" s="176">
        <f t="shared" si="148"/>
        <v>1</v>
      </c>
      <c r="AC177" s="177">
        <f t="shared" si="165"/>
        <v>1</v>
      </c>
    </row>
    <row r="178" spans="1:29" ht="42" customHeight="1" x14ac:dyDescent="0.25">
      <c r="A178" s="114" t="s">
        <v>504</v>
      </c>
      <c r="B178" s="43" t="s">
        <v>37</v>
      </c>
      <c r="C178" s="43">
        <v>10</v>
      </c>
      <c r="D178" s="43" t="s">
        <v>38</v>
      </c>
      <c r="E178" s="44" t="s">
        <v>268</v>
      </c>
      <c r="F178" s="45">
        <v>171805480513</v>
      </c>
      <c r="G178" s="45">
        <v>132339244116</v>
      </c>
      <c r="H178" s="45">
        <v>132339244116</v>
      </c>
      <c r="I178" s="45">
        <v>0</v>
      </c>
      <c r="J178" s="45">
        <v>0</v>
      </c>
      <c r="K178" s="45">
        <v>0</v>
      </c>
      <c r="L178" s="45">
        <f t="shared" si="155"/>
        <v>0</v>
      </c>
      <c r="M178" s="46">
        <f>+F178+L178</f>
        <v>171805480513</v>
      </c>
      <c r="N178" s="86">
        <f t="shared" si="166"/>
        <v>2.1532186575522062E-2</v>
      </c>
      <c r="O178" s="45">
        <v>0</v>
      </c>
      <c r="P178" s="45">
        <f>39466236397+132339244116</f>
        <v>171805480513</v>
      </c>
      <c r="Q178" s="45">
        <f>M178-P178</f>
        <v>0</v>
      </c>
      <c r="R178" s="45">
        <v>39466236397</v>
      </c>
      <c r="S178" s="45">
        <f>+M178-R178</f>
        <v>132339244116</v>
      </c>
      <c r="T178" s="45">
        <f>P178-R178</f>
        <v>132339244116</v>
      </c>
      <c r="U178" s="45">
        <v>39466236397</v>
      </c>
      <c r="V178" s="45">
        <f>+R178-U178</f>
        <v>0</v>
      </c>
      <c r="W178" s="45">
        <v>39466236397</v>
      </c>
      <c r="X178" s="48">
        <f>+U178-W178</f>
        <v>0</v>
      </c>
      <c r="Y178" s="54">
        <f t="shared" si="169"/>
        <v>0.22971465333443603</v>
      </c>
      <c r="Z178" s="54">
        <f t="shared" si="170"/>
        <v>0.22971465333443603</v>
      </c>
      <c r="AA178" s="54">
        <f t="shared" si="171"/>
        <v>0.22971465333443603</v>
      </c>
      <c r="AB178" s="54">
        <f t="shared" si="148"/>
        <v>1</v>
      </c>
      <c r="AC178" s="178">
        <f t="shared" si="165"/>
        <v>1</v>
      </c>
    </row>
    <row r="179" spans="1:29" ht="84" customHeight="1" x14ac:dyDescent="0.25">
      <c r="A179" s="113" t="s">
        <v>505</v>
      </c>
      <c r="B179" s="32" t="s">
        <v>37</v>
      </c>
      <c r="C179" s="32">
        <v>10</v>
      </c>
      <c r="D179" s="32" t="s">
        <v>38</v>
      </c>
      <c r="E179" s="39" t="s">
        <v>506</v>
      </c>
      <c r="F179" s="59">
        <f t="shared" ref="F179:K181" si="190">+F180</f>
        <v>82951548959</v>
      </c>
      <c r="G179" s="59">
        <f t="shared" si="190"/>
        <v>0</v>
      </c>
      <c r="H179" s="59">
        <f t="shared" si="190"/>
        <v>0</v>
      </c>
      <c r="I179" s="59">
        <f t="shared" si="190"/>
        <v>0</v>
      </c>
      <c r="J179" s="59">
        <f t="shared" si="190"/>
        <v>0</v>
      </c>
      <c r="K179" s="59">
        <f t="shared" si="190"/>
        <v>0</v>
      </c>
      <c r="L179" s="59">
        <f t="shared" si="155"/>
        <v>0</v>
      </c>
      <c r="M179" s="59">
        <f>+M180</f>
        <v>82951548959</v>
      </c>
      <c r="N179" s="323">
        <f t="shared" si="166"/>
        <v>1.0396223819988035E-2</v>
      </c>
      <c r="O179" s="59">
        <f t="shared" ref="O179:X181" si="191">+O180</f>
        <v>0</v>
      </c>
      <c r="P179" s="59">
        <f t="shared" si="191"/>
        <v>82951548959</v>
      </c>
      <c r="Q179" s="59">
        <f t="shared" si="191"/>
        <v>0</v>
      </c>
      <c r="R179" s="59">
        <f t="shared" si="191"/>
        <v>82951548959</v>
      </c>
      <c r="S179" s="59">
        <f t="shared" si="191"/>
        <v>0</v>
      </c>
      <c r="T179" s="59">
        <f t="shared" si="191"/>
        <v>0</v>
      </c>
      <c r="U179" s="59">
        <f t="shared" si="191"/>
        <v>20567796812</v>
      </c>
      <c r="V179" s="59">
        <f t="shared" si="191"/>
        <v>62383752147</v>
      </c>
      <c r="W179" s="59">
        <f t="shared" si="191"/>
        <v>20567796812</v>
      </c>
      <c r="X179" s="59">
        <f t="shared" si="191"/>
        <v>0</v>
      </c>
      <c r="Y179" s="176">
        <f t="shared" si="169"/>
        <v>1</v>
      </c>
      <c r="Z179" s="176">
        <f t="shared" si="170"/>
        <v>0.24794952077586799</v>
      </c>
      <c r="AA179" s="176">
        <f t="shared" si="171"/>
        <v>0.24794952077586799</v>
      </c>
      <c r="AB179" s="176">
        <f t="shared" si="148"/>
        <v>0.24794952077586799</v>
      </c>
      <c r="AC179" s="177">
        <f t="shared" si="165"/>
        <v>1</v>
      </c>
    </row>
    <row r="180" spans="1:29" ht="84" customHeight="1" x14ac:dyDescent="0.25">
      <c r="A180" s="113" t="s">
        <v>507</v>
      </c>
      <c r="B180" s="32" t="s">
        <v>37</v>
      </c>
      <c r="C180" s="32">
        <v>10</v>
      </c>
      <c r="D180" s="32" t="s">
        <v>38</v>
      </c>
      <c r="E180" s="39" t="s">
        <v>257</v>
      </c>
      <c r="F180" s="59">
        <f t="shared" si="190"/>
        <v>82951548959</v>
      </c>
      <c r="G180" s="59">
        <f t="shared" si="190"/>
        <v>0</v>
      </c>
      <c r="H180" s="59">
        <f t="shared" si="190"/>
        <v>0</v>
      </c>
      <c r="I180" s="59">
        <f t="shared" si="190"/>
        <v>0</v>
      </c>
      <c r="J180" s="59">
        <f t="shared" si="190"/>
        <v>0</v>
      </c>
      <c r="K180" s="59">
        <f t="shared" si="190"/>
        <v>0</v>
      </c>
      <c r="L180" s="59">
        <f t="shared" si="155"/>
        <v>0</v>
      </c>
      <c r="M180" s="59">
        <f>+M181</f>
        <v>82951548959</v>
      </c>
      <c r="N180" s="323">
        <f t="shared" si="166"/>
        <v>1.0396223819988035E-2</v>
      </c>
      <c r="O180" s="59">
        <f t="shared" si="191"/>
        <v>0</v>
      </c>
      <c r="P180" s="59">
        <f t="shared" si="191"/>
        <v>82951548959</v>
      </c>
      <c r="Q180" s="59">
        <f t="shared" si="191"/>
        <v>0</v>
      </c>
      <c r="R180" s="59">
        <f t="shared" si="191"/>
        <v>82951548959</v>
      </c>
      <c r="S180" s="59">
        <f t="shared" si="191"/>
        <v>0</v>
      </c>
      <c r="T180" s="59">
        <f t="shared" si="191"/>
        <v>0</v>
      </c>
      <c r="U180" s="59">
        <f t="shared" si="191"/>
        <v>20567796812</v>
      </c>
      <c r="V180" s="59">
        <f t="shared" si="191"/>
        <v>62383752147</v>
      </c>
      <c r="W180" s="59">
        <f t="shared" si="191"/>
        <v>20567796812</v>
      </c>
      <c r="X180" s="59">
        <f t="shared" si="191"/>
        <v>0</v>
      </c>
      <c r="Y180" s="176">
        <f t="shared" si="169"/>
        <v>1</v>
      </c>
      <c r="Z180" s="176">
        <f t="shared" si="170"/>
        <v>0.24794952077586799</v>
      </c>
      <c r="AA180" s="176">
        <f t="shared" si="171"/>
        <v>0.24794952077586799</v>
      </c>
      <c r="AB180" s="176">
        <f t="shared" si="148"/>
        <v>0.24794952077586799</v>
      </c>
      <c r="AC180" s="177">
        <f t="shared" si="165"/>
        <v>1</v>
      </c>
    </row>
    <row r="181" spans="1:29" ht="42" customHeight="1" x14ac:dyDescent="0.25">
      <c r="A181" s="113" t="s">
        <v>508</v>
      </c>
      <c r="B181" s="32" t="s">
        <v>37</v>
      </c>
      <c r="C181" s="32">
        <v>10</v>
      </c>
      <c r="D181" s="32" t="s">
        <v>38</v>
      </c>
      <c r="E181" s="39" t="s">
        <v>455</v>
      </c>
      <c r="F181" s="59">
        <f t="shared" si="190"/>
        <v>82951548959</v>
      </c>
      <c r="G181" s="59">
        <f t="shared" si="190"/>
        <v>0</v>
      </c>
      <c r="H181" s="59">
        <f t="shared" si="190"/>
        <v>0</v>
      </c>
      <c r="I181" s="59">
        <f t="shared" si="190"/>
        <v>0</v>
      </c>
      <c r="J181" s="59">
        <f t="shared" si="190"/>
        <v>0</v>
      </c>
      <c r="K181" s="59">
        <f t="shared" si="190"/>
        <v>0</v>
      </c>
      <c r="L181" s="59">
        <f t="shared" si="155"/>
        <v>0</v>
      </c>
      <c r="M181" s="59">
        <f>+M182</f>
        <v>82951548959</v>
      </c>
      <c r="N181" s="323">
        <f t="shared" si="166"/>
        <v>1.0396223819988035E-2</v>
      </c>
      <c r="O181" s="59">
        <f t="shared" si="191"/>
        <v>0</v>
      </c>
      <c r="P181" s="59">
        <f t="shared" si="191"/>
        <v>82951548959</v>
      </c>
      <c r="Q181" s="59">
        <f t="shared" si="191"/>
        <v>0</v>
      </c>
      <c r="R181" s="59">
        <f t="shared" si="191"/>
        <v>82951548959</v>
      </c>
      <c r="S181" s="59">
        <f t="shared" si="191"/>
        <v>0</v>
      </c>
      <c r="T181" s="59">
        <f t="shared" si="191"/>
        <v>0</v>
      </c>
      <c r="U181" s="59">
        <f t="shared" si="191"/>
        <v>20567796812</v>
      </c>
      <c r="V181" s="59">
        <f t="shared" si="191"/>
        <v>62383752147</v>
      </c>
      <c r="W181" s="59">
        <f t="shared" si="191"/>
        <v>20567796812</v>
      </c>
      <c r="X181" s="59">
        <f t="shared" si="191"/>
        <v>0</v>
      </c>
      <c r="Y181" s="176">
        <f t="shared" si="169"/>
        <v>1</v>
      </c>
      <c r="Z181" s="176">
        <f t="shared" si="170"/>
        <v>0.24794952077586799</v>
      </c>
      <c r="AA181" s="176">
        <f t="shared" si="171"/>
        <v>0.24794952077586799</v>
      </c>
      <c r="AB181" s="176">
        <f t="shared" si="148"/>
        <v>0.24794952077586799</v>
      </c>
      <c r="AC181" s="177">
        <f t="shared" si="165"/>
        <v>1</v>
      </c>
    </row>
    <row r="182" spans="1:29" ht="42" customHeight="1" x14ac:dyDescent="0.25">
      <c r="A182" s="114" t="s">
        <v>509</v>
      </c>
      <c r="B182" s="43" t="s">
        <v>37</v>
      </c>
      <c r="C182" s="43">
        <v>10</v>
      </c>
      <c r="D182" s="43" t="s">
        <v>38</v>
      </c>
      <c r="E182" s="44" t="s">
        <v>268</v>
      </c>
      <c r="F182" s="45">
        <v>82951548959</v>
      </c>
      <c r="G182" s="45">
        <v>0</v>
      </c>
      <c r="H182" s="45">
        <v>0</v>
      </c>
      <c r="I182" s="45">
        <v>0</v>
      </c>
      <c r="J182" s="45">
        <v>0</v>
      </c>
      <c r="K182" s="45">
        <v>0</v>
      </c>
      <c r="L182" s="45">
        <f t="shared" si="155"/>
        <v>0</v>
      </c>
      <c r="M182" s="46">
        <f>+F182+L182</f>
        <v>82951548959</v>
      </c>
      <c r="N182" s="86">
        <f t="shared" si="166"/>
        <v>1.0396223819988035E-2</v>
      </c>
      <c r="O182" s="45">
        <v>0</v>
      </c>
      <c r="P182" s="45">
        <v>82951548959</v>
      </c>
      <c r="Q182" s="45">
        <f>M182-P182</f>
        <v>0</v>
      </c>
      <c r="R182" s="45">
        <v>82951548959</v>
      </c>
      <c r="S182" s="45">
        <f>+M182-R182</f>
        <v>0</v>
      </c>
      <c r="T182" s="45">
        <f>P182-R182</f>
        <v>0</v>
      </c>
      <c r="U182" s="45">
        <v>20567796812</v>
      </c>
      <c r="V182" s="45">
        <f>+R182-U182</f>
        <v>62383752147</v>
      </c>
      <c r="W182" s="45">
        <v>20567796812</v>
      </c>
      <c r="X182" s="48">
        <f>+U182-W182</f>
        <v>0</v>
      </c>
      <c r="Y182" s="54">
        <f t="shared" si="169"/>
        <v>1</v>
      </c>
      <c r="Z182" s="54">
        <f t="shared" si="170"/>
        <v>0.24794952077586799</v>
      </c>
      <c r="AA182" s="54">
        <f t="shared" si="171"/>
        <v>0.24794952077586799</v>
      </c>
      <c r="AB182" s="54">
        <f t="shared" si="148"/>
        <v>0.24794952077586799</v>
      </c>
      <c r="AC182" s="178">
        <f t="shared" si="165"/>
        <v>1</v>
      </c>
    </row>
    <row r="183" spans="1:29" ht="84.75" customHeight="1" x14ac:dyDescent="0.25">
      <c r="A183" s="113" t="s">
        <v>510</v>
      </c>
      <c r="B183" s="32" t="s">
        <v>37</v>
      </c>
      <c r="C183" s="32">
        <v>10</v>
      </c>
      <c r="D183" s="32" t="s">
        <v>38</v>
      </c>
      <c r="E183" s="39" t="s">
        <v>511</v>
      </c>
      <c r="F183" s="59">
        <f t="shared" ref="F183:K185" si="192">+F184</f>
        <v>221019698527</v>
      </c>
      <c r="G183" s="59">
        <f t="shared" si="192"/>
        <v>0</v>
      </c>
      <c r="H183" s="59">
        <f t="shared" si="192"/>
        <v>0</v>
      </c>
      <c r="I183" s="59">
        <f t="shared" si="192"/>
        <v>0</v>
      </c>
      <c r="J183" s="59">
        <f t="shared" si="192"/>
        <v>0</v>
      </c>
      <c r="K183" s="59">
        <f t="shared" si="192"/>
        <v>0</v>
      </c>
      <c r="L183" s="59">
        <f t="shared" si="155"/>
        <v>0</v>
      </c>
      <c r="M183" s="59">
        <f>+M184</f>
        <v>221019698527</v>
      </c>
      <c r="N183" s="323">
        <f t="shared" si="166"/>
        <v>2.7700148862183128E-2</v>
      </c>
      <c r="O183" s="59">
        <f t="shared" ref="O183:X185" si="193">+O184</f>
        <v>0</v>
      </c>
      <c r="P183" s="59">
        <f t="shared" si="193"/>
        <v>221019698527</v>
      </c>
      <c r="Q183" s="59">
        <f t="shared" si="193"/>
        <v>0</v>
      </c>
      <c r="R183" s="59">
        <f t="shared" si="193"/>
        <v>221019698527</v>
      </c>
      <c r="S183" s="59">
        <f t="shared" si="193"/>
        <v>0</v>
      </c>
      <c r="T183" s="59">
        <f t="shared" si="193"/>
        <v>0</v>
      </c>
      <c r="U183" s="59">
        <f t="shared" si="193"/>
        <v>67111310590</v>
      </c>
      <c r="V183" s="59">
        <f t="shared" si="193"/>
        <v>153908387937</v>
      </c>
      <c r="W183" s="59">
        <f t="shared" si="193"/>
        <v>67111310590</v>
      </c>
      <c r="X183" s="59">
        <f t="shared" si="193"/>
        <v>0</v>
      </c>
      <c r="Y183" s="176">
        <f t="shared" si="169"/>
        <v>1</v>
      </c>
      <c r="Z183" s="176">
        <f t="shared" si="170"/>
        <v>0.30364402375565458</v>
      </c>
      <c r="AA183" s="176">
        <f t="shared" si="171"/>
        <v>0.30364402375565458</v>
      </c>
      <c r="AB183" s="176">
        <f t="shared" si="148"/>
        <v>0.30364402375565458</v>
      </c>
      <c r="AC183" s="177">
        <f t="shared" si="165"/>
        <v>1</v>
      </c>
    </row>
    <row r="184" spans="1:29" ht="74.25" customHeight="1" x14ac:dyDescent="0.25">
      <c r="A184" s="113" t="s">
        <v>512</v>
      </c>
      <c r="B184" s="32" t="s">
        <v>37</v>
      </c>
      <c r="C184" s="32">
        <v>10</v>
      </c>
      <c r="D184" s="32" t="s">
        <v>38</v>
      </c>
      <c r="E184" s="39" t="s">
        <v>257</v>
      </c>
      <c r="F184" s="59">
        <f t="shared" si="192"/>
        <v>221019698527</v>
      </c>
      <c r="G184" s="59">
        <f t="shared" si="192"/>
        <v>0</v>
      </c>
      <c r="H184" s="59">
        <f t="shared" si="192"/>
        <v>0</v>
      </c>
      <c r="I184" s="59">
        <f t="shared" si="192"/>
        <v>0</v>
      </c>
      <c r="J184" s="59">
        <f t="shared" si="192"/>
        <v>0</v>
      </c>
      <c r="K184" s="59">
        <f t="shared" si="192"/>
        <v>0</v>
      </c>
      <c r="L184" s="59">
        <f t="shared" si="155"/>
        <v>0</v>
      </c>
      <c r="M184" s="59">
        <f>+M185</f>
        <v>221019698527</v>
      </c>
      <c r="N184" s="323">
        <f t="shared" si="166"/>
        <v>2.7700148862183128E-2</v>
      </c>
      <c r="O184" s="59">
        <f t="shared" si="193"/>
        <v>0</v>
      </c>
      <c r="P184" s="59">
        <f t="shared" si="193"/>
        <v>221019698527</v>
      </c>
      <c r="Q184" s="59">
        <f t="shared" si="193"/>
        <v>0</v>
      </c>
      <c r="R184" s="59">
        <f t="shared" si="193"/>
        <v>221019698527</v>
      </c>
      <c r="S184" s="59">
        <f t="shared" si="193"/>
        <v>0</v>
      </c>
      <c r="T184" s="59">
        <f t="shared" si="193"/>
        <v>0</v>
      </c>
      <c r="U184" s="59">
        <f t="shared" si="193"/>
        <v>67111310590</v>
      </c>
      <c r="V184" s="59">
        <f t="shared" si="193"/>
        <v>153908387937</v>
      </c>
      <c r="W184" s="59">
        <f t="shared" si="193"/>
        <v>67111310590</v>
      </c>
      <c r="X184" s="59">
        <f t="shared" si="193"/>
        <v>0</v>
      </c>
      <c r="Y184" s="176">
        <f t="shared" si="169"/>
        <v>1</v>
      </c>
      <c r="Z184" s="176">
        <f t="shared" si="170"/>
        <v>0.30364402375565458</v>
      </c>
      <c r="AA184" s="176">
        <f t="shared" si="171"/>
        <v>0.30364402375565458</v>
      </c>
      <c r="AB184" s="176">
        <f t="shared" si="148"/>
        <v>0.30364402375565458</v>
      </c>
      <c r="AC184" s="177">
        <f t="shared" si="165"/>
        <v>1</v>
      </c>
    </row>
    <row r="185" spans="1:29" ht="42" customHeight="1" x14ac:dyDescent="0.25">
      <c r="A185" s="113" t="s">
        <v>513</v>
      </c>
      <c r="B185" s="32" t="s">
        <v>37</v>
      </c>
      <c r="C185" s="32">
        <v>10</v>
      </c>
      <c r="D185" s="32" t="s">
        <v>38</v>
      </c>
      <c r="E185" s="39" t="s">
        <v>455</v>
      </c>
      <c r="F185" s="59">
        <f t="shared" si="192"/>
        <v>221019698527</v>
      </c>
      <c r="G185" s="59">
        <f t="shared" si="192"/>
        <v>0</v>
      </c>
      <c r="H185" s="59">
        <f t="shared" si="192"/>
        <v>0</v>
      </c>
      <c r="I185" s="59">
        <f t="shared" si="192"/>
        <v>0</v>
      </c>
      <c r="J185" s="59">
        <f t="shared" si="192"/>
        <v>0</v>
      </c>
      <c r="K185" s="59">
        <f t="shared" si="192"/>
        <v>0</v>
      </c>
      <c r="L185" s="59">
        <f t="shared" si="155"/>
        <v>0</v>
      </c>
      <c r="M185" s="59">
        <f>+M186</f>
        <v>221019698527</v>
      </c>
      <c r="N185" s="323">
        <f t="shared" si="166"/>
        <v>2.7700148862183128E-2</v>
      </c>
      <c r="O185" s="59">
        <f t="shared" si="193"/>
        <v>0</v>
      </c>
      <c r="P185" s="59">
        <f t="shared" si="193"/>
        <v>221019698527</v>
      </c>
      <c r="Q185" s="59">
        <f t="shared" si="193"/>
        <v>0</v>
      </c>
      <c r="R185" s="59">
        <f t="shared" si="193"/>
        <v>221019698527</v>
      </c>
      <c r="S185" s="59">
        <f t="shared" si="193"/>
        <v>0</v>
      </c>
      <c r="T185" s="59">
        <f t="shared" si="193"/>
        <v>0</v>
      </c>
      <c r="U185" s="59">
        <f t="shared" si="193"/>
        <v>67111310590</v>
      </c>
      <c r="V185" s="59">
        <f t="shared" si="193"/>
        <v>153908387937</v>
      </c>
      <c r="W185" s="59">
        <f t="shared" si="193"/>
        <v>67111310590</v>
      </c>
      <c r="X185" s="59">
        <f t="shared" si="193"/>
        <v>0</v>
      </c>
      <c r="Y185" s="176">
        <f t="shared" si="169"/>
        <v>1</v>
      </c>
      <c r="Z185" s="176">
        <f t="shared" si="170"/>
        <v>0.30364402375565458</v>
      </c>
      <c r="AA185" s="176">
        <f t="shared" si="171"/>
        <v>0.30364402375565458</v>
      </c>
      <c r="AB185" s="176">
        <f t="shared" ref="AB185:AB230" si="194">+U185/R185</f>
        <v>0.30364402375565458</v>
      </c>
      <c r="AC185" s="177">
        <f t="shared" si="165"/>
        <v>1</v>
      </c>
    </row>
    <row r="186" spans="1:29" ht="42" customHeight="1" x14ac:dyDescent="0.25">
      <c r="A186" s="114" t="s">
        <v>514</v>
      </c>
      <c r="B186" s="43" t="s">
        <v>37</v>
      </c>
      <c r="C186" s="43">
        <v>10</v>
      </c>
      <c r="D186" s="43" t="s">
        <v>38</v>
      </c>
      <c r="E186" s="44" t="s">
        <v>268</v>
      </c>
      <c r="F186" s="45">
        <v>221019698527</v>
      </c>
      <c r="G186" s="45">
        <v>0</v>
      </c>
      <c r="H186" s="45">
        <v>0</v>
      </c>
      <c r="I186" s="45">
        <v>0</v>
      </c>
      <c r="J186" s="45">
        <v>0</v>
      </c>
      <c r="K186" s="45">
        <v>0</v>
      </c>
      <c r="L186" s="45">
        <f t="shared" si="155"/>
        <v>0</v>
      </c>
      <c r="M186" s="46">
        <f>+F186+L186</f>
        <v>221019698527</v>
      </c>
      <c r="N186" s="86">
        <f t="shared" si="166"/>
        <v>2.7700148862183128E-2</v>
      </c>
      <c r="O186" s="45">
        <v>0</v>
      </c>
      <c r="P186" s="45">
        <v>221019698527</v>
      </c>
      <c r="Q186" s="45">
        <f>M186-P186</f>
        <v>0</v>
      </c>
      <c r="R186" s="45">
        <v>221019698527</v>
      </c>
      <c r="S186" s="45">
        <f>+M186-R186</f>
        <v>0</v>
      </c>
      <c r="T186" s="45">
        <f>P186-R186</f>
        <v>0</v>
      </c>
      <c r="U186" s="45">
        <v>67111310590</v>
      </c>
      <c r="V186" s="45">
        <f>+R186-U186</f>
        <v>153908387937</v>
      </c>
      <c r="W186" s="45">
        <v>67111310590</v>
      </c>
      <c r="X186" s="48">
        <f>+U186-W186</f>
        <v>0</v>
      </c>
      <c r="Y186" s="54">
        <f t="shared" si="169"/>
        <v>1</v>
      </c>
      <c r="Z186" s="54">
        <f t="shared" si="170"/>
        <v>0.30364402375565458</v>
      </c>
      <c r="AA186" s="54">
        <f t="shared" si="171"/>
        <v>0.30364402375565458</v>
      </c>
      <c r="AB186" s="54">
        <f t="shared" si="194"/>
        <v>0.30364402375565458</v>
      </c>
      <c r="AC186" s="178">
        <f t="shared" si="165"/>
        <v>1</v>
      </c>
    </row>
    <row r="187" spans="1:29" ht="63" customHeight="1" x14ac:dyDescent="0.25">
      <c r="A187" s="113" t="s">
        <v>515</v>
      </c>
      <c r="B187" s="32" t="s">
        <v>37</v>
      </c>
      <c r="C187" s="32">
        <v>10</v>
      </c>
      <c r="D187" s="32" t="s">
        <v>38</v>
      </c>
      <c r="E187" s="39" t="s">
        <v>516</v>
      </c>
      <c r="F187" s="59">
        <f t="shared" ref="F187:K189" si="195">+F188</f>
        <v>185800340558</v>
      </c>
      <c r="G187" s="59">
        <f t="shared" si="195"/>
        <v>0</v>
      </c>
      <c r="H187" s="59">
        <f t="shared" si="195"/>
        <v>0</v>
      </c>
      <c r="I187" s="59">
        <f t="shared" si="195"/>
        <v>0</v>
      </c>
      <c r="J187" s="59">
        <f t="shared" si="195"/>
        <v>0</v>
      </c>
      <c r="K187" s="59">
        <f t="shared" si="195"/>
        <v>0</v>
      </c>
      <c r="L187" s="59">
        <f t="shared" si="155"/>
        <v>0</v>
      </c>
      <c r="M187" s="59">
        <f>+M188</f>
        <v>185800340558</v>
      </c>
      <c r="N187" s="323">
        <f t="shared" si="166"/>
        <v>2.328614655798291E-2</v>
      </c>
      <c r="O187" s="59">
        <f t="shared" ref="O187:X189" si="196">+O188</f>
        <v>0</v>
      </c>
      <c r="P187" s="59">
        <f t="shared" si="196"/>
        <v>185800340558</v>
      </c>
      <c r="Q187" s="59">
        <f t="shared" si="196"/>
        <v>0</v>
      </c>
      <c r="R187" s="59">
        <f t="shared" si="196"/>
        <v>185800340558</v>
      </c>
      <c r="S187" s="59">
        <f t="shared" si="196"/>
        <v>0</v>
      </c>
      <c r="T187" s="59">
        <f t="shared" si="196"/>
        <v>0</v>
      </c>
      <c r="U187" s="59">
        <f t="shared" si="196"/>
        <v>65349904177</v>
      </c>
      <c r="V187" s="59">
        <f t="shared" si="196"/>
        <v>120450436381</v>
      </c>
      <c r="W187" s="59">
        <f t="shared" si="196"/>
        <v>65349904177</v>
      </c>
      <c r="X187" s="59">
        <f t="shared" si="196"/>
        <v>0</v>
      </c>
      <c r="Y187" s="176">
        <f t="shared" si="169"/>
        <v>1</v>
      </c>
      <c r="Z187" s="176">
        <f t="shared" si="170"/>
        <v>0.35172112161226193</v>
      </c>
      <c r="AA187" s="176">
        <f t="shared" si="171"/>
        <v>0.35172112161226193</v>
      </c>
      <c r="AB187" s="176">
        <f t="shared" si="194"/>
        <v>0.35172112161226193</v>
      </c>
      <c r="AC187" s="177">
        <f t="shared" si="165"/>
        <v>1</v>
      </c>
    </row>
    <row r="188" spans="1:29" ht="76.5" customHeight="1" x14ac:dyDescent="0.25">
      <c r="A188" s="113" t="s">
        <v>517</v>
      </c>
      <c r="B188" s="32" t="s">
        <v>37</v>
      </c>
      <c r="C188" s="32">
        <v>10</v>
      </c>
      <c r="D188" s="32" t="s">
        <v>38</v>
      </c>
      <c r="E188" s="39" t="s">
        <v>257</v>
      </c>
      <c r="F188" s="59">
        <f t="shared" si="195"/>
        <v>185800340558</v>
      </c>
      <c r="G188" s="59">
        <f t="shared" si="195"/>
        <v>0</v>
      </c>
      <c r="H188" s="59">
        <f t="shared" si="195"/>
        <v>0</v>
      </c>
      <c r="I188" s="59">
        <f t="shared" si="195"/>
        <v>0</v>
      </c>
      <c r="J188" s="59">
        <f t="shared" si="195"/>
        <v>0</v>
      </c>
      <c r="K188" s="59">
        <f t="shared" si="195"/>
        <v>0</v>
      </c>
      <c r="L188" s="59">
        <f t="shared" si="155"/>
        <v>0</v>
      </c>
      <c r="M188" s="59">
        <f>+M189</f>
        <v>185800340558</v>
      </c>
      <c r="N188" s="323">
        <f t="shared" si="166"/>
        <v>2.328614655798291E-2</v>
      </c>
      <c r="O188" s="59">
        <f t="shared" si="196"/>
        <v>0</v>
      </c>
      <c r="P188" s="59">
        <f t="shared" si="196"/>
        <v>185800340558</v>
      </c>
      <c r="Q188" s="59">
        <f t="shared" si="196"/>
        <v>0</v>
      </c>
      <c r="R188" s="59">
        <f t="shared" si="196"/>
        <v>185800340558</v>
      </c>
      <c r="S188" s="59">
        <f t="shared" si="196"/>
        <v>0</v>
      </c>
      <c r="T188" s="59">
        <f t="shared" si="196"/>
        <v>0</v>
      </c>
      <c r="U188" s="59">
        <f t="shared" si="196"/>
        <v>65349904177</v>
      </c>
      <c r="V188" s="59">
        <f t="shared" si="196"/>
        <v>120450436381</v>
      </c>
      <c r="W188" s="59">
        <f t="shared" si="196"/>
        <v>65349904177</v>
      </c>
      <c r="X188" s="59">
        <f t="shared" si="196"/>
        <v>0</v>
      </c>
      <c r="Y188" s="176">
        <f t="shared" si="169"/>
        <v>1</v>
      </c>
      <c r="Z188" s="176">
        <f t="shared" si="170"/>
        <v>0.35172112161226193</v>
      </c>
      <c r="AA188" s="176">
        <f t="shared" si="171"/>
        <v>0.35172112161226193</v>
      </c>
      <c r="AB188" s="176">
        <f t="shared" si="194"/>
        <v>0.35172112161226193</v>
      </c>
      <c r="AC188" s="177">
        <f t="shared" si="165"/>
        <v>1</v>
      </c>
    </row>
    <row r="189" spans="1:29" ht="42" customHeight="1" x14ac:dyDescent="0.25">
      <c r="A189" s="113" t="s">
        <v>518</v>
      </c>
      <c r="B189" s="32" t="s">
        <v>37</v>
      </c>
      <c r="C189" s="32">
        <v>10</v>
      </c>
      <c r="D189" s="32" t="s">
        <v>38</v>
      </c>
      <c r="E189" s="39" t="s">
        <v>455</v>
      </c>
      <c r="F189" s="59">
        <f t="shared" si="195"/>
        <v>185800340558</v>
      </c>
      <c r="G189" s="59">
        <f t="shared" si="195"/>
        <v>0</v>
      </c>
      <c r="H189" s="59">
        <f t="shared" si="195"/>
        <v>0</v>
      </c>
      <c r="I189" s="59">
        <f t="shared" si="195"/>
        <v>0</v>
      </c>
      <c r="J189" s="59">
        <f t="shared" si="195"/>
        <v>0</v>
      </c>
      <c r="K189" s="59">
        <f t="shared" si="195"/>
        <v>0</v>
      </c>
      <c r="L189" s="59">
        <f t="shared" ref="L189:L259" si="197">+G189-H189-I189+J189-K189</f>
        <v>0</v>
      </c>
      <c r="M189" s="59">
        <f>+M190</f>
        <v>185800340558</v>
      </c>
      <c r="N189" s="323">
        <f t="shared" si="166"/>
        <v>2.328614655798291E-2</v>
      </c>
      <c r="O189" s="59">
        <f t="shared" si="196"/>
        <v>0</v>
      </c>
      <c r="P189" s="59">
        <f t="shared" si="196"/>
        <v>185800340558</v>
      </c>
      <c r="Q189" s="59">
        <f t="shared" si="196"/>
        <v>0</v>
      </c>
      <c r="R189" s="59">
        <f t="shared" si="196"/>
        <v>185800340558</v>
      </c>
      <c r="S189" s="59">
        <f t="shared" si="196"/>
        <v>0</v>
      </c>
      <c r="T189" s="59">
        <f t="shared" si="196"/>
        <v>0</v>
      </c>
      <c r="U189" s="59">
        <f t="shared" si="196"/>
        <v>65349904177</v>
      </c>
      <c r="V189" s="59">
        <f t="shared" si="196"/>
        <v>120450436381</v>
      </c>
      <c r="W189" s="59">
        <f t="shared" si="196"/>
        <v>65349904177</v>
      </c>
      <c r="X189" s="59">
        <f t="shared" si="196"/>
        <v>0</v>
      </c>
      <c r="Y189" s="176">
        <f t="shared" si="169"/>
        <v>1</v>
      </c>
      <c r="Z189" s="176">
        <f t="shared" si="170"/>
        <v>0.35172112161226193</v>
      </c>
      <c r="AA189" s="176">
        <f t="shared" si="171"/>
        <v>0.35172112161226193</v>
      </c>
      <c r="AB189" s="176">
        <f t="shared" si="194"/>
        <v>0.35172112161226193</v>
      </c>
      <c r="AC189" s="177">
        <f t="shared" si="165"/>
        <v>1</v>
      </c>
    </row>
    <row r="190" spans="1:29" ht="42" customHeight="1" x14ac:dyDescent="0.25">
      <c r="A190" s="114" t="s">
        <v>519</v>
      </c>
      <c r="B190" s="124" t="s">
        <v>37</v>
      </c>
      <c r="C190" s="43">
        <v>10</v>
      </c>
      <c r="D190" s="43" t="s">
        <v>38</v>
      </c>
      <c r="E190" s="44" t="s">
        <v>268</v>
      </c>
      <c r="F190" s="45">
        <v>185800340558</v>
      </c>
      <c r="G190" s="45">
        <v>0</v>
      </c>
      <c r="H190" s="45">
        <v>0</v>
      </c>
      <c r="I190" s="45">
        <v>0</v>
      </c>
      <c r="J190" s="45">
        <v>0</v>
      </c>
      <c r="K190" s="45">
        <v>0</v>
      </c>
      <c r="L190" s="45">
        <f t="shared" si="197"/>
        <v>0</v>
      </c>
      <c r="M190" s="46">
        <f>+F190+L190</f>
        <v>185800340558</v>
      </c>
      <c r="N190" s="86">
        <f t="shared" si="166"/>
        <v>2.328614655798291E-2</v>
      </c>
      <c r="O190" s="45">
        <v>0</v>
      </c>
      <c r="P190" s="45">
        <v>185800340558</v>
      </c>
      <c r="Q190" s="45">
        <f>M190-P190</f>
        <v>0</v>
      </c>
      <c r="R190" s="45">
        <v>185800340558</v>
      </c>
      <c r="S190" s="45">
        <f>+M190-R190</f>
        <v>0</v>
      </c>
      <c r="T190" s="45">
        <f>P190-R190</f>
        <v>0</v>
      </c>
      <c r="U190" s="45">
        <v>65349904177</v>
      </c>
      <c r="V190" s="45">
        <f>+R190-U190</f>
        <v>120450436381</v>
      </c>
      <c r="W190" s="45">
        <v>65349904177</v>
      </c>
      <c r="X190" s="48">
        <f>+U190-W190</f>
        <v>0</v>
      </c>
      <c r="Y190" s="54">
        <f t="shared" si="169"/>
        <v>1</v>
      </c>
      <c r="Z190" s="54">
        <f t="shared" si="170"/>
        <v>0.35172112161226193</v>
      </c>
      <c r="AA190" s="54">
        <f t="shared" si="171"/>
        <v>0.35172112161226193</v>
      </c>
      <c r="AB190" s="54">
        <f t="shared" si="194"/>
        <v>0.35172112161226193</v>
      </c>
      <c r="AC190" s="178">
        <f t="shared" si="165"/>
        <v>1</v>
      </c>
    </row>
    <row r="191" spans="1:29" ht="81" customHeight="1" x14ac:dyDescent="0.25">
      <c r="A191" s="113" t="s">
        <v>520</v>
      </c>
      <c r="B191" s="32" t="s">
        <v>37</v>
      </c>
      <c r="C191" s="32">
        <v>10</v>
      </c>
      <c r="D191" s="32" t="s">
        <v>38</v>
      </c>
      <c r="E191" s="39" t="s">
        <v>521</v>
      </c>
      <c r="F191" s="59">
        <f t="shared" ref="F191:K193" si="198">+F192</f>
        <v>287710998062</v>
      </c>
      <c r="G191" s="59">
        <f t="shared" si="198"/>
        <v>0</v>
      </c>
      <c r="H191" s="59">
        <f t="shared" si="198"/>
        <v>0</v>
      </c>
      <c r="I191" s="59">
        <f t="shared" si="198"/>
        <v>0</v>
      </c>
      <c r="J191" s="59">
        <f t="shared" si="198"/>
        <v>0</v>
      </c>
      <c r="K191" s="59">
        <f t="shared" si="198"/>
        <v>0</v>
      </c>
      <c r="L191" s="59">
        <f t="shared" si="197"/>
        <v>0</v>
      </c>
      <c r="M191" s="59">
        <f>+M192</f>
        <v>287710998062</v>
      </c>
      <c r="N191" s="323">
        <f t="shared" si="166"/>
        <v>3.6058494010800142E-2</v>
      </c>
      <c r="O191" s="59">
        <f t="shared" ref="O191:X193" si="199">+O192</f>
        <v>0</v>
      </c>
      <c r="P191" s="59">
        <f t="shared" si="199"/>
        <v>287710998062</v>
      </c>
      <c r="Q191" s="59">
        <f t="shared" si="199"/>
        <v>0</v>
      </c>
      <c r="R191" s="59">
        <f t="shared" si="199"/>
        <v>287710998062</v>
      </c>
      <c r="S191" s="59">
        <f t="shared" si="199"/>
        <v>0</v>
      </c>
      <c r="T191" s="59">
        <f t="shared" si="199"/>
        <v>0</v>
      </c>
      <c r="U191" s="59">
        <f t="shared" si="199"/>
        <v>125576980029</v>
      </c>
      <c r="V191" s="59">
        <f t="shared" si="199"/>
        <v>162134018033</v>
      </c>
      <c r="W191" s="59">
        <f t="shared" si="199"/>
        <v>125576980029</v>
      </c>
      <c r="X191" s="59">
        <f t="shared" si="199"/>
        <v>0</v>
      </c>
      <c r="Y191" s="176">
        <f t="shared" si="169"/>
        <v>1</v>
      </c>
      <c r="Z191" s="176">
        <f t="shared" si="170"/>
        <v>0.43646916827954874</v>
      </c>
      <c r="AA191" s="176">
        <f t="shared" si="171"/>
        <v>0.43646916827954874</v>
      </c>
      <c r="AB191" s="176">
        <f t="shared" si="194"/>
        <v>0.43646916827954874</v>
      </c>
      <c r="AC191" s="177">
        <f t="shared" si="165"/>
        <v>1</v>
      </c>
    </row>
    <row r="192" spans="1:29" ht="81" customHeight="1" x14ac:dyDescent="0.25">
      <c r="A192" s="113" t="s">
        <v>522</v>
      </c>
      <c r="B192" s="32" t="s">
        <v>37</v>
      </c>
      <c r="C192" s="32">
        <v>10</v>
      </c>
      <c r="D192" s="32" t="s">
        <v>38</v>
      </c>
      <c r="E192" s="39" t="s">
        <v>257</v>
      </c>
      <c r="F192" s="59">
        <f t="shared" si="198"/>
        <v>287710998062</v>
      </c>
      <c r="G192" s="59">
        <f t="shared" si="198"/>
        <v>0</v>
      </c>
      <c r="H192" s="59">
        <f t="shared" si="198"/>
        <v>0</v>
      </c>
      <c r="I192" s="59">
        <f t="shared" si="198"/>
        <v>0</v>
      </c>
      <c r="J192" s="59">
        <f t="shared" si="198"/>
        <v>0</v>
      </c>
      <c r="K192" s="59">
        <f t="shared" si="198"/>
        <v>0</v>
      </c>
      <c r="L192" s="59">
        <f t="shared" si="197"/>
        <v>0</v>
      </c>
      <c r="M192" s="59">
        <f>+M193</f>
        <v>287710998062</v>
      </c>
      <c r="N192" s="323">
        <f t="shared" si="166"/>
        <v>3.6058494010800142E-2</v>
      </c>
      <c r="O192" s="59">
        <f t="shared" si="199"/>
        <v>0</v>
      </c>
      <c r="P192" s="59">
        <f t="shared" si="199"/>
        <v>287710998062</v>
      </c>
      <c r="Q192" s="59">
        <f t="shared" si="199"/>
        <v>0</v>
      </c>
      <c r="R192" s="59">
        <f t="shared" si="199"/>
        <v>287710998062</v>
      </c>
      <c r="S192" s="59">
        <f t="shared" si="199"/>
        <v>0</v>
      </c>
      <c r="T192" s="59">
        <f t="shared" si="199"/>
        <v>0</v>
      </c>
      <c r="U192" s="59">
        <f t="shared" si="199"/>
        <v>125576980029</v>
      </c>
      <c r="V192" s="59">
        <f t="shared" si="199"/>
        <v>162134018033</v>
      </c>
      <c r="W192" s="59">
        <f t="shared" si="199"/>
        <v>125576980029</v>
      </c>
      <c r="X192" s="59">
        <f t="shared" si="199"/>
        <v>0</v>
      </c>
      <c r="Y192" s="176">
        <f t="shared" si="169"/>
        <v>1</v>
      </c>
      <c r="Z192" s="176">
        <f t="shared" si="170"/>
        <v>0.43646916827954874</v>
      </c>
      <c r="AA192" s="176">
        <f t="shared" si="171"/>
        <v>0.43646916827954874</v>
      </c>
      <c r="AB192" s="176">
        <f t="shared" si="194"/>
        <v>0.43646916827954874</v>
      </c>
      <c r="AC192" s="177">
        <f t="shared" si="165"/>
        <v>1</v>
      </c>
    </row>
    <row r="193" spans="1:29" ht="42" customHeight="1" x14ac:dyDescent="0.25">
      <c r="A193" s="113" t="s">
        <v>523</v>
      </c>
      <c r="B193" s="32" t="s">
        <v>37</v>
      </c>
      <c r="C193" s="32">
        <v>10</v>
      </c>
      <c r="D193" s="32" t="s">
        <v>38</v>
      </c>
      <c r="E193" s="39" t="s">
        <v>455</v>
      </c>
      <c r="F193" s="59">
        <f t="shared" si="198"/>
        <v>287710998062</v>
      </c>
      <c r="G193" s="59">
        <f t="shared" si="198"/>
        <v>0</v>
      </c>
      <c r="H193" s="59">
        <f t="shared" si="198"/>
        <v>0</v>
      </c>
      <c r="I193" s="59">
        <f t="shared" si="198"/>
        <v>0</v>
      </c>
      <c r="J193" s="59">
        <f t="shared" si="198"/>
        <v>0</v>
      </c>
      <c r="K193" s="59">
        <f t="shared" si="198"/>
        <v>0</v>
      </c>
      <c r="L193" s="59">
        <f t="shared" si="197"/>
        <v>0</v>
      </c>
      <c r="M193" s="59">
        <f>+M194</f>
        <v>287710998062</v>
      </c>
      <c r="N193" s="323">
        <f t="shared" si="166"/>
        <v>3.6058494010800142E-2</v>
      </c>
      <c r="O193" s="59">
        <f t="shared" si="199"/>
        <v>0</v>
      </c>
      <c r="P193" s="59">
        <f t="shared" si="199"/>
        <v>287710998062</v>
      </c>
      <c r="Q193" s="59">
        <f t="shared" si="199"/>
        <v>0</v>
      </c>
      <c r="R193" s="59">
        <f t="shared" si="199"/>
        <v>287710998062</v>
      </c>
      <c r="S193" s="59">
        <f t="shared" si="199"/>
        <v>0</v>
      </c>
      <c r="T193" s="59">
        <f t="shared" si="199"/>
        <v>0</v>
      </c>
      <c r="U193" s="59">
        <f t="shared" si="199"/>
        <v>125576980029</v>
      </c>
      <c r="V193" s="59">
        <f t="shared" si="199"/>
        <v>162134018033</v>
      </c>
      <c r="W193" s="59">
        <f t="shared" si="199"/>
        <v>125576980029</v>
      </c>
      <c r="X193" s="59">
        <f t="shared" si="199"/>
        <v>0</v>
      </c>
      <c r="Y193" s="176">
        <f t="shared" si="169"/>
        <v>1</v>
      </c>
      <c r="Z193" s="176">
        <f t="shared" si="170"/>
        <v>0.43646916827954874</v>
      </c>
      <c r="AA193" s="176">
        <f t="shared" si="171"/>
        <v>0.43646916827954874</v>
      </c>
      <c r="AB193" s="176">
        <f t="shared" si="194"/>
        <v>0.43646916827954874</v>
      </c>
      <c r="AC193" s="177">
        <f t="shared" si="165"/>
        <v>1</v>
      </c>
    </row>
    <row r="194" spans="1:29" ht="42" customHeight="1" x14ac:dyDescent="0.25">
      <c r="A194" s="114" t="s">
        <v>524</v>
      </c>
      <c r="B194" s="43" t="s">
        <v>37</v>
      </c>
      <c r="C194" s="43">
        <v>10</v>
      </c>
      <c r="D194" s="43" t="s">
        <v>38</v>
      </c>
      <c r="E194" s="44" t="s">
        <v>268</v>
      </c>
      <c r="F194" s="45">
        <v>287710998062</v>
      </c>
      <c r="G194" s="45">
        <v>0</v>
      </c>
      <c r="H194" s="45">
        <v>0</v>
      </c>
      <c r="I194" s="45">
        <v>0</v>
      </c>
      <c r="J194" s="45">
        <v>0</v>
      </c>
      <c r="K194" s="45">
        <v>0</v>
      </c>
      <c r="L194" s="45">
        <f t="shared" si="197"/>
        <v>0</v>
      </c>
      <c r="M194" s="46">
        <f>+F194+L194</f>
        <v>287710998062</v>
      </c>
      <c r="N194" s="86">
        <f t="shared" si="166"/>
        <v>3.6058494010800142E-2</v>
      </c>
      <c r="O194" s="45">
        <v>0</v>
      </c>
      <c r="P194" s="45">
        <v>287710998062</v>
      </c>
      <c r="Q194" s="45">
        <f>M194-P194</f>
        <v>0</v>
      </c>
      <c r="R194" s="45">
        <v>287710998062</v>
      </c>
      <c r="S194" s="45">
        <f>+M194-R194</f>
        <v>0</v>
      </c>
      <c r="T194" s="45">
        <f>P194-R194</f>
        <v>0</v>
      </c>
      <c r="U194" s="45">
        <v>125576980029</v>
      </c>
      <c r="V194" s="45">
        <f>+R194-U194</f>
        <v>162134018033</v>
      </c>
      <c r="W194" s="45">
        <v>125576980029</v>
      </c>
      <c r="X194" s="48">
        <f>+U194-W194</f>
        <v>0</v>
      </c>
      <c r="Y194" s="54">
        <f t="shared" si="169"/>
        <v>1</v>
      </c>
      <c r="Z194" s="54">
        <f t="shared" si="170"/>
        <v>0.43646916827954874</v>
      </c>
      <c r="AA194" s="54">
        <f t="shared" si="171"/>
        <v>0.43646916827954874</v>
      </c>
      <c r="AB194" s="54">
        <f t="shared" si="194"/>
        <v>0.43646916827954874</v>
      </c>
      <c r="AC194" s="178">
        <f t="shared" si="165"/>
        <v>1</v>
      </c>
    </row>
    <row r="195" spans="1:29" ht="78.75" customHeight="1" x14ac:dyDescent="0.25">
      <c r="A195" s="113" t="s">
        <v>525</v>
      </c>
      <c r="B195" s="32" t="s">
        <v>37</v>
      </c>
      <c r="C195" s="32">
        <v>10</v>
      </c>
      <c r="D195" s="32" t="s">
        <v>38</v>
      </c>
      <c r="E195" s="39" t="s">
        <v>526</v>
      </c>
      <c r="F195" s="59">
        <f t="shared" ref="F195:K197" si="200">+F196</f>
        <v>346789396196</v>
      </c>
      <c r="G195" s="59">
        <f t="shared" si="200"/>
        <v>0</v>
      </c>
      <c r="H195" s="59">
        <f t="shared" si="200"/>
        <v>0</v>
      </c>
      <c r="I195" s="59">
        <f t="shared" si="200"/>
        <v>0</v>
      </c>
      <c r="J195" s="59">
        <f t="shared" si="200"/>
        <v>0</v>
      </c>
      <c r="K195" s="59">
        <f t="shared" si="200"/>
        <v>0</v>
      </c>
      <c r="L195" s="59">
        <f t="shared" si="197"/>
        <v>0</v>
      </c>
      <c r="M195" s="59">
        <f>+M196</f>
        <v>346789396196</v>
      </c>
      <c r="N195" s="323">
        <f t="shared" si="166"/>
        <v>4.3462722836364334E-2</v>
      </c>
      <c r="O195" s="59">
        <f t="shared" ref="O195:X197" si="201">+O196</f>
        <v>0</v>
      </c>
      <c r="P195" s="59">
        <f t="shared" si="201"/>
        <v>346789396196</v>
      </c>
      <c r="Q195" s="59">
        <f t="shared" si="201"/>
        <v>0</v>
      </c>
      <c r="R195" s="59">
        <f t="shared" si="201"/>
        <v>346789396196</v>
      </c>
      <c r="S195" s="59">
        <f t="shared" si="201"/>
        <v>0</v>
      </c>
      <c r="T195" s="59">
        <f t="shared" si="201"/>
        <v>0</v>
      </c>
      <c r="U195" s="59">
        <f t="shared" si="201"/>
        <v>116840067369</v>
      </c>
      <c r="V195" s="59">
        <f t="shared" si="201"/>
        <v>229949328827</v>
      </c>
      <c r="W195" s="59">
        <f t="shared" si="201"/>
        <v>116840067369</v>
      </c>
      <c r="X195" s="59">
        <f t="shared" si="201"/>
        <v>0</v>
      </c>
      <c r="Y195" s="176">
        <f t="shared" si="169"/>
        <v>1</v>
      </c>
      <c r="Z195" s="176">
        <f t="shared" si="170"/>
        <v>0.33691937715120851</v>
      </c>
      <c r="AA195" s="176">
        <f t="shared" si="171"/>
        <v>0.33691937715120851</v>
      </c>
      <c r="AB195" s="176">
        <f t="shared" si="194"/>
        <v>0.33691937715120851</v>
      </c>
      <c r="AC195" s="177">
        <f t="shared" si="165"/>
        <v>1</v>
      </c>
    </row>
    <row r="196" spans="1:29" ht="78.75" customHeight="1" x14ac:dyDescent="0.25">
      <c r="A196" s="113" t="s">
        <v>527</v>
      </c>
      <c r="B196" s="32" t="s">
        <v>37</v>
      </c>
      <c r="C196" s="32">
        <v>10</v>
      </c>
      <c r="D196" s="32" t="s">
        <v>38</v>
      </c>
      <c r="E196" s="39" t="s">
        <v>257</v>
      </c>
      <c r="F196" s="59">
        <f t="shared" si="200"/>
        <v>346789396196</v>
      </c>
      <c r="G196" s="59">
        <f t="shared" si="200"/>
        <v>0</v>
      </c>
      <c r="H196" s="59">
        <f t="shared" si="200"/>
        <v>0</v>
      </c>
      <c r="I196" s="59">
        <f t="shared" si="200"/>
        <v>0</v>
      </c>
      <c r="J196" s="59">
        <f t="shared" si="200"/>
        <v>0</v>
      </c>
      <c r="K196" s="59">
        <f t="shared" si="200"/>
        <v>0</v>
      </c>
      <c r="L196" s="59">
        <f t="shared" si="197"/>
        <v>0</v>
      </c>
      <c r="M196" s="59">
        <f>+M197</f>
        <v>346789396196</v>
      </c>
      <c r="N196" s="323">
        <f t="shared" si="166"/>
        <v>4.3462722836364334E-2</v>
      </c>
      <c r="O196" s="59">
        <f t="shared" si="201"/>
        <v>0</v>
      </c>
      <c r="P196" s="59">
        <f t="shared" si="201"/>
        <v>346789396196</v>
      </c>
      <c r="Q196" s="59">
        <f t="shared" si="201"/>
        <v>0</v>
      </c>
      <c r="R196" s="59">
        <f t="shared" si="201"/>
        <v>346789396196</v>
      </c>
      <c r="S196" s="59">
        <f t="shared" si="201"/>
        <v>0</v>
      </c>
      <c r="T196" s="59">
        <f t="shared" si="201"/>
        <v>0</v>
      </c>
      <c r="U196" s="59">
        <f t="shared" si="201"/>
        <v>116840067369</v>
      </c>
      <c r="V196" s="59">
        <f t="shared" si="201"/>
        <v>229949328827</v>
      </c>
      <c r="W196" s="59">
        <f t="shared" si="201"/>
        <v>116840067369</v>
      </c>
      <c r="X196" s="59">
        <f t="shared" si="201"/>
        <v>0</v>
      </c>
      <c r="Y196" s="176">
        <f t="shared" si="169"/>
        <v>1</v>
      </c>
      <c r="Z196" s="176">
        <f t="shared" si="170"/>
        <v>0.33691937715120851</v>
      </c>
      <c r="AA196" s="176">
        <f t="shared" si="171"/>
        <v>0.33691937715120851</v>
      </c>
      <c r="AB196" s="176">
        <f t="shared" si="194"/>
        <v>0.33691937715120851</v>
      </c>
      <c r="AC196" s="177">
        <f t="shared" si="165"/>
        <v>1</v>
      </c>
    </row>
    <row r="197" spans="1:29" ht="42" customHeight="1" x14ac:dyDescent="0.25">
      <c r="A197" s="113" t="s">
        <v>528</v>
      </c>
      <c r="B197" s="32" t="s">
        <v>37</v>
      </c>
      <c r="C197" s="32">
        <v>10</v>
      </c>
      <c r="D197" s="32" t="s">
        <v>38</v>
      </c>
      <c r="E197" s="39" t="s">
        <v>455</v>
      </c>
      <c r="F197" s="59">
        <f t="shared" si="200"/>
        <v>346789396196</v>
      </c>
      <c r="G197" s="59">
        <f t="shared" si="200"/>
        <v>0</v>
      </c>
      <c r="H197" s="59">
        <f t="shared" si="200"/>
        <v>0</v>
      </c>
      <c r="I197" s="59">
        <f t="shared" si="200"/>
        <v>0</v>
      </c>
      <c r="J197" s="59">
        <f t="shared" si="200"/>
        <v>0</v>
      </c>
      <c r="K197" s="59">
        <f t="shared" si="200"/>
        <v>0</v>
      </c>
      <c r="L197" s="59">
        <f t="shared" si="197"/>
        <v>0</v>
      </c>
      <c r="M197" s="59">
        <f>+M198</f>
        <v>346789396196</v>
      </c>
      <c r="N197" s="323">
        <f t="shared" si="166"/>
        <v>4.3462722836364334E-2</v>
      </c>
      <c r="O197" s="59">
        <f t="shared" si="201"/>
        <v>0</v>
      </c>
      <c r="P197" s="59">
        <f t="shared" si="201"/>
        <v>346789396196</v>
      </c>
      <c r="Q197" s="59">
        <f t="shared" si="201"/>
        <v>0</v>
      </c>
      <c r="R197" s="59">
        <f t="shared" si="201"/>
        <v>346789396196</v>
      </c>
      <c r="S197" s="59">
        <f t="shared" si="201"/>
        <v>0</v>
      </c>
      <c r="T197" s="59">
        <f t="shared" si="201"/>
        <v>0</v>
      </c>
      <c r="U197" s="59">
        <f t="shared" si="201"/>
        <v>116840067369</v>
      </c>
      <c r="V197" s="59">
        <f t="shared" si="201"/>
        <v>229949328827</v>
      </c>
      <c r="W197" s="59">
        <f t="shared" si="201"/>
        <v>116840067369</v>
      </c>
      <c r="X197" s="59">
        <f t="shared" si="201"/>
        <v>0</v>
      </c>
      <c r="Y197" s="176">
        <f t="shared" si="169"/>
        <v>1</v>
      </c>
      <c r="Z197" s="176">
        <f t="shared" si="170"/>
        <v>0.33691937715120851</v>
      </c>
      <c r="AA197" s="176">
        <f t="shared" si="171"/>
        <v>0.33691937715120851</v>
      </c>
      <c r="AB197" s="176">
        <f t="shared" si="194"/>
        <v>0.33691937715120851</v>
      </c>
      <c r="AC197" s="177">
        <f t="shared" si="165"/>
        <v>1</v>
      </c>
    </row>
    <row r="198" spans="1:29" ht="42" customHeight="1" x14ac:dyDescent="0.25">
      <c r="A198" s="114" t="s">
        <v>529</v>
      </c>
      <c r="B198" s="43" t="s">
        <v>37</v>
      </c>
      <c r="C198" s="43">
        <v>10</v>
      </c>
      <c r="D198" s="43" t="s">
        <v>38</v>
      </c>
      <c r="E198" s="44" t="s">
        <v>268</v>
      </c>
      <c r="F198" s="45">
        <v>346789396196</v>
      </c>
      <c r="G198" s="45">
        <v>0</v>
      </c>
      <c r="H198" s="45">
        <v>0</v>
      </c>
      <c r="I198" s="45">
        <v>0</v>
      </c>
      <c r="J198" s="45">
        <v>0</v>
      </c>
      <c r="K198" s="45">
        <v>0</v>
      </c>
      <c r="L198" s="45">
        <f t="shared" si="197"/>
        <v>0</v>
      </c>
      <c r="M198" s="46">
        <f>+F198+L198</f>
        <v>346789396196</v>
      </c>
      <c r="N198" s="86">
        <f t="shared" si="166"/>
        <v>4.3462722836364334E-2</v>
      </c>
      <c r="O198" s="45">
        <v>0</v>
      </c>
      <c r="P198" s="45">
        <v>346789396196</v>
      </c>
      <c r="Q198" s="45">
        <f>M198-P198</f>
        <v>0</v>
      </c>
      <c r="R198" s="45">
        <v>346789396196</v>
      </c>
      <c r="S198" s="45">
        <f>+M198-R198</f>
        <v>0</v>
      </c>
      <c r="T198" s="45">
        <f>P198-R198</f>
        <v>0</v>
      </c>
      <c r="U198" s="45">
        <v>116840067369</v>
      </c>
      <c r="V198" s="45">
        <f>+R198-U198</f>
        <v>229949328827</v>
      </c>
      <c r="W198" s="45">
        <v>116840067369</v>
      </c>
      <c r="X198" s="48">
        <f>+U198-W198</f>
        <v>0</v>
      </c>
      <c r="Y198" s="54">
        <f t="shared" si="169"/>
        <v>1</v>
      </c>
      <c r="Z198" s="54">
        <f t="shared" si="170"/>
        <v>0.33691937715120851</v>
      </c>
      <c r="AA198" s="54">
        <f t="shared" si="171"/>
        <v>0.33691937715120851</v>
      </c>
      <c r="AB198" s="54">
        <f t="shared" si="194"/>
        <v>0.33691937715120851</v>
      </c>
      <c r="AC198" s="178">
        <f t="shared" si="165"/>
        <v>1</v>
      </c>
    </row>
    <row r="199" spans="1:29" ht="84" customHeight="1" x14ac:dyDescent="0.25">
      <c r="A199" s="113" t="s">
        <v>530</v>
      </c>
      <c r="B199" s="32" t="s">
        <v>37</v>
      </c>
      <c r="C199" s="32">
        <v>10</v>
      </c>
      <c r="D199" s="32" t="s">
        <v>38</v>
      </c>
      <c r="E199" s="39" t="s">
        <v>531</v>
      </c>
      <c r="F199" s="59">
        <f t="shared" ref="F199:K201" si="202">+F200</f>
        <v>185507978705</v>
      </c>
      <c r="G199" s="59">
        <f t="shared" si="202"/>
        <v>0</v>
      </c>
      <c r="H199" s="59">
        <f t="shared" si="202"/>
        <v>0</v>
      </c>
      <c r="I199" s="59">
        <f t="shared" si="202"/>
        <v>0</v>
      </c>
      <c r="J199" s="59">
        <f t="shared" si="202"/>
        <v>0</v>
      </c>
      <c r="K199" s="59">
        <f t="shared" si="202"/>
        <v>0</v>
      </c>
      <c r="L199" s="59">
        <f t="shared" si="197"/>
        <v>0</v>
      </c>
      <c r="M199" s="59">
        <f>+M200</f>
        <v>185507978705</v>
      </c>
      <c r="N199" s="323">
        <f t="shared" si="166"/>
        <v>2.3249505177582445E-2</v>
      </c>
      <c r="O199" s="59">
        <f t="shared" ref="O199:X201" si="203">+O200</f>
        <v>0</v>
      </c>
      <c r="P199" s="59">
        <f t="shared" si="203"/>
        <v>185507978705</v>
      </c>
      <c r="Q199" s="59">
        <f t="shared" si="203"/>
        <v>0</v>
      </c>
      <c r="R199" s="59">
        <f t="shared" si="203"/>
        <v>185507978705</v>
      </c>
      <c r="S199" s="59">
        <f t="shared" si="203"/>
        <v>0</v>
      </c>
      <c r="T199" s="59">
        <f t="shared" si="203"/>
        <v>0</v>
      </c>
      <c r="U199" s="59">
        <f t="shared" si="203"/>
        <v>79269234399</v>
      </c>
      <c r="V199" s="59">
        <f t="shared" si="203"/>
        <v>106238744306</v>
      </c>
      <c r="W199" s="59">
        <f t="shared" si="203"/>
        <v>79269234399</v>
      </c>
      <c r="X199" s="59">
        <f t="shared" si="203"/>
        <v>0</v>
      </c>
      <c r="Y199" s="176">
        <f t="shared" si="169"/>
        <v>1</v>
      </c>
      <c r="Z199" s="176">
        <f t="shared" si="170"/>
        <v>0.42730902979141488</v>
      </c>
      <c r="AA199" s="176">
        <f t="shared" si="171"/>
        <v>0.42730902979141488</v>
      </c>
      <c r="AB199" s="176">
        <f t="shared" si="194"/>
        <v>0.42730902979141488</v>
      </c>
      <c r="AC199" s="177">
        <f t="shared" ref="AC199:AC230" si="204">+W199/U199</f>
        <v>1</v>
      </c>
    </row>
    <row r="200" spans="1:29" ht="84" customHeight="1" x14ac:dyDescent="0.25">
      <c r="A200" s="113" t="s">
        <v>532</v>
      </c>
      <c r="B200" s="32" t="s">
        <v>37</v>
      </c>
      <c r="C200" s="32">
        <v>10</v>
      </c>
      <c r="D200" s="32" t="s">
        <v>38</v>
      </c>
      <c r="E200" s="39" t="s">
        <v>257</v>
      </c>
      <c r="F200" s="59">
        <f t="shared" si="202"/>
        <v>185507978705</v>
      </c>
      <c r="G200" s="59">
        <f t="shared" si="202"/>
        <v>0</v>
      </c>
      <c r="H200" s="59">
        <f t="shared" si="202"/>
        <v>0</v>
      </c>
      <c r="I200" s="59">
        <f t="shared" si="202"/>
        <v>0</v>
      </c>
      <c r="J200" s="59">
        <f t="shared" si="202"/>
        <v>0</v>
      </c>
      <c r="K200" s="59">
        <f t="shared" si="202"/>
        <v>0</v>
      </c>
      <c r="L200" s="59">
        <f t="shared" si="197"/>
        <v>0</v>
      </c>
      <c r="M200" s="59">
        <f>+M201</f>
        <v>185507978705</v>
      </c>
      <c r="N200" s="323">
        <f t="shared" si="166"/>
        <v>2.3249505177582445E-2</v>
      </c>
      <c r="O200" s="59">
        <f t="shared" si="203"/>
        <v>0</v>
      </c>
      <c r="P200" s="59">
        <f t="shared" si="203"/>
        <v>185507978705</v>
      </c>
      <c r="Q200" s="59">
        <f t="shared" si="203"/>
        <v>0</v>
      </c>
      <c r="R200" s="59">
        <f t="shared" si="203"/>
        <v>185507978705</v>
      </c>
      <c r="S200" s="59">
        <f t="shared" si="203"/>
        <v>0</v>
      </c>
      <c r="T200" s="59">
        <f t="shared" si="203"/>
        <v>0</v>
      </c>
      <c r="U200" s="59">
        <f t="shared" si="203"/>
        <v>79269234399</v>
      </c>
      <c r="V200" s="59">
        <f t="shared" si="203"/>
        <v>106238744306</v>
      </c>
      <c r="W200" s="59">
        <f t="shared" si="203"/>
        <v>79269234399</v>
      </c>
      <c r="X200" s="59">
        <f t="shared" si="203"/>
        <v>0</v>
      </c>
      <c r="Y200" s="176">
        <f t="shared" si="169"/>
        <v>1</v>
      </c>
      <c r="Z200" s="176">
        <f t="shared" si="170"/>
        <v>0.42730902979141488</v>
      </c>
      <c r="AA200" s="176">
        <f t="shared" si="171"/>
        <v>0.42730902979141488</v>
      </c>
      <c r="AB200" s="176">
        <f t="shared" si="194"/>
        <v>0.42730902979141488</v>
      </c>
      <c r="AC200" s="177">
        <f t="shared" si="204"/>
        <v>1</v>
      </c>
    </row>
    <row r="201" spans="1:29" ht="42" customHeight="1" x14ac:dyDescent="0.25">
      <c r="A201" s="113" t="s">
        <v>533</v>
      </c>
      <c r="B201" s="32" t="s">
        <v>37</v>
      </c>
      <c r="C201" s="32">
        <v>10</v>
      </c>
      <c r="D201" s="32" t="s">
        <v>38</v>
      </c>
      <c r="E201" s="39" t="s">
        <v>455</v>
      </c>
      <c r="F201" s="59">
        <f t="shared" si="202"/>
        <v>185507978705</v>
      </c>
      <c r="G201" s="59">
        <f t="shared" si="202"/>
        <v>0</v>
      </c>
      <c r="H201" s="59">
        <f t="shared" si="202"/>
        <v>0</v>
      </c>
      <c r="I201" s="59">
        <f t="shared" si="202"/>
        <v>0</v>
      </c>
      <c r="J201" s="59">
        <f t="shared" si="202"/>
        <v>0</v>
      </c>
      <c r="K201" s="59">
        <f t="shared" si="202"/>
        <v>0</v>
      </c>
      <c r="L201" s="59">
        <f t="shared" si="197"/>
        <v>0</v>
      </c>
      <c r="M201" s="59">
        <f>+M202</f>
        <v>185507978705</v>
      </c>
      <c r="N201" s="323">
        <f t="shared" ref="N201:N264" si="205">M201/$M$311</f>
        <v>2.3249505177582445E-2</v>
      </c>
      <c r="O201" s="59">
        <f t="shared" si="203"/>
        <v>0</v>
      </c>
      <c r="P201" s="59">
        <f t="shared" si="203"/>
        <v>185507978705</v>
      </c>
      <c r="Q201" s="59">
        <f t="shared" si="203"/>
        <v>0</v>
      </c>
      <c r="R201" s="59">
        <f t="shared" si="203"/>
        <v>185507978705</v>
      </c>
      <c r="S201" s="59">
        <f t="shared" si="203"/>
        <v>0</v>
      </c>
      <c r="T201" s="59">
        <f t="shared" si="203"/>
        <v>0</v>
      </c>
      <c r="U201" s="59">
        <f t="shared" si="203"/>
        <v>79269234399</v>
      </c>
      <c r="V201" s="59">
        <f t="shared" si="203"/>
        <v>106238744306</v>
      </c>
      <c r="W201" s="59">
        <f t="shared" si="203"/>
        <v>79269234399</v>
      </c>
      <c r="X201" s="59">
        <f t="shared" si="203"/>
        <v>0</v>
      </c>
      <c r="Y201" s="176">
        <f t="shared" si="169"/>
        <v>1</v>
      </c>
      <c r="Z201" s="176">
        <f t="shared" si="170"/>
        <v>0.42730902979141488</v>
      </c>
      <c r="AA201" s="176">
        <f t="shared" si="171"/>
        <v>0.42730902979141488</v>
      </c>
      <c r="AB201" s="176">
        <f t="shared" si="194"/>
        <v>0.42730902979141488</v>
      </c>
      <c r="AC201" s="177">
        <f t="shared" si="204"/>
        <v>1</v>
      </c>
    </row>
    <row r="202" spans="1:29" ht="42" customHeight="1" x14ac:dyDescent="0.25">
      <c r="A202" s="114" t="s">
        <v>534</v>
      </c>
      <c r="B202" s="43" t="s">
        <v>37</v>
      </c>
      <c r="C202" s="43">
        <v>10</v>
      </c>
      <c r="D202" s="43" t="s">
        <v>38</v>
      </c>
      <c r="E202" s="44" t="s">
        <v>268</v>
      </c>
      <c r="F202" s="45">
        <v>185507978705</v>
      </c>
      <c r="G202" s="45">
        <v>0</v>
      </c>
      <c r="H202" s="45">
        <v>0</v>
      </c>
      <c r="I202" s="45">
        <v>0</v>
      </c>
      <c r="J202" s="45">
        <v>0</v>
      </c>
      <c r="K202" s="45">
        <v>0</v>
      </c>
      <c r="L202" s="45">
        <f t="shared" si="197"/>
        <v>0</v>
      </c>
      <c r="M202" s="46">
        <f>+F202+L202</f>
        <v>185507978705</v>
      </c>
      <c r="N202" s="86">
        <f t="shared" si="205"/>
        <v>2.3249505177582445E-2</v>
      </c>
      <c r="O202" s="45">
        <v>0</v>
      </c>
      <c r="P202" s="45">
        <v>185507978705</v>
      </c>
      <c r="Q202" s="45">
        <f>M202-P202</f>
        <v>0</v>
      </c>
      <c r="R202" s="45">
        <v>185507978705</v>
      </c>
      <c r="S202" s="45">
        <f>+M202-R202</f>
        <v>0</v>
      </c>
      <c r="T202" s="45">
        <f>P202-R202</f>
        <v>0</v>
      </c>
      <c r="U202" s="45">
        <v>79269234399</v>
      </c>
      <c r="V202" s="45">
        <f>+R202-U202</f>
        <v>106238744306</v>
      </c>
      <c r="W202" s="45">
        <v>79269234399</v>
      </c>
      <c r="X202" s="48">
        <f>+U202-W202</f>
        <v>0</v>
      </c>
      <c r="Y202" s="54">
        <f t="shared" si="169"/>
        <v>1</v>
      </c>
      <c r="Z202" s="54">
        <f t="shared" si="170"/>
        <v>0.42730902979141488</v>
      </c>
      <c r="AA202" s="54">
        <f t="shared" si="171"/>
        <v>0.42730902979141488</v>
      </c>
      <c r="AB202" s="54">
        <f t="shared" si="194"/>
        <v>0.42730902979141488</v>
      </c>
      <c r="AC202" s="178">
        <f t="shared" si="204"/>
        <v>1</v>
      </c>
    </row>
    <row r="203" spans="1:29" ht="69.75" customHeight="1" x14ac:dyDescent="0.25">
      <c r="A203" s="113" t="s">
        <v>535</v>
      </c>
      <c r="B203" s="32" t="s">
        <v>37</v>
      </c>
      <c r="C203" s="32">
        <v>10</v>
      </c>
      <c r="D203" s="32" t="s">
        <v>38</v>
      </c>
      <c r="E203" s="39" t="s">
        <v>536</v>
      </c>
      <c r="F203" s="59">
        <f t="shared" ref="F203:K205" si="206">+F204</f>
        <v>426796535893</v>
      </c>
      <c r="G203" s="59">
        <f t="shared" si="206"/>
        <v>0</v>
      </c>
      <c r="H203" s="59">
        <f t="shared" si="206"/>
        <v>0</v>
      </c>
      <c r="I203" s="59">
        <f t="shared" si="206"/>
        <v>0</v>
      </c>
      <c r="J203" s="59">
        <f t="shared" si="206"/>
        <v>0</v>
      </c>
      <c r="K203" s="59">
        <f t="shared" si="206"/>
        <v>0</v>
      </c>
      <c r="L203" s="59">
        <f t="shared" si="197"/>
        <v>0</v>
      </c>
      <c r="M203" s="59">
        <f>+M204</f>
        <v>426796535893</v>
      </c>
      <c r="N203" s="323">
        <f t="shared" si="205"/>
        <v>5.3489927173418696E-2</v>
      </c>
      <c r="O203" s="59">
        <f t="shared" ref="O203:X205" si="207">+O204</f>
        <v>0</v>
      </c>
      <c r="P203" s="59">
        <f t="shared" si="207"/>
        <v>426796535893</v>
      </c>
      <c r="Q203" s="59">
        <f t="shared" si="207"/>
        <v>0</v>
      </c>
      <c r="R203" s="59">
        <f t="shared" si="207"/>
        <v>426796535893</v>
      </c>
      <c r="S203" s="59">
        <f t="shared" si="207"/>
        <v>0</v>
      </c>
      <c r="T203" s="59">
        <f t="shared" si="207"/>
        <v>0</v>
      </c>
      <c r="U203" s="59">
        <f t="shared" si="207"/>
        <v>127100210623</v>
      </c>
      <c r="V203" s="59">
        <f t="shared" si="207"/>
        <v>299696325270</v>
      </c>
      <c r="W203" s="59">
        <f t="shared" si="207"/>
        <v>127100210623</v>
      </c>
      <c r="X203" s="59">
        <f t="shared" si="207"/>
        <v>0</v>
      </c>
      <c r="Y203" s="176">
        <f t="shared" ref="Y203:Y266" si="208">+R203/M203</f>
        <v>1</v>
      </c>
      <c r="Z203" s="176">
        <f t="shared" ref="Z203:Z266" si="209">+U203/M203</f>
        <v>0.29780047384186042</v>
      </c>
      <c r="AA203" s="176">
        <f t="shared" ref="AA203:AA266" si="210">+W203/M203</f>
        <v>0.29780047384186042</v>
      </c>
      <c r="AB203" s="176">
        <f t="shared" si="194"/>
        <v>0.29780047384186042</v>
      </c>
      <c r="AC203" s="177">
        <f t="shared" si="204"/>
        <v>1</v>
      </c>
    </row>
    <row r="204" spans="1:29" ht="81.75" customHeight="1" x14ac:dyDescent="0.25">
      <c r="A204" s="113" t="s">
        <v>537</v>
      </c>
      <c r="B204" s="32" t="s">
        <v>37</v>
      </c>
      <c r="C204" s="32">
        <v>10</v>
      </c>
      <c r="D204" s="32" t="s">
        <v>38</v>
      </c>
      <c r="E204" s="39" t="s">
        <v>257</v>
      </c>
      <c r="F204" s="59">
        <f t="shared" si="206"/>
        <v>426796535893</v>
      </c>
      <c r="G204" s="59">
        <f t="shared" si="206"/>
        <v>0</v>
      </c>
      <c r="H204" s="59">
        <f t="shared" si="206"/>
        <v>0</v>
      </c>
      <c r="I204" s="59">
        <f t="shared" si="206"/>
        <v>0</v>
      </c>
      <c r="J204" s="59">
        <f t="shared" si="206"/>
        <v>0</v>
      </c>
      <c r="K204" s="59">
        <f t="shared" si="206"/>
        <v>0</v>
      </c>
      <c r="L204" s="59">
        <f t="shared" si="197"/>
        <v>0</v>
      </c>
      <c r="M204" s="59">
        <f>+M205</f>
        <v>426796535893</v>
      </c>
      <c r="N204" s="323">
        <f t="shared" si="205"/>
        <v>5.3489927173418696E-2</v>
      </c>
      <c r="O204" s="59">
        <f t="shared" si="207"/>
        <v>0</v>
      </c>
      <c r="P204" s="59">
        <f t="shared" si="207"/>
        <v>426796535893</v>
      </c>
      <c r="Q204" s="59">
        <f t="shared" si="207"/>
        <v>0</v>
      </c>
      <c r="R204" s="59">
        <f t="shared" si="207"/>
        <v>426796535893</v>
      </c>
      <c r="S204" s="59">
        <f t="shared" si="207"/>
        <v>0</v>
      </c>
      <c r="T204" s="59">
        <f t="shared" si="207"/>
        <v>0</v>
      </c>
      <c r="U204" s="59">
        <f t="shared" si="207"/>
        <v>127100210623</v>
      </c>
      <c r="V204" s="59">
        <f t="shared" si="207"/>
        <v>299696325270</v>
      </c>
      <c r="W204" s="59">
        <f t="shared" si="207"/>
        <v>127100210623</v>
      </c>
      <c r="X204" s="59">
        <f t="shared" si="207"/>
        <v>0</v>
      </c>
      <c r="Y204" s="176">
        <f t="shared" si="208"/>
        <v>1</v>
      </c>
      <c r="Z204" s="176">
        <f t="shared" si="209"/>
        <v>0.29780047384186042</v>
      </c>
      <c r="AA204" s="176">
        <f t="shared" si="210"/>
        <v>0.29780047384186042</v>
      </c>
      <c r="AB204" s="176">
        <f t="shared" si="194"/>
        <v>0.29780047384186042</v>
      </c>
      <c r="AC204" s="177">
        <f t="shared" si="204"/>
        <v>1</v>
      </c>
    </row>
    <row r="205" spans="1:29" ht="42" customHeight="1" x14ac:dyDescent="0.25">
      <c r="A205" s="113" t="s">
        <v>538</v>
      </c>
      <c r="B205" s="32" t="s">
        <v>37</v>
      </c>
      <c r="C205" s="32">
        <v>10</v>
      </c>
      <c r="D205" s="32" t="s">
        <v>38</v>
      </c>
      <c r="E205" s="39" t="s">
        <v>455</v>
      </c>
      <c r="F205" s="59">
        <f t="shared" si="206"/>
        <v>426796535893</v>
      </c>
      <c r="G205" s="59">
        <f t="shared" si="206"/>
        <v>0</v>
      </c>
      <c r="H205" s="59">
        <f t="shared" si="206"/>
        <v>0</v>
      </c>
      <c r="I205" s="59">
        <f t="shared" si="206"/>
        <v>0</v>
      </c>
      <c r="J205" s="59">
        <f t="shared" si="206"/>
        <v>0</v>
      </c>
      <c r="K205" s="59">
        <f t="shared" si="206"/>
        <v>0</v>
      </c>
      <c r="L205" s="59">
        <f t="shared" si="197"/>
        <v>0</v>
      </c>
      <c r="M205" s="59">
        <f>+M206</f>
        <v>426796535893</v>
      </c>
      <c r="N205" s="323">
        <f t="shared" si="205"/>
        <v>5.3489927173418696E-2</v>
      </c>
      <c r="O205" s="59">
        <f t="shared" si="207"/>
        <v>0</v>
      </c>
      <c r="P205" s="59">
        <f t="shared" si="207"/>
        <v>426796535893</v>
      </c>
      <c r="Q205" s="59">
        <f t="shared" si="207"/>
        <v>0</v>
      </c>
      <c r="R205" s="59">
        <f t="shared" si="207"/>
        <v>426796535893</v>
      </c>
      <c r="S205" s="59">
        <f t="shared" si="207"/>
        <v>0</v>
      </c>
      <c r="T205" s="59">
        <f t="shared" si="207"/>
        <v>0</v>
      </c>
      <c r="U205" s="59">
        <f t="shared" si="207"/>
        <v>127100210623</v>
      </c>
      <c r="V205" s="59">
        <f t="shared" si="207"/>
        <v>299696325270</v>
      </c>
      <c r="W205" s="59">
        <f t="shared" si="207"/>
        <v>127100210623</v>
      </c>
      <c r="X205" s="59">
        <f t="shared" si="207"/>
        <v>0</v>
      </c>
      <c r="Y205" s="176">
        <f t="shared" si="208"/>
        <v>1</v>
      </c>
      <c r="Z205" s="176">
        <f t="shared" si="209"/>
        <v>0.29780047384186042</v>
      </c>
      <c r="AA205" s="176">
        <f t="shared" si="210"/>
        <v>0.29780047384186042</v>
      </c>
      <c r="AB205" s="176">
        <f t="shared" si="194"/>
        <v>0.29780047384186042</v>
      </c>
      <c r="AC205" s="177">
        <f t="shared" si="204"/>
        <v>1</v>
      </c>
    </row>
    <row r="206" spans="1:29" ht="42" customHeight="1" x14ac:dyDescent="0.25">
      <c r="A206" s="114" t="s">
        <v>539</v>
      </c>
      <c r="B206" s="43" t="s">
        <v>37</v>
      </c>
      <c r="C206" s="43">
        <v>10</v>
      </c>
      <c r="D206" s="43" t="s">
        <v>38</v>
      </c>
      <c r="E206" s="44" t="s">
        <v>268</v>
      </c>
      <c r="F206" s="45">
        <v>426796535893</v>
      </c>
      <c r="G206" s="45">
        <v>0</v>
      </c>
      <c r="H206" s="45">
        <v>0</v>
      </c>
      <c r="I206" s="45">
        <v>0</v>
      </c>
      <c r="J206" s="45">
        <v>0</v>
      </c>
      <c r="K206" s="45">
        <v>0</v>
      </c>
      <c r="L206" s="45">
        <f t="shared" si="197"/>
        <v>0</v>
      </c>
      <c r="M206" s="46">
        <f>+F206+L206</f>
        <v>426796535893</v>
      </c>
      <c r="N206" s="86">
        <f t="shared" si="205"/>
        <v>5.3489927173418696E-2</v>
      </c>
      <c r="O206" s="45">
        <v>0</v>
      </c>
      <c r="P206" s="45">
        <v>426796535893</v>
      </c>
      <c r="Q206" s="45">
        <f>M206-P206</f>
        <v>0</v>
      </c>
      <c r="R206" s="45">
        <v>426796535893</v>
      </c>
      <c r="S206" s="45">
        <f>+M206-R206</f>
        <v>0</v>
      </c>
      <c r="T206" s="45">
        <f>P206-R206</f>
        <v>0</v>
      </c>
      <c r="U206" s="45">
        <v>127100210623</v>
      </c>
      <c r="V206" s="45">
        <f>+R206-U206</f>
        <v>299696325270</v>
      </c>
      <c r="W206" s="45">
        <v>127100210623</v>
      </c>
      <c r="X206" s="48">
        <f>+U206-W206</f>
        <v>0</v>
      </c>
      <c r="Y206" s="54">
        <f t="shared" si="208"/>
        <v>1</v>
      </c>
      <c r="Z206" s="54">
        <f t="shared" si="209"/>
        <v>0.29780047384186042</v>
      </c>
      <c r="AA206" s="54">
        <f t="shared" si="210"/>
        <v>0.29780047384186042</v>
      </c>
      <c r="AB206" s="54">
        <f t="shared" si="194"/>
        <v>0.29780047384186042</v>
      </c>
      <c r="AC206" s="178">
        <f t="shared" si="204"/>
        <v>1</v>
      </c>
    </row>
    <row r="207" spans="1:29" ht="75" customHeight="1" x14ac:dyDescent="0.25">
      <c r="A207" s="113" t="s">
        <v>540</v>
      </c>
      <c r="B207" s="32" t="s">
        <v>37</v>
      </c>
      <c r="C207" s="32">
        <v>10</v>
      </c>
      <c r="D207" s="32" t="s">
        <v>38</v>
      </c>
      <c r="E207" s="39" t="s">
        <v>541</v>
      </c>
      <c r="F207" s="59">
        <f t="shared" ref="F207:K209" si="211">+F208</f>
        <v>140472038386</v>
      </c>
      <c r="G207" s="59">
        <f t="shared" si="211"/>
        <v>0</v>
      </c>
      <c r="H207" s="59">
        <f t="shared" si="211"/>
        <v>0</v>
      </c>
      <c r="I207" s="59">
        <f t="shared" si="211"/>
        <v>0</v>
      </c>
      <c r="J207" s="59">
        <f t="shared" si="211"/>
        <v>0</v>
      </c>
      <c r="K207" s="59">
        <f t="shared" si="211"/>
        <v>0</v>
      </c>
      <c r="L207" s="59">
        <f t="shared" si="197"/>
        <v>0</v>
      </c>
      <c r="M207" s="59">
        <f>+M208</f>
        <v>140472038386</v>
      </c>
      <c r="N207" s="323">
        <f t="shared" si="205"/>
        <v>1.7605201709164228E-2</v>
      </c>
      <c r="O207" s="59">
        <f t="shared" ref="O207:X209" si="212">+O208</f>
        <v>0</v>
      </c>
      <c r="P207" s="59">
        <f t="shared" si="212"/>
        <v>140472038386</v>
      </c>
      <c r="Q207" s="59">
        <f t="shared" si="212"/>
        <v>0</v>
      </c>
      <c r="R207" s="59">
        <f t="shared" si="212"/>
        <v>140472038386</v>
      </c>
      <c r="S207" s="59">
        <f t="shared" si="212"/>
        <v>0</v>
      </c>
      <c r="T207" s="59">
        <f t="shared" si="212"/>
        <v>0</v>
      </c>
      <c r="U207" s="59">
        <f t="shared" si="212"/>
        <v>38305679193</v>
      </c>
      <c r="V207" s="59">
        <f t="shared" si="212"/>
        <v>102166359193</v>
      </c>
      <c r="W207" s="59">
        <f t="shared" si="212"/>
        <v>38305679193</v>
      </c>
      <c r="X207" s="59">
        <f t="shared" si="212"/>
        <v>0</v>
      </c>
      <c r="Y207" s="176">
        <f t="shared" si="208"/>
        <v>1</v>
      </c>
      <c r="Z207" s="176">
        <f t="shared" si="209"/>
        <v>0.27269255599282094</v>
      </c>
      <c r="AA207" s="176">
        <f t="shared" si="210"/>
        <v>0.27269255599282094</v>
      </c>
      <c r="AB207" s="176">
        <f t="shared" si="194"/>
        <v>0.27269255599282094</v>
      </c>
      <c r="AC207" s="177">
        <f t="shared" si="204"/>
        <v>1</v>
      </c>
    </row>
    <row r="208" spans="1:29" ht="72.75" customHeight="1" x14ac:dyDescent="0.25">
      <c r="A208" s="113" t="s">
        <v>542</v>
      </c>
      <c r="B208" s="32" t="s">
        <v>37</v>
      </c>
      <c r="C208" s="32">
        <v>10</v>
      </c>
      <c r="D208" s="32" t="s">
        <v>38</v>
      </c>
      <c r="E208" s="39" t="s">
        <v>257</v>
      </c>
      <c r="F208" s="59">
        <f t="shared" si="211"/>
        <v>140472038386</v>
      </c>
      <c r="G208" s="59">
        <f t="shared" si="211"/>
        <v>0</v>
      </c>
      <c r="H208" s="59">
        <f t="shared" si="211"/>
        <v>0</v>
      </c>
      <c r="I208" s="59">
        <f t="shared" si="211"/>
        <v>0</v>
      </c>
      <c r="J208" s="59">
        <f t="shared" si="211"/>
        <v>0</v>
      </c>
      <c r="K208" s="59">
        <f t="shared" si="211"/>
        <v>0</v>
      </c>
      <c r="L208" s="59">
        <f t="shared" si="197"/>
        <v>0</v>
      </c>
      <c r="M208" s="59">
        <f>+M209</f>
        <v>140472038386</v>
      </c>
      <c r="N208" s="323">
        <f t="shared" si="205"/>
        <v>1.7605201709164228E-2</v>
      </c>
      <c r="O208" s="59">
        <f t="shared" si="212"/>
        <v>0</v>
      </c>
      <c r="P208" s="59">
        <f t="shared" si="212"/>
        <v>140472038386</v>
      </c>
      <c r="Q208" s="59">
        <f t="shared" si="212"/>
        <v>0</v>
      </c>
      <c r="R208" s="59">
        <f t="shared" si="212"/>
        <v>140472038386</v>
      </c>
      <c r="S208" s="59">
        <f t="shared" si="212"/>
        <v>0</v>
      </c>
      <c r="T208" s="59">
        <f t="shared" si="212"/>
        <v>0</v>
      </c>
      <c r="U208" s="59">
        <f t="shared" si="212"/>
        <v>38305679193</v>
      </c>
      <c r="V208" s="59">
        <f t="shared" si="212"/>
        <v>102166359193</v>
      </c>
      <c r="W208" s="59">
        <f t="shared" si="212"/>
        <v>38305679193</v>
      </c>
      <c r="X208" s="59">
        <f t="shared" si="212"/>
        <v>0</v>
      </c>
      <c r="Y208" s="176">
        <f t="shared" si="208"/>
        <v>1</v>
      </c>
      <c r="Z208" s="176">
        <f t="shared" si="209"/>
        <v>0.27269255599282094</v>
      </c>
      <c r="AA208" s="176">
        <f t="shared" si="210"/>
        <v>0.27269255599282094</v>
      </c>
      <c r="AB208" s="176">
        <f t="shared" si="194"/>
        <v>0.27269255599282094</v>
      </c>
      <c r="AC208" s="177">
        <f t="shared" si="204"/>
        <v>1</v>
      </c>
    </row>
    <row r="209" spans="1:29" ht="42" customHeight="1" x14ac:dyDescent="0.25">
      <c r="A209" s="113" t="s">
        <v>543</v>
      </c>
      <c r="B209" s="32" t="s">
        <v>37</v>
      </c>
      <c r="C209" s="32">
        <v>10</v>
      </c>
      <c r="D209" s="32" t="s">
        <v>38</v>
      </c>
      <c r="E209" s="39" t="s">
        <v>455</v>
      </c>
      <c r="F209" s="59">
        <f t="shared" si="211"/>
        <v>140472038386</v>
      </c>
      <c r="G209" s="59">
        <f t="shared" si="211"/>
        <v>0</v>
      </c>
      <c r="H209" s="59">
        <f t="shared" si="211"/>
        <v>0</v>
      </c>
      <c r="I209" s="59">
        <f t="shared" si="211"/>
        <v>0</v>
      </c>
      <c r="J209" s="59">
        <f t="shared" si="211"/>
        <v>0</v>
      </c>
      <c r="K209" s="59">
        <f t="shared" si="211"/>
        <v>0</v>
      </c>
      <c r="L209" s="59">
        <f t="shared" si="197"/>
        <v>0</v>
      </c>
      <c r="M209" s="59">
        <f>+M210</f>
        <v>140472038386</v>
      </c>
      <c r="N209" s="323">
        <f t="shared" si="205"/>
        <v>1.7605201709164228E-2</v>
      </c>
      <c r="O209" s="59">
        <f t="shared" si="212"/>
        <v>0</v>
      </c>
      <c r="P209" s="59">
        <f t="shared" si="212"/>
        <v>140472038386</v>
      </c>
      <c r="Q209" s="59">
        <f t="shared" si="212"/>
        <v>0</v>
      </c>
      <c r="R209" s="59">
        <f t="shared" si="212"/>
        <v>140472038386</v>
      </c>
      <c r="S209" s="59">
        <f t="shared" si="212"/>
        <v>0</v>
      </c>
      <c r="T209" s="59">
        <f t="shared" si="212"/>
        <v>0</v>
      </c>
      <c r="U209" s="59">
        <f t="shared" si="212"/>
        <v>38305679193</v>
      </c>
      <c r="V209" s="59">
        <f t="shared" si="212"/>
        <v>102166359193</v>
      </c>
      <c r="W209" s="59">
        <f t="shared" si="212"/>
        <v>38305679193</v>
      </c>
      <c r="X209" s="59">
        <f t="shared" si="212"/>
        <v>0</v>
      </c>
      <c r="Y209" s="176">
        <f t="shared" si="208"/>
        <v>1</v>
      </c>
      <c r="Z209" s="176">
        <f t="shared" si="209"/>
        <v>0.27269255599282094</v>
      </c>
      <c r="AA209" s="176">
        <f t="shared" si="210"/>
        <v>0.27269255599282094</v>
      </c>
      <c r="AB209" s="176">
        <f t="shared" si="194"/>
        <v>0.27269255599282094</v>
      </c>
      <c r="AC209" s="177">
        <f t="shared" si="204"/>
        <v>1</v>
      </c>
    </row>
    <row r="210" spans="1:29" ht="42" customHeight="1" x14ac:dyDescent="0.25">
      <c r="A210" s="114" t="s">
        <v>544</v>
      </c>
      <c r="B210" s="43" t="s">
        <v>37</v>
      </c>
      <c r="C210" s="43">
        <v>10</v>
      </c>
      <c r="D210" s="43" t="s">
        <v>38</v>
      </c>
      <c r="E210" s="44" t="s">
        <v>268</v>
      </c>
      <c r="F210" s="45">
        <v>140472038386</v>
      </c>
      <c r="G210" s="45">
        <v>0</v>
      </c>
      <c r="H210" s="45">
        <v>0</v>
      </c>
      <c r="I210" s="45">
        <v>0</v>
      </c>
      <c r="J210" s="45">
        <v>0</v>
      </c>
      <c r="K210" s="45">
        <v>0</v>
      </c>
      <c r="L210" s="45">
        <f t="shared" si="197"/>
        <v>0</v>
      </c>
      <c r="M210" s="46">
        <f>+F210+L210</f>
        <v>140472038386</v>
      </c>
      <c r="N210" s="86">
        <f t="shared" si="205"/>
        <v>1.7605201709164228E-2</v>
      </c>
      <c r="O210" s="45">
        <v>0</v>
      </c>
      <c r="P210" s="45">
        <v>140472038386</v>
      </c>
      <c r="Q210" s="45">
        <f>M210-P210</f>
        <v>0</v>
      </c>
      <c r="R210" s="45">
        <v>140472038386</v>
      </c>
      <c r="S210" s="45">
        <f>+M210-R210</f>
        <v>0</v>
      </c>
      <c r="T210" s="45">
        <f>P210-R210</f>
        <v>0</v>
      </c>
      <c r="U210" s="45">
        <v>38305679193</v>
      </c>
      <c r="V210" s="45">
        <f>+R210-U210</f>
        <v>102166359193</v>
      </c>
      <c r="W210" s="45">
        <v>38305679193</v>
      </c>
      <c r="X210" s="48">
        <f>+U210-W210</f>
        <v>0</v>
      </c>
      <c r="Y210" s="54">
        <f t="shared" si="208"/>
        <v>1</v>
      </c>
      <c r="Z210" s="54">
        <f t="shared" si="209"/>
        <v>0.27269255599282094</v>
      </c>
      <c r="AA210" s="54">
        <f t="shared" si="210"/>
        <v>0.27269255599282094</v>
      </c>
      <c r="AB210" s="54">
        <f t="shared" si="194"/>
        <v>0.27269255599282094</v>
      </c>
      <c r="AC210" s="178">
        <f t="shared" si="204"/>
        <v>1</v>
      </c>
    </row>
    <row r="211" spans="1:29" ht="78" customHeight="1" x14ac:dyDescent="0.25">
      <c r="A211" s="113" t="s">
        <v>545</v>
      </c>
      <c r="B211" s="32" t="s">
        <v>37</v>
      </c>
      <c r="C211" s="32">
        <v>10</v>
      </c>
      <c r="D211" s="32" t="s">
        <v>38</v>
      </c>
      <c r="E211" s="39" t="s">
        <v>546</v>
      </c>
      <c r="F211" s="59">
        <f t="shared" ref="F211:K213" si="213">+F212</f>
        <v>421921519786</v>
      </c>
      <c r="G211" s="59">
        <f t="shared" si="213"/>
        <v>0</v>
      </c>
      <c r="H211" s="59">
        <f t="shared" si="213"/>
        <v>0</v>
      </c>
      <c r="I211" s="59">
        <f t="shared" si="213"/>
        <v>0</v>
      </c>
      <c r="J211" s="59">
        <f t="shared" si="213"/>
        <v>0</v>
      </c>
      <c r="K211" s="59">
        <f t="shared" si="213"/>
        <v>0</v>
      </c>
      <c r="L211" s="59">
        <f t="shared" si="197"/>
        <v>0</v>
      </c>
      <c r="M211" s="59">
        <f>+M212</f>
        <v>421921519786</v>
      </c>
      <c r="N211" s="323">
        <f t="shared" si="205"/>
        <v>5.2878946917950906E-2</v>
      </c>
      <c r="O211" s="59">
        <f t="shared" ref="O211:X213" si="214">+O212</f>
        <v>0</v>
      </c>
      <c r="P211" s="59">
        <f t="shared" si="214"/>
        <v>421921519786</v>
      </c>
      <c r="Q211" s="59">
        <f t="shared" si="214"/>
        <v>0</v>
      </c>
      <c r="R211" s="59">
        <f t="shared" si="214"/>
        <v>421921519786</v>
      </c>
      <c r="S211" s="59">
        <f t="shared" si="214"/>
        <v>0</v>
      </c>
      <c r="T211" s="59">
        <f t="shared" si="214"/>
        <v>0</v>
      </c>
      <c r="U211" s="59">
        <f t="shared" si="214"/>
        <v>112290365804</v>
      </c>
      <c r="V211" s="59">
        <f t="shared" si="214"/>
        <v>309631153982</v>
      </c>
      <c r="W211" s="59">
        <f t="shared" si="214"/>
        <v>112290365804</v>
      </c>
      <c r="X211" s="59">
        <f t="shared" si="214"/>
        <v>0</v>
      </c>
      <c r="Y211" s="176">
        <f t="shared" si="208"/>
        <v>1</v>
      </c>
      <c r="Z211" s="176">
        <f t="shared" si="209"/>
        <v>0.26614040891053398</v>
      </c>
      <c r="AA211" s="176">
        <f t="shared" si="210"/>
        <v>0.26614040891053398</v>
      </c>
      <c r="AB211" s="176">
        <f t="shared" si="194"/>
        <v>0.26614040891053398</v>
      </c>
      <c r="AC211" s="177">
        <f t="shared" si="204"/>
        <v>1</v>
      </c>
    </row>
    <row r="212" spans="1:29" ht="78" customHeight="1" x14ac:dyDescent="0.25">
      <c r="A212" s="113" t="s">
        <v>547</v>
      </c>
      <c r="B212" s="32" t="s">
        <v>37</v>
      </c>
      <c r="C212" s="32">
        <v>10</v>
      </c>
      <c r="D212" s="32" t="s">
        <v>38</v>
      </c>
      <c r="E212" s="39" t="s">
        <v>257</v>
      </c>
      <c r="F212" s="59">
        <f t="shared" si="213"/>
        <v>421921519786</v>
      </c>
      <c r="G212" s="59">
        <f t="shared" si="213"/>
        <v>0</v>
      </c>
      <c r="H212" s="59">
        <f t="shared" si="213"/>
        <v>0</v>
      </c>
      <c r="I212" s="59">
        <f t="shared" si="213"/>
        <v>0</v>
      </c>
      <c r="J212" s="59">
        <f t="shared" si="213"/>
        <v>0</v>
      </c>
      <c r="K212" s="59">
        <f t="shared" si="213"/>
        <v>0</v>
      </c>
      <c r="L212" s="59">
        <f t="shared" si="197"/>
        <v>0</v>
      </c>
      <c r="M212" s="59">
        <f>+M213</f>
        <v>421921519786</v>
      </c>
      <c r="N212" s="323">
        <f t="shared" si="205"/>
        <v>5.2878946917950906E-2</v>
      </c>
      <c r="O212" s="59">
        <f t="shared" si="214"/>
        <v>0</v>
      </c>
      <c r="P212" s="59">
        <f t="shared" si="214"/>
        <v>421921519786</v>
      </c>
      <c r="Q212" s="59">
        <f t="shared" si="214"/>
        <v>0</v>
      </c>
      <c r="R212" s="59">
        <f t="shared" si="214"/>
        <v>421921519786</v>
      </c>
      <c r="S212" s="59">
        <f t="shared" si="214"/>
        <v>0</v>
      </c>
      <c r="T212" s="59">
        <f t="shared" si="214"/>
        <v>0</v>
      </c>
      <c r="U212" s="59">
        <f t="shared" si="214"/>
        <v>112290365804</v>
      </c>
      <c r="V212" s="59">
        <f t="shared" si="214"/>
        <v>309631153982</v>
      </c>
      <c r="W212" s="59">
        <f t="shared" si="214"/>
        <v>112290365804</v>
      </c>
      <c r="X212" s="59">
        <f t="shared" si="214"/>
        <v>0</v>
      </c>
      <c r="Y212" s="176">
        <f t="shared" si="208"/>
        <v>1</v>
      </c>
      <c r="Z212" s="176">
        <f t="shared" si="209"/>
        <v>0.26614040891053398</v>
      </c>
      <c r="AA212" s="176">
        <f t="shared" si="210"/>
        <v>0.26614040891053398</v>
      </c>
      <c r="AB212" s="176">
        <f t="shared" si="194"/>
        <v>0.26614040891053398</v>
      </c>
      <c r="AC212" s="177">
        <f t="shared" si="204"/>
        <v>1</v>
      </c>
    </row>
    <row r="213" spans="1:29" ht="42" customHeight="1" x14ac:dyDescent="0.25">
      <c r="A213" s="113" t="s">
        <v>548</v>
      </c>
      <c r="B213" s="32" t="s">
        <v>37</v>
      </c>
      <c r="C213" s="32">
        <v>10</v>
      </c>
      <c r="D213" s="32" t="s">
        <v>38</v>
      </c>
      <c r="E213" s="39" t="s">
        <v>455</v>
      </c>
      <c r="F213" s="59">
        <f t="shared" si="213"/>
        <v>421921519786</v>
      </c>
      <c r="G213" s="59">
        <f t="shared" si="213"/>
        <v>0</v>
      </c>
      <c r="H213" s="59">
        <f t="shared" si="213"/>
        <v>0</v>
      </c>
      <c r="I213" s="59">
        <f t="shared" si="213"/>
        <v>0</v>
      </c>
      <c r="J213" s="59">
        <f t="shared" si="213"/>
        <v>0</v>
      </c>
      <c r="K213" s="59">
        <f t="shared" si="213"/>
        <v>0</v>
      </c>
      <c r="L213" s="59">
        <f t="shared" si="197"/>
        <v>0</v>
      </c>
      <c r="M213" s="59">
        <f>+M214</f>
        <v>421921519786</v>
      </c>
      <c r="N213" s="323">
        <f t="shared" si="205"/>
        <v>5.2878946917950906E-2</v>
      </c>
      <c r="O213" s="59">
        <f t="shared" si="214"/>
        <v>0</v>
      </c>
      <c r="P213" s="59">
        <f t="shared" si="214"/>
        <v>421921519786</v>
      </c>
      <c r="Q213" s="59">
        <f t="shared" si="214"/>
        <v>0</v>
      </c>
      <c r="R213" s="59">
        <f t="shared" si="214"/>
        <v>421921519786</v>
      </c>
      <c r="S213" s="59">
        <f t="shared" si="214"/>
        <v>0</v>
      </c>
      <c r="T213" s="59">
        <f t="shared" si="214"/>
        <v>0</v>
      </c>
      <c r="U213" s="59">
        <f t="shared" si="214"/>
        <v>112290365804</v>
      </c>
      <c r="V213" s="59">
        <f t="shared" si="214"/>
        <v>309631153982</v>
      </c>
      <c r="W213" s="59">
        <f t="shared" si="214"/>
        <v>112290365804</v>
      </c>
      <c r="X213" s="59">
        <f t="shared" si="214"/>
        <v>0</v>
      </c>
      <c r="Y213" s="176">
        <f t="shared" si="208"/>
        <v>1</v>
      </c>
      <c r="Z213" s="176">
        <f t="shared" si="209"/>
        <v>0.26614040891053398</v>
      </c>
      <c r="AA213" s="176">
        <f t="shared" si="210"/>
        <v>0.26614040891053398</v>
      </c>
      <c r="AB213" s="176">
        <f t="shared" si="194"/>
        <v>0.26614040891053398</v>
      </c>
      <c r="AC213" s="177">
        <f t="shared" si="204"/>
        <v>1</v>
      </c>
    </row>
    <row r="214" spans="1:29" ht="42" customHeight="1" x14ac:dyDescent="0.25">
      <c r="A214" s="114" t="s">
        <v>549</v>
      </c>
      <c r="B214" s="43" t="s">
        <v>37</v>
      </c>
      <c r="C214" s="43">
        <v>10</v>
      </c>
      <c r="D214" s="43" t="s">
        <v>38</v>
      </c>
      <c r="E214" s="44" t="s">
        <v>268</v>
      </c>
      <c r="F214" s="45">
        <v>421921519786</v>
      </c>
      <c r="G214" s="45">
        <v>0</v>
      </c>
      <c r="H214" s="45">
        <v>0</v>
      </c>
      <c r="I214" s="45">
        <v>0</v>
      </c>
      <c r="J214" s="45">
        <v>0</v>
      </c>
      <c r="K214" s="45">
        <v>0</v>
      </c>
      <c r="L214" s="45">
        <f t="shared" si="197"/>
        <v>0</v>
      </c>
      <c r="M214" s="46">
        <f>+F214+L214</f>
        <v>421921519786</v>
      </c>
      <c r="N214" s="86">
        <f t="shared" si="205"/>
        <v>5.2878946917950906E-2</v>
      </c>
      <c r="O214" s="45">
        <v>0</v>
      </c>
      <c r="P214" s="45">
        <v>421921519786</v>
      </c>
      <c r="Q214" s="45">
        <f>M214-P214</f>
        <v>0</v>
      </c>
      <c r="R214" s="45">
        <v>421921519786</v>
      </c>
      <c r="S214" s="45">
        <f>+M214-R214</f>
        <v>0</v>
      </c>
      <c r="T214" s="45">
        <f>P214-R214</f>
        <v>0</v>
      </c>
      <c r="U214" s="45">
        <v>112290365804</v>
      </c>
      <c r="V214" s="45">
        <f>+R214-U214</f>
        <v>309631153982</v>
      </c>
      <c r="W214" s="45">
        <v>112290365804</v>
      </c>
      <c r="X214" s="48">
        <f>+U214-W214</f>
        <v>0</v>
      </c>
      <c r="Y214" s="54">
        <f t="shared" si="208"/>
        <v>1</v>
      </c>
      <c r="Z214" s="54">
        <f t="shared" si="209"/>
        <v>0.26614040891053398</v>
      </c>
      <c r="AA214" s="54">
        <f t="shared" si="210"/>
        <v>0.26614040891053398</v>
      </c>
      <c r="AB214" s="54">
        <f t="shared" si="194"/>
        <v>0.26614040891053398</v>
      </c>
      <c r="AC214" s="178">
        <f t="shared" si="204"/>
        <v>1</v>
      </c>
    </row>
    <row r="215" spans="1:29" ht="75.75" customHeight="1" x14ac:dyDescent="0.25">
      <c r="A215" s="113" t="s">
        <v>550</v>
      </c>
      <c r="B215" s="32" t="s">
        <v>37</v>
      </c>
      <c r="C215" s="32">
        <v>10</v>
      </c>
      <c r="D215" s="32" t="s">
        <v>38</v>
      </c>
      <c r="E215" s="39" t="s">
        <v>551</v>
      </c>
      <c r="F215" s="59">
        <f t="shared" ref="F215:K217" si="215">+F216</f>
        <v>61846862223</v>
      </c>
      <c r="G215" s="59">
        <f t="shared" si="215"/>
        <v>0</v>
      </c>
      <c r="H215" s="59">
        <f t="shared" si="215"/>
        <v>0</v>
      </c>
      <c r="I215" s="59">
        <f t="shared" si="215"/>
        <v>0</v>
      </c>
      <c r="J215" s="59">
        <f t="shared" si="215"/>
        <v>0</v>
      </c>
      <c r="K215" s="59">
        <f t="shared" si="215"/>
        <v>0</v>
      </c>
      <c r="L215" s="59">
        <f t="shared" si="197"/>
        <v>0</v>
      </c>
      <c r="M215" s="59">
        <f>+M216</f>
        <v>61846862223</v>
      </c>
      <c r="N215" s="323">
        <f t="shared" si="205"/>
        <v>7.7511972989445909E-3</v>
      </c>
      <c r="O215" s="59">
        <f t="shared" ref="O215:X217" si="216">+O216</f>
        <v>0</v>
      </c>
      <c r="P215" s="59">
        <f t="shared" si="216"/>
        <v>61846862223</v>
      </c>
      <c r="Q215" s="59">
        <f t="shared" si="216"/>
        <v>0</v>
      </c>
      <c r="R215" s="59">
        <f t="shared" si="216"/>
        <v>61846862223</v>
      </c>
      <c r="S215" s="59">
        <f t="shared" si="216"/>
        <v>0</v>
      </c>
      <c r="T215" s="59">
        <f t="shared" si="216"/>
        <v>0</v>
      </c>
      <c r="U215" s="59">
        <f t="shared" si="216"/>
        <v>14484696692</v>
      </c>
      <c r="V215" s="59">
        <f t="shared" si="216"/>
        <v>47362165531</v>
      </c>
      <c r="W215" s="59">
        <f t="shared" si="216"/>
        <v>14484696692</v>
      </c>
      <c r="X215" s="59">
        <f t="shared" si="216"/>
        <v>0</v>
      </c>
      <c r="Y215" s="176">
        <f t="shared" si="208"/>
        <v>1</v>
      </c>
      <c r="Z215" s="176">
        <f t="shared" si="209"/>
        <v>0.2342026122485053</v>
      </c>
      <c r="AA215" s="176">
        <f t="shared" si="210"/>
        <v>0.2342026122485053</v>
      </c>
      <c r="AB215" s="176">
        <f t="shared" si="194"/>
        <v>0.2342026122485053</v>
      </c>
      <c r="AC215" s="177">
        <f t="shared" si="204"/>
        <v>1</v>
      </c>
    </row>
    <row r="216" spans="1:29" ht="75" customHeight="1" x14ac:dyDescent="0.25">
      <c r="A216" s="113" t="s">
        <v>552</v>
      </c>
      <c r="B216" s="32" t="s">
        <v>37</v>
      </c>
      <c r="C216" s="32">
        <v>10</v>
      </c>
      <c r="D216" s="32" t="s">
        <v>38</v>
      </c>
      <c r="E216" s="39" t="s">
        <v>257</v>
      </c>
      <c r="F216" s="59">
        <f t="shared" si="215"/>
        <v>61846862223</v>
      </c>
      <c r="G216" s="59">
        <f t="shared" si="215"/>
        <v>0</v>
      </c>
      <c r="H216" s="59">
        <f t="shared" si="215"/>
        <v>0</v>
      </c>
      <c r="I216" s="59">
        <f t="shared" si="215"/>
        <v>0</v>
      </c>
      <c r="J216" s="59">
        <f t="shared" si="215"/>
        <v>0</v>
      </c>
      <c r="K216" s="59">
        <f t="shared" si="215"/>
        <v>0</v>
      </c>
      <c r="L216" s="59">
        <f t="shared" si="197"/>
        <v>0</v>
      </c>
      <c r="M216" s="59">
        <f>+M217</f>
        <v>61846862223</v>
      </c>
      <c r="N216" s="323">
        <f t="shared" si="205"/>
        <v>7.7511972989445909E-3</v>
      </c>
      <c r="O216" s="59">
        <f t="shared" si="216"/>
        <v>0</v>
      </c>
      <c r="P216" s="59">
        <f t="shared" si="216"/>
        <v>61846862223</v>
      </c>
      <c r="Q216" s="59">
        <f t="shared" si="216"/>
        <v>0</v>
      </c>
      <c r="R216" s="59">
        <f t="shared" si="216"/>
        <v>61846862223</v>
      </c>
      <c r="S216" s="59">
        <f t="shared" si="216"/>
        <v>0</v>
      </c>
      <c r="T216" s="59">
        <f t="shared" si="216"/>
        <v>0</v>
      </c>
      <c r="U216" s="59">
        <f t="shared" si="216"/>
        <v>14484696692</v>
      </c>
      <c r="V216" s="59">
        <f t="shared" si="216"/>
        <v>47362165531</v>
      </c>
      <c r="W216" s="59">
        <f t="shared" si="216"/>
        <v>14484696692</v>
      </c>
      <c r="X216" s="59">
        <f t="shared" si="216"/>
        <v>0</v>
      </c>
      <c r="Y216" s="176">
        <f t="shared" si="208"/>
        <v>1</v>
      </c>
      <c r="Z216" s="176">
        <f t="shared" si="209"/>
        <v>0.2342026122485053</v>
      </c>
      <c r="AA216" s="176">
        <f t="shared" si="210"/>
        <v>0.2342026122485053</v>
      </c>
      <c r="AB216" s="176">
        <f t="shared" si="194"/>
        <v>0.2342026122485053</v>
      </c>
      <c r="AC216" s="177">
        <f t="shared" si="204"/>
        <v>1</v>
      </c>
    </row>
    <row r="217" spans="1:29" ht="42" customHeight="1" x14ac:dyDescent="0.25">
      <c r="A217" s="113" t="s">
        <v>553</v>
      </c>
      <c r="B217" s="32" t="s">
        <v>37</v>
      </c>
      <c r="C217" s="32">
        <v>10</v>
      </c>
      <c r="D217" s="32" t="s">
        <v>38</v>
      </c>
      <c r="E217" s="39" t="s">
        <v>455</v>
      </c>
      <c r="F217" s="59">
        <f t="shared" si="215"/>
        <v>61846862223</v>
      </c>
      <c r="G217" s="59">
        <f t="shared" si="215"/>
        <v>0</v>
      </c>
      <c r="H217" s="59">
        <f t="shared" si="215"/>
        <v>0</v>
      </c>
      <c r="I217" s="59">
        <f t="shared" si="215"/>
        <v>0</v>
      </c>
      <c r="J217" s="59">
        <f t="shared" si="215"/>
        <v>0</v>
      </c>
      <c r="K217" s="59">
        <f t="shared" si="215"/>
        <v>0</v>
      </c>
      <c r="L217" s="59">
        <f t="shared" si="197"/>
        <v>0</v>
      </c>
      <c r="M217" s="59">
        <f>+M218</f>
        <v>61846862223</v>
      </c>
      <c r="N217" s="323">
        <f t="shared" si="205"/>
        <v>7.7511972989445909E-3</v>
      </c>
      <c r="O217" s="59">
        <f t="shared" si="216"/>
        <v>0</v>
      </c>
      <c r="P217" s="59">
        <f t="shared" si="216"/>
        <v>61846862223</v>
      </c>
      <c r="Q217" s="59">
        <f t="shared" si="216"/>
        <v>0</v>
      </c>
      <c r="R217" s="59">
        <f t="shared" si="216"/>
        <v>61846862223</v>
      </c>
      <c r="S217" s="59">
        <f t="shared" si="216"/>
        <v>0</v>
      </c>
      <c r="T217" s="59">
        <f t="shared" si="216"/>
        <v>0</v>
      </c>
      <c r="U217" s="59">
        <f t="shared" si="216"/>
        <v>14484696692</v>
      </c>
      <c r="V217" s="59">
        <f t="shared" si="216"/>
        <v>47362165531</v>
      </c>
      <c r="W217" s="59">
        <f t="shared" si="216"/>
        <v>14484696692</v>
      </c>
      <c r="X217" s="59">
        <f t="shared" si="216"/>
        <v>0</v>
      </c>
      <c r="Y217" s="176">
        <f t="shared" si="208"/>
        <v>1</v>
      </c>
      <c r="Z217" s="176">
        <f t="shared" si="209"/>
        <v>0.2342026122485053</v>
      </c>
      <c r="AA217" s="176">
        <f t="shared" si="210"/>
        <v>0.2342026122485053</v>
      </c>
      <c r="AB217" s="176">
        <f t="shared" si="194"/>
        <v>0.2342026122485053</v>
      </c>
      <c r="AC217" s="177">
        <f t="shared" si="204"/>
        <v>1</v>
      </c>
    </row>
    <row r="218" spans="1:29" ht="42" customHeight="1" x14ac:dyDescent="0.25">
      <c r="A218" s="114" t="s">
        <v>554</v>
      </c>
      <c r="B218" s="43" t="s">
        <v>37</v>
      </c>
      <c r="C218" s="43">
        <v>10</v>
      </c>
      <c r="D218" s="43" t="s">
        <v>38</v>
      </c>
      <c r="E218" s="44" t="s">
        <v>268</v>
      </c>
      <c r="F218" s="45">
        <v>61846862223</v>
      </c>
      <c r="G218" s="45">
        <v>0</v>
      </c>
      <c r="H218" s="45">
        <v>0</v>
      </c>
      <c r="I218" s="45">
        <v>0</v>
      </c>
      <c r="J218" s="45">
        <v>0</v>
      </c>
      <c r="K218" s="45">
        <v>0</v>
      </c>
      <c r="L218" s="45">
        <f t="shared" si="197"/>
        <v>0</v>
      </c>
      <c r="M218" s="46">
        <f>+F218+L218</f>
        <v>61846862223</v>
      </c>
      <c r="N218" s="86">
        <f t="shared" si="205"/>
        <v>7.7511972989445909E-3</v>
      </c>
      <c r="O218" s="45">
        <v>0</v>
      </c>
      <c r="P218" s="45">
        <v>61846862223</v>
      </c>
      <c r="Q218" s="45">
        <f>M218-P218</f>
        <v>0</v>
      </c>
      <c r="R218" s="45">
        <v>61846862223</v>
      </c>
      <c r="S218" s="45">
        <f>+M218-R218</f>
        <v>0</v>
      </c>
      <c r="T218" s="45">
        <f>P218-R218</f>
        <v>0</v>
      </c>
      <c r="U218" s="45">
        <v>14484696692</v>
      </c>
      <c r="V218" s="45">
        <f>+R218-U218</f>
        <v>47362165531</v>
      </c>
      <c r="W218" s="45">
        <v>14484696692</v>
      </c>
      <c r="X218" s="48">
        <f>+U218-W218</f>
        <v>0</v>
      </c>
      <c r="Y218" s="54">
        <f t="shared" si="208"/>
        <v>1</v>
      </c>
      <c r="Z218" s="54">
        <f t="shared" si="209"/>
        <v>0.2342026122485053</v>
      </c>
      <c r="AA218" s="54">
        <f t="shared" si="210"/>
        <v>0.2342026122485053</v>
      </c>
      <c r="AB218" s="54">
        <f t="shared" si="194"/>
        <v>0.2342026122485053</v>
      </c>
      <c r="AC218" s="178">
        <f t="shared" si="204"/>
        <v>1</v>
      </c>
    </row>
    <row r="219" spans="1:29" ht="68.25" customHeight="1" x14ac:dyDescent="0.25">
      <c r="A219" s="199" t="s">
        <v>555</v>
      </c>
      <c r="B219" s="135" t="s">
        <v>37</v>
      </c>
      <c r="C219" s="32">
        <v>10</v>
      </c>
      <c r="D219" s="32" t="s">
        <v>38</v>
      </c>
      <c r="E219" s="72" t="s">
        <v>556</v>
      </c>
      <c r="F219" s="60">
        <f t="shared" ref="F219:K221" si="217">+F220</f>
        <v>2576582587</v>
      </c>
      <c r="G219" s="60">
        <f t="shared" si="217"/>
        <v>2156582587</v>
      </c>
      <c r="H219" s="60">
        <f t="shared" si="217"/>
        <v>2238413992</v>
      </c>
      <c r="I219" s="60">
        <v>81831405</v>
      </c>
      <c r="J219" s="60">
        <f t="shared" si="217"/>
        <v>0</v>
      </c>
      <c r="K219" s="59">
        <f t="shared" si="217"/>
        <v>0</v>
      </c>
      <c r="L219" s="59">
        <f>+G219-H219-I219+J219-K219</f>
        <v>-163662810</v>
      </c>
      <c r="M219" s="59">
        <f>+M220</f>
        <v>2494751182</v>
      </c>
      <c r="N219" s="323">
        <f t="shared" si="205"/>
        <v>3.1266434429176175E-4</v>
      </c>
      <c r="O219" s="60">
        <f t="shared" ref="O219:X221" si="218">+O220</f>
        <v>0</v>
      </c>
      <c r="P219" s="60">
        <f t="shared" si="218"/>
        <v>338168594.95999998</v>
      </c>
      <c r="Q219" s="59">
        <f t="shared" si="218"/>
        <v>2156582587.04</v>
      </c>
      <c r="R219" s="59">
        <f t="shared" si="218"/>
        <v>189284340.59999999</v>
      </c>
      <c r="S219" s="59">
        <f t="shared" si="218"/>
        <v>2305466841.4000001</v>
      </c>
      <c r="T219" s="59">
        <f t="shared" si="218"/>
        <v>148884254.35999998</v>
      </c>
      <c r="U219" s="59">
        <f t="shared" si="218"/>
        <v>189284340.59999999</v>
      </c>
      <c r="V219" s="59">
        <f t="shared" si="218"/>
        <v>0</v>
      </c>
      <c r="W219" s="59">
        <f t="shared" si="218"/>
        <v>189284340.59999999</v>
      </c>
      <c r="X219" s="59">
        <f t="shared" si="218"/>
        <v>0</v>
      </c>
      <c r="Y219" s="183">
        <f t="shared" si="208"/>
        <v>7.5873033738079618E-2</v>
      </c>
      <c r="Z219" s="183">
        <f t="shared" si="209"/>
        <v>7.5873033738079618E-2</v>
      </c>
      <c r="AA219" s="183">
        <f t="shared" si="210"/>
        <v>7.5873033738079618E-2</v>
      </c>
      <c r="AB219" s="183">
        <f t="shared" si="194"/>
        <v>1</v>
      </c>
      <c r="AC219" s="177">
        <f t="shared" si="204"/>
        <v>1</v>
      </c>
    </row>
    <row r="220" spans="1:29" ht="81.75" customHeight="1" x14ac:dyDescent="0.25">
      <c r="A220" s="199" t="s">
        <v>557</v>
      </c>
      <c r="B220" s="135" t="s">
        <v>37</v>
      </c>
      <c r="C220" s="32">
        <v>10</v>
      </c>
      <c r="D220" s="32" t="s">
        <v>38</v>
      </c>
      <c r="E220" s="39" t="s">
        <v>257</v>
      </c>
      <c r="F220" s="60">
        <f t="shared" si="217"/>
        <v>2576582587</v>
      </c>
      <c r="G220" s="60">
        <f t="shared" si="217"/>
        <v>2156582587</v>
      </c>
      <c r="H220" s="60">
        <f t="shared" si="217"/>
        <v>2238413992</v>
      </c>
      <c r="I220" s="60">
        <v>81831405</v>
      </c>
      <c r="J220" s="60">
        <f t="shared" si="217"/>
        <v>0</v>
      </c>
      <c r="K220" s="59">
        <f t="shared" si="217"/>
        <v>0</v>
      </c>
      <c r="L220" s="59">
        <f t="shared" si="197"/>
        <v>-163662810</v>
      </c>
      <c r="M220" s="59">
        <f>+M221</f>
        <v>2494751182</v>
      </c>
      <c r="N220" s="323">
        <f t="shared" si="205"/>
        <v>3.1266434429176175E-4</v>
      </c>
      <c r="O220" s="60">
        <f t="shared" si="218"/>
        <v>0</v>
      </c>
      <c r="P220" s="60">
        <f t="shared" si="218"/>
        <v>338168594.95999998</v>
      </c>
      <c r="Q220" s="59">
        <f t="shared" si="218"/>
        <v>2156582587.04</v>
      </c>
      <c r="R220" s="59">
        <f t="shared" si="218"/>
        <v>189284340.59999999</v>
      </c>
      <c r="S220" s="59">
        <f t="shared" si="218"/>
        <v>2305466841.4000001</v>
      </c>
      <c r="T220" s="59">
        <f t="shared" si="218"/>
        <v>148884254.35999998</v>
      </c>
      <c r="U220" s="59">
        <f t="shared" si="218"/>
        <v>189284340.59999999</v>
      </c>
      <c r="V220" s="59">
        <f t="shared" si="218"/>
        <v>0</v>
      </c>
      <c r="W220" s="59">
        <f t="shared" si="218"/>
        <v>189284340.59999999</v>
      </c>
      <c r="X220" s="59">
        <f t="shared" si="218"/>
        <v>0</v>
      </c>
      <c r="Y220" s="183">
        <f t="shared" si="208"/>
        <v>7.5873033738079618E-2</v>
      </c>
      <c r="Z220" s="183">
        <f t="shared" si="209"/>
        <v>7.5873033738079618E-2</v>
      </c>
      <c r="AA220" s="183">
        <f t="shared" si="210"/>
        <v>7.5873033738079618E-2</v>
      </c>
      <c r="AB220" s="183">
        <f t="shared" si="194"/>
        <v>1</v>
      </c>
      <c r="AC220" s="177">
        <f t="shared" si="204"/>
        <v>1</v>
      </c>
    </row>
    <row r="221" spans="1:29" ht="41.25" customHeight="1" x14ac:dyDescent="0.25">
      <c r="A221" s="199" t="s">
        <v>558</v>
      </c>
      <c r="B221" s="135" t="s">
        <v>37</v>
      </c>
      <c r="C221" s="32">
        <v>10</v>
      </c>
      <c r="D221" s="32" t="s">
        <v>38</v>
      </c>
      <c r="E221" s="72" t="s">
        <v>455</v>
      </c>
      <c r="F221" s="60">
        <f t="shared" si="217"/>
        <v>2576582587</v>
      </c>
      <c r="G221" s="60">
        <f t="shared" si="217"/>
        <v>2156582587</v>
      </c>
      <c r="H221" s="60">
        <f t="shared" si="217"/>
        <v>2238413992</v>
      </c>
      <c r="I221" s="60">
        <f t="shared" si="217"/>
        <v>0</v>
      </c>
      <c r="J221" s="60">
        <f t="shared" si="217"/>
        <v>0</v>
      </c>
      <c r="K221" s="59">
        <f t="shared" si="217"/>
        <v>0</v>
      </c>
      <c r="L221" s="59">
        <f t="shared" si="197"/>
        <v>-81831405</v>
      </c>
      <c r="M221" s="59">
        <f>+M222</f>
        <v>2494751182</v>
      </c>
      <c r="N221" s="323">
        <f t="shared" si="205"/>
        <v>3.1266434429176175E-4</v>
      </c>
      <c r="O221" s="60">
        <f t="shared" si="218"/>
        <v>0</v>
      </c>
      <c r="P221" s="60">
        <f t="shared" si="218"/>
        <v>338168594.95999998</v>
      </c>
      <c r="Q221" s="59">
        <f t="shared" si="218"/>
        <v>2156582587.04</v>
      </c>
      <c r="R221" s="59">
        <f t="shared" si="218"/>
        <v>189284340.59999999</v>
      </c>
      <c r="S221" s="59">
        <f t="shared" si="218"/>
        <v>2305466841.4000001</v>
      </c>
      <c r="T221" s="59">
        <f t="shared" si="218"/>
        <v>148884254.35999998</v>
      </c>
      <c r="U221" s="59">
        <f t="shared" si="218"/>
        <v>189284340.59999999</v>
      </c>
      <c r="V221" s="59">
        <f t="shared" si="218"/>
        <v>0</v>
      </c>
      <c r="W221" s="59">
        <f t="shared" si="218"/>
        <v>189284340.59999999</v>
      </c>
      <c r="X221" s="59">
        <f t="shared" si="218"/>
        <v>0</v>
      </c>
      <c r="Y221" s="183">
        <f t="shared" si="208"/>
        <v>7.5873033738079618E-2</v>
      </c>
      <c r="Z221" s="183">
        <f t="shared" si="209"/>
        <v>7.5873033738079618E-2</v>
      </c>
      <c r="AA221" s="183">
        <f t="shared" si="210"/>
        <v>7.5873033738079618E-2</v>
      </c>
      <c r="AB221" s="183">
        <f t="shared" si="194"/>
        <v>1</v>
      </c>
      <c r="AC221" s="177">
        <f t="shared" si="204"/>
        <v>1</v>
      </c>
    </row>
    <row r="222" spans="1:29" ht="42" customHeight="1" x14ac:dyDescent="0.25">
      <c r="A222" s="202" t="s">
        <v>559</v>
      </c>
      <c r="B222" s="148" t="s">
        <v>37</v>
      </c>
      <c r="C222" s="43">
        <v>10</v>
      </c>
      <c r="D222" s="43" t="s">
        <v>38</v>
      </c>
      <c r="E222" s="44" t="s">
        <v>268</v>
      </c>
      <c r="F222" s="45">
        <v>2576582587</v>
      </c>
      <c r="G222" s="45">
        <v>2156582587</v>
      </c>
      <c r="H222" s="45">
        <v>2238413992</v>
      </c>
      <c r="I222" s="45">
        <v>0</v>
      </c>
      <c r="J222" s="45">
        <v>0</v>
      </c>
      <c r="K222" s="45">
        <v>0</v>
      </c>
      <c r="L222" s="45">
        <f t="shared" si="197"/>
        <v>-81831405</v>
      </c>
      <c r="M222" s="46">
        <f>+F222+L222</f>
        <v>2494751182</v>
      </c>
      <c r="N222" s="86">
        <f t="shared" si="205"/>
        <v>3.1266434429176175E-4</v>
      </c>
      <c r="O222" s="45">
        <v>0</v>
      </c>
      <c r="P222" s="45">
        <v>338168594.95999998</v>
      </c>
      <c r="Q222" s="45">
        <f>M222-P222</f>
        <v>2156582587.04</v>
      </c>
      <c r="R222" s="45">
        <v>189284340.59999999</v>
      </c>
      <c r="S222" s="45">
        <f>+M222-R222</f>
        <v>2305466841.4000001</v>
      </c>
      <c r="T222" s="45">
        <f>P222-R222</f>
        <v>148884254.35999998</v>
      </c>
      <c r="U222" s="45">
        <v>189284340.59999999</v>
      </c>
      <c r="V222" s="45">
        <f>+R222-U222</f>
        <v>0</v>
      </c>
      <c r="W222" s="45">
        <v>189284340.59999999</v>
      </c>
      <c r="X222" s="48">
        <f>+U222-W222</f>
        <v>0</v>
      </c>
      <c r="Y222" s="182">
        <f t="shared" si="208"/>
        <v>7.5873033738079618E-2</v>
      </c>
      <c r="Z222" s="182">
        <f t="shared" si="209"/>
        <v>7.5873033738079618E-2</v>
      </c>
      <c r="AA222" s="182">
        <f t="shared" si="210"/>
        <v>7.5873033738079618E-2</v>
      </c>
      <c r="AB222" s="182">
        <f t="shared" si="194"/>
        <v>1</v>
      </c>
      <c r="AC222" s="178">
        <f t="shared" si="204"/>
        <v>1</v>
      </c>
    </row>
    <row r="223" spans="1:29" ht="90" customHeight="1" x14ac:dyDescent="0.25">
      <c r="A223" s="199" t="s">
        <v>561</v>
      </c>
      <c r="B223" s="135" t="s">
        <v>37</v>
      </c>
      <c r="C223" s="32">
        <v>10</v>
      </c>
      <c r="D223" s="32" t="s">
        <v>38</v>
      </c>
      <c r="E223" s="72" t="s">
        <v>562</v>
      </c>
      <c r="F223" s="60">
        <f t="shared" ref="F223:K225" si="219">+F224</f>
        <v>340140614334</v>
      </c>
      <c r="G223" s="60">
        <f t="shared" si="219"/>
        <v>340140614334</v>
      </c>
      <c r="H223" s="60">
        <f t="shared" si="219"/>
        <v>340140614334</v>
      </c>
      <c r="I223" s="60">
        <f t="shared" si="219"/>
        <v>0</v>
      </c>
      <c r="J223" s="60">
        <f t="shared" si="219"/>
        <v>0</v>
      </c>
      <c r="K223" s="59">
        <f t="shared" si="219"/>
        <v>0</v>
      </c>
      <c r="L223" s="59">
        <f t="shared" si="197"/>
        <v>0</v>
      </c>
      <c r="M223" s="59">
        <f>+M224</f>
        <v>340140614334</v>
      </c>
      <c r="N223" s="323">
        <f t="shared" si="205"/>
        <v>4.2629438524798391E-2</v>
      </c>
      <c r="O223" s="60">
        <f t="shared" ref="O223:X225" si="220">+O224</f>
        <v>0</v>
      </c>
      <c r="P223" s="60">
        <f t="shared" si="220"/>
        <v>340140614334</v>
      </c>
      <c r="Q223" s="59">
        <f t="shared" si="220"/>
        <v>0</v>
      </c>
      <c r="R223" s="59">
        <f t="shared" si="220"/>
        <v>340140614334</v>
      </c>
      <c r="S223" s="59">
        <f t="shared" si="220"/>
        <v>0</v>
      </c>
      <c r="T223" s="59">
        <f t="shared" si="220"/>
        <v>0</v>
      </c>
      <c r="U223" s="59">
        <f t="shared" si="220"/>
        <v>34020083601</v>
      </c>
      <c r="V223" s="59">
        <f t="shared" si="220"/>
        <v>306120530733</v>
      </c>
      <c r="W223" s="59">
        <f t="shared" si="220"/>
        <v>34020083601</v>
      </c>
      <c r="X223" s="59">
        <f t="shared" si="220"/>
        <v>0</v>
      </c>
      <c r="Y223" s="176">
        <f t="shared" si="208"/>
        <v>1</v>
      </c>
      <c r="Z223" s="176">
        <f t="shared" si="209"/>
        <v>0.10001770493538913</v>
      </c>
      <c r="AA223" s="176">
        <f t="shared" si="210"/>
        <v>0.10001770493538913</v>
      </c>
      <c r="AB223" s="176">
        <f t="shared" si="194"/>
        <v>0.10001770493538913</v>
      </c>
      <c r="AC223" s="177">
        <f t="shared" si="204"/>
        <v>1</v>
      </c>
    </row>
    <row r="224" spans="1:29" ht="84.75" customHeight="1" x14ac:dyDescent="0.25">
      <c r="A224" s="199" t="s">
        <v>563</v>
      </c>
      <c r="B224" s="135" t="s">
        <v>37</v>
      </c>
      <c r="C224" s="32">
        <v>10</v>
      </c>
      <c r="D224" s="32" t="s">
        <v>38</v>
      </c>
      <c r="E224" s="39" t="s">
        <v>257</v>
      </c>
      <c r="F224" s="60">
        <f t="shared" si="219"/>
        <v>340140614334</v>
      </c>
      <c r="G224" s="60">
        <f t="shared" si="219"/>
        <v>340140614334</v>
      </c>
      <c r="H224" s="60">
        <f t="shared" si="219"/>
        <v>340140614334</v>
      </c>
      <c r="I224" s="60">
        <f t="shared" si="219"/>
        <v>0</v>
      </c>
      <c r="J224" s="60">
        <f t="shared" si="219"/>
        <v>0</v>
      </c>
      <c r="K224" s="59">
        <f t="shared" si="219"/>
        <v>0</v>
      </c>
      <c r="L224" s="59">
        <f t="shared" si="197"/>
        <v>0</v>
      </c>
      <c r="M224" s="59">
        <f>+M225</f>
        <v>340140614334</v>
      </c>
      <c r="N224" s="323">
        <f t="shared" si="205"/>
        <v>4.2629438524798391E-2</v>
      </c>
      <c r="O224" s="60">
        <f t="shared" si="220"/>
        <v>0</v>
      </c>
      <c r="P224" s="60">
        <f t="shared" si="220"/>
        <v>340140614334</v>
      </c>
      <c r="Q224" s="59">
        <f t="shared" si="220"/>
        <v>0</v>
      </c>
      <c r="R224" s="59">
        <f t="shared" si="220"/>
        <v>340140614334</v>
      </c>
      <c r="S224" s="59">
        <f t="shared" si="220"/>
        <v>0</v>
      </c>
      <c r="T224" s="59">
        <f t="shared" si="220"/>
        <v>0</v>
      </c>
      <c r="U224" s="59">
        <f t="shared" si="220"/>
        <v>34020083601</v>
      </c>
      <c r="V224" s="59">
        <f t="shared" si="220"/>
        <v>306120530733</v>
      </c>
      <c r="W224" s="59">
        <f t="shared" si="220"/>
        <v>34020083601</v>
      </c>
      <c r="X224" s="59">
        <f t="shared" si="220"/>
        <v>0</v>
      </c>
      <c r="Y224" s="176">
        <f t="shared" si="208"/>
        <v>1</v>
      </c>
      <c r="Z224" s="176">
        <f t="shared" si="209"/>
        <v>0.10001770493538913</v>
      </c>
      <c r="AA224" s="176">
        <f t="shared" si="210"/>
        <v>0.10001770493538913</v>
      </c>
      <c r="AB224" s="176">
        <f t="shared" si="194"/>
        <v>0.10001770493538913</v>
      </c>
      <c r="AC224" s="177">
        <f t="shared" si="204"/>
        <v>1</v>
      </c>
    </row>
    <row r="225" spans="1:29" ht="42" customHeight="1" x14ac:dyDescent="0.25">
      <c r="A225" s="199" t="s">
        <v>564</v>
      </c>
      <c r="B225" s="135" t="s">
        <v>37</v>
      </c>
      <c r="C225" s="32">
        <v>10</v>
      </c>
      <c r="D225" s="32" t="s">
        <v>38</v>
      </c>
      <c r="E225" s="72" t="s">
        <v>455</v>
      </c>
      <c r="F225" s="60">
        <f t="shared" si="219"/>
        <v>340140614334</v>
      </c>
      <c r="G225" s="60">
        <f t="shared" si="219"/>
        <v>340140614334</v>
      </c>
      <c r="H225" s="60">
        <f t="shared" si="219"/>
        <v>340140614334</v>
      </c>
      <c r="I225" s="60">
        <f t="shared" si="219"/>
        <v>0</v>
      </c>
      <c r="J225" s="60">
        <f t="shared" si="219"/>
        <v>0</v>
      </c>
      <c r="K225" s="59">
        <f t="shared" si="219"/>
        <v>0</v>
      </c>
      <c r="L225" s="59">
        <f t="shared" si="197"/>
        <v>0</v>
      </c>
      <c r="M225" s="59">
        <f>+M226</f>
        <v>340140614334</v>
      </c>
      <c r="N225" s="323">
        <f t="shared" si="205"/>
        <v>4.2629438524798391E-2</v>
      </c>
      <c r="O225" s="60">
        <f t="shared" si="220"/>
        <v>0</v>
      </c>
      <c r="P225" s="60">
        <f t="shared" si="220"/>
        <v>340140614334</v>
      </c>
      <c r="Q225" s="59">
        <f t="shared" si="220"/>
        <v>0</v>
      </c>
      <c r="R225" s="59">
        <f t="shared" si="220"/>
        <v>340140614334</v>
      </c>
      <c r="S225" s="59">
        <f t="shared" si="220"/>
        <v>0</v>
      </c>
      <c r="T225" s="59">
        <f t="shared" si="220"/>
        <v>0</v>
      </c>
      <c r="U225" s="59">
        <f t="shared" si="220"/>
        <v>34020083601</v>
      </c>
      <c r="V225" s="59">
        <f t="shared" si="220"/>
        <v>306120530733</v>
      </c>
      <c r="W225" s="59">
        <f t="shared" si="220"/>
        <v>34020083601</v>
      </c>
      <c r="X225" s="59">
        <f t="shared" si="220"/>
        <v>0</v>
      </c>
      <c r="Y225" s="176">
        <f t="shared" si="208"/>
        <v>1</v>
      </c>
      <c r="Z225" s="176">
        <f t="shared" si="209"/>
        <v>0.10001770493538913</v>
      </c>
      <c r="AA225" s="176">
        <f t="shared" si="210"/>
        <v>0.10001770493538913</v>
      </c>
      <c r="AB225" s="176">
        <f t="shared" si="194"/>
        <v>0.10001770493538913</v>
      </c>
      <c r="AC225" s="177">
        <f t="shared" si="204"/>
        <v>1</v>
      </c>
    </row>
    <row r="226" spans="1:29" ht="42" customHeight="1" x14ac:dyDescent="0.25">
      <c r="A226" s="202" t="s">
        <v>565</v>
      </c>
      <c r="B226" s="148" t="s">
        <v>37</v>
      </c>
      <c r="C226" s="43">
        <v>10</v>
      </c>
      <c r="D226" s="43" t="s">
        <v>38</v>
      </c>
      <c r="E226" s="44" t="s">
        <v>268</v>
      </c>
      <c r="F226" s="45">
        <v>340140614334</v>
      </c>
      <c r="G226" s="45">
        <v>340140614334</v>
      </c>
      <c r="H226" s="45">
        <v>340140614334</v>
      </c>
      <c r="I226" s="45">
        <v>0</v>
      </c>
      <c r="J226" s="45">
        <v>0</v>
      </c>
      <c r="K226" s="45">
        <v>0</v>
      </c>
      <c r="L226" s="45">
        <f t="shared" si="197"/>
        <v>0</v>
      </c>
      <c r="M226" s="46">
        <f>+F226+L226</f>
        <v>340140614334</v>
      </c>
      <c r="N226" s="86">
        <f t="shared" si="205"/>
        <v>4.2629438524798391E-2</v>
      </c>
      <c r="O226" s="45">
        <v>0</v>
      </c>
      <c r="P226" s="45">
        <v>340140614334</v>
      </c>
      <c r="Q226" s="45">
        <f>M226-P226</f>
        <v>0</v>
      </c>
      <c r="R226" s="45">
        <v>340140614334</v>
      </c>
      <c r="S226" s="45">
        <f>+M226-R226</f>
        <v>0</v>
      </c>
      <c r="T226" s="45">
        <f>P226-R226</f>
        <v>0</v>
      </c>
      <c r="U226" s="45">
        <v>34020083601</v>
      </c>
      <c r="V226" s="45">
        <f>+R226-U226</f>
        <v>306120530733</v>
      </c>
      <c r="W226" s="45">
        <v>34020083601</v>
      </c>
      <c r="X226" s="48">
        <f>+U226-W226</f>
        <v>0</v>
      </c>
      <c r="Y226" s="54">
        <f t="shared" si="208"/>
        <v>1</v>
      </c>
      <c r="Z226" s="54">
        <f t="shared" si="209"/>
        <v>0.10001770493538913</v>
      </c>
      <c r="AA226" s="54">
        <f t="shared" si="210"/>
        <v>0.10001770493538913</v>
      </c>
      <c r="AB226" s="54">
        <f t="shared" si="194"/>
        <v>0.10001770493538913</v>
      </c>
      <c r="AC226" s="178">
        <f t="shared" si="204"/>
        <v>1</v>
      </c>
    </row>
    <row r="227" spans="1:29" ht="88.5" customHeight="1" x14ac:dyDescent="0.25">
      <c r="A227" s="199" t="s">
        <v>566</v>
      </c>
      <c r="B227" s="135" t="s">
        <v>37</v>
      </c>
      <c r="C227" s="32">
        <v>10</v>
      </c>
      <c r="D227" s="32" t="s">
        <v>38</v>
      </c>
      <c r="E227" s="72" t="s">
        <v>567</v>
      </c>
      <c r="F227" s="60">
        <f t="shared" ref="F227:K233" si="221">+F228</f>
        <v>166529436860</v>
      </c>
      <c r="G227" s="60">
        <f t="shared" si="221"/>
        <v>166529436860</v>
      </c>
      <c r="H227" s="60">
        <f t="shared" si="221"/>
        <v>166529436860</v>
      </c>
      <c r="I227" s="60">
        <f t="shared" si="221"/>
        <v>0</v>
      </c>
      <c r="J227" s="60">
        <f t="shared" si="221"/>
        <v>0</v>
      </c>
      <c r="K227" s="59">
        <f t="shared" si="221"/>
        <v>0</v>
      </c>
      <c r="L227" s="59">
        <f t="shared" si="197"/>
        <v>0</v>
      </c>
      <c r="M227" s="59">
        <f>+M228</f>
        <v>166529436860</v>
      </c>
      <c r="N227" s="323">
        <f t="shared" si="205"/>
        <v>2.0870945991241639E-2</v>
      </c>
      <c r="O227" s="60">
        <f t="shared" ref="O227:X233" si="222">+O228</f>
        <v>0</v>
      </c>
      <c r="P227" s="60">
        <f t="shared" si="222"/>
        <v>166529436860</v>
      </c>
      <c r="Q227" s="59">
        <f t="shared" si="222"/>
        <v>0</v>
      </c>
      <c r="R227" s="59">
        <f t="shared" si="222"/>
        <v>166529436860</v>
      </c>
      <c r="S227" s="59">
        <f t="shared" si="222"/>
        <v>0</v>
      </c>
      <c r="T227" s="59">
        <f t="shared" si="222"/>
        <v>0</v>
      </c>
      <c r="U227" s="59">
        <f t="shared" si="222"/>
        <v>25380894495</v>
      </c>
      <c r="V227" s="59">
        <f t="shared" si="222"/>
        <v>141148542365</v>
      </c>
      <c r="W227" s="59">
        <f t="shared" si="222"/>
        <v>25380894495</v>
      </c>
      <c r="X227" s="59">
        <f t="shared" si="222"/>
        <v>0</v>
      </c>
      <c r="Y227" s="176">
        <f t="shared" si="208"/>
        <v>1</v>
      </c>
      <c r="Z227" s="176">
        <f t="shared" si="209"/>
        <v>0.15241085884616015</v>
      </c>
      <c r="AA227" s="176">
        <f t="shared" si="210"/>
        <v>0.15241085884616015</v>
      </c>
      <c r="AB227" s="176">
        <f t="shared" si="194"/>
        <v>0.15241085884616015</v>
      </c>
      <c r="AC227" s="177">
        <f t="shared" si="204"/>
        <v>1</v>
      </c>
    </row>
    <row r="228" spans="1:29" ht="88.5" customHeight="1" x14ac:dyDescent="0.25">
      <c r="A228" s="199" t="s">
        <v>568</v>
      </c>
      <c r="B228" s="135" t="s">
        <v>37</v>
      </c>
      <c r="C228" s="32">
        <v>10</v>
      </c>
      <c r="D228" s="32" t="s">
        <v>38</v>
      </c>
      <c r="E228" s="39" t="s">
        <v>257</v>
      </c>
      <c r="F228" s="60">
        <f t="shared" si="221"/>
        <v>166529436860</v>
      </c>
      <c r="G228" s="60">
        <f t="shared" si="221"/>
        <v>166529436860</v>
      </c>
      <c r="H228" s="60">
        <f t="shared" si="221"/>
        <v>166529436860</v>
      </c>
      <c r="I228" s="60">
        <f t="shared" si="221"/>
        <v>0</v>
      </c>
      <c r="J228" s="60">
        <f t="shared" si="221"/>
        <v>0</v>
      </c>
      <c r="K228" s="59">
        <f t="shared" si="221"/>
        <v>0</v>
      </c>
      <c r="L228" s="59">
        <f t="shared" si="197"/>
        <v>0</v>
      </c>
      <c r="M228" s="59">
        <f>+M229</f>
        <v>166529436860</v>
      </c>
      <c r="N228" s="323">
        <f t="shared" si="205"/>
        <v>2.0870945991241639E-2</v>
      </c>
      <c r="O228" s="60">
        <f t="shared" si="222"/>
        <v>0</v>
      </c>
      <c r="P228" s="60">
        <f t="shared" si="222"/>
        <v>166529436860</v>
      </c>
      <c r="Q228" s="59">
        <f t="shared" si="222"/>
        <v>0</v>
      </c>
      <c r="R228" s="59">
        <f t="shared" si="222"/>
        <v>166529436860</v>
      </c>
      <c r="S228" s="59">
        <f t="shared" si="222"/>
        <v>0</v>
      </c>
      <c r="T228" s="59">
        <f t="shared" si="222"/>
        <v>0</v>
      </c>
      <c r="U228" s="59">
        <f t="shared" si="222"/>
        <v>25380894495</v>
      </c>
      <c r="V228" s="59">
        <f t="shared" si="222"/>
        <v>141148542365</v>
      </c>
      <c r="W228" s="59">
        <f t="shared" si="222"/>
        <v>25380894495</v>
      </c>
      <c r="X228" s="59">
        <f t="shared" si="222"/>
        <v>0</v>
      </c>
      <c r="Y228" s="176">
        <f t="shared" si="208"/>
        <v>1</v>
      </c>
      <c r="Z228" s="176">
        <f t="shared" si="209"/>
        <v>0.15241085884616015</v>
      </c>
      <c r="AA228" s="176">
        <f t="shared" si="210"/>
        <v>0.15241085884616015</v>
      </c>
      <c r="AB228" s="176">
        <f t="shared" si="194"/>
        <v>0.15241085884616015</v>
      </c>
      <c r="AC228" s="177">
        <f t="shared" si="204"/>
        <v>1</v>
      </c>
    </row>
    <row r="229" spans="1:29" ht="42" customHeight="1" x14ac:dyDescent="0.25">
      <c r="A229" s="199" t="s">
        <v>569</v>
      </c>
      <c r="B229" s="135" t="s">
        <v>37</v>
      </c>
      <c r="C229" s="32">
        <v>10</v>
      </c>
      <c r="D229" s="32" t="s">
        <v>38</v>
      </c>
      <c r="E229" s="72" t="s">
        <v>455</v>
      </c>
      <c r="F229" s="60">
        <f t="shared" si="221"/>
        <v>166529436860</v>
      </c>
      <c r="G229" s="60">
        <f t="shared" si="221"/>
        <v>166529436860</v>
      </c>
      <c r="H229" s="60">
        <f t="shared" si="221"/>
        <v>166529436860</v>
      </c>
      <c r="I229" s="60">
        <f t="shared" si="221"/>
        <v>0</v>
      </c>
      <c r="J229" s="60">
        <f t="shared" si="221"/>
        <v>0</v>
      </c>
      <c r="K229" s="59">
        <f t="shared" si="221"/>
        <v>0</v>
      </c>
      <c r="L229" s="59">
        <f t="shared" si="197"/>
        <v>0</v>
      </c>
      <c r="M229" s="59">
        <f>+M230</f>
        <v>166529436860</v>
      </c>
      <c r="N229" s="323">
        <f t="shared" si="205"/>
        <v>2.0870945991241639E-2</v>
      </c>
      <c r="O229" s="60">
        <f t="shared" si="222"/>
        <v>0</v>
      </c>
      <c r="P229" s="60">
        <f t="shared" si="222"/>
        <v>166529436860</v>
      </c>
      <c r="Q229" s="59">
        <f t="shared" si="222"/>
        <v>0</v>
      </c>
      <c r="R229" s="59">
        <f t="shared" si="222"/>
        <v>166529436860</v>
      </c>
      <c r="S229" s="59">
        <f t="shared" si="222"/>
        <v>0</v>
      </c>
      <c r="T229" s="59">
        <f t="shared" si="222"/>
        <v>0</v>
      </c>
      <c r="U229" s="59">
        <f t="shared" si="222"/>
        <v>25380894495</v>
      </c>
      <c r="V229" s="59">
        <f t="shared" si="222"/>
        <v>141148542365</v>
      </c>
      <c r="W229" s="59">
        <f t="shared" si="222"/>
        <v>25380894495</v>
      </c>
      <c r="X229" s="59">
        <f t="shared" si="222"/>
        <v>0</v>
      </c>
      <c r="Y229" s="176">
        <f t="shared" si="208"/>
        <v>1</v>
      </c>
      <c r="Z229" s="176">
        <f t="shared" si="209"/>
        <v>0.15241085884616015</v>
      </c>
      <c r="AA229" s="176">
        <f t="shared" si="210"/>
        <v>0.15241085884616015</v>
      </c>
      <c r="AB229" s="176">
        <f t="shared" si="194"/>
        <v>0.15241085884616015</v>
      </c>
      <c r="AC229" s="177">
        <f t="shared" si="204"/>
        <v>1</v>
      </c>
    </row>
    <row r="230" spans="1:29" ht="42" customHeight="1" x14ac:dyDescent="0.25">
      <c r="A230" s="202" t="s">
        <v>570</v>
      </c>
      <c r="B230" s="148" t="s">
        <v>37</v>
      </c>
      <c r="C230" s="43">
        <v>10</v>
      </c>
      <c r="D230" s="43" t="s">
        <v>38</v>
      </c>
      <c r="E230" s="44" t="s">
        <v>268</v>
      </c>
      <c r="F230" s="45">
        <v>166529436860</v>
      </c>
      <c r="G230" s="45">
        <v>166529436860</v>
      </c>
      <c r="H230" s="45">
        <v>166529436860</v>
      </c>
      <c r="I230" s="45">
        <v>0</v>
      </c>
      <c r="J230" s="45">
        <v>0</v>
      </c>
      <c r="K230" s="45">
        <v>0</v>
      </c>
      <c r="L230" s="45">
        <f t="shared" si="197"/>
        <v>0</v>
      </c>
      <c r="M230" s="46">
        <f>+F230+L230</f>
        <v>166529436860</v>
      </c>
      <c r="N230" s="86">
        <f t="shared" si="205"/>
        <v>2.0870945991241639E-2</v>
      </c>
      <c r="O230" s="45">
        <v>0</v>
      </c>
      <c r="P230" s="45">
        <v>166529436860</v>
      </c>
      <c r="Q230" s="45">
        <f>M230-P230</f>
        <v>0</v>
      </c>
      <c r="R230" s="45">
        <v>166529436860</v>
      </c>
      <c r="S230" s="45">
        <f>+M230-R230</f>
        <v>0</v>
      </c>
      <c r="T230" s="45">
        <f>P230-R230</f>
        <v>0</v>
      </c>
      <c r="U230" s="45">
        <v>25380894495</v>
      </c>
      <c r="V230" s="45">
        <f>+R230-U230</f>
        <v>141148542365</v>
      </c>
      <c r="W230" s="45">
        <v>25380894495</v>
      </c>
      <c r="X230" s="48">
        <f>+U230-W230</f>
        <v>0</v>
      </c>
      <c r="Y230" s="54">
        <f t="shared" si="208"/>
        <v>1</v>
      </c>
      <c r="Z230" s="54">
        <f t="shared" si="209"/>
        <v>0.15241085884616015</v>
      </c>
      <c r="AA230" s="54">
        <f t="shared" si="210"/>
        <v>0.15241085884616015</v>
      </c>
      <c r="AB230" s="54">
        <f t="shared" si="194"/>
        <v>0.15241085884616015</v>
      </c>
      <c r="AC230" s="178">
        <f t="shared" si="204"/>
        <v>1</v>
      </c>
    </row>
    <row r="231" spans="1:29" ht="88.5" customHeight="1" x14ac:dyDescent="0.25">
      <c r="A231" s="199" t="s">
        <v>571</v>
      </c>
      <c r="B231" s="135" t="s">
        <v>37</v>
      </c>
      <c r="C231" s="32">
        <v>10</v>
      </c>
      <c r="D231" s="32" t="s">
        <v>38</v>
      </c>
      <c r="E231" s="72" t="s">
        <v>572</v>
      </c>
      <c r="F231" s="60">
        <f t="shared" si="221"/>
        <v>1188179608443</v>
      </c>
      <c r="G231" s="60">
        <f t="shared" si="221"/>
        <v>25260000000</v>
      </c>
      <c r="H231" s="60">
        <f t="shared" si="221"/>
        <v>1187179608443</v>
      </c>
      <c r="I231" s="60">
        <f t="shared" si="221"/>
        <v>1161919608443</v>
      </c>
      <c r="J231" s="60">
        <f t="shared" si="221"/>
        <v>0</v>
      </c>
      <c r="K231" s="59">
        <f t="shared" si="221"/>
        <v>0</v>
      </c>
      <c r="L231" s="59">
        <f>+G231-H231-I231+J231-K231</f>
        <v>-2323839216886</v>
      </c>
      <c r="M231" s="59">
        <f>+M232</f>
        <v>26260000000</v>
      </c>
      <c r="N231" s="323">
        <f t="shared" si="205"/>
        <v>3.2911361022061494E-3</v>
      </c>
      <c r="O231" s="60">
        <f t="shared" si="222"/>
        <v>0</v>
      </c>
      <c r="P231" s="60">
        <f t="shared" si="222"/>
        <v>16260000000</v>
      </c>
      <c r="Q231" s="59">
        <f t="shared" si="222"/>
        <v>10000000000</v>
      </c>
      <c r="R231" s="59">
        <f t="shared" si="222"/>
        <v>0</v>
      </c>
      <c r="S231" s="59">
        <f t="shared" si="222"/>
        <v>26260000000</v>
      </c>
      <c r="T231" s="59">
        <f t="shared" si="222"/>
        <v>16260000000</v>
      </c>
      <c r="U231" s="59">
        <f t="shared" si="222"/>
        <v>0</v>
      </c>
      <c r="V231" s="59">
        <f t="shared" si="222"/>
        <v>0</v>
      </c>
      <c r="W231" s="59">
        <f t="shared" si="222"/>
        <v>0</v>
      </c>
      <c r="X231" s="59">
        <f t="shared" si="222"/>
        <v>0</v>
      </c>
      <c r="Y231" s="176">
        <f t="shared" si="208"/>
        <v>0</v>
      </c>
      <c r="Z231" s="176">
        <f t="shared" si="209"/>
        <v>0</v>
      </c>
      <c r="AA231" s="176">
        <f t="shared" si="210"/>
        <v>0</v>
      </c>
      <c r="AB231" s="176" t="s">
        <v>40</v>
      </c>
      <c r="AC231" s="177" t="s">
        <v>40</v>
      </c>
    </row>
    <row r="232" spans="1:29" ht="72.75" customHeight="1" x14ac:dyDescent="0.25">
      <c r="A232" s="199" t="s">
        <v>573</v>
      </c>
      <c r="B232" s="135" t="s">
        <v>37</v>
      </c>
      <c r="C232" s="32">
        <v>10</v>
      </c>
      <c r="D232" s="32" t="s">
        <v>38</v>
      </c>
      <c r="E232" s="39" t="s">
        <v>574</v>
      </c>
      <c r="F232" s="60">
        <f t="shared" si="221"/>
        <v>1188179608443</v>
      </c>
      <c r="G232" s="60">
        <f t="shared" si="221"/>
        <v>25260000000</v>
      </c>
      <c r="H232" s="60">
        <f t="shared" si="221"/>
        <v>1187179608443</v>
      </c>
      <c r="I232" s="60">
        <v>1161919608443</v>
      </c>
      <c r="J232" s="60">
        <f t="shared" si="221"/>
        <v>0</v>
      </c>
      <c r="K232" s="59">
        <f t="shared" si="221"/>
        <v>0</v>
      </c>
      <c r="L232" s="59">
        <f t="shared" si="197"/>
        <v>-2323839216886</v>
      </c>
      <c r="M232" s="59">
        <f>+M233</f>
        <v>26260000000</v>
      </c>
      <c r="N232" s="323">
        <f t="shared" si="205"/>
        <v>3.2911361022061494E-3</v>
      </c>
      <c r="O232" s="60">
        <f t="shared" si="222"/>
        <v>0</v>
      </c>
      <c r="P232" s="60">
        <f t="shared" si="222"/>
        <v>16260000000</v>
      </c>
      <c r="Q232" s="59">
        <f t="shared" si="222"/>
        <v>10000000000</v>
      </c>
      <c r="R232" s="59">
        <f t="shared" si="222"/>
        <v>0</v>
      </c>
      <c r="S232" s="59">
        <f t="shared" si="222"/>
        <v>26260000000</v>
      </c>
      <c r="T232" s="59">
        <f t="shared" si="222"/>
        <v>16260000000</v>
      </c>
      <c r="U232" s="59">
        <f t="shared" si="222"/>
        <v>0</v>
      </c>
      <c r="V232" s="59">
        <f t="shared" si="222"/>
        <v>0</v>
      </c>
      <c r="W232" s="59">
        <f t="shared" si="222"/>
        <v>0</v>
      </c>
      <c r="X232" s="59">
        <f t="shared" si="222"/>
        <v>0</v>
      </c>
      <c r="Y232" s="176">
        <f t="shared" si="208"/>
        <v>0</v>
      </c>
      <c r="Z232" s="176">
        <f t="shared" si="209"/>
        <v>0</v>
      </c>
      <c r="AA232" s="176">
        <f t="shared" si="210"/>
        <v>0</v>
      </c>
      <c r="AB232" s="176" t="s">
        <v>40</v>
      </c>
      <c r="AC232" s="177" t="s">
        <v>40</v>
      </c>
    </row>
    <row r="233" spans="1:29" ht="42" customHeight="1" x14ac:dyDescent="0.25">
      <c r="A233" s="199" t="s">
        <v>575</v>
      </c>
      <c r="B233" s="135" t="s">
        <v>37</v>
      </c>
      <c r="C233" s="32">
        <v>10</v>
      </c>
      <c r="D233" s="32" t="s">
        <v>38</v>
      </c>
      <c r="E233" s="72" t="s">
        <v>455</v>
      </c>
      <c r="F233" s="60">
        <f t="shared" si="221"/>
        <v>1188179608443</v>
      </c>
      <c r="G233" s="60">
        <f t="shared" si="221"/>
        <v>25260000000</v>
      </c>
      <c r="H233" s="60">
        <f t="shared" si="221"/>
        <v>1187179608443</v>
      </c>
      <c r="I233" s="60">
        <f t="shared" si="221"/>
        <v>0</v>
      </c>
      <c r="J233" s="60">
        <f t="shared" si="221"/>
        <v>0</v>
      </c>
      <c r="K233" s="59">
        <f t="shared" si="221"/>
        <v>0</v>
      </c>
      <c r="L233" s="59">
        <f t="shared" si="197"/>
        <v>-1161919608443</v>
      </c>
      <c r="M233" s="59">
        <f>+M234</f>
        <v>26260000000</v>
      </c>
      <c r="N233" s="323">
        <f t="shared" si="205"/>
        <v>3.2911361022061494E-3</v>
      </c>
      <c r="O233" s="60">
        <f t="shared" si="222"/>
        <v>0</v>
      </c>
      <c r="P233" s="60">
        <f t="shared" si="222"/>
        <v>16260000000</v>
      </c>
      <c r="Q233" s="59">
        <f t="shared" si="222"/>
        <v>10000000000</v>
      </c>
      <c r="R233" s="59">
        <f t="shared" si="222"/>
        <v>0</v>
      </c>
      <c r="S233" s="59">
        <f t="shared" si="222"/>
        <v>26260000000</v>
      </c>
      <c r="T233" s="59">
        <f t="shared" si="222"/>
        <v>16260000000</v>
      </c>
      <c r="U233" s="59">
        <f t="shared" si="222"/>
        <v>0</v>
      </c>
      <c r="V233" s="59">
        <f t="shared" si="222"/>
        <v>0</v>
      </c>
      <c r="W233" s="59">
        <f t="shared" si="222"/>
        <v>0</v>
      </c>
      <c r="X233" s="59">
        <f t="shared" si="222"/>
        <v>0</v>
      </c>
      <c r="Y233" s="176">
        <f t="shared" si="208"/>
        <v>0</v>
      </c>
      <c r="Z233" s="176">
        <f t="shared" si="209"/>
        <v>0</v>
      </c>
      <c r="AA233" s="176">
        <f t="shared" si="210"/>
        <v>0</v>
      </c>
      <c r="AB233" s="176" t="s">
        <v>40</v>
      </c>
      <c r="AC233" s="177" t="s">
        <v>40</v>
      </c>
    </row>
    <row r="234" spans="1:29" ht="42" customHeight="1" x14ac:dyDescent="0.25">
      <c r="A234" s="202" t="s">
        <v>576</v>
      </c>
      <c r="B234" s="148" t="s">
        <v>37</v>
      </c>
      <c r="C234" s="43">
        <v>10</v>
      </c>
      <c r="D234" s="43" t="s">
        <v>38</v>
      </c>
      <c r="E234" s="44" t="s">
        <v>268</v>
      </c>
      <c r="F234" s="45">
        <v>1188179608443</v>
      </c>
      <c r="G234" s="45">
        <v>25260000000</v>
      </c>
      <c r="H234" s="45">
        <v>1187179608443</v>
      </c>
      <c r="I234" s="45"/>
      <c r="J234" s="45">
        <v>0</v>
      </c>
      <c r="K234" s="45">
        <v>0</v>
      </c>
      <c r="L234" s="45">
        <f t="shared" si="197"/>
        <v>-1161919608443</v>
      </c>
      <c r="M234" s="46">
        <f>+F234+L234</f>
        <v>26260000000</v>
      </c>
      <c r="N234" s="86">
        <f t="shared" si="205"/>
        <v>3.2911361022061494E-3</v>
      </c>
      <c r="O234" s="45">
        <v>0</v>
      </c>
      <c r="P234" s="45">
        <f>1000000000+15260000000</f>
        <v>16260000000</v>
      </c>
      <c r="Q234" s="45">
        <f>M234-P234</f>
        <v>10000000000</v>
      </c>
      <c r="R234" s="45">
        <v>0</v>
      </c>
      <c r="S234" s="45">
        <f>+M234-R234</f>
        <v>26260000000</v>
      </c>
      <c r="T234" s="45">
        <f>P234-R234</f>
        <v>16260000000</v>
      </c>
      <c r="U234" s="45">
        <v>0</v>
      </c>
      <c r="V234" s="45">
        <f>+R234-U234</f>
        <v>0</v>
      </c>
      <c r="W234" s="45">
        <v>0</v>
      </c>
      <c r="X234" s="48">
        <f>+U234-W234</f>
        <v>0</v>
      </c>
      <c r="Y234" s="54">
        <f t="shared" si="208"/>
        <v>0</v>
      </c>
      <c r="Z234" s="54">
        <f t="shared" si="209"/>
        <v>0</v>
      </c>
      <c r="AA234" s="54">
        <f t="shared" si="210"/>
        <v>0</v>
      </c>
      <c r="AB234" s="54" t="s">
        <v>40</v>
      </c>
      <c r="AC234" s="178" t="s">
        <v>40</v>
      </c>
    </row>
    <row r="235" spans="1:29" ht="42" customHeight="1" x14ac:dyDescent="0.25">
      <c r="A235" s="113" t="s">
        <v>258</v>
      </c>
      <c r="B235" s="32" t="s">
        <v>37</v>
      </c>
      <c r="C235" s="32">
        <v>10</v>
      </c>
      <c r="D235" s="32" t="s">
        <v>38</v>
      </c>
      <c r="E235" s="72" t="s">
        <v>259</v>
      </c>
      <c r="F235" s="59">
        <f t="shared" ref="F235:K235" si="223">+F236</f>
        <v>4034524599</v>
      </c>
      <c r="G235" s="59">
        <f t="shared" si="223"/>
        <v>725002265</v>
      </c>
      <c r="H235" s="59">
        <f t="shared" si="223"/>
        <v>725002265</v>
      </c>
      <c r="I235" s="59">
        <f t="shared" si="223"/>
        <v>0</v>
      </c>
      <c r="J235" s="59">
        <f t="shared" si="223"/>
        <v>0</v>
      </c>
      <c r="K235" s="59">
        <f t="shared" si="223"/>
        <v>0</v>
      </c>
      <c r="L235" s="59">
        <f t="shared" si="197"/>
        <v>0</v>
      </c>
      <c r="M235" s="59">
        <f>+M236</f>
        <v>4034524599</v>
      </c>
      <c r="N235" s="318">
        <f t="shared" si="205"/>
        <v>5.056424052935144E-4</v>
      </c>
      <c r="O235" s="59">
        <f t="shared" ref="O235:X235" si="224">+O236</f>
        <v>0</v>
      </c>
      <c r="P235" s="59">
        <f>+P236</f>
        <v>3348709834</v>
      </c>
      <c r="Q235" s="59">
        <f t="shared" si="224"/>
        <v>685814765</v>
      </c>
      <c r="R235" s="59">
        <f t="shared" si="224"/>
        <v>3204427994.6300001</v>
      </c>
      <c r="S235" s="59">
        <f t="shared" si="224"/>
        <v>830096604.37000012</v>
      </c>
      <c r="T235" s="59">
        <f t="shared" si="224"/>
        <v>144281839.37000012</v>
      </c>
      <c r="U235" s="59">
        <f t="shared" si="224"/>
        <v>679848848.63</v>
      </c>
      <c r="V235" s="59">
        <f t="shared" si="224"/>
        <v>2524579146</v>
      </c>
      <c r="W235" s="59">
        <f t="shared" si="224"/>
        <v>674125198.63</v>
      </c>
      <c r="X235" s="59">
        <f t="shared" si="224"/>
        <v>5723650</v>
      </c>
      <c r="Y235" s="176">
        <f t="shared" si="208"/>
        <v>0.7942516933529794</v>
      </c>
      <c r="Z235" s="176">
        <f t="shared" si="209"/>
        <v>0.16850779613501621</v>
      </c>
      <c r="AA235" s="176">
        <f t="shared" si="210"/>
        <v>0.16708912836895062</v>
      </c>
      <c r="AB235" s="176">
        <f t="shared" ref="AB235:AB296" si="225">+U235/R235</f>
        <v>0.21215919027336386</v>
      </c>
      <c r="AC235" s="177">
        <f t="shared" ref="AC235:AC296" si="226">+W235/U235</f>
        <v>0.99158099625889784</v>
      </c>
    </row>
    <row r="236" spans="1:29" ht="42" customHeight="1" x14ac:dyDescent="0.25">
      <c r="A236" s="113" t="s">
        <v>260</v>
      </c>
      <c r="B236" s="32" t="s">
        <v>37</v>
      </c>
      <c r="C236" s="32">
        <v>10</v>
      </c>
      <c r="D236" s="32" t="s">
        <v>38</v>
      </c>
      <c r="E236" s="39" t="s">
        <v>255</v>
      </c>
      <c r="F236" s="59">
        <f t="shared" ref="F236:K236" si="227">+F237+F241</f>
        <v>4034524599</v>
      </c>
      <c r="G236" s="59">
        <f t="shared" si="227"/>
        <v>725002265</v>
      </c>
      <c r="H236" s="59">
        <f t="shared" si="227"/>
        <v>725002265</v>
      </c>
      <c r="I236" s="59">
        <f t="shared" si="227"/>
        <v>0</v>
      </c>
      <c r="J236" s="59">
        <f t="shared" si="227"/>
        <v>0</v>
      </c>
      <c r="K236" s="59">
        <f t="shared" si="227"/>
        <v>0</v>
      </c>
      <c r="L236" s="59">
        <f t="shared" si="197"/>
        <v>0</v>
      </c>
      <c r="M236" s="59">
        <f>+M237+M241</f>
        <v>4034524599</v>
      </c>
      <c r="N236" s="318">
        <f t="shared" si="205"/>
        <v>5.056424052935144E-4</v>
      </c>
      <c r="O236" s="59">
        <f t="shared" ref="O236:X236" si="228">+O237+O241</f>
        <v>0</v>
      </c>
      <c r="P236" s="59">
        <f>+P237+P241</f>
        <v>3348709834</v>
      </c>
      <c r="Q236" s="59">
        <f t="shared" si="228"/>
        <v>685814765</v>
      </c>
      <c r="R236" s="59">
        <f t="shared" si="228"/>
        <v>3204427994.6300001</v>
      </c>
      <c r="S236" s="59">
        <f t="shared" si="228"/>
        <v>830096604.37000012</v>
      </c>
      <c r="T236" s="59">
        <f t="shared" si="228"/>
        <v>144281839.37000012</v>
      </c>
      <c r="U236" s="59">
        <f t="shared" si="228"/>
        <v>679848848.63</v>
      </c>
      <c r="V236" s="59">
        <f t="shared" si="228"/>
        <v>2524579146</v>
      </c>
      <c r="W236" s="59">
        <f t="shared" si="228"/>
        <v>674125198.63</v>
      </c>
      <c r="X236" s="59">
        <f t="shared" si="228"/>
        <v>5723650</v>
      </c>
      <c r="Y236" s="176">
        <f t="shared" si="208"/>
        <v>0.7942516933529794</v>
      </c>
      <c r="Z236" s="176">
        <f t="shared" si="209"/>
        <v>0.16850779613501621</v>
      </c>
      <c r="AA236" s="176">
        <f t="shared" si="210"/>
        <v>0.16708912836895062</v>
      </c>
      <c r="AB236" s="176">
        <f t="shared" si="225"/>
        <v>0.21215919027336386</v>
      </c>
      <c r="AC236" s="177">
        <f t="shared" si="226"/>
        <v>0.99158099625889784</v>
      </c>
    </row>
    <row r="237" spans="1:29" s="6" customFormat="1" ht="63.75" customHeight="1" x14ac:dyDescent="0.25">
      <c r="A237" s="113" t="s">
        <v>261</v>
      </c>
      <c r="B237" s="32" t="s">
        <v>37</v>
      </c>
      <c r="C237" s="32">
        <v>10</v>
      </c>
      <c r="D237" s="32" t="s">
        <v>38</v>
      </c>
      <c r="E237" s="39" t="s">
        <v>262</v>
      </c>
      <c r="F237" s="59">
        <f t="shared" ref="F237:K239" si="229">+F238</f>
        <v>2634524599</v>
      </c>
      <c r="G237" s="59">
        <f t="shared" si="229"/>
        <v>725002265</v>
      </c>
      <c r="H237" s="59">
        <f t="shared" si="229"/>
        <v>725002265</v>
      </c>
      <c r="I237" s="59">
        <f t="shared" si="229"/>
        <v>0</v>
      </c>
      <c r="J237" s="59">
        <f t="shared" si="229"/>
        <v>0</v>
      </c>
      <c r="K237" s="59">
        <f t="shared" si="229"/>
        <v>0</v>
      </c>
      <c r="L237" s="59">
        <f t="shared" si="197"/>
        <v>0</v>
      </c>
      <c r="M237" s="59">
        <f>+M238</f>
        <v>2634524599</v>
      </c>
      <c r="N237" s="318">
        <f t="shared" si="205"/>
        <v>3.301819885726991E-4</v>
      </c>
      <c r="O237" s="59">
        <f t="shared" ref="O237:X239" si="230">+O238</f>
        <v>0</v>
      </c>
      <c r="P237" s="59">
        <f t="shared" si="230"/>
        <v>1948709834</v>
      </c>
      <c r="Q237" s="59">
        <f t="shared" si="230"/>
        <v>685814765</v>
      </c>
      <c r="R237" s="59">
        <f t="shared" si="230"/>
        <v>1804485442.8599999</v>
      </c>
      <c r="S237" s="59">
        <f t="shared" si="230"/>
        <v>830039156.1400001</v>
      </c>
      <c r="T237" s="59">
        <f t="shared" si="230"/>
        <v>144224391.1400001</v>
      </c>
      <c r="U237" s="59">
        <f t="shared" si="230"/>
        <v>679806296.86000001</v>
      </c>
      <c r="V237" s="59">
        <f t="shared" si="230"/>
        <v>1124679146</v>
      </c>
      <c r="W237" s="59">
        <f t="shared" si="230"/>
        <v>674082646.86000001</v>
      </c>
      <c r="X237" s="59">
        <f t="shared" si="230"/>
        <v>5723650</v>
      </c>
      <c r="Y237" s="176">
        <f t="shared" si="208"/>
        <v>0.68493778480752754</v>
      </c>
      <c r="Z237" s="176">
        <f t="shared" si="209"/>
        <v>0.25803755907917414</v>
      </c>
      <c r="AA237" s="176">
        <f t="shared" si="210"/>
        <v>0.25586500392361683</v>
      </c>
      <c r="AB237" s="176">
        <f t="shared" si="225"/>
        <v>0.37673138320392779</v>
      </c>
      <c r="AC237" s="177">
        <f t="shared" si="226"/>
        <v>0.99158046928009147</v>
      </c>
    </row>
    <row r="238" spans="1:29" s="6" customFormat="1" ht="63.75" customHeight="1" x14ac:dyDescent="0.25">
      <c r="A238" s="113" t="s">
        <v>577</v>
      </c>
      <c r="B238" s="32" t="s">
        <v>37</v>
      </c>
      <c r="C238" s="32">
        <v>10</v>
      </c>
      <c r="D238" s="32" t="s">
        <v>38</v>
      </c>
      <c r="E238" s="39" t="s">
        <v>264</v>
      </c>
      <c r="F238" s="59">
        <f t="shared" si="229"/>
        <v>2634524599</v>
      </c>
      <c r="G238" s="59">
        <f t="shared" si="229"/>
        <v>725002265</v>
      </c>
      <c r="H238" s="59">
        <f t="shared" si="229"/>
        <v>725002265</v>
      </c>
      <c r="I238" s="59">
        <f t="shared" si="229"/>
        <v>0</v>
      </c>
      <c r="J238" s="59">
        <f t="shared" si="229"/>
        <v>0</v>
      </c>
      <c r="K238" s="59">
        <f t="shared" si="229"/>
        <v>0</v>
      </c>
      <c r="L238" s="59">
        <f t="shared" si="197"/>
        <v>0</v>
      </c>
      <c r="M238" s="59">
        <f>+M239</f>
        <v>2634524599</v>
      </c>
      <c r="N238" s="318">
        <f t="shared" si="205"/>
        <v>3.301819885726991E-4</v>
      </c>
      <c r="O238" s="59">
        <f t="shared" si="230"/>
        <v>0</v>
      </c>
      <c r="P238" s="59">
        <f t="shared" si="230"/>
        <v>1948709834</v>
      </c>
      <c r="Q238" s="59">
        <f t="shared" si="230"/>
        <v>685814765</v>
      </c>
      <c r="R238" s="59">
        <f t="shared" si="230"/>
        <v>1804485442.8599999</v>
      </c>
      <c r="S238" s="59">
        <f t="shared" si="230"/>
        <v>830039156.1400001</v>
      </c>
      <c r="T238" s="59">
        <f t="shared" si="230"/>
        <v>144224391.1400001</v>
      </c>
      <c r="U238" s="59">
        <f t="shared" si="230"/>
        <v>679806296.86000001</v>
      </c>
      <c r="V238" s="59">
        <f t="shared" si="230"/>
        <v>1124679146</v>
      </c>
      <c r="W238" s="59">
        <f t="shared" si="230"/>
        <v>674082646.86000001</v>
      </c>
      <c r="X238" s="59">
        <f t="shared" si="230"/>
        <v>5723650</v>
      </c>
      <c r="Y238" s="176">
        <f t="shared" si="208"/>
        <v>0.68493778480752754</v>
      </c>
      <c r="Z238" s="176">
        <f t="shared" si="209"/>
        <v>0.25803755907917414</v>
      </c>
      <c r="AA238" s="176">
        <f t="shared" si="210"/>
        <v>0.25586500392361683</v>
      </c>
      <c r="AB238" s="176">
        <f t="shared" si="225"/>
        <v>0.37673138320392779</v>
      </c>
      <c r="AC238" s="177">
        <f t="shared" si="226"/>
        <v>0.99158046928009147</v>
      </c>
    </row>
    <row r="239" spans="1:29" ht="42" customHeight="1" x14ac:dyDescent="0.25">
      <c r="A239" s="113" t="s">
        <v>578</v>
      </c>
      <c r="B239" s="32" t="s">
        <v>37</v>
      </c>
      <c r="C239" s="32">
        <v>10</v>
      </c>
      <c r="D239" s="32" t="s">
        <v>38</v>
      </c>
      <c r="E239" s="72" t="s">
        <v>266</v>
      </c>
      <c r="F239" s="59">
        <f t="shared" si="229"/>
        <v>2634524599</v>
      </c>
      <c r="G239" s="59">
        <f t="shared" si="229"/>
        <v>725002265</v>
      </c>
      <c r="H239" s="59">
        <f t="shared" si="229"/>
        <v>725002265</v>
      </c>
      <c r="I239" s="59">
        <f t="shared" si="229"/>
        <v>0</v>
      </c>
      <c r="J239" s="59">
        <f t="shared" si="229"/>
        <v>0</v>
      </c>
      <c r="K239" s="59">
        <f t="shared" si="229"/>
        <v>0</v>
      </c>
      <c r="L239" s="59">
        <f t="shared" si="197"/>
        <v>0</v>
      </c>
      <c r="M239" s="59">
        <f>+M240</f>
        <v>2634524599</v>
      </c>
      <c r="N239" s="318">
        <f t="shared" si="205"/>
        <v>3.301819885726991E-4</v>
      </c>
      <c r="O239" s="59">
        <f t="shared" si="230"/>
        <v>0</v>
      </c>
      <c r="P239" s="59">
        <f t="shared" si="230"/>
        <v>1948709834</v>
      </c>
      <c r="Q239" s="59">
        <f t="shared" si="230"/>
        <v>685814765</v>
      </c>
      <c r="R239" s="59">
        <f t="shared" si="230"/>
        <v>1804485442.8599999</v>
      </c>
      <c r="S239" s="59">
        <f t="shared" si="230"/>
        <v>830039156.1400001</v>
      </c>
      <c r="T239" s="59">
        <f t="shared" si="230"/>
        <v>144224391.1400001</v>
      </c>
      <c r="U239" s="59">
        <f t="shared" si="230"/>
        <v>679806296.86000001</v>
      </c>
      <c r="V239" s="59">
        <f t="shared" si="230"/>
        <v>1124679146</v>
      </c>
      <c r="W239" s="59">
        <f t="shared" si="230"/>
        <v>674082646.86000001</v>
      </c>
      <c r="X239" s="59">
        <f t="shared" si="230"/>
        <v>5723650</v>
      </c>
      <c r="Y239" s="176">
        <f t="shared" si="208"/>
        <v>0.68493778480752754</v>
      </c>
      <c r="Z239" s="176">
        <f t="shared" si="209"/>
        <v>0.25803755907917414</v>
      </c>
      <c r="AA239" s="176">
        <f t="shared" si="210"/>
        <v>0.25586500392361683</v>
      </c>
      <c r="AB239" s="176">
        <f t="shared" si="225"/>
        <v>0.37673138320392779</v>
      </c>
      <c r="AC239" s="177">
        <f t="shared" si="226"/>
        <v>0.99158046928009147</v>
      </c>
    </row>
    <row r="240" spans="1:29" ht="42" customHeight="1" x14ac:dyDescent="0.25">
      <c r="A240" s="114" t="s">
        <v>579</v>
      </c>
      <c r="B240" s="43" t="s">
        <v>37</v>
      </c>
      <c r="C240" s="43">
        <v>10</v>
      </c>
      <c r="D240" s="43" t="s">
        <v>38</v>
      </c>
      <c r="E240" s="44" t="s">
        <v>268</v>
      </c>
      <c r="F240" s="45">
        <v>2634524599</v>
      </c>
      <c r="G240" s="45">
        <v>725002265</v>
      </c>
      <c r="H240" s="45">
        <v>725002265</v>
      </c>
      <c r="I240" s="45">
        <v>0</v>
      </c>
      <c r="J240" s="45">
        <v>0</v>
      </c>
      <c r="K240" s="45">
        <v>0</v>
      </c>
      <c r="L240" s="45">
        <f t="shared" si="197"/>
        <v>0</v>
      </c>
      <c r="M240" s="46">
        <f>+F240+L240</f>
        <v>2634524599</v>
      </c>
      <c r="N240" s="47">
        <f t="shared" si="205"/>
        <v>3.301819885726991E-4</v>
      </c>
      <c r="O240" s="45">
        <v>0</v>
      </c>
      <c r="P240" s="45">
        <v>1948709834</v>
      </c>
      <c r="Q240" s="45">
        <f>M240-P240</f>
        <v>685814765</v>
      </c>
      <c r="R240" s="45">
        <v>1804485442.8599999</v>
      </c>
      <c r="S240" s="45">
        <f>+M240-R240</f>
        <v>830039156.1400001</v>
      </c>
      <c r="T240" s="45">
        <f>P240-R240</f>
        <v>144224391.1400001</v>
      </c>
      <c r="U240" s="45">
        <v>679806296.86000001</v>
      </c>
      <c r="V240" s="45">
        <f>+R240-U240</f>
        <v>1124679146</v>
      </c>
      <c r="W240" s="45">
        <v>674082646.86000001</v>
      </c>
      <c r="X240" s="48">
        <f>+U240-W240</f>
        <v>5723650</v>
      </c>
      <c r="Y240" s="54">
        <f t="shared" si="208"/>
        <v>0.68493778480752754</v>
      </c>
      <c r="Z240" s="54">
        <f t="shared" si="209"/>
        <v>0.25803755907917414</v>
      </c>
      <c r="AA240" s="54">
        <f t="shared" si="210"/>
        <v>0.25586500392361683</v>
      </c>
      <c r="AB240" s="54">
        <f t="shared" si="225"/>
        <v>0.37673138320392779</v>
      </c>
      <c r="AC240" s="178">
        <f t="shared" si="226"/>
        <v>0.99158046928009147</v>
      </c>
    </row>
    <row r="241" spans="1:29" s="6" customFormat="1" ht="63.75" customHeight="1" x14ac:dyDescent="0.25">
      <c r="A241" s="113" t="s">
        <v>269</v>
      </c>
      <c r="B241" s="32" t="s">
        <v>37</v>
      </c>
      <c r="C241" s="32">
        <v>10</v>
      </c>
      <c r="D241" s="32" t="s">
        <v>38</v>
      </c>
      <c r="E241" s="39" t="s">
        <v>270</v>
      </c>
      <c r="F241" s="59">
        <f t="shared" ref="F241:K243" si="231">+F242</f>
        <v>1400000000</v>
      </c>
      <c r="G241" s="59">
        <f t="shared" si="231"/>
        <v>0</v>
      </c>
      <c r="H241" s="59">
        <f t="shared" si="231"/>
        <v>0</v>
      </c>
      <c r="I241" s="59">
        <f t="shared" si="231"/>
        <v>0</v>
      </c>
      <c r="J241" s="59">
        <f t="shared" si="231"/>
        <v>0</v>
      </c>
      <c r="K241" s="59">
        <f t="shared" si="231"/>
        <v>0</v>
      </c>
      <c r="L241" s="59">
        <f t="shared" si="197"/>
        <v>0</v>
      </c>
      <c r="M241" s="59">
        <f>+M242</f>
        <v>1400000000</v>
      </c>
      <c r="N241" s="318">
        <f t="shared" si="205"/>
        <v>1.7546041672081528E-4</v>
      </c>
      <c r="O241" s="59">
        <f t="shared" ref="O241:X243" si="232">+O242</f>
        <v>0</v>
      </c>
      <c r="P241" s="59">
        <f t="shared" si="232"/>
        <v>1400000000</v>
      </c>
      <c r="Q241" s="59">
        <f t="shared" si="232"/>
        <v>0</v>
      </c>
      <c r="R241" s="59">
        <f t="shared" si="232"/>
        <v>1399942551.77</v>
      </c>
      <c r="S241" s="59">
        <f t="shared" si="232"/>
        <v>57448.230000019073</v>
      </c>
      <c r="T241" s="59">
        <f t="shared" si="232"/>
        <v>57448.230000019073</v>
      </c>
      <c r="U241" s="59">
        <f t="shared" si="232"/>
        <v>42551.77</v>
      </c>
      <c r="V241" s="59">
        <f t="shared" si="232"/>
        <v>1399900000</v>
      </c>
      <c r="W241" s="59">
        <f t="shared" si="232"/>
        <v>42551.77</v>
      </c>
      <c r="X241" s="59">
        <f t="shared" si="232"/>
        <v>0</v>
      </c>
      <c r="Y241" s="176">
        <f t="shared" si="208"/>
        <v>0.99995896554999997</v>
      </c>
      <c r="Z241" s="183">
        <f t="shared" si="209"/>
        <v>3.0394121428571426E-5</v>
      </c>
      <c r="AA241" s="183">
        <f t="shared" si="210"/>
        <v>3.0394121428571426E-5</v>
      </c>
      <c r="AB241" s="176">
        <f t="shared" si="225"/>
        <v>3.0395368685807998E-5</v>
      </c>
      <c r="AC241" s="177">
        <f t="shared" si="226"/>
        <v>1</v>
      </c>
    </row>
    <row r="242" spans="1:29" s="6" customFormat="1" ht="60" customHeight="1" x14ac:dyDescent="0.25">
      <c r="A242" s="113" t="s">
        <v>580</v>
      </c>
      <c r="B242" s="32" t="s">
        <v>37</v>
      </c>
      <c r="C242" s="32">
        <v>10</v>
      </c>
      <c r="D242" s="32" t="s">
        <v>38</v>
      </c>
      <c r="E242" s="39" t="s">
        <v>264</v>
      </c>
      <c r="F242" s="59">
        <f t="shared" si="231"/>
        <v>1400000000</v>
      </c>
      <c r="G242" s="59">
        <f t="shared" si="231"/>
        <v>0</v>
      </c>
      <c r="H242" s="59">
        <f t="shared" si="231"/>
        <v>0</v>
      </c>
      <c r="I242" s="59">
        <f t="shared" si="231"/>
        <v>0</v>
      </c>
      <c r="J242" s="59">
        <f t="shared" si="231"/>
        <v>0</v>
      </c>
      <c r="K242" s="59">
        <f t="shared" si="231"/>
        <v>0</v>
      </c>
      <c r="L242" s="59">
        <f t="shared" si="197"/>
        <v>0</v>
      </c>
      <c r="M242" s="59">
        <f>+M243</f>
        <v>1400000000</v>
      </c>
      <c r="N242" s="318">
        <f t="shared" si="205"/>
        <v>1.7546041672081528E-4</v>
      </c>
      <c r="O242" s="59">
        <f t="shared" si="232"/>
        <v>0</v>
      </c>
      <c r="P242" s="59">
        <f t="shared" si="232"/>
        <v>1400000000</v>
      </c>
      <c r="Q242" s="59">
        <f t="shared" si="232"/>
        <v>0</v>
      </c>
      <c r="R242" s="59">
        <f t="shared" si="232"/>
        <v>1399942551.77</v>
      </c>
      <c r="S242" s="59">
        <f t="shared" si="232"/>
        <v>57448.230000019073</v>
      </c>
      <c r="T242" s="59">
        <f t="shared" si="232"/>
        <v>57448.230000019073</v>
      </c>
      <c r="U242" s="59">
        <f t="shared" si="232"/>
        <v>42551.77</v>
      </c>
      <c r="V242" s="59">
        <f t="shared" si="232"/>
        <v>1399900000</v>
      </c>
      <c r="W242" s="59">
        <f t="shared" si="232"/>
        <v>42551.77</v>
      </c>
      <c r="X242" s="59">
        <f t="shared" si="232"/>
        <v>0</v>
      </c>
      <c r="Y242" s="176">
        <f t="shared" si="208"/>
        <v>0.99995896554999997</v>
      </c>
      <c r="Z242" s="183">
        <f t="shared" si="209"/>
        <v>3.0394121428571426E-5</v>
      </c>
      <c r="AA242" s="183">
        <f t="shared" si="210"/>
        <v>3.0394121428571426E-5</v>
      </c>
      <c r="AB242" s="176">
        <f t="shared" si="225"/>
        <v>3.0395368685807998E-5</v>
      </c>
      <c r="AC242" s="177">
        <f t="shared" si="226"/>
        <v>1</v>
      </c>
    </row>
    <row r="243" spans="1:29" ht="42" customHeight="1" x14ac:dyDescent="0.25">
      <c r="A243" s="113" t="s">
        <v>581</v>
      </c>
      <c r="B243" s="32" t="s">
        <v>37</v>
      </c>
      <c r="C243" s="32">
        <v>10</v>
      </c>
      <c r="D243" s="32" t="s">
        <v>38</v>
      </c>
      <c r="E243" s="72" t="s">
        <v>266</v>
      </c>
      <c r="F243" s="59">
        <f t="shared" si="231"/>
        <v>1400000000</v>
      </c>
      <c r="G243" s="59">
        <f t="shared" si="231"/>
        <v>0</v>
      </c>
      <c r="H243" s="59">
        <f t="shared" si="231"/>
        <v>0</v>
      </c>
      <c r="I243" s="59">
        <f t="shared" si="231"/>
        <v>0</v>
      </c>
      <c r="J243" s="59">
        <f t="shared" si="231"/>
        <v>0</v>
      </c>
      <c r="K243" s="59">
        <f t="shared" si="231"/>
        <v>0</v>
      </c>
      <c r="L243" s="59">
        <f t="shared" si="197"/>
        <v>0</v>
      </c>
      <c r="M243" s="59">
        <f>+M244</f>
        <v>1400000000</v>
      </c>
      <c r="N243" s="318">
        <f t="shared" si="205"/>
        <v>1.7546041672081528E-4</v>
      </c>
      <c r="O243" s="59">
        <f t="shared" si="232"/>
        <v>0</v>
      </c>
      <c r="P243" s="59">
        <f t="shared" si="232"/>
        <v>1400000000</v>
      </c>
      <c r="Q243" s="59">
        <f t="shared" si="232"/>
        <v>0</v>
      </c>
      <c r="R243" s="59">
        <f t="shared" si="232"/>
        <v>1399942551.77</v>
      </c>
      <c r="S243" s="59">
        <f t="shared" si="232"/>
        <v>57448.230000019073</v>
      </c>
      <c r="T243" s="59">
        <f t="shared" si="232"/>
        <v>57448.230000019073</v>
      </c>
      <c r="U243" s="59">
        <f t="shared" si="232"/>
        <v>42551.77</v>
      </c>
      <c r="V243" s="59">
        <f t="shared" si="232"/>
        <v>1399900000</v>
      </c>
      <c r="W243" s="59">
        <f t="shared" si="232"/>
        <v>42551.77</v>
      </c>
      <c r="X243" s="59">
        <f t="shared" si="232"/>
        <v>0</v>
      </c>
      <c r="Y243" s="176">
        <f t="shared" si="208"/>
        <v>0.99995896554999997</v>
      </c>
      <c r="Z243" s="183">
        <f t="shared" si="209"/>
        <v>3.0394121428571426E-5</v>
      </c>
      <c r="AA243" s="183">
        <f t="shared" si="210"/>
        <v>3.0394121428571426E-5</v>
      </c>
      <c r="AB243" s="176">
        <f t="shared" si="225"/>
        <v>3.0395368685807998E-5</v>
      </c>
      <c r="AC243" s="177">
        <f t="shared" si="226"/>
        <v>1</v>
      </c>
    </row>
    <row r="244" spans="1:29" ht="42" customHeight="1" x14ac:dyDescent="0.25">
      <c r="A244" s="114" t="s">
        <v>582</v>
      </c>
      <c r="B244" s="43" t="s">
        <v>37</v>
      </c>
      <c r="C244" s="43">
        <v>10</v>
      </c>
      <c r="D244" s="43" t="s">
        <v>38</v>
      </c>
      <c r="E244" s="44" t="s">
        <v>268</v>
      </c>
      <c r="F244" s="45">
        <v>1400000000</v>
      </c>
      <c r="G244" s="45">
        <v>0</v>
      </c>
      <c r="H244" s="45">
        <v>0</v>
      </c>
      <c r="I244" s="45">
        <v>0</v>
      </c>
      <c r="J244" s="45">
        <v>0</v>
      </c>
      <c r="K244" s="45">
        <v>0</v>
      </c>
      <c r="L244" s="45">
        <f t="shared" si="197"/>
        <v>0</v>
      </c>
      <c r="M244" s="46">
        <f>+F244+L244</f>
        <v>1400000000</v>
      </c>
      <c r="N244" s="47">
        <f t="shared" si="205"/>
        <v>1.7546041672081528E-4</v>
      </c>
      <c r="O244" s="45">
        <v>0</v>
      </c>
      <c r="P244" s="45">
        <v>1400000000</v>
      </c>
      <c r="Q244" s="45">
        <f>M244-P244</f>
        <v>0</v>
      </c>
      <c r="R244" s="45">
        <v>1399942551.77</v>
      </c>
      <c r="S244" s="45">
        <f>+M244-R244</f>
        <v>57448.230000019073</v>
      </c>
      <c r="T244" s="45">
        <f>P244-R244</f>
        <v>57448.230000019073</v>
      </c>
      <c r="U244" s="45">
        <v>42551.77</v>
      </c>
      <c r="V244" s="45">
        <f>+R244-U244</f>
        <v>1399900000</v>
      </c>
      <c r="W244" s="45">
        <v>42551.77</v>
      </c>
      <c r="X244" s="48">
        <f>+U244-W244</f>
        <v>0</v>
      </c>
      <c r="Y244" s="54">
        <f t="shared" si="208"/>
        <v>0.99995896554999997</v>
      </c>
      <c r="Z244" s="182">
        <f t="shared" si="209"/>
        <v>3.0394121428571426E-5</v>
      </c>
      <c r="AA244" s="182">
        <f t="shared" si="210"/>
        <v>3.0394121428571426E-5</v>
      </c>
      <c r="AB244" s="54">
        <f t="shared" si="225"/>
        <v>3.0395368685807998E-5</v>
      </c>
      <c r="AC244" s="178">
        <f t="shared" si="226"/>
        <v>1</v>
      </c>
    </row>
    <row r="245" spans="1:29" s="6" customFormat="1" ht="42" customHeight="1" x14ac:dyDescent="0.25">
      <c r="A245" s="113" t="s">
        <v>274</v>
      </c>
      <c r="B245" s="32" t="s">
        <v>37</v>
      </c>
      <c r="C245" s="32">
        <v>10</v>
      </c>
      <c r="D245" s="32" t="s">
        <v>38</v>
      </c>
      <c r="E245" s="39" t="s">
        <v>275</v>
      </c>
      <c r="F245" s="59">
        <f t="shared" ref="F245:X246" si="233">+F247</f>
        <v>6000000000</v>
      </c>
      <c r="G245" s="59">
        <f t="shared" si="233"/>
        <v>4588500103</v>
      </c>
      <c r="H245" s="59">
        <f t="shared" si="233"/>
        <v>4588500103</v>
      </c>
      <c r="I245" s="59">
        <f t="shared" si="233"/>
        <v>0</v>
      </c>
      <c r="J245" s="59">
        <f t="shared" si="233"/>
        <v>0</v>
      </c>
      <c r="K245" s="59">
        <f t="shared" si="233"/>
        <v>0</v>
      </c>
      <c r="L245" s="59">
        <f t="shared" si="197"/>
        <v>0</v>
      </c>
      <c r="M245" s="59">
        <f>+M247</f>
        <v>6000000000</v>
      </c>
      <c r="N245" s="318">
        <f t="shared" si="205"/>
        <v>7.519732145177797E-4</v>
      </c>
      <c r="O245" s="59">
        <f t="shared" ref="O245:X245" si="234">+O247</f>
        <v>0</v>
      </c>
      <c r="P245" s="59">
        <f t="shared" si="234"/>
        <v>1411499897</v>
      </c>
      <c r="Q245" s="59">
        <f t="shared" si="234"/>
        <v>4588500103</v>
      </c>
      <c r="R245" s="59">
        <f t="shared" si="234"/>
        <v>1351019996.4400001</v>
      </c>
      <c r="S245" s="59">
        <f t="shared" si="234"/>
        <v>4648980003.5599995</v>
      </c>
      <c r="T245" s="59">
        <f t="shared" si="234"/>
        <v>60479900.560000055</v>
      </c>
      <c r="U245" s="59">
        <f t="shared" si="234"/>
        <v>463289833.44</v>
      </c>
      <c r="V245" s="59">
        <f t="shared" si="234"/>
        <v>887730163</v>
      </c>
      <c r="W245" s="59">
        <f t="shared" si="234"/>
        <v>452617203.44</v>
      </c>
      <c r="X245" s="59">
        <f t="shared" si="234"/>
        <v>10672630</v>
      </c>
      <c r="Y245" s="176">
        <f t="shared" si="208"/>
        <v>0.22516999940666668</v>
      </c>
      <c r="Z245" s="176">
        <f t="shared" si="209"/>
        <v>7.7214972239999999E-2</v>
      </c>
      <c r="AA245" s="176">
        <f t="shared" si="210"/>
        <v>7.5436200573333334E-2</v>
      </c>
      <c r="AB245" s="176">
        <f t="shared" si="225"/>
        <v>0.34291856128021053</v>
      </c>
      <c r="AC245" s="177">
        <f t="shared" si="226"/>
        <v>0.97696338397768401</v>
      </c>
    </row>
    <row r="246" spans="1:29" s="120" customFormat="1" ht="42" customHeight="1" x14ac:dyDescent="0.25">
      <c r="A246" s="199" t="s">
        <v>274</v>
      </c>
      <c r="B246" s="71" t="s">
        <v>41</v>
      </c>
      <c r="C246" s="71">
        <v>20</v>
      </c>
      <c r="D246" s="71" t="s">
        <v>38</v>
      </c>
      <c r="E246" s="72" t="s">
        <v>275</v>
      </c>
      <c r="F246" s="62">
        <f>+F248</f>
        <v>128057209397</v>
      </c>
      <c r="G246" s="62">
        <f t="shared" si="233"/>
        <v>0</v>
      </c>
      <c r="H246" s="62">
        <f t="shared" si="233"/>
        <v>0</v>
      </c>
      <c r="I246" s="62">
        <f t="shared" si="233"/>
        <v>0</v>
      </c>
      <c r="J246" s="62">
        <f t="shared" si="233"/>
        <v>0</v>
      </c>
      <c r="K246" s="62">
        <f t="shared" si="233"/>
        <v>0</v>
      </c>
      <c r="L246" s="59">
        <f t="shared" si="197"/>
        <v>0</v>
      </c>
      <c r="M246" s="62">
        <f t="shared" si="233"/>
        <v>128057209397</v>
      </c>
      <c r="N246" s="338">
        <f t="shared" si="205"/>
        <v>1.6049265232073087E-2</v>
      </c>
      <c r="O246" s="62">
        <f t="shared" si="233"/>
        <v>0</v>
      </c>
      <c r="P246" s="62">
        <f t="shared" si="233"/>
        <v>128057209397</v>
      </c>
      <c r="Q246" s="62">
        <f t="shared" si="233"/>
        <v>0</v>
      </c>
      <c r="R246" s="62">
        <f t="shared" si="233"/>
        <v>128057209397</v>
      </c>
      <c r="S246" s="62">
        <f t="shared" si="233"/>
        <v>0</v>
      </c>
      <c r="T246" s="62">
        <f t="shared" si="233"/>
        <v>0</v>
      </c>
      <c r="U246" s="62">
        <f t="shared" si="233"/>
        <v>73688458144.339996</v>
      </c>
      <c r="V246" s="62">
        <f t="shared" si="233"/>
        <v>54368751252.660004</v>
      </c>
      <c r="W246" s="62">
        <f t="shared" si="233"/>
        <v>73688458144.339996</v>
      </c>
      <c r="X246" s="62">
        <f t="shared" si="233"/>
        <v>0</v>
      </c>
      <c r="Y246" s="176">
        <f t="shared" si="208"/>
        <v>1</v>
      </c>
      <c r="Z246" s="176">
        <f t="shared" si="209"/>
        <v>0.57543388998812817</v>
      </c>
      <c r="AA246" s="176">
        <f t="shared" si="210"/>
        <v>0.57543388998812817</v>
      </c>
      <c r="AB246" s="176">
        <f t="shared" si="225"/>
        <v>0.57543388998812817</v>
      </c>
      <c r="AC246" s="177">
        <f t="shared" si="226"/>
        <v>1</v>
      </c>
    </row>
    <row r="247" spans="1:29" ht="42" customHeight="1" x14ac:dyDescent="0.25">
      <c r="A247" s="113" t="s">
        <v>276</v>
      </c>
      <c r="B247" s="32" t="s">
        <v>37</v>
      </c>
      <c r="C247" s="32">
        <v>10</v>
      </c>
      <c r="D247" s="32" t="s">
        <v>38</v>
      </c>
      <c r="E247" s="39" t="s">
        <v>255</v>
      </c>
      <c r="F247" s="59">
        <f t="shared" ref="F247:K247" si="235">+F249+F259</f>
        <v>6000000000</v>
      </c>
      <c r="G247" s="59">
        <f t="shared" si="235"/>
        <v>4588500103</v>
      </c>
      <c r="H247" s="59">
        <f t="shared" si="235"/>
        <v>4588500103</v>
      </c>
      <c r="I247" s="59">
        <f t="shared" si="235"/>
        <v>0</v>
      </c>
      <c r="J247" s="59">
        <f t="shared" si="235"/>
        <v>0</v>
      </c>
      <c r="K247" s="59">
        <f t="shared" si="235"/>
        <v>0</v>
      </c>
      <c r="L247" s="59">
        <f t="shared" si="197"/>
        <v>0</v>
      </c>
      <c r="M247" s="59">
        <f>+M249+M259</f>
        <v>6000000000</v>
      </c>
      <c r="N247" s="323">
        <f t="shared" si="205"/>
        <v>7.519732145177797E-4</v>
      </c>
      <c r="O247" s="59">
        <f t="shared" ref="O247:X247" si="236">+O249+O259</f>
        <v>0</v>
      </c>
      <c r="P247" s="59">
        <f>+P249+P259</f>
        <v>1411499897</v>
      </c>
      <c r="Q247" s="59">
        <f t="shared" si="236"/>
        <v>4588500103</v>
      </c>
      <c r="R247" s="59">
        <f t="shared" si="236"/>
        <v>1351019996.4400001</v>
      </c>
      <c r="S247" s="59">
        <f t="shared" si="236"/>
        <v>4648980003.5599995</v>
      </c>
      <c r="T247" s="59">
        <f t="shared" si="236"/>
        <v>60479900.560000055</v>
      </c>
      <c r="U247" s="59">
        <f t="shared" si="236"/>
        <v>463289833.44</v>
      </c>
      <c r="V247" s="59">
        <f t="shared" si="236"/>
        <v>887730163</v>
      </c>
      <c r="W247" s="59">
        <f t="shared" si="236"/>
        <v>452617203.44</v>
      </c>
      <c r="X247" s="59">
        <f t="shared" si="236"/>
        <v>10672630</v>
      </c>
      <c r="Y247" s="176">
        <f t="shared" si="208"/>
        <v>0.22516999940666668</v>
      </c>
      <c r="Z247" s="176">
        <f t="shared" si="209"/>
        <v>7.7214972239999999E-2</v>
      </c>
      <c r="AA247" s="176">
        <f t="shared" si="210"/>
        <v>7.5436200573333334E-2</v>
      </c>
      <c r="AB247" s="176">
        <f t="shared" si="225"/>
        <v>0.34291856128021053</v>
      </c>
      <c r="AC247" s="177">
        <f t="shared" si="226"/>
        <v>0.97696338397768401</v>
      </c>
    </row>
    <row r="248" spans="1:29" ht="42" customHeight="1" x14ac:dyDescent="0.25">
      <c r="A248" s="113" t="s">
        <v>276</v>
      </c>
      <c r="B248" s="32" t="s">
        <v>41</v>
      </c>
      <c r="C248" s="32">
        <v>20</v>
      </c>
      <c r="D248" s="32" t="s">
        <v>38</v>
      </c>
      <c r="E248" s="39" t="s">
        <v>255</v>
      </c>
      <c r="F248" s="121">
        <f>+F250</f>
        <v>128057209397</v>
      </c>
      <c r="G248" s="59">
        <f>+G252</f>
        <v>0</v>
      </c>
      <c r="H248" s="59">
        <f>+H252</f>
        <v>0</v>
      </c>
      <c r="I248" s="59">
        <f>+I252</f>
        <v>0</v>
      </c>
      <c r="J248" s="59">
        <f>+J252</f>
        <v>0</v>
      </c>
      <c r="K248" s="59">
        <f>+K252</f>
        <v>0</v>
      </c>
      <c r="L248" s="59">
        <f t="shared" si="197"/>
        <v>0</v>
      </c>
      <c r="M248" s="59">
        <f>+M252</f>
        <v>128057209397</v>
      </c>
      <c r="N248" s="323">
        <f t="shared" si="205"/>
        <v>1.6049265232073087E-2</v>
      </c>
      <c r="O248" s="121">
        <f t="shared" ref="O248:X248" si="237">+O252</f>
        <v>0</v>
      </c>
      <c r="P248" s="59">
        <f>+P252</f>
        <v>128057209397</v>
      </c>
      <c r="Q248" s="59">
        <f t="shared" si="237"/>
        <v>0</v>
      </c>
      <c r="R248" s="59">
        <f t="shared" si="237"/>
        <v>128057209397</v>
      </c>
      <c r="S248" s="59">
        <f t="shared" si="237"/>
        <v>0</v>
      </c>
      <c r="T248" s="59">
        <f t="shared" si="237"/>
        <v>0</v>
      </c>
      <c r="U248" s="59">
        <f t="shared" si="237"/>
        <v>73688458144.339996</v>
      </c>
      <c r="V248" s="59">
        <f t="shared" si="237"/>
        <v>54368751252.660004</v>
      </c>
      <c r="W248" s="59">
        <f t="shared" si="237"/>
        <v>73688458144.339996</v>
      </c>
      <c r="X248" s="59">
        <f t="shared" si="237"/>
        <v>0</v>
      </c>
      <c r="Y248" s="176">
        <f t="shared" si="208"/>
        <v>1</v>
      </c>
      <c r="Z248" s="176">
        <f t="shared" si="209"/>
        <v>0.57543388998812817</v>
      </c>
      <c r="AA248" s="176">
        <f t="shared" si="210"/>
        <v>0.57543388998812817</v>
      </c>
      <c r="AB248" s="176">
        <f t="shared" si="225"/>
        <v>0.57543388998812817</v>
      </c>
      <c r="AC248" s="177">
        <f t="shared" si="226"/>
        <v>1</v>
      </c>
    </row>
    <row r="249" spans="1:29" ht="68.25" customHeight="1" x14ac:dyDescent="0.25">
      <c r="A249" s="113" t="s">
        <v>277</v>
      </c>
      <c r="B249" s="32" t="s">
        <v>37</v>
      </c>
      <c r="C249" s="32">
        <v>10</v>
      </c>
      <c r="D249" s="32" t="s">
        <v>38</v>
      </c>
      <c r="E249" s="39" t="s">
        <v>278</v>
      </c>
      <c r="F249" s="59">
        <f t="shared" ref="F249:K251" si="238">+F251</f>
        <v>4000000000</v>
      </c>
      <c r="G249" s="59">
        <f t="shared" si="238"/>
        <v>3999935000</v>
      </c>
      <c r="H249" s="59">
        <f t="shared" si="238"/>
        <v>3999935000</v>
      </c>
      <c r="I249" s="59">
        <f t="shared" si="238"/>
        <v>0</v>
      </c>
      <c r="J249" s="59">
        <f t="shared" si="238"/>
        <v>0</v>
      </c>
      <c r="K249" s="59">
        <f t="shared" si="238"/>
        <v>0</v>
      </c>
      <c r="L249" s="59">
        <f t="shared" si="197"/>
        <v>0</v>
      </c>
      <c r="M249" s="59">
        <f>+M251</f>
        <v>4000000000</v>
      </c>
      <c r="N249" s="318">
        <f t="shared" si="205"/>
        <v>5.013154763451865E-4</v>
      </c>
      <c r="O249" s="59">
        <f t="shared" ref="O249:X251" si="239">+O251</f>
        <v>0</v>
      </c>
      <c r="P249" s="59">
        <f t="shared" si="239"/>
        <v>65000</v>
      </c>
      <c r="Q249" s="59">
        <f t="shared" si="239"/>
        <v>3999935000</v>
      </c>
      <c r="R249" s="59">
        <f t="shared" si="239"/>
        <v>28739.63</v>
      </c>
      <c r="S249" s="59">
        <f t="shared" si="239"/>
        <v>3999971260.3699999</v>
      </c>
      <c r="T249" s="59">
        <f t="shared" si="239"/>
        <v>36260.369999999995</v>
      </c>
      <c r="U249" s="59">
        <f t="shared" si="239"/>
        <v>28739.63</v>
      </c>
      <c r="V249" s="59">
        <f t="shared" si="239"/>
        <v>0</v>
      </c>
      <c r="W249" s="59">
        <f t="shared" si="239"/>
        <v>28739.63</v>
      </c>
      <c r="X249" s="59">
        <f t="shared" si="239"/>
        <v>0</v>
      </c>
      <c r="Y249" s="176">
        <f t="shared" si="208"/>
        <v>7.1849075000000001E-6</v>
      </c>
      <c r="Z249" s="176">
        <f t="shared" si="209"/>
        <v>7.1849075000000001E-6</v>
      </c>
      <c r="AA249" s="176">
        <f t="shared" si="210"/>
        <v>7.1849075000000001E-6</v>
      </c>
      <c r="AB249" s="176">
        <f t="shared" si="225"/>
        <v>1</v>
      </c>
      <c r="AC249" s="177">
        <f t="shared" si="226"/>
        <v>1</v>
      </c>
    </row>
    <row r="250" spans="1:29" ht="67.5" customHeight="1" x14ac:dyDescent="0.25">
      <c r="A250" s="113" t="s">
        <v>277</v>
      </c>
      <c r="B250" s="32" t="s">
        <v>41</v>
      </c>
      <c r="C250" s="32">
        <v>20</v>
      </c>
      <c r="D250" s="32" t="s">
        <v>38</v>
      </c>
      <c r="E250" s="72" t="s">
        <v>278</v>
      </c>
      <c r="F250" s="59">
        <f>+F252</f>
        <v>128057209397</v>
      </c>
      <c r="G250" s="59">
        <f t="shared" si="238"/>
        <v>0</v>
      </c>
      <c r="H250" s="59">
        <f t="shared" si="238"/>
        <v>0</v>
      </c>
      <c r="I250" s="59">
        <f t="shared" si="238"/>
        <v>0</v>
      </c>
      <c r="J250" s="59">
        <f t="shared" si="238"/>
        <v>0</v>
      </c>
      <c r="K250" s="59">
        <f t="shared" si="238"/>
        <v>0</v>
      </c>
      <c r="L250" s="59">
        <f t="shared" si="197"/>
        <v>0</v>
      </c>
      <c r="M250" s="59">
        <f>+M252</f>
        <v>128057209397</v>
      </c>
      <c r="N250" s="323">
        <f t="shared" si="205"/>
        <v>1.6049265232073087E-2</v>
      </c>
      <c r="O250" s="59">
        <f t="shared" si="239"/>
        <v>0</v>
      </c>
      <c r="P250" s="59">
        <f t="shared" si="239"/>
        <v>128057209397</v>
      </c>
      <c r="Q250" s="59">
        <f t="shared" si="239"/>
        <v>0</v>
      </c>
      <c r="R250" s="59">
        <f t="shared" si="239"/>
        <v>128057209397</v>
      </c>
      <c r="S250" s="59">
        <f t="shared" si="239"/>
        <v>0</v>
      </c>
      <c r="T250" s="59">
        <f t="shared" si="239"/>
        <v>0</v>
      </c>
      <c r="U250" s="59">
        <f t="shared" si="239"/>
        <v>73688458144.339996</v>
      </c>
      <c r="V250" s="59">
        <f t="shared" si="239"/>
        <v>54368751252.660004</v>
      </c>
      <c r="W250" s="59">
        <f t="shared" si="239"/>
        <v>73688458144.339996</v>
      </c>
      <c r="X250" s="59">
        <f t="shared" si="239"/>
        <v>0</v>
      </c>
      <c r="Y250" s="176">
        <f t="shared" si="208"/>
        <v>1</v>
      </c>
      <c r="Z250" s="176">
        <f t="shared" si="209"/>
        <v>0.57543388998812817</v>
      </c>
      <c r="AA250" s="176">
        <f t="shared" si="210"/>
        <v>0.57543388998812817</v>
      </c>
      <c r="AB250" s="176">
        <f t="shared" si="225"/>
        <v>0.57543388998812817</v>
      </c>
      <c r="AC250" s="177">
        <f t="shared" si="226"/>
        <v>1</v>
      </c>
    </row>
    <row r="251" spans="1:29" ht="107.25" customHeight="1" x14ac:dyDescent="0.25">
      <c r="A251" s="113" t="s">
        <v>583</v>
      </c>
      <c r="B251" s="32" t="s">
        <v>37</v>
      </c>
      <c r="C251" s="32">
        <v>10</v>
      </c>
      <c r="D251" s="32" t="s">
        <v>38</v>
      </c>
      <c r="E251" s="39" t="s">
        <v>280</v>
      </c>
      <c r="F251" s="59">
        <f t="shared" si="238"/>
        <v>4000000000</v>
      </c>
      <c r="G251" s="59">
        <f t="shared" si="238"/>
        <v>3999935000</v>
      </c>
      <c r="H251" s="59">
        <f t="shared" si="238"/>
        <v>3999935000</v>
      </c>
      <c r="I251" s="59">
        <f t="shared" si="238"/>
        <v>0</v>
      </c>
      <c r="J251" s="59">
        <f t="shared" si="238"/>
        <v>0</v>
      </c>
      <c r="K251" s="59">
        <f t="shared" si="238"/>
        <v>0</v>
      </c>
      <c r="L251" s="59">
        <f t="shared" si="197"/>
        <v>0</v>
      </c>
      <c r="M251" s="59">
        <f>+M253</f>
        <v>4000000000</v>
      </c>
      <c r="N251" s="318">
        <f t="shared" si="205"/>
        <v>5.013154763451865E-4</v>
      </c>
      <c r="O251" s="59">
        <f t="shared" si="239"/>
        <v>0</v>
      </c>
      <c r="P251" s="59">
        <f t="shared" si="239"/>
        <v>65000</v>
      </c>
      <c r="Q251" s="59">
        <f t="shared" si="239"/>
        <v>3999935000</v>
      </c>
      <c r="R251" s="59">
        <f t="shared" si="239"/>
        <v>28739.63</v>
      </c>
      <c r="S251" s="59">
        <f t="shared" si="239"/>
        <v>3999971260.3699999</v>
      </c>
      <c r="T251" s="59">
        <f t="shared" si="239"/>
        <v>36260.369999999995</v>
      </c>
      <c r="U251" s="59">
        <f t="shared" si="239"/>
        <v>28739.63</v>
      </c>
      <c r="V251" s="59">
        <f t="shared" si="239"/>
        <v>0</v>
      </c>
      <c r="W251" s="59">
        <f t="shared" si="239"/>
        <v>28739.63</v>
      </c>
      <c r="X251" s="59">
        <f t="shared" si="239"/>
        <v>0</v>
      </c>
      <c r="Y251" s="176">
        <f t="shared" si="208"/>
        <v>7.1849075000000001E-6</v>
      </c>
      <c r="Z251" s="352">
        <f t="shared" si="209"/>
        <v>7.1849075000000001E-6</v>
      </c>
      <c r="AA251" s="352">
        <f t="shared" si="210"/>
        <v>7.1849075000000001E-6</v>
      </c>
      <c r="AB251" s="176">
        <f t="shared" si="225"/>
        <v>1</v>
      </c>
      <c r="AC251" s="177">
        <f t="shared" si="226"/>
        <v>1</v>
      </c>
    </row>
    <row r="252" spans="1:29" ht="109.5" customHeight="1" x14ac:dyDescent="0.25">
      <c r="A252" s="113" t="s">
        <v>583</v>
      </c>
      <c r="B252" s="32" t="s">
        <v>41</v>
      </c>
      <c r="C252" s="32">
        <v>20</v>
      </c>
      <c r="D252" s="32" t="s">
        <v>38</v>
      </c>
      <c r="E252" s="39" t="s">
        <v>280</v>
      </c>
      <c r="F252" s="59">
        <f t="shared" ref="F252:K252" si="240">+F255+F257</f>
        <v>128057209397</v>
      </c>
      <c r="G252" s="59">
        <f t="shared" si="240"/>
        <v>0</v>
      </c>
      <c r="H252" s="59">
        <f t="shared" si="240"/>
        <v>0</v>
      </c>
      <c r="I252" s="59">
        <f t="shared" si="240"/>
        <v>0</v>
      </c>
      <c r="J252" s="59">
        <f t="shared" si="240"/>
        <v>0</v>
      </c>
      <c r="K252" s="59">
        <f t="shared" si="240"/>
        <v>0</v>
      </c>
      <c r="L252" s="59">
        <f t="shared" si="197"/>
        <v>0</v>
      </c>
      <c r="M252" s="59">
        <f>+M255+M257</f>
        <v>128057209397</v>
      </c>
      <c r="N252" s="323">
        <f t="shared" si="205"/>
        <v>1.6049265232073087E-2</v>
      </c>
      <c r="O252" s="59">
        <f t="shared" ref="O252:X252" si="241">+O255+O257</f>
        <v>0</v>
      </c>
      <c r="P252" s="59">
        <f>+P255+P257</f>
        <v>128057209397</v>
      </c>
      <c r="Q252" s="59">
        <f t="shared" si="241"/>
        <v>0</v>
      </c>
      <c r="R252" s="59">
        <f t="shared" si="241"/>
        <v>128057209397</v>
      </c>
      <c r="S252" s="59">
        <f t="shared" si="241"/>
        <v>0</v>
      </c>
      <c r="T252" s="59">
        <f t="shared" si="241"/>
        <v>0</v>
      </c>
      <c r="U252" s="59">
        <f t="shared" si="241"/>
        <v>73688458144.339996</v>
      </c>
      <c r="V252" s="59">
        <f t="shared" si="241"/>
        <v>54368751252.660004</v>
      </c>
      <c r="W252" s="59">
        <f t="shared" si="241"/>
        <v>73688458144.339996</v>
      </c>
      <c r="X252" s="59">
        <f t="shared" si="241"/>
        <v>0</v>
      </c>
      <c r="Y252" s="176">
        <f t="shared" si="208"/>
        <v>1</v>
      </c>
      <c r="Z252" s="176">
        <f t="shared" si="209"/>
        <v>0.57543388998812817</v>
      </c>
      <c r="AA252" s="176">
        <f t="shared" si="210"/>
        <v>0.57543388998812817</v>
      </c>
      <c r="AB252" s="176">
        <f t="shared" si="225"/>
        <v>0.57543388998812817</v>
      </c>
      <c r="AC252" s="177">
        <f t="shared" si="226"/>
        <v>1</v>
      </c>
    </row>
    <row r="253" spans="1:29" ht="42" customHeight="1" x14ac:dyDescent="0.25">
      <c r="A253" s="113" t="s">
        <v>584</v>
      </c>
      <c r="B253" s="32" t="s">
        <v>37</v>
      </c>
      <c r="C253" s="32">
        <v>10</v>
      </c>
      <c r="D253" s="32" t="s">
        <v>38</v>
      </c>
      <c r="E253" s="39" t="s">
        <v>282</v>
      </c>
      <c r="F253" s="59">
        <f t="shared" ref="F253:K253" si="242">+F254</f>
        <v>4000000000</v>
      </c>
      <c r="G253" s="59">
        <f t="shared" si="242"/>
        <v>3999935000</v>
      </c>
      <c r="H253" s="59">
        <f t="shared" si="242"/>
        <v>3999935000</v>
      </c>
      <c r="I253" s="59">
        <f t="shared" si="242"/>
        <v>0</v>
      </c>
      <c r="J253" s="59">
        <f t="shared" si="242"/>
        <v>0</v>
      </c>
      <c r="K253" s="59">
        <f t="shared" si="242"/>
        <v>0</v>
      </c>
      <c r="L253" s="59">
        <f t="shared" si="197"/>
        <v>0</v>
      </c>
      <c r="M253" s="59">
        <f>+M254</f>
        <v>4000000000</v>
      </c>
      <c r="N253" s="318">
        <f t="shared" si="205"/>
        <v>5.013154763451865E-4</v>
      </c>
      <c r="O253" s="59">
        <f t="shared" ref="O253:X253" si="243">+O254</f>
        <v>0</v>
      </c>
      <c r="P253" s="59">
        <f>+P254</f>
        <v>65000</v>
      </c>
      <c r="Q253" s="59">
        <f t="shared" si="243"/>
        <v>3999935000</v>
      </c>
      <c r="R253" s="59">
        <f t="shared" si="243"/>
        <v>28739.63</v>
      </c>
      <c r="S253" s="59">
        <f t="shared" si="243"/>
        <v>3999971260.3699999</v>
      </c>
      <c r="T253" s="59">
        <f t="shared" si="243"/>
        <v>36260.369999999995</v>
      </c>
      <c r="U253" s="59">
        <f t="shared" si="243"/>
        <v>28739.63</v>
      </c>
      <c r="V253" s="59">
        <f t="shared" si="243"/>
        <v>0</v>
      </c>
      <c r="W253" s="59">
        <f t="shared" si="243"/>
        <v>28739.63</v>
      </c>
      <c r="X253" s="59">
        <f t="shared" si="243"/>
        <v>0</v>
      </c>
      <c r="Y253" s="352">
        <f t="shared" si="208"/>
        <v>7.1849075000000001E-6</v>
      </c>
      <c r="Z253" s="352">
        <f t="shared" si="209"/>
        <v>7.1849075000000001E-6</v>
      </c>
      <c r="AA253" s="352">
        <f t="shared" si="210"/>
        <v>7.1849075000000001E-6</v>
      </c>
      <c r="AB253" s="176">
        <f t="shared" si="225"/>
        <v>1</v>
      </c>
      <c r="AC253" s="177">
        <f t="shared" si="226"/>
        <v>1</v>
      </c>
    </row>
    <row r="254" spans="1:29" ht="42" customHeight="1" x14ac:dyDescent="0.25">
      <c r="A254" s="114" t="s">
        <v>585</v>
      </c>
      <c r="B254" s="43" t="s">
        <v>37</v>
      </c>
      <c r="C254" s="43">
        <v>10</v>
      </c>
      <c r="D254" s="43" t="s">
        <v>38</v>
      </c>
      <c r="E254" s="44" t="s">
        <v>268</v>
      </c>
      <c r="F254" s="45">
        <v>4000000000</v>
      </c>
      <c r="G254" s="45">
        <v>3999935000</v>
      </c>
      <c r="H254" s="45">
        <v>3999935000</v>
      </c>
      <c r="I254" s="45">
        <v>0</v>
      </c>
      <c r="J254" s="45">
        <v>0</v>
      </c>
      <c r="K254" s="45">
        <v>0</v>
      </c>
      <c r="L254" s="45">
        <f t="shared" si="197"/>
        <v>0</v>
      </c>
      <c r="M254" s="46">
        <f>+F254+L254</f>
        <v>4000000000</v>
      </c>
      <c r="N254" s="47">
        <f t="shared" si="205"/>
        <v>5.013154763451865E-4</v>
      </c>
      <c r="O254" s="45">
        <v>0</v>
      </c>
      <c r="P254" s="45">
        <v>65000</v>
      </c>
      <c r="Q254" s="45">
        <f>M254-P254</f>
        <v>3999935000</v>
      </c>
      <c r="R254" s="45">
        <v>28739.63</v>
      </c>
      <c r="S254" s="45">
        <f>+M254-R254</f>
        <v>3999971260.3699999</v>
      </c>
      <c r="T254" s="45">
        <f>P254-R254</f>
        <v>36260.369999999995</v>
      </c>
      <c r="U254" s="45">
        <v>28739.63</v>
      </c>
      <c r="V254" s="45">
        <f>+R254-U254</f>
        <v>0</v>
      </c>
      <c r="W254" s="45">
        <v>28739.63</v>
      </c>
      <c r="X254" s="48">
        <f>+U254-W254</f>
        <v>0</v>
      </c>
      <c r="Y254" s="179">
        <f t="shared" si="208"/>
        <v>7.1849075000000001E-6</v>
      </c>
      <c r="Z254" s="179">
        <f t="shared" si="209"/>
        <v>7.1849075000000001E-6</v>
      </c>
      <c r="AA254" s="179">
        <f t="shared" si="210"/>
        <v>7.1849075000000001E-6</v>
      </c>
      <c r="AB254" s="54">
        <f t="shared" si="225"/>
        <v>1</v>
      </c>
      <c r="AC254" s="178">
        <f t="shared" si="226"/>
        <v>1</v>
      </c>
    </row>
    <row r="255" spans="1:29" ht="42" customHeight="1" x14ac:dyDescent="0.25">
      <c r="A255" s="113" t="s">
        <v>584</v>
      </c>
      <c r="B255" s="32" t="s">
        <v>41</v>
      </c>
      <c r="C255" s="32">
        <v>20</v>
      </c>
      <c r="D255" s="32" t="s">
        <v>38</v>
      </c>
      <c r="E255" s="39" t="s">
        <v>282</v>
      </c>
      <c r="F255" s="59">
        <f t="shared" ref="F255:K255" si="244">+F256</f>
        <v>123824871497</v>
      </c>
      <c r="G255" s="59">
        <f t="shared" si="244"/>
        <v>0</v>
      </c>
      <c r="H255" s="59">
        <f t="shared" si="244"/>
        <v>0</v>
      </c>
      <c r="I255" s="59">
        <f t="shared" si="244"/>
        <v>0</v>
      </c>
      <c r="J255" s="59">
        <f t="shared" si="244"/>
        <v>0</v>
      </c>
      <c r="K255" s="59">
        <f t="shared" si="244"/>
        <v>0</v>
      </c>
      <c r="L255" s="59">
        <f t="shared" si="197"/>
        <v>0</v>
      </c>
      <c r="M255" s="59">
        <f>+M256</f>
        <v>123824871497</v>
      </c>
      <c r="N255" s="323">
        <f t="shared" si="205"/>
        <v>1.5518831109475014E-2</v>
      </c>
      <c r="O255" s="59">
        <f t="shared" ref="O255:X255" si="245">+O256</f>
        <v>0</v>
      </c>
      <c r="P255" s="59">
        <f>+P256</f>
        <v>123824871497</v>
      </c>
      <c r="Q255" s="59">
        <f t="shared" si="245"/>
        <v>0</v>
      </c>
      <c r="R255" s="59">
        <f t="shared" si="245"/>
        <v>123824871497</v>
      </c>
      <c r="S255" s="59">
        <f t="shared" si="245"/>
        <v>0</v>
      </c>
      <c r="T255" s="59">
        <f t="shared" si="245"/>
        <v>0</v>
      </c>
      <c r="U255" s="59">
        <f t="shared" si="245"/>
        <v>73684750215.339996</v>
      </c>
      <c r="V255" s="59">
        <f t="shared" si="245"/>
        <v>50140121281.660004</v>
      </c>
      <c r="W255" s="59">
        <f t="shared" si="245"/>
        <v>73684750215.339996</v>
      </c>
      <c r="X255" s="59">
        <f t="shared" si="245"/>
        <v>0</v>
      </c>
      <c r="Y255" s="176">
        <f t="shared" si="208"/>
        <v>1</v>
      </c>
      <c r="Z255" s="176">
        <f t="shared" si="209"/>
        <v>0.59507229302576115</v>
      </c>
      <c r="AA255" s="176">
        <f t="shared" si="210"/>
        <v>0.59507229302576115</v>
      </c>
      <c r="AB255" s="176">
        <f t="shared" si="225"/>
        <v>0.59507229302576115</v>
      </c>
      <c r="AC255" s="177">
        <f t="shared" si="226"/>
        <v>1</v>
      </c>
    </row>
    <row r="256" spans="1:29" ht="42" customHeight="1" x14ac:dyDescent="0.25">
      <c r="A256" s="114" t="s">
        <v>585</v>
      </c>
      <c r="B256" s="43" t="s">
        <v>41</v>
      </c>
      <c r="C256" s="43">
        <v>20</v>
      </c>
      <c r="D256" s="43" t="s">
        <v>38</v>
      </c>
      <c r="E256" s="42" t="s">
        <v>268</v>
      </c>
      <c r="F256" s="45">
        <v>123824871497</v>
      </c>
      <c r="G256" s="45">
        <v>0</v>
      </c>
      <c r="H256" s="45">
        <v>0</v>
      </c>
      <c r="I256" s="45">
        <v>0</v>
      </c>
      <c r="J256" s="45">
        <v>0</v>
      </c>
      <c r="K256" s="45">
        <v>0</v>
      </c>
      <c r="L256" s="45">
        <f t="shared" si="197"/>
        <v>0</v>
      </c>
      <c r="M256" s="46">
        <f>+F256+L256</f>
        <v>123824871497</v>
      </c>
      <c r="N256" s="47">
        <f t="shared" si="205"/>
        <v>1.5518831109475014E-2</v>
      </c>
      <c r="O256" s="45">
        <v>0</v>
      </c>
      <c r="P256" s="45">
        <v>123824871497</v>
      </c>
      <c r="Q256" s="45">
        <f>M256-P256</f>
        <v>0</v>
      </c>
      <c r="R256" s="45">
        <v>123824871497</v>
      </c>
      <c r="S256" s="45">
        <f>+M256-R256</f>
        <v>0</v>
      </c>
      <c r="T256" s="45">
        <f>P256-R256</f>
        <v>0</v>
      </c>
      <c r="U256" s="45">
        <v>73684750215.339996</v>
      </c>
      <c r="V256" s="45">
        <f>+R256-U256</f>
        <v>50140121281.660004</v>
      </c>
      <c r="W256" s="45">
        <v>73684750215.339996</v>
      </c>
      <c r="X256" s="48">
        <f>+U256-W256</f>
        <v>0</v>
      </c>
      <c r="Y256" s="54">
        <f t="shared" si="208"/>
        <v>1</v>
      </c>
      <c r="Z256" s="54">
        <f t="shared" si="209"/>
        <v>0.59507229302576115</v>
      </c>
      <c r="AA256" s="54">
        <f t="shared" si="210"/>
        <v>0.59507229302576115</v>
      </c>
      <c r="AB256" s="54">
        <f t="shared" si="225"/>
        <v>0.59507229302576115</v>
      </c>
      <c r="AC256" s="178">
        <f t="shared" si="226"/>
        <v>1</v>
      </c>
    </row>
    <row r="257" spans="1:29" ht="42" customHeight="1" x14ac:dyDescent="0.25">
      <c r="A257" s="113" t="s">
        <v>586</v>
      </c>
      <c r="B257" s="32" t="s">
        <v>41</v>
      </c>
      <c r="C257" s="32">
        <v>20</v>
      </c>
      <c r="D257" s="32" t="s">
        <v>38</v>
      </c>
      <c r="E257" s="78" t="s">
        <v>285</v>
      </c>
      <c r="F257" s="59">
        <f t="shared" ref="F257:K257" si="246">+F258</f>
        <v>4232337900</v>
      </c>
      <c r="G257" s="59">
        <f t="shared" si="246"/>
        <v>0</v>
      </c>
      <c r="H257" s="59">
        <f t="shared" si="246"/>
        <v>0</v>
      </c>
      <c r="I257" s="59">
        <f t="shared" si="246"/>
        <v>0</v>
      </c>
      <c r="J257" s="59">
        <f t="shared" si="246"/>
        <v>0</v>
      </c>
      <c r="K257" s="59">
        <f t="shared" si="246"/>
        <v>0</v>
      </c>
      <c r="L257" s="59">
        <f t="shared" si="197"/>
        <v>0</v>
      </c>
      <c r="M257" s="59">
        <f>+M258</f>
        <v>4232337900</v>
      </c>
      <c r="N257" s="323">
        <f t="shared" si="205"/>
        <v>5.3043412259807154E-4</v>
      </c>
      <c r="O257" s="59">
        <f t="shared" ref="O257:X257" si="247">+O258</f>
        <v>0</v>
      </c>
      <c r="P257" s="59">
        <f>+P258</f>
        <v>4232337900</v>
      </c>
      <c r="Q257" s="59">
        <f t="shared" si="247"/>
        <v>0</v>
      </c>
      <c r="R257" s="59">
        <f t="shared" si="247"/>
        <v>4232337900</v>
      </c>
      <c r="S257" s="59">
        <f t="shared" si="247"/>
        <v>0</v>
      </c>
      <c r="T257" s="59">
        <f t="shared" si="247"/>
        <v>0</v>
      </c>
      <c r="U257" s="59">
        <f t="shared" si="247"/>
        <v>3707929</v>
      </c>
      <c r="V257" s="59">
        <f t="shared" si="247"/>
        <v>4228629971</v>
      </c>
      <c r="W257" s="59">
        <f t="shared" si="247"/>
        <v>3707929</v>
      </c>
      <c r="X257" s="59">
        <f t="shared" si="247"/>
        <v>0</v>
      </c>
      <c r="Y257" s="176">
        <f t="shared" si="208"/>
        <v>1</v>
      </c>
      <c r="Z257" s="176">
        <f t="shared" si="209"/>
        <v>8.7609474659383884E-4</v>
      </c>
      <c r="AA257" s="176">
        <f t="shared" si="210"/>
        <v>8.7609474659383884E-4</v>
      </c>
      <c r="AB257" s="176">
        <f t="shared" si="225"/>
        <v>8.7609474659383884E-4</v>
      </c>
      <c r="AC257" s="177">
        <f t="shared" si="226"/>
        <v>1</v>
      </c>
    </row>
    <row r="258" spans="1:29" s="76" customFormat="1" ht="42" customHeight="1" x14ac:dyDescent="0.25">
      <c r="A258" s="202" t="s">
        <v>587</v>
      </c>
      <c r="B258" s="124" t="s">
        <v>41</v>
      </c>
      <c r="C258" s="124">
        <v>20</v>
      </c>
      <c r="D258" s="124" t="s">
        <v>38</v>
      </c>
      <c r="E258" s="77" t="s">
        <v>268</v>
      </c>
      <c r="F258" s="56">
        <v>4232337900</v>
      </c>
      <c r="G258" s="56">
        <v>0</v>
      </c>
      <c r="H258" s="56">
        <v>0</v>
      </c>
      <c r="I258" s="56">
        <v>0</v>
      </c>
      <c r="J258" s="56">
        <v>0</v>
      </c>
      <c r="K258" s="56">
        <v>0</v>
      </c>
      <c r="L258" s="45">
        <f t="shared" si="197"/>
        <v>0</v>
      </c>
      <c r="M258" s="46">
        <f>+F258+L258</f>
        <v>4232337900</v>
      </c>
      <c r="N258" s="47">
        <f t="shared" si="205"/>
        <v>5.3043412259807154E-4</v>
      </c>
      <c r="O258" s="56">
        <v>0</v>
      </c>
      <c r="P258" s="45">
        <v>4232337900</v>
      </c>
      <c r="Q258" s="45">
        <f>M258-P258</f>
        <v>0</v>
      </c>
      <c r="R258" s="45">
        <v>4232337900</v>
      </c>
      <c r="S258" s="45">
        <f>+M258-R258</f>
        <v>0</v>
      </c>
      <c r="T258" s="45">
        <f>P258-R258</f>
        <v>0</v>
      </c>
      <c r="U258" s="45">
        <v>3707929</v>
      </c>
      <c r="V258" s="45">
        <f>+R258-U258</f>
        <v>4228629971</v>
      </c>
      <c r="W258" s="45">
        <v>3707929</v>
      </c>
      <c r="X258" s="48">
        <f>+U258-W258</f>
        <v>0</v>
      </c>
      <c r="Y258" s="54">
        <f t="shared" si="208"/>
        <v>1</v>
      </c>
      <c r="Z258" s="54">
        <f t="shared" si="209"/>
        <v>8.7609474659383884E-4</v>
      </c>
      <c r="AA258" s="54">
        <f t="shared" si="210"/>
        <v>8.7609474659383884E-4</v>
      </c>
      <c r="AB258" s="54">
        <f t="shared" si="225"/>
        <v>8.7609474659383884E-4</v>
      </c>
      <c r="AC258" s="178">
        <f t="shared" si="226"/>
        <v>1</v>
      </c>
    </row>
    <row r="259" spans="1:29" ht="55.5" customHeight="1" x14ac:dyDescent="0.25">
      <c r="A259" s="113" t="s">
        <v>287</v>
      </c>
      <c r="B259" s="32" t="s">
        <v>37</v>
      </c>
      <c r="C259" s="32">
        <v>10</v>
      </c>
      <c r="D259" s="32" t="s">
        <v>38</v>
      </c>
      <c r="E259" s="39" t="s">
        <v>288</v>
      </c>
      <c r="F259" s="62">
        <f t="shared" ref="F259:K261" si="248">+F260</f>
        <v>2000000000</v>
      </c>
      <c r="G259" s="62">
        <f t="shared" si="248"/>
        <v>588565103</v>
      </c>
      <c r="H259" s="62">
        <f t="shared" si="248"/>
        <v>588565103</v>
      </c>
      <c r="I259" s="62">
        <f t="shared" si="248"/>
        <v>0</v>
      </c>
      <c r="J259" s="62">
        <f t="shared" si="248"/>
        <v>0</v>
      </c>
      <c r="K259" s="62">
        <f t="shared" si="248"/>
        <v>0</v>
      </c>
      <c r="L259" s="59">
        <f t="shared" si="197"/>
        <v>0</v>
      </c>
      <c r="M259" s="62">
        <f>+M260</f>
        <v>2000000000</v>
      </c>
      <c r="N259" s="318">
        <f t="shared" si="205"/>
        <v>2.5065773817259325E-4</v>
      </c>
      <c r="O259" s="62">
        <f t="shared" ref="O259:X261" si="249">+O260</f>
        <v>0</v>
      </c>
      <c r="P259" s="62">
        <f t="shared" si="249"/>
        <v>1411434897</v>
      </c>
      <c r="Q259" s="62">
        <f t="shared" si="249"/>
        <v>588565103</v>
      </c>
      <c r="R259" s="62">
        <f t="shared" si="249"/>
        <v>1350991256.8099999</v>
      </c>
      <c r="S259" s="62">
        <f t="shared" si="249"/>
        <v>649008743.19000006</v>
      </c>
      <c r="T259" s="62">
        <f t="shared" si="249"/>
        <v>60443640.190000057</v>
      </c>
      <c r="U259" s="62">
        <f t="shared" si="249"/>
        <v>463261093.81</v>
      </c>
      <c r="V259" s="62">
        <f t="shared" si="249"/>
        <v>887730163</v>
      </c>
      <c r="W259" s="62">
        <f t="shared" si="249"/>
        <v>452588463.81</v>
      </c>
      <c r="X259" s="62">
        <f t="shared" si="249"/>
        <v>10672630</v>
      </c>
      <c r="Y259" s="176">
        <f t="shared" si="208"/>
        <v>0.67549562840499999</v>
      </c>
      <c r="Z259" s="176">
        <f t="shared" si="209"/>
        <v>0.23163054690500001</v>
      </c>
      <c r="AA259" s="176">
        <f t="shared" si="210"/>
        <v>0.226294231905</v>
      </c>
      <c r="AB259" s="176">
        <f t="shared" si="225"/>
        <v>0.34290458319017225</v>
      </c>
      <c r="AC259" s="177">
        <f t="shared" si="226"/>
        <v>0.97696195484014203</v>
      </c>
    </row>
    <row r="260" spans="1:29" ht="113.25" customHeight="1" x14ac:dyDescent="0.25">
      <c r="A260" s="113" t="s">
        <v>588</v>
      </c>
      <c r="B260" s="32" t="s">
        <v>37</v>
      </c>
      <c r="C260" s="32">
        <v>10</v>
      </c>
      <c r="D260" s="32" t="s">
        <v>38</v>
      </c>
      <c r="E260" s="39" t="s">
        <v>280</v>
      </c>
      <c r="F260" s="59">
        <f t="shared" si="248"/>
        <v>2000000000</v>
      </c>
      <c r="G260" s="59">
        <f t="shared" si="248"/>
        <v>588565103</v>
      </c>
      <c r="H260" s="59">
        <f t="shared" si="248"/>
        <v>588565103</v>
      </c>
      <c r="I260" s="59">
        <f t="shared" si="248"/>
        <v>0</v>
      </c>
      <c r="J260" s="59">
        <f t="shared" si="248"/>
        <v>0</v>
      </c>
      <c r="K260" s="59">
        <f t="shared" si="248"/>
        <v>0</v>
      </c>
      <c r="L260" s="59">
        <f t="shared" ref="L260:L310" si="250">+G260-H260-I260+J260-K260</f>
        <v>0</v>
      </c>
      <c r="M260" s="59">
        <f>+M261</f>
        <v>2000000000</v>
      </c>
      <c r="N260" s="318">
        <f t="shared" si="205"/>
        <v>2.5065773817259325E-4</v>
      </c>
      <c r="O260" s="59">
        <f t="shared" si="249"/>
        <v>0</v>
      </c>
      <c r="P260" s="59">
        <f t="shared" si="249"/>
        <v>1411434897</v>
      </c>
      <c r="Q260" s="59">
        <f t="shared" si="249"/>
        <v>588565103</v>
      </c>
      <c r="R260" s="59">
        <f t="shared" si="249"/>
        <v>1350991256.8099999</v>
      </c>
      <c r="S260" s="59">
        <f t="shared" si="249"/>
        <v>649008743.19000006</v>
      </c>
      <c r="T260" s="59">
        <f t="shared" si="249"/>
        <v>60443640.190000057</v>
      </c>
      <c r="U260" s="59">
        <f t="shared" si="249"/>
        <v>463261093.81</v>
      </c>
      <c r="V260" s="59">
        <f t="shared" si="249"/>
        <v>887730163</v>
      </c>
      <c r="W260" s="59">
        <f t="shared" si="249"/>
        <v>452588463.81</v>
      </c>
      <c r="X260" s="59">
        <f t="shared" si="249"/>
        <v>10672630</v>
      </c>
      <c r="Y260" s="176">
        <f t="shared" si="208"/>
        <v>0.67549562840499999</v>
      </c>
      <c r="Z260" s="176">
        <f t="shared" si="209"/>
        <v>0.23163054690500001</v>
      </c>
      <c r="AA260" s="176">
        <f t="shared" si="210"/>
        <v>0.226294231905</v>
      </c>
      <c r="AB260" s="176">
        <f t="shared" si="225"/>
        <v>0.34290458319017225</v>
      </c>
      <c r="AC260" s="177">
        <f t="shared" si="226"/>
        <v>0.97696195484014203</v>
      </c>
    </row>
    <row r="261" spans="1:29" ht="42" customHeight="1" x14ac:dyDescent="0.25">
      <c r="A261" s="113" t="s">
        <v>589</v>
      </c>
      <c r="B261" s="32" t="s">
        <v>37</v>
      </c>
      <c r="C261" s="32">
        <v>10</v>
      </c>
      <c r="D261" s="32" t="s">
        <v>38</v>
      </c>
      <c r="E261" s="39" t="s">
        <v>266</v>
      </c>
      <c r="F261" s="40">
        <f t="shared" si="248"/>
        <v>2000000000</v>
      </c>
      <c r="G261" s="40">
        <f t="shared" si="248"/>
        <v>588565103</v>
      </c>
      <c r="H261" s="40">
        <f t="shared" si="248"/>
        <v>588565103</v>
      </c>
      <c r="I261" s="40">
        <f t="shared" si="248"/>
        <v>0</v>
      </c>
      <c r="J261" s="40">
        <f t="shared" si="248"/>
        <v>0</v>
      </c>
      <c r="K261" s="40">
        <f t="shared" si="248"/>
        <v>0</v>
      </c>
      <c r="L261" s="59">
        <f t="shared" si="250"/>
        <v>0</v>
      </c>
      <c r="M261" s="40">
        <f>+M262</f>
        <v>2000000000</v>
      </c>
      <c r="N261" s="318">
        <f t="shared" si="205"/>
        <v>2.5065773817259325E-4</v>
      </c>
      <c r="O261" s="40">
        <f t="shared" si="249"/>
        <v>0</v>
      </c>
      <c r="P261" s="40">
        <f t="shared" si="249"/>
        <v>1411434897</v>
      </c>
      <c r="Q261" s="40">
        <f t="shared" si="249"/>
        <v>588565103</v>
      </c>
      <c r="R261" s="40">
        <f t="shared" si="249"/>
        <v>1350991256.8099999</v>
      </c>
      <c r="S261" s="40">
        <f t="shared" si="249"/>
        <v>649008743.19000006</v>
      </c>
      <c r="T261" s="40">
        <f t="shared" si="249"/>
        <v>60443640.190000057</v>
      </c>
      <c r="U261" s="40">
        <f t="shared" si="249"/>
        <v>463261093.81</v>
      </c>
      <c r="V261" s="40">
        <f t="shared" si="249"/>
        <v>887730163</v>
      </c>
      <c r="W261" s="40">
        <f t="shared" si="249"/>
        <v>452588463.81</v>
      </c>
      <c r="X261" s="40">
        <f t="shared" si="249"/>
        <v>10672630</v>
      </c>
      <c r="Y261" s="176">
        <f t="shared" si="208"/>
        <v>0.67549562840499999</v>
      </c>
      <c r="Z261" s="176">
        <f t="shared" si="209"/>
        <v>0.23163054690500001</v>
      </c>
      <c r="AA261" s="176">
        <f t="shared" si="210"/>
        <v>0.226294231905</v>
      </c>
      <c r="AB261" s="176">
        <f t="shared" si="225"/>
        <v>0.34290458319017225</v>
      </c>
      <c r="AC261" s="177">
        <f t="shared" si="226"/>
        <v>0.97696195484014203</v>
      </c>
    </row>
    <row r="262" spans="1:29" s="133" customFormat="1" ht="42" customHeight="1" x14ac:dyDescent="0.25">
      <c r="A262" s="351" t="s">
        <v>590</v>
      </c>
      <c r="B262" s="83" t="s">
        <v>37</v>
      </c>
      <c r="C262" s="83">
        <v>10</v>
      </c>
      <c r="D262" s="83" t="s">
        <v>38</v>
      </c>
      <c r="E262" s="84" t="s">
        <v>268</v>
      </c>
      <c r="F262" s="126">
        <v>2000000000</v>
      </c>
      <c r="G262" s="56">
        <v>588565103</v>
      </c>
      <c r="H262" s="56">
        <v>588565103</v>
      </c>
      <c r="I262" s="127">
        <v>0</v>
      </c>
      <c r="J262" s="127">
        <v>0</v>
      </c>
      <c r="K262" s="127">
        <v>0</v>
      </c>
      <c r="L262" s="45">
        <f t="shared" si="250"/>
        <v>0</v>
      </c>
      <c r="M262" s="128">
        <f>+F262+L262</f>
        <v>2000000000</v>
      </c>
      <c r="N262" s="129">
        <f t="shared" si="205"/>
        <v>2.5065773817259325E-4</v>
      </c>
      <c r="O262" s="126">
        <v>0</v>
      </c>
      <c r="P262" s="126">
        <v>1411434897</v>
      </c>
      <c r="Q262" s="126">
        <f>M262-P262</f>
        <v>588565103</v>
      </c>
      <c r="R262" s="126">
        <v>1350991256.8099999</v>
      </c>
      <c r="S262" s="126">
        <f>+M262-R262</f>
        <v>649008743.19000006</v>
      </c>
      <c r="T262" s="126">
        <f>P262-R262</f>
        <v>60443640.190000057</v>
      </c>
      <c r="U262" s="126">
        <v>463261093.81</v>
      </c>
      <c r="V262" s="126">
        <f>+R262-U262</f>
        <v>887730163</v>
      </c>
      <c r="W262" s="126">
        <v>452588463.81</v>
      </c>
      <c r="X262" s="130">
        <f>+U262-W262</f>
        <v>10672630</v>
      </c>
      <c r="Y262" s="340">
        <f t="shared" si="208"/>
        <v>0.67549562840499999</v>
      </c>
      <c r="Z262" s="340">
        <f t="shared" si="209"/>
        <v>0.23163054690500001</v>
      </c>
      <c r="AA262" s="340">
        <f t="shared" si="210"/>
        <v>0.226294231905</v>
      </c>
      <c r="AB262" s="340">
        <f t="shared" si="225"/>
        <v>0.34290458319017225</v>
      </c>
      <c r="AC262" s="353">
        <f t="shared" si="226"/>
        <v>0.97696195484014203</v>
      </c>
    </row>
    <row r="263" spans="1:29" ht="42" customHeight="1" x14ac:dyDescent="0.25">
      <c r="A263" s="113" t="s">
        <v>291</v>
      </c>
      <c r="B263" s="32" t="s">
        <v>37</v>
      </c>
      <c r="C263" s="32">
        <v>10</v>
      </c>
      <c r="D263" s="32" t="s">
        <v>38</v>
      </c>
      <c r="E263" s="39" t="s">
        <v>292</v>
      </c>
      <c r="F263" s="60">
        <f t="shared" ref="F263:K263" si="251">+F264</f>
        <v>4104000000</v>
      </c>
      <c r="G263" s="60">
        <f t="shared" si="251"/>
        <v>1580338559</v>
      </c>
      <c r="H263" s="60">
        <f t="shared" si="251"/>
        <v>1580338559</v>
      </c>
      <c r="I263" s="60">
        <f t="shared" si="251"/>
        <v>0</v>
      </c>
      <c r="J263" s="60">
        <f t="shared" si="251"/>
        <v>0</v>
      </c>
      <c r="K263" s="60">
        <f t="shared" si="251"/>
        <v>0</v>
      </c>
      <c r="L263" s="59">
        <f t="shared" si="250"/>
        <v>0</v>
      </c>
      <c r="M263" s="60">
        <f>+M264</f>
        <v>4104000000</v>
      </c>
      <c r="N263" s="318">
        <f t="shared" si="205"/>
        <v>5.1434967873016137E-4</v>
      </c>
      <c r="O263" s="60">
        <f t="shared" ref="O263:X263" si="252">+O264</f>
        <v>0</v>
      </c>
      <c r="P263" s="60">
        <f>+P264</f>
        <v>2600348941</v>
      </c>
      <c r="Q263" s="60">
        <f t="shared" si="252"/>
        <v>1503651059</v>
      </c>
      <c r="R263" s="60">
        <f t="shared" si="252"/>
        <v>2331579891.2400002</v>
      </c>
      <c r="S263" s="60">
        <f t="shared" si="252"/>
        <v>1772420108.7599998</v>
      </c>
      <c r="T263" s="60">
        <f t="shared" si="252"/>
        <v>268769049.75999981</v>
      </c>
      <c r="U263" s="60">
        <f t="shared" si="252"/>
        <v>815210131.24000001</v>
      </c>
      <c r="V263" s="60">
        <f t="shared" si="252"/>
        <v>1516369760.0000002</v>
      </c>
      <c r="W263" s="60">
        <f t="shared" si="252"/>
        <v>808273101.24000001</v>
      </c>
      <c r="X263" s="60">
        <f t="shared" si="252"/>
        <v>6937030</v>
      </c>
      <c r="Y263" s="176">
        <f t="shared" si="208"/>
        <v>0.56812375517543867</v>
      </c>
      <c r="Z263" s="176">
        <f t="shared" si="209"/>
        <v>0.198637946208577</v>
      </c>
      <c r="AA263" s="176">
        <f t="shared" si="210"/>
        <v>0.19694763675438598</v>
      </c>
      <c r="AB263" s="176">
        <f t="shared" si="225"/>
        <v>0.34963851519857131</v>
      </c>
      <c r="AC263" s="177">
        <f t="shared" si="226"/>
        <v>0.99149050075046519</v>
      </c>
    </row>
    <row r="264" spans="1:29" ht="42" customHeight="1" x14ac:dyDescent="0.25">
      <c r="A264" s="113" t="s">
        <v>293</v>
      </c>
      <c r="B264" s="32" t="s">
        <v>37</v>
      </c>
      <c r="C264" s="32">
        <v>10</v>
      </c>
      <c r="D264" s="32" t="s">
        <v>38</v>
      </c>
      <c r="E264" s="72" t="s">
        <v>255</v>
      </c>
      <c r="F264" s="60">
        <f t="shared" ref="F264:K264" si="253">+F265+F269</f>
        <v>4104000000</v>
      </c>
      <c r="G264" s="60">
        <f t="shared" si="253"/>
        <v>1580338559</v>
      </c>
      <c r="H264" s="60">
        <f t="shared" si="253"/>
        <v>1580338559</v>
      </c>
      <c r="I264" s="60">
        <f t="shared" si="253"/>
        <v>0</v>
      </c>
      <c r="J264" s="60">
        <f t="shared" si="253"/>
        <v>0</v>
      </c>
      <c r="K264" s="60">
        <f t="shared" si="253"/>
        <v>0</v>
      </c>
      <c r="L264" s="59">
        <f t="shared" si="250"/>
        <v>0</v>
      </c>
      <c r="M264" s="60">
        <f>+M265+M269</f>
        <v>4104000000</v>
      </c>
      <c r="N264" s="318">
        <f t="shared" si="205"/>
        <v>5.1434967873016137E-4</v>
      </c>
      <c r="O264" s="60">
        <f t="shared" ref="O264:X264" si="254">+O265+O269</f>
        <v>0</v>
      </c>
      <c r="P264" s="60">
        <f>+P265+P269</f>
        <v>2600348941</v>
      </c>
      <c r="Q264" s="60">
        <f t="shared" si="254"/>
        <v>1503651059</v>
      </c>
      <c r="R264" s="60">
        <f t="shared" si="254"/>
        <v>2331579891.2400002</v>
      </c>
      <c r="S264" s="60">
        <f t="shared" si="254"/>
        <v>1772420108.7599998</v>
      </c>
      <c r="T264" s="60">
        <f t="shared" si="254"/>
        <v>268769049.75999981</v>
      </c>
      <c r="U264" s="60">
        <f t="shared" si="254"/>
        <v>815210131.24000001</v>
      </c>
      <c r="V264" s="60">
        <f t="shared" si="254"/>
        <v>1516369760.0000002</v>
      </c>
      <c r="W264" s="60">
        <f t="shared" si="254"/>
        <v>808273101.24000001</v>
      </c>
      <c r="X264" s="60">
        <f t="shared" si="254"/>
        <v>6937030</v>
      </c>
      <c r="Y264" s="176">
        <f t="shared" si="208"/>
        <v>0.56812375517543867</v>
      </c>
      <c r="Z264" s="176">
        <f t="shared" si="209"/>
        <v>0.198637946208577</v>
      </c>
      <c r="AA264" s="176">
        <f t="shared" si="210"/>
        <v>0.19694763675438598</v>
      </c>
      <c r="AB264" s="176">
        <f t="shared" si="225"/>
        <v>0.34963851519857131</v>
      </c>
      <c r="AC264" s="354">
        <f t="shared" si="226"/>
        <v>0.99149050075046519</v>
      </c>
    </row>
    <row r="265" spans="1:29" ht="42" customHeight="1" x14ac:dyDescent="0.25">
      <c r="A265" s="113" t="s">
        <v>294</v>
      </c>
      <c r="B265" s="32" t="s">
        <v>37</v>
      </c>
      <c r="C265" s="32">
        <v>10</v>
      </c>
      <c r="D265" s="32" t="s">
        <v>38</v>
      </c>
      <c r="E265" s="39" t="s">
        <v>295</v>
      </c>
      <c r="F265" s="60">
        <f t="shared" ref="F265:K265" si="255">F266</f>
        <v>800000000</v>
      </c>
      <c r="G265" s="60">
        <f t="shared" si="255"/>
        <v>764736400</v>
      </c>
      <c r="H265" s="60">
        <f t="shared" si="255"/>
        <v>764736400</v>
      </c>
      <c r="I265" s="60">
        <f t="shared" si="255"/>
        <v>0</v>
      </c>
      <c r="J265" s="60">
        <f t="shared" si="255"/>
        <v>0</v>
      </c>
      <c r="K265" s="60">
        <f t="shared" si="255"/>
        <v>0</v>
      </c>
      <c r="L265" s="59">
        <f t="shared" si="250"/>
        <v>0</v>
      </c>
      <c r="M265" s="60">
        <f>M266</f>
        <v>800000000</v>
      </c>
      <c r="N265" s="318">
        <f t="shared" ref="N265:N310" si="256">M265/$M$311</f>
        <v>1.002630952690373E-4</v>
      </c>
      <c r="O265" s="60">
        <f t="shared" ref="O265:X265" si="257">O266</f>
        <v>0</v>
      </c>
      <c r="P265" s="60">
        <f>P266</f>
        <v>35263600</v>
      </c>
      <c r="Q265" s="60">
        <f t="shared" si="257"/>
        <v>764736400</v>
      </c>
      <c r="R265" s="60">
        <f t="shared" si="257"/>
        <v>35165990.210000001</v>
      </c>
      <c r="S265" s="60">
        <f t="shared" si="257"/>
        <v>764834009.78999996</v>
      </c>
      <c r="T265" s="60">
        <f t="shared" si="257"/>
        <v>97609.789999999106</v>
      </c>
      <c r="U265" s="60">
        <f t="shared" si="257"/>
        <v>2390.21</v>
      </c>
      <c r="V265" s="60">
        <f t="shared" si="257"/>
        <v>35163600</v>
      </c>
      <c r="W265" s="60">
        <f t="shared" si="257"/>
        <v>2390.21</v>
      </c>
      <c r="X265" s="60">
        <f t="shared" si="257"/>
        <v>0</v>
      </c>
      <c r="Y265" s="176">
        <f t="shared" si="208"/>
        <v>4.3957487762500004E-2</v>
      </c>
      <c r="Z265" s="176">
        <f t="shared" si="209"/>
        <v>2.9877624999999999E-6</v>
      </c>
      <c r="AA265" s="176">
        <f t="shared" si="210"/>
        <v>2.9877624999999999E-6</v>
      </c>
      <c r="AB265" s="176">
        <f t="shared" si="225"/>
        <v>6.7969364312690569E-5</v>
      </c>
      <c r="AC265" s="177">
        <f t="shared" si="226"/>
        <v>1</v>
      </c>
    </row>
    <row r="266" spans="1:29" ht="63" customHeight="1" x14ac:dyDescent="0.25">
      <c r="A266" s="113" t="s">
        <v>591</v>
      </c>
      <c r="B266" s="32" t="s">
        <v>37</v>
      </c>
      <c r="C266" s="32">
        <v>10</v>
      </c>
      <c r="D266" s="32" t="s">
        <v>38</v>
      </c>
      <c r="E266" s="39" t="s">
        <v>264</v>
      </c>
      <c r="F266" s="60">
        <f t="shared" ref="F266:K267" si="258">+F267</f>
        <v>800000000</v>
      </c>
      <c r="G266" s="60">
        <f t="shared" si="258"/>
        <v>764736400</v>
      </c>
      <c r="H266" s="60">
        <f t="shared" si="258"/>
        <v>764736400</v>
      </c>
      <c r="I266" s="60">
        <f t="shared" si="258"/>
        <v>0</v>
      </c>
      <c r="J266" s="60">
        <f t="shared" si="258"/>
        <v>0</v>
      </c>
      <c r="K266" s="60">
        <f t="shared" si="258"/>
        <v>0</v>
      </c>
      <c r="L266" s="59">
        <f t="shared" si="250"/>
        <v>0</v>
      </c>
      <c r="M266" s="60">
        <f>+M267</f>
        <v>800000000</v>
      </c>
      <c r="N266" s="318">
        <f t="shared" si="256"/>
        <v>1.002630952690373E-4</v>
      </c>
      <c r="O266" s="60">
        <f t="shared" ref="O266:X267" si="259">+O267</f>
        <v>0</v>
      </c>
      <c r="P266" s="60">
        <f t="shared" si="259"/>
        <v>35263600</v>
      </c>
      <c r="Q266" s="60">
        <f t="shared" si="259"/>
        <v>764736400</v>
      </c>
      <c r="R266" s="60">
        <f t="shared" si="259"/>
        <v>35165990.210000001</v>
      </c>
      <c r="S266" s="60">
        <f t="shared" si="259"/>
        <v>764834009.78999996</v>
      </c>
      <c r="T266" s="60">
        <f t="shared" si="259"/>
        <v>97609.789999999106</v>
      </c>
      <c r="U266" s="60">
        <f t="shared" si="259"/>
        <v>2390.21</v>
      </c>
      <c r="V266" s="60">
        <f t="shared" si="259"/>
        <v>35163600</v>
      </c>
      <c r="W266" s="60">
        <f t="shared" si="259"/>
        <v>2390.21</v>
      </c>
      <c r="X266" s="60">
        <f t="shared" si="259"/>
        <v>0</v>
      </c>
      <c r="Y266" s="176">
        <f t="shared" si="208"/>
        <v>4.3957487762500004E-2</v>
      </c>
      <c r="Z266" s="176">
        <f t="shared" si="209"/>
        <v>2.9877624999999999E-6</v>
      </c>
      <c r="AA266" s="176">
        <f t="shared" si="210"/>
        <v>2.9877624999999999E-6</v>
      </c>
      <c r="AB266" s="176">
        <f t="shared" si="225"/>
        <v>6.7969364312690569E-5</v>
      </c>
      <c r="AC266" s="354">
        <f t="shared" si="226"/>
        <v>1</v>
      </c>
    </row>
    <row r="267" spans="1:29" ht="42" customHeight="1" x14ac:dyDescent="0.25">
      <c r="A267" s="113" t="s">
        <v>592</v>
      </c>
      <c r="B267" s="32" t="s">
        <v>37</v>
      </c>
      <c r="C267" s="32">
        <v>10</v>
      </c>
      <c r="D267" s="32" t="s">
        <v>38</v>
      </c>
      <c r="E267" s="39" t="s">
        <v>298</v>
      </c>
      <c r="F267" s="60">
        <f t="shared" si="258"/>
        <v>800000000</v>
      </c>
      <c r="G267" s="60">
        <f t="shared" si="258"/>
        <v>764736400</v>
      </c>
      <c r="H267" s="60">
        <f t="shared" si="258"/>
        <v>764736400</v>
      </c>
      <c r="I267" s="60">
        <f t="shared" si="258"/>
        <v>0</v>
      </c>
      <c r="J267" s="60">
        <f t="shared" si="258"/>
        <v>0</v>
      </c>
      <c r="K267" s="60">
        <f t="shared" si="258"/>
        <v>0</v>
      </c>
      <c r="L267" s="59">
        <f t="shared" si="250"/>
        <v>0</v>
      </c>
      <c r="M267" s="60">
        <f>+M268</f>
        <v>800000000</v>
      </c>
      <c r="N267" s="318">
        <f t="shared" si="256"/>
        <v>1.002630952690373E-4</v>
      </c>
      <c r="O267" s="60">
        <f t="shared" si="259"/>
        <v>0</v>
      </c>
      <c r="P267" s="60">
        <f t="shared" si="259"/>
        <v>35263600</v>
      </c>
      <c r="Q267" s="60">
        <f t="shared" si="259"/>
        <v>764736400</v>
      </c>
      <c r="R267" s="60">
        <f t="shared" si="259"/>
        <v>35165990.210000001</v>
      </c>
      <c r="S267" s="60">
        <f t="shared" si="259"/>
        <v>764834009.78999996</v>
      </c>
      <c r="T267" s="60">
        <f t="shared" si="259"/>
        <v>97609.789999999106</v>
      </c>
      <c r="U267" s="60">
        <f t="shared" si="259"/>
        <v>2390.21</v>
      </c>
      <c r="V267" s="60">
        <f t="shared" si="259"/>
        <v>35163600</v>
      </c>
      <c r="W267" s="60">
        <f t="shared" si="259"/>
        <v>2390.21</v>
      </c>
      <c r="X267" s="60">
        <f t="shared" si="259"/>
        <v>0</v>
      </c>
      <c r="Y267" s="176">
        <f t="shared" ref="Y267:Y311" si="260">+R267/M267</f>
        <v>4.3957487762500004E-2</v>
      </c>
      <c r="Z267" s="352">
        <f t="shared" ref="Z267:Z311" si="261">+U267/M267</f>
        <v>2.9877624999999999E-6</v>
      </c>
      <c r="AA267" s="352">
        <f t="shared" ref="AA267:AA311" si="262">+W267/M267</f>
        <v>2.9877624999999999E-6</v>
      </c>
      <c r="AB267" s="352">
        <f t="shared" si="225"/>
        <v>6.7969364312690569E-5</v>
      </c>
      <c r="AC267" s="177">
        <f t="shared" si="226"/>
        <v>1</v>
      </c>
    </row>
    <row r="268" spans="1:29" ht="42" customHeight="1" x14ac:dyDescent="0.25">
      <c r="A268" s="114" t="s">
        <v>593</v>
      </c>
      <c r="B268" s="43" t="s">
        <v>37</v>
      </c>
      <c r="C268" s="43">
        <v>10</v>
      </c>
      <c r="D268" s="43" t="s">
        <v>38</v>
      </c>
      <c r="E268" s="44" t="s">
        <v>268</v>
      </c>
      <c r="F268" s="45">
        <v>800000000</v>
      </c>
      <c r="G268" s="56">
        <v>764736400</v>
      </c>
      <c r="H268" s="56">
        <v>764736400</v>
      </c>
      <c r="I268" s="56">
        <v>0</v>
      </c>
      <c r="J268" s="56">
        <v>0</v>
      </c>
      <c r="K268" s="56">
        <v>0</v>
      </c>
      <c r="L268" s="45">
        <f t="shared" si="250"/>
        <v>0</v>
      </c>
      <c r="M268" s="46">
        <f>+F268+L268</f>
        <v>800000000</v>
      </c>
      <c r="N268" s="47">
        <f t="shared" si="256"/>
        <v>1.002630952690373E-4</v>
      </c>
      <c r="O268" s="45">
        <v>0</v>
      </c>
      <c r="P268" s="45">
        <v>35263600</v>
      </c>
      <c r="Q268" s="45">
        <f>M268-P268</f>
        <v>764736400</v>
      </c>
      <c r="R268" s="45">
        <v>35165990.210000001</v>
      </c>
      <c r="S268" s="45">
        <f>+M268-R268</f>
        <v>764834009.78999996</v>
      </c>
      <c r="T268" s="45">
        <f>P268-R268</f>
        <v>97609.789999999106</v>
      </c>
      <c r="U268" s="45">
        <v>2390.21</v>
      </c>
      <c r="V268" s="45">
        <f>+R268-U268</f>
        <v>35163600</v>
      </c>
      <c r="W268" s="45">
        <v>2390.21</v>
      </c>
      <c r="X268" s="48">
        <f>+U268-W268</f>
        <v>0</v>
      </c>
      <c r="Y268" s="54">
        <f t="shared" si="260"/>
        <v>4.3957487762500004E-2</v>
      </c>
      <c r="Z268" s="179">
        <f t="shared" si="261"/>
        <v>2.9877624999999999E-6</v>
      </c>
      <c r="AA268" s="179">
        <f t="shared" si="262"/>
        <v>2.9877624999999999E-6</v>
      </c>
      <c r="AB268" s="179">
        <f t="shared" si="225"/>
        <v>6.7969364312690569E-5</v>
      </c>
      <c r="AC268" s="353">
        <f t="shared" si="226"/>
        <v>1</v>
      </c>
    </row>
    <row r="269" spans="1:29" ht="63.75" customHeight="1" x14ac:dyDescent="0.25">
      <c r="A269" s="113" t="s">
        <v>300</v>
      </c>
      <c r="B269" s="32" t="s">
        <v>37</v>
      </c>
      <c r="C269" s="32">
        <v>10</v>
      </c>
      <c r="D269" s="32" t="s">
        <v>38</v>
      </c>
      <c r="E269" s="39" t="s">
        <v>301</v>
      </c>
      <c r="F269" s="59">
        <f t="shared" ref="F269:K271" si="263">+F270</f>
        <v>3304000000</v>
      </c>
      <c r="G269" s="59">
        <f t="shared" si="263"/>
        <v>815602159</v>
      </c>
      <c r="H269" s="59">
        <f t="shared" si="263"/>
        <v>815602159</v>
      </c>
      <c r="I269" s="59">
        <f t="shared" si="263"/>
        <v>0</v>
      </c>
      <c r="J269" s="59">
        <f t="shared" si="263"/>
        <v>0</v>
      </c>
      <c r="K269" s="59">
        <f t="shared" si="263"/>
        <v>0</v>
      </c>
      <c r="L269" s="59">
        <f t="shared" si="250"/>
        <v>0</v>
      </c>
      <c r="M269" s="59">
        <f>+M270</f>
        <v>3304000000</v>
      </c>
      <c r="N269" s="318">
        <f t="shared" si="256"/>
        <v>4.1408658346112401E-4</v>
      </c>
      <c r="O269" s="59">
        <f t="shared" ref="O269:X271" si="264">+O270</f>
        <v>0</v>
      </c>
      <c r="P269" s="59">
        <f t="shared" si="264"/>
        <v>2565085341</v>
      </c>
      <c r="Q269" s="59">
        <f t="shared" si="264"/>
        <v>738914659</v>
      </c>
      <c r="R269" s="59">
        <f t="shared" si="264"/>
        <v>2296413901.0300002</v>
      </c>
      <c r="S269" s="59">
        <f t="shared" si="264"/>
        <v>1007586098.9699998</v>
      </c>
      <c r="T269" s="59">
        <f t="shared" si="264"/>
        <v>268671439.96999979</v>
      </c>
      <c r="U269" s="59">
        <f t="shared" si="264"/>
        <v>815207741.02999997</v>
      </c>
      <c r="V269" s="59">
        <f t="shared" si="264"/>
        <v>1481206160.0000002</v>
      </c>
      <c r="W269" s="59">
        <f t="shared" si="264"/>
        <v>808270711.02999997</v>
      </c>
      <c r="X269" s="59">
        <f t="shared" si="264"/>
        <v>6937030</v>
      </c>
      <c r="Y269" s="176">
        <f t="shared" si="260"/>
        <v>0.69504052694612595</v>
      </c>
      <c r="Z269" s="176">
        <f t="shared" si="261"/>
        <v>0.24673357779358351</v>
      </c>
      <c r="AA269" s="176">
        <f t="shared" si="262"/>
        <v>0.24463399244249392</v>
      </c>
      <c r="AB269" s="176">
        <f t="shared" si="225"/>
        <v>0.35499164182221615</v>
      </c>
      <c r="AC269" s="177">
        <f t="shared" si="226"/>
        <v>0.99149047580039518</v>
      </c>
    </row>
    <row r="270" spans="1:29" ht="63.75" customHeight="1" x14ac:dyDescent="0.25">
      <c r="A270" s="113" t="s">
        <v>594</v>
      </c>
      <c r="B270" s="32" t="s">
        <v>37</v>
      </c>
      <c r="C270" s="32">
        <v>10</v>
      </c>
      <c r="D270" s="32" t="s">
        <v>38</v>
      </c>
      <c r="E270" s="39" t="s">
        <v>264</v>
      </c>
      <c r="F270" s="59">
        <f t="shared" si="263"/>
        <v>3304000000</v>
      </c>
      <c r="G270" s="59">
        <f t="shared" si="263"/>
        <v>815602159</v>
      </c>
      <c r="H270" s="59">
        <f t="shared" si="263"/>
        <v>815602159</v>
      </c>
      <c r="I270" s="59">
        <f t="shared" si="263"/>
        <v>0</v>
      </c>
      <c r="J270" s="59">
        <f t="shared" si="263"/>
        <v>0</v>
      </c>
      <c r="K270" s="59">
        <f t="shared" si="263"/>
        <v>0</v>
      </c>
      <c r="L270" s="59">
        <f t="shared" si="250"/>
        <v>0</v>
      </c>
      <c r="M270" s="59">
        <f>+M271</f>
        <v>3304000000</v>
      </c>
      <c r="N270" s="318">
        <f t="shared" si="256"/>
        <v>4.1408658346112401E-4</v>
      </c>
      <c r="O270" s="59">
        <f t="shared" si="264"/>
        <v>0</v>
      </c>
      <c r="P270" s="59">
        <f t="shared" si="264"/>
        <v>2565085341</v>
      </c>
      <c r="Q270" s="59">
        <f t="shared" si="264"/>
        <v>738914659</v>
      </c>
      <c r="R270" s="59">
        <f t="shared" si="264"/>
        <v>2296413901.0300002</v>
      </c>
      <c r="S270" s="59">
        <f t="shared" si="264"/>
        <v>1007586098.9699998</v>
      </c>
      <c r="T270" s="59">
        <f t="shared" si="264"/>
        <v>268671439.96999979</v>
      </c>
      <c r="U270" s="59">
        <f t="shared" si="264"/>
        <v>815207741.02999997</v>
      </c>
      <c r="V270" s="59">
        <f t="shared" si="264"/>
        <v>1481206160.0000002</v>
      </c>
      <c r="W270" s="59">
        <f t="shared" si="264"/>
        <v>808270711.02999997</v>
      </c>
      <c r="X270" s="59">
        <f t="shared" si="264"/>
        <v>6937030</v>
      </c>
      <c r="Y270" s="176">
        <f t="shared" si="260"/>
        <v>0.69504052694612595</v>
      </c>
      <c r="Z270" s="176">
        <f t="shared" si="261"/>
        <v>0.24673357779358351</v>
      </c>
      <c r="AA270" s="176">
        <f t="shared" si="262"/>
        <v>0.24463399244249392</v>
      </c>
      <c r="AB270" s="176">
        <f t="shared" si="225"/>
        <v>0.35499164182221615</v>
      </c>
      <c r="AC270" s="177">
        <f t="shared" si="226"/>
        <v>0.99149047580039518</v>
      </c>
    </row>
    <row r="271" spans="1:29" ht="42" customHeight="1" x14ac:dyDescent="0.25">
      <c r="A271" s="113" t="s">
        <v>595</v>
      </c>
      <c r="B271" s="32" t="s">
        <v>37</v>
      </c>
      <c r="C271" s="32">
        <v>10</v>
      </c>
      <c r="D271" s="32" t="s">
        <v>38</v>
      </c>
      <c r="E271" s="39" t="s">
        <v>266</v>
      </c>
      <c r="F271" s="59">
        <f t="shared" si="263"/>
        <v>3304000000</v>
      </c>
      <c r="G271" s="59">
        <f t="shared" si="263"/>
        <v>815602159</v>
      </c>
      <c r="H271" s="59">
        <f t="shared" si="263"/>
        <v>815602159</v>
      </c>
      <c r="I271" s="59">
        <f t="shared" si="263"/>
        <v>0</v>
      </c>
      <c r="J271" s="59">
        <f t="shared" si="263"/>
        <v>0</v>
      </c>
      <c r="K271" s="59">
        <f t="shared" si="263"/>
        <v>0</v>
      </c>
      <c r="L271" s="59">
        <f t="shared" si="250"/>
        <v>0</v>
      </c>
      <c r="M271" s="59">
        <f>+M272</f>
        <v>3304000000</v>
      </c>
      <c r="N271" s="318">
        <f t="shared" si="256"/>
        <v>4.1408658346112401E-4</v>
      </c>
      <c r="O271" s="59">
        <f t="shared" si="264"/>
        <v>0</v>
      </c>
      <c r="P271" s="59">
        <f t="shared" si="264"/>
        <v>2565085341</v>
      </c>
      <c r="Q271" s="59">
        <f t="shared" si="264"/>
        <v>738914659</v>
      </c>
      <c r="R271" s="59">
        <f t="shared" si="264"/>
        <v>2296413901.0300002</v>
      </c>
      <c r="S271" s="59">
        <f t="shared" si="264"/>
        <v>1007586098.9699998</v>
      </c>
      <c r="T271" s="59">
        <f t="shared" si="264"/>
        <v>268671439.96999979</v>
      </c>
      <c r="U271" s="59">
        <f t="shared" si="264"/>
        <v>815207741.02999997</v>
      </c>
      <c r="V271" s="59">
        <f t="shared" si="264"/>
        <v>1481206160.0000002</v>
      </c>
      <c r="W271" s="59">
        <f t="shared" si="264"/>
        <v>808270711.02999997</v>
      </c>
      <c r="X271" s="59">
        <f t="shared" si="264"/>
        <v>6937030</v>
      </c>
      <c r="Y271" s="176">
        <f t="shared" si="260"/>
        <v>0.69504052694612595</v>
      </c>
      <c r="Z271" s="176">
        <f t="shared" si="261"/>
        <v>0.24673357779358351</v>
      </c>
      <c r="AA271" s="176">
        <f t="shared" si="262"/>
        <v>0.24463399244249392</v>
      </c>
      <c r="AB271" s="176">
        <f t="shared" si="225"/>
        <v>0.35499164182221615</v>
      </c>
      <c r="AC271" s="177">
        <f t="shared" si="226"/>
        <v>0.99149047580039518</v>
      </c>
    </row>
    <row r="272" spans="1:29" ht="42" customHeight="1" x14ac:dyDescent="0.25">
      <c r="A272" s="114" t="s">
        <v>596</v>
      </c>
      <c r="B272" s="43" t="s">
        <v>37</v>
      </c>
      <c r="C272" s="43">
        <v>10</v>
      </c>
      <c r="D272" s="43" t="s">
        <v>38</v>
      </c>
      <c r="E272" s="44" t="s">
        <v>268</v>
      </c>
      <c r="F272" s="45">
        <v>3304000000</v>
      </c>
      <c r="G272" s="45">
        <v>815602159</v>
      </c>
      <c r="H272" s="45">
        <v>815602159</v>
      </c>
      <c r="I272" s="45">
        <v>0</v>
      </c>
      <c r="J272" s="45">
        <v>0</v>
      </c>
      <c r="K272" s="45">
        <v>0</v>
      </c>
      <c r="L272" s="45">
        <f t="shared" si="250"/>
        <v>0</v>
      </c>
      <c r="M272" s="46">
        <f>+F272+L272</f>
        <v>3304000000</v>
      </c>
      <c r="N272" s="47">
        <f t="shared" si="256"/>
        <v>4.1408658346112401E-4</v>
      </c>
      <c r="O272" s="45">
        <v>0</v>
      </c>
      <c r="P272" s="45">
        <v>2565085341</v>
      </c>
      <c r="Q272" s="45">
        <f>M272-P272</f>
        <v>738914659</v>
      </c>
      <c r="R272" s="45">
        <v>2296413901.0300002</v>
      </c>
      <c r="S272" s="45">
        <f>+M272-R272</f>
        <v>1007586098.9699998</v>
      </c>
      <c r="T272" s="45">
        <f>P272-R272</f>
        <v>268671439.96999979</v>
      </c>
      <c r="U272" s="45">
        <v>815207741.02999997</v>
      </c>
      <c r="V272" s="45">
        <f>+R272-U272</f>
        <v>1481206160.0000002</v>
      </c>
      <c r="W272" s="45">
        <v>808270711.02999997</v>
      </c>
      <c r="X272" s="48">
        <f>+U272-W272</f>
        <v>6937030</v>
      </c>
      <c r="Y272" s="54">
        <f t="shared" si="260"/>
        <v>0.69504052694612595</v>
      </c>
      <c r="Z272" s="54">
        <f t="shared" si="261"/>
        <v>0.24673357779358351</v>
      </c>
      <c r="AA272" s="54">
        <f t="shared" si="262"/>
        <v>0.24463399244249392</v>
      </c>
      <c r="AB272" s="54">
        <f t="shared" si="225"/>
        <v>0.35499164182221615</v>
      </c>
      <c r="AC272" s="178">
        <f t="shared" si="226"/>
        <v>0.99149047580039518</v>
      </c>
    </row>
    <row r="273" spans="1:29" ht="42" customHeight="1" x14ac:dyDescent="0.25">
      <c r="A273" s="113" t="s">
        <v>305</v>
      </c>
      <c r="B273" s="32" t="s">
        <v>37</v>
      </c>
      <c r="C273" s="32">
        <v>10</v>
      </c>
      <c r="D273" s="32" t="s">
        <v>38</v>
      </c>
      <c r="E273" s="39" t="s">
        <v>306</v>
      </c>
      <c r="F273" s="60">
        <f t="shared" ref="F273:K273" si="265">+F274</f>
        <v>94960668540</v>
      </c>
      <c r="G273" s="60">
        <f t="shared" si="265"/>
        <v>487616046</v>
      </c>
      <c r="H273" s="60">
        <f t="shared" si="265"/>
        <v>487616046</v>
      </c>
      <c r="I273" s="60">
        <f t="shared" si="265"/>
        <v>0</v>
      </c>
      <c r="J273" s="60">
        <f t="shared" si="265"/>
        <v>0</v>
      </c>
      <c r="K273" s="60">
        <f t="shared" si="265"/>
        <v>0</v>
      </c>
      <c r="L273" s="59">
        <f t="shared" si="250"/>
        <v>0</v>
      </c>
      <c r="M273" s="60">
        <f>+M274</f>
        <v>94960668540</v>
      </c>
      <c r="N273" s="318">
        <f t="shared" si="256"/>
        <v>1.1901313195796867E-2</v>
      </c>
      <c r="O273" s="60">
        <f t="shared" ref="O273:X273" si="266">+O274</f>
        <v>0</v>
      </c>
      <c r="P273" s="60">
        <f t="shared" si="266"/>
        <v>94472864994</v>
      </c>
      <c r="Q273" s="60">
        <f t="shared" si="266"/>
        <v>487803546</v>
      </c>
      <c r="R273" s="60">
        <f t="shared" si="266"/>
        <v>94424521115.960007</v>
      </c>
      <c r="S273" s="60">
        <f t="shared" si="266"/>
        <v>536147424.03999996</v>
      </c>
      <c r="T273" s="60">
        <f t="shared" si="266"/>
        <v>48343878.039999962</v>
      </c>
      <c r="U273" s="60">
        <f t="shared" si="266"/>
        <v>6452446595.96</v>
      </c>
      <c r="V273" s="60">
        <f t="shared" si="266"/>
        <v>87972074520</v>
      </c>
      <c r="W273" s="60">
        <f t="shared" si="266"/>
        <v>6451497025.96</v>
      </c>
      <c r="X273" s="60">
        <f t="shared" si="266"/>
        <v>949570</v>
      </c>
      <c r="Y273" s="176">
        <f t="shared" si="260"/>
        <v>0.99435400537629792</v>
      </c>
      <c r="Z273" s="176">
        <f t="shared" si="261"/>
        <v>6.7948622257667179E-2</v>
      </c>
      <c r="AA273" s="176">
        <f t="shared" si="262"/>
        <v>6.7938622643989227E-2</v>
      </c>
      <c r="AB273" s="176">
        <f t="shared" si="225"/>
        <v>6.83344381279513E-2</v>
      </c>
      <c r="AC273" s="177">
        <f t="shared" si="226"/>
        <v>0.99985283566692451</v>
      </c>
    </row>
    <row r="274" spans="1:29" ht="42" customHeight="1" x14ac:dyDescent="0.25">
      <c r="A274" s="113" t="s">
        <v>307</v>
      </c>
      <c r="B274" s="32" t="s">
        <v>37</v>
      </c>
      <c r="C274" s="32">
        <v>10</v>
      </c>
      <c r="D274" s="32" t="s">
        <v>38</v>
      </c>
      <c r="E274" s="72" t="s">
        <v>255</v>
      </c>
      <c r="F274" s="60">
        <f t="shared" ref="F274:K274" si="267">+F275+F279</f>
        <v>94960668540</v>
      </c>
      <c r="G274" s="60">
        <f t="shared" si="267"/>
        <v>487616046</v>
      </c>
      <c r="H274" s="60">
        <f t="shared" si="267"/>
        <v>487616046</v>
      </c>
      <c r="I274" s="60">
        <f t="shared" si="267"/>
        <v>0</v>
      </c>
      <c r="J274" s="60">
        <f t="shared" si="267"/>
        <v>0</v>
      </c>
      <c r="K274" s="60">
        <f t="shared" si="267"/>
        <v>0</v>
      </c>
      <c r="L274" s="59">
        <f t="shared" si="250"/>
        <v>0</v>
      </c>
      <c r="M274" s="60">
        <f>+M275+M279</f>
        <v>94960668540</v>
      </c>
      <c r="N274" s="318">
        <f t="shared" si="256"/>
        <v>1.1901313195796867E-2</v>
      </c>
      <c r="O274" s="60">
        <f t="shared" ref="O274:X274" si="268">+O275+O279</f>
        <v>0</v>
      </c>
      <c r="P274" s="60">
        <f>+P275+P279</f>
        <v>94472864994</v>
      </c>
      <c r="Q274" s="60">
        <f t="shared" si="268"/>
        <v>487803546</v>
      </c>
      <c r="R274" s="60">
        <f t="shared" si="268"/>
        <v>94424521115.960007</v>
      </c>
      <c r="S274" s="60">
        <f t="shared" si="268"/>
        <v>536147424.03999996</v>
      </c>
      <c r="T274" s="60">
        <f t="shared" si="268"/>
        <v>48343878.039999962</v>
      </c>
      <c r="U274" s="60">
        <f t="shared" si="268"/>
        <v>6452446595.96</v>
      </c>
      <c r="V274" s="60">
        <f t="shared" si="268"/>
        <v>87972074520</v>
      </c>
      <c r="W274" s="60">
        <f t="shared" si="268"/>
        <v>6451497025.96</v>
      </c>
      <c r="X274" s="60">
        <f t="shared" si="268"/>
        <v>949570</v>
      </c>
      <c r="Y274" s="176">
        <f t="shared" si="260"/>
        <v>0.99435400537629792</v>
      </c>
      <c r="Z274" s="176">
        <f t="shared" si="261"/>
        <v>6.7948622257667179E-2</v>
      </c>
      <c r="AA274" s="176">
        <f t="shared" si="262"/>
        <v>6.7938622643989227E-2</v>
      </c>
      <c r="AB274" s="176">
        <f t="shared" si="225"/>
        <v>6.83344381279513E-2</v>
      </c>
      <c r="AC274" s="177">
        <f t="shared" si="226"/>
        <v>0.99985283566692451</v>
      </c>
    </row>
    <row r="275" spans="1:29" ht="42" customHeight="1" x14ac:dyDescent="0.25">
      <c r="A275" s="113" t="s">
        <v>308</v>
      </c>
      <c r="B275" s="32" t="s">
        <v>37</v>
      </c>
      <c r="C275" s="32">
        <v>10</v>
      </c>
      <c r="D275" s="32" t="s">
        <v>38</v>
      </c>
      <c r="E275" s="39" t="s">
        <v>309</v>
      </c>
      <c r="F275" s="60">
        <f t="shared" ref="F275:K277" si="269">+F276</f>
        <v>1200000000</v>
      </c>
      <c r="G275" s="60">
        <f t="shared" si="269"/>
        <v>487616046</v>
      </c>
      <c r="H275" s="60">
        <f t="shared" si="269"/>
        <v>487616046</v>
      </c>
      <c r="I275" s="60">
        <f t="shared" si="269"/>
        <v>0</v>
      </c>
      <c r="J275" s="60">
        <f t="shared" si="269"/>
        <v>0</v>
      </c>
      <c r="K275" s="60">
        <f t="shared" si="269"/>
        <v>0</v>
      </c>
      <c r="L275" s="59">
        <f t="shared" si="250"/>
        <v>0</v>
      </c>
      <c r="M275" s="60">
        <f>+M276</f>
        <v>1200000000</v>
      </c>
      <c r="N275" s="318">
        <f t="shared" si="256"/>
        <v>1.5039464290355595E-4</v>
      </c>
      <c r="O275" s="60">
        <f t="shared" ref="O275:X277" si="270">+O276</f>
        <v>0</v>
      </c>
      <c r="P275" s="60">
        <f t="shared" si="270"/>
        <v>712196454</v>
      </c>
      <c r="Q275" s="60">
        <f t="shared" si="270"/>
        <v>487803546</v>
      </c>
      <c r="R275" s="60">
        <f t="shared" si="270"/>
        <v>663852575.96000004</v>
      </c>
      <c r="S275" s="60">
        <f t="shared" si="270"/>
        <v>536147424.03999996</v>
      </c>
      <c r="T275" s="60">
        <f t="shared" si="270"/>
        <v>48343878.039999962</v>
      </c>
      <c r="U275" s="60">
        <f t="shared" si="270"/>
        <v>222591748.96000001</v>
      </c>
      <c r="V275" s="60">
        <f t="shared" si="270"/>
        <v>441260827</v>
      </c>
      <c r="W275" s="60">
        <f t="shared" si="270"/>
        <v>221642178.96000001</v>
      </c>
      <c r="X275" s="60">
        <f t="shared" si="270"/>
        <v>949570</v>
      </c>
      <c r="Y275" s="176">
        <f t="shared" si="260"/>
        <v>0.55321047996666672</v>
      </c>
      <c r="Z275" s="176">
        <f t="shared" si="261"/>
        <v>0.18549312413333335</v>
      </c>
      <c r="AA275" s="176">
        <f t="shared" si="262"/>
        <v>0.1847018158</v>
      </c>
      <c r="AB275" s="176">
        <f t="shared" si="225"/>
        <v>0.33530298295236577</v>
      </c>
      <c r="AC275" s="177">
        <f t="shared" si="226"/>
        <v>0.99573402875696604</v>
      </c>
    </row>
    <row r="276" spans="1:29" ht="80.25" customHeight="1" x14ac:dyDescent="0.25">
      <c r="A276" s="113" t="s">
        <v>597</v>
      </c>
      <c r="B276" s="32" t="s">
        <v>37</v>
      </c>
      <c r="C276" s="32">
        <v>10</v>
      </c>
      <c r="D276" s="32" t="s">
        <v>38</v>
      </c>
      <c r="E276" s="39" t="s">
        <v>311</v>
      </c>
      <c r="F276" s="60">
        <f t="shared" si="269"/>
        <v>1200000000</v>
      </c>
      <c r="G276" s="60">
        <f t="shared" si="269"/>
        <v>487616046</v>
      </c>
      <c r="H276" s="60">
        <f t="shared" si="269"/>
        <v>487616046</v>
      </c>
      <c r="I276" s="60">
        <f t="shared" si="269"/>
        <v>0</v>
      </c>
      <c r="J276" s="60">
        <f t="shared" si="269"/>
        <v>0</v>
      </c>
      <c r="K276" s="60">
        <f t="shared" si="269"/>
        <v>0</v>
      </c>
      <c r="L276" s="59">
        <f t="shared" si="250"/>
        <v>0</v>
      </c>
      <c r="M276" s="60">
        <f>+M277</f>
        <v>1200000000</v>
      </c>
      <c r="N276" s="318">
        <f t="shared" si="256"/>
        <v>1.5039464290355595E-4</v>
      </c>
      <c r="O276" s="60">
        <f t="shared" si="270"/>
        <v>0</v>
      </c>
      <c r="P276" s="60">
        <f t="shared" si="270"/>
        <v>712196454</v>
      </c>
      <c r="Q276" s="60">
        <f t="shared" si="270"/>
        <v>487803546</v>
      </c>
      <c r="R276" s="60">
        <f t="shared" si="270"/>
        <v>663852575.96000004</v>
      </c>
      <c r="S276" s="60">
        <f t="shared" si="270"/>
        <v>536147424.03999996</v>
      </c>
      <c r="T276" s="60">
        <f t="shared" si="270"/>
        <v>48343878.039999962</v>
      </c>
      <c r="U276" s="60">
        <f t="shared" si="270"/>
        <v>222591748.96000001</v>
      </c>
      <c r="V276" s="60">
        <f t="shared" si="270"/>
        <v>441260827</v>
      </c>
      <c r="W276" s="60">
        <f t="shared" si="270"/>
        <v>221642178.96000001</v>
      </c>
      <c r="X276" s="60">
        <f t="shared" si="270"/>
        <v>949570</v>
      </c>
      <c r="Y276" s="176">
        <f t="shared" si="260"/>
        <v>0.55321047996666672</v>
      </c>
      <c r="Z276" s="176">
        <f t="shared" si="261"/>
        <v>0.18549312413333335</v>
      </c>
      <c r="AA276" s="176">
        <f t="shared" si="262"/>
        <v>0.1847018158</v>
      </c>
      <c r="AB276" s="176">
        <f t="shared" si="225"/>
        <v>0.33530298295236577</v>
      </c>
      <c r="AC276" s="177">
        <f t="shared" si="226"/>
        <v>0.99573402875696604</v>
      </c>
    </row>
    <row r="277" spans="1:29" ht="42" customHeight="1" x14ac:dyDescent="0.25">
      <c r="A277" s="113" t="s">
        <v>598</v>
      </c>
      <c r="B277" s="32" t="s">
        <v>37</v>
      </c>
      <c r="C277" s="32">
        <v>10</v>
      </c>
      <c r="D277" s="32" t="s">
        <v>38</v>
      </c>
      <c r="E277" s="39" t="s">
        <v>313</v>
      </c>
      <c r="F277" s="60">
        <f t="shared" si="269"/>
        <v>1200000000</v>
      </c>
      <c r="G277" s="60">
        <f t="shared" si="269"/>
        <v>487616046</v>
      </c>
      <c r="H277" s="60">
        <f t="shared" si="269"/>
        <v>487616046</v>
      </c>
      <c r="I277" s="60">
        <f t="shared" si="269"/>
        <v>0</v>
      </c>
      <c r="J277" s="60">
        <f t="shared" si="269"/>
        <v>0</v>
      </c>
      <c r="K277" s="60">
        <f t="shared" si="269"/>
        <v>0</v>
      </c>
      <c r="L277" s="59">
        <f t="shared" si="250"/>
        <v>0</v>
      </c>
      <c r="M277" s="60">
        <f>+M278</f>
        <v>1200000000</v>
      </c>
      <c r="N277" s="318">
        <f t="shared" si="256"/>
        <v>1.5039464290355595E-4</v>
      </c>
      <c r="O277" s="60">
        <f t="shared" si="270"/>
        <v>0</v>
      </c>
      <c r="P277" s="60">
        <f t="shared" si="270"/>
        <v>712196454</v>
      </c>
      <c r="Q277" s="60">
        <f t="shared" si="270"/>
        <v>487803546</v>
      </c>
      <c r="R277" s="60">
        <f t="shared" si="270"/>
        <v>663852575.96000004</v>
      </c>
      <c r="S277" s="60">
        <f t="shared" si="270"/>
        <v>536147424.03999996</v>
      </c>
      <c r="T277" s="60">
        <f t="shared" si="270"/>
        <v>48343878.039999962</v>
      </c>
      <c r="U277" s="60">
        <f t="shared" si="270"/>
        <v>222591748.96000001</v>
      </c>
      <c r="V277" s="60">
        <f t="shared" si="270"/>
        <v>441260827</v>
      </c>
      <c r="W277" s="60">
        <f t="shared" si="270"/>
        <v>221642178.96000001</v>
      </c>
      <c r="X277" s="60">
        <f t="shared" si="270"/>
        <v>949570</v>
      </c>
      <c r="Y277" s="176">
        <f t="shared" si="260"/>
        <v>0.55321047996666672</v>
      </c>
      <c r="Z277" s="176">
        <f t="shared" si="261"/>
        <v>0.18549312413333335</v>
      </c>
      <c r="AA277" s="176">
        <f t="shared" si="262"/>
        <v>0.1847018158</v>
      </c>
      <c r="AB277" s="176">
        <f t="shared" si="225"/>
        <v>0.33530298295236577</v>
      </c>
      <c r="AC277" s="177">
        <f t="shared" si="226"/>
        <v>0.99573402875696604</v>
      </c>
    </row>
    <row r="278" spans="1:29" ht="42" customHeight="1" x14ac:dyDescent="0.25">
      <c r="A278" s="114" t="s">
        <v>599</v>
      </c>
      <c r="B278" s="43" t="s">
        <v>37</v>
      </c>
      <c r="C278" s="43">
        <v>10</v>
      </c>
      <c r="D278" s="43" t="s">
        <v>38</v>
      </c>
      <c r="E278" s="44" t="s">
        <v>268</v>
      </c>
      <c r="F278" s="45">
        <v>1200000000</v>
      </c>
      <c r="G278" s="45">
        <v>487616046</v>
      </c>
      <c r="H278" s="45">
        <v>487616046</v>
      </c>
      <c r="I278" s="45">
        <v>0</v>
      </c>
      <c r="J278" s="45">
        <v>0</v>
      </c>
      <c r="K278" s="45">
        <v>0</v>
      </c>
      <c r="L278" s="45">
        <f t="shared" si="250"/>
        <v>0</v>
      </c>
      <c r="M278" s="46">
        <f>+F278+L278</f>
        <v>1200000000</v>
      </c>
      <c r="N278" s="47">
        <f t="shared" si="256"/>
        <v>1.5039464290355595E-4</v>
      </c>
      <c r="O278" s="45">
        <v>0</v>
      </c>
      <c r="P278" s="45">
        <v>712196454</v>
      </c>
      <c r="Q278" s="45">
        <f>M278-P278</f>
        <v>487803546</v>
      </c>
      <c r="R278" s="45">
        <v>663852575.96000004</v>
      </c>
      <c r="S278" s="45">
        <f>+M278-R278</f>
        <v>536147424.03999996</v>
      </c>
      <c r="T278" s="45">
        <f>P278-R278</f>
        <v>48343878.039999962</v>
      </c>
      <c r="U278" s="45">
        <v>222591748.96000001</v>
      </c>
      <c r="V278" s="45">
        <f>+R278-U278</f>
        <v>441260827</v>
      </c>
      <c r="W278" s="45">
        <v>221642178.96000001</v>
      </c>
      <c r="X278" s="48">
        <f>+U278-W278</f>
        <v>949570</v>
      </c>
      <c r="Y278" s="54">
        <f t="shared" si="260"/>
        <v>0.55321047996666672</v>
      </c>
      <c r="Z278" s="54">
        <f t="shared" si="261"/>
        <v>0.18549312413333335</v>
      </c>
      <c r="AA278" s="54">
        <f t="shared" si="262"/>
        <v>0.1847018158</v>
      </c>
      <c r="AB278" s="54">
        <f t="shared" si="225"/>
        <v>0.33530298295236577</v>
      </c>
      <c r="AC278" s="178">
        <f t="shared" si="226"/>
        <v>0.99573402875696604</v>
      </c>
    </row>
    <row r="279" spans="1:29" ht="61.5" customHeight="1" x14ac:dyDescent="0.25">
      <c r="A279" s="113" t="s">
        <v>315</v>
      </c>
      <c r="B279" s="32" t="s">
        <v>37</v>
      </c>
      <c r="C279" s="32">
        <v>10</v>
      </c>
      <c r="D279" s="32" t="s">
        <v>38</v>
      </c>
      <c r="E279" s="39" t="s">
        <v>316</v>
      </c>
      <c r="F279" s="60">
        <f t="shared" ref="F279:K281" si="271">+F280</f>
        <v>93760668540</v>
      </c>
      <c r="G279" s="60">
        <f t="shared" si="271"/>
        <v>0</v>
      </c>
      <c r="H279" s="60">
        <f t="shared" si="271"/>
        <v>0</v>
      </c>
      <c r="I279" s="60">
        <f t="shared" si="271"/>
        <v>0</v>
      </c>
      <c r="J279" s="60">
        <f t="shared" si="271"/>
        <v>0</v>
      </c>
      <c r="K279" s="60">
        <f t="shared" si="271"/>
        <v>0</v>
      </c>
      <c r="L279" s="59">
        <f t="shared" si="250"/>
        <v>0</v>
      </c>
      <c r="M279" s="60">
        <f>+M280</f>
        <v>93760668540</v>
      </c>
      <c r="N279" s="318">
        <f t="shared" si="256"/>
        <v>1.175091855289331E-2</v>
      </c>
      <c r="O279" s="60">
        <f t="shared" ref="O279:X281" si="272">+O280</f>
        <v>0</v>
      </c>
      <c r="P279" s="60">
        <f t="shared" si="272"/>
        <v>93760668540</v>
      </c>
      <c r="Q279" s="60">
        <f t="shared" si="272"/>
        <v>0</v>
      </c>
      <c r="R279" s="60">
        <f t="shared" si="272"/>
        <v>93760668540</v>
      </c>
      <c r="S279" s="60">
        <f t="shared" si="272"/>
        <v>0</v>
      </c>
      <c r="T279" s="60">
        <f t="shared" si="272"/>
        <v>0</v>
      </c>
      <c r="U279" s="60">
        <f t="shared" si="272"/>
        <v>6229854847</v>
      </c>
      <c r="V279" s="60">
        <f t="shared" si="272"/>
        <v>87530813693</v>
      </c>
      <c r="W279" s="60">
        <f t="shared" si="272"/>
        <v>6229854847</v>
      </c>
      <c r="X279" s="60">
        <f t="shared" si="272"/>
        <v>0</v>
      </c>
      <c r="Y279" s="176">
        <f t="shared" si="260"/>
        <v>1</v>
      </c>
      <c r="Z279" s="176">
        <f t="shared" si="261"/>
        <v>6.6444223830829777E-2</v>
      </c>
      <c r="AA279" s="176">
        <f t="shared" si="262"/>
        <v>6.6444223830829777E-2</v>
      </c>
      <c r="AB279" s="176">
        <f t="shared" si="225"/>
        <v>6.6444223830829777E-2</v>
      </c>
      <c r="AC279" s="177">
        <f t="shared" si="226"/>
        <v>1</v>
      </c>
    </row>
    <row r="280" spans="1:29" ht="82.5" customHeight="1" x14ac:dyDescent="0.25">
      <c r="A280" s="113" t="s">
        <v>600</v>
      </c>
      <c r="B280" s="32" t="s">
        <v>37</v>
      </c>
      <c r="C280" s="32">
        <v>10</v>
      </c>
      <c r="D280" s="32" t="s">
        <v>38</v>
      </c>
      <c r="E280" s="39" t="s">
        <v>311</v>
      </c>
      <c r="F280" s="60">
        <f t="shared" si="271"/>
        <v>93760668540</v>
      </c>
      <c r="G280" s="60">
        <f t="shared" si="271"/>
        <v>0</v>
      </c>
      <c r="H280" s="60">
        <f t="shared" si="271"/>
        <v>0</v>
      </c>
      <c r="I280" s="60">
        <f t="shared" si="271"/>
        <v>0</v>
      </c>
      <c r="J280" s="60">
        <f t="shared" si="271"/>
        <v>0</v>
      </c>
      <c r="K280" s="60">
        <f t="shared" si="271"/>
        <v>0</v>
      </c>
      <c r="L280" s="59">
        <f t="shared" si="250"/>
        <v>0</v>
      </c>
      <c r="M280" s="60">
        <f>+M281</f>
        <v>93760668540</v>
      </c>
      <c r="N280" s="318">
        <f t="shared" si="256"/>
        <v>1.175091855289331E-2</v>
      </c>
      <c r="O280" s="60">
        <f t="shared" si="272"/>
        <v>0</v>
      </c>
      <c r="P280" s="60">
        <f t="shared" si="272"/>
        <v>93760668540</v>
      </c>
      <c r="Q280" s="60">
        <f t="shared" si="272"/>
        <v>0</v>
      </c>
      <c r="R280" s="60">
        <f t="shared" si="272"/>
        <v>93760668540</v>
      </c>
      <c r="S280" s="60">
        <f t="shared" si="272"/>
        <v>0</v>
      </c>
      <c r="T280" s="60">
        <f t="shared" si="272"/>
        <v>0</v>
      </c>
      <c r="U280" s="60">
        <f t="shared" si="272"/>
        <v>6229854847</v>
      </c>
      <c r="V280" s="60">
        <f t="shared" si="272"/>
        <v>87530813693</v>
      </c>
      <c r="W280" s="60">
        <f t="shared" si="272"/>
        <v>6229854847</v>
      </c>
      <c r="X280" s="60">
        <f t="shared" si="272"/>
        <v>0</v>
      </c>
      <c r="Y280" s="176">
        <f t="shared" si="260"/>
        <v>1</v>
      </c>
      <c r="Z280" s="176">
        <f t="shared" si="261"/>
        <v>6.6444223830829777E-2</v>
      </c>
      <c r="AA280" s="176">
        <f t="shared" si="262"/>
        <v>6.6444223830829777E-2</v>
      </c>
      <c r="AB280" s="176">
        <f t="shared" si="225"/>
        <v>6.6444223830829777E-2</v>
      </c>
      <c r="AC280" s="177">
        <f t="shared" si="226"/>
        <v>1</v>
      </c>
    </row>
    <row r="281" spans="1:29" ht="61.5" customHeight="1" x14ac:dyDescent="0.25">
      <c r="A281" s="113" t="s">
        <v>601</v>
      </c>
      <c r="B281" s="32" t="s">
        <v>37</v>
      </c>
      <c r="C281" s="32">
        <v>10</v>
      </c>
      <c r="D281" s="32" t="s">
        <v>38</v>
      </c>
      <c r="E281" s="39" t="s">
        <v>319</v>
      </c>
      <c r="F281" s="60">
        <f t="shared" si="271"/>
        <v>93760668540</v>
      </c>
      <c r="G281" s="60">
        <f t="shared" si="271"/>
        <v>0</v>
      </c>
      <c r="H281" s="60">
        <f t="shared" si="271"/>
        <v>0</v>
      </c>
      <c r="I281" s="60">
        <f t="shared" si="271"/>
        <v>0</v>
      </c>
      <c r="J281" s="60">
        <f t="shared" si="271"/>
        <v>0</v>
      </c>
      <c r="K281" s="60">
        <f t="shared" si="271"/>
        <v>0</v>
      </c>
      <c r="L281" s="59">
        <f t="shared" si="250"/>
        <v>0</v>
      </c>
      <c r="M281" s="60">
        <f>+M282</f>
        <v>93760668540</v>
      </c>
      <c r="N281" s="318">
        <f t="shared" si="256"/>
        <v>1.175091855289331E-2</v>
      </c>
      <c r="O281" s="60">
        <f t="shared" si="272"/>
        <v>0</v>
      </c>
      <c r="P281" s="60">
        <f t="shared" si="272"/>
        <v>93760668540</v>
      </c>
      <c r="Q281" s="60">
        <f t="shared" si="272"/>
        <v>0</v>
      </c>
      <c r="R281" s="60">
        <f t="shared" si="272"/>
        <v>93760668540</v>
      </c>
      <c r="S281" s="60">
        <f t="shared" si="272"/>
        <v>0</v>
      </c>
      <c r="T281" s="60">
        <f t="shared" si="272"/>
        <v>0</v>
      </c>
      <c r="U281" s="60">
        <f t="shared" si="272"/>
        <v>6229854847</v>
      </c>
      <c r="V281" s="60">
        <f t="shared" si="272"/>
        <v>87530813693</v>
      </c>
      <c r="W281" s="60">
        <f t="shared" si="272"/>
        <v>6229854847</v>
      </c>
      <c r="X281" s="60">
        <f t="shared" si="272"/>
        <v>0</v>
      </c>
      <c r="Y281" s="176">
        <f t="shared" si="260"/>
        <v>1</v>
      </c>
      <c r="Z281" s="176">
        <f t="shared" si="261"/>
        <v>6.6444223830829777E-2</v>
      </c>
      <c r="AA281" s="176">
        <f t="shared" si="262"/>
        <v>6.6444223830829777E-2</v>
      </c>
      <c r="AB281" s="176">
        <f t="shared" si="225"/>
        <v>6.6444223830829777E-2</v>
      </c>
      <c r="AC281" s="177">
        <f t="shared" si="226"/>
        <v>1</v>
      </c>
    </row>
    <row r="282" spans="1:29" s="133" customFormat="1" ht="42" customHeight="1" x14ac:dyDescent="0.25">
      <c r="A282" s="351" t="s">
        <v>602</v>
      </c>
      <c r="B282" s="83" t="s">
        <v>37</v>
      </c>
      <c r="C282" s="83">
        <v>10</v>
      </c>
      <c r="D282" s="83" t="s">
        <v>38</v>
      </c>
      <c r="E282" s="84" t="s">
        <v>268</v>
      </c>
      <c r="F282" s="126">
        <v>93760668540</v>
      </c>
      <c r="G282" s="126">
        <v>0</v>
      </c>
      <c r="H282" s="126">
        <v>0</v>
      </c>
      <c r="I282" s="126">
        <v>0</v>
      </c>
      <c r="J282" s="126">
        <v>0</v>
      </c>
      <c r="K282" s="126">
        <v>0</v>
      </c>
      <c r="L282" s="45">
        <f t="shared" si="250"/>
        <v>0</v>
      </c>
      <c r="M282" s="128">
        <f>+F282+L282</f>
        <v>93760668540</v>
      </c>
      <c r="N282" s="129">
        <f t="shared" si="256"/>
        <v>1.175091855289331E-2</v>
      </c>
      <c r="O282" s="126">
        <v>0</v>
      </c>
      <c r="P282" s="126">
        <v>93760668540</v>
      </c>
      <c r="Q282" s="126">
        <f>M282-P282</f>
        <v>0</v>
      </c>
      <c r="R282" s="126">
        <v>93760668540</v>
      </c>
      <c r="S282" s="126">
        <f>+M282-R282</f>
        <v>0</v>
      </c>
      <c r="T282" s="126">
        <f>P282-R282</f>
        <v>0</v>
      </c>
      <c r="U282" s="126">
        <v>6229854847</v>
      </c>
      <c r="V282" s="126">
        <f>+R282-U282</f>
        <v>87530813693</v>
      </c>
      <c r="W282" s="126">
        <v>6229854847</v>
      </c>
      <c r="X282" s="130">
        <f>+U282-W282</f>
        <v>0</v>
      </c>
      <c r="Y282" s="54">
        <f t="shared" si="260"/>
        <v>1</v>
      </c>
      <c r="Z282" s="54">
        <f t="shared" si="261"/>
        <v>6.6444223830829777E-2</v>
      </c>
      <c r="AA282" s="54">
        <f t="shared" si="262"/>
        <v>6.6444223830829777E-2</v>
      </c>
      <c r="AB282" s="54">
        <f t="shared" si="225"/>
        <v>6.6444223830829777E-2</v>
      </c>
      <c r="AC282" s="178">
        <f t="shared" si="226"/>
        <v>1</v>
      </c>
    </row>
    <row r="283" spans="1:29" ht="42" customHeight="1" x14ac:dyDescent="0.25">
      <c r="A283" s="201" t="s">
        <v>321</v>
      </c>
      <c r="B283" s="135" t="s">
        <v>37</v>
      </c>
      <c r="C283" s="32">
        <v>10</v>
      </c>
      <c r="D283" s="32" t="s">
        <v>38</v>
      </c>
      <c r="E283" s="72" t="s">
        <v>322</v>
      </c>
      <c r="F283" s="62">
        <f t="shared" ref="F283:K284" si="273">+F285</f>
        <v>57810100814</v>
      </c>
      <c r="G283" s="62">
        <f t="shared" si="273"/>
        <v>25574613763</v>
      </c>
      <c r="H283" s="62">
        <f t="shared" si="273"/>
        <v>27781781171</v>
      </c>
      <c r="I283" s="62">
        <f t="shared" si="273"/>
        <v>2207167408</v>
      </c>
      <c r="J283" s="62">
        <f t="shared" si="273"/>
        <v>0</v>
      </c>
      <c r="K283" s="62">
        <f t="shared" si="273"/>
        <v>0</v>
      </c>
      <c r="L283" s="59">
        <f t="shared" si="250"/>
        <v>-4414334816</v>
      </c>
      <c r="M283" s="62">
        <f>+M285</f>
        <v>55602933406</v>
      </c>
      <c r="N283" s="318">
        <f t="shared" si="256"/>
        <v>6.9686527616546427E-3</v>
      </c>
      <c r="O283" s="62">
        <f t="shared" ref="O283:X284" si="274">+O285</f>
        <v>0</v>
      </c>
      <c r="P283" s="62">
        <f t="shared" si="274"/>
        <v>30372053360.200001</v>
      </c>
      <c r="Q283" s="62">
        <f t="shared" si="274"/>
        <v>25230880045.799999</v>
      </c>
      <c r="R283" s="62">
        <f t="shared" si="274"/>
        <v>27122601731.530003</v>
      </c>
      <c r="S283" s="62">
        <f t="shared" si="274"/>
        <v>28480331674.469997</v>
      </c>
      <c r="T283" s="62">
        <f>+T285</f>
        <v>3249451628.6699986</v>
      </c>
      <c r="U283" s="62">
        <f t="shared" si="274"/>
        <v>9918676523.7299995</v>
      </c>
      <c r="V283" s="62">
        <f t="shared" si="274"/>
        <v>17203925207.799999</v>
      </c>
      <c r="W283" s="62">
        <f t="shared" si="274"/>
        <v>9850981606.7299995</v>
      </c>
      <c r="X283" s="62">
        <f t="shared" si="274"/>
        <v>67694917</v>
      </c>
      <c r="Y283" s="176">
        <f t="shared" si="260"/>
        <v>0.48779084249902643</v>
      </c>
      <c r="Z283" s="176">
        <f t="shared" si="261"/>
        <v>0.17838405127488643</v>
      </c>
      <c r="AA283" s="176">
        <f t="shared" si="262"/>
        <v>0.17716658102910449</v>
      </c>
      <c r="AB283" s="176">
        <f t="shared" si="225"/>
        <v>0.36569782729211947</v>
      </c>
      <c r="AC283" s="177">
        <f t="shared" si="226"/>
        <v>0.99317500506866585</v>
      </c>
    </row>
    <row r="284" spans="1:29" ht="42" customHeight="1" x14ac:dyDescent="0.25">
      <c r="A284" s="201" t="s">
        <v>321</v>
      </c>
      <c r="B284" s="135" t="s">
        <v>41</v>
      </c>
      <c r="C284" s="32">
        <v>20</v>
      </c>
      <c r="D284" s="32" t="s">
        <v>38</v>
      </c>
      <c r="E284" s="72" t="s">
        <v>322</v>
      </c>
      <c r="F284" s="60">
        <f t="shared" si="273"/>
        <v>25631941511</v>
      </c>
      <c r="G284" s="60">
        <f t="shared" si="273"/>
        <v>0</v>
      </c>
      <c r="H284" s="60">
        <f t="shared" si="273"/>
        <v>0</v>
      </c>
      <c r="I284" s="60">
        <f t="shared" si="273"/>
        <v>0</v>
      </c>
      <c r="J284" s="60">
        <f t="shared" si="273"/>
        <v>0</v>
      </c>
      <c r="K284" s="60">
        <f t="shared" si="273"/>
        <v>0</v>
      </c>
      <c r="L284" s="59">
        <f t="shared" si="250"/>
        <v>0</v>
      </c>
      <c r="M284" s="60">
        <f>+M286</f>
        <v>25631941511</v>
      </c>
      <c r="N284" s="318">
        <f t="shared" si="256"/>
        <v>3.2124222420597311E-3</v>
      </c>
      <c r="O284" s="60">
        <f t="shared" si="274"/>
        <v>0</v>
      </c>
      <c r="P284" s="60">
        <f t="shared" si="274"/>
        <v>23837428373</v>
      </c>
      <c r="Q284" s="60">
        <f t="shared" si="274"/>
        <v>1794513138</v>
      </c>
      <c r="R284" s="60">
        <f t="shared" si="274"/>
        <v>23437428373</v>
      </c>
      <c r="S284" s="60">
        <f t="shared" si="274"/>
        <v>2194513138</v>
      </c>
      <c r="T284" s="60">
        <f t="shared" si="274"/>
        <v>400000000</v>
      </c>
      <c r="U284" s="60">
        <f t="shared" si="274"/>
        <v>1039989368</v>
      </c>
      <c r="V284" s="60">
        <f t="shared" si="274"/>
        <v>22397439005</v>
      </c>
      <c r="W284" s="60">
        <f t="shared" si="274"/>
        <v>1039989368</v>
      </c>
      <c r="X284" s="60">
        <f t="shared" si="274"/>
        <v>0</v>
      </c>
      <c r="Y284" s="176">
        <f t="shared" si="260"/>
        <v>0.91438365536772859</v>
      </c>
      <c r="Z284" s="176">
        <f t="shared" si="261"/>
        <v>4.0573959937981539E-2</v>
      </c>
      <c r="AA284" s="176">
        <f t="shared" si="262"/>
        <v>4.0573959937981539E-2</v>
      </c>
      <c r="AB284" s="176">
        <f t="shared" si="225"/>
        <v>4.4373015309054617E-2</v>
      </c>
      <c r="AC284" s="177">
        <f t="shared" si="226"/>
        <v>1</v>
      </c>
    </row>
    <row r="285" spans="1:29" ht="42" customHeight="1" x14ac:dyDescent="0.25">
      <c r="A285" s="201" t="s">
        <v>323</v>
      </c>
      <c r="B285" s="135" t="s">
        <v>37</v>
      </c>
      <c r="C285" s="32">
        <v>10</v>
      </c>
      <c r="D285" s="32" t="s">
        <v>38</v>
      </c>
      <c r="E285" s="72" t="s">
        <v>255</v>
      </c>
      <c r="F285" s="62">
        <f t="shared" ref="F285:K285" si="275">+F287+F291+F303+F307</f>
        <v>57810100814</v>
      </c>
      <c r="G285" s="62">
        <f>+G287+G291+G303+G307</f>
        <v>25574613763</v>
      </c>
      <c r="H285" s="62">
        <f t="shared" si="275"/>
        <v>27781781171</v>
      </c>
      <c r="I285" s="62">
        <f t="shared" si="275"/>
        <v>2207167408</v>
      </c>
      <c r="J285" s="62">
        <f t="shared" si="275"/>
        <v>0</v>
      </c>
      <c r="K285" s="62">
        <f t="shared" si="275"/>
        <v>0</v>
      </c>
      <c r="L285" s="59">
        <f t="shared" si="250"/>
        <v>-4414334816</v>
      </c>
      <c r="M285" s="62">
        <f>+M287+M291+M303+M307</f>
        <v>55602933406</v>
      </c>
      <c r="N285" s="318">
        <f t="shared" si="256"/>
        <v>6.9686527616546427E-3</v>
      </c>
      <c r="O285" s="62">
        <f t="shared" ref="O285:X285" si="276">+O287+O291+O303+O307</f>
        <v>0</v>
      </c>
      <c r="P285" s="62">
        <f t="shared" si="276"/>
        <v>30372053360.200001</v>
      </c>
      <c r="Q285" s="62">
        <f t="shared" si="276"/>
        <v>25230880045.799999</v>
      </c>
      <c r="R285" s="62">
        <f t="shared" si="276"/>
        <v>27122601731.530003</v>
      </c>
      <c r="S285" s="62">
        <f t="shared" si="276"/>
        <v>28480331674.469997</v>
      </c>
      <c r="T285" s="62">
        <f t="shared" si="276"/>
        <v>3249451628.6699986</v>
      </c>
      <c r="U285" s="62">
        <f t="shared" si="276"/>
        <v>9918676523.7299995</v>
      </c>
      <c r="V285" s="62">
        <f t="shared" si="276"/>
        <v>17203925207.799999</v>
      </c>
      <c r="W285" s="62">
        <f t="shared" si="276"/>
        <v>9850981606.7299995</v>
      </c>
      <c r="X285" s="62">
        <f t="shared" si="276"/>
        <v>67694917</v>
      </c>
      <c r="Y285" s="176">
        <f t="shared" si="260"/>
        <v>0.48779084249902643</v>
      </c>
      <c r="Z285" s="176">
        <f t="shared" si="261"/>
        <v>0.17838405127488643</v>
      </c>
      <c r="AA285" s="176">
        <f t="shared" si="262"/>
        <v>0.17716658102910449</v>
      </c>
      <c r="AB285" s="176">
        <f t="shared" si="225"/>
        <v>0.36569782729211947</v>
      </c>
      <c r="AC285" s="177">
        <f t="shared" si="226"/>
        <v>0.99317500506866585</v>
      </c>
    </row>
    <row r="286" spans="1:29" ht="42" customHeight="1" x14ac:dyDescent="0.25">
      <c r="A286" s="201" t="s">
        <v>323</v>
      </c>
      <c r="B286" s="135" t="s">
        <v>41</v>
      </c>
      <c r="C286" s="32">
        <v>20</v>
      </c>
      <c r="D286" s="32" t="s">
        <v>38</v>
      </c>
      <c r="E286" s="72" t="s">
        <v>255</v>
      </c>
      <c r="F286" s="62">
        <f t="shared" ref="F286:K286" si="277">+F292</f>
        <v>25631941511</v>
      </c>
      <c r="G286" s="62">
        <f t="shared" si="277"/>
        <v>0</v>
      </c>
      <c r="H286" s="62">
        <f t="shared" si="277"/>
        <v>0</v>
      </c>
      <c r="I286" s="62">
        <f t="shared" si="277"/>
        <v>0</v>
      </c>
      <c r="J286" s="62">
        <f t="shared" si="277"/>
        <v>0</v>
      </c>
      <c r="K286" s="62">
        <f t="shared" si="277"/>
        <v>0</v>
      </c>
      <c r="L286" s="59">
        <f t="shared" si="250"/>
        <v>0</v>
      </c>
      <c r="M286" s="62">
        <f>+M292</f>
        <v>25631941511</v>
      </c>
      <c r="N286" s="318">
        <f t="shared" si="256"/>
        <v>3.2124222420597311E-3</v>
      </c>
      <c r="O286" s="62">
        <f t="shared" ref="O286:X286" si="278">+O292</f>
        <v>0</v>
      </c>
      <c r="P286" s="62">
        <f t="shared" si="278"/>
        <v>23837428373</v>
      </c>
      <c r="Q286" s="62">
        <f t="shared" si="278"/>
        <v>1794513138</v>
      </c>
      <c r="R286" s="62">
        <f t="shared" si="278"/>
        <v>23437428373</v>
      </c>
      <c r="S286" s="62">
        <f t="shared" si="278"/>
        <v>2194513138</v>
      </c>
      <c r="T286" s="62">
        <f t="shared" si="278"/>
        <v>400000000</v>
      </c>
      <c r="U286" s="62">
        <f t="shared" si="278"/>
        <v>1039989368</v>
      </c>
      <c r="V286" s="62">
        <f t="shared" si="278"/>
        <v>22397439005</v>
      </c>
      <c r="W286" s="62">
        <f t="shared" si="278"/>
        <v>1039989368</v>
      </c>
      <c r="X286" s="62">
        <f t="shared" si="278"/>
        <v>0</v>
      </c>
      <c r="Y286" s="176">
        <f t="shared" si="260"/>
        <v>0.91438365536772859</v>
      </c>
      <c r="Z286" s="176">
        <f t="shared" si="261"/>
        <v>4.0573959937981539E-2</v>
      </c>
      <c r="AA286" s="176">
        <f t="shared" si="262"/>
        <v>4.0573959937981539E-2</v>
      </c>
      <c r="AB286" s="176">
        <f t="shared" si="225"/>
        <v>4.4373015309054617E-2</v>
      </c>
      <c r="AC286" s="177">
        <f t="shared" si="226"/>
        <v>1</v>
      </c>
    </row>
    <row r="287" spans="1:29" ht="78" customHeight="1" x14ac:dyDescent="0.25">
      <c r="A287" s="199" t="s">
        <v>324</v>
      </c>
      <c r="B287" s="135" t="s">
        <v>37</v>
      </c>
      <c r="C287" s="32">
        <v>10</v>
      </c>
      <c r="D287" s="32" t="s">
        <v>38</v>
      </c>
      <c r="E287" s="72" t="s">
        <v>325</v>
      </c>
      <c r="F287" s="62">
        <f t="shared" ref="F287:K289" si="279">+F288</f>
        <v>1000000000</v>
      </c>
      <c r="G287" s="62">
        <f t="shared" si="279"/>
        <v>662597224</v>
      </c>
      <c r="H287" s="62">
        <f t="shared" si="279"/>
        <v>662597224</v>
      </c>
      <c r="I287" s="62">
        <f t="shared" si="279"/>
        <v>0</v>
      </c>
      <c r="J287" s="62">
        <f t="shared" si="279"/>
        <v>0</v>
      </c>
      <c r="K287" s="62">
        <f t="shared" si="279"/>
        <v>0</v>
      </c>
      <c r="L287" s="59">
        <f t="shared" si="250"/>
        <v>0</v>
      </c>
      <c r="M287" s="62">
        <f>+M288</f>
        <v>1000000000</v>
      </c>
      <c r="N287" s="318">
        <f t="shared" si="256"/>
        <v>1.2532886908629663E-4</v>
      </c>
      <c r="O287" s="62">
        <f t="shared" ref="O287:X289" si="280">+O288</f>
        <v>0</v>
      </c>
      <c r="P287" s="62">
        <f t="shared" si="280"/>
        <v>960000000</v>
      </c>
      <c r="Q287" s="62">
        <f t="shared" si="280"/>
        <v>40000000</v>
      </c>
      <c r="R287" s="62">
        <f t="shared" si="280"/>
        <v>274389184.49000001</v>
      </c>
      <c r="S287" s="62">
        <f t="shared" si="280"/>
        <v>725610815.50999999</v>
      </c>
      <c r="T287" s="62">
        <f t="shared" si="280"/>
        <v>685610815.50999999</v>
      </c>
      <c r="U287" s="62">
        <f t="shared" si="280"/>
        <v>74139184.489999995</v>
      </c>
      <c r="V287" s="62">
        <f t="shared" si="280"/>
        <v>200250000</v>
      </c>
      <c r="W287" s="62">
        <f t="shared" si="280"/>
        <v>74139184.489999995</v>
      </c>
      <c r="X287" s="62">
        <f t="shared" si="280"/>
        <v>0</v>
      </c>
      <c r="Y287" s="176">
        <f t="shared" si="260"/>
        <v>0.27438918448999999</v>
      </c>
      <c r="Z287" s="176">
        <f t="shared" si="261"/>
        <v>7.4139184489999996E-2</v>
      </c>
      <c r="AA287" s="176">
        <f t="shared" si="262"/>
        <v>7.4139184489999996E-2</v>
      </c>
      <c r="AB287" s="176">
        <f t="shared" si="225"/>
        <v>0.27019718225337691</v>
      </c>
      <c r="AC287" s="177">
        <f t="shared" si="226"/>
        <v>1</v>
      </c>
    </row>
    <row r="288" spans="1:29" s="133" customFormat="1" ht="78" customHeight="1" x14ac:dyDescent="0.25">
      <c r="A288" s="355" t="s">
        <v>603</v>
      </c>
      <c r="B288" s="137" t="s">
        <v>37</v>
      </c>
      <c r="C288" s="80">
        <v>10</v>
      </c>
      <c r="D288" s="80" t="s">
        <v>38</v>
      </c>
      <c r="E288" s="78" t="s">
        <v>257</v>
      </c>
      <c r="F288" s="73">
        <f t="shared" si="279"/>
        <v>1000000000</v>
      </c>
      <c r="G288" s="73">
        <f t="shared" si="279"/>
        <v>662597224</v>
      </c>
      <c r="H288" s="73">
        <f t="shared" si="279"/>
        <v>662597224</v>
      </c>
      <c r="I288" s="73">
        <f t="shared" si="279"/>
        <v>0</v>
      </c>
      <c r="J288" s="73">
        <f t="shared" si="279"/>
        <v>0</v>
      </c>
      <c r="K288" s="73">
        <f t="shared" si="279"/>
        <v>0</v>
      </c>
      <c r="L288" s="59">
        <f t="shared" si="250"/>
        <v>0</v>
      </c>
      <c r="M288" s="73">
        <f>+M289</f>
        <v>1000000000</v>
      </c>
      <c r="N288" s="343">
        <f t="shared" si="256"/>
        <v>1.2532886908629663E-4</v>
      </c>
      <c r="O288" s="73">
        <f t="shared" si="280"/>
        <v>0</v>
      </c>
      <c r="P288" s="73">
        <f t="shared" si="280"/>
        <v>960000000</v>
      </c>
      <c r="Q288" s="73">
        <f t="shared" si="280"/>
        <v>40000000</v>
      </c>
      <c r="R288" s="73">
        <f t="shared" si="280"/>
        <v>274389184.49000001</v>
      </c>
      <c r="S288" s="73">
        <f t="shared" si="280"/>
        <v>725610815.50999999</v>
      </c>
      <c r="T288" s="73">
        <f t="shared" si="280"/>
        <v>685610815.50999999</v>
      </c>
      <c r="U288" s="73">
        <f t="shared" si="280"/>
        <v>74139184.489999995</v>
      </c>
      <c r="V288" s="73">
        <f t="shared" si="280"/>
        <v>200250000</v>
      </c>
      <c r="W288" s="73">
        <f t="shared" si="280"/>
        <v>74139184.489999995</v>
      </c>
      <c r="X288" s="73">
        <f t="shared" si="280"/>
        <v>0</v>
      </c>
      <c r="Y288" s="176">
        <f t="shared" si="260"/>
        <v>0.27438918448999999</v>
      </c>
      <c r="Z288" s="176">
        <f t="shared" si="261"/>
        <v>7.4139184489999996E-2</v>
      </c>
      <c r="AA288" s="176">
        <f t="shared" si="262"/>
        <v>7.4139184489999996E-2</v>
      </c>
      <c r="AB288" s="176">
        <f t="shared" si="225"/>
        <v>0.27019718225337691</v>
      </c>
      <c r="AC288" s="177">
        <f t="shared" si="226"/>
        <v>1</v>
      </c>
    </row>
    <row r="289" spans="1:29" s="133" customFormat="1" ht="66" customHeight="1" x14ac:dyDescent="0.25">
      <c r="A289" s="355" t="s">
        <v>604</v>
      </c>
      <c r="B289" s="137" t="s">
        <v>37</v>
      </c>
      <c r="C289" s="80">
        <v>10</v>
      </c>
      <c r="D289" s="80" t="s">
        <v>38</v>
      </c>
      <c r="E289" s="141" t="s">
        <v>328</v>
      </c>
      <c r="F289" s="73">
        <f t="shared" si="279"/>
        <v>1000000000</v>
      </c>
      <c r="G289" s="73">
        <f t="shared" si="279"/>
        <v>662597224</v>
      </c>
      <c r="H289" s="73">
        <f t="shared" si="279"/>
        <v>662597224</v>
      </c>
      <c r="I289" s="73">
        <f t="shared" si="279"/>
        <v>0</v>
      </c>
      <c r="J289" s="73">
        <f t="shared" si="279"/>
        <v>0</v>
      </c>
      <c r="K289" s="73">
        <f t="shared" si="279"/>
        <v>0</v>
      </c>
      <c r="L289" s="59">
        <f t="shared" si="250"/>
        <v>0</v>
      </c>
      <c r="M289" s="73">
        <f>+M290</f>
        <v>1000000000</v>
      </c>
      <c r="N289" s="343">
        <f t="shared" si="256"/>
        <v>1.2532886908629663E-4</v>
      </c>
      <c r="O289" s="73">
        <f t="shared" si="280"/>
        <v>0</v>
      </c>
      <c r="P289" s="73">
        <f t="shared" si="280"/>
        <v>960000000</v>
      </c>
      <c r="Q289" s="73">
        <f t="shared" si="280"/>
        <v>40000000</v>
      </c>
      <c r="R289" s="73">
        <f t="shared" si="280"/>
        <v>274389184.49000001</v>
      </c>
      <c r="S289" s="73">
        <f t="shared" si="280"/>
        <v>725610815.50999999</v>
      </c>
      <c r="T289" s="73">
        <f t="shared" si="280"/>
        <v>685610815.50999999</v>
      </c>
      <c r="U289" s="73">
        <f t="shared" si="280"/>
        <v>74139184.489999995</v>
      </c>
      <c r="V289" s="73">
        <f t="shared" si="280"/>
        <v>200250000</v>
      </c>
      <c r="W289" s="73">
        <f t="shared" si="280"/>
        <v>74139184.489999995</v>
      </c>
      <c r="X289" s="73">
        <f t="shared" si="280"/>
        <v>0</v>
      </c>
      <c r="Y289" s="176">
        <f t="shared" si="260"/>
        <v>0.27438918448999999</v>
      </c>
      <c r="Z289" s="176">
        <f t="shared" si="261"/>
        <v>7.4139184489999996E-2</v>
      </c>
      <c r="AA289" s="176">
        <f t="shared" si="262"/>
        <v>7.4139184489999996E-2</v>
      </c>
      <c r="AB289" s="176">
        <f t="shared" si="225"/>
        <v>0.27019718225337691</v>
      </c>
      <c r="AC289" s="177">
        <f t="shared" si="226"/>
        <v>1</v>
      </c>
    </row>
    <row r="290" spans="1:29" s="133" customFormat="1" ht="42" customHeight="1" x14ac:dyDescent="0.25">
      <c r="A290" s="351" t="s">
        <v>605</v>
      </c>
      <c r="B290" s="142" t="s">
        <v>37</v>
      </c>
      <c r="C290" s="83">
        <v>10</v>
      </c>
      <c r="D290" s="83" t="s">
        <v>38</v>
      </c>
      <c r="E290" s="84" t="s">
        <v>268</v>
      </c>
      <c r="F290" s="126">
        <v>1000000000</v>
      </c>
      <c r="G290" s="45">
        <v>662597224</v>
      </c>
      <c r="H290" s="45">
        <v>662597224</v>
      </c>
      <c r="I290" s="126">
        <v>0</v>
      </c>
      <c r="J290" s="126">
        <v>0</v>
      </c>
      <c r="K290" s="126">
        <v>0</v>
      </c>
      <c r="L290" s="45">
        <f t="shared" si="250"/>
        <v>0</v>
      </c>
      <c r="M290" s="128">
        <f>+F290+L290</f>
        <v>1000000000</v>
      </c>
      <c r="N290" s="129">
        <f t="shared" si="256"/>
        <v>1.2532886908629663E-4</v>
      </c>
      <c r="O290" s="126">
        <v>0</v>
      </c>
      <c r="P290" s="45">
        <f>560000000+400000000</f>
        <v>960000000</v>
      </c>
      <c r="Q290" s="126">
        <f>M290-P290</f>
        <v>40000000</v>
      </c>
      <c r="R290" s="126">
        <v>274389184.49000001</v>
      </c>
      <c r="S290" s="126">
        <f>+M290-R290</f>
        <v>725610815.50999999</v>
      </c>
      <c r="T290" s="126">
        <f>P290-R290</f>
        <v>685610815.50999999</v>
      </c>
      <c r="U290" s="126">
        <v>74139184.489999995</v>
      </c>
      <c r="V290" s="126">
        <f>+R290-U290</f>
        <v>200250000</v>
      </c>
      <c r="W290" s="126">
        <v>74139184.489999995</v>
      </c>
      <c r="X290" s="130">
        <f>+U290-W290</f>
        <v>0</v>
      </c>
      <c r="Y290" s="54">
        <f t="shared" si="260"/>
        <v>0.27438918448999999</v>
      </c>
      <c r="Z290" s="54">
        <f t="shared" si="261"/>
        <v>7.4139184489999996E-2</v>
      </c>
      <c r="AA290" s="54">
        <f t="shared" si="262"/>
        <v>7.4139184489999996E-2</v>
      </c>
      <c r="AB290" s="54">
        <f t="shared" si="225"/>
        <v>0.27019718225337691</v>
      </c>
      <c r="AC290" s="178">
        <f t="shared" si="226"/>
        <v>1</v>
      </c>
    </row>
    <row r="291" spans="1:29" ht="75" customHeight="1" x14ac:dyDescent="0.25">
      <c r="A291" s="199" t="s">
        <v>330</v>
      </c>
      <c r="B291" s="71" t="s">
        <v>37</v>
      </c>
      <c r="C291" s="32">
        <v>10</v>
      </c>
      <c r="D291" s="32" t="s">
        <v>38</v>
      </c>
      <c r="E291" s="72" t="s">
        <v>331</v>
      </c>
      <c r="F291" s="60">
        <f t="shared" ref="F291:K292" si="281">+F293</f>
        <v>50310100814</v>
      </c>
      <c r="G291" s="60">
        <f t="shared" si="281"/>
        <v>23354447218</v>
      </c>
      <c r="H291" s="60">
        <f t="shared" si="281"/>
        <v>25296880531</v>
      </c>
      <c r="I291" s="62">
        <f>+I293</f>
        <v>1942433313</v>
      </c>
      <c r="J291" s="60">
        <f t="shared" si="281"/>
        <v>0</v>
      </c>
      <c r="K291" s="60">
        <f t="shared" si="281"/>
        <v>0</v>
      </c>
      <c r="L291" s="59">
        <f t="shared" si="250"/>
        <v>-3884866626</v>
      </c>
      <c r="M291" s="60">
        <f>+M293</f>
        <v>48367667501</v>
      </c>
      <c r="N291" s="318">
        <f t="shared" si="256"/>
        <v>6.0618650682423524E-3</v>
      </c>
      <c r="O291" s="60">
        <f t="shared" ref="O291:X292" si="282">+O293</f>
        <v>0</v>
      </c>
      <c r="P291" s="60">
        <f>+P293</f>
        <v>24750620179</v>
      </c>
      <c r="Q291" s="60">
        <f t="shared" si="282"/>
        <v>23617047322</v>
      </c>
      <c r="R291" s="60">
        <f t="shared" si="282"/>
        <v>23112328679.98</v>
      </c>
      <c r="S291" s="60">
        <f t="shared" si="282"/>
        <v>25255338821.019997</v>
      </c>
      <c r="T291" s="60">
        <f t="shared" si="282"/>
        <v>1638291499.019999</v>
      </c>
      <c r="U291" s="60">
        <f t="shared" si="282"/>
        <v>8036473140.9800005</v>
      </c>
      <c r="V291" s="60">
        <f t="shared" si="282"/>
        <v>15075855539</v>
      </c>
      <c r="W291" s="60">
        <f t="shared" si="282"/>
        <v>7997062279.9800005</v>
      </c>
      <c r="X291" s="60">
        <f t="shared" si="282"/>
        <v>39410861</v>
      </c>
      <c r="Y291" s="176">
        <f t="shared" si="260"/>
        <v>0.4778466664637519</v>
      </c>
      <c r="Z291" s="176">
        <f t="shared" si="261"/>
        <v>0.16615382870827597</v>
      </c>
      <c r="AA291" s="176">
        <f t="shared" si="262"/>
        <v>0.16533901040017407</v>
      </c>
      <c r="AB291" s="176">
        <f t="shared" si="225"/>
        <v>0.34771369221402726</v>
      </c>
      <c r="AC291" s="177">
        <f t="shared" si="226"/>
        <v>0.99509600040855806</v>
      </c>
    </row>
    <row r="292" spans="1:29" ht="67.5" customHeight="1" x14ac:dyDescent="0.25">
      <c r="A292" s="199" t="s">
        <v>330</v>
      </c>
      <c r="B292" s="135" t="s">
        <v>41</v>
      </c>
      <c r="C292" s="32">
        <v>20</v>
      </c>
      <c r="D292" s="32" t="s">
        <v>38</v>
      </c>
      <c r="E292" s="72" t="s">
        <v>331</v>
      </c>
      <c r="F292" s="60">
        <f t="shared" si="281"/>
        <v>25631941511</v>
      </c>
      <c r="G292" s="60">
        <f t="shared" si="281"/>
        <v>0</v>
      </c>
      <c r="H292" s="60">
        <f t="shared" si="281"/>
        <v>0</v>
      </c>
      <c r="I292" s="62">
        <f t="shared" si="281"/>
        <v>0</v>
      </c>
      <c r="J292" s="60">
        <f t="shared" si="281"/>
        <v>0</v>
      </c>
      <c r="K292" s="60">
        <f t="shared" si="281"/>
        <v>0</v>
      </c>
      <c r="L292" s="59">
        <f t="shared" si="250"/>
        <v>0</v>
      </c>
      <c r="M292" s="60">
        <f>+M294</f>
        <v>25631941511</v>
      </c>
      <c r="N292" s="318">
        <f t="shared" si="256"/>
        <v>3.2124222420597311E-3</v>
      </c>
      <c r="O292" s="60">
        <f t="shared" si="282"/>
        <v>0</v>
      </c>
      <c r="P292" s="60">
        <f t="shared" si="282"/>
        <v>23837428373</v>
      </c>
      <c r="Q292" s="60">
        <f t="shared" si="282"/>
        <v>1794513138</v>
      </c>
      <c r="R292" s="60">
        <f t="shared" si="282"/>
        <v>23437428373</v>
      </c>
      <c r="S292" s="60">
        <f t="shared" si="282"/>
        <v>2194513138</v>
      </c>
      <c r="T292" s="60">
        <f t="shared" si="282"/>
        <v>400000000</v>
      </c>
      <c r="U292" s="60">
        <f t="shared" si="282"/>
        <v>1039989368</v>
      </c>
      <c r="V292" s="60">
        <f t="shared" si="282"/>
        <v>22397439005</v>
      </c>
      <c r="W292" s="60">
        <f t="shared" si="282"/>
        <v>1039989368</v>
      </c>
      <c r="X292" s="60">
        <f t="shared" si="282"/>
        <v>0</v>
      </c>
      <c r="Y292" s="176">
        <f t="shared" si="260"/>
        <v>0.91438365536772859</v>
      </c>
      <c r="Z292" s="176">
        <f t="shared" si="261"/>
        <v>4.0573959937981539E-2</v>
      </c>
      <c r="AA292" s="176">
        <f t="shared" si="262"/>
        <v>4.0573959937981539E-2</v>
      </c>
      <c r="AB292" s="176">
        <f t="shared" si="225"/>
        <v>4.4373015309054617E-2</v>
      </c>
      <c r="AC292" s="177">
        <f t="shared" si="226"/>
        <v>1</v>
      </c>
    </row>
    <row r="293" spans="1:29" ht="75" customHeight="1" x14ac:dyDescent="0.25">
      <c r="A293" s="199" t="s">
        <v>606</v>
      </c>
      <c r="B293" s="71" t="s">
        <v>37</v>
      </c>
      <c r="C293" s="32">
        <v>10</v>
      </c>
      <c r="D293" s="32" t="s">
        <v>38</v>
      </c>
      <c r="E293" s="39" t="s">
        <v>257</v>
      </c>
      <c r="F293" s="62">
        <f t="shared" ref="F293:K293" si="283">+F295+F299</f>
        <v>50310100814</v>
      </c>
      <c r="G293" s="62">
        <f t="shared" si="283"/>
        <v>23354447218</v>
      </c>
      <c r="H293" s="62">
        <f t="shared" si="283"/>
        <v>25296880531</v>
      </c>
      <c r="I293" s="62">
        <v>1942433313</v>
      </c>
      <c r="J293" s="62">
        <f t="shared" si="283"/>
        <v>0</v>
      </c>
      <c r="K293" s="62">
        <f t="shared" si="283"/>
        <v>0</v>
      </c>
      <c r="L293" s="59">
        <f t="shared" si="250"/>
        <v>-3884866626</v>
      </c>
      <c r="M293" s="62">
        <f>+M295+M299</f>
        <v>48367667501</v>
      </c>
      <c r="N293" s="318">
        <f t="shared" si="256"/>
        <v>6.0618650682423524E-3</v>
      </c>
      <c r="O293" s="62">
        <f t="shared" ref="O293:X293" si="284">+O295+O299</f>
        <v>0</v>
      </c>
      <c r="P293" s="62">
        <f>+P295+P299</f>
        <v>24750620179</v>
      </c>
      <c r="Q293" s="62">
        <f t="shared" si="284"/>
        <v>23617047322</v>
      </c>
      <c r="R293" s="62">
        <f t="shared" si="284"/>
        <v>23112328679.98</v>
      </c>
      <c r="S293" s="62">
        <f t="shared" si="284"/>
        <v>25255338821.019997</v>
      </c>
      <c r="T293" s="62">
        <f t="shared" si="284"/>
        <v>1638291499.019999</v>
      </c>
      <c r="U293" s="62">
        <f t="shared" si="284"/>
        <v>8036473140.9800005</v>
      </c>
      <c r="V293" s="62">
        <f t="shared" si="284"/>
        <v>15075855539</v>
      </c>
      <c r="W293" s="62">
        <f t="shared" si="284"/>
        <v>7997062279.9800005</v>
      </c>
      <c r="X293" s="62">
        <f t="shared" si="284"/>
        <v>39410861</v>
      </c>
      <c r="Y293" s="176">
        <f t="shared" si="260"/>
        <v>0.4778466664637519</v>
      </c>
      <c r="Z293" s="176">
        <f t="shared" si="261"/>
        <v>0.16615382870827597</v>
      </c>
      <c r="AA293" s="176">
        <f t="shared" si="262"/>
        <v>0.16533901040017407</v>
      </c>
      <c r="AB293" s="176">
        <f t="shared" si="225"/>
        <v>0.34771369221402726</v>
      </c>
      <c r="AC293" s="177">
        <f t="shared" si="226"/>
        <v>0.99509600040855806</v>
      </c>
    </row>
    <row r="294" spans="1:29" ht="76.5" customHeight="1" x14ac:dyDescent="0.25">
      <c r="A294" s="199" t="s">
        <v>606</v>
      </c>
      <c r="B294" s="71" t="s">
        <v>41</v>
      </c>
      <c r="C294" s="32">
        <v>20</v>
      </c>
      <c r="D294" s="32" t="s">
        <v>38</v>
      </c>
      <c r="E294" s="39" t="s">
        <v>257</v>
      </c>
      <c r="F294" s="62">
        <f t="shared" ref="F294:K294" si="285">+F297+F301</f>
        <v>25631941511</v>
      </c>
      <c r="G294" s="62">
        <f t="shared" si="285"/>
        <v>0</v>
      </c>
      <c r="H294" s="62">
        <f t="shared" si="285"/>
        <v>0</v>
      </c>
      <c r="I294" s="62">
        <f t="shared" si="285"/>
        <v>0</v>
      </c>
      <c r="J294" s="62">
        <f t="shared" si="285"/>
        <v>0</v>
      </c>
      <c r="K294" s="62">
        <f t="shared" si="285"/>
        <v>0</v>
      </c>
      <c r="L294" s="59">
        <f t="shared" si="250"/>
        <v>0</v>
      </c>
      <c r="M294" s="62">
        <f>+M297+M301</f>
        <v>25631941511</v>
      </c>
      <c r="N294" s="318">
        <f t="shared" si="256"/>
        <v>3.2124222420597311E-3</v>
      </c>
      <c r="O294" s="62">
        <f t="shared" ref="O294:X294" si="286">+O297+O301</f>
        <v>0</v>
      </c>
      <c r="P294" s="62">
        <f>+P297+P301</f>
        <v>23837428373</v>
      </c>
      <c r="Q294" s="62">
        <f t="shared" si="286"/>
        <v>1794513138</v>
      </c>
      <c r="R294" s="62">
        <f t="shared" si="286"/>
        <v>23437428373</v>
      </c>
      <c r="S294" s="62">
        <f t="shared" si="286"/>
        <v>2194513138</v>
      </c>
      <c r="T294" s="62">
        <f t="shared" si="286"/>
        <v>400000000</v>
      </c>
      <c r="U294" s="62">
        <f t="shared" si="286"/>
        <v>1039989368</v>
      </c>
      <c r="V294" s="62">
        <f t="shared" si="286"/>
        <v>22397439005</v>
      </c>
      <c r="W294" s="62">
        <f t="shared" si="286"/>
        <v>1039989368</v>
      </c>
      <c r="X294" s="62">
        <f t="shared" si="286"/>
        <v>0</v>
      </c>
      <c r="Y294" s="176">
        <f t="shared" si="260"/>
        <v>0.91438365536772859</v>
      </c>
      <c r="Z294" s="176">
        <f t="shared" si="261"/>
        <v>4.0573959937981539E-2</v>
      </c>
      <c r="AA294" s="176">
        <f t="shared" si="262"/>
        <v>4.0573959937981539E-2</v>
      </c>
      <c r="AB294" s="176">
        <f t="shared" si="225"/>
        <v>4.4373015309054617E-2</v>
      </c>
      <c r="AC294" s="177">
        <f t="shared" si="226"/>
        <v>1</v>
      </c>
    </row>
    <row r="295" spans="1:29" ht="42" customHeight="1" x14ac:dyDescent="0.25">
      <c r="A295" s="199" t="s">
        <v>607</v>
      </c>
      <c r="B295" s="71" t="s">
        <v>37</v>
      </c>
      <c r="C295" s="32">
        <v>10</v>
      </c>
      <c r="D295" s="32" t="s">
        <v>38</v>
      </c>
      <c r="E295" s="39" t="s">
        <v>266</v>
      </c>
      <c r="F295" s="62">
        <f>+F296</f>
        <v>32310100814</v>
      </c>
      <c r="G295" s="62">
        <f t="shared" ref="G295:K295" si="287">+G296</f>
        <v>10330904643</v>
      </c>
      <c r="H295" s="62">
        <f t="shared" si="287"/>
        <v>7658080531</v>
      </c>
      <c r="I295" s="62">
        <f t="shared" si="287"/>
        <v>0</v>
      </c>
      <c r="J295" s="62">
        <f t="shared" si="287"/>
        <v>0</v>
      </c>
      <c r="K295" s="62">
        <f t="shared" si="287"/>
        <v>0</v>
      </c>
      <c r="L295" s="59">
        <f t="shared" si="250"/>
        <v>2672824112</v>
      </c>
      <c r="M295" s="62">
        <f>+M296</f>
        <v>34982924926</v>
      </c>
      <c r="N295" s="318">
        <f t="shared" si="256"/>
        <v>4.3843704183063967E-3</v>
      </c>
      <c r="O295" s="62">
        <f t="shared" ref="O295:X295" si="288">+O296</f>
        <v>0</v>
      </c>
      <c r="P295" s="62">
        <f>+P296</f>
        <v>24389420179</v>
      </c>
      <c r="Q295" s="62">
        <f t="shared" si="288"/>
        <v>10593504747</v>
      </c>
      <c r="R295" s="62">
        <f t="shared" si="288"/>
        <v>22752001482.630001</v>
      </c>
      <c r="S295" s="62">
        <f t="shared" si="288"/>
        <v>12230923443.369999</v>
      </c>
      <c r="T295" s="62">
        <f t="shared" si="288"/>
        <v>1637418696.3699989</v>
      </c>
      <c r="U295" s="62">
        <f t="shared" si="288"/>
        <v>7676145943.6300001</v>
      </c>
      <c r="V295" s="62">
        <f t="shared" si="288"/>
        <v>15075855539</v>
      </c>
      <c r="W295" s="62">
        <f t="shared" si="288"/>
        <v>7636735082.6300001</v>
      </c>
      <c r="X295" s="62">
        <f t="shared" si="288"/>
        <v>39410861</v>
      </c>
      <c r="Y295" s="176">
        <f t="shared" si="260"/>
        <v>0.65037447642693436</v>
      </c>
      <c r="Z295" s="176">
        <f t="shared" si="261"/>
        <v>0.21942550429580968</v>
      </c>
      <c r="AA295" s="176">
        <f t="shared" si="262"/>
        <v>0.21829893008615261</v>
      </c>
      <c r="AB295" s="176">
        <f t="shared" si="225"/>
        <v>0.33738332645109698</v>
      </c>
      <c r="AC295" s="177">
        <f t="shared" si="226"/>
        <v>0.99486580097754596</v>
      </c>
    </row>
    <row r="296" spans="1:29" ht="42" customHeight="1" x14ac:dyDescent="0.25">
      <c r="A296" s="202" t="s">
        <v>608</v>
      </c>
      <c r="B296" s="124" t="s">
        <v>37</v>
      </c>
      <c r="C296" s="43">
        <v>10</v>
      </c>
      <c r="D296" s="43" t="s">
        <v>38</v>
      </c>
      <c r="E296" s="77" t="s">
        <v>268</v>
      </c>
      <c r="F296" s="56">
        <v>32310100814</v>
      </c>
      <c r="G296" s="56">
        <v>10330904643</v>
      </c>
      <c r="H296" s="56">
        <v>7658080531</v>
      </c>
      <c r="I296" s="45">
        <v>0</v>
      </c>
      <c r="J296" s="45">
        <v>0</v>
      </c>
      <c r="K296" s="45">
        <v>0</v>
      </c>
      <c r="L296" s="45">
        <f t="shared" si="250"/>
        <v>2672824112</v>
      </c>
      <c r="M296" s="46">
        <f>+F296+L296</f>
        <v>34982924926</v>
      </c>
      <c r="N296" s="47">
        <f t="shared" si="256"/>
        <v>4.3843704183063967E-3</v>
      </c>
      <c r="O296" s="56">
        <v>0</v>
      </c>
      <c r="P296" s="45">
        <v>24389420179</v>
      </c>
      <c r="Q296" s="45">
        <f>M296-P296</f>
        <v>10593504747</v>
      </c>
      <c r="R296" s="45">
        <v>22752001482.630001</v>
      </c>
      <c r="S296" s="45">
        <f>+M296-R296</f>
        <v>12230923443.369999</v>
      </c>
      <c r="T296" s="45">
        <f>P296-R296</f>
        <v>1637418696.3699989</v>
      </c>
      <c r="U296" s="45">
        <v>7676145943.6300001</v>
      </c>
      <c r="V296" s="45">
        <f>+R296-U296</f>
        <v>15075855539</v>
      </c>
      <c r="W296" s="45">
        <v>7636735082.6300001</v>
      </c>
      <c r="X296" s="48">
        <f>+U296-W296</f>
        <v>39410861</v>
      </c>
      <c r="Y296" s="54">
        <f t="shared" si="260"/>
        <v>0.65037447642693436</v>
      </c>
      <c r="Z296" s="54">
        <f t="shared" si="261"/>
        <v>0.21942550429580968</v>
      </c>
      <c r="AA296" s="54">
        <f t="shared" si="262"/>
        <v>0.21829893008615261</v>
      </c>
      <c r="AB296" s="54">
        <f t="shared" si="225"/>
        <v>0.33738332645109698</v>
      </c>
      <c r="AC296" s="178">
        <f t="shared" si="226"/>
        <v>0.99486580097754596</v>
      </c>
    </row>
    <row r="297" spans="1:29" ht="42" customHeight="1" x14ac:dyDescent="0.25">
      <c r="A297" s="199" t="s">
        <v>607</v>
      </c>
      <c r="B297" s="71" t="s">
        <v>41</v>
      </c>
      <c r="C297" s="32">
        <v>20</v>
      </c>
      <c r="D297" s="32" t="s">
        <v>38</v>
      </c>
      <c r="E297" s="39" t="s">
        <v>266</v>
      </c>
      <c r="F297" s="62">
        <f t="shared" ref="F297:K297" si="289">+F298</f>
        <v>2193941511</v>
      </c>
      <c r="G297" s="62">
        <f t="shared" si="289"/>
        <v>0</v>
      </c>
      <c r="H297" s="62">
        <f t="shared" si="289"/>
        <v>0</v>
      </c>
      <c r="I297" s="62">
        <f t="shared" si="289"/>
        <v>0</v>
      </c>
      <c r="J297" s="62">
        <f t="shared" si="289"/>
        <v>0</v>
      </c>
      <c r="K297" s="62">
        <f t="shared" si="289"/>
        <v>0</v>
      </c>
      <c r="L297" s="59">
        <f t="shared" si="250"/>
        <v>0</v>
      </c>
      <c r="M297" s="62">
        <f>+M298</f>
        <v>2193941511</v>
      </c>
      <c r="N297" s="318">
        <f t="shared" si="256"/>
        <v>2.7496420841511079E-4</v>
      </c>
      <c r="O297" s="62">
        <f t="shared" ref="O297:X297" si="290">+O298</f>
        <v>0</v>
      </c>
      <c r="P297" s="62">
        <f t="shared" si="290"/>
        <v>400000000</v>
      </c>
      <c r="Q297" s="62">
        <f t="shared" si="290"/>
        <v>1793941511</v>
      </c>
      <c r="R297" s="62">
        <f t="shared" si="290"/>
        <v>0</v>
      </c>
      <c r="S297" s="62">
        <f t="shared" si="290"/>
        <v>2193941511</v>
      </c>
      <c r="T297" s="62">
        <f t="shared" si="290"/>
        <v>400000000</v>
      </c>
      <c r="U297" s="62">
        <f t="shared" si="290"/>
        <v>0</v>
      </c>
      <c r="V297" s="62">
        <f t="shared" si="290"/>
        <v>0</v>
      </c>
      <c r="W297" s="62">
        <f t="shared" si="290"/>
        <v>0</v>
      </c>
      <c r="X297" s="62">
        <f t="shared" si="290"/>
        <v>0</v>
      </c>
      <c r="Y297" s="176">
        <f t="shared" si="260"/>
        <v>0</v>
      </c>
      <c r="Z297" s="176">
        <f t="shared" si="261"/>
        <v>0</v>
      </c>
      <c r="AA297" s="176">
        <f t="shared" si="262"/>
        <v>0</v>
      </c>
      <c r="AB297" s="176" t="s">
        <v>40</v>
      </c>
      <c r="AC297" s="177" t="s">
        <v>40</v>
      </c>
    </row>
    <row r="298" spans="1:29" ht="42" customHeight="1" x14ac:dyDescent="0.25">
      <c r="A298" s="202" t="s">
        <v>608</v>
      </c>
      <c r="B298" s="124" t="s">
        <v>41</v>
      </c>
      <c r="C298" s="43">
        <v>20</v>
      </c>
      <c r="D298" s="43" t="s">
        <v>38</v>
      </c>
      <c r="E298" s="77" t="s">
        <v>268</v>
      </c>
      <c r="F298" s="45">
        <v>2193941511</v>
      </c>
      <c r="G298" s="45">
        <v>0</v>
      </c>
      <c r="H298" s="45">
        <v>0</v>
      </c>
      <c r="I298" s="45">
        <v>0</v>
      </c>
      <c r="J298" s="45">
        <v>0</v>
      </c>
      <c r="K298" s="45">
        <v>0</v>
      </c>
      <c r="L298" s="45">
        <f t="shared" si="250"/>
        <v>0</v>
      </c>
      <c r="M298" s="46">
        <f>+F298+L298</f>
        <v>2193941511</v>
      </c>
      <c r="N298" s="47">
        <f t="shared" si="256"/>
        <v>2.7496420841511079E-4</v>
      </c>
      <c r="O298" s="45">
        <v>0</v>
      </c>
      <c r="P298" s="45">
        <v>400000000</v>
      </c>
      <c r="Q298" s="45">
        <f>M298-P298</f>
        <v>1793941511</v>
      </c>
      <c r="R298" s="45">
        <v>0</v>
      </c>
      <c r="S298" s="45">
        <f>+M298-R298</f>
        <v>2193941511</v>
      </c>
      <c r="T298" s="45">
        <f>P298-R298</f>
        <v>400000000</v>
      </c>
      <c r="U298" s="45">
        <v>0</v>
      </c>
      <c r="V298" s="45">
        <f>+R298-U298</f>
        <v>0</v>
      </c>
      <c r="W298" s="45">
        <v>0</v>
      </c>
      <c r="X298" s="48">
        <f>+U298-W298</f>
        <v>0</v>
      </c>
      <c r="Y298" s="54">
        <f t="shared" si="260"/>
        <v>0</v>
      </c>
      <c r="Z298" s="54">
        <f t="shared" si="261"/>
        <v>0</v>
      </c>
      <c r="AA298" s="54">
        <f t="shared" si="262"/>
        <v>0</v>
      </c>
      <c r="AB298" s="54" t="s">
        <v>40</v>
      </c>
      <c r="AC298" s="178" t="s">
        <v>40</v>
      </c>
    </row>
    <row r="299" spans="1:29" ht="42" customHeight="1" x14ac:dyDescent="0.25">
      <c r="A299" s="199" t="s">
        <v>609</v>
      </c>
      <c r="B299" s="71" t="s">
        <v>37</v>
      </c>
      <c r="C299" s="32">
        <v>10</v>
      </c>
      <c r="D299" s="32" t="s">
        <v>38</v>
      </c>
      <c r="E299" s="39" t="s">
        <v>336</v>
      </c>
      <c r="F299" s="59">
        <f t="shared" ref="F299:K299" si="291">+F300</f>
        <v>18000000000</v>
      </c>
      <c r="G299" s="62">
        <f t="shared" si="291"/>
        <v>13023542575</v>
      </c>
      <c r="H299" s="62">
        <f t="shared" si="291"/>
        <v>17638800000</v>
      </c>
      <c r="I299" s="62">
        <f t="shared" si="291"/>
        <v>0</v>
      </c>
      <c r="J299" s="62">
        <f t="shared" si="291"/>
        <v>0</v>
      </c>
      <c r="K299" s="62">
        <f t="shared" si="291"/>
        <v>0</v>
      </c>
      <c r="L299" s="59">
        <f t="shared" si="250"/>
        <v>-4615257425</v>
      </c>
      <c r="M299" s="62">
        <f>+M300</f>
        <v>13384742575</v>
      </c>
      <c r="N299" s="323">
        <f t="shared" si="256"/>
        <v>1.6774946499359558E-3</v>
      </c>
      <c r="O299" s="59">
        <f t="shared" ref="O299:X299" si="292">+O300</f>
        <v>0</v>
      </c>
      <c r="P299" s="59">
        <f t="shared" si="292"/>
        <v>361200000</v>
      </c>
      <c r="Q299" s="62">
        <f t="shared" si="292"/>
        <v>13023542575</v>
      </c>
      <c r="R299" s="62">
        <f t="shared" si="292"/>
        <v>360327197.35000002</v>
      </c>
      <c r="S299" s="62">
        <f t="shared" si="292"/>
        <v>13024415377.65</v>
      </c>
      <c r="T299" s="62">
        <f t="shared" si="292"/>
        <v>872802.64999997616</v>
      </c>
      <c r="U299" s="62">
        <f t="shared" si="292"/>
        <v>360327197.35000002</v>
      </c>
      <c r="V299" s="62">
        <f t="shared" si="292"/>
        <v>0</v>
      </c>
      <c r="W299" s="62">
        <f t="shared" si="292"/>
        <v>360327197.35000002</v>
      </c>
      <c r="X299" s="62">
        <f t="shared" si="292"/>
        <v>0</v>
      </c>
      <c r="Y299" s="183">
        <f t="shared" si="260"/>
        <v>2.6920741682624406E-2</v>
      </c>
      <c r="Z299" s="183">
        <f t="shared" si="261"/>
        <v>2.6920741682624406E-2</v>
      </c>
      <c r="AA299" s="183">
        <f t="shared" si="262"/>
        <v>2.6920741682624406E-2</v>
      </c>
      <c r="AB299" s="176">
        <f t="shared" ref="AB299:AB311" si="293">+U299/R299</f>
        <v>1</v>
      </c>
      <c r="AC299" s="177">
        <f t="shared" ref="AC299:AC301" si="294">+W299/U299</f>
        <v>1</v>
      </c>
    </row>
    <row r="300" spans="1:29" s="133" customFormat="1" ht="42" customHeight="1" x14ac:dyDescent="0.25">
      <c r="A300" s="356" t="s">
        <v>610</v>
      </c>
      <c r="B300" s="142" t="s">
        <v>37</v>
      </c>
      <c r="C300" s="83">
        <v>10</v>
      </c>
      <c r="D300" s="83" t="s">
        <v>38</v>
      </c>
      <c r="E300" s="144" t="s">
        <v>268</v>
      </c>
      <c r="F300" s="126">
        <v>18000000000</v>
      </c>
      <c r="G300" s="127">
        <v>13023542575</v>
      </c>
      <c r="H300" s="127">
        <v>17638800000</v>
      </c>
      <c r="I300" s="126">
        <v>0</v>
      </c>
      <c r="J300" s="126">
        <v>0</v>
      </c>
      <c r="K300" s="45">
        <v>0</v>
      </c>
      <c r="L300" s="45">
        <f t="shared" si="250"/>
        <v>-4615257425</v>
      </c>
      <c r="M300" s="46">
        <f>+F300+L300</f>
        <v>13384742575</v>
      </c>
      <c r="N300" s="145">
        <f t="shared" si="256"/>
        <v>1.6774946499359558E-3</v>
      </c>
      <c r="O300" s="126">
        <v>0</v>
      </c>
      <c r="P300" s="126">
        <v>361200000</v>
      </c>
      <c r="Q300" s="126">
        <f>M300-P300</f>
        <v>13023542575</v>
      </c>
      <c r="R300" s="126">
        <v>360327197.35000002</v>
      </c>
      <c r="S300" s="126">
        <f>+M300-R300</f>
        <v>13024415377.65</v>
      </c>
      <c r="T300" s="45">
        <f>P300-R300</f>
        <v>872802.64999997616</v>
      </c>
      <c r="U300" s="126">
        <v>360327197.35000002</v>
      </c>
      <c r="V300" s="126">
        <f>+R300-U300</f>
        <v>0</v>
      </c>
      <c r="W300" s="126">
        <v>360327197.35000002</v>
      </c>
      <c r="X300" s="130">
        <f>+U300-W300</f>
        <v>0</v>
      </c>
      <c r="Y300" s="182">
        <f t="shared" si="260"/>
        <v>2.6920741682624406E-2</v>
      </c>
      <c r="Z300" s="182">
        <f t="shared" si="261"/>
        <v>2.6920741682624406E-2</v>
      </c>
      <c r="AA300" s="182">
        <f t="shared" si="262"/>
        <v>2.6920741682624406E-2</v>
      </c>
      <c r="AB300" s="54">
        <f t="shared" si="293"/>
        <v>1</v>
      </c>
      <c r="AC300" s="178">
        <f>+W300/U300</f>
        <v>1</v>
      </c>
    </row>
    <row r="301" spans="1:29" s="133" customFormat="1" ht="42" customHeight="1" x14ac:dyDescent="0.25">
      <c r="A301" s="355" t="s">
        <v>609</v>
      </c>
      <c r="B301" s="146" t="s">
        <v>41</v>
      </c>
      <c r="C301" s="80">
        <v>20</v>
      </c>
      <c r="D301" s="80" t="s">
        <v>38</v>
      </c>
      <c r="E301" s="78" t="s">
        <v>336</v>
      </c>
      <c r="F301" s="121">
        <f t="shared" ref="F301:K301" si="295">+F302</f>
        <v>23438000000</v>
      </c>
      <c r="G301" s="73">
        <f t="shared" si="295"/>
        <v>0</v>
      </c>
      <c r="H301" s="73">
        <f t="shared" si="295"/>
        <v>0</v>
      </c>
      <c r="I301" s="73">
        <f t="shared" si="295"/>
        <v>0</v>
      </c>
      <c r="J301" s="73">
        <f t="shared" si="295"/>
        <v>0</v>
      </c>
      <c r="K301" s="73">
        <f t="shared" si="295"/>
        <v>0</v>
      </c>
      <c r="L301" s="59">
        <f t="shared" si="250"/>
        <v>0</v>
      </c>
      <c r="M301" s="73">
        <f>+M302</f>
        <v>23438000000</v>
      </c>
      <c r="N301" s="345">
        <f t="shared" si="256"/>
        <v>2.9374580336446201E-3</v>
      </c>
      <c r="O301" s="121">
        <f t="shared" ref="O301:X301" si="296">+O302</f>
        <v>0</v>
      </c>
      <c r="P301" s="121">
        <f t="shared" si="296"/>
        <v>23437428373</v>
      </c>
      <c r="Q301" s="73">
        <f t="shared" si="296"/>
        <v>571627</v>
      </c>
      <c r="R301" s="73">
        <f t="shared" si="296"/>
        <v>23437428373</v>
      </c>
      <c r="S301" s="73">
        <f t="shared" si="296"/>
        <v>571627</v>
      </c>
      <c r="T301" s="73">
        <f t="shared" si="296"/>
        <v>0</v>
      </c>
      <c r="U301" s="73">
        <f t="shared" si="296"/>
        <v>1039989368</v>
      </c>
      <c r="V301" s="73">
        <f t="shared" si="296"/>
        <v>22397439005</v>
      </c>
      <c r="W301" s="73">
        <f t="shared" si="296"/>
        <v>1039989368</v>
      </c>
      <c r="X301" s="73">
        <f t="shared" si="296"/>
        <v>0</v>
      </c>
      <c r="Y301" s="346">
        <f t="shared" si="260"/>
        <v>0.9999756111016298</v>
      </c>
      <c r="Z301" s="346">
        <f t="shared" si="261"/>
        <v>4.4371933100093866E-2</v>
      </c>
      <c r="AA301" s="346">
        <f t="shared" si="262"/>
        <v>4.4371933100093866E-2</v>
      </c>
      <c r="AB301" s="346">
        <f t="shared" si="293"/>
        <v>4.4373015309054617E-2</v>
      </c>
      <c r="AC301" s="177">
        <f t="shared" si="294"/>
        <v>1</v>
      </c>
    </row>
    <row r="302" spans="1:29" s="133" customFormat="1" ht="42" customHeight="1" x14ac:dyDescent="0.25">
      <c r="A302" s="356" t="s">
        <v>610</v>
      </c>
      <c r="B302" s="142" t="s">
        <v>41</v>
      </c>
      <c r="C302" s="83">
        <v>20</v>
      </c>
      <c r="D302" s="83" t="s">
        <v>38</v>
      </c>
      <c r="E302" s="144" t="s">
        <v>268</v>
      </c>
      <c r="F302" s="126">
        <v>23438000000</v>
      </c>
      <c r="G302" s="126">
        <v>0</v>
      </c>
      <c r="H302" s="126">
        <v>0</v>
      </c>
      <c r="I302" s="126">
        <v>0</v>
      </c>
      <c r="J302" s="126">
        <v>0</v>
      </c>
      <c r="K302" s="126">
        <v>0</v>
      </c>
      <c r="L302" s="45">
        <f t="shared" si="250"/>
        <v>0</v>
      </c>
      <c r="M302" s="128">
        <f>+F302+L302</f>
        <v>23438000000</v>
      </c>
      <c r="N302" s="145">
        <f t="shared" si="256"/>
        <v>2.9374580336446201E-3</v>
      </c>
      <c r="O302" s="126">
        <v>0</v>
      </c>
      <c r="P302" s="126">
        <v>23437428373</v>
      </c>
      <c r="Q302" s="126">
        <f>M302-P302</f>
        <v>571627</v>
      </c>
      <c r="R302" s="126">
        <v>23437428373</v>
      </c>
      <c r="S302" s="126">
        <f>+M302-R302</f>
        <v>571627</v>
      </c>
      <c r="T302" s="126">
        <f>P302-R302</f>
        <v>0</v>
      </c>
      <c r="U302" s="126">
        <v>1039989368</v>
      </c>
      <c r="V302" s="126">
        <f>+R302-U302</f>
        <v>22397439005</v>
      </c>
      <c r="W302" s="126">
        <v>1039989368</v>
      </c>
      <c r="X302" s="130">
        <f>+U302-W302</f>
        <v>0</v>
      </c>
      <c r="Y302" s="54">
        <f t="shared" si="260"/>
        <v>0.9999756111016298</v>
      </c>
      <c r="Z302" s="54">
        <f t="shared" si="261"/>
        <v>4.4371933100093866E-2</v>
      </c>
      <c r="AA302" s="54">
        <f t="shared" si="262"/>
        <v>4.4371933100093866E-2</v>
      </c>
      <c r="AB302" s="54">
        <f t="shared" si="293"/>
        <v>4.4373015309054617E-2</v>
      </c>
      <c r="AC302" s="178">
        <f>+W302/U302</f>
        <v>1</v>
      </c>
    </row>
    <row r="303" spans="1:29" ht="60" customHeight="1" x14ac:dyDescent="0.25">
      <c r="A303" s="199" t="s">
        <v>338</v>
      </c>
      <c r="B303" s="135" t="s">
        <v>37</v>
      </c>
      <c r="C303" s="32">
        <v>10</v>
      </c>
      <c r="D303" s="32" t="s">
        <v>38</v>
      </c>
      <c r="E303" s="72" t="s">
        <v>339</v>
      </c>
      <c r="F303" s="62">
        <f t="shared" ref="F303:K305" si="297">+F304</f>
        <v>5000000000</v>
      </c>
      <c r="G303" s="62">
        <f t="shared" si="297"/>
        <v>1557569321</v>
      </c>
      <c r="H303" s="62">
        <f t="shared" si="297"/>
        <v>1557569321</v>
      </c>
      <c r="I303" s="62">
        <f t="shared" si="297"/>
        <v>0</v>
      </c>
      <c r="J303" s="62">
        <f t="shared" si="297"/>
        <v>0</v>
      </c>
      <c r="K303" s="62">
        <f t="shared" si="297"/>
        <v>0</v>
      </c>
      <c r="L303" s="59">
        <f t="shared" si="250"/>
        <v>0</v>
      </c>
      <c r="M303" s="62">
        <f>+M304</f>
        <v>5000000000</v>
      </c>
      <c r="N303" s="323">
        <f t="shared" si="256"/>
        <v>6.266443454314831E-4</v>
      </c>
      <c r="O303" s="62">
        <f t="shared" ref="O303:X305" si="298">+O304</f>
        <v>0</v>
      </c>
      <c r="P303" s="62">
        <f t="shared" si="298"/>
        <v>3427716609.1999998</v>
      </c>
      <c r="Q303" s="62">
        <f t="shared" si="298"/>
        <v>1572283390.8000002</v>
      </c>
      <c r="R303" s="62">
        <f t="shared" si="298"/>
        <v>3048932120.3299999</v>
      </c>
      <c r="S303" s="62">
        <f t="shared" si="298"/>
        <v>1951067879.6700001</v>
      </c>
      <c r="T303" s="62">
        <f t="shared" si="298"/>
        <v>378784488.86999989</v>
      </c>
      <c r="U303" s="62">
        <f t="shared" si="298"/>
        <v>1643903452.53</v>
      </c>
      <c r="V303" s="62">
        <f t="shared" si="298"/>
        <v>1405028667.8</v>
      </c>
      <c r="W303" s="62">
        <f t="shared" si="298"/>
        <v>1615619396.53</v>
      </c>
      <c r="X303" s="62">
        <f t="shared" si="298"/>
        <v>28284056</v>
      </c>
      <c r="Y303" s="176">
        <f t="shared" si="260"/>
        <v>0.60978642406600003</v>
      </c>
      <c r="Z303" s="176">
        <f t="shared" si="261"/>
        <v>0.32878069050600001</v>
      </c>
      <c r="AA303" s="176">
        <f t="shared" si="262"/>
        <v>0.32312387930600001</v>
      </c>
      <c r="AB303" s="176">
        <f t="shared" si="293"/>
        <v>0.53917351638254007</v>
      </c>
      <c r="AC303" s="177">
        <f t="shared" ref="AC303:AC310" si="299">+W303/U303</f>
        <v>0.98279457594880626</v>
      </c>
    </row>
    <row r="304" spans="1:29" ht="72.75" customHeight="1" x14ac:dyDescent="0.25">
      <c r="A304" s="199" t="s">
        <v>611</v>
      </c>
      <c r="B304" s="135" t="s">
        <v>37</v>
      </c>
      <c r="C304" s="32">
        <v>10</v>
      </c>
      <c r="D304" s="32" t="s">
        <v>38</v>
      </c>
      <c r="E304" s="39" t="s">
        <v>257</v>
      </c>
      <c r="F304" s="62">
        <f t="shared" si="297"/>
        <v>5000000000</v>
      </c>
      <c r="G304" s="62">
        <f t="shared" si="297"/>
        <v>1557569321</v>
      </c>
      <c r="H304" s="62">
        <f t="shared" si="297"/>
        <v>1557569321</v>
      </c>
      <c r="I304" s="62">
        <f t="shared" si="297"/>
        <v>0</v>
      </c>
      <c r="J304" s="62">
        <f t="shared" si="297"/>
        <v>0</v>
      </c>
      <c r="K304" s="62">
        <f t="shared" si="297"/>
        <v>0</v>
      </c>
      <c r="L304" s="59">
        <f t="shared" si="250"/>
        <v>0</v>
      </c>
      <c r="M304" s="62">
        <f>+M305</f>
        <v>5000000000</v>
      </c>
      <c r="N304" s="323">
        <f t="shared" si="256"/>
        <v>6.266443454314831E-4</v>
      </c>
      <c r="O304" s="62">
        <f t="shared" si="298"/>
        <v>0</v>
      </c>
      <c r="P304" s="62">
        <f t="shared" si="298"/>
        <v>3427716609.1999998</v>
      </c>
      <c r="Q304" s="62">
        <f t="shared" si="298"/>
        <v>1572283390.8000002</v>
      </c>
      <c r="R304" s="62">
        <f t="shared" si="298"/>
        <v>3048932120.3299999</v>
      </c>
      <c r="S304" s="62">
        <f t="shared" si="298"/>
        <v>1951067879.6700001</v>
      </c>
      <c r="T304" s="62">
        <f t="shared" si="298"/>
        <v>378784488.86999989</v>
      </c>
      <c r="U304" s="62">
        <f t="shared" si="298"/>
        <v>1643903452.53</v>
      </c>
      <c r="V304" s="62">
        <f t="shared" si="298"/>
        <v>1405028667.8</v>
      </c>
      <c r="W304" s="62">
        <f t="shared" si="298"/>
        <v>1615619396.53</v>
      </c>
      <c r="X304" s="62">
        <f t="shared" si="298"/>
        <v>28284056</v>
      </c>
      <c r="Y304" s="176">
        <f t="shared" si="260"/>
        <v>0.60978642406600003</v>
      </c>
      <c r="Z304" s="176">
        <f t="shared" si="261"/>
        <v>0.32878069050600001</v>
      </c>
      <c r="AA304" s="176">
        <f t="shared" si="262"/>
        <v>0.32312387930600001</v>
      </c>
      <c r="AB304" s="176">
        <f t="shared" si="293"/>
        <v>0.53917351638254007</v>
      </c>
      <c r="AC304" s="177">
        <f t="shared" si="299"/>
        <v>0.98279457594880626</v>
      </c>
    </row>
    <row r="305" spans="1:29" ht="60" customHeight="1" x14ac:dyDescent="0.25">
      <c r="A305" s="199" t="s">
        <v>612</v>
      </c>
      <c r="B305" s="135" t="s">
        <v>37</v>
      </c>
      <c r="C305" s="32">
        <v>10</v>
      </c>
      <c r="D305" s="32" t="s">
        <v>38</v>
      </c>
      <c r="E305" s="72" t="s">
        <v>342</v>
      </c>
      <c r="F305" s="62">
        <f t="shared" si="297"/>
        <v>5000000000</v>
      </c>
      <c r="G305" s="62">
        <f t="shared" si="297"/>
        <v>1557569321</v>
      </c>
      <c r="H305" s="62">
        <f t="shared" si="297"/>
        <v>1557569321</v>
      </c>
      <c r="I305" s="62">
        <f t="shared" si="297"/>
        <v>0</v>
      </c>
      <c r="J305" s="62">
        <f t="shared" si="297"/>
        <v>0</v>
      </c>
      <c r="K305" s="62">
        <f t="shared" si="297"/>
        <v>0</v>
      </c>
      <c r="L305" s="59">
        <f t="shared" si="250"/>
        <v>0</v>
      </c>
      <c r="M305" s="62">
        <f>+M306</f>
        <v>5000000000</v>
      </c>
      <c r="N305" s="323">
        <f t="shared" si="256"/>
        <v>6.266443454314831E-4</v>
      </c>
      <c r="O305" s="62">
        <f t="shared" si="298"/>
        <v>0</v>
      </c>
      <c r="P305" s="62">
        <f t="shared" si="298"/>
        <v>3427716609.1999998</v>
      </c>
      <c r="Q305" s="62">
        <f t="shared" si="298"/>
        <v>1572283390.8000002</v>
      </c>
      <c r="R305" s="62">
        <f t="shared" si="298"/>
        <v>3048932120.3299999</v>
      </c>
      <c r="S305" s="62">
        <f t="shared" si="298"/>
        <v>1951067879.6700001</v>
      </c>
      <c r="T305" s="62">
        <f t="shared" si="298"/>
        <v>378784488.86999989</v>
      </c>
      <c r="U305" s="62">
        <f t="shared" si="298"/>
        <v>1643903452.53</v>
      </c>
      <c r="V305" s="62">
        <f t="shared" si="298"/>
        <v>1405028667.8</v>
      </c>
      <c r="W305" s="62">
        <f t="shared" si="298"/>
        <v>1615619396.53</v>
      </c>
      <c r="X305" s="62">
        <f t="shared" si="298"/>
        <v>28284056</v>
      </c>
      <c r="Y305" s="176">
        <f t="shared" si="260"/>
        <v>0.60978642406600003</v>
      </c>
      <c r="Z305" s="176">
        <f t="shared" si="261"/>
        <v>0.32878069050600001</v>
      </c>
      <c r="AA305" s="176">
        <f t="shared" si="262"/>
        <v>0.32312387930600001</v>
      </c>
      <c r="AB305" s="176">
        <f t="shared" si="293"/>
        <v>0.53917351638254007</v>
      </c>
      <c r="AC305" s="177">
        <f t="shared" si="299"/>
        <v>0.98279457594880626</v>
      </c>
    </row>
    <row r="306" spans="1:29" ht="42" customHeight="1" x14ac:dyDescent="0.25">
      <c r="A306" s="114" t="s">
        <v>613</v>
      </c>
      <c r="B306" s="148" t="s">
        <v>37</v>
      </c>
      <c r="C306" s="43">
        <v>10</v>
      </c>
      <c r="D306" s="43" t="s">
        <v>38</v>
      </c>
      <c r="E306" s="77" t="s">
        <v>268</v>
      </c>
      <c r="F306" s="45">
        <v>5000000000</v>
      </c>
      <c r="G306" s="45">
        <v>1557569321</v>
      </c>
      <c r="H306" s="45">
        <v>1557569321</v>
      </c>
      <c r="I306" s="45">
        <v>0</v>
      </c>
      <c r="J306" s="45">
        <v>0</v>
      </c>
      <c r="K306" s="45">
        <v>0</v>
      </c>
      <c r="L306" s="45">
        <f t="shared" si="250"/>
        <v>0</v>
      </c>
      <c r="M306" s="46">
        <f>+F306+L306</f>
        <v>5000000000</v>
      </c>
      <c r="N306" s="86">
        <f t="shared" si="256"/>
        <v>6.266443454314831E-4</v>
      </c>
      <c r="O306" s="45">
        <v>0</v>
      </c>
      <c r="P306" s="45">
        <v>3427716609.1999998</v>
      </c>
      <c r="Q306" s="45">
        <f>M306-P306</f>
        <v>1572283390.8000002</v>
      </c>
      <c r="R306" s="45">
        <v>3048932120.3299999</v>
      </c>
      <c r="S306" s="45">
        <f>+M306-R306</f>
        <v>1951067879.6700001</v>
      </c>
      <c r="T306" s="45">
        <f>P306-R306</f>
        <v>378784488.86999989</v>
      </c>
      <c r="U306" s="45">
        <v>1643903452.53</v>
      </c>
      <c r="V306" s="45">
        <f>+R306-U306</f>
        <v>1405028667.8</v>
      </c>
      <c r="W306" s="45">
        <v>1615619396.53</v>
      </c>
      <c r="X306" s="48">
        <f>+U306-W306</f>
        <v>28284056</v>
      </c>
      <c r="Y306" s="54">
        <f t="shared" si="260"/>
        <v>0.60978642406600003</v>
      </c>
      <c r="Z306" s="54">
        <f t="shared" si="261"/>
        <v>0.32878069050600001</v>
      </c>
      <c r="AA306" s="54">
        <f t="shared" si="262"/>
        <v>0.32312387930600001</v>
      </c>
      <c r="AB306" s="54">
        <f t="shared" si="293"/>
        <v>0.53917351638254007</v>
      </c>
      <c r="AC306" s="178">
        <f t="shared" si="299"/>
        <v>0.98279457594880626</v>
      </c>
    </row>
    <row r="307" spans="1:29" ht="63.75" customHeight="1" x14ac:dyDescent="0.25">
      <c r="A307" s="199" t="s">
        <v>344</v>
      </c>
      <c r="B307" s="135" t="s">
        <v>37</v>
      </c>
      <c r="C307" s="32">
        <v>10</v>
      </c>
      <c r="D307" s="32" t="s">
        <v>38</v>
      </c>
      <c r="E307" s="72" t="s">
        <v>345</v>
      </c>
      <c r="F307" s="62">
        <f t="shared" ref="F307:K309" si="300">+F308</f>
        <v>1500000000</v>
      </c>
      <c r="G307" s="62">
        <f t="shared" si="300"/>
        <v>0</v>
      </c>
      <c r="H307" s="62">
        <f t="shared" si="300"/>
        <v>264734095</v>
      </c>
      <c r="I307" s="62">
        <f t="shared" si="300"/>
        <v>264734095</v>
      </c>
      <c r="J307" s="62">
        <f t="shared" si="300"/>
        <v>0</v>
      </c>
      <c r="K307" s="62">
        <f t="shared" si="300"/>
        <v>0</v>
      </c>
      <c r="L307" s="59">
        <f t="shared" si="250"/>
        <v>-529468190</v>
      </c>
      <c r="M307" s="62">
        <f>+M308</f>
        <v>1235265905</v>
      </c>
      <c r="N307" s="318">
        <f t="shared" si="256"/>
        <v>1.5481447889451072E-4</v>
      </c>
      <c r="O307" s="62">
        <f t="shared" ref="O307:X309" si="301">+O308</f>
        <v>0</v>
      </c>
      <c r="P307" s="62">
        <f t="shared" si="301"/>
        <v>1233716572</v>
      </c>
      <c r="Q307" s="62">
        <f t="shared" si="301"/>
        <v>1549333</v>
      </c>
      <c r="R307" s="62">
        <f t="shared" si="301"/>
        <v>686951746.73000002</v>
      </c>
      <c r="S307" s="62">
        <f t="shared" si="301"/>
        <v>548314158.26999998</v>
      </c>
      <c r="T307" s="62">
        <f t="shared" si="301"/>
        <v>546764825.26999998</v>
      </c>
      <c r="U307" s="62">
        <f t="shared" si="301"/>
        <v>164160745.72999999</v>
      </c>
      <c r="V307" s="62">
        <f t="shared" si="301"/>
        <v>522791001</v>
      </c>
      <c r="W307" s="62">
        <f t="shared" si="301"/>
        <v>164160745.72999999</v>
      </c>
      <c r="X307" s="62">
        <f t="shared" si="301"/>
        <v>0</v>
      </c>
      <c r="Y307" s="176">
        <f t="shared" si="260"/>
        <v>0.55611649601063018</v>
      </c>
      <c r="Z307" s="176">
        <f t="shared" si="261"/>
        <v>0.13289506742275056</v>
      </c>
      <c r="AA307" s="176">
        <f t="shared" si="262"/>
        <v>0.13289506742275056</v>
      </c>
      <c r="AB307" s="176">
        <f t="shared" si="293"/>
        <v>0.23896983523432519</v>
      </c>
      <c r="AC307" s="177">
        <f t="shared" si="299"/>
        <v>1</v>
      </c>
    </row>
    <row r="308" spans="1:29" ht="75.75" customHeight="1" x14ac:dyDescent="0.25">
      <c r="A308" s="199" t="s">
        <v>614</v>
      </c>
      <c r="B308" s="135" t="s">
        <v>37</v>
      </c>
      <c r="C308" s="32">
        <v>10</v>
      </c>
      <c r="D308" s="32" t="s">
        <v>38</v>
      </c>
      <c r="E308" s="39" t="s">
        <v>257</v>
      </c>
      <c r="F308" s="62">
        <f t="shared" si="300"/>
        <v>1500000000</v>
      </c>
      <c r="G308" s="62">
        <f t="shared" si="300"/>
        <v>0</v>
      </c>
      <c r="H308" s="62">
        <f t="shared" si="300"/>
        <v>264734095</v>
      </c>
      <c r="I308" s="62">
        <f>I309</f>
        <v>264734095</v>
      </c>
      <c r="J308" s="62">
        <f t="shared" si="300"/>
        <v>0</v>
      </c>
      <c r="K308" s="62">
        <f t="shared" si="300"/>
        <v>0</v>
      </c>
      <c r="L308" s="59">
        <f t="shared" si="250"/>
        <v>-529468190</v>
      </c>
      <c r="M308" s="62">
        <f>+M309</f>
        <v>1235265905</v>
      </c>
      <c r="N308" s="318">
        <f t="shared" si="256"/>
        <v>1.5481447889451072E-4</v>
      </c>
      <c r="O308" s="62">
        <f t="shared" si="301"/>
        <v>0</v>
      </c>
      <c r="P308" s="62">
        <f t="shared" si="301"/>
        <v>1233716572</v>
      </c>
      <c r="Q308" s="62">
        <f t="shared" si="301"/>
        <v>1549333</v>
      </c>
      <c r="R308" s="62">
        <f t="shared" si="301"/>
        <v>686951746.73000002</v>
      </c>
      <c r="S308" s="62">
        <f t="shared" si="301"/>
        <v>548314158.26999998</v>
      </c>
      <c r="T308" s="62">
        <f t="shared" si="301"/>
        <v>546764825.26999998</v>
      </c>
      <c r="U308" s="62">
        <f t="shared" si="301"/>
        <v>164160745.72999999</v>
      </c>
      <c r="V308" s="62">
        <f t="shared" si="301"/>
        <v>522791001</v>
      </c>
      <c r="W308" s="62">
        <f t="shared" si="301"/>
        <v>164160745.72999999</v>
      </c>
      <c r="X308" s="62">
        <f t="shared" si="301"/>
        <v>0</v>
      </c>
      <c r="Y308" s="176">
        <f t="shared" si="260"/>
        <v>0.55611649601063018</v>
      </c>
      <c r="Z308" s="176">
        <f t="shared" si="261"/>
        <v>0.13289506742275056</v>
      </c>
      <c r="AA308" s="176">
        <f t="shared" si="262"/>
        <v>0.13289506742275056</v>
      </c>
      <c r="AB308" s="176">
        <f t="shared" si="293"/>
        <v>0.23896983523432519</v>
      </c>
      <c r="AC308" s="177">
        <f t="shared" si="299"/>
        <v>1</v>
      </c>
    </row>
    <row r="309" spans="1:29" ht="42" customHeight="1" x14ac:dyDescent="0.25">
      <c r="A309" s="199" t="s">
        <v>615</v>
      </c>
      <c r="B309" s="135" t="s">
        <v>37</v>
      </c>
      <c r="C309" s="32">
        <v>10</v>
      </c>
      <c r="D309" s="32" t="s">
        <v>38</v>
      </c>
      <c r="E309" s="72" t="s">
        <v>348</v>
      </c>
      <c r="F309" s="62">
        <f t="shared" si="300"/>
        <v>1500000000</v>
      </c>
      <c r="G309" s="62">
        <f t="shared" si="300"/>
        <v>0</v>
      </c>
      <c r="H309" s="62">
        <f t="shared" si="300"/>
        <v>264734095</v>
      </c>
      <c r="I309" s="62">
        <f>+I310</f>
        <v>264734095</v>
      </c>
      <c r="J309" s="62">
        <f t="shared" si="300"/>
        <v>0</v>
      </c>
      <c r="K309" s="62">
        <f t="shared" si="300"/>
        <v>0</v>
      </c>
      <c r="L309" s="59">
        <f t="shared" si="250"/>
        <v>-529468190</v>
      </c>
      <c r="M309" s="62">
        <f>+M310</f>
        <v>1235265905</v>
      </c>
      <c r="N309" s="318">
        <f t="shared" si="256"/>
        <v>1.5481447889451072E-4</v>
      </c>
      <c r="O309" s="62">
        <f t="shared" si="301"/>
        <v>0</v>
      </c>
      <c r="P309" s="62">
        <f t="shared" si="301"/>
        <v>1233716572</v>
      </c>
      <c r="Q309" s="62">
        <f t="shared" si="301"/>
        <v>1549333</v>
      </c>
      <c r="R309" s="62">
        <f t="shared" si="301"/>
        <v>686951746.73000002</v>
      </c>
      <c r="S309" s="62">
        <f t="shared" si="301"/>
        <v>548314158.26999998</v>
      </c>
      <c r="T309" s="62">
        <f t="shared" si="301"/>
        <v>546764825.26999998</v>
      </c>
      <c r="U309" s="62">
        <f t="shared" si="301"/>
        <v>164160745.72999999</v>
      </c>
      <c r="V309" s="62">
        <f t="shared" si="301"/>
        <v>522791001</v>
      </c>
      <c r="W309" s="62">
        <f t="shared" si="301"/>
        <v>164160745.72999999</v>
      </c>
      <c r="X309" s="62">
        <f t="shared" si="301"/>
        <v>0</v>
      </c>
      <c r="Y309" s="176">
        <f t="shared" si="260"/>
        <v>0.55611649601063018</v>
      </c>
      <c r="Z309" s="176">
        <f t="shared" si="261"/>
        <v>0.13289506742275056</v>
      </c>
      <c r="AA309" s="176">
        <f t="shared" si="262"/>
        <v>0.13289506742275056</v>
      </c>
      <c r="AB309" s="176">
        <f t="shared" si="293"/>
        <v>0.23896983523432519</v>
      </c>
      <c r="AC309" s="177">
        <f t="shared" si="299"/>
        <v>1</v>
      </c>
    </row>
    <row r="310" spans="1:29" ht="42" customHeight="1" thickBot="1" x14ac:dyDescent="0.3">
      <c r="A310" s="184" t="s">
        <v>616</v>
      </c>
      <c r="B310" s="204" t="s">
        <v>37</v>
      </c>
      <c r="C310" s="89">
        <v>10</v>
      </c>
      <c r="D310" s="89" t="s">
        <v>38</v>
      </c>
      <c r="E310" s="77" t="s">
        <v>268</v>
      </c>
      <c r="F310" s="361">
        <v>1500000000</v>
      </c>
      <c r="G310" s="362">
        <v>0</v>
      </c>
      <c r="H310" s="362">
        <v>264734095</v>
      </c>
      <c r="I310" s="362">
        <v>264734095</v>
      </c>
      <c r="J310" s="362">
        <v>0</v>
      </c>
      <c r="K310" s="362">
        <v>0</v>
      </c>
      <c r="L310" s="45">
        <f t="shared" si="250"/>
        <v>-529468190</v>
      </c>
      <c r="M310" s="363">
        <f>+F310+L310+H310</f>
        <v>1235265905</v>
      </c>
      <c r="N310" s="364">
        <f t="shared" si="256"/>
        <v>1.5481447889451072E-4</v>
      </c>
      <c r="O310" s="361">
        <v>0</v>
      </c>
      <c r="P310" s="362">
        <v>1233716572</v>
      </c>
      <c r="Q310" s="362">
        <f>M310-P310</f>
        <v>1549333</v>
      </c>
      <c r="R310" s="362">
        <v>686951746.73000002</v>
      </c>
      <c r="S310" s="362">
        <f>+M310-R310</f>
        <v>548314158.26999998</v>
      </c>
      <c r="T310" s="362">
        <f>P310-R310</f>
        <v>546764825.26999998</v>
      </c>
      <c r="U310" s="362">
        <v>164160745.72999999</v>
      </c>
      <c r="V310" s="362">
        <f>+R310-U310</f>
        <v>522791001</v>
      </c>
      <c r="W310" s="362">
        <v>164160745.72999999</v>
      </c>
      <c r="X310" s="365">
        <f>+U310-W310</f>
        <v>0</v>
      </c>
      <c r="Y310" s="366">
        <f t="shared" si="260"/>
        <v>0.55611649601063018</v>
      </c>
      <c r="Z310" s="366">
        <f t="shared" si="261"/>
        <v>0.13289506742275056</v>
      </c>
      <c r="AA310" s="366">
        <f t="shared" si="262"/>
        <v>0.13289506742275056</v>
      </c>
      <c r="AB310" s="366">
        <f t="shared" si="293"/>
        <v>0.23896983523432519</v>
      </c>
      <c r="AC310" s="367">
        <f t="shared" si="299"/>
        <v>1</v>
      </c>
    </row>
    <row r="311" spans="1:29" ht="30.75" customHeight="1" thickBot="1" x14ac:dyDescent="0.3">
      <c r="A311" s="399" t="s">
        <v>350</v>
      </c>
      <c r="B311" s="400"/>
      <c r="C311" s="400"/>
      <c r="D311" s="400"/>
      <c r="E311" s="400"/>
      <c r="F311" s="207">
        <f t="shared" ref="F311:X311" si="302">+F9+F10+F114+F115+F123+F124</f>
        <v>9143216215722</v>
      </c>
      <c r="G311" s="207">
        <f>+G9+G10+G114+G115+G123+G124</f>
        <v>951015212759</v>
      </c>
      <c r="H311" s="207">
        <f t="shared" si="302"/>
        <v>2115223820015</v>
      </c>
      <c r="I311" s="207">
        <f>+I9+I10+I114+I115+I123+I124</f>
        <v>1164208607256</v>
      </c>
      <c r="J311" s="207">
        <f t="shared" si="302"/>
        <v>1197765733.3900001</v>
      </c>
      <c r="K311" s="207">
        <f t="shared" si="302"/>
        <v>1197765733.3899999</v>
      </c>
      <c r="L311" s="207">
        <f>+L9+L10+L114+L115+L123+L124</f>
        <v>-2328417214512</v>
      </c>
      <c r="M311" s="207">
        <f t="shared" si="302"/>
        <v>7979007608466</v>
      </c>
      <c r="N311" s="208">
        <f t="shared" si="302"/>
        <v>1</v>
      </c>
      <c r="O311" s="207">
        <f t="shared" si="302"/>
        <v>12558065092</v>
      </c>
      <c r="P311" s="207">
        <f t="shared" si="302"/>
        <v>7250234903645.8496</v>
      </c>
      <c r="Q311" s="207">
        <f t="shared" si="302"/>
        <v>728772704820.15002</v>
      </c>
      <c r="R311" s="207">
        <f t="shared" si="302"/>
        <v>7053969768879.6807</v>
      </c>
      <c r="S311" s="207">
        <f t="shared" si="302"/>
        <v>925022834600.91992</v>
      </c>
      <c r="T311" s="207">
        <f t="shared" si="302"/>
        <v>196265134766.17001</v>
      </c>
      <c r="U311" s="207">
        <f t="shared" si="302"/>
        <v>2984049531900.2197</v>
      </c>
      <c r="V311" s="207">
        <f t="shared" si="302"/>
        <v>4069920236979.46</v>
      </c>
      <c r="W311" s="207">
        <f t="shared" si="302"/>
        <v>2983892610679.8799</v>
      </c>
      <c r="X311" s="207">
        <f t="shared" si="302"/>
        <v>156921220.34000003</v>
      </c>
      <c r="Y311" s="348">
        <f t="shared" si="260"/>
        <v>0.88406605370261548</v>
      </c>
      <c r="Z311" s="348">
        <f t="shared" si="261"/>
        <v>0.37398755313054732</v>
      </c>
      <c r="AA311" s="348">
        <f t="shared" si="262"/>
        <v>0.3739678863714665</v>
      </c>
      <c r="AB311" s="348">
        <f t="shared" si="293"/>
        <v>0.42303123342902416</v>
      </c>
      <c r="AC311" s="349">
        <f>+W311/U311</f>
        <v>0.99994741333256631</v>
      </c>
    </row>
    <row r="312" spans="1:29" s="153" customFormat="1" ht="25.5" customHeight="1" thickBot="1" x14ac:dyDescent="0.3">
      <c r="A312" s="2" t="s">
        <v>351</v>
      </c>
      <c r="E312" s="154"/>
      <c r="F312" s="155"/>
      <c r="G312" s="155"/>
      <c r="H312" s="155"/>
      <c r="I312" s="155"/>
      <c r="J312" s="155"/>
      <c r="K312" s="155">
        <f>+K311-J311</f>
        <v>0</v>
      </c>
      <c r="L312" s="155"/>
      <c r="M312" s="156"/>
      <c r="N312" s="157"/>
      <c r="O312" s="155"/>
      <c r="P312" s="155"/>
      <c r="Q312" s="155"/>
      <c r="R312" s="155"/>
      <c r="S312" s="155"/>
      <c r="T312" s="155"/>
      <c r="U312" s="155"/>
      <c r="V312" s="155"/>
      <c r="W312" s="371"/>
      <c r="X312" s="155"/>
      <c r="Y312" s="158"/>
      <c r="Z312" s="158"/>
      <c r="AA312" s="158"/>
      <c r="AB312" s="158"/>
      <c r="AC312" s="158"/>
    </row>
    <row r="313" spans="1:29" ht="408.75" customHeight="1" thickBot="1" x14ac:dyDescent="0.3">
      <c r="A313" s="405" t="s">
        <v>648</v>
      </c>
      <c r="B313" s="383"/>
      <c r="C313" s="383"/>
      <c r="D313" s="383"/>
      <c r="E313" s="383"/>
      <c r="F313" s="383"/>
      <c r="G313" s="383"/>
      <c r="H313" s="383"/>
      <c r="I313" s="383"/>
      <c r="J313" s="383"/>
      <c r="K313" s="383"/>
      <c r="L313" s="383"/>
      <c r="M313" s="383"/>
      <c r="N313" s="383"/>
      <c r="O313" s="384"/>
    </row>
    <row r="314" spans="1:29" ht="17.25" customHeight="1" x14ac:dyDescent="0.25">
      <c r="A314" s="133" t="s">
        <v>649</v>
      </c>
      <c r="E314" s="3"/>
    </row>
    <row r="315" spans="1:29" ht="16.5" customHeight="1" x14ac:dyDescent="0.25">
      <c r="A315" s="1" t="s">
        <v>354</v>
      </c>
      <c r="E315" s="3"/>
    </row>
    <row r="316" spans="1:29" ht="24" customHeight="1" x14ac:dyDescent="0.25">
      <c r="A316" s="1" t="s">
        <v>650</v>
      </c>
      <c r="B316" s="153"/>
      <c r="C316" s="153"/>
      <c r="D316" s="153"/>
      <c r="E316" s="153"/>
    </row>
    <row r="317" spans="1:29" ht="48" customHeight="1" x14ac:dyDescent="0.25"/>
    <row r="318" spans="1:29" ht="30.75" customHeight="1" x14ac:dyDescent="0.25"/>
    <row r="319" spans="1:29" ht="48" customHeight="1" x14ac:dyDescent="0.25"/>
    <row r="320" spans="1:29" ht="66" customHeight="1" x14ac:dyDescent="0.25"/>
    <row r="321" ht="60.75" customHeight="1" x14ac:dyDescent="0.25"/>
    <row r="322" ht="35.25" customHeight="1" x14ac:dyDescent="0.25"/>
    <row r="323" ht="48.75" customHeight="1" x14ac:dyDescent="0.25"/>
    <row r="324" ht="72" customHeight="1" x14ac:dyDescent="0.25"/>
    <row r="325" ht="49.5" customHeight="1" x14ac:dyDescent="0.25"/>
    <row r="326" ht="35.25" customHeight="1" x14ac:dyDescent="0.25"/>
    <row r="327" ht="42.75" customHeight="1" x14ac:dyDescent="0.25"/>
    <row r="328" s="159" customFormat="1" ht="33" customHeight="1" x14ac:dyDescent="0.25"/>
    <row r="329" s="153" customFormat="1" ht="15" customHeight="1" x14ac:dyDescent="0.25"/>
    <row r="330" s="159" customFormat="1" ht="341.25" customHeight="1" x14ac:dyDescent="0.25"/>
    <row r="331" s="153" customFormat="1" ht="15.75" customHeight="1" x14ac:dyDescent="0.25"/>
    <row r="332" s="161" customFormat="1" x14ac:dyDescent="0.25"/>
    <row r="334" s="161" customFormat="1" x14ac:dyDescent="0.25"/>
    <row r="335" s="161" customFormat="1" x14ac:dyDescent="0.25"/>
  </sheetData>
  <mergeCells count="26">
    <mergeCell ref="A311:E311"/>
    <mergeCell ref="A313:O313"/>
    <mergeCell ref="R7:R8"/>
    <mergeCell ref="S7:S8"/>
    <mergeCell ref="T7:T8"/>
    <mergeCell ref="G7:L7"/>
    <mergeCell ref="M7:M8"/>
    <mergeCell ref="N7:N8"/>
    <mergeCell ref="O7:O8"/>
    <mergeCell ref="P7:P8"/>
    <mergeCell ref="Q7:Q8"/>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C4D5B-BA5E-44C0-B43F-95B2520F10F0}">
  <sheetPr codeName="Hoja7">
    <tabColor theme="0"/>
  </sheetPr>
  <dimension ref="A1:AC335"/>
  <sheetViews>
    <sheetView zoomScale="59" zoomScaleNormal="59" workbookViewId="0">
      <pane xSplit="8" ySplit="8" topLeftCell="I306" activePane="bottomRight" state="frozen"/>
      <selection pane="topRight" activeCell="I1" sqref="I1"/>
      <selection pane="bottomLeft" activeCell="A9" sqref="A9"/>
      <selection pane="bottomRight" activeCell="V311" sqref="V311"/>
    </sheetView>
  </sheetViews>
  <sheetFormatPr baseColWidth="10" defaultColWidth="11.42578125" defaultRowHeight="15.75" x14ac:dyDescent="0.25"/>
  <cols>
    <col min="1" max="1" width="44.28515625" style="1" customWidth="1"/>
    <col min="2" max="2" width="13.85546875" style="1" customWidth="1"/>
    <col min="3" max="4" width="11.42578125" style="1"/>
    <col min="5" max="5" width="56.28515625" style="1" customWidth="1"/>
    <col min="6" max="6" width="29.28515625" style="1" customWidth="1"/>
    <col min="7" max="7" width="30.5703125" style="1" customWidth="1"/>
    <col min="8" max="8" width="31.85546875" style="1" customWidth="1"/>
    <col min="9" max="9" width="32.7109375" style="1" customWidth="1"/>
    <col min="10" max="10" width="31.42578125" style="1" customWidth="1"/>
    <col min="11" max="11" width="29.28515625" style="1" customWidth="1"/>
    <col min="12" max="12" width="34" style="1" customWidth="1"/>
    <col min="13" max="13" width="34.28515625" style="1" customWidth="1"/>
    <col min="14" max="14" width="28.28515625" style="1" customWidth="1"/>
    <col min="15" max="15" width="32.7109375" style="1" customWidth="1"/>
    <col min="16" max="16" width="29.7109375" style="1" customWidth="1"/>
    <col min="17" max="17" width="31.42578125" style="1" customWidth="1"/>
    <col min="18" max="18" width="32.85546875" style="1" customWidth="1"/>
    <col min="19" max="19" width="30.140625" style="1" customWidth="1"/>
    <col min="20" max="21" width="30.28515625" style="1" customWidth="1"/>
    <col min="22" max="22" width="29.85546875" style="1" customWidth="1"/>
    <col min="23" max="23" width="28.140625" style="1" customWidth="1"/>
    <col min="24" max="24" width="27" style="1" customWidth="1"/>
    <col min="25" max="25" width="19.140625" style="1" customWidth="1"/>
    <col min="26" max="26" width="14.140625" style="1" customWidth="1"/>
    <col min="27" max="27" width="20" style="1" customWidth="1"/>
    <col min="28" max="28" width="24.42578125" style="1" customWidth="1"/>
    <col min="29" max="29" width="25" style="1" customWidth="1"/>
    <col min="30" max="16384" width="11.42578125" style="1"/>
  </cols>
  <sheetData>
    <row r="1" spans="1:29" ht="23.25" x14ac:dyDescent="0.25">
      <c r="A1" s="391"/>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row>
    <row r="2" spans="1:29" ht="23.25" x14ac:dyDescent="0.25">
      <c r="A2" s="391" t="s">
        <v>0</v>
      </c>
      <c r="B2" s="391"/>
      <c r="C2" s="391"/>
      <c r="D2" s="391"/>
      <c r="E2" s="391"/>
      <c r="F2" s="391"/>
      <c r="G2" s="391"/>
      <c r="H2" s="391"/>
      <c r="I2" s="391"/>
      <c r="J2" s="391"/>
      <c r="K2" s="391"/>
      <c r="L2" s="391"/>
      <c r="M2" s="391"/>
      <c r="N2" s="391"/>
      <c r="O2" s="391"/>
      <c r="P2" s="391"/>
      <c r="Q2" s="391"/>
      <c r="R2" s="391"/>
      <c r="S2" s="391"/>
      <c r="T2" s="391"/>
      <c r="U2" s="391"/>
      <c r="V2" s="391"/>
      <c r="W2" s="391"/>
      <c r="X2" s="391"/>
      <c r="Y2" s="391"/>
      <c r="Z2" s="391"/>
      <c r="AA2" s="391"/>
      <c r="AB2" s="391"/>
    </row>
    <row r="3" spans="1:29" ht="21" x14ac:dyDescent="0.25">
      <c r="A3" s="392" t="s">
        <v>1</v>
      </c>
      <c r="B3" s="392"/>
      <c r="C3" s="392"/>
      <c r="D3" s="392"/>
      <c r="E3" s="392"/>
      <c r="F3" s="392"/>
      <c r="G3" s="392"/>
      <c r="H3" s="392"/>
      <c r="I3" s="392"/>
      <c r="J3" s="392"/>
      <c r="K3" s="392"/>
      <c r="L3" s="392"/>
      <c r="M3" s="392"/>
      <c r="N3" s="392"/>
      <c r="O3" s="392"/>
      <c r="P3" s="392"/>
      <c r="Q3" s="392"/>
      <c r="R3" s="392"/>
      <c r="S3" s="392"/>
      <c r="T3" s="392"/>
      <c r="U3" s="392"/>
      <c r="V3" s="392"/>
      <c r="W3" s="392"/>
      <c r="X3" s="392"/>
      <c r="Y3" s="392"/>
      <c r="Z3" s="392"/>
      <c r="AA3" s="392"/>
      <c r="AB3" s="392"/>
    </row>
    <row r="4" spans="1:29" ht="27" customHeight="1" x14ac:dyDescent="0.25">
      <c r="A4" s="393" t="s">
        <v>655</v>
      </c>
      <c r="B4" s="393"/>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row>
    <row r="5" spans="1:29" ht="47.25" customHeight="1" x14ac:dyDescent="0.25">
      <c r="A5" s="6"/>
      <c r="B5" s="2"/>
      <c r="C5" s="7"/>
      <c r="D5" s="8"/>
      <c r="E5" s="8"/>
      <c r="F5" s="9"/>
      <c r="G5" s="9"/>
      <c r="H5" s="9"/>
      <c r="I5" s="9"/>
      <c r="J5" s="9"/>
      <c r="K5" s="9"/>
      <c r="L5" s="10"/>
      <c r="M5" s="11"/>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U6" s="7"/>
      <c r="V6" s="7"/>
      <c r="W6" s="8"/>
    </row>
    <row r="7" spans="1:29" ht="29.25" customHeight="1" x14ac:dyDescent="0.25">
      <c r="A7" s="394" t="s">
        <v>6</v>
      </c>
      <c r="B7" s="396" t="s">
        <v>7</v>
      </c>
      <c r="C7" s="396" t="s">
        <v>8</v>
      </c>
      <c r="D7" s="396" t="s">
        <v>9</v>
      </c>
      <c r="E7" s="396" t="s">
        <v>10</v>
      </c>
      <c r="F7" s="396" t="s">
        <v>11</v>
      </c>
      <c r="G7" s="396" t="s">
        <v>12</v>
      </c>
      <c r="H7" s="396"/>
      <c r="I7" s="396"/>
      <c r="J7" s="396"/>
      <c r="K7" s="396"/>
      <c r="L7" s="398"/>
      <c r="M7" s="389" t="s">
        <v>13</v>
      </c>
      <c r="N7" s="389" t="s">
        <v>14</v>
      </c>
      <c r="O7" s="389" t="s">
        <v>15</v>
      </c>
      <c r="P7" s="387" t="s">
        <v>16</v>
      </c>
      <c r="Q7" s="387" t="s">
        <v>17</v>
      </c>
      <c r="R7" s="387" t="s">
        <v>18</v>
      </c>
      <c r="S7" s="387" t="s">
        <v>19</v>
      </c>
      <c r="T7" s="387" t="s">
        <v>20</v>
      </c>
      <c r="U7" s="387" t="s">
        <v>21</v>
      </c>
      <c r="V7" s="387" t="s">
        <v>22</v>
      </c>
      <c r="W7" s="387" t="s">
        <v>23</v>
      </c>
      <c r="X7" s="387" t="s">
        <v>24</v>
      </c>
      <c r="Y7" s="385" t="s">
        <v>25</v>
      </c>
      <c r="Z7" s="385"/>
      <c r="AA7" s="385"/>
      <c r="AB7" s="385"/>
      <c r="AC7" s="386"/>
    </row>
    <row r="8" spans="1:29" ht="84.75" customHeight="1" thickBot="1" x14ac:dyDescent="0.3">
      <c r="A8" s="403"/>
      <c r="B8" s="404"/>
      <c r="C8" s="404"/>
      <c r="D8" s="404"/>
      <c r="E8" s="404"/>
      <c r="F8" s="404"/>
      <c r="G8" s="312" t="s">
        <v>26</v>
      </c>
      <c r="H8" s="312" t="s">
        <v>27</v>
      </c>
      <c r="I8" s="312" t="s">
        <v>642</v>
      </c>
      <c r="J8" s="312" t="s">
        <v>643</v>
      </c>
      <c r="K8" s="312" t="s">
        <v>644</v>
      </c>
      <c r="L8" s="313" t="s">
        <v>645</v>
      </c>
      <c r="M8" s="402"/>
      <c r="N8" s="402"/>
      <c r="O8" s="402"/>
      <c r="P8" s="401"/>
      <c r="Q8" s="401"/>
      <c r="R8" s="401"/>
      <c r="S8" s="401"/>
      <c r="T8" s="401"/>
      <c r="U8" s="401"/>
      <c r="V8" s="401"/>
      <c r="W8" s="401"/>
      <c r="X8" s="401"/>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+F107</f>
        <v>10647256000</v>
      </c>
      <c r="G9" s="26">
        <f t="shared" ref="G9:K9" si="0">+G107</f>
        <v>0</v>
      </c>
      <c r="H9" s="26">
        <f t="shared" si="0"/>
        <v>0</v>
      </c>
      <c r="I9" s="26">
        <f t="shared" si="0"/>
        <v>0</v>
      </c>
      <c r="J9" s="26">
        <f t="shared" si="0"/>
        <v>0</v>
      </c>
      <c r="K9" s="26">
        <f t="shared" si="0"/>
        <v>0</v>
      </c>
      <c r="L9" s="26">
        <f>+G9-H9-I9+J9-K9</f>
        <v>0</v>
      </c>
      <c r="M9" s="26">
        <f t="shared" ref="M9" si="1">+M107</f>
        <v>10647256000</v>
      </c>
      <c r="N9" s="27">
        <f t="shared" ref="N9:N72" si="2">M9/$M$311</f>
        <v>1.3344085533522861E-3</v>
      </c>
      <c r="O9" s="26">
        <f t="shared" ref="O9:X9" si="3">+O107</f>
        <v>0</v>
      </c>
      <c r="P9" s="26">
        <f t="shared" si="3"/>
        <v>3495226813.0999999</v>
      </c>
      <c r="Q9" s="26">
        <f t="shared" si="3"/>
        <v>7152029186.8999996</v>
      </c>
      <c r="R9" s="26">
        <f t="shared" si="3"/>
        <v>3495215975.8599997</v>
      </c>
      <c r="S9" s="26">
        <f t="shared" si="3"/>
        <v>7152040024.1400003</v>
      </c>
      <c r="T9" s="26">
        <f t="shared" si="3"/>
        <v>10837.240000009537</v>
      </c>
      <c r="U9" s="26">
        <f t="shared" si="3"/>
        <v>2357215912.8599997</v>
      </c>
      <c r="V9" s="26">
        <f t="shared" si="3"/>
        <v>1138000063</v>
      </c>
      <c r="W9" s="26">
        <f t="shared" si="3"/>
        <v>2357215912.8599997</v>
      </c>
      <c r="X9" s="26">
        <f t="shared" si="3"/>
        <v>0</v>
      </c>
      <c r="Y9" s="316">
        <f t="shared" ref="Y9:Y72" si="4">+R9/M9</f>
        <v>0.32827387411930359</v>
      </c>
      <c r="Z9" s="172">
        <f t="shared" ref="Z9:Z72" si="5">+U9/M9</f>
        <v>0.22139186968548513</v>
      </c>
      <c r="AA9" s="172">
        <f t="shared" ref="AA9:AA72" si="6">+W9/M9</f>
        <v>0.22139186968548513</v>
      </c>
      <c r="AB9" s="172">
        <f>+U9/R9</f>
        <v>0.67441209045172246</v>
      </c>
      <c r="AC9" s="317">
        <f>+W9/U9</f>
        <v>1</v>
      </c>
    </row>
    <row r="10" spans="1:29" s="6" customFormat="1" ht="28.5" customHeight="1" thickBot="1" x14ac:dyDescent="0.3">
      <c r="A10" s="23" t="s">
        <v>36</v>
      </c>
      <c r="B10" s="24" t="s">
        <v>41</v>
      </c>
      <c r="C10" s="24">
        <v>20</v>
      </c>
      <c r="D10" s="24" t="s">
        <v>38</v>
      </c>
      <c r="E10" s="25" t="s">
        <v>39</v>
      </c>
      <c r="F10" s="26">
        <f>+F11+F40+F98+F111</f>
        <v>119191849092</v>
      </c>
      <c r="G10" s="26">
        <f t="shared" ref="G10:X10" si="7">+G11+G40+G98+G111</f>
        <v>0</v>
      </c>
      <c r="H10" s="26">
        <f t="shared" si="7"/>
        <v>0</v>
      </c>
      <c r="I10" s="26">
        <f t="shared" si="7"/>
        <v>0</v>
      </c>
      <c r="J10" s="26">
        <f t="shared" si="7"/>
        <v>1212840734.3900001</v>
      </c>
      <c r="K10" s="26">
        <f t="shared" si="7"/>
        <v>1212840734.3899999</v>
      </c>
      <c r="L10" s="26">
        <f>+G10-H10-I10+J10-K10</f>
        <v>0</v>
      </c>
      <c r="M10" s="26">
        <f t="shared" si="7"/>
        <v>119191849092</v>
      </c>
      <c r="N10" s="27">
        <f t="shared" si="2"/>
        <v>1.493817965100489E-2</v>
      </c>
      <c r="O10" s="26">
        <f t="shared" si="7"/>
        <v>12558065092</v>
      </c>
      <c r="P10" s="26">
        <f t="shared" si="7"/>
        <v>90481469864.860001</v>
      </c>
      <c r="Q10" s="26">
        <f t="shared" si="7"/>
        <v>28710379227.139999</v>
      </c>
      <c r="R10" s="26">
        <f t="shared" si="7"/>
        <v>55127633620.019997</v>
      </c>
      <c r="S10" s="26">
        <f t="shared" si="7"/>
        <v>64049372948.840004</v>
      </c>
      <c r="T10" s="26">
        <f t="shared" si="7"/>
        <v>35353836244.840004</v>
      </c>
      <c r="U10" s="26">
        <f t="shared" si="7"/>
        <v>45963499783.579994</v>
      </c>
      <c r="V10" s="26">
        <f t="shared" si="7"/>
        <v>9164133836.4400024</v>
      </c>
      <c r="W10" s="26">
        <f t="shared" si="7"/>
        <v>44354740109.580002</v>
      </c>
      <c r="X10" s="26">
        <f t="shared" si="7"/>
        <v>1608759674</v>
      </c>
      <c r="Y10" s="316">
        <f t="shared" si="4"/>
        <v>0.46251177442065616</v>
      </c>
      <c r="Z10" s="172">
        <f t="shared" si="5"/>
        <v>0.38562619955750821</v>
      </c>
      <c r="AA10" s="172">
        <f t="shared" si="6"/>
        <v>0.37212897062570222</v>
      </c>
      <c r="AB10" s="172">
        <f>+U10/R10</f>
        <v>0.83376515125597594</v>
      </c>
      <c r="AC10" s="317">
        <f>+W10/U10</f>
        <v>0.96499919106302023</v>
      </c>
    </row>
    <row r="11" spans="1:29" ht="42" customHeight="1" x14ac:dyDescent="0.25">
      <c r="A11" s="110" t="s">
        <v>42</v>
      </c>
      <c r="B11" s="111" t="s">
        <v>41</v>
      </c>
      <c r="C11" s="111">
        <v>20</v>
      </c>
      <c r="D11" s="111" t="s">
        <v>38</v>
      </c>
      <c r="E11" s="33" t="s">
        <v>43</v>
      </c>
      <c r="F11" s="34">
        <f>+F12</f>
        <v>75086750000</v>
      </c>
      <c r="G11" s="34">
        <f t="shared" ref="G11:X11" si="8">+G12</f>
        <v>0</v>
      </c>
      <c r="H11" s="34">
        <f t="shared" si="8"/>
        <v>0</v>
      </c>
      <c r="I11" s="34">
        <f t="shared" si="8"/>
        <v>0</v>
      </c>
      <c r="J11" s="34">
        <f t="shared" si="8"/>
        <v>0</v>
      </c>
      <c r="K11" s="34">
        <f t="shared" si="8"/>
        <v>0</v>
      </c>
      <c r="L11" s="59">
        <f t="shared" ref="L11:L14" si="9">+G11-H11-I11+J11-K11</f>
        <v>0</v>
      </c>
      <c r="M11" s="34">
        <f t="shared" si="8"/>
        <v>75086750000</v>
      </c>
      <c r="N11" s="35">
        <f t="shared" si="2"/>
        <v>9.410537460865483E-3</v>
      </c>
      <c r="O11" s="34">
        <f t="shared" si="8"/>
        <v>7134940000</v>
      </c>
      <c r="P11" s="34">
        <f t="shared" si="8"/>
        <v>67951810000</v>
      </c>
      <c r="Q11" s="34">
        <f t="shared" si="8"/>
        <v>7134940000</v>
      </c>
      <c r="R11" s="34">
        <f t="shared" si="8"/>
        <v>35552271432.119995</v>
      </c>
      <c r="S11" s="34">
        <f t="shared" si="8"/>
        <v>39534478567.880005</v>
      </c>
      <c r="T11" s="34">
        <f t="shared" si="8"/>
        <v>32399538567.880001</v>
      </c>
      <c r="U11" s="34">
        <f t="shared" si="8"/>
        <v>35551463744.119995</v>
      </c>
      <c r="V11" s="34">
        <f t="shared" si="8"/>
        <v>807688</v>
      </c>
      <c r="W11" s="34">
        <f t="shared" si="8"/>
        <v>34088774935.119999</v>
      </c>
      <c r="X11" s="34">
        <f t="shared" si="8"/>
        <v>1462688809</v>
      </c>
      <c r="Y11" s="118">
        <f t="shared" si="4"/>
        <v>0.47348262419295006</v>
      </c>
      <c r="Z11" s="118">
        <f t="shared" si="5"/>
        <v>0.47347186746156938</v>
      </c>
      <c r="AA11" s="118">
        <f t="shared" si="6"/>
        <v>0.45399188185825062</v>
      </c>
      <c r="AB11" s="118">
        <f t="shared" ref="AB11:AB38" si="10">+U11/R11</f>
        <v>0.99997728167659994</v>
      </c>
      <c r="AC11" s="175">
        <f t="shared" ref="AC11:AC38" si="11">+W11/U11</f>
        <v>0.95885714243645126</v>
      </c>
    </row>
    <row r="12" spans="1:29" ht="42" customHeight="1" x14ac:dyDescent="0.25">
      <c r="A12" s="113" t="s">
        <v>44</v>
      </c>
      <c r="B12" s="32" t="s">
        <v>41</v>
      </c>
      <c r="C12" s="32">
        <v>20</v>
      </c>
      <c r="D12" s="32" t="s">
        <v>38</v>
      </c>
      <c r="E12" s="39" t="s">
        <v>45</v>
      </c>
      <c r="F12" s="40">
        <f>+F13+F24+F32+F39</f>
        <v>75086750000</v>
      </c>
      <c r="G12" s="40">
        <f t="shared" ref="G12:X12" si="12">+G13+G24+G32+G39</f>
        <v>0</v>
      </c>
      <c r="H12" s="40">
        <f t="shared" si="12"/>
        <v>0</v>
      </c>
      <c r="I12" s="40">
        <f t="shared" si="12"/>
        <v>0</v>
      </c>
      <c r="J12" s="40">
        <f t="shared" si="12"/>
        <v>0</v>
      </c>
      <c r="K12" s="40">
        <f t="shared" si="12"/>
        <v>0</v>
      </c>
      <c r="L12" s="59">
        <f t="shared" si="9"/>
        <v>0</v>
      </c>
      <c r="M12" s="40">
        <f t="shared" si="12"/>
        <v>75086750000</v>
      </c>
      <c r="N12" s="318">
        <f t="shared" si="2"/>
        <v>9.410537460865483E-3</v>
      </c>
      <c r="O12" s="40">
        <f t="shared" si="12"/>
        <v>7134940000</v>
      </c>
      <c r="P12" s="40">
        <f t="shared" si="12"/>
        <v>67951810000</v>
      </c>
      <c r="Q12" s="40">
        <f t="shared" si="12"/>
        <v>7134940000</v>
      </c>
      <c r="R12" s="40">
        <f t="shared" si="12"/>
        <v>35552271432.119995</v>
      </c>
      <c r="S12" s="40">
        <f t="shared" si="12"/>
        <v>39534478567.880005</v>
      </c>
      <c r="T12" s="40">
        <f t="shared" si="12"/>
        <v>32399538567.880001</v>
      </c>
      <c r="U12" s="40">
        <f t="shared" si="12"/>
        <v>35551463744.119995</v>
      </c>
      <c r="V12" s="40">
        <f t="shared" si="12"/>
        <v>807688</v>
      </c>
      <c r="W12" s="40">
        <f t="shared" si="12"/>
        <v>34088774935.119999</v>
      </c>
      <c r="X12" s="40">
        <f t="shared" si="12"/>
        <v>1462688809</v>
      </c>
      <c r="Y12" s="176">
        <f t="shared" si="4"/>
        <v>0.47348262419295006</v>
      </c>
      <c r="Z12" s="176">
        <f t="shared" si="5"/>
        <v>0.47347186746156938</v>
      </c>
      <c r="AA12" s="176">
        <f t="shared" si="6"/>
        <v>0.45399188185825062</v>
      </c>
      <c r="AB12" s="176">
        <f t="shared" si="10"/>
        <v>0.99997728167659994</v>
      </c>
      <c r="AC12" s="177">
        <f t="shared" si="11"/>
        <v>0.95885714243645126</v>
      </c>
    </row>
    <row r="13" spans="1:29" ht="42" customHeight="1" x14ac:dyDescent="0.25">
      <c r="A13" s="113" t="s">
        <v>46</v>
      </c>
      <c r="B13" s="32" t="s">
        <v>41</v>
      </c>
      <c r="C13" s="32">
        <v>20</v>
      </c>
      <c r="D13" s="32" t="s">
        <v>38</v>
      </c>
      <c r="E13" s="39" t="s">
        <v>47</v>
      </c>
      <c r="F13" s="40">
        <f>+F14</f>
        <v>46310619000</v>
      </c>
      <c r="G13" s="40">
        <f t="shared" ref="G13:X13" si="13">+G14</f>
        <v>0</v>
      </c>
      <c r="H13" s="40">
        <f t="shared" si="13"/>
        <v>0</v>
      </c>
      <c r="I13" s="40">
        <f t="shared" si="13"/>
        <v>0</v>
      </c>
      <c r="J13" s="40">
        <f t="shared" si="13"/>
        <v>0</v>
      </c>
      <c r="K13" s="40">
        <f t="shared" si="13"/>
        <v>0</v>
      </c>
      <c r="L13" s="59">
        <f t="shared" si="9"/>
        <v>0</v>
      </c>
      <c r="M13" s="40">
        <f t="shared" si="13"/>
        <v>46310619000</v>
      </c>
      <c r="N13" s="318">
        <f t="shared" si="2"/>
        <v>5.8040575059563606E-3</v>
      </c>
      <c r="O13" s="40">
        <f t="shared" si="13"/>
        <v>0</v>
      </c>
      <c r="P13" s="40">
        <f t="shared" si="13"/>
        <v>46310619000</v>
      </c>
      <c r="Q13" s="40">
        <f t="shared" si="13"/>
        <v>0</v>
      </c>
      <c r="R13" s="40">
        <f t="shared" si="13"/>
        <v>23671408188.41</v>
      </c>
      <c r="S13" s="40">
        <f t="shared" si="13"/>
        <v>22639210811.59</v>
      </c>
      <c r="T13" s="40">
        <f t="shared" si="13"/>
        <v>22639210811.59</v>
      </c>
      <c r="U13" s="40">
        <f t="shared" si="13"/>
        <v>23671408188.41</v>
      </c>
      <c r="V13" s="40">
        <f t="shared" si="13"/>
        <v>0</v>
      </c>
      <c r="W13" s="40">
        <f t="shared" si="13"/>
        <v>23671408188.41</v>
      </c>
      <c r="X13" s="40">
        <f t="shared" si="13"/>
        <v>0</v>
      </c>
      <c r="Y13" s="176">
        <f t="shared" si="4"/>
        <v>0.51114428395807021</v>
      </c>
      <c r="Z13" s="176">
        <f t="shared" si="5"/>
        <v>0.51114428395807021</v>
      </c>
      <c r="AA13" s="176">
        <f t="shared" si="6"/>
        <v>0.51114428395807021</v>
      </c>
      <c r="AB13" s="176">
        <f t="shared" si="10"/>
        <v>1</v>
      </c>
      <c r="AC13" s="177">
        <f t="shared" si="11"/>
        <v>1</v>
      </c>
    </row>
    <row r="14" spans="1:29" ht="42" customHeight="1" x14ac:dyDescent="0.25">
      <c r="A14" s="113" t="s">
        <v>48</v>
      </c>
      <c r="B14" s="32" t="s">
        <v>41</v>
      </c>
      <c r="C14" s="32">
        <v>20</v>
      </c>
      <c r="D14" s="32" t="s">
        <v>38</v>
      </c>
      <c r="E14" s="39" t="s">
        <v>49</v>
      </c>
      <c r="F14" s="40">
        <f>SUM(F15:F23)</f>
        <v>46310619000</v>
      </c>
      <c r="G14" s="40">
        <f t="shared" ref="G14:X14" si="14">SUM(G15:G23)</f>
        <v>0</v>
      </c>
      <c r="H14" s="40">
        <f t="shared" si="14"/>
        <v>0</v>
      </c>
      <c r="I14" s="40">
        <f t="shared" si="14"/>
        <v>0</v>
      </c>
      <c r="J14" s="40">
        <f t="shared" si="14"/>
        <v>0</v>
      </c>
      <c r="K14" s="40">
        <f t="shared" si="14"/>
        <v>0</v>
      </c>
      <c r="L14" s="59">
        <f t="shared" si="9"/>
        <v>0</v>
      </c>
      <c r="M14" s="40">
        <f t="shared" si="14"/>
        <v>46310619000</v>
      </c>
      <c r="N14" s="318">
        <f t="shared" si="2"/>
        <v>5.8040575059563606E-3</v>
      </c>
      <c r="O14" s="40">
        <f t="shared" si="14"/>
        <v>0</v>
      </c>
      <c r="P14" s="40">
        <f t="shared" si="14"/>
        <v>46310619000</v>
      </c>
      <c r="Q14" s="40">
        <f t="shared" si="14"/>
        <v>0</v>
      </c>
      <c r="R14" s="40">
        <f t="shared" si="14"/>
        <v>23671408188.41</v>
      </c>
      <c r="S14" s="40">
        <f t="shared" si="14"/>
        <v>22639210811.59</v>
      </c>
      <c r="T14" s="40">
        <f t="shared" si="14"/>
        <v>22639210811.59</v>
      </c>
      <c r="U14" s="40">
        <f t="shared" si="14"/>
        <v>23671408188.41</v>
      </c>
      <c r="V14" s="40">
        <f t="shared" si="14"/>
        <v>0</v>
      </c>
      <c r="W14" s="40">
        <f t="shared" si="14"/>
        <v>23671408188.41</v>
      </c>
      <c r="X14" s="40">
        <f t="shared" si="14"/>
        <v>0</v>
      </c>
      <c r="Y14" s="176">
        <f t="shared" si="4"/>
        <v>0.51114428395807021</v>
      </c>
      <c r="Z14" s="176">
        <f t="shared" si="5"/>
        <v>0.51114428395807021</v>
      </c>
      <c r="AA14" s="176">
        <f t="shared" si="6"/>
        <v>0.51114428395807021</v>
      </c>
      <c r="AB14" s="176">
        <f t="shared" si="10"/>
        <v>1</v>
      </c>
      <c r="AC14" s="177">
        <f t="shared" si="11"/>
        <v>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+G15-H15-I15+J15-K15</f>
        <v>0</v>
      </c>
      <c r="M15" s="46">
        <f t="shared" ref="M15:M23" si="15">+F15+L15</f>
        <v>32746596770</v>
      </c>
      <c r="N15" s="47">
        <f t="shared" si="2"/>
        <v>4.1040939396090742E-3</v>
      </c>
      <c r="O15" s="45">
        <v>0</v>
      </c>
      <c r="P15" s="45">
        <v>32746596770</v>
      </c>
      <c r="Q15" s="45">
        <f t="shared" ref="Q15:Q23" si="16">M15-P15</f>
        <v>0</v>
      </c>
      <c r="R15" s="45">
        <v>18977546797.32</v>
      </c>
      <c r="S15" s="45">
        <f t="shared" ref="S15:S23" si="17">+M15-R15</f>
        <v>13769049972.68</v>
      </c>
      <c r="T15" s="45">
        <f t="shared" ref="T15:T23" si="18">P15-R15</f>
        <v>13769049972.68</v>
      </c>
      <c r="U15" s="45">
        <v>18977546797.32</v>
      </c>
      <c r="V15" s="45">
        <f t="shared" ref="V15:V23" si="19">+R15-U15</f>
        <v>0</v>
      </c>
      <c r="W15" s="45">
        <v>18977546797.32</v>
      </c>
      <c r="X15" s="48">
        <f t="shared" ref="X15:X23" si="20">+U15-W15</f>
        <v>0</v>
      </c>
      <c r="Y15" s="54">
        <f t="shared" si="4"/>
        <v>0.57952729960341465</v>
      </c>
      <c r="Z15" s="54">
        <f t="shared" si="5"/>
        <v>0.57952729960341465</v>
      </c>
      <c r="AA15" s="54">
        <f t="shared" si="6"/>
        <v>0.57952729960341465</v>
      </c>
      <c r="AB15" s="54">
        <f t="shared" si="10"/>
        <v>1</v>
      </c>
      <c r="AC15" s="178">
        <f t="shared" si="11"/>
        <v>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ref="L16:L79" si="21">+G16-H16-I16+J16-K16</f>
        <v>0</v>
      </c>
      <c r="M16" s="46">
        <f t="shared" si="15"/>
        <v>3873121232</v>
      </c>
      <c r="N16" s="47">
        <f t="shared" si="2"/>
        <v>4.8541390384068391E-4</v>
      </c>
      <c r="O16" s="45">
        <v>0</v>
      </c>
      <c r="P16" s="45">
        <v>3873121232</v>
      </c>
      <c r="Q16" s="45">
        <f t="shared" si="16"/>
        <v>0</v>
      </c>
      <c r="R16" s="45">
        <v>1634077499</v>
      </c>
      <c r="S16" s="45">
        <f t="shared" si="17"/>
        <v>2239043733</v>
      </c>
      <c r="T16" s="45">
        <f t="shared" si="18"/>
        <v>2239043733</v>
      </c>
      <c r="U16" s="45">
        <v>1634077499</v>
      </c>
      <c r="V16" s="45">
        <f t="shared" si="19"/>
        <v>0</v>
      </c>
      <c r="W16" s="45">
        <v>1634077499</v>
      </c>
      <c r="X16" s="48">
        <f t="shared" si="20"/>
        <v>0</v>
      </c>
      <c r="Y16" s="54">
        <f t="shared" si="4"/>
        <v>0.42190197546597219</v>
      </c>
      <c r="Z16" s="54">
        <f t="shared" si="5"/>
        <v>0.42190197546597219</v>
      </c>
      <c r="AA16" s="54">
        <f t="shared" si="6"/>
        <v>0.42190197546597219</v>
      </c>
      <c r="AB16" s="54">
        <f t="shared" si="10"/>
        <v>1</v>
      </c>
      <c r="AC16" s="178">
        <f t="shared" si="11"/>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21"/>
        <v>0</v>
      </c>
      <c r="M17" s="46">
        <f t="shared" si="15"/>
        <v>9087308</v>
      </c>
      <c r="N17" s="47">
        <f t="shared" si="2"/>
        <v>1.138902034678856E-6</v>
      </c>
      <c r="O17" s="45">
        <v>0</v>
      </c>
      <c r="P17" s="45">
        <v>9087308</v>
      </c>
      <c r="Q17" s="45">
        <f t="shared" si="16"/>
        <v>0</v>
      </c>
      <c r="R17" s="45">
        <v>2880076</v>
      </c>
      <c r="S17" s="45">
        <f t="shared" si="17"/>
        <v>6207232</v>
      </c>
      <c r="T17" s="45">
        <f t="shared" si="18"/>
        <v>6207232</v>
      </c>
      <c r="U17" s="45">
        <v>2880076</v>
      </c>
      <c r="V17" s="45">
        <f t="shared" si="19"/>
        <v>0</v>
      </c>
      <c r="W17" s="45">
        <v>2880076</v>
      </c>
      <c r="X17" s="48">
        <f t="shared" si="20"/>
        <v>0</v>
      </c>
      <c r="Y17" s="54">
        <f t="shared" si="4"/>
        <v>0.31693390385799625</v>
      </c>
      <c r="Z17" s="54">
        <f t="shared" si="5"/>
        <v>0.31693390385799625</v>
      </c>
      <c r="AA17" s="54">
        <f t="shared" si="6"/>
        <v>0.31693390385799625</v>
      </c>
      <c r="AB17" s="54">
        <f t="shared" si="10"/>
        <v>1</v>
      </c>
      <c r="AC17" s="178">
        <f t="shared" si="11"/>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21"/>
        <v>0</v>
      </c>
      <c r="M18" s="46">
        <f t="shared" si="15"/>
        <v>7806018</v>
      </c>
      <c r="N18" s="47">
        <f t="shared" si="2"/>
        <v>9.7831940800727507E-7</v>
      </c>
      <c r="O18" s="45">
        <v>0</v>
      </c>
      <c r="P18" s="45">
        <v>7806018</v>
      </c>
      <c r="Q18" s="45">
        <f t="shared" si="16"/>
        <v>0</v>
      </c>
      <c r="R18" s="45">
        <v>3272400</v>
      </c>
      <c r="S18" s="45">
        <f t="shared" si="17"/>
        <v>4533618</v>
      </c>
      <c r="T18" s="45">
        <f t="shared" si="18"/>
        <v>4533618</v>
      </c>
      <c r="U18" s="45">
        <v>3272400</v>
      </c>
      <c r="V18" s="45">
        <f t="shared" si="19"/>
        <v>0</v>
      </c>
      <c r="W18" s="45">
        <v>3272400</v>
      </c>
      <c r="X18" s="48">
        <f t="shared" si="20"/>
        <v>0</v>
      </c>
      <c r="Y18" s="54">
        <f t="shared" si="4"/>
        <v>0.41921502102608527</v>
      </c>
      <c r="Z18" s="54">
        <f t="shared" si="5"/>
        <v>0.41921502102608527</v>
      </c>
      <c r="AA18" s="54">
        <f t="shared" si="6"/>
        <v>0.41921502102608527</v>
      </c>
      <c r="AB18" s="54">
        <f t="shared" si="10"/>
        <v>1</v>
      </c>
      <c r="AC18" s="178">
        <f t="shared" si="11"/>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21"/>
        <v>0</v>
      </c>
      <c r="M19" s="46">
        <f t="shared" si="15"/>
        <v>2285097236</v>
      </c>
      <c r="N19" s="47">
        <f t="shared" si="2"/>
        <v>2.8638865234010223E-4</v>
      </c>
      <c r="O19" s="45">
        <v>0</v>
      </c>
      <c r="P19" s="45">
        <v>2285097236</v>
      </c>
      <c r="Q19" s="45">
        <f t="shared" si="16"/>
        <v>0</v>
      </c>
      <c r="R19" s="45">
        <v>1563201648.0899999</v>
      </c>
      <c r="S19" s="45">
        <f t="shared" si="17"/>
        <v>721895587.91000009</v>
      </c>
      <c r="T19" s="45">
        <f t="shared" si="18"/>
        <v>721895587.91000009</v>
      </c>
      <c r="U19" s="45">
        <v>1563201648.0899999</v>
      </c>
      <c r="V19" s="45">
        <f t="shared" si="19"/>
        <v>0</v>
      </c>
      <c r="W19" s="45">
        <v>1563201648.0899999</v>
      </c>
      <c r="X19" s="48">
        <f t="shared" si="20"/>
        <v>0</v>
      </c>
      <c r="Y19" s="54">
        <f t="shared" si="4"/>
        <v>0.68408539621987441</v>
      </c>
      <c r="Z19" s="54">
        <f t="shared" si="5"/>
        <v>0.68408539621987441</v>
      </c>
      <c r="AA19" s="54">
        <f t="shared" si="6"/>
        <v>0.68408539621987441</v>
      </c>
      <c r="AB19" s="54">
        <f t="shared" si="10"/>
        <v>1</v>
      </c>
      <c r="AC19" s="178">
        <f t="shared" si="11"/>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21"/>
        <v>0</v>
      </c>
      <c r="M20" s="46">
        <f t="shared" si="15"/>
        <v>1112719247</v>
      </c>
      <c r="N20" s="47">
        <f t="shared" si="2"/>
        <v>1.3945584483706557E-4</v>
      </c>
      <c r="O20" s="45">
        <v>0</v>
      </c>
      <c r="P20" s="45">
        <v>1112719247</v>
      </c>
      <c r="Q20" s="45">
        <f t="shared" si="16"/>
        <v>0</v>
      </c>
      <c r="R20" s="45">
        <v>389952362</v>
      </c>
      <c r="S20" s="45">
        <f t="shared" si="17"/>
        <v>722766885</v>
      </c>
      <c r="T20" s="45">
        <f t="shared" si="18"/>
        <v>722766885</v>
      </c>
      <c r="U20" s="45">
        <v>389952362</v>
      </c>
      <c r="V20" s="45">
        <f t="shared" si="19"/>
        <v>0</v>
      </c>
      <c r="W20" s="45">
        <v>389952362</v>
      </c>
      <c r="X20" s="48">
        <f t="shared" si="20"/>
        <v>0</v>
      </c>
      <c r="Y20" s="54">
        <f t="shared" si="4"/>
        <v>0.3504499118275789</v>
      </c>
      <c r="Z20" s="54">
        <f t="shared" si="5"/>
        <v>0.3504499118275789</v>
      </c>
      <c r="AA20" s="54">
        <f t="shared" si="6"/>
        <v>0.3504499118275789</v>
      </c>
      <c r="AB20" s="54">
        <f t="shared" si="10"/>
        <v>1</v>
      </c>
      <c r="AC20" s="178">
        <f t="shared" si="11"/>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21"/>
        <v>0</v>
      </c>
      <c r="M21" s="46">
        <f t="shared" si="15"/>
        <v>195465972</v>
      </c>
      <c r="N21" s="47">
        <f t="shared" si="2"/>
        <v>2.4497529215613721E-5</v>
      </c>
      <c r="O21" s="45">
        <v>0</v>
      </c>
      <c r="P21" s="45">
        <v>195465972</v>
      </c>
      <c r="Q21" s="45">
        <f t="shared" si="16"/>
        <v>0</v>
      </c>
      <c r="R21" s="45">
        <v>58770937.609999999</v>
      </c>
      <c r="S21" s="45">
        <f t="shared" si="17"/>
        <v>136695034.38999999</v>
      </c>
      <c r="T21" s="45">
        <f t="shared" si="18"/>
        <v>136695034.38999999</v>
      </c>
      <c r="U21" s="45">
        <v>58770937.609999999</v>
      </c>
      <c r="V21" s="45">
        <f t="shared" si="19"/>
        <v>0</v>
      </c>
      <c r="W21" s="45">
        <v>58770937.609999999</v>
      </c>
      <c r="X21" s="48">
        <f t="shared" si="20"/>
        <v>0</v>
      </c>
      <c r="Y21" s="54">
        <f t="shared" si="4"/>
        <v>0.30067094036193676</v>
      </c>
      <c r="Z21" s="54">
        <f t="shared" si="5"/>
        <v>0.30067094036193676</v>
      </c>
      <c r="AA21" s="54">
        <f t="shared" si="6"/>
        <v>0.30067094036193676</v>
      </c>
      <c r="AB21" s="54">
        <f t="shared" si="10"/>
        <v>1</v>
      </c>
      <c r="AC21" s="178">
        <f t="shared" si="11"/>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21"/>
        <v>0</v>
      </c>
      <c r="M22" s="46">
        <f t="shared" si="15"/>
        <v>3542096589</v>
      </c>
      <c r="N22" s="47">
        <f t="shared" si="2"/>
        <v>4.439269596937988E-4</v>
      </c>
      <c r="O22" s="45">
        <v>0</v>
      </c>
      <c r="P22" s="45">
        <v>3542096589</v>
      </c>
      <c r="Q22" s="45">
        <f t="shared" si="16"/>
        <v>0</v>
      </c>
      <c r="R22" s="45">
        <v>75838553.390000001</v>
      </c>
      <c r="S22" s="45">
        <f t="shared" si="17"/>
        <v>3466258035.6100001</v>
      </c>
      <c r="T22" s="45">
        <f t="shared" si="18"/>
        <v>3466258035.6100001</v>
      </c>
      <c r="U22" s="45">
        <v>75838553.390000001</v>
      </c>
      <c r="V22" s="45">
        <f t="shared" si="19"/>
        <v>0</v>
      </c>
      <c r="W22" s="45">
        <v>75838553.390000001</v>
      </c>
      <c r="X22" s="48">
        <f t="shared" si="20"/>
        <v>0</v>
      </c>
      <c r="Y22" s="54">
        <f t="shared" si="4"/>
        <v>2.1410639570224325E-2</v>
      </c>
      <c r="Z22" s="54">
        <f t="shared" si="5"/>
        <v>2.1410639570224325E-2</v>
      </c>
      <c r="AA22" s="54">
        <f t="shared" si="6"/>
        <v>2.1410639570224325E-2</v>
      </c>
      <c r="AB22" s="54">
        <f t="shared" si="10"/>
        <v>1</v>
      </c>
      <c r="AC22" s="178">
        <f t="shared" si="11"/>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21"/>
        <v>0</v>
      </c>
      <c r="M23" s="46">
        <f t="shared" si="15"/>
        <v>2538628628</v>
      </c>
      <c r="N23" s="47">
        <f t="shared" si="2"/>
        <v>3.1816345497733678E-4</v>
      </c>
      <c r="O23" s="45">
        <v>0</v>
      </c>
      <c r="P23" s="45">
        <v>2538628628</v>
      </c>
      <c r="Q23" s="45">
        <f t="shared" si="16"/>
        <v>0</v>
      </c>
      <c r="R23" s="45">
        <v>965867915</v>
      </c>
      <c r="S23" s="45">
        <f t="shared" si="17"/>
        <v>1572760713</v>
      </c>
      <c r="T23" s="45">
        <f t="shared" si="18"/>
        <v>1572760713</v>
      </c>
      <c r="U23" s="45">
        <v>965867915</v>
      </c>
      <c r="V23" s="45">
        <f t="shared" si="19"/>
        <v>0</v>
      </c>
      <c r="W23" s="45">
        <v>965867915</v>
      </c>
      <c r="X23" s="48">
        <f t="shared" si="20"/>
        <v>0</v>
      </c>
      <c r="Y23" s="54">
        <f t="shared" si="4"/>
        <v>0.38046837743295159</v>
      </c>
      <c r="Z23" s="54">
        <f t="shared" si="5"/>
        <v>0.38046837743295159</v>
      </c>
      <c r="AA23" s="54">
        <f t="shared" si="6"/>
        <v>0.38046837743295159</v>
      </c>
      <c r="AB23" s="54">
        <f t="shared" si="10"/>
        <v>1</v>
      </c>
      <c r="AC23" s="178">
        <f t="shared" si="11"/>
        <v>1</v>
      </c>
    </row>
    <row r="24" spans="1:29" ht="42" customHeight="1" x14ac:dyDescent="0.25">
      <c r="A24" s="113" t="s">
        <v>68</v>
      </c>
      <c r="B24" s="32" t="s">
        <v>41</v>
      </c>
      <c r="C24" s="32">
        <v>20</v>
      </c>
      <c r="D24" s="32" t="s">
        <v>38</v>
      </c>
      <c r="E24" s="39" t="s">
        <v>69</v>
      </c>
      <c r="F24" s="40">
        <f t="shared" ref="F24:K24" si="22">SUM(F25:F31)</f>
        <v>16155620000</v>
      </c>
      <c r="G24" s="40">
        <f t="shared" si="22"/>
        <v>0</v>
      </c>
      <c r="H24" s="40">
        <f t="shared" si="22"/>
        <v>0</v>
      </c>
      <c r="I24" s="40">
        <f t="shared" si="22"/>
        <v>0</v>
      </c>
      <c r="J24" s="40">
        <f t="shared" si="22"/>
        <v>0</v>
      </c>
      <c r="K24" s="40">
        <f t="shared" si="22"/>
        <v>0</v>
      </c>
      <c r="L24" s="59">
        <f t="shared" si="21"/>
        <v>0</v>
      </c>
      <c r="M24" s="41">
        <f>SUM(M25:M31)</f>
        <v>16155620000</v>
      </c>
      <c r="N24" s="318">
        <f t="shared" si="2"/>
        <v>2.0247655839879552E-3</v>
      </c>
      <c r="O24" s="40">
        <f t="shared" ref="O24:X24" si="23">SUM(O25:O31)</f>
        <v>0</v>
      </c>
      <c r="P24" s="40">
        <f>SUM(P25:P31)</f>
        <v>16155620000</v>
      </c>
      <c r="Q24" s="40">
        <f t="shared" si="23"/>
        <v>0</v>
      </c>
      <c r="R24" s="40">
        <f t="shared" si="23"/>
        <v>8952466472.7099991</v>
      </c>
      <c r="S24" s="40">
        <f t="shared" si="23"/>
        <v>7203153527.29</v>
      </c>
      <c r="T24" s="40">
        <f t="shared" si="23"/>
        <v>7203153527.29</v>
      </c>
      <c r="U24" s="40">
        <f t="shared" si="23"/>
        <v>8952466472.7099991</v>
      </c>
      <c r="V24" s="40">
        <f t="shared" si="23"/>
        <v>0</v>
      </c>
      <c r="W24" s="40">
        <f t="shared" si="23"/>
        <v>7489777663.71</v>
      </c>
      <c r="X24" s="40">
        <f t="shared" si="23"/>
        <v>1462688809</v>
      </c>
      <c r="Y24" s="176">
        <f t="shared" si="4"/>
        <v>0.55413945566372558</v>
      </c>
      <c r="Z24" s="176">
        <f t="shared" si="5"/>
        <v>0.55413945566372558</v>
      </c>
      <c r="AA24" s="176">
        <f t="shared" si="6"/>
        <v>0.46360199507725486</v>
      </c>
      <c r="AB24" s="176">
        <f t="shared" si="10"/>
        <v>1</v>
      </c>
      <c r="AC24" s="177">
        <f>+W24/U24</f>
        <v>0.83661610870493119</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21"/>
        <v>0</v>
      </c>
      <c r="M25" s="46">
        <f t="shared" ref="M25:M31" si="24">+F25+L25</f>
        <v>4723382773</v>
      </c>
      <c r="N25" s="47">
        <f t="shared" si="2"/>
        <v>5.9197622120178576E-4</v>
      </c>
      <c r="O25" s="45">
        <v>0</v>
      </c>
      <c r="P25" s="45">
        <v>4723382773</v>
      </c>
      <c r="Q25" s="45">
        <f t="shared" ref="Q25:Q31" si="25">M25-P25</f>
        <v>0</v>
      </c>
      <c r="R25" s="45">
        <v>2662743734.46</v>
      </c>
      <c r="S25" s="45">
        <f t="shared" ref="S25:S31" si="26">+M25-R25</f>
        <v>2060639038.54</v>
      </c>
      <c r="T25" s="45">
        <f t="shared" ref="T25:T31" si="27">P25-R25</f>
        <v>2060639038.54</v>
      </c>
      <c r="U25" s="45">
        <v>2662743734.46</v>
      </c>
      <c r="V25" s="45">
        <f t="shared" ref="V25:V31" si="28">+R25-U25</f>
        <v>0</v>
      </c>
      <c r="W25" s="45">
        <v>2295324234.46</v>
      </c>
      <c r="X25" s="48">
        <f t="shared" ref="X25:X31" si="29">+U25-W25</f>
        <v>367419500</v>
      </c>
      <c r="Y25" s="54">
        <f t="shared" si="4"/>
        <v>0.56373659777922047</v>
      </c>
      <c r="Z25" s="54">
        <f t="shared" si="5"/>
        <v>0.56373659777922047</v>
      </c>
      <c r="AA25" s="54">
        <f t="shared" si="6"/>
        <v>0.4859492327364679</v>
      </c>
      <c r="AB25" s="54">
        <f t="shared" si="10"/>
        <v>1</v>
      </c>
      <c r="AC25" s="178">
        <f t="shared" si="11"/>
        <v>0.86201469737961389</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21"/>
        <v>0</v>
      </c>
      <c r="M26" s="46">
        <f t="shared" si="24"/>
        <v>3345735170</v>
      </c>
      <c r="N26" s="47">
        <f t="shared" si="2"/>
        <v>4.1931720511834836E-4</v>
      </c>
      <c r="O26" s="45">
        <v>0</v>
      </c>
      <c r="P26" s="45">
        <v>3345735170</v>
      </c>
      <c r="Q26" s="45">
        <f t="shared" si="25"/>
        <v>0</v>
      </c>
      <c r="R26" s="45">
        <v>1886099940.45</v>
      </c>
      <c r="S26" s="45">
        <f t="shared" si="26"/>
        <v>1459635229.55</v>
      </c>
      <c r="T26" s="45">
        <f t="shared" si="27"/>
        <v>1459635229.55</v>
      </c>
      <c r="U26" s="45">
        <v>1886099940.45</v>
      </c>
      <c r="V26" s="45">
        <f t="shared" si="28"/>
        <v>0</v>
      </c>
      <c r="W26" s="45">
        <v>1625841940.45</v>
      </c>
      <c r="X26" s="48">
        <f t="shared" si="29"/>
        <v>260258000</v>
      </c>
      <c r="Y26" s="54">
        <f t="shared" si="4"/>
        <v>0.56373258629731893</v>
      </c>
      <c r="Z26" s="54">
        <f t="shared" si="5"/>
        <v>0.56373258629731893</v>
      </c>
      <c r="AA26" s="54">
        <f t="shared" si="6"/>
        <v>0.48594460046579241</v>
      </c>
      <c r="AB26" s="54">
        <f t="shared" si="10"/>
        <v>1</v>
      </c>
      <c r="AC26" s="178">
        <f t="shared" si="11"/>
        <v>0.86201261427434983</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21"/>
        <v>0</v>
      </c>
      <c r="M27" s="46">
        <f t="shared" si="24"/>
        <v>4185155210</v>
      </c>
      <c r="N27" s="47">
        <f t="shared" si="2"/>
        <v>5.245207694199222E-4</v>
      </c>
      <c r="O27" s="45">
        <v>0</v>
      </c>
      <c r="P27" s="45">
        <v>4185155210</v>
      </c>
      <c r="Q27" s="45">
        <f t="shared" si="25"/>
        <v>0</v>
      </c>
      <c r="R27" s="45">
        <v>2106817430.05</v>
      </c>
      <c r="S27" s="45">
        <f t="shared" si="26"/>
        <v>2078337779.95</v>
      </c>
      <c r="T27" s="45">
        <f t="shared" si="27"/>
        <v>2078337779.95</v>
      </c>
      <c r="U27" s="45">
        <v>2106817430.05</v>
      </c>
      <c r="V27" s="45">
        <f t="shared" si="28"/>
        <v>0</v>
      </c>
      <c r="W27" s="45">
        <v>1704610321.05</v>
      </c>
      <c r="X27" s="48">
        <f t="shared" si="29"/>
        <v>402207109</v>
      </c>
      <c r="Y27" s="54">
        <f t="shared" si="4"/>
        <v>0.50340246044303816</v>
      </c>
      <c r="Z27" s="54">
        <f t="shared" si="5"/>
        <v>0.50340246044303816</v>
      </c>
      <c r="AA27" s="54">
        <f t="shared" si="6"/>
        <v>0.40729918856462194</v>
      </c>
      <c r="AB27" s="54">
        <f t="shared" si="10"/>
        <v>1</v>
      </c>
      <c r="AC27" s="178">
        <f t="shared" si="11"/>
        <v>0.80909256622655967</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21"/>
        <v>0</v>
      </c>
      <c r="M28" s="46">
        <f t="shared" si="24"/>
        <v>1642600502</v>
      </c>
      <c r="N28" s="47">
        <f t="shared" si="2"/>
        <v>2.058652632762431E-4</v>
      </c>
      <c r="O28" s="45">
        <v>0</v>
      </c>
      <c r="P28" s="45">
        <v>1642600502</v>
      </c>
      <c r="Q28" s="45">
        <f t="shared" si="25"/>
        <v>0</v>
      </c>
      <c r="R28" s="45">
        <v>968052591.47000003</v>
      </c>
      <c r="S28" s="45">
        <f t="shared" si="26"/>
        <v>674547910.52999997</v>
      </c>
      <c r="T28" s="45">
        <f t="shared" si="27"/>
        <v>674547910.52999997</v>
      </c>
      <c r="U28" s="45">
        <v>968052591.47000003</v>
      </c>
      <c r="V28" s="45">
        <f t="shared" si="28"/>
        <v>0</v>
      </c>
      <c r="W28" s="45">
        <v>782853791.47000003</v>
      </c>
      <c r="X28" s="48">
        <f t="shared" si="29"/>
        <v>185198800</v>
      </c>
      <c r="Y28" s="54">
        <f t="shared" si="4"/>
        <v>0.58934146817276456</v>
      </c>
      <c r="Z28" s="54">
        <f t="shared" si="5"/>
        <v>0.58934146817276456</v>
      </c>
      <c r="AA28" s="54">
        <f t="shared" si="6"/>
        <v>0.47659415087041052</v>
      </c>
      <c r="AB28" s="54">
        <f t="shared" si="10"/>
        <v>1</v>
      </c>
      <c r="AC28" s="178">
        <f t="shared" si="11"/>
        <v>0.80868931953503342</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21"/>
        <v>0</v>
      </c>
      <c r="M29" s="46">
        <f t="shared" si="24"/>
        <v>205484375</v>
      </c>
      <c r="N29" s="47">
        <f t="shared" si="2"/>
        <v>2.5753124333654482E-5</v>
      </c>
      <c r="O29" s="45">
        <v>0</v>
      </c>
      <c r="P29" s="45">
        <v>205484375</v>
      </c>
      <c r="Q29" s="45">
        <f t="shared" si="25"/>
        <v>0</v>
      </c>
      <c r="R29" s="45">
        <v>118648157.53</v>
      </c>
      <c r="S29" s="45">
        <f t="shared" si="26"/>
        <v>86836217.469999999</v>
      </c>
      <c r="T29" s="45">
        <f t="shared" si="27"/>
        <v>86836217.469999999</v>
      </c>
      <c r="U29" s="45">
        <v>118648157.53</v>
      </c>
      <c r="V29" s="45">
        <f t="shared" si="28"/>
        <v>0</v>
      </c>
      <c r="W29" s="45">
        <v>102547657.53</v>
      </c>
      <c r="X29" s="48">
        <f t="shared" si="29"/>
        <v>16100500</v>
      </c>
      <c r="Y29" s="54">
        <f t="shared" si="4"/>
        <v>0.57740719959850961</v>
      </c>
      <c r="Z29" s="54">
        <f t="shared" si="5"/>
        <v>0.57740719959850961</v>
      </c>
      <c r="AA29" s="54">
        <f t="shared" si="6"/>
        <v>0.49905331016044407</v>
      </c>
      <c r="AB29" s="54">
        <f t="shared" si="10"/>
        <v>1</v>
      </c>
      <c r="AC29" s="178">
        <f t="shared" si="11"/>
        <v>0.86430046336009037</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21"/>
        <v>0</v>
      </c>
      <c r="M30" s="46">
        <f t="shared" si="24"/>
        <v>1231955838</v>
      </c>
      <c r="N30" s="47">
        <f t="shared" si="2"/>
        <v>1.5439963194080085E-4</v>
      </c>
      <c r="O30" s="45">
        <v>0</v>
      </c>
      <c r="P30" s="45">
        <v>1231955838</v>
      </c>
      <c r="Q30" s="45">
        <f t="shared" si="25"/>
        <v>0</v>
      </c>
      <c r="R30" s="45">
        <v>726058570.53999996</v>
      </c>
      <c r="S30" s="45">
        <f t="shared" si="26"/>
        <v>505897267.46000004</v>
      </c>
      <c r="T30" s="45">
        <f t="shared" si="27"/>
        <v>505897267.46000004</v>
      </c>
      <c r="U30" s="45">
        <v>726058570.53999996</v>
      </c>
      <c r="V30" s="45">
        <f t="shared" si="28"/>
        <v>0</v>
      </c>
      <c r="W30" s="45">
        <v>587157470.53999996</v>
      </c>
      <c r="X30" s="48">
        <f t="shared" si="29"/>
        <v>138901100</v>
      </c>
      <c r="Y30" s="54">
        <f t="shared" si="4"/>
        <v>0.5893543811754719</v>
      </c>
      <c r="Z30" s="54">
        <f t="shared" si="5"/>
        <v>0.5893543811754719</v>
      </c>
      <c r="AA30" s="54">
        <f t="shared" si="6"/>
        <v>0.47660594026910236</v>
      </c>
      <c r="AB30" s="54">
        <f t="shared" si="10"/>
        <v>1</v>
      </c>
      <c r="AC30" s="178">
        <f t="shared" si="11"/>
        <v>0.80869160473280621</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21"/>
        <v>0</v>
      </c>
      <c r="M31" s="46">
        <f t="shared" si="24"/>
        <v>821306132</v>
      </c>
      <c r="N31" s="47">
        <f t="shared" si="2"/>
        <v>1.0293336869720066E-4</v>
      </c>
      <c r="O31" s="45">
        <v>0</v>
      </c>
      <c r="P31" s="45">
        <v>821306132</v>
      </c>
      <c r="Q31" s="45">
        <f t="shared" si="25"/>
        <v>0</v>
      </c>
      <c r="R31" s="45">
        <v>484046048.20999998</v>
      </c>
      <c r="S31" s="45">
        <f t="shared" si="26"/>
        <v>337260083.79000002</v>
      </c>
      <c r="T31" s="45">
        <f t="shared" si="27"/>
        <v>337260083.79000002</v>
      </c>
      <c r="U31" s="45">
        <v>484046048.20999998</v>
      </c>
      <c r="V31" s="45">
        <f t="shared" si="28"/>
        <v>0</v>
      </c>
      <c r="W31" s="45">
        <v>391442248.20999998</v>
      </c>
      <c r="X31" s="48">
        <f t="shared" si="29"/>
        <v>92603800</v>
      </c>
      <c r="Y31" s="54">
        <f t="shared" si="4"/>
        <v>0.58936129824244388</v>
      </c>
      <c r="Z31" s="54">
        <f t="shared" si="5"/>
        <v>0.58936129824244388</v>
      </c>
      <c r="AA31" s="54">
        <f t="shared" si="6"/>
        <v>0.47660943095211172</v>
      </c>
      <c r="AB31" s="54">
        <f t="shared" si="10"/>
        <v>1</v>
      </c>
      <c r="AC31" s="178">
        <f t="shared" si="11"/>
        <v>0.80868803630884212</v>
      </c>
    </row>
    <row r="32" spans="1:29" ht="48" customHeight="1" x14ac:dyDescent="0.25">
      <c r="A32" s="113" t="s">
        <v>84</v>
      </c>
      <c r="B32" s="32" t="s">
        <v>41</v>
      </c>
      <c r="C32" s="32">
        <v>20</v>
      </c>
      <c r="D32" s="32" t="s">
        <v>38</v>
      </c>
      <c r="E32" s="39" t="s">
        <v>85</v>
      </c>
      <c r="F32" s="40">
        <f t="shared" ref="F32:K32" si="30">+F33+F37+F38</f>
        <v>5485571000</v>
      </c>
      <c r="G32" s="40">
        <f t="shared" si="30"/>
        <v>0</v>
      </c>
      <c r="H32" s="40">
        <f t="shared" si="30"/>
        <v>0</v>
      </c>
      <c r="I32" s="40">
        <f t="shared" si="30"/>
        <v>0</v>
      </c>
      <c r="J32" s="40">
        <f t="shared" si="30"/>
        <v>0</v>
      </c>
      <c r="K32" s="40">
        <f t="shared" si="30"/>
        <v>0</v>
      </c>
      <c r="L32" s="59">
        <f t="shared" si="21"/>
        <v>0</v>
      </c>
      <c r="M32" s="41">
        <f>+M33+M37+M38</f>
        <v>5485571000</v>
      </c>
      <c r="N32" s="318">
        <f t="shared" si="2"/>
        <v>6.8750040972258525E-4</v>
      </c>
      <c r="O32" s="40">
        <f t="shared" ref="O32:X32" si="31">+O33+O37+O38</f>
        <v>0</v>
      </c>
      <c r="P32" s="40">
        <f>+P33+P37+P38</f>
        <v>5485571000</v>
      </c>
      <c r="Q32" s="40">
        <f t="shared" si="31"/>
        <v>0</v>
      </c>
      <c r="R32" s="40">
        <f t="shared" si="31"/>
        <v>2928396771</v>
      </c>
      <c r="S32" s="40">
        <f t="shared" si="31"/>
        <v>2557174229</v>
      </c>
      <c r="T32" s="40">
        <f t="shared" si="31"/>
        <v>2557174229</v>
      </c>
      <c r="U32" s="40">
        <f t="shared" si="31"/>
        <v>2927589083</v>
      </c>
      <c r="V32" s="40">
        <f t="shared" si="31"/>
        <v>807688</v>
      </c>
      <c r="W32" s="40">
        <f t="shared" si="31"/>
        <v>2927589083</v>
      </c>
      <c r="X32" s="40">
        <f t="shared" si="31"/>
        <v>0</v>
      </c>
      <c r="Y32" s="176">
        <f t="shared" si="4"/>
        <v>0.53383627173907688</v>
      </c>
      <c r="Z32" s="176">
        <f t="shared" si="5"/>
        <v>0.53368903310156768</v>
      </c>
      <c r="AA32" s="176">
        <f t="shared" si="6"/>
        <v>0.53368903310156768</v>
      </c>
      <c r="AB32" s="176">
        <f t="shared" si="10"/>
        <v>0.99972418764834103</v>
      </c>
      <c r="AC32" s="177">
        <f t="shared" si="11"/>
        <v>1</v>
      </c>
    </row>
    <row r="33" spans="1:29" s="6" customFormat="1" ht="42" customHeight="1" x14ac:dyDescent="0.25">
      <c r="A33" s="113" t="s">
        <v>86</v>
      </c>
      <c r="B33" s="32" t="s">
        <v>41</v>
      </c>
      <c r="C33" s="32">
        <v>20</v>
      </c>
      <c r="D33" s="32" t="s">
        <v>38</v>
      </c>
      <c r="E33" s="39" t="s">
        <v>87</v>
      </c>
      <c r="F33" s="40">
        <f t="shared" ref="F33:K33" si="32">+F34+F35+F36</f>
        <v>2405455726</v>
      </c>
      <c r="G33" s="40">
        <f t="shared" si="32"/>
        <v>0</v>
      </c>
      <c r="H33" s="40">
        <f t="shared" si="32"/>
        <v>0</v>
      </c>
      <c r="I33" s="40">
        <f t="shared" si="32"/>
        <v>0</v>
      </c>
      <c r="J33" s="40">
        <f t="shared" si="32"/>
        <v>0</v>
      </c>
      <c r="K33" s="40">
        <f t="shared" si="32"/>
        <v>0</v>
      </c>
      <c r="L33" s="59">
        <f t="shared" si="21"/>
        <v>0</v>
      </c>
      <c r="M33" s="41">
        <f>+M34+M35+M36</f>
        <v>2405455726</v>
      </c>
      <c r="N33" s="318">
        <f t="shared" si="2"/>
        <v>3.0147304577673659E-4</v>
      </c>
      <c r="O33" s="40">
        <f t="shared" ref="O33:X33" si="33">+O34+O35+O36</f>
        <v>0</v>
      </c>
      <c r="P33" s="40">
        <f>+P34+P35+P36</f>
        <v>2405455726</v>
      </c>
      <c r="Q33" s="40">
        <f t="shared" si="33"/>
        <v>0</v>
      </c>
      <c r="R33" s="40">
        <f t="shared" si="33"/>
        <v>1498185943</v>
      </c>
      <c r="S33" s="40">
        <f t="shared" si="33"/>
        <v>907269783</v>
      </c>
      <c r="T33" s="40">
        <f t="shared" si="33"/>
        <v>907269783</v>
      </c>
      <c r="U33" s="40">
        <f t="shared" si="33"/>
        <v>1498185943</v>
      </c>
      <c r="V33" s="40">
        <f t="shared" si="33"/>
        <v>0</v>
      </c>
      <c r="W33" s="40">
        <f t="shared" si="33"/>
        <v>1498185943</v>
      </c>
      <c r="X33" s="40">
        <f t="shared" si="33"/>
        <v>0</v>
      </c>
      <c r="Y33" s="176">
        <f t="shared" si="4"/>
        <v>0.62282831764744773</v>
      </c>
      <c r="Z33" s="176">
        <f t="shared" si="5"/>
        <v>0.62282831764744773</v>
      </c>
      <c r="AA33" s="176">
        <f t="shared" si="6"/>
        <v>0.62282831764744773</v>
      </c>
      <c r="AB33" s="176">
        <f t="shared" si="10"/>
        <v>1</v>
      </c>
      <c r="AC33" s="177">
        <f t="shared" si="11"/>
        <v>1</v>
      </c>
    </row>
    <row r="34" spans="1:29" ht="42" customHeight="1" x14ac:dyDescent="0.25">
      <c r="A34" s="114" t="s">
        <v>88</v>
      </c>
      <c r="B34" s="43" t="s">
        <v>41</v>
      </c>
      <c r="C34" s="43">
        <v>20</v>
      </c>
      <c r="D34" s="43" t="s">
        <v>38</v>
      </c>
      <c r="E34" s="44" t="s">
        <v>89</v>
      </c>
      <c r="F34" s="45">
        <v>1189548954</v>
      </c>
      <c r="G34" s="45">
        <v>0</v>
      </c>
      <c r="H34" s="45">
        <v>0</v>
      </c>
      <c r="I34" s="45">
        <v>0</v>
      </c>
      <c r="J34" s="45">
        <v>0</v>
      </c>
      <c r="K34" s="45">
        <v>0</v>
      </c>
      <c r="L34" s="45">
        <f t="shared" si="21"/>
        <v>0</v>
      </c>
      <c r="M34" s="46">
        <f t="shared" ref="M34:M39" si="34">+F34+L34</f>
        <v>1189548954</v>
      </c>
      <c r="N34" s="47">
        <f t="shared" si="2"/>
        <v>1.4908482512760709E-4</v>
      </c>
      <c r="O34" s="45">
        <v>0</v>
      </c>
      <c r="P34" s="45">
        <v>1189548954</v>
      </c>
      <c r="Q34" s="45">
        <f t="shared" ref="Q34:Q39" si="35">M34-P34</f>
        <v>0</v>
      </c>
      <c r="R34" s="45">
        <v>987408452</v>
      </c>
      <c r="S34" s="45">
        <f t="shared" ref="S34:S39" si="36">+M34-R34</f>
        <v>202140502</v>
      </c>
      <c r="T34" s="45">
        <f t="shared" ref="T34:T39" si="37">P34-R34</f>
        <v>202140502</v>
      </c>
      <c r="U34" s="45">
        <v>987408452</v>
      </c>
      <c r="V34" s="45">
        <f t="shared" ref="V34:V39" si="38">+R34-U34</f>
        <v>0</v>
      </c>
      <c r="W34" s="45">
        <v>987408452</v>
      </c>
      <c r="X34" s="48">
        <f t="shared" ref="X34:X39" si="39">+U34-W34</f>
        <v>0</v>
      </c>
      <c r="Y34" s="54">
        <f t="shared" si="4"/>
        <v>0.83006962317920718</v>
      </c>
      <c r="Z34" s="54">
        <f t="shared" si="5"/>
        <v>0.83006962317920718</v>
      </c>
      <c r="AA34" s="54">
        <f t="shared" si="6"/>
        <v>0.83006962317920718</v>
      </c>
      <c r="AB34" s="54">
        <f t="shared" si="10"/>
        <v>1</v>
      </c>
      <c r="AC34" s="178">
        <f t="shared" si="11"/>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21"/>
        <v>0</v>
      </c>
      <c r="M35" s="46">
        <f t="shared" si="34"/>
        <v>981930367</v>
      </c>
      <c r="N35" s="47">
        <f t="shared" si="2"/>
        <v>1.230642224176022E-4</v>
      </c>
      <c r="O35" s="45">
        <v>0</v>
      </c>
      <c r="P35" s="45">
        <v>981930367</v>
      </c>
      <c r="Q35" s="45">
        <f t="shared" si="35"/>
        <v>0</v>
      </c>
      <c r="R35" s="45">
        <v>399934394</v>
      </c>
      <c r="S35" s="45">
        <f t="shared" si="36"/>
        <v>581995973</v>
      </c>
      <c r="T35" s="45">
        <f t="shared" si="37"/>
        <v>581995973</v>
      </c>
      <c r="U35" s="45">
        <v>399934394</v>
      </c>
      <c r="V35" s="45">
        <f t="shared" si="38"/>
        <v>0</v>
      </c>
      <c r="W35" s="45">
        <v>399934394</v>
      </c>
      <c r="X35" s="48">
        <f t="shared" si="39"/>
        <v>0</v>
      </c>
      <c r="Y35" s="54">
        <f t="shared" si="4"/>
        <v>0.40729404796990049</v>
      </c>
      <c r="Z35" s="54">
        <f t="shared" si="5"/>
        <v>0.40729404796990049</v>
      </c>
      <c r="AA35" s="54">
        <f t="shared" si="6"/>
        <v>0.40729404796990049</v>
      </c>
      <c r="AB35" s="54">
        <f t="shared" si="10"/>
        <v>1</v>
      </c>
      <c r="AC35" s="178">
        <f t="shared" si="11"/>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21"/>
        <v>0</v>
      </c>
      <c r="M36" s="46">
        <f t="shared" si="34"/>
        <v>233976405</v>
      </c>
      <c r="N36" s="52">
        <f t="shared" si="2"/>
        <v>2.9323998231527319E-5</v>
      </c>
      <c r="O36" s="45">
        <v>0</v>
      </c>
      <c r="P36" s="45">
        <v>233976405</v>
      </c>
      <c r="Q36" s="45">
        <f t="shared" si="35"/>
        <v>0</v>
      </c>
      <c r="R36" s="45">
        <v>110843097</v>
      </c>
      <c r="S36" s="45">
        <f t="shared" si="36"/>
        <v>123133308</v>
      </c>
      <c r="T36" s="45">
        <f t="shared" si="37"/>
        <v>123133308</v>
      </c>
      <c r="U36" s="45">
        <v>110843097</v>
      </c>
      <c r="V36" s="45">
        <f t="shared" si="38"/>
        <v>0</v>
      </c>
      <c r="W36" s="45">
        <v>110843097</v>
      </c>
      <c r="X36" s="48">
        <f t="shared" si="39"/>
        <v>0</v>
      </c>
      <c r="Y36" s="54">
        <f t="shared" si="4"/>
        <v>0.47373621711984165</v>
      </c>
      <c r="Z36" s="54">
        <f t="shared" si="5"/>
        <v>0.47373621711984165</v>
      </c>
      <c r="AA36" s="54">
        <f t="shared" si="6"/>
        <v>0.47373621711984165</v>
      </c>
      <c r="AB36" s="54">
        <f t="shared" si="10"/>
        <v>1</v>
      </c>
      <c r="AC36" s="178">
        <f t="shared" si="11"/>
        <v>1</v>
      </c>
    </row>
    <row r="37" spans="1:29" ht="42" customHeight="1" x14ac:dyDescent="0.25">
      <c r="A37" s="114" t="s">
        <v>94</v>
      </c>
      <c r="B37" s="43" t="s">
        <v>41</v>
      </c>
      <c r="C37" s="43">
        <v>20</v>
      </c>
      <c r="D37" s="43" t="s">
        <v>38</v>
      </c>
      <c r="E37" s="44" t="s">
        <v>95</v>
      </c>
      <c r="F37" s="45">
        <v>2942173082</v>
      </c>
      <c r="G37" s="45">
        <v>0</v>
      </c>
      <c r="H37" s="45">
        <v>0</v>
      </c>
      <c r="I37" s="45">
        <v>0</v>
      </c>
      <c r="J37" s="45">
        <v>0</v>
      </c>
      <c r="K37" s="45">
        <v>0</v>
      </c>
      <c r="L37" s="45">
        <f t="shared" si="21"/>
        <v>0</v>
      </c>
      <c r="M37" s="46">
        <f t="shared" si="34"/>
        <v>2942173082</v>
      </c>
      <c r="N37" s="47">
        <f t="shared" si="2"/>
        <v>3.6873922502320383E-4</v>
      </c>
      <c r="O37" s="45">
        <v>0</v>
      </c>
      <c r="P37" s="45">
        <v>2942173082</v>
      </c>
      <c r="Q37" s="45">
        <f t="shared" si="35"/>
        <v>0</v>
      </c>
      <c r="R37" s="45">
        <v>1363677863</v>
      </c>
      <c r="S37" s="45">
        <f t="shared" si="36"/>
        <v>1578495219</v>
      </c>
      <c r="T37" s="45">
        <f t="shared" si="37"/>
        <v>1578495219</v>
      </c>
      <c r="U37" s="45">
        <v>1362870175</v>
      </c>
      <c r="V37" s="45">
        <f t="shared" si="38"/>
        <v>807688</v>
      </c>
      <c r="W37" s="45">
        <v>1362870175</v>
      </c>
      <c r="X37" s="48">
        <f t="shared" si="39"/>
        <v>0</v>
      </c>
      <c r="Y37" s="54">
        <f t="shared" si="4"/>
        <v>0.46349341965735513</v>
      </c>
      <c r="Z37" s="54">
        <f t="shared" si="5"/>
        <v>0.46321889875817984</v>
      </c>
      <c r="AA37" s="54">
        <f t="shared" si="6"/>
        <v>0.46321889875817984</v>
      </c>
      <c r="AB37" s="54">
        <f t="shared" si="10"/>
        <v>0.99940771349164303</v>
      </c>
      <c r="AC37" s="178">
        <f t="shared" si="11"/>
        <v>1</v>
      </c>
    </row>
    <row r="38" spans="1:29" ht="42" customHeight="1" x14ac:dyDescent="0.25">
      <c r="A38" s="114" t="s">
        <v>96</v>
      </c>
      <c r="B38" s="43" t="s">
        <v>41</v>
      </c>
      <c r="C38" s="43">
        <v>20</v>
      </c>
      <c r="D38" s="43" t="s">
        <v>38</v>
      </c>
      <c r="E38" s="44" t="s">
        <v>97</v>
      </c>
      <c r="F38" s="45">
        <v>137942192</v>
      </c>
      <c r="G38" s="45">
        <v>0</v>
      </c>
      <c r="H38" s="45">
        <v>0</v>
      </c>
      <c r="I38" s="45">
        <v>0</v>
      </c>
      <c r="J38" s="45">
        <v>0</v>
      </c>
      <c r="K38" s="45">
        <v>0</v>
      </c>
      <c r="L38" s="45">
        <f t="shared" si="21"/>
        <v>0</v>
      </c>
      <c r="M38" s="46">
        <f t="shared" si="34"/>
        <v>137942192</v>
      </c>
      <c r="N38" s="52">
        <f t="shared" si="2"/>
        <v>1.7288138922644792E-5</v>
      </c>
      <c r="O38" s="45">
        <v>0</v>
      </c>
      <c r="P38" s="45">
        <v>137942192</v>
      </c>
      <c r="Q38" s="45">
        <f t="shared" si="35"/>
        <v>0</v>
      </c>
      <c r="R38" s="45">
        <v>66532965</v>
      </c>
      <c r="S38" s="45">
        <f t="shared" si="36"/>
        <v>71409227</v>
      </c>
      <c r="T38" s="45">
        <f t="shared" si="37"/>
        <v>71409227</v>
      </c>
      <c r="U38" s="45">
        <v>66532965</v>
      </c>
      <c r="V38" s="45">
        <f t="shared" si="38"/>
        <v>0</v>
      </c>
      <c r="W38" s="45">
        <v>66532965</v>
      </c>
      <c r="X38" s="48">
        <f t="shared" si="39"/>
        <v>0</v>
      </c>
      <c r="Y38" s="54">
        <f t="shared" si="4"/>
        <v>0.4823249800177164</v>
      </c>
      <c r="Z38" s="54">
        <f t="shared" si="5"/>
        <v>0.4823249800177164</v>
      </c>
      <c r="AA38" s="54">
        <f t="shared" si="6"/>
        <v>0.4823249800177164</v>
      </c>
      <c r="AB38" s="54">
        <f t="shared" si="10"/>
        <v>1</v>
      </c>
      <c r="AC38" s="178">
        <f t="shared" si="11"/>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21"/>
        <v>0</v>
      </c>
      <c r="M39" s="41">
        <f t="shared" si="34"/>
        <v>7134940000</v>
      </c>
      <c r="N39" s="318">
        <f t="shared" si="2"/>
        <v>8.9421396119858116E-4</v>
      </c>
      <c r="O39" s="59">
        <v>7134940000</v>
      </c>
      <c r="P39" s="59">
        <v>0</v>
      </c>
      <c r="Q39" s="59">
        <f t="shared" si="35"/>
        <v>7134940000</v>
      </c>
      <c r="R39" s="60">
        <v>0</v>
      </c>
      <c r="S39" s="59">
        <f t="shared" si="36"/>
        <v>7134940000</v>
      </c>
      <c r="T39" s="59">
        <f t="shared" si="37"/>
        <v>0</v>
      </c>
      <c r="U39" s="60">
        <v>0</v>
      </c>
      <c r="V39" s="59">
        <f t="shared" si="38"/>
        <v>0</v>
      </c>
      <c r="W39" s="60">
        <v>0</v>
      </c>
      <c r="X39" s="61">
        <f t="shared" si="39"/>
        <v>0</v>
      </c>
      <c r="Y39" s="176">
        <f t="shared" si="4"/>
        <v>0</v>
      </c>
      <c r="Z39" s="176">
        <f t="shared" si="5"/>
        <v>0</v>
      </c>
      <c r="AA39" s="176">
        <f t="shared" si="6"/>
        <v>0</v>
      </c>
      <c r="AB39" s="176" t="s">
        <v>40</v>
      </c>
      <c r="AC39" s="177" t="s">
        <v>40</v>
      </c>
    </row>
    <row r="40" spans="1:29" ht="42" customHeight="1" x14ac:dyDescent="0.25">
      <c r="A40" s="113" t="s">
        <v>100</v>
      </c>
      <c r="B40" s="32" t="s">
        <v>41</v>
      </c>
      <c r="C40" s="32">
        <v>20</v>
      </c>
      <c r="D40" s="32" t="s">
        <v>38</v>
      </c>
      <c r="E40" s="39" t="s">
        <v>101</v>
      </c>
      <c r="F40" s="59">
        <f t="shared" ref="F40:K40" si="40">+F41+F48</f>
        <v>22397242000</v>
      </c>
      <c r="G40" s="59">
        <f t="shared" si="40"/>
        <v>0</v>
      </c>
      <c r="H40" s="59">
        <f t="shared" si="40"/>
        <v>0</v>
      </c>
      <c r="I40" s="59">
        <f t="shared" si="40"/>
        <v>0</v>
      </c>
      <c r="J40" s="59">
        <f t="shared" si="40"/>
        <v>1212840734.3900001</v>
      </c>
      <c r="K40" s="59">
        <f t="shared" si="40"/>
        <v>1212840734.3899999</v>
      </c>
      <c r="L40" s="59">
        <f t="shared" si="21"/>
        <v>0</v>
      </c>
      <c r="M40" s="59">
        <f>+M41+M48</f>
        <v>22397242000</v>
      </c>
      <c r="N40" s="318">
        <f t="shared" si="2"/>
        <v>2.8070210105121045E-3</v>
      </c>
      <c r="O40" s="59">
        <f t="shared" ref="O40:X40" si="41">+O41+O48</f>
        <v>0</v>
      </c>
      <c r="P40" s="59">
        <f t="shared" si="41"/>
        <v>22313939864.860001</v>
      </c>
      <c r="Q40" s="59">
        <f t="shared" si="41"/>
        <v>83302135.140000015</v>
      </c>
      <c r="R40" s="59">
        <f t="shared" si="41"/>
        <v>19549833112.900002</v>
      </c>
      <c r="S40" s="59">
        <f t="shared" si="41"/>
        <v>2832566363.96</v>
      </c>
      <c r="T40" s="59">
        <f t="shared" si="41"/>
        <v>2764106751.96</v>
      </c>
      <c r="U40" s="59">
        <f t="shared" si="41"/>
        <v>10407195306.459999</v>
      </c>
      <c r="V40" s="59">
        <f t="shared" si="41"/>
        <v>9142637806.4400024</v>
      </c>
      <c r="W40" s="59">
        <f>+W41+W48</f>
        <v>10261124441.460001</v>
      </c>
      <c r="X40" s="59">
        <f t="shared" si="41"/>
        <v>146070865</v>
      </c>
      <c r="Y40" s="176">
        <f t="shared" si="4"/>
        <v>0.87286787868345583</v>
      </c>
      <c r="Z40" s="176">
        <f t="shared" si="5"/>
        <v>0.46466414509697218</v>
      </c>
      <c r="AA40" s="176">
        <f t="shared" si="6"/>
        <v>0.45814232133849342</v>
      </c>
      <c r="AB40" s="176">
        <f t="shared" ref="AB40:AB98" si="42">+U40/R40</f>
        <v>0.53234190012562244</v>
      </c>
      <c r="AC40" s="177">
        <f t="shared" ref="AC40:AC98" si="43">+W40/U40</f>
        <v>0.98596443511448961</v>
      </c>
    </row>
    <row r="41" spans="1:29" ht="42" customHeight="1" x14ac:dyDescent="0.25">
      <c r="A41" s="113" t="s">
        <v>102</v>
      </c>
      <c r="B41" s="32" t="s">
        <v>41</v>
      </c>
      <c r="C41" s="32">
        <v>20</v>
      </c>
      <c r="D41" s="32" t="s">
        <v>38</v>
      </c>
      <c r="E41" s="39" t="s">
        <v>103</v>
      </c>
      <c r="F41" s="62">
        <f t="shared" ref="F41:K41" si="44">+F42</f>
        <v>128000000</v>
      </c>
      <c r="G41" s="62">
        <f t="shared" si="44"/>
        <v>0</v>
      </c>
      <c r="H41" s="62">
        <f t="shared" si="44"/>
        <v>0</v>
      </c>
      <c r="I41" s="62">
        <f t="shared" si="44"/>
        <v>0</v>
      </c>
      <c r="J41" s="62">
        <f t="shared" si="44"/>
        <v>21520000</v>
      </c>
      <c r="K41" s="62">
        <f t="shared" si="44"/>
        <v>0</v>
      </c>
      <c r="L41" s="59">
        <f t="shared" si="21"/>
        <v>21520000</v>
      </c>
      <c r="M41" s="62">
        <f>+M42</f>
        <v>149520000</v>
      </c>
      <c r="N41" s="319">
        <f t="shared" si="2"/>
        <v>1.873917250578307E-5</v>
      </c>
      <c r="O41" s="62">
        <f t="shared" ref="O41:X41" si="45">+O42</f>
        <v>0</v>
      </c>
      <c r="P41" s="62">
        <f t="shared" si="45"/>
        <v>147471428</v>
      </c>
      <c r="Q41" s="62">
        <f t="shared" si="45"/>
        <v>2048572</v>
      </c>
      <c r="R41" s="62">
        <f t="shared" si="45"/>
        <v>125957391.54000001</v>
      </c>
      <c r="S41" s="62">
        <f t="shared" si="45"/>
        <v>23562608.459999993</v>
      </c>
      <c r="T41" s="62">
        <f t="shared" si="45"/>
        <v>21514036.459999993</v>
      </c>
      <c r="U41" s="62">
        <f t="shared" si="45"/>
        <v>125957391.54000001</v>
      </c>
      <c r="V41" s="62">
        <f t="shared" si="45"/>
        <v>0</v>
      </c>
      <c r="W41" s="62">
        <f t="shared" si="45"/>
        <v>125957391.54000001</v>
      </c>
      <c r="X41" s="62">
        <f t="shared" si="45"/>
        <v>0</v>
      </c>
      <c r="Y41" s="176">
        <f t="shared" si="4"/>
        <v>0.84241166091492781</v>
      </c>
      <c r="Z41" s="176">
        <f t="shared" si="5"/>
        <v>0.84241166091492781</v>
      </c>
      <c r="AA41" s="176">
        <f t="shared" si="6"/>
        <v>0.84241166091492781</v>
      </c>
      <c r="AB41" s="176">
        <f t="shared" si="42"/>
        <v>1</v>
      </c>
      <c r="AC41" s="177">
        <f t="shared" si="43"/>
        <v>1</v>
      </c>
    </row>
    <row r="42" spans="1:29" ht="42" customHeight="1" x14ac:dyDescent="0.25">
      <c r="A42" s="113" t="s">
        <v>104</v>
      </c>
      <c r="B42" s="32" t="s">
        <v>41</v>
      </c>
      <c r="C42" s="32">
        <v>20</v>
      </c>
      <c r="D42" s="32" t="s">
        <v>38</v>
      </c>
      <c r="E42" s="39" t="s">
        <v>105</v>
      </c>
      <c r="F42" s="59">
        <f t="shared" ref="F42:K42" si="46">+F45+F43</f>
        <v>128000000</v>
      </c>
      <c r="G42" s="59">
        <f t="shared" si="46"/>
        <v>0</v>
      </c>
      <c r="H42" s="59">
        <f t="shared" si="46"/>
        <v>0</v>
      </c>
      <c r="I42" s="59">
        <f t="shared" si="46"/>
        <v>0</v>
      </c>
      <c r="J42" s="59">
        <f t="shared" si="46"/>
        <v>21520000</v>
      </c>
      <c r="K42" s="59">
        <f t="shared" si="46"/>
        <v>0</v>
      </c>
      <c r="L42" s="59">
        <f t="shared" si="21"/>
        <v>21520000</v>
      </c>
      <c r="M42" s="59">
        <f>+M45+M43</f>
        <v>149520000</v>
      </c>
      <c r="N42" s="319">
        <f t="shared" si="2"/>
        <v>1.873917250578307E-5</v>
      </c>
      <c r="O42" s="59">
        <f t="shared" ref="O42:X42" si="47">+O45+O43</f>
        <v>0</v>
      </c>
      <c r="P42" s="59">
        <f t="shared" si="47"/>
        <v>147471428</v>
      </c>
      <c r="Q42" s="59">
        <f t="shared" si="47"/>
        <v>2048572</v>
      </c>
      <c r="R42" s="59">
        <f t="shared" si="47"/>
        <v>125957391.54000001</v>
      </c>
      <c r="S42" s="59">
        <f t="shared" si="47"/>
        <v>23562608.459999993</v>
      </c>
      <c r="T42" s="59">
        <f t="shared" si="47"/>
        <v>21514036.459999993</v>
      </c>
      <c r="U42" s="59">
        <f t="shared" si="47"/>
        <v>125957391.54000001</v>
      </c>
      <c r="V42" s="59">
        <f t="shared" si="47"/>
        <v>0</v>
      </c>
      <c r="W42" s="59">
        <f t="shared" si="47"/>
        <v>125957391.54000001</v>
      </c>
      <c r="X42" s="59">
        <f t="shared" si="47"/>
        <v>0</v>
      </c>
      <c r="Y42" s="176">
        <f t="shared" si="4"/>
        <v>0.84241166091492781</v>
      </c>
      <c r="Z42" s="176">
        <f t="shared" si="5"/>
        <v>0.84241166091492781</v>
      </c>
      <c r="AA42" s="176">
        <f t="shared" si="6"/>
        <v>0.84241166091492781</v>
      </c>
      <c r="AB42" s="176">
        <f t="shared" si="42"/>
        <v>1</v>
      </c>
      <c r="AC42" s="177">
        <f t="shared" si="43"/>
        <v>1</v>
      </c>
    </row>
    <row r="43" spans="1:29" ht="42" customHeight="1" x14ac:dyDescent="0.25">
      <c r="A43" s="113" t="s">
        <v>106</v>
      </c>
      <c r="B43" s="32" t="s">
        <v>41</v>
      </c>
      <c r="C43" s="32">
        <v>20</v>
      </c>
      <c r="D43" s="32" t="s">
        <v>38</v>
      </c>
      <c r="E43" s="39" t="s">
        <v>107</v>
      </c>
      <c r="F43" s="59">
        <f t="shared" ref="F43:K43" si="48">+F44</f>
        <v>125000000</v>
      </c>
      <c r="G43" s="59">
        <f t="shared" si="48"/>
        <v>0</v>
      </c>
      <c r="H43" s="59">
        <f t="shared" si="48"/>
        <v>0</v>
      </c>
      <c r="I43" s="59">
        <f t="shared" si="48"/>
        <v>0</v>
      </c>
      <c r="J43" s="59">
        <f t="shared" si="48"/>
        <v>20000</v>
      </c>
      <c r="K43" s="59">
        <f t="shared" si="48"/>
        <v>0</v>
      </c>
      <c r="L43" s="59">
        <f t="shared" si="21"/>
        <v>20000</v>
      </c>
      <c r="M43" s="59">
        <f>+M44</f>
        <v>125020000</v>
      </c>
      <c r="N43" s="319">
        <f t="shared" si="2"/>
        <v>1.5668615213168803E-5</v>
      </c>
      <c r="O43" s="59">
        <f t="shared" ref="O43:X43" si="49">+O44</f>
        <v>0</v>
      </c>
      <c r="P43" s="59">
        <f t="shared" si="49"/>
        <v>124971428</v>
      </c>
      <c r="Q43" s="59">
        <f t="shared" si="49"/>
        <v>48572</v>
      </c>
      <c r="R43" s="59">
        <f t="shared" si="49"/>
        <v>124957391.54000001</v>
      </c>
      <c r="S43" s="59">
        <f t="shared" si="49"/>
        <v>62608.459999993443</v>
      </c>
      <c r="T43" s="59">
        <f t="shared" si="49"/>
        <v>14036.459999993443</v>
      </c>
      <c r="U43" s="59">
        <f t="shared" si="49"/>
        <v>124957391.54000001</v>
      </c>
      <c r="V43" s="59">
        <f t="shared" si="49"/>
        <v>0</v>
      </c>
      <c r="W43" s="59">
        <f t="shared" si="49"/>
        <v>124957391.54000001</v>
      </c>
      <c r="X43" s="59">
        <f t="shared" si="49"/>
        <v>0</v>
      </c>
      <c r="Y43" s="176">
        <f t="shared" si="4"/>
        <v>0.9994992124460087</v>
      </c>
      <c r="Z43" s="176">
        <f t="shared" si="5"/>
        <v>0.9994992124460087</v>
      </c>
      <c r="AA43" s="176">
        <f t="shared" si="6"/>
        <v>0.9994992124460087</v>
      </c>
      <c r="AB43" s="176">
        <f t="shared" si="42"/>
        <v>1</v>
      </c>
      <c r="AC43" s="177">
        <f t="shared" si="43"/>
        <v>1</v>
      </c>
    </row>
    <row r="44" spans="1:29" ht="42" customHeight="1" x14ac:dyDescent="0.25">
      <c r="A44" s="114" t="s">
        <v>108</v>
      </c>
      <c r="B44" s="43" t="s">
        <v>41</v>
      </c>
      <c r="C44" s="43">
        <v>20</v>
      </c>
      <c r="D44" s="43" t="s">
        <v>38</v>
      </c>
      <c r="E44" s="44" t="s">
        <v>109</v>
      </c>
      <c r="F44" s="45">
        <v>125000000</v>
      </c>
      <c r="G44" s="45">
        <v>0</v>
      </c>
      <c r="H44" s="45">
        <v>0</v>
      </c>
      <c r="I44" s="45">
        <v>0</v>
      </c>
      <c r="J44" s="45">
        <v>20000</v>
      </c>
      <c r="K44" s="45">
        <v>0</v>
      </c>
      <c r="L44" s="45">
        <f t="shared" si="21"/>
        <v>20000</v>
      </c>
      <c r="M44" s="46">
        <f>+F44+L44</f>
        <v>125020000</v>
      </c>
      <c r="N44" s="52">
        <f t="shared" si="2"/>
        <v>1.5668615213168803E-5</v>
      </c>
      <c r="O44" s="45">
        <v>0</v>
      </c>
      <c r="P44" s="45">
        <v>124971428</v>
      </c>
      <c r="Q44" s="45">
        <f>M44-P44</f>
        <v>48572</v>
      </c>
      <c r="R44" s="45">
        <v>124957391.54000001</v>
      </c>
      <c r="S44" s="45">
        <f>+M44-R44</f>
        <v>62608.459999993443</v>
      </c>
      <c r="T44" s="45">
        <f>P44-R44</f>
        <v>14036.459999993443</v>
      </c>
      <c r="U44" s="45">
        <v>124957391.54000001</v>
      </c>
      <c r="V44" s="45">
        <f>+R44-U44</f>
        <v>0</v>
      </c>
      <c r="W44" s="45">
        <v>124957391.54000001</v>
      </c>
      <c r="X44" s="48">
        <f>+U44-W44</f>
        <v>0</v>
      </c>
      <c r="Y44" s="54">
        <f t="shared" si="4"/>
        <v>0.9994992124460087</v>
      </c>
      <c r="Z44" s="54">
        <f t="shared" si="5"/>
        <v>0.9994992124460087</v>
      </c>
      <c r="AA44" s="54">
        <f t="shared" si="6"/>
        <v>0.9994992124460087</v>
      </c>
      <c r="AB44" s="54">
        <f t="shared" si="42"/>
        <v>1</v>
      </c>
      <c r="AC44" s="178">
        <f t="shared" si="43"/>
        <v>1</v>
      </c>
    </row>
    <row r="45" spans="1:29" ht="42" customHeight="1" x14ac:dyDescent="0.25">
      <c r="A45" s="113" t="s">
        <v>110</v>
      </c>
      <c r="B45" s="32" t="s">
        <v>41</v>
      </c>
      <c r="C45" s="32">
        <v>20</v>
      </c>
      <c r="D45" s="32" t="s">
        <v>38</v>
      </c>
      <c r="E45" s="39" t="s">
        <v>111</v>
      </c>
      <c r="F45" s="59">
        <f>+F46+F47</f>
        <v>3000000</v>
      </c>
      <c r="G45" s="59">
        <f t="shared" ref="G45:M45" si="50">+G46+G47</f>
        <v>0</v>
      </c>
      <c r="H45" s="59">
        <f t="shared" si="50"/>
        <v>0</v>
      </c>
      <c r="I45" s="59">
        <f t="shared" si="50"/>
        <v>0</v>
      </c>
      <c r="J45" s="59">
        <f t="shared" si="50"/>
        <v>21500000</v>
      </c>
      <c r="K45" s="59">
        <f t="shared" si="50"/>
        <v>0</v>
      </c>
      <c r="L45" s="59">
        <f t="shared" si="21"/>
        <v>21500000</v>
      </c>
      <c r="M45" s="59">
        <f t="shared" si="50"/>
        <v>24500000</v>
      </c>
      <c r="N45" s="320">
        <f t="shared" si="2"/>
        <v>3.0705572926142674E-6</v>
      </c>
      <c r="O45" s="59">
        <f t="shared" ref="O45:X45" si="51">+O46+O47</f>
        <v>0</v>
      </c>
      <c r="P45" s="59">
        <f t="shared" si="51"/>
        <v>22500000</v>
      </c>
      <c r="Q45" s="59">
        <f t="shared" si="51"/>
        <v>2000000</v>
      </c>
      <c r="R45" s="59">
        <f t="shared" si="51"/>
        <v>1000000</v>
      </c>
      <c r="S45" s="59">
        <f t="shared" si="51"/>
        <v>23500000</v>
      </c>
      <c r="T45" s="59">
        <f t="shared" si="51"/>
        <v>21500000</v>
      </c>
      <c r="U45" s="59">
        <f t="shared" si="51"/>
        <v>1000000</v>
      </c>
      <c r="V45" s="59">
        <f t="shared" si="51"/>
        <v>0</v>
      </c>
      <c r="W45" s="59">
        <f t="shared" si="51"/>
        <v>1000000</v>
      </c>
      <c r="X45" s="59">
        <f t="shared" si="51"/>
        <v>0</v>
      </c>
      <c r="Y45" s="176">
        <f t="shared" si="4"/>
        <v>4.0816326530612242E-2</v>
      </c>
      <c r="Z45" s="176">
        <f t="shared" si="5"/>
        <v>4.0816326530612242E-2</v>
      </c>
      <c r="AA45" s="176">
        <f t="shared" si="6"/>
        <v>4.0816326530612242E-2</v>
      </c>
      <c r="AB45" s="176">
        <f t="shared" si="42"/>
        <v>1</v>
      </c>
      <c r="AC45" s="177">
        <f t="shared" si="43"/>
        <v>1</v>
      </c>
    </row>
    <row r="46" spans="1:29" ht="42" customHeight="1" x14ac:dyDescent="0.25">
      <c r="A46" s="114" t="s">
        <v>367</v>
      </c>
      <c r="B46" s="43" t="s">
        <v>41</v>
      </c>
      <c r="C46" s="43">
        <v>20</v>
      </c>
      <c r="D46" s="43" t="s">
        <v>38</v>
      </c>
      <c r="E46" s="39" t="s">
        <v>368</v>
      </c>
      <c r="F46" s="45">
        <v>0</v>
      </c>
      <c r="G46" s="45">
        <v>0</v>
      </c>
      <c r="H46" s="45">
        <v>0</v>
      </c>
      <c r="I46" s="45">
        <v>0</v>
      </c>
      <c r="J46" s="45">
        <v>21500000</v>
      </c>
      <c r="K46" s="45">
        <v>0</v>
      </c>
      <c r="L46" s="45">
        <f t="shared" si="21"/>
        <v>21500000</v>
      </c>
      <c r="M46" s="46">
        <f>+F46+L46</f>
        <v>21500000</v>
      </c>
      <c r="N46" s="50">
        <f t="shared" si="2"/>
        <v>2.6945706853553772E-6</v>
      </c>
      <c r="O46" s="45">
        <v>0</v>
      </c>
      <c r="P46" s="45">
        <v>21500000</v>
      </c>
      <c r="Q46" s="45">
        <f>M46-P46</f>
        <v>0</v>
      </c>
      <c r="R46" s="45">
        <v>0</v>
      </c>
      <c r="S46" s="45">
        <f>+M46-R46</f>
        <v>21500000</v>
      </c>
      <c r="T46" s="45">
        <f>P46-R46</f>
        <v>21500000</v>
      </c>
      <c r="U46" s="45">
        <v>0</v>
      </c>
      <c r="V46" s="45">
        <f>+R46-U46</f>
        <v>0</v>
      </c>
      <c r="W46" s="45">
        <v>0</v>
      </c>
      <c r="X46" s="48">
        <f>+U46-W46</f>
        <v>0</v>
      </c>
      <c r="Y46" s="54">
        <f t="shared" si="4"/>
        <v>0</v>
      </c>
      <c r="Z46" s="54">
        <f t="shared" si="5"/>
        <v>0</v>
      </c>
      <c r="AA46" s="54">
        <f t="shared" si="6"/>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0</v>
      </c>
      <c r="L47" s="45">
        <f t="shared" si="21"/>
        <v>0</v>
      </c>
      <c r="M47" s="46">
        <f>+F47+L47</f>
        <v>3000000</v>
      </c>
      <c r="N47" s="50">
        <f t="shared" si="2"/>
        <v>3.7598660725888984E-7</v>
      </c>
      <c r="O47" s="45">
        <v>0</v>
      </c>
      <c r="P47" s="45">
        <v>1000000</v>
      </c>
      <c r="Q47" s="45">
        <f>M47-P47</f>
        <v>2000000</v>
      </c>
      <c r="R47" s="45">
        <v>1000000</v>
      </c>
      <c r="S47" s="45">
        <f>+M47-R47</f>
        <v>2000000</v>
      </c>
      <c r="T47" s="45">
        <f>P47-R47</f>
        <v>0</v>
      </c>
      <c r="U47" s="45">
        <v>1000000</v>
      </c>
      <c r="V47" s="45">
        <f>+R47-U47</f>
        <v>0</v>
      </c>
      <c r="W47" s="45">
        <v>1000000</v>
      </c>
      <c r="X47" s="48">
        <f>+U47-W47</f>
        <v>0</v>
      </c>
      <c r="Y47" s="54">
        <f t="shared" si="4"/>
        <v>0.33333333333333331</v>
      </c>
      <c r="Z47" s="54">
        <f t="shared" si="5"/>
        <v>0.33333333333333331</v>
      </c>
      <c r="AA47" s="54">
        <f t="shared" si="6"/>
        <v>0.33333333333333331</v>
      </c>
      <c r="AB47" s="54">
        <f t="shared" si="42"/>
        <v>1</v>
      </c>
      <c r="AC47" s="178">
        <f t="shared" si="43"/>
        <v>1</v>
      </c>
    </row>
    <row r="48" spans="1:29" ht="42" customHeight="1" x14ac:dyDescent="0.25">
      <c r="A48" s="113" t="s">
        <v>114</v>
      </c>
      <c r="B48" s="32" t="s">
        <v>41</v>
      </c>
      <c r="C48" s="32">
        <v>20</v>
      </c>
      <c r="D48" s="32" t="s">
        <v>38</v>
      </c>
      <c r="E48" s="39" t="s">
        <v>115</v>
      </c>
      <c r="F48" s="62">
        <f t="shared" ref="F48:K48" si="52">+F49+F69</f>
        <v>22269242000</v>
      </c>
      <c r="G48" s="62">
        <f t="shared" si="52"/>
        <v>0</v>
      </c>
      <c r="H48" s="62">
        <f t="shared" si="52"/>
        <v>0</v>
      </c>
      <c r="I48" s="62">
        <f t="shared" si="52"/>
        <v>0</v>
      </c>
      <c r="J48" s="62">
        <f t="shared" si="52"/>
        <v>1191320734.3900001</v>
      </c>
      <c r="K48" s="62">
        <f t="shared" si="52"/>
        <v>1212840734.3899999</v>
      </c>
      <c r="L48" s="59">
        <f t="shared" si="21"/>
        <v>-21519999.999999762</v>
      </c>
      <c r="M48" s="62">
        <f>+M49+M69</f>
        <v>22247722000</v>
      </c>
      <c r="N48" s="319">
        <f t="shared" si="2"/>
        <v>2.7882818380063211E-3</v>
      </c>
      <c r="O48" s="62">
        <f t="shared" ref="O48:V48" si="53">+O49+O69</f>
        <v>0</v>
      </c>
      <c r="P48" s="62">
        <f>+P49+P69</f>
        <v>22166468436.860001</v>
      </c>
      <c r="Q48" s="62">
        <f>+Q49+Q69</f>
        <v>81253563.140000015</v>
      </c>
      <c r="R48" s="62">
        <f t="shared" si="53"/>
        <v>19423875721.360001</v>
      </c>
      <c r="S48" s="62">
        <f t="shared" si="53"/>
        <v>2809003755.5</v>
      </c>
      <c r="T48" s="62">
        <f t="shared" si="53"/>
        <v>2742592715.5</v>
      </c>
      <c r="U48" s="62">
        <f t="shared" si="53"/>
        <v>10281237914.919998</v>
      </c>
      <c r="V48" s="62">
        <f t="shared" si="53"/>
        <v>9142637806.4400024</v>
      </c>
      <c r="W48" s="62">
        <f>+W49+W69</f>
        <v>10135167049.92</v>
      </c>
      <c r="X48" s="62">
        <f>+X49+X69</f>
        <v>146070865</v>
      </c>
      <c r="Y48" s="176">
        <f t="shared" si="4"/>
        <v>0.87307256542310263</v>
      </c>
      <c r="Z48" s="176">
        <f t="shared" si="5"/>
        <v>0.4621254218710571</v>
      </c>
      <c r="AA48" s="176">
        <f t="shared" si="6"/>
        <v>0.45555976696940026</v>
      </c>
      <c r="AB48" s="176">
        <f t="shared" si="42"/>
        <v>0.52930929246082192</v>
      </c>
      <c r="AC48" s="177">
        <f t="shared" si="43"/>
        <v>0.98579248275268272</v>
      </c>
    </row>
    <row r="49" spans="1:29" ht="42" customHeight="1" x14ac:dyDescent="0.25">
      <c r="A49" s="113" t="s">
        <v>116</v>
      </c>
      <c r="B49" s="32" t="s">
        <v>41</v>
      </c>
      <c r="C49" s="32">
        <v>20</v>
      </c>
      <c r="D49" s="32" t="s">
        <v>38</v>
      </c>
      <c r="E49" s="39" t="s">
        <v>117</v>
      </c>
      <c r="F49" s="59">
        <f t="shared" ref="F49:K49" si="54">+F50+F54+F62</f>
        <v>533560629</v>
      </c>
      <c r="G49" s="59">
        <f t="shared" si="54"/>
        <v>0</v>
      </c>
      <c r="H49" s="59">
        <f t="shared" si="54"/>
        <v>0</v>
      </c>
      <c r="I49" s="59">
        <f t="shared" si="54"/>
        <v>0</v>
      </c>
      <c r="J49" s="59">
        <f t="shared" si="54"/>
        <v>170951757.15000001</v>
      </c>
      <c r="K49" s="59">
        <f t="shared" si="54"/>
        <v>89059023.349999994</v>
      </c>
      <c r="L49" s="59">
        <f t="shared" si="21"/>
        <v>81892733.800000012</v>
      </c>
      <c r="M49" s="59">
        <f>+M50+M54+M62</f>
        <v>615453362.79999995</v>
      </c>
      <c r="N49" s="319">
        <f t="shared" si="2"/>
        <v>7.7134073935082215E-5</v>
      </c>
      <c r="O49" s="59">
        <f t="shared" ref="O49:X49" si="55">+O50+O54+O62</f>
        <v>0</v>
      </c>
      <c r="P49" s="59">
        <f>+P50+P54+P62</f>
        <v>597541806.64999998</v>
      </c>
      <c r="Q49" s="59">
        <f>+Q50+Q54+Q62</f>
        <v>17911556.149999999</v>
      </c>
      <c r="R49" s="59">
        <f t="shared" si="55"/>
        <v>246053221.68000001</v>
      </c>
      <c r="S49" s="59">
        <f t="shared" si="55"/>
        <v>369400141.12</v>
      </c>
      <c r="T49" s="59">
        <f t="shared" si="55"/>
        <v>351488584.97000003</v>
      </c>
      <c r="U49" s="59">
        <f t="shared" si="55"/>
        <v>124574473.14000002</v>
      </c>
      <c r="V49" s="59">
        <f t="shared" si="55"/>
        <v>121478748.53999999</v>
      </c>
      <c r="W49" s="59">
        <f t="shared" si="55"/>
        <v>121052377.90000001</v>
      </c>
      <c r="X49" s="59">
        <f t="shared" si="55"/>
        <v>3522095.2400000044</v>
      </c>
      <c r="Y49" s="176">
        <f t="shared" si="4"/>
        <v>0.3997918226664372</v>
      </c>
      <c r="Z49" s="176">
        <f t="shared" si="5"/>
        <v>0.20241090660915312</v>
      </c>
      <c r="AA49" s="176">
        <f t="shared" si="6"/>
        <v>0.19668814116031996</v>
      </c>
      <c r="AB49" s="176">
        <f t="shared" si="42"/>
        <v>0.50629076217507551</v>
      </c>
      <c r="AC49" s="177">
        <f t="shared" si="43"/>
        <v>0.97172699068097368</v>
      </c>
    </row>
    <row r="50" spans="1:29" ht="66" customHeight="1" x14ac:dyDescent="0.25">
      <c r="A50" s="113" t="s">
        <v>118</v>
      </c>
      <c r="B50" s="32" t="s">
        <v>41</v>
      </c>
      <c r="C50" s="32">
        <v>20</v>
      </c>
      <c r="D50" s="32" t="s">
        <v>38</v>
      </c>
      <c r="E50" s="39" t="s">
        <v>119</v>
      </c>
      <c r="F50" s="59">
        <f t="shared" ref="F50:K50" si="56">+F51+F52+F53</f>
        <v>231500000</v>
      </c>
      <c r="G50" s="59">
        <f t="shared" si="56"/>
        <v>0</v>
      </c>
      <c r="H50" s="59">
        <f t="shared" si="56"/>
        <v>0</v>
      </c>
      <c r="I50" s="59">
        <f t="shared" si="56"/>
        <v>0</v>
      </c>
      <c r="J50" s="59">
        <f t="shared" si="56"/>
        <v>32150530</v>
      </c>
      <c r="K50" s="59">
        <f t="shared" si="56"/>
        <v>30331613.02</v>
      </c>
      <c r="L50" s="59">
        <f t="shared" si="21"/>
        <v>1818916.9800000004</v>
      </c>
      <c r="M50" s="59">
        <f>+M51+M52+M53</f>
        <v>233318916.98000002</v>
      </c>
      <c r="N50" s="319">
        <f t="shared" si="2"/>
        <v>2.9241596001542932E-5</v>
      </c>
      <c r="O50" s="59">
        <f t="shared" ref="O50:X50" si="57">+O51+O52+O53</f>
        <v>0</v>
      </c>
      <c r="P50" s="59">
        <f>+P51+P52+P53</f>
        <v>227389498.18000001</v>
      </c>
      <c r="Q50" s="59">
        <f>+Q51+Q52+Q53</f>
        <v>5929418.799999997</v>
      </c>
      <c r="R50" s="59">
        <f t="shared" si="57"/>
        <v>55378458.649999999</v>
      </c>
      <c r="S50" s="59">
        <f t="shared" si="57"/>
        <v>177940458.33000001</v>
      </c>
      <c r="T50" s="59">
        <f t="shared" si="57"/>
        <v>172011039.53</v>
      </c>
      <c r="U50" s="59">
        <f t="shared" si="57"/>
        <v>35264008.710000001</v>
      </c>
      <c r="V50" s="59">
        <f t="shared" si="57"/>
        <v>20114449.939999998</v>
      </c>
      <c r="W50" s="59">
        <f t="shared" si="57"/>
        <v>35193427.509999998</v>
      </c>
      <c r="X50" s="59">
        <f t="shared" si="57"/>
        <v>70581.20000000298</v>
      </c>
      <c r="Y50" s="176">
        <f t="shared" si="4"/>
        <v>0.23735091593429183</v>
      </c>
      <c r="Z50" s="176">
        <f t="shared" si="5"/>
        <v>0.15114080403957478</v>
      </c>
      <c r="AA50" s="176">
        <f t="shared" si="6"/>
        <v>0.15083829449206967</v>
      </c>
      <c r="AB50" s="176">
        <f t="shared" si="42"/>
        <v>0.63678205514663599</v>
      </c>
      <c r="AC50" s="177">
        <f t="shared" si="43"/>
        <v>0.99799849187367096</v>
      </c>
    </row>
    <row r="51" spans="1:29" ht="66" customHeight="1" x14ac:dyDescent="0.25">
      <c r="A51" s="114" t="s">
        <v>120</v>
      </c>
      <c r="B51" s="43" t="s">
        <v>41</v>
      </c>
      <c r="C51" s="43">
        <v>20</v>
      </c>
      <c r="D51" s="43" t="s">
        <v>38</v>
      </c>
      <c r="E51" s="44" t="s">
        <v>121</v>
      </c>
      <c r="F51" s="45">
        <v>101000000</v>
      </c>
      <c r="G51" s="45">
        <v>0</v>
      </c>
      <c r="H51" s="45">
        <v>0</v>
      </c>
      <c r="I51" s="45">
        <v>0</v>
      </c>
      <c r="J51" s="45">
        <v>0</v>
      </c>
      <c r="K51" s="45">
        <v>22391613.02</v>
      </c>
      <c r="L51" s="45">
        <f t="shared" si="21"/>
        <v>-22391613.02</v>
      </c>
      <c r="M51" s="46">
        <f>+F51+L51</f>
        <v>78608386.980000004</v>
      </c>
      <c r="N51" s="52">
        <f t="shared" si="2"/>
        <v>9.8519002409013638E-6</v>
      </c>
      <c r="O51" s="45">
        <v>0</v>
      </c>
      <c r="P51" s="45">
        <v>73678968.180000007</v>
      </c>
      <c r="Q51" s="45">
        <f>M51-P51</f>
        <v>4929418.799999997</v>
      </c>
      <c r="R51" s="45">
        <v>52875865.969999999</v>
      </c>
      <c r="S51" s="45">
        <f>+M51-R51</f>
        <v>25732521.010000005</v>
      </c>
      <c r="T51" s="45">
        <f>P51-R51</f>
        <v>20803102.210000008</v>
      </c>
      <c r="U51" s="45">
        <v>34141332.030000001</v>
      </c>
      <c r="V51" s="45">
        <f>+R51-U51</f>
        <v>18734533.939999998</v>
      </c>
      <c r="W51" s="45">
        <v>34070750.829999998</v>
      </c>
      <c r="X51" s="48">
        <f>+U51-W51</f>
        <v>70581.20000000298</v>
      </c>
      <c r="Y51" s="54">
        <f t="shared" si="4"/>
        <v>0.67264916634726235</v>
      </c>
      <c r="Z51" s="54">
        <f t="shared" si="5"/>
        <v>0.43432174786497568</v>
      </c>
      <c r="AA51" s="54">
        <f t="shared" si="6"/>
        <v>0.43342386402952748</v>
      </c>
      <c r="AB51" s="54">
        <f t="shared" si="42"/>
        <v>0.64568837604230733</v>
      </c>
      <c r="AC51" s="178">
        <f t="shared" si="43"/>
        <v>0.99793267585640821</v>
      </c>
    </row>
    <row r="52" spans="1:29" ht="42" customHeight="1" x14ac:dyDescent="0.25">
      <c r="A52" s="114" t="s">
        <v>122</v>
      </c>
      <c r="B52" s="43" t="s">
        <v>41</v>
      </c>
      <c r="C52" s="43">
        <v>20</v>
      </c>
      <c r="D52" s="43" t="s">
        <v>38</v>
      </c>
      <c r="E52" s="44" t="s">
        <v>123</v>
      </c>
      <c r="F52" s="45">
        <v>2500000</v>
      </c>
      <c r="G52" s="45">
        <v>0</v>
      </c>
      <c r="H52" s="45">
        <v>0</v>
      </c>
      <c r="I52" s="45">
        <v>0</v>
      </c>
      <c r="J52" s="45">
        <f>1609280+606000</f>
        <v>2215280</v>
      </c>
      <c r="K52" s="45">
        <v>0</v>
      </c>
      <c r="L52" s="45">
        <f t="shared" si="21"/>
        <v>2215280</v>
      </c>
      <c r="M52" s="46">
        <f>+F52+L52</f>
        <v>4715280</v>
      </c>
      <c r="N52" s="50">
        <f t="shared" si="2"/>
        <v>5.9096070982523278E-7</v>
      </c>
      <c r="O52" s="45">
        <v>0</v>
      </c>
      <c r="P52" s="45">
        <v>3715280</v>
      </c>
      <c r="Q52" s="45">
        <f>M52-P52</f>
        <v>1000000</v>
      </c>
      <c r="R52" s="45">
        <v>2499575.6800000002</v>
      </c>
      <c r="S52" s="45">
        <f>+M52-R52</f>
        <v>2215704.3199999998</v>
      </c>
      <c r="T52" s="45">
        <f>P52-R52</f>
        <v>1215704.3199999998</v>
      </c>
      <c r="U52" s="45">
        <v>1119659.68</v>
      </c>
      <c r="V52" s="45">
        <f>+R52-U52</f>
        <v>1379916.0000000002</v>
      </c>
      <c r="W52" s="45">
        <v>1119659.68</v>
      </c>
      <c r="X52" s="48">
        <f>+U52-W52</f>
        <v>0</v>
      </c>
      <c r="Y52" s="54">
        <f t="shared" si="4"/>
        <v>0.53010121986393177</v>
      </c>
      <c r="Z52" s="54">
        <f t="shared" si="5"/>
        <v>0.23745348738569075</v>
      </c>
      <c r="AA52" s="54">
        <f t="shared" si="6"/>
        <v>0.23745348738569075</v>
      </c>
      <c r="AB52" s="54">
        <f t="shared" si="42"/>
        <v>0.44793989994333755</v>
      </c>
      <c r="AC52" s="178">
        <f t="shared" si="43"/>
        <v>1</v>
      </c>
    </row>
    <row r="53" spans="1:29" ht="42" customHeight="1" x14ac:dyDescent="0.25">
      <c r="A53" s="114" t="s">
        <v>124</v>
      </c>
      <c r="B53" s="43" t="s">
        <v>41</v>
      </c>
      <c r="C53" s="43">
        <v>20</v>
      </c>
      <c r="D53" s="43" t="s">
        <v>38</v>
      </c>
      <c r="E53" s="44" t="s">
        <v>125</v>
      </c>
      <c r="F53" s="45">
        <v>128000000</v>
      </c>
      <c r="G53" s="45">
        <v>0</v>
      </c>
      <c r="H53" s="45">
        <v>0</v>
      </c>
      <c r="I53" s="45">
        <v>0</v>
      </c>
      <c r="J53" s="45">
        <v>29935250</v>
      </c>
      <c r="K53" s="45">
        <f>4000000+3940000</f>
        <v>7940000</v>
      </c>
      <c r="L53" s="45">
        <f t="shared" si="21"/>
        <v>21995250</v>
      </c>
      <c r="M53" s="46">
        <f>+F53+L53</f>
        <v>149995250</v>
      </c>
      <c r="N53" s="52">
        <f t="shared" si="2"/>
        <v>1.8798735050816335E-5</v>
      </c>
      <c r="O53" s="45">
        <v>0</v>
      </c>
      <c r="P53" s="45">
        <v>149995250</v>
      </c>
      <c r="Q53" s="45">
        <f>M53-P53</f>
        <v>0</v>
      </c>
      <c r="R53" s="45">
        <v>3017</v>
      </c>
      <c r="S53" s="45">
        <f>+M53-R53</f>
        <v>149992233</v>
      </c>
      <c r="T53" s="45">
        <f>P53-R53</f>
        <v>149992233</v>
      </c>
      <c r="U53" s="45">
        <v>3017</v>
      </c>
      <c r="V53" s="45">
        <f>+R53-U53</f>
        <v>0</v>
      </c>
      <c r="W53" s="45">
        <v>3017</v>
      </c>
      <c r="X53" s="48">
        <f>+U53-W53</f>
        <v>0</v>
      </c>
      <c r="Y53" s="182">
        <f t="shared" si="4"/>
        <v>2.0113970275725398E-5</v>
      </c>
      <c r="Z53" s="182">
        <f t="shared" si="5"/>
        <v>2.0113970275725398E-5</v>
      </c>
      <c r="AA53" s="182">
        <f t="shared" si="6"/>
        <v>2.0113970275725398E-5</v>
      </c>
      <c r="AB53" s="54">
        <f t="shared" si="42"/>
        <v>1</v>
      </c>
      <c r="AC53" s="178">
        <f t="shared" si="43"/>
        <v>1</v>
      </c>
    </row>
    <row r="54" spans="1:29" ht="67.5" customHeight="1" x14ac:dyDescent="0.25">
      <c r="A54" s="180" t="s">
        <v>126</v>
      </c>
      <c r="B54" s="32" t="s">
        <v>41</v>
      </c>
      <c r="C54" s="32">
        <v>20</v>
      </c>
      <c r="D54" s="32" t="s">
        <v>38</v>
      </c>
      <c r="E54" s="39" t="s">
        <v>127</v>
      </c>
      <c r="F54" s="59">
        <f t="shared" ref="F54:K54" si="58">SUM(F55:F61)</f>
        <v>281060629</v>
      </c>
      <c r="G54" s="59">
        <f t="shared" si="58"/>
        <v>0</v>
      </c>
      <c r="H54" s="59">
        <f t="shared" si="58"/>
        <v>0</v>
      </c>
      <c r="I54" s="59">
        <f t="shared" si="58"/>
        <v>0</v>
      </c>
      <c r="J54" s="59">
        <f t="shared" si="58"/>
        <v>82445162.150000006</v>
      </c>
      <c r="K54" s="59">
        <f t="shared" si="58"/>
        <v>39450307.009999998</v>
      </c>
      <c r="L54" s="59">
        <f t="shared" si="21"/>
        <v>42994855.140000008</v>
      </c>
      <c r="M54" s="59">
        <f>SUM(M55:M61)</f>
        <v>324055484.13999999</v>
      </c>
      <c r="N54" s="319">
        <f t="shared" si="2"/>
        <v>4.0613507348478529E-5</v>
      </c>
      <c r="O54" s="59">
        <f t="shared" ref="O54:X54" si="59">SUM(O55:O61)</f>
        <v>0</v>
      </c>
      <c r="P54" s="59">
        <f>SUM(P55:P61)</f>
        <v>316692052.87</v>
      </c>
      <c r="Q54" s="59">
        <f>SUM(Q55:Q61)</f>
        <v>7363431.2699999996</v>
      </c>
      <c r="R54" s="59">
        <f t="shared" si="59"/>
        <v>145683841.31</v>
      </c>
      <c r="S54" s="59">
        <f t="shared" si="59"/>
        <v>178371642.83000001</v>
      </c>
      <c r="T54" s="59">
        <f t="shared" si="59"/>
        <v>171008211.56000003</v>
      </c>
      <c r="U54" s="59">
        <f t="shared" si="59"/>
        <v>68874522.710000008</v>
      </c>
      <c r="V54" s="59">
        <f t="shared" si="59"/>
        <v>76809318.599999994</v>
      </c>
      <c r="W54" s="59">
        <f t="shared" si="59"/>
        <v>68493103.109999999</v>
      </c>
      <c r="X54" s="59">
        <f t="shared" si="59"/>
        <v>381419.60000000009</v>
      </c>
      <c r="Y54" s="176">
        <f t="shared" si="4"/>
        <v>0.44956449879756077</v>
      </c>
      <c r="Z54" s="176">
        <f t="shared" si="5"/>
        <v>0.21253929058717769</v>
      </c>
      <c r="AA54" s="176">
        <f t="shared" si="6"/>
        <v>0.21136227116097589</v>
      </c>
      <c r="AB54" s="176">
        <f t="shared" si="42"/>
        <v>0.47276706936524426</v>
      </c>
      <c r="AC54" s="177">
        <f t="shared" si="43"/>
        <v>0.99446210899194176</v>
      </c>
    </row>
    <row r="55" spans="1:29" ht="70.5" customHeight="1" x14ac:dyDescent="0.25">
      <c r="A55" s="181" t="s">
        <v>128</v>
      </c>
      <c r="B55" s="43" t="s">
        <v>41</v>
      </c>
      <c r="C55" s="43">
        <v>20</v>
      </c>
      <c r="D55" s="43" t="s">
        <v>38</v>
      </c>
      <c r="E55" s="44" t="s">
        <v>129</v>
      </c>
      <c r="F55" s="45">
        <v>120811603</v>
      </c>
      <c r="G55" s="45">
        <v>0</v>
      </c>
      <c r="H55" s="45">
        <v>0</v>
      </c>
      <c r="I55" s="45">
        <v>0</v>
      </c>
      <c r="J55" s="45">
        <f>430000+36181250.15</f>
        <v>36611250.149999999</v>
      </c>
      <c r="K55" s="45">
        <v>10400000</v>
      </c>
      <c r="L55" s="45">
        <f t="shared" si="21"/>
        <v>26211250.149999999</v>
      </c>
      <c r="M55" s="46">
        <f t="shared" ref="M55:M61" si="60">+F55+L55</f>
        <v>147022853.15000001</v>
      </c>
      <c r="N55" s="52">
        <f t="shared" si="2"/>
        <v>1.8426207915130163E-5</v>
      </c>
      <c r="O55" s="45">
        <v>0</v>
      </c>
      <c r="P55" s="45">
        <v>145022853.15000001</v>
      </c>
      <c r="Q55" s="45">
        <f t="shared" ref="Q55:Q61" si="61">M55-P55</f>
        <v>2000000</v>
      </c>
      <c r="R55" s="45">
        <v>11806607.529999999</v>
      </c>
      <c r="S55" s="45">
        <f t="shared" ref="S55:S61" si="62">+M55-R55</f>
        <v>135216245.62</v>
      </c>
      <c r="T55" s="45">
        <f t="shared" ref="T55:T61" si="63">P55-R55</f>
        <v>133216245.62</v>
      </c>
      <c r="U55" s="45">
        <v>6266044.9800000004</v>
      </c>
      <c r="V55" s="45">
        <f t="shared" ref="V55:V61" si="64">+R55-U55</f>
        <v>5540562.5499999989</v>
      </c>
      <c r="W55" s="45">
        <v>6266044.9800000004</v>
      </c>
      <c r="X55" s="48">
        <f t="shared" ref="X55:X61" si="65">+U55-W55</f>
        <v>0</v>
      </c>
      <c r="Y55" s="54">
        <f t="shared" si="4"/>
        <v>8.0304573588667286E-2</v>
      </c>
      <c r="Z55" s="54">
        <f t="shared" si="5"/>
        <v>4.2619530540650513E-2</v>
      </c>
      <c r="AA55" s="54">
        <f t="shared" si="6"/>
        <v>4.2619530540650513E-2</v>
      </c>
      <c r="AB55" s="54">
        <f t="shared" si="42"/>
        <v>0.53072357695284555</v>
      </c>
      <c r="AC55" s="178">
        <f t="shared" si="43"/>
        <v>1</v>
      </c>
    </row>
    <row r="56" spans="1:29" ht="70.5" customHeight="1" x14ac:dyDescent="0.25">
      <c r="A56" s="181" t="s">
        <v>130</v>
      </c>
      <c r="B56" s="43" t="s">
        <v>41</v>
      </c>
      <c r="C56" s="43">
        <v>20</v>
      </c>
      <c r="D56" s="43" t="s">
        <v>38</v>
      </c>
      <c r="E56" s="44" t="s">
        <v>131</v>
      </c>
      <c r="F56" s="45">
        <v>70953204</v>
      </c>
      <c r="G56" s="45">
        <v>0</v>
      </c>
      <c r="H56" s="45">
        <v>0</v>
      </c>
      <c r="I56" s="45">
        <v>0</v>
      </c>
      <c r="J56" s="45">
        <v>0</v>
      </c>
      <c r="K56" s="45">
        <v>8169217.0099999998</v>
      </c>
      <c r="L56" s="45">
        <f t="shared" si="21"/>
        <v>-8169217.0099999998</v>
      </c>
      <c r="M56" s="46">
        <f t="shared" si="60"/>
        <v>62783986.990000002</v>
      </c>
      <c r="N56" s="52">
        <f t="shared" si="2"/>
        <v>7.8686460861854604E-6</v>
      </c>
      <c r="O56" s="45">
        <v>0</v>
      </c>
      <c r="P56" s="45">
        <v>59783986.990000002</v>
      </c>
      <c r="Q56" s="45">
        <f t="shared" si="61"/>
        <v>3000000</v>
      </c>
      <c r="R56" s="45">
        <v>59781143.909999996</v>
      </c>
      <c r="S56" s="45">
        <f t="shared" si="62"/>
        <v>3002843.0800000057</v>
      </c>
      <c r="T56" s="45">
        <f t="shared" si="63"/>
        <v>2843.0800000056624</v>
      </c>
      <c r="U56" s="45">
        <v>39600972.450000003</v>
      </c>
      <c r="V56" s="45">
        <f t="shared" si="64"/>
        <v>20180171.459999993</v>
      </c>
      <c r="W56" s="45">
        <v>39600972.450000003</v>
      </c>
      <c r="X56" s="48">
        <f t="shared" si="65"/>
        <v>0</v>
      </c>
      <c r="Y56" s="54">
        <f t="shared" si="4"/>
        <v>0.95217183195966371</v>
      </c>
      <c r="Z56" s="54">
        <f t="shared" si="5"/>
        <v>0.63074956447585107</v>
      </c>
      <c r="AA56" s="54">
        <f t="shared" si="6"/>
        <v>0.63074956447585107</v>
      </c>
      <c r="AB56" s="54">
        <f t="shared" si="42"/>
        <v>0.66243249727069342</v>
      </c>
      <c r="AC56" s="178">
        <f t="shared" si="43"/>
        <v>1</v>
      </c>
    </row>
    <row r="57" spans="1:29" ht="70.5" customHeight="1" x14ac:dyDescent="0.25">
      <c r="A57" s="181" t="s">
        <v>373</v>
      </c>
      <c r="B57" s="43" t="s">
        <v>41</v>
      </c>
      <c r="C57" s="43">
        <v>20</v>
      </c>
      <c r="D57" s="43" t="s">
        <v>38</v>
      </c>
      <c r="E57" s="44" t="s">
        <v>374</v>
      </c>
      <c r="F57" s="45">
        <v>0</v>
      </c>
      <c r="G57" s="45">
        <v>0</v>
      </c>
      <c r="H57" s="45">
        <v>0</v>
      </c>
      <c r="I57" s="45">
        <v>0</v>
      </c>
      <c r="J57" s="45">
        <v>140280</v>
      </c>
      <c r="K57" s="45">
        <v>0</v>
      </c>
      <c r="L57" s="45">
        <f t="shared" si="21"/>
        <v>140280</v>
      </c>
      <c r="M57" s="46">
        <f t="shared" si="60"/>
        <v>140280</v>
      </c>
      <c r="N57" s="52">
        <f t="shared" si="2"/>
        <v>1.7581133755425689E-8</v>
      </c>
      <c r="O57" s="45">
        <v>0</v>
      </c>
      <c r="P57" s="45">
        <v>140280</v>
      </c>
      <c r="Q57" s="45">
        <f t="shared" si="61"/>
        <v>0</v>
      </c>
      <c r="R57" s="45">
        <v>140280</v>
      </c>
      <c r="S57" s="45">
        <f t="shared" si="62"/>
        <v>0</v>
      </c>
      <c r="T57" s="45">
        <f t="shared" si="63"/>
        <v>0</v>
      </c>
      <c r="U57" s="45">
        <v>0</v>
      </c>
      <c r="V57" s="45">
        <f t="shared" si="64"/>
        <v>140280</v>
      </c>
      <c r="W57" s="45">
        <v>0</v>
      </c>
      <c r="X57" s="48">
        <f t="shared" si="65"/>
        <v>0</v>
      </c>
      <c r="Y57" s="54">
        <f t="shared" si="4"/>
        <v>1</v>
      </c>
      <c r="Z57" s="54">
        <f t="shared" si="5"/>
        <v>0</v>
      </c>
      <c r="AA57" s="54">
        <f t="shared" si="6"/>
        <v>0</v>
      </c>
      <c r="AB57" s="54">
        <f t="shared" si="42"/>
        <v>0</v>
      </c>
      <c r="AC57" s="178" t="s">
        <v>40</v>
      </c>
    </row>
    <row r="58" spans="1:29" ht="70.5" customHeight="1" x14ac:dyDescent="0.25">
      <c r="A58" s="181" t="s">
        <v>132</v>
      </c>
      <c r="B58" s="43" t="s">
        <v>41</v>
      </c>
      <c r="C58" s="43">
        <v>20</v>
      </c>
      <c r="D58" s="43" t="s">
        <v>38</v>
      </c>
      <c r="E58" s="44" t="s">
        <v>133</v>
      </c>
      <c r="F58" s="45">
        <v>6525046</v>
      </c>
      <c r="G58" s="45">
        <v>0</v>
      </c>
      <c r="H58" s="45">
        <v>0</v>
      </c>
      <c r="I58" s="45">
        <v>0</v>
      </c>
      <c r="J58" s="45">
        <f>8458533+3500000+10000000</f>
        <v>21958533</v>
      </c>
      <c r="K58" s="45">
        <v>9216500</v>
      </c>
      <c r="L58" s="45">
        <f t="shared" si="21"/>
        <v>12742033</v>
      </c>
      <c r="M58" s="46">
        <f t="shared" si="60"/>
        <v>19267079</v>
      </c>
      <c r="N58" s="51">
        <f t="shared" si="2"/>
        <v>2.4147212216663347E-6</v>
      </c>
      <c r="O58" s="45">
        <v>0</v>
      </c>
      <c r="P58" s="45">
        <v>18403647.73</v>
      </c>
      <c r="Q58" s="45">
        <f t="shared" si="61"/>
        <v>863431.26999999955</v>
      </c>
      <c r="R58" s="45">
        <v>14623908.550000001</v>
      </c>
      <c r="S58" s="45">
        <f t="shared" si="62"/>
        <v>4643170.4499999993</v>
      </c>
      <c r="T58" s="45">
        <f t="shared" si="63"/>
        <v>3779739.1799999997</v>
      </c>
      <c r="U58" s="45">
        <v>4118576.5</v>
      </c>
      <c r="V58" s="45">
        <f t="shared" si="64"/>
        <v>10505332.050000001</v>
      </c>
      <c r="W58" s="45">
        <v>3737156.9</v>
      </c>
      <c r="X58" s="48">
        <f t="shared" si="65"/>
        <v>381419.60000000009</v>
      </c>
      <c r="Y58" s="54">
        <f t="shared" si="4"/>
        <v>0.75901015146094541</v>
      </c>
      <c r="Z58" s="54">
        <f t="shared" si="5"/>
        <v>0.21376237155616584</v>
      </c>
      <c r="AA58" s="54">
        <f t="shared" si="6"/>
        <v>0.19396593017550817</v>
      </c>
      <c r="AB58" s="54">
        <f t="shared" si="42"/>
        <v>0.2816330863885223</v>
      </c>
      <c r="AC58" s="178">
        <f t="shared" si="43"/>
        <v>0.90739042967879802</v>
      </c>
    </row>
    <row r="59" spans="1:29" ht="42" customHeight="1" x14ac:dyDescent="0.25">
      <c r="A59" s="181" t="s">
        <v>134</v>
      </c>
      <c r="B59" s="43" t="s">
        <v>41</v>
      </c>
      <c r="C59" s="43">
        <v>20</v>
      </c>
      <c r="D59" s="43" t="s">
        <v>38</v>
      </c>
      <c r="E59" s="44" t="s">
        <v>135</v>
      </c>
      <c r="F59" s="45">
        <v>45441533</v>
      </c>
      <c r="G59" s="45">
        <v>0</v>
      </c>
      <c r="H59" s="45">
        <v>0</v>
      </c>
      <c r="I59" s="45">
        <v>0</v>
      </c>
      <c r="J59" s="45">
        <v>7357946</v>
      </c>
      <c r="K59" s="45">
        <v>4545702</v>
      </c>
      <c r="L59" s="45">
        <f t="shared" si="21"/>
        <v>2812244</v>
      </c>
      <c r="M59" s="46">
        <f t="shared" si="60"/>
        <v>48253777</v>
      </c>
      <c r="N59" s="51">
        <f t="shared" si="2"/>
        <v>6.0475913005523507E-6</v>
      </c>
      <c r="O59" s="45">
        <v>0</v>
      </c>
      <c r="P59" s="45">
        <v>48253777</v>
      </c>
      <c r="Q59" s="45">
        <f t="shared" si="61"/>
        <v>0</v>
      </c>
      <c r="R59" s="45">
        <v>29413257.359999999</v>
      </c>
      <c r="S59" s="45">
        <f t="shared" si="62"/>
        <v>18840519.640000001</v>
      </c>
      <c r="T59" s="45">
        <f t="shared" si="63"/>
        <v>18840519.640000001</v>
      </c>
      <c r="U59" s="45">
        <v>11660355.82</v>
      </c>
      <c r="V59" s="45">
        <f t="shared" si="64"/>
        <v>17752901.539999999</v>
      </c>
      <c r="W59" s="45">
        <v>11660355.82</v>
      </c>
      <c r="X59" s="48">
        <f t="shared" si="65"/>
        <v>0</v>
      </c>
      <c r="Y59" s="54">
        <f t="shared" si="4"/>
        <v>0.60955347308874908</v>
      </c>
      <c r="Z59" s="54">
        <f t="shared" si="5"/>
        <v>0.24164648955873444</v>
      </c>
      <c r="AA59" s="54">
        <f t="shared" si="6"/>
        <v>0.24164648955873444</v>
      </c>
      <c r="AB59" s="54">
        <f t="shared" si="42"/>
        <v>0.3964319788619291</v>
      </c>
      <c r="AC59" s="178">
        <f t="shared" si="43"/>
        <v>1</v>
      </c>
    </row>
    <row r="60" spans="1:29" ht="42" customHeight="1" x14ac:dyDescent="0.25">
      <c r="A60" s="181" t="s">
        <v>136</v>
      </c>
      <c r="B60" s="43" t="s">
        <v>41</v>
      </c>
      <c r="C60" s="43">
        <v>20</v>
      </c>
      <c r="D60" s="43" t="s">
        <v>38</v>
      </c>
      <c r="E60" s="44" t="s">
        <v>137</v>
      </c>
      <c r="F60" s="45">
        <v>1000000</v>
      </c>
      <c r="G60" s="45">
        <v>0</v>
      </c>
      <c r="H60" s="45">
        <v>0</v>
      </c>
      <c r="I60" s="45">
        <v>0</v>
      </c>
      <c r="J60" s="45">
        <f>12577153+3000000</f>
        <v>15577153</v>
      </c>
      <c r="K60" s="45">
        <v>3000000</v>
      </c>
      <c r="L60" s="45">
        <f t="shared" si="21"/>
        <v>12577153</v>
      </c>
      <c r="M60" s="46">
        <f t="shared" si="60"/>
        <v>13577153</v>
      </c>
      <c r="N60" s="50">
        <f t="shared" si="2"/>
        <v>1.7016092309016195E-6</v>
      </c>
      <c r="O60" s="45">
        <v>0</v>
      </c>
      <c r="P60" s="45">
        <v>13577153</v>
      </c>
      <c r="Q60" s="45">
        <f t="shared" si="61"/>
        <v>0</v>
      </c>
      <c r="R60" s="45">
        <v>13094403.359999999</v>
      </c>
      <c r="S60" s="45">
        <f t="shared" si="62"/>
        <v>482749.6400000006</v>
      </c>
      <c r="T60" s="45">
        <f t="shared" si="63"/>
        <v>482749.6400000006</v>
      </c>
      <c r="U60" s="45">
        <v>353965.36</v>
      </c>
      <c r="V60" s="45">
        <f t="shared" si="64"/>
        <v>12740438</v>
      </c>
      <c r="W60" s="45">
        <v>353965.36</v>
      </c>
      <c r="X60" s="48">
        <f t="shared" si="65"/>
        <v>0</v>
      </c>
      <c r="Y60" s="54">
        <f t="shared" si="4"/>
        <v>0.96444397142758864</v>
      </c>
      <c r="Z60" s="54">
        <f t="shared" si="5"/>
        <v>2.6070661500242353E-2</v>
      </c>
      <c r="AA60" s="54">
        <f t="shared" si="6"/>
        <v>2.6070661500242353E-2</v>
      </c>
      <c r="AB60" s="54">
        <f t="shared" si="42"/>
        <v>2.7031805136022633E-2</v>
      </c>
      <c r="AC60" s="178">
        <f t="shared" si="43"/>
        <v>1</v>
      </c>
    </row>
    <row r="61" spans="1:29" ht="42" customHeight="1" x14ac:dyDescent="0.25">
      <c r="A61" s="181" t="s">
        <v>138</v>
      </c>
      <c r="B61" s="43" t="s">
        <v>41</v>
      </c>
      <c r="C61" s="43">
        <v>20</v>
      </c>
      <c r="D61" s="43" t="s">
        <v>38</v>
      </c>
      <c r="E61" s="44" t="s">
        <v>139</v>
      </c>
      <c r="F61" s="45">
        <v>36329243</v>
      </c>
      <c r="G61" s="45">
        <v>0</v>
      </c>
      <c r="H61" s="45">
        <v>0</v>
      </c>
      <c r="I61" s="45">
        <v>0</v>
      </c>
      <c r="J61" s="45">
        <v>800000</v>
      </c>
      <c r="K61" s="45">
        <v>4118888</v>
      </c>
      <c r="L61" s="45">
        <f t="shared" si="21"/>
        <v>-3318888</v>
      </c>
      <c r="M61" s="46">
        <f t="shared" si="60"/>
        <v>33010355</v>
      </c>
      <c r="N61" s="51">
        <f t="shared" si="2"/>
        <v>4.1371504602871775E-6</v>
      </c>
      <c r="O61" s="45">
        <v>0</v>
      </c>
      <c r="P61" s="45">
        <v>31510355</v>
      </c>
      <c r="Q61" s="45">
        <f t="shared" si="61"/>
        <v>1500000</v>
      </c>
      <c r="R61" s="45">
        <v>16824240.600000001</v>
      </c>
      <c r="S61" s="45">
        <f t="shared" si="62"/>
        <v>16186114.399999999</v>
      </c>
      <c r="T61" s="45">
        <f t="shared" si="63"/>
        <v>14686114.399999999</v>
      </c>
      <c r="U61" s="45">
        <v>6874607.5999999996</v>
      </c>
      <c r="V61" s="45">
        <f t="shared" si="64"/>
        <v>9949633.0000000019</v>
      </c>
      <c r="W61" s="45">
        <v>6874607.5999999996</v>
      </c>
      <c r="X61" s="48">
        <f t="shared" si="65"/>
        <v>0</v>
      </c>
      <c r="Y61" s="54">
        <f t="shared" si="4"/>
        <v>0.50966554585674717</v>
      </c>
      <c r="Z61" s="54">
        <f t="shared" si="5"/>
        <v>0.20825609418620308</v>
      </c>
      <c r="AA61" s="54">
        <f t="shared" si="6"/>
        <v>0.20825609418620308</v>
      </c>
      <c r="AB61" s="54">
        <f t="shared" si="42"/>
        <v>0.40861324819617706</v>
      </c>
      <c r="AC61" s="178">
        <f t="shared" si="43"/>
        <v>1</v>
      </c>
    </row>
    <row r="62" spans="1:29" ht="42" customHeight="1" x14ac:dyDescent="0.25">
      <c r="A62" s="113" t="s">
        <v>140</v>
      </c>
      <c r="B62" s="32" t="s">
        <v>41</v>
      </c>
      <c r="C62" s="32">
        <v>20</v>
      </c>
      <c r="D62" s="32" t="s">
        <v>38</v>
      </c>
      <c r="E62" s="39" t="s">
        <v>141</v>
      </c>
      <c r="F62" s="59">
        <f>+F65+F66+F67+F63+F64+F68</f>
        <v>21000000</v>
      </c>
      <c r="G62" s="59">
        <f t="shared" ref="G62:K62" si="66">+G65+G66+G67+G63+G64+G68</f>
        <v>0</v>
      </c>
      <c r="H62" s="59">
        <f t="shared" si="66"/>
        <v>0</v>
      </c>
      <c r="I62" s="59">
        <f t="shared" si="66"/>
        <v>0</v>
      </c>
      <c r="J62" s="59">
        <f t="shared" si="66"/>
        <v>56356065</v>
      </c>
      <c r="K62" s="59">
        <f t="shared" si="66"/>
        <v>19277103.32</v>
      </c>
      <c r="L62" s="59">
        <f t="shared" si="21"/>
        <v>37078961.68</v>
      </c>
      <c r="M62" s="59">
        <f>+M65+M66+M67+M63+M64+M68</f>
        <v>58078961.68</v>
      </c>
      <c r="N62" s="322">
        <f t="shared" si="2"/>
        <v>7.2789705850607581E-6</v>
      </c>
      <c r="O62" s="59">
        <f t="shared" ref="O62:X62" si="67">+O65+O66+O67+O63+O64+O68</f>
        <v>0</v>
      </c>
      <c r="P62" s="59">
        <f t="shared" si="67"/>
        <v>53460255.599999994</v>
      </c>
      <c r="Q62" s="59">
        <f t="shared" si="67"/>
        <v>4618706.080000001</v>
      </c>
      <c r="R62" s="59">
        <f t="shared" si="67"/>
        <v>44990921.719999999</v>
      </c>
      <c r="S62" s="59">
        <f t="shared" si="67"/>
        <v>13088039.959999999</v>
      </c>
      <c r="T62" s="59">
        <f t="shared" si="67"/>
        <v>8469333.879999999</v>
      </c>
      <c r="U62" s="59">
        <f t="shared" si="67"/>
        <v>20435941.719999999</v>
      </c>
      <c r="V62" s="59">
        <f t="shared" si="67"/>
        <v>24554980</v>
      </c>
      <c r="W62" s="59">
        <f t="shared" si="67"/>
        <v>17365847.280000001</v>
      </c>
      <c r="X62" s="59">
        <f t="shared" si="67"/>
        <v>3070094.4400000013</v>
      </c>
      <c r="Y62" s="176">
        <f t="shared" si="4"/>
        <v>0.77465093070858082</v>
      </c>
      <c r="Z62" s="176">
        <f t="shared" si="5"/>
        <v>0.3518647911200054</v>
      </c>
      <c r="AA62" s="176">
        <f t="shared" si="6"/>
        <v>0.29900409335279288</v>
      </c>
      <c r="AB62" s="176">
        <f t="shared" si="42"/>
        <v>0.45422367310415707</v>
      </c>
      <c r="AC62" s="177">
        <f t="shared" si="43"/>
        <v>0.84976985733936616</v>
      </c>
    </row>
    <row r="63" spans="1:29" ht="42" customHeight="1" x14ac:dyDescent="0.25">
      <c r="A63" s="114" t="s">
        <v>377</v>
      </c>
      <c r="B63" s="43" t="s">
        <v>41</v>
      </c>
      <c r="C63" s="43">
        <v>20</v>
      </c>
      <c r="D63" s="43" t="s">
        <v>38</v>
      </c>
      <c r="E63" s="44" t="s">
        <v>378</v>
      </c>
      <c r="F63" s="45">
        <v>0</v>
      </c>
      <c r="G63" s="45">
        <v>0</v>
      </c>
      <c r="H63" s="45">
        <v>0</v>
      </c>
      <c r="I63" s="45">
        <v>0</v>
      </c>
      <c r="J63" s="45">
        <f>10400000+7104359+8200000+190054</f>
        <v>25894413</v>
      </c>
      <c r="K63" s="45">
        <v>0</v>
      </c>
      <c r="L63" s="45">
        <f t="shared" si="21"/>
        <v>25894413</v>
      </c>
      <c r="M63" s="46">
        <f t="shared" ref="M63:M68" si="68">+F63+L63</f>
        <v>25894413</v>
      </c>
      <c r="N63" s="51">
        <f t="shared" si="2"/>
        <v>3.2453174969434973E-6</v>
      </c>
      <c r="O63" s="45">
        <v>0</v>
      </c>
      <c r="P63" s="45">
        <v>25047545.43</v>
      </c>
      <c r="Q63" s="45">
        <f t="shared" ref="Q63:Q68" si="69">M63-P63</f>
        <v>846867.5700000003</v>
      </c>
      <c r="R63" s="45">
        <v>22003059.890000001</v>
      </c>
      <c r="S63" s="45">
        <f t="shared" ref="S63:S68" si="70">+M63-R63</f>
        <v>3891353.1099999994</v>
      </c>
      <c r="T63" s="45">
        <f t="shared" ref="T63:T68" si="71">P63-R63</f>
        <v>3044485.5399999991</v>
      </c>
      <c r="U63" s="45">
        <v>14434199.890000001</v>
      </c>
      <c r="V63" s="45">
        <f t="shared" ref="V63:V68" si="72">+R63-U63</f>
        <v>7568860</v>
      </c>
      <c r="W63" s="45">
        <v>12435105.449999999</v>
      </c>
      <c r="X63" s="48">
        <f t="shared" ref="X63:X67" si="73">+U63-W63</f>
        <v>1999094.4400000013</v>
      </c>
      <c r="Y63" s="54">
        <f t="shared" si="4"/>
        <v>0.84972228912854675</v>
      </c>
      <c r="Z63" s="54">
        <f t="shared" si="5"/>
        <v>0.55742525964963952</v>
      </c>
      <c r="AA63" s="54">
        <f t="shared" si="6"/>
        <v>0.48022349261209357</v>
      </c>
      <c r="AB63" s="54">
        <f t="shared" si="42"/>
        <v>0.65600875342615816</v>
      </c>
      <c r="AC63" s="178">
        <f t="shared" si="43"/>
        <v>0.8615029267133143</v>
      </c>
    </row>
    <row r="64" spans="1:29" ht="42" customHeight="1" x14ac:dyDescent="0.25">
      <c r="A64" s="114" t="s">
        <v>633</v>
      </c>
      <c r="B64" s="43" t="s">
        <v>41</v>
      </c>
      <c r="C64" s="43">
        <v>20</v>
      </c>
      <c r="D64" s="43" t="s">
        <v>38</v>
      </c>
      <c r="E64" s="44" t="s">
        <v>634</v>
      </c>
      <c r="F64" s="45">
        <v>0</v>
      </c>
      <c r="G64" s="45">
        <v>0</v>
      </c>
      <c r="H64" s="45">
        <v>0</v>
      </c>
      <c r="I64" s="45">
        <v>0</v>
      </c>
      <c r="J64" s="45">
        <v>1052790</v>
      </c>
      <c r="K64" s="45">
        <v>0</v>
      </c>
      <c r="L64" s="45">
        <f t="shared" si="21"/>
        <v>1052790</v>
      </c>
      <c r="M64" s="46">
        <f t="shared" si="68"/>
        <v>1052790</v>
      </c>
      <c r="N64" s="50">
        <f t="shared" si="2"/>
        <v>1.3194498008536222E-7</v>
      </c>
      <c r="O64" s="45">
        <v>0</v>
      </c>
      <c r="P64" s="45">
        <v>1052790</v>
      </c>
      <c r="Q64" s="45">
        <f t="shared" si="69"/>
        <v>0</v>
      </c>
      <c r="R64" s="45">
        <v>1052790</v>
      </c>
      <c r="S64" s="45">
        <f t="shared" si="70"/>
        <v>0</v>
      </c>
      <c r="T64" s="45">
        <f t="shared" si="71"/>
        <v>0</v>
      </c>
      <c r="U64" s="45">
        <v>0</v>
      </c>
      <c r="V64" s="45">
        <f t="shared" si="72"/>
        <v>1052790</v>
      </c>
      <c r="W64" s="45">
        <v>0</v>
      </c>
      <c r="X64" s="48">
        <f t="shared" si="73"/>
        <v>0</v>
      </c>
      <c r="Y64" s="54">
        <f t="shared" si="4"/>
        <v>1</v>
      </c>
      <c r="Z64" s="54">
        <f t="shared" si="5"/>
        <v>0</v>
      </c>
      <c r="AA64" s="54">
        <f t="shared" si="6"/>
        <v>0</v>
      </c>
      <c r="AB64" s="54">
        <f t="shared" si="42"/>
        <v>0</v>
      </c>
      <c r="AC64" s="178" t="s">
        <v>40</v>
      </c>
    </row>
    <row r="65" spans="1:29" ht="42" customHeight="1" x14ac:dyDescent="0.25">
      <c r="A65" s="114" t="s">
        <v>142</v>
      </c>
      <c r="B65" s="43" t="s">
        <v>41</v>
      </c>
      <c r="C65" s="43">
        <v>20</v>
      </c>
      <c r="D65" s="43" t="s">
        <v>38</v>
      </c>
      <c r="E65" s="44" t="s">
        <v>143</v>
      </c>
      <c r="F65" s="45">
        <v>5000000</v>
      </c>
      <c r="G65" s="45">
        <v>0</v>
      </c>
      <c r="H65" s="45">
        <v>0</v>
      </c>
      <c r="I65" s="45">
        <v>0</v>
      </c>
      <c r="J65" s="45">
        <v>0</v>
      </c>
      <c r="K65" s="45">
        <f>4794708+203292</f>
        <v>4998000</v>
      </c>
      <c r="L65" s="45">
        <f t="shared" si="21"/>
        <v>-4998000</v>
      </c>
      <c r="M65" s="46">
        <f t="shared" si="68"/>
        <v>2000</v>
      </c>
      <c r="N65" s="369">
        <f t="shared" si="2"/>
        <v>2.5065773817259327E-10</v>
      </c>
      <c r="O65" s="45">
        <v>0</v>
      </c>
      <c r="P65" s="45">
        <v>2000</v>
      </c>
      <c r="Q65" s="45">
        <f t="shared" si="69"/>
        <v>0</v>
      </c>
      <c r="R65" s="45">
        <v>819.43</v>
      </c>
      <c r="S65" s="45">
        <f t="shared" si="70"/>
        <v>1180.5700000000002</v>
      </c>
      <c r="T65" s="45">
        <f t="shared" si="71"/>
        <v>1180.5700000000002</v>
      </c>
      <c r="U65" s="45">
        <v>819.43</v>
      </c>
      <c r="V65" s="45">
        <f t="shared" si="72"/>
        <v>0</v>
      </c>
      <c r="W65" s="45">
        <v>819.43</v>
      </c>
      <c r="X65" s="48">
        <f t="shared" si="73"/>
        <v>0</v>
      </c>
      <c r="Y65" s="54">
        <f t="shared" si="4"/>
        <v>0.409715</v>
      </c>
      <c r="Z65" s="54">
        <f t="shared" si="5"/>
        <v>0.409715</v>
      </c>
      <c r="AA65" s="54">
        <f t="shared" si="6"/>
        <v>0.409715</v>
      </c>
      <c r="AB65" s="54">
        <f t="shared" si="42"/>
        <v>1</v>
      </c>
      <c r="AC65" s="178">
        <f t="shared" ref="AC65" si="74">+W65/U65</f>
        <v>1</v>
      </c>
    </row>
    <row r="66" spans="1:29" ht="42" customHeight="1" x14ac:dyDescent="0.25">
      <c r="A66" s="114" t="s">
        <v>144</v>
      </c>
      <c r="B66" s="43" t="s">
        <v>41</v>
      </c>
      <c r="C66" s="43">
        <v>20</v>
      </c>
      <c r="D66" s="43" t="s">
        <v>38</v>
      </c>
      <c r="E66" s="44" t="s">
        <v>145</v>
      </c>
      <c r="F66" s="45">
        <v>3000000</v>
      </c>
      <c r="G66" s="45">
        <v>0</v>
      </c>
      <c r="H66" s="45">
        <v>0</v>
      </c>
      <c r="I66" s="45">
        <v>0</v>
      </c>
      <c r="J66" s="45">
        <f>14486362+11000000+60500</f>
        <v>25546862</v>
      </c>
      <c r="K66" s="45">
        <v>6386597.6399999997</v>
      </c>
      <c r="L66" s="45">
        <f t="shared" si="21"/>
        <v>19160264.359999999</v>
      </c>
      <c r="M66" s="46">
        <f t="shared" si="68"/>
        <v>22160264.359999999</v>
      </c>
      <c r="N66" s="51">
        <f t="shared" si="2"/>
        <v>2.7773208708921647E-6</v>
      </c>
      <c r="O66" s="45">
        <v>0</v>
      </c>
      <c r="P66" s="45">
        <v>20013031.129999999</v>
      </c>
      <c r="Q66" s="45">
        <f t="shared" si="69"/>
        <v>2147233.2300000004</v>
      </c>
      <c r="R66" s="45">
        <v>18451499.140000001</v>
      </c>
      <c r="S66" s="45">
        <f t="shared" si="70"/>
        <v>3708765.2199999988</v>
      </c>
      <c r="T66" s="45">
        <f t="shared" si="71"/>
        <v>1561531.9899999984</v>
      </c>
      <c r="U66" s="45">
        <v>2518169.14</v>
      </c>
      <c r="V66" s="45">
        <f t="shared" si="72"/>
        <v>15933330</v>
      </c>
      <c r="W66" s="45">
        <v>2518169.14</v>
      </c>
      <c r="X66" s="48">
        <f t="shared" si="73"/>
        <v>0</v>
      </c>
      <c r="Y66" s="54">
        <f t="shared" si="4"/>
        <v>0.83263894510688052</v>
      </c>
      <c r="Z66" s="54">
        <f t="shared" si="5"/>
        <v>0.11363443590255076</v>
      </c>
      <c r="AA66" s="54">
        <f t="shared" si="6"/>
        <v>0.11363443590255076</v>
      </c>
      <c r="AB66" s="54">
        <f t="shared" si="42"/>
        <v>0.1364750430788032</v>
      </c>
      <c r="AC66" s="178">
        <f t="shared" si="43"/>
        <v>1</v>
      </c>
    </row>
    <row r="67" spans="1:29" ht="47.25" customHeight="1" x14ac:dyDescent="0.25">
      <c r="A67" s="114" t="s">
        <v>146</v>
      </c>
      <c r="B67" s="43" t="s">
        <v>41</v>
      </c>
      <c r="C67" s="43">
        <v>20</v>
      </c>
      <c r="D67" s="43" t="s">
        <v>38</v>
      </c>
      <c r="E67" s="44" t="s">
        <v>147</v>
      </c>
      <c r="F67" s="45">
        <v>13000000</v>
      </c>
      <c r="G67" s="45">
        <v>0</v>
      </c>
      <c r="H67" s="45">
        <v>0</v>
      </c>
      <c r="I67" s="45">
        <v>0</v>
      </c>
      <c r="J67" s="45">
        <v>1200000</v>
      </c>
      <c r="K67" s="45">
        <v>7892505.6799999997</v>
      </c>
      <c r="L67" s="45">
        <f t="shared" si="21"/>
        <v>-6692505.6799999997</v>
      </c>
      <c r="M67" s="46">
        <f t="shared" si="68"/>
        <v>6307494.3200000003</v>
      </c>
      <c r="N67" s="51">
        <f t="shared" si="2"/>
        <v>7.9051112989383959E-7</v>
      </c>
      <c r="O67" s="45">
        <v>0</v>
      </c>
      <c r="P67" s="45">
        <v>4682889.04</v>
      </c>
      <c r="Q67" s="45">
        <f t="shared" si="69"/>
        <v>1624605.2800000003</v>
      </c>
      <c r="R67" s="45">
        <v>3482753.26</v>
      </c>
      <c r="S67" s="45">
        <f t="shared" si="70"/>
        <v>2824741.0600000005</v>
      </c>
      <c r="T67" s="45">
        <f t="shared" si="71"/>
        <v>1200135.7800000003</v>
      </c>
      <c r="U67" s="45">
        <v>3482753.26</v>
      </c>
      <c r="V67" s="45">
        <f t="shared" si="72"/>
        <v>0</v>
      </c>
      <c r="W67" s="45">
        <v>2411753.2599999998</v>
      </c>
      <c r="X67" s="48">
        <f t="shared" si="73"/>
        <v>1071000</v>
      </c>
      <c r="Y67" s="54">
        <f t="shared" si="4"/>
        <v>0.55216114090769397</v>
      </c>
      <c r="Z67" s="54">
        <f t="shared" si="5"/>
        <v>0.55216114090769397</v>
      </c>
      <c r="AA67" s="54">
        <f t="shared" si="6"/>
        <v>0.38236312831114838</v>
      </c>
      <c r="AB67" s="54">
        <f t="shared" si="42"/>
        <v>1</v>
      </c>
      <c r="AC67" s="178">
        <f t="shared" si="43"/>
        <v>0.6924846751848277</v>
      </c>
    </row>
    <row r="68" spans="1:29" ht="48.75" customHeight="1" x14ac:dyDescent="0.25">
      <c r="A68" s="114" t="s">
        <v>646</v>
      </c>
      <c r="B68" s="43" t="s">
        <v>41</v>
      </c>
      <c r="C68" s="43">
        <v>20</v>
      </c>
      <c r="D68" s="43" t="s">
        <v>38</v>
      </c>
      <c r="E68" s="44" t="s">
        <v>647</v>
      </c>
      <c r="F68" s="45">
        <v>0</v>
      </c>
      <c r="G68" s="45">
        <v>0</v>
      </c>
      <c r="H68" s="45">
        <v>0</v>
      </c>
      <c r="I68" s="45">
        <v>0</v>
      </c>
      <c r="J68" s="45">
        <v>2662000</v>
      </c>
      <c r="K68" s="45">
        <v>0</v>
      </c>
      <c r="L68" s="45">
        <f t="shared" si="21"/>
        <v>2662000</v>
      </c>
      <c r="M68" s="46">
        <f t="shared" si="68"/>
        <v>2662000</v>
      </c>
      <c r="N68" s="50">
        <f t="shared" si="2"/>
        <v>3.3362544950772162E-7</v>
      </c>
      <c r="O68" s="45">
        <v>0</v>
      </c>
      <c r="P68" s="45">
        <v>2662000</v>
      </c>
      <c r="Q68" s="45">
        <f t="shared" si="69"/>
        <v>0</v>
      </c>
      <c r="R68" s="45">
        <v>0</v>
      </c>
      <c r="S68" s="45">
        <f t="shared" si="70"/>
        <v>2662000</v>
      </c>
      <c r="T68" s="45">
        <f t="shared" si="71"/>
        <v>2662000</v>
      </c>
      <c r="U68" s="45">
        <v>0</v>
      </c>
      <c r="V68" s="45">
        <f t="shared" si="72"/>
        <v>0</v>
      </c>
      <c r="W68" s="45">
        <v>0</v>
      </c>
      <c r="X68" s="48">
        <f>+U68-W68</f>
        <v>0</v>
      </c>
      <c r="Y68" s="54">
        <f t="shared" si="4"/>
        <v>0</v>
      </c>
      <c r="Z68" s="54">
        <f t="shared" si="5"/>
        <v>0</v>
      </c>
      <c r="AA68" s="54">
        <f t="shared" si="6"/>
        <v>0</v>
      </c>
      <c r="AB68" s="54" t="s">
        <v>40</v>
      </c>
      <c r="AC68" s="178" t="s">
        <v>40</v>
      </c>
    </row>
    <row r="69" spans="1:29" ht="42" customHeight="1" x14ac:dyDescent="0.25">
      <c r="A69" s="113" t="s">
        <v>148</v>
      </c>
      <c r="B69" s="32" t="s">
        <v>41</v>
      </c>
      <c r="C69" s="32">
        <v>20</v>
      </c>
      <c r="D69" s="32" t="s">
        <v>38</v>
      </c>
      <c r="E69" s="39" t="s">
        <v>149</v>
      </c>
      <c r="F69" s="59">
        <f t="shared" ref="F69:K69" si="75">+F72+F83+F90+F96+F79+F70</f>
        <v>21735681371</v>
      </c>
      <c r="G69" s="59">
        <f t="shared" si="75"/>
        <v>0</v>
      </c>
      <c r="H69" s="59">
        <f t="shared" si="75"/>
        <v>0</v>
      </c>
      <c r="I69" s="59">
        <f t="shared" si="75"/>
        <v>0</v>
      </c>
      <c r="J69" s="59">
        <f t="shared" si="75"/>
        <v>1020368977.24</v>
      </c>
      <c r="K69" s="59">
        <f t="shared" si="75"/>
        <v>1123781711.04</v>
      </c>
      <c r="L69" s="59">
        <f t="shared" si="21"/>
        <v>-103412733.79999995</v>
      </c>
      <c r="M69" s="59">
        <f>+M72+M83+M90+M96+M79+M70</f>
        <v>21632268637.200001</v>
      </c>
      <c r="N69" s="323">
        <f t="shared" si="2"/>
        <v>2.7111477640712391E-3</v>
      </c>
      <c r="O69" s="59">
        <f t="shared" ref="O69:X69" si="76">+O72+O83+O90+O96+O79+O70</f>
        <v>0</v>
      </c>
      <c r="P69" s="59">
        <f>+P72+P83+P90+P96+P79+P70</f>
        <v>21568926630.209999</v>
      </c>
      <c r="Q69" s="59">
        <f>+Q72+Q83+Q90+Q96+Q79+Q70</f>
        <v>63342006.99000001</v>
      </c>
      <c r="R69" s="59">
        <f t="shared" si="76"/>
        <v>19177822499.68</v>
      </c>
      <c r="S69" s="62">
        <f t="shared" si="76"/>
        <v>2439603614.3800001</v>
      </c>
      <c r="T69" s="62">
        <f t="shared" si="76"/>
        <v>2391104130.5300002</v>
      </c>
      <c r="U69" s="59">
        <f t="shared" si="76"/>
        <v>10156663441.779999</v>
      </c>
      <c r="V69" s="62">
        <f t="shared" si="76"/>
        <v>9021159057.9000015</v>
      </c>
      <c r="W69" s="59">
        <f t="shared" si="76"/>
        <v>10014114672.02</v>
      </c>
      <c r="X69" s="59">
        <f t="shared" si="76"/>
        <v>142548769.75999999</v>
      </c>
      <c r="Y69" s="176">
        <f t="shared" si="4"/>
        <v>0.88653773773411804</v>
      </c>
      <c r="Z69" s="176">
        <f t="shared" si="5"/>
        <v>0.4695144837612667</v>
      </c>
      <c r="AA69" s="176">
        <f t="shared" si="6"/>
        <v>0.46292484805773887</v>
      </c>
      <c r="AB69" s="176">
        <f t="shared" si="42"/>
        <v>0.52960462231567074</v>
      </c>
      <c r="AC69" s="177">
        <f t="shared" si="43"/>
        <v>0.98596500016200039</v>
      </c>
    </row>
    <row r="70" spans="1:29" ht="42" customHeight="1" x14ac:dyDescent="0.25">
      <c r="A70" s="113" t="s">
        <v>150</v>
      </c>
      <c r="B70" s="32" t="s">
        <v>41</v>
      </c>
      <c r="C70" s="32">
        <v>20</v>
      </c>
      <c r="D70" s="32" t="s">
        <v>38</v>
      </c>
      <c r="E70" s="39" t="s">
        <v>151</v>
      </c>
      <c r="F70" s="59">
        <f t="shared" ref="F70:K70" si="77">+F71</f>
        <v>12738467</v>
      </c>
      <c r="G70" s="59">
        <f t="shared" si="77"/>
        <v>0</v>
      </c>
      <c r="H70" s="59">
        <f t="shared" si="77"/>
        <v>0</v>
      </c>
      <c r="I70" s="59">
        <f t="shared" si="77"/>
        <v>0</v>
      </c>
      <c r="J70" s="59">
        <f t="shared" si="77"/>
        <v>0</v>
      </c>
      <c r="K70" s="59">
        <f t="shared" si="77"/>
        <v>8315242</v>
      </c>
      <c r="L70" s="59">
        <f t="shared" si="21"/>
        <v>-8315242</v>
      </c>
      <c r="M70" s="59">
        <f>+M71</f>
        <v>4423225</v>
      </c>
      <c r="N70" s="322">
        <f t="shared" si="2"/>
        <v>5.5435778696423437E-7</v>
      </c>
      <c r="O70" s="59">
        <f t="shared" ref="O70:X70" si="78">+O71</f>
        <v>0</v>
      </c>
      <c r="P70" s="59">
        <f>+P71</f>
        <v>4423225</v>
      </c>
      <c r="Q70" s="59">
        <f>+Q71</f>
        <v>0</v>
      </c>
      <c r="R70" s="59">
        <f t="shared" si="78"/>
        <v>4421414.46</v>
      </c>
      <c r="S70" s="59">
        <f t="shared" si="78"/>
        <v>1810.5400000000373</v>
      </c>
      <c r="T70" s="59">
        <f t="shared" si="78"/>
        <v>1810.5400000000373</v>
      </c>
      <c r="U70" s="59">
        <f t="shared" si="78"/>
        <v>189.46</v>
      </c>
      <c r="V70" s="59">
        <f t="shared" si="78"/>
        <v>4421225</v>
      </c>
      <c r="W70" s="59">
        <f t="shared" si="78"/>
        <v>189.46</v>
      </c>
      <c r="X70" s="59">
        <f t="shared" si="78"/>
        <v>0</v>
      </c>
      <c r="Y70" s="176">
        <f t="shared" si="4"/>
        <v>0.99959067422525416</v>
      </c>
      <c r="Z70" s="176">
        <f t="shared" si="5"/>
        <v>4.2833000808233812E-5</v>
      </c>
      <c r="AA70" s="176">
        <f t="shared" si="6"/>
        <v>4.2833000808233812E-5</v>
      </c>
      <c r="AB70" s="176">
        <f t="shared" si="42"/>
        <v>4.285054063897914E-5</v>
      </c>
      <c r="AC70" s="177">
        <f t="shared" si="43"/>
        <v>1</v>
      </c>
    </row>
    <row r="71" spans="1:29" ht="42" customHeight="1" x14ac:dyDescent="0.25">
      <c r="A71" s="114" t="s">
        <v>152</v>
      </c>
      <c r="B71" s="43" t="s">
        <v>41</v>
      </c>
      <c r="C71" s="43">
        <v>20</v>
      </c>
      <c r="D71" s="43" t="s">
        <v>38</v>
      </c>
      <c r="E71" s="44" t="s">
        <v>153</v>
      </c>
      <c r="F71" s="45">
        <v>12738467</v>
      </c>
      <c r="G71" s="45">
        <v>0</v>
      </c>
      <c r="H71" s="45">
        <v>0</v>
      </c>
      <c r="I71" s="45">
        <v>0</v>
      </c>
      <c r="J71" s="45">
        <v>0</v>
      </c>
      <c r="K71" s="45">
        <v>8315242</v>
      </c>
      <c r="L71" s="45">
        <f t="shared" si="21"/>
        <v>-8315242</v>
      </c>
      <c r="M71" s="46">
        <f>+F71+L71</f>
        <v>4423225</v>
      </c>
      <c r="N71" s="51">
        <f t="shared" si="2"/>
        <v>5.5435778696423437E-7</v>
      </c>
      <c r="O71" s="45">
        <v>0</v>
      </c>
      <c r="P71" s="45">
        <v>4423225</v>
      </c>
      <c r="Q71" s="45">
        <f>M71-P71</f>
        <v>0</v>
      </c>
      <c r="R71" s="45">
        <v>4421414.46</v>
      </c>
      <c r="S71" s="45">
        <f>+M71-R71</f>
        <v>1810.5400000000373</v>
      </c>
      <c r="T71" s="45">
        <f>P71-R71</f>
        <v>1810.5400000000373</v>
      </c>
      <c r="U71" s="45">
        <v>189.46</v>
      </c>
      <c r="V71" s="45">
        <f>+R71-U71</f>
        <v>4421225</v>
      </c>
      <c r="W71" s="45">
        <v>189.46</v>
      </c>
      <c r="X71" s="48">
        <f>+U71-W71</f>
        <v>0</v>
      </c>
      <c r="Y71" s="182">
        <f t="shared" si="4"/>
        <v>0.99959067422525416</v>
      </c>
      <c r="Z71" s="182">
        <f t="shared" si="5"/>
        <v>4.2833000808233812E-5</v>
      </c>
      <c r="AA71" s="182">
        <f t="shared" si="6"/>
        <v>4.2833000808233812E-5</v>
      </c>
      <c r="AB71" s="54">
        <f t="shared" si="42"/>
        <v>4.285054063897914E-5</v>
      </c>
      <c r="AC71" s="178">
        <f t="shared" si="43"/>
        <v>1</v>
      </c>
    </row>
    <row r="72" spans="1:29" ht="90" customHeight="1" x14ac:dyDescent="0.25">
      <c r="A72" s="113" t="s">
        <v>154</v>
      </c>
      <c r="B72" s="32" t="s">
        <v>41</v>
      </c>
      <c r="C72" s="32">
        <v>20</v>
      </c>
      <c r="D72" s="32" t="s">
        <v>38</v>
      </c>
      <c r="E72" s="39" t="s">
        <v>155</v>
      </c>
      <c r="F72" s="59">
        <f t="shared" ref="F72:K72" si="79">+F73+F76+F77+F78+F75+F74</f>
        <v>1115865651</v>
      </c>
      <c r="G72" s="59">
        <f t="shared" si="79"/>
        <v>0</v>
      </c>
      <c r="H72" s="59">
        <f t="shared" si="79"/>
        <v>0</v>
      </c>
      <c r="I72" s="59">
        <f t="shared" si="79"/>
        <v>0</v>
      </c>
      <c r="J72" s="59">
        <f t="shared" si="79"/>
        <v>108379421</v>
      </c>
      <c r="K72" s="59">
        <f t="shared" si="79"/>
        <v>173080586.34999999</v>
      </c>
      <c r="L72" s="59">
        <f t="shared" si="21"/>
        <v>-64701165.349999994</v>
      </c>
      <c r="M72" s="59">
        <f>+M73+M76+M77+M78+M75+M74</f>
        <v>1051164485.65</v>
      </c>
      <c r="N72" s="318">
        <f t="shared" si="2"/>
        <v>1.3174125621019317E-4</v>
      </c>
      <c r="O72" s="59">
        <f t="shared" ref="O72:X72" si="80">+O73+O76+O77+O78+O75+O74</f>
        <v>0</v>
      </c>
      <c r="P72" s="59">
        <f>+P73+P76+P77+P78+P75+P74</f>
        <v>1027349172.64</v>
      </c>
      <c r="Q72" s="59">
        <f>+Q73+Q76+Q77+Q78+Q75+Q74</f>
        <v>23815313.010000002</v>
      </c>
      <c r="R72" s="59">
        <f t="shared" si="80"/>
        <v>619659655.44000006</v>
      </c>
      <c r="S72" s="59">
        <f t="shared" si="80"/>
        <v>431504830.20999992</v>
      </c>
      <c r="T72" s="59">
        <f t="shared" si="80"/>
        <v>407689517.19999993</v>
      </c>
      <c r="U72" s="59">
        <f t="shared" si="80"/>
        <v>94449332.439999998</v>
      </c>
      <c r="V72" s="59">
        <f t="shared" si="80"/>
        <v>525210323</v>
      </c>
      <c r="W72" s="59">
        <f t="shared" si="80"/>
        <v>94449332.439999998</v>
      </c>
      <c r="X72" s="59">
        <f t="shared" si="80"/>
        <v>0</v>
      </c>
      <c r="Y72" s="176">
        <f t="shared" si="4"/>
        <v>0.58949827919350428</v>
      </c>
      <c r="Z72" s="176">
        <f t="shared" si="5"/>
        <v>8.9852096155623201E-2</v>
      </c>
      <c r="AA72" s="176">
        <f t="shared" si="6"/>
        <v>8.9852096155623201E-2</v>
      </c>
      <c r="AB72" s="176">
        <f t="shared" si="42"/>
        <v>0.15242130355079292</v>
      </c>
      <c r="AC72" s="177">
        <f t="shared" si="43"/>
        <v>1</v>
      </c>
    </row>
    <row r="73" spans="1:29" ht="42" customHeight="1" x14ac:dyDescent="0.25">
      <c r="A73" s="114" t="s">
        <v>156</v>
      </c>
      <c r="B73" s="43" t="s">
        <v>41</v>
      </c>
      <c r="C73" s="43">
        <v>20</v>
      </c>
      <c r="D73" s="43" t="s">
        <v>38</v>
      </c>
      <c r="E73" s="44" t="s">
        <v>157</v>
      </c>
      <c r="F73" s="45">
        <v>50000000</v>
      </c>
      <c r="G73" s="45">
        <v>0</v>
      </c>
      <c r="H73" s="45">
        <v>0</v>
      </c>
      <c r="I73" s="45">
        <v>0</v>
      </c>
      <c r="J73" s="45">
        <v>0</v>
      </c>
      <c r="K73" s="45">
        <v>19123641.600000001</v>
      </c>
      <c r="L73" s="45">
        <f t="shared" si="21"/>
        <v>-19123641.600000001</v>
      </c>
      <c r="M73" s="46">
        <f t="shared" ref="M73:M78" si="81">+F73+L73</f>
        <v>30876358.399999999</v>
      </c>
      <c r="N73" s="51">
        <f t="shared" ref="N73:N136" si="82">M73/$M$311</f>
        <v>3.869699079775175E-6</v>
      </c>
      <c r="O73" s="45">
        <v>0</v>
      </c>
      <c r="P73" s="45">
        <v>16905969.149999999</v>
      </c>
      <c r="Q73" s="45">
        <f t="shared" ref="Q73:Q78" si="83">M73-P73</f>
        <v>13970389.25</v>
      </c>
      <c r="R73" s="45">
        <v>16900977.809999999</v>
      </c>
      <c r="S73" s="45">
        <f t="shared" ref="S73:S78" si="84">+M73-R73</f>
        <v>13975380.59</v>
      </c>
      <c r="T73" s="45">
        <f t="shared" ref="T73:T78" si="85">P73-R73</f>
        <v>4991.339999999851</v>
      </c>
      <c r="U73" s="45">
        <v>16900977.809999999</v>
      </c>
      <c r="V73" s="45">
        <f t="shared" ref="V73:V78" si="86">+R73-U73</f>
        <v>0</v>
      </c>
      <c r="W73" s="45">
        <v>16900977.809999999</v>
      </c>
      <c r="X73" s="48">
        <f t="shared" ref="X73:X78" si="87">+U73-W73</f>
        <v>0</v>
      </c>
      <c r="Y73" s="54">
        <f t="shared" ref="Y73" si="88">+R73/M73</f>
        <v>0.54737600824066091</v>
      </c>
      <c r="Z73" s="54">
        <f t="shared" ref="Z73" si="89">+U73/M73</f>
        <v>0.54737600824066091</v>
      </c>
      <c r="AA73" s="54">
        <f t="shared" ref="AA73" si="90">+W73/M73</f>
        <v>0.54737600824066091</v>
      </c>
      <c r="AB73" s="54">
        <f t="shared" si="42"/>
        <v>1</v>
      </c>
      <c r="AC73" s="178">
        <f t="shared" si="43"/>
        <v>1</v>
      </c>
    </row>
    <row r="74" spans="1:29" ht="42" customHeight="1" x14ac:dyDescent="0.25">
      <c r="A74" s="114" t="s">
        <v>158</v>
      </c>
      <c r="B74" s="43" t="s">
        <v>41</v>
      </c>
      <c r="C74" s="43">
        <v>20</v>
      </c>
      <c r="D74" s="43" t="s">
        <v>38</v>
      </c>
      <c r="E74" s="44" t="s">
        <v>159</v>
      </c>
      <c r="F74" s="45">
        <v>35000000</v>
      </c>
      <c r="G74" s="45">
        <v>0</v>
      </c>
      <c r="H74" s="45">
        <v>0</v>
      </c>
      <c r="I74" s="45">
        <v>0</v>
      </c>
      <c r="J74" s="45">
        <v>0</v>
      </c>
      <c r="K74" s="45">
        <v>35000000</v>
      </c>
      <c r="L74" s="45">
        <f t="shared" si="21"/>
        <v>-35000000</v>
      </c>
      <c r="M74" s="46">
        <f t="shared" si="81"/>
        <v>0</v>
      </c>
      <c r="N74" s="51">
        <f t="shared" si="82"/>
        <v>0</v>
      </c>
      <c r="O74" s="45">
        <v>0</v>
      </c>
      <c r="P74" s="45">
        <v>0</v>
      </c>
      <c r="Q74" s="45">
        <f t="shared" si="83"/>
        <v>0</v>
      </c>
      <c r="R74" s="45">
        <v>0</v>
      </c>
      <c r="S74" s="45">
        <f t="shared" si="84"/>
        <v>0</v>
      </c>
      <c r="T74" s="45">
        <f t="shared" si="85"/>
        <v>0</v>
      </c>
      <c r="U74" s="45">
        <v>0</v>
      </c>
      <c r="V74" s="45">
        <f t="shared" si="86"/>
        <v>0</v>
      </c>
      <c r="W74" s="45">
        <v>0</v>
      </c>
      <c r="X74" s="48">
        <f t="shared" si="87"/>
        <v>0</v>
      </c>
      <c r="Y74" s="54" t="s">
        <v>40</v>
      </c>
      <c r="Z74" s="54" t="s">
        <v>40</v>
      </c>
      <c r="AA74" s="54" t="s">
        <v>40</v>
      </c>
      <c r="AB74" s="54" t="s">
        <v>40</v>
      </c>
      <c r="AC74" s="54" t="s">
        <v>40</v>
      </c>
    </row>
    <row r="75" spans="1:29" ht="42" customHeight="1" x14ac:dyDescent="0.25">
      <c r="A75" s="114" t="s">
        <v>160</v>
      </c>
      <c r="B75" s="43" t="s">
        <v>41</v>
      </c>
      <c r="C75" s="43">
        <v>20</v>
      </c>
      <c r="D75" s="43" t="s">
        <v>38</v>
      </c>
      <c r="E75" s="44" t="s">
        <v>161</v>
      </c>
      <c r="F75" s="45">
        <v>5000000</v>
      </c>
      <c r="G75" s="45">
        <v>0</v>
      </c>
      <c r="H75" s="45">
        <v>0</v>
      </c>
      <c r="I75" s="45">
        <v>0</v>
      </c>
      <c r="J75" s="45">
        <v>0</v>
      </c>
      <c r="K75" s="45">
        <v>3098000</v>
      </c>
      <c r="L75" s="45">
        <f t="shared" si="21"/>
        <v>-3098000</v>
      </c>
      <c r="M75" s="46">
        <f t="shared" si="81"/>
        <v>1902000</v>
      </c>
      <c r="N75" s="51">
        <f t="shared" si="82"/>
        <v>2.3837550900213617E-7</v>
      </c>
      <c r="O75" s="45">
        <v>0</v>
      </c>
      <c r="P75" s="45">
        <v>1902000</v>
      </c>
      <c r="Q75" s="45">
        <f t="shared" si="83"/>
        <v>0</v>
      </c>
      <c r="R75" s="45">
        <v>1900018.72</v>
      </c>
      <c r="S75" s="45">
        <f t="shared" si="84"/>
        <v>1981.2800000000279</v>
      </c>
      <c r="T75" s="45">
        <f t="shared" si="85"/>
        <v>1981.2800000000279</v>
      </c>
      <c r="U75" s="45">
        <v>18.72</v>
      </c>
      <c r="V75" s="45">
        <f t="shared" si="86"/>
        <v>1900000</v>
      </c>
      <c r="W75" s="45">
        <v>18.72</v>
      </c>
      <c r="X75" s="48">
        <f t="shared" si="87"/>
        <v>0</v>
      </c>
      <c r="Y75" s="54">
        <f t="shared" ref="Y75:Y138" si="91">+R75/M75</f>
        <v>0.99895831756046261</v>
      </c>
      <c r="Z75" s="179">
        <f t="shared" ref="Z75:Z138" si="92">+U75/M75</f>
        <v>9.8422712933753937E-6</v>
      </c>
      <c r="AA75" s="179">
        <f t="shared" ref="AA75:AA138" si="93">+W75/M75</f>
        <v>9.8422712933753937E-6</v>
      </c>
      <c r="AB75" s="54">
        <f t="shared" ref="AB75:AB78" si="94">+U75/R75</f>
        <v>9.8525345055547662E-6</v>
      </c>
      <c r="AC75" s="178">
        <f t="shared" ref="AC75:AC78" si="95">+W75/U75</f>
        <v>1</v>
      </c>
    </row>
    <row r="76" spans="1:29" ht="42" customHeight="1" x14ac:dyDescent="0.25">
      <c r="A76" s="114" t="s">
        <v>162</v>
      </c>
      <c r="B76" s="43" t="s">
        <v>41</v>
      </c>
      <c r="C76" s="43">
        <v>20</v>
      </c>
      <c r="D76" s="43" t="s">
        <v>38</v>
      </c>
      <c r="E76" s="44" t="s">
        <v>163</v>
      </c>
      <c r="F76" s="45">
        <v>60000000</v>
      </c>
      <c r="G76" s="45">
        <v>0</v>
      </c>
      <c r="H76" s="45">
        <v>0</v>
      </c>
      <c r="I76" s="45">
        <v>0</v>
      </c>
      <c r="J76" s="45">
        <v>0</v>
      </c>
      <c r="K76" s="45">
        <v>27058153.75</v>
      </c>
      <c r="L76" s="45">
        <f t="shared" si="21"/>
        <v>-27058153.75</v>
      </c>
      <c r="M76" s="46">
        <f t="shared" si="81"/>
        <v>32941846.25</v>
      </c>
      <c r="N76" s="51">
        <f t="shared" si="82"/>
        <v>4.1285643361271616E-6</v>
      </c>
      <c r="O76" s="45">
        <v>0</v>
      </c>
      <c r="P76" s="45">
        <v>23096922.489999998</v>
      </c>
      <c r="Q76" s="45">
        <f t="shared" si="83"/>
        <v>9844923.7600000016</v>
      </c>
      <c r="R76" s="45">
        <v>23091963.52</v>
      </c>
      <c r="S76" s="45">
        <f t="shared" si="84"/>
        <v>9849882.7300000004</v>
      </c>
      <c r="T76" s="45">
        <f t="shared" si="85"/>
        <v>4958.9699999988079</v>
      </c>
      <c r="U76" s="45">
        <v>19675473.52</v>
      </c>
      <c r="V76" s="45">
        <f t="shared" si="86"/>
        <v>3416490</v>
      </c>
      <c r="W76" s="45">
        <v>19675473.52</v>
      </c>
      <c r="X76" s="48">
        <f t="shared" si="87"/>
        <v>0</v>
      </c>
      <c r="Y76" s="54">
        <f t="shared" si="91"/>
        <v>0.70099178245056615</v>
      </c>
      <c r="Z76" s="54">
        <f t="shared" si="92"/>
        <v>0.59727901619964607</v>
      </c>
      <c r="AA76" s="54">
        <f t="shared" si="93"/>
        <v>0.59727901619964607</v>
      </c>
      <c r="AB76" s="54">
        <f t="shared" si="94"/>
        <v>0.85204852774685136</v>
      </c>
      <c r="AC76" s="178">
        <f t="shared" si="95"/>
        <v>1</v>
      </c>
    </row>
    <row r="77" spans="1:29" ht="42" customHeight="1" x14ac:dyDescent="0.25">
      <c r="A77" s="114" t="s">
        <v>164</v>
      </c>
      <c r="B77" s="43" t="s">
        <v>41</v>
      </c>
      <c r="C77" s="43">
        <v>20</v>
      </c>
      <c r="D77" s="43" t="s">
        <v>38</v>
      </c>
      <c r="E77" s="44" t="s">
        <v>165</v>
      </c>
      <c r="F77" s="45">
        <v>575865651</v>
      </c>
      <c r="G77" s="45">
        <v>0</v>
      </c>
      <c r="H77" s="45">
        <v>0</v>
      </c>
      <c r="I77" s="45">
        <v>0</v>
      </c>
      <c r="J77" s="45">
        <f>50000+108329421</f>
        <v>108379421</v>
      </c>
      <c r="K77" s="45">
        <v>0</v>
      </c>
      <c r="L77" s="45">
        <f t="shared" si="21"/>
        <v>108379421</v>
      </c>
      <c r="M77" s="46">
        <f t="shared" si="81"/>
        <v>684245072</v>
      </c>
      <c r="N77" s="51">
        <f t="shared" si="82"/>
        <v>8.5755661051631601E-5</v>
      </c>
      <c r="O77" s="45">
        <v>0</v>
      </c>
      <c r="P77" s="45">
        <v>684245072</v>
      </c>
      <c r="Q77" s="45">
        <f t="shared" si="83"/>
        <v>0</v>
      </c>
      <c r="R77" s="45">
        <v>575875626.47000003</v>
      </c>
      <c r="S77" s="45">
        <f t="shared" si="84"/>
        <v>108369445.52999997</v>
      </c>
      <c r="T77" s="45">
        <f t="shared" si="85"/>
        <v>108369445.52999997</v>
      </c>
      <c r="U77" s="45">
        <v>55981793.469999999</v>
      </c>
      <c r="V77" s="45">
        <f t="shared" si="86"/>
        <v>519893833</v>
      </c>
      <c r="W77" s="45">
        <v>55981793.469999999</v>
      </c>
      <c r="X77" s="48">
        <f t="shared" si="87"/>
        <v>0</v>
      </c>
      <c r="Y77" s="54">
        <f t="shared" si="91"/>
        <v>0.84162188378902936</v>
      </c>
      <c r="Z77" s="182">
        <f t="shared" si="92"/>
        <v>8.1815413454669347E-2</v>
      </c>
      <c r="AA77" s="182">
        <f t="shared" si="93"/>
        <v>8.1815413454669347E-2</v>
      </c>
      <c r="AB77" s="182">
        <f t="shared" si="94"/>
        <v>9.7211604202033966E-2</v>
      </c>
      <c r="AC77" s="178">
        <f t="shared" si="95"/>
        <v>1</v>
      </c>
    </row>
    <row r="78" spans="1:29" ht="53.25" customHeight="1" x14ac:dyDescent="0.25">
      <c r="A78" s="114" t="s">
        <v>166</v>
      </c>
      <c r="B78" s="43" t="s">
        <v>41</v>
      </c>
      <c r="C78" s="43">
        <v>20</v>
      </c>
      <c r="D78" s="43" t="s">
        <v>38</v>
      </c>
      <c r="E78" s="44" t="s">
        <v>167</v>
      </c>
      <c r="F78" s="45">
        <v>390000000</v>
      </c>
      <c r="G78" s="45">
        <v>0</v>
      </c>
      <c r="H78" s="45">
        <v>0</v>
      </c>
      <c r="I78" s="45">
        <v>0</v>
      </c>
      <c r="J78" s="45">
        <v>0</v>
      </c>
      <c r="K78" s="45">
        <f>18430791+70370000</f>
        <v>88800791</v>
      </c>
      <c r="L78" s="45">
        <f t="shared" si="21"/>
        <v>-88800791</v>
      </c>
      <c r="M78" s="46">
        <f t="shared" si="81"/>
        <v>301199209</v>
      </c>
      <c r="N78" s="51">
        <f t="shared" si="82"/>
        <v>3.7748956233657095E-5</v>
      </c>
      <c r="O78" s="45">
        <v>0</v>
      </c>
      <c r="P78" s="45">
        <v>301199209</v>
      </c>
      <c r="Q78" s="45">
        <f t="shared" si="83"/>
        <v>0</v>
      </c>
      <c r="R78" s="45">
        <v>1891068.92</v>
      </c>
      <c r="S78" s="45">
        <f t="shared" si="84"/>
        <v>299308140.07999998</v>
      </c>
      <c r="T78" s="45">
        <f t="shared" si="85"/>
        <v>299308140.07999998</v>
      </c>
      <c r="U78" s="45">
        <v>1891068.92</v>
      </c>
      <c r="V78" s="45">
        <f t="shared" si="86"/>
        <v>0</v>
      </c>
      <c r="W78" s="45">
        <v>1891068.92</v>
      </c>
      <c r="X78" s="48">
        <f t="shared" si="87"/>
        <v>0</v>
      </c>
      <c r="Y78" s="54">
        <f t="shared" si="91"/>
        <v>6.2784657578566216E-3</v>
      </c>
      <c r="Z78" s="54">
        <f t="shared" si="92"/>
        <v>6.2784657578566216E-3</v>
      </c>
      <c r="AA78" s="54">
        <f t="shared" si="93"/>
        <v>6.2784657578566216E-3</v>
      </c>
      <c r="AB78" s="54">
        <f t="shared" si="94"/>
        <v>1</v>
      </c>
      <c r="AC78" s="178">
        <f t="shared" si="95"/>
        <v>1</v>
      </c>
    </row>
    <row r="79" spans="1:29" ht="69.75" customHeight="1" x14ac:dyDescent="0.25">
      <c r="A79" s="113" t="s">
        <v>168</v>
      </c>
      <c r="B79" s="32" t="s">
        <v>41</v>
      </c>
      <c r="C79" s="32">
        <v>20</v>
      </c>
      <c r="D79" s="32" t="s">
        <v>38</v>
      </c>
      <c r="E79" s="39" t="s">
        <v>169</v>
      </c>
      <c r="F79" s="59">
        <f t="shared" ref="F79:K79" si="96">+F80+F81+F82</f>
        <v>12030383236</v>
      </c>
      <c r="G79" s="59">
        <f t="shared" si="96"/>
        <v>0</v>
      </c>
      <c r="H79" s="59">
        <f t="shared" si="96"/>
        <v>0</v>
      </c>
      <c r="I79" s="59">
        <f t="shared" si="96"/>
        <v>0</v>
      </c>
      <c r="J79" s="59">
        <f t="shared" si="96"/>
        <v>17805868</v>
      </c>
      <c r="K79" s="59">
        <f t="shared" si="96"/>
        <v>397513073.21000004</v>
      </c>
      <c r="L79" s="59">
        <f t="shared" si="21"/>
        <v>-379707205.21000004</v>
      </c>
      <c r="M79" s="59">
        <f>+M80+M81+M82</f>
        <v>11650676030.790001</v>
      </c>
      <c r="N79" s="318">
        <f t="shared" si="82"/>
        <v>1.460166051029734E-3</v>
      </c>
      <c r="O79" s="59">
        <f t="shared" ref="O79:X79" si="97">+O80+O81+O82</f>
        <v>0</v>
      </c>
      <c r="P79" s="59">
        <f>+P80+P81+P82</f>
        <v>11650675730.790001</v>
      </c>
      <c r="Q79" s="59">
        <f>+Q80+Q81+Q82</f>
        <v>300</v>
      </c>
      <c r="R79" s="59">
        <f t="shared" si="97"/>
        <v>10888186328.040001</v>
      </c>
      <c r="S79" s="59">
        <f t="shared" si="97"/>
        <v>762489702.75</v>
      </c>
      <c r="T79" s="59">
        <f t="shared" si="97"/>
        <v>762489402.75</v>
      </c>
      <c r="U79" s="59">
        <f t="shared" si="97"/>
        <v>6758373151.25</v>
      </c>
      <c r="V79" s="59">
        <f t="shared" si="97"/>
        <v>4129813176.7900009</v>
      </c>
      <c r="W79" s="59">
        <f t="shared" si="97"/>
        <v>6758373151.25</v>
      </c>
      <c r="X79" s="59">
        <f t="shared" si="97"/>
        <v>0</v>
      </c>
      <c r="Y79" s="176">
        <f t="shared" si="91"/>
        <v>0.93455403783137403</v>
      </c>
      <c r="Z79" s="176">
        <f t="shared" si="92"/>
        <v>0.58008420570524888</v>
      </c>
      <c r="AA79" s="176">
        <f t="shared" si="93"/>
        <v>0.58008420570524888</v>
      </c>
      <c r="AB79" s="176">
        <f t="shared" si="42"/>
        <v>0.62070697062240532</v>
      </c>
      <c r="AC79" s="177">
        <f t="shared" si="43"/>
        <v>1</v>
      </c>
    </row>
    <row r="80" spans="1:29" ht="42" customHeight="1" x14ac:dyDescent="0.25">
      <c r="A80" s="114" t="s">
        <v>170</v>
      </c>
      <c r="B80" s="43" t="s">
        <v>41</v>
      </c>
      <c r="C80" s="43">
        <v>20</v>
      </c>
      <c r="D80" s="43" t="s">
        <v>38</v>
      </c>
      <c r="E80" s="44" t="s">
        <v>171</v>
      </c>
      <c r="F80" s="45">
        <v>1914398585</v>
      </c>
      <c r="G80" s="45">
        <v>0</v>
      </c>
      <c r="H80" s="45">
        <v>0</v>
      </c>
      <c r="I80" s="45">
        <v>0</v>
      </c>
      <c r="J80" s="45">
        <v>17805868</v>
      </c>
      <c r="K80" s="45">
        <v>0</v>
      </c>
      <c r="L80" s="45">
        <f t="shared" ref="L80:L113" si="98">+G80-H80-I80+J80-K80</f>
        <v>17805868</v>
      </c>
      <c r="M80" s="46">
        <f>+F80+L80</f>
        <v>1932204453</v>
      </c>
      <c r="N80" s="47">
        <f t="shared" si="82"/>
        <v>2.4216099893799637E-4</v>
      </c>
      <c r="O80" s="45">
        <v>0</v>
      </c>
      <c r="P80" s="45">
        <v>1932204453</v>
      </c>
      <c r="Q80" s="45">
        <f>M80-P80</f>
        <v>0</v>
      </c>
      <c r="R80" s="45">
        <v>1910123453</v>
      </c>
      <c r="S80" s="45">
        <f>+M80-R80</f>
        <v>22081000</v>
      </c>
      <c r="T80" s="45">
        <f>P80-R80</f>
        <v>22081000</v>
      </c>
      <c r="U80" s="45">
        <v>1891898585</v>
      </c>
      <c r="V80" s="45">
        <f>+R80-U80</f>
        <v>18224868</v>
      </c>
      <c r="W80" s="45">
        <v>1891898585</v>
      </c>
      <c r="X80" s="48">
        <f t="shared" ref="X80:X82" si="99">+U80-W80</f>
        <v>0</v>
      </c>
      <c r="Y80" s="54">
        <f t="shared" si="91"/>
        <v>0.98857212032312813</v>
      </c>
      <c r="Z80" s="54">
        <f t="shared" si="92"/>
        <v>0.97913995698673617</v>
      </c>
      <c r="AA80" s="54">
        <f t="shared" si="93"/>
        <v>0.97913995698673617</v>
      </c>
      <c r="AB80" s="54">
        <f t="shared" si="42"/>
        <v>0.99045880098934103</v>
      </c>
      <c r="AC80" s="178">
        <f t="shared" si="43"/>
        <v>1</v>
      </c>
    </row>
    <row r="81" spans="1:29" ht="42" customHeight="1" x14ac:dyDescent="0.25">
      <c r="A81" s="114" t="s">
        <v>172</v>
      </c>
      <c r="B81" s="43" t="s">
        <v>41</v>
      </c>
      <c r="C81" s="43">
        <v>20</v>
      </c>
      <c r="D81" s="43" t="s">
        <v>38</v>
      </c>
      <c r="E81" s="44" t="s">
        <v>173</v>
      </c>
      <c r="F81" s="45">
        <v>10099714462</v>
      </c>
      <c r="G81" s="45">
        <v>0</v>
      </c>
      <c r="H81" s="45">
        <v>0</v>
      </c>
      <c r="I81" s="45">
        <v>0</v>
      </c>
      <c r="J81" s="45">
        <v>0</v>
      </c>
      <c r="K81" s="45">
        <f>218901781+21700000+136000000.21+17805868</f>
        <v>394407649.21000004</v>
      </c>
      <c r="L81" s="45">
        <f t="shared" si="98"/>
        <v>-394407649.21000004</v>
      </c>
      <c r="M81" s="46">
        <f>+F81+L81</f>
        <v>9705306812.7900009</v>
      </c>
      <c r="N81" s="47">
        <f t="shared" si="82"/>
        <v>1.2163551269825008E-3</v>
      </c>
      <c r="O81" s="45">
        <v>0</v>
      </c>
      <c r="P81" s="45">
        <v>9705306812.7900009</v>
      </c>
      <c r="Q81" s="45">
        <f>M81-P81</f>
        <v>0</v>
      </c>
      <c r="R81" s="45">
        <v>8967792680.7900009</v>
      </c>
      <c r="S81" s="45">
        <f>+M81-R81</f>
        <v>737514132</v>
      </c>
      <c r="T81" s="45">
        <f>P81-R81</f>
        <v>737514132</v>
      </c>
      <c r="U81" s="45">
        <v>4866474561</v>
      </c>
      <c r="V81" s="45">
        <f>+R81-U81</f>
        <v>4101318119.7900009</v>
      </c>
      <c r="W81" s="45">
        <v>4866474561</v>
      </c>
      <c r="X81" s="48">
        <f t="shared" si="99"/>
        <v>0</v>
      </c>
      <c r="Y81" s="54">
        <f t="shared" si="91"/>
        <v>0.92400918938203191</v>
      </c>
      <c r="Z81" s="54">
        <f t="shared" si="92"/>
        <v>0.50142408219251611</v>
      </c>
      <c r="AA81" s="54">
        <f t="shared" si="93"/>
        <v>0.50142408219251611</v>
      </c>
      <c r="AB81" s="54">
        <f t="shared" si="42"/>
        <v>0.54266135873374099</v>
      </c>
      <c r="AC81" s="178">
        <f t="shared" si="43"/>
        <v>1</v>
      </c>
    </row>
    <row r="82" spans="1:29" ht="42" customHeight="1" x14ac:dyDescent="0.25">
      <c r="A82" s="114" t="s">
        <v>174</v>
      </c>
      <c r="B82" s="43" t="s">
        <v>41</v>
      </c>
      <c r="C82" s="43">
        <v>20</v>
      </c>
      <c r="D82" s="43" t="s">
        <v>38</v>
      </c>
      <c r="E82" s="44" t="s">
        <v>175</v>
      </c>
      <c r="F82" s="45">
        <v>16270189</v>
      </c>
      <c r="G82" s="45">
        <v>0</v>
      </c>
      <c r="H82" s="45">
        <v>0</v>
      </c>
      <c r="I82" s="45">
        <v>0</v>
      </c>
      <c r="J82" s="45">
        <v>0</v>
      </c>
      <c r="K82" s="45">
        <v>3105424</v>
      </c>
      <c r="L82" s="45">
        <f t="shared" si="98"/>
        <v>-3105424</v>
      </c>
      <c r="M82" s="46">
        <f>+F82+L82</f>
        <v>13164765</v>
      </c>
      <c r="N82" s="51">
        <f t="shared" si="82"/>
        <v>1.6499251092368596E-6</v>
      </c>
      <c r="O82" s="45">
        <v>0</v>
      </c>
      <c r="P82" s="45">
        <v>13164465</v>
      </c>
      <c r="Q82" s="45">
        <f>M82-P82</f>
        <v>300</v>
      </c>
      <c r="R82" s="45">
        <v>10270194.25</v>
      </c>
      <c r="S82" s="45">
        <f>+M82-R82</f>
        <v>2894570.75</v>
      </c>
      <c r="T82" s="45">
        <f>P82-R82</f>
        <v>2894270.75</v>
      </c>
      <c r="U82" s="45">
        <v>5.25</v>
      </c>
      <c r="V82" s="45">
        <f>+R82-U82</f>
        <v>10270189</v>
      </c>
      <c r="W82" s="45">
        <v>5.25</v>
      </c>
      <c r="X82" s="48">
        <f t="shared" si="99"/>
        <v>0</v>
      </c>
      <c r="Y82" s="54">
        <f t="shared" si="91"/>
        <v>0.78012742726512774</v>
      </c>
      <c r="Z82" s="375">
        <f t="shared" si="92"/>
        <v>3.9879177486267321E-7</v>
      </c>
      <c r="AA82" s="375">
        <f t="shared" si="93"/>
        <v>3.9879177486267321E-7</v>
      </c>
      <c r="AB82" s="375">
        <f t="shared" si="42"/>
        <v>5.1118799432639752E-7</v>
      </c>
      <c r="AC82" s="178">
        <f t="shared" si="43"/>
        <v>1</v>
      </c>
    </row>
    <row r="83" spans="1:29" ht="56.25" customHeight="1" x14ac:dyDescent="0.25">
      <c r="A83" s="113" t="s">
        <v>176</v>
      </c>
      <c r="B83" s="32" t="s">
        <v>41</v>
      </c>
      <c r="C83" s="32">
        <v>20</v>
      </c>
      <c r="D83" s="32" t="s">
        <v>38</v>
      </c>
      <c r="E83" s="39" t="s">
        <v>177</v>
      </c>
      <c r="F83" s="59">
        <f t="shared" ref="F83:K83" si="100">SUM(F84:F89)</f>
        <v>7819768089</v>
      </c>
      <c r="G83" s="59">
        <f t="shared" si="100"/>
        <v>0</v>
      </c>
      <c r="H83" s="59">
        <f t="shared" si="100"/>
        <v>0</v>
      </c>
      <c r="I83" s="59">
        <f t="shared" si="100"/>
        <v>0</v>
      </c>
      <c r="J83" s="59">
        <f t="shared" si="100"/>
        <v>787883688.24000001</v>
      </c>
      <c r="K83" s="59">
        <f t="shared" si="100"/>
        <v>428646610</v>
      </c>
      <c r="L83" s="59">
        <f t="shared" si="98"/>
        <v>359237078.24000001</v>
      </c>
      <c r="M83" s="59">
        <f>SUM(M84:M89)</f>
        <v>8179005167.2399998</v>
      </c>
      <c r="N83" s="318">
        <f t="shared" si="82"/>
        <v>1.0250654678611655E-3</v>
      </c>
      <c r="O83" s="59">
        <f t="shared" ref="O83:W83" si="101">SUM(O84:O89)</f>
        <v>0</v>
      </c>
      <c r="P83" s="59">
        <f>SUM(P84:P89)</f>
        <v>8154316311</v>
      </c>
      <c r="Q83" s="59">
        <f>SUM(Q84:Q89)</f>
        <v>24688856.24000001</v>
      </c>
      <c r="R83" s="59">
        <f t="shared" si="101"/>
        <v>7144234514.6099997</v>
      </c>
      <c r="S83" s="59">
        <f t="shared" si="101"/>
        <v>1034770652.6300002</v>
      </c>
      <c r="T83" s="59">
        <f t="shared" si="101"/>
        <v>1010081796.3900002</v>
      </c>
      <c r="U83" s="59">
        <f t="shared" si="101"/>
        <v>3215673394.5</v>
      </c>
      <c r="V83" s="59">
        <f t="shared" si="101"/>
        <v>3928561120.1100001</v>
      </c>
      <c r="W83" s="59">
        <f t="shared" si="101"/>
        <v>3122232543.7400002</v>
      </c>
      <c r="X83" s="59">
        <f>SUM(X84:X89)</f>
        <v>93440850.75999999</v>
      </c>
      <c r="Y83" s="176">
        <f t="shared" si="91"/>
        <v>0.87348453369675727</v>
      </c>
      <c r="Z83" s="176">
        <f t="shared" si="92"/>
        <v>0.39316192235456515</v>
      </c>
      <c r="AA83" s="176">
        <f t="shared" si="93"/>
        <v>0.38173744604609361</v>
      </c>
      <c r="AB83" s="176">
        <f t="shared" si="42"/>
        <v>0.45010748008396562</v>
      </c>
      <c r="AC83" s="177">
        <f t="shared" si="43"/>
        <v>0.97094205807100364</v>
      </c>
    </row>
    <row r="84" spans="1:29" ht="42" customHeight="1" x14ac:dyDescent="0.25">
      <c r="A84" s="114" t="s">
        <v>178</v>
      </c>
      <c r="B84" s="43" t="s">
        <v>41</v>
      </c>
      <c r="C84" s="43">
        <v>20</v>
      </c>
      <c r="D84" s="43" t="s">
        <v>38</v>
      </c>
      <c r="E84" s="44" t="s">
        <v>179</v>
      </c>
      <c r="F84" s="45">
        <v>2019600000</v>
      </c>
      <c r="G84" s="45">
        <v>0</v>
      </c>
      <c r="H84" s="45">
        <v>0</v>
      </c>
      <c r="I84" s="45">
        <v>0</v>
      </c>
      <c r="J84" s="45">
        <v>6850000</v>
      </c>
      <c r="K84" s="45">
        <v>267878923</v>
      </c>
      <c r="L84" s="45">
        <f t="shared" si="98"/>
        <v>-261028923</v>
      </c>
      <c r="M84" s="46">
        <f t="shared" ref="M84:M89" si="102">+F84+L84</f>
        <v>1758571077</v>
      </c>
      <c r="N84" s="47">
        <f t="shared" si="82"/>
        <v>2.2039972428828067E-4</v>
      </c>
      <c r="O84" s="45">
        <v>0</v>
      </c>
      <c r="P84" s="45">
        <v>1756211077</v>
      </c>
      <c r="Q84" s="45">
        <f t="shared" ref="Q84:Q89" si="103">M84-P84</f>
        <v>2360000</v>
      </c>
      <c r="R84" s="45">
        <v>1754906890.76</v>
      </c>
      <c r="S84" s="45">
        <f t="shared" ref="S84:S89" si="104">+M84-R84</f>
        <v>3664186.2400000095</v>
      </c>
      <c r="T84" s="45">
        <f t="shared" ref="T84:T89" si="105">P84-R84</f>
        <v>1304186.2400000095</v>
      </c>
      <c r="U84" s="45">
        <v>803163558.75999999</v>
      </c>
      <c r="V84" s="45">
        <f t="shared" ref="V84:V89" si="106">+R84-U84</f>
        <v>951743332</v>
      </c>
      <c r="W84" s="45">
        <v>774763558.75999999</v>
      </c>
      <c r="X84" s="48">
        <f t="shared" ref="X84:X89" si="107">+U84-W84</f>
        <v>28400000</v>
      </c>
      <c r="Y84" s="54">
        <f t="shared" si="91"/>
        <v>0.99791638433730478</v>
      </c>
      <c r="Z84" s="54">
        <f t="shared" si="92"/>
        <v>0.45671373154285078</v>
      </c>
      <c r="AA84" s="54">
        <f t="shared" si="93"/>
        <v>0.44056425634026275</v>
      </c>
      <c r="AB84" s="54">
        <f t="shared" si="42"/>
        <v>0.45766733436904611</v>
      </c>
      <c r="AC84" s="178">
        <f t="shared" si="43"/>
        <v>0.96463982996956854</v>
      </c>
    </row>
    <row r="85" spans="1:29" ht="72.75" customHeight="1" x14ac:dyDescent="0.25">
      <c r="A85" s="114" t="s">
        <v>180</v>
      </c>
      <c r="B85" s="43" t="s">
        <v>41</v>
      </c>
      <c r="C85" s="43">
        <v>20</v>
      </c>
      <c r="D85" s="43" t="s">
        <v>38</v>
      </c>
      <c r="E85" s="44" t="s">
        <v>181</v>
      </c>
      <c r="F85" s="45">
        <v>3432716328</v>
      </c>
      <c r="G85" s="45">
        <v>0</v>
      </c>
      <c r="H85" s="45">
        <v>0</v>
      </c>
      <c r="I85" s="45">
        <v>0</v>
      </c>
      <c r="J85" s="45">
        <f>277000000+484502836</f>
        <v>761502836</v>
      </c>
      <c r="K85" s="45">
        <v>15075001</v>
      </c>
      <c r="L85" s="45">
        <f t="shared" si="98"/>
        <v>746427835</v>
      </c>
      <c r="M85" s="46">
        <f t="shared" si="102"/>
        <v>4179144163</v>
      </c>
      <c r="N85" s="47">
        <f t="shared" si="82"/>
        <v>5.2376741169738762E-4</v>
      </c>
      <c r="O85" s="45">
        <v>0</v>
      </c>
      <c r="P85" s="45">
        <v>4158874456</v>
      </c>
      <c r="Q85" s="45">
        <f t="shared" si="103"/>
        <v>20269707</v>
      </c>
      <c r="R85" s="45">
        <v>3404591318.6199999</v>
      </c>
      <c r="S85" s="45">
        <f t="shared" si="104"/>
        <v>774552844.38000011</v>
      </c>
      <c r="T85" s="45">
        <f t="shared" si="105"/>
        <v>754283137.38000011</v>
      </c>
      <c r="U85" s="45">
        <v>1484701973.6199999</v>
      </c>
      <c r="V85" s="45">
        <f t="shared" si="106"/>
        <v>1919889345</v>
      </c>
      <c r="W85" s="45">
        <v>1429301973.6199999</v>
      </c>
      <c r="X85" s="48">
        <f t="shared" si="107"/>
        <v>55400000</v>
      </c>
      <c r="Y85" s="54">
        <f t="shared" si="91"/>
        <v>0.81466232937415894</v>
      </c>
      <c r="Z85" s="54">
        <f t="shared" si="92"/>
        <v>0.35526459861442206</v>
      </c>
      <c r="AA85" s="54">
        <f t="shared" si="93"/>
        <v>0.34200829592678494</v>
      </c>
      <c r="AB85" s="54">
        <f t="shared" si="42"/>
        <v>0.43608816291695229</v>
      </c>
      <c r="AC85" s="178">
        <f t="shared" si="43"/>
        <v>0.96268611412637661</v>
      </c>
    </row>
    <row r="86" spans="1:29" ht="72.75" customHeight="1" x14ac:dyDescent="0.25">
      <c r="A86" s="114" t="s">
        <v>182</v>
      </c>
      <c r="B86" s="43" t="s">
        <v>41</v>
      </c>
      <c r="C86" s="43">
        <v>20</v>
      </c>
      <c r="D86" s="43" t="s">
        <v>38</v>
      </c>
      <c r="E86" s="44" t="s">
        <v>183</v>
      </c>
      <c r="F86" s="45">
        <v>126060000</v>
      </c>
      <c r="G86" s="45">
        <v>0</v>
      </c>
      <c r="H86" s="45">
        <v>0</v>
      </c>
      <c r="I86" s="45">
        <v>0</v>
      </c>
      <c r="J86" s="45">
        <v>0</v>
      </c>
      <c r="K86" s="45">
        <f>38567000+8500000</f>
        <v>47067000</v>
      </c>
      <c r="L86" s="45">
        <f t="shared" si="98"/>
        <v>-47067000</v>
      </c>
      <c r="M86" s="46">
        <f t="shared" si="102"/>
        <v>78993000</v>
      </c>
      <c r="N86" s="52">
        <f t="shared" si="82"/>
        <v>9.9001033557338294E-6</v>
      </c>
      <c r="O86" s="45">
        <v>0</v>
      </c>
      <c r="P86" s="45">
        <v>78993000</v>
      </c>
      <c r="Q86" s="45">
        <f t="shared" si="103"/>
        <v>0</v>
      </c>
      <c r="R86" s="45">
        <v>21525929.379999999</v>
      </c>
      <c r="S86" s="45">
        <f t="shared" si="104"/>
        <v>57467070.620000005</v>
      </c>
      <c r="T86" s="45">
        <f t="shared" si="105"/>
        <v>57467070.620000005</v>
      </c>
      <c r="U86" s="45">
        <v>8864329.3800000008</v>
      </c>
      <c r="V86" s="45">
        <f t="shared" si="106"/>
        <v>12661599.999999998</v>
      </c>
      <c r="W86" s="45">
        <v>8864329.3800000008</v>
      </c>
      <c r="X86" s="48">
        <f t="shared" si="107"/>
        <v>0</v>
      </c>
      <c r="Y86" s="54">
        <f t="shared" si="91"/>
        <v>0.27250426468168065</v>
      </c>
      <c r="Z86" s="54">
        <f t="shared" si="92"/>
        <v>0.11221664425961796</v>
      </c>
      <c r="AA86" s="54">
        <f t="shared" si="93"/>
        <v>0.11221664425961796</v>
      </c>
      <c r="AB86" s="54">
        <f t="shared" si="42"/>
        <v>0.41179775439735283</v>
      </c>
      <c r="AC86" s="178">
        <f t="shared" si="43"/>
        <v>1</v>
      </c>
    </row>
    <row r="87" spans="1:29" ht="42" customHeight="1" x14ac:dyDescent="0.25">
      <c r="A87" s="114" t="s">
        <v>184</v>
      </c>
      <c r="B87" s="43" t="s">
        <v>41</v>
      </c>
      <c r="C87" s="43">
        <v>20</v>
      </c>
      <c r="D87" s="43" t="s">
        <v>38</v>
      </c>
      <c r="E87" s="44" t="s">
        <v>185</v>
      </c>
      <c r="F87" s="45">
        <v>1621128348</v>
      </c>
      <c r="G87" s="45">
        <v>0</v>
      </c>
      <c r="H87" s="45">
        <v>0</v>
      </c>
      <c r="I87" s="45">
        <v>0</v>
      </c>
      <c r="J87" s="45">
        <f>1500000+15075001</f>
        <v>16575001</v>
      </c>
      <c r="K87" s="45">
        <v>45355012</v>
      </c>
      <c r="L87" s="45">
        <f t="shared" si="98"/>
        <v>-28780011</v>
      </c>
      <c r="M87" s="46">
        <f t="shared" si="102"/>
        <v>1592348337</v>
      </c>
      <c r="N87" s="47">
        <f t="shared" si="82"/>
        <v>1.9956721626765515E-4</v>
      </c>
      <c r="O87" s="45">
        <v>0</v>
      </c>
      <c r="P87" s="45">
        <v>1592348337</v>
      </c>
      <c r="Q87" s="45">
        <f t="shared" si="103"/>
        <v>0</v>
      </c>
      <c r="R87" s="45">
        <v>1395336848.0699999</v>
      </c>
      <c r="S87" s="45">
        <f t="shared" si="104"/>
        <v>197011488.93000007</v>
      </c>
      <c r="T87" s="45">
        <f t="shared" si="105"/>
        <v>197011488.93000007</v>
      </c>
      <c r="U87" s="45">
        <v>664878297.19000006</v>
      </c>
      <c r="V87" s="45">
        <f t="shared" si="106"/>
        <v>730458550.87999988</v>
      </c>
      <c r="W87" s="45">
        <v>656178297.19000006</v>
      </c>
      <c r="X87" s="48">
        <f t="shared" si="107"/>
        <v>8700000</v>
      </c>
      <c r="Y87" s="54">
        <f t="shared" si="91"/>
        <v>0.87627613609898214</v>
      </c>
      <c r="Z87" s="54">
        <f t="shared" si="92"/>
        <v>0.4175457603972742</v>
      </c>
      <c r="AA87" s="54">
        <f t="shared" si="93"/>
        <v>0.41208213174401681</v>
      </c>
      <c r="AB87" s="54">
        <f t="shared" si="42"/>
        <v>0.47650020717910913</v>
      </c>
      <c r="AC87" s="178">
        <f t="shared" si="43"/>
        <v>0.98691489850583314</v>
      </c>
    </row>
    <row r="88" spans="1:29" ht="66" customHeight="1" x14ac:dyDescent="0.25">
      <c r="A88" s="114" t="s">
        <v>186</v>
      </c>
      <c r="B88" s="43" t="s">
        <v>41</v>
      </c>
      <c r="C88" s="43">
        <v>20</v>
      </c>
      <c r="D88" s="43" t="s">
        <v>38</v>
      </c>
      <c r="E88" s="44" t="s">
        <v>187</v>
      </c>
      <c r="F88" s="45">
        <v>239261533</v>
      </c>
      <c r="G88" s="45">
        <v>0</v>
      </c>
      <c r="H88" s="45">
        <v>0</v>
      </c>
      <c r="I88" s="45">
        <v>0</v>
      </c>
      <c r="J88" s="45">
        <v>0</v>
      </c>
      <c r="K88" s="45">
        <f>43819477+9451197</f>
        <v>53270674</v>
      </c>
      <c r="L88" s="45">
        <f t="shared" si="98"/>
        <v>-53270674</v>
      </c>
      <c r="M88" s="46">
        <f t="shared" si="102"/>
        <v>185990859</v>
      </c>
      <c r="N88" s="52">
        <f t="shared" si="82"/>
        <v>2.3310024018858854E-5</v>
      </c>
      <c r="O88" s="45">
        <v>0</v>
      </c>
      <c r="P88" s="45">
        <v>185990859</v>
      </c>
      <c r="Q88" s="45">
        <f t="shared" si="103"/>
        <v>0</v>
      </c>
      <c r="R88" s="45">
        <v>185981661.5</v>
      </c>
      <c r="S88" s="45">
        <f t="shared" si="104"/>
        <v>9197.5</v>
      </c>
      <c r="T88" s="45">
        <f t="shared" si="105"/>
        <v>9197.5</v>
      </c>
      <c r="U88" s="45">
        <v>67395821.790000007</v>
      </c>
      <c r="V88" s="45">
        <f t="shared" si="106"/>
        <v>118585839.70999999</v>
      </c>
      <c r="W88" s="45">
        <v>67395821.790000007</v>
      </c>
      <c r="X88" s="48">
        <f t="shared" si="107"/>
        <v>0</v>
      </c>
      <c r="Y88" s="54">
        <f t="shared" si="91"/>
        <v>0.99995054864497401</v>
      </c>
      <c r="Z88" s="54">
        <f t="shared" si="92"/>
        <v>0.36236093618988019</v>
      </c>
      <c r="AA88" s="54">
        <f t="shared" si="93"/>
        <v>0.36236093618988019</v>
      </c>
      <c r="AB88" s="54">
        <f t="shared" si="42"/>
        <v>0.36237885631535777</v>
      </c>
      <c r="AC88" s="178">
        <f t="shared" si="43"/>
        <v>1</v>
      </c>
    </row>
    <row r="89" spans="1:29" ht="82.5" customHeight="1" x14ac:dyDescent="0.25">
      <c r="A89" s="114" t="s">
        <v>188</v>
      </c>
      <c r="B89" s="43" t="s">
        <v>41</v>
      </c>
      <c r="C89" s="43">
        <v>20</v>
      </c>
      <c r="D89" s="43" t="s">
        <v>38</v>
      </c>
      <c r="E89" s="44" t="s">
        <v>189</v>
      </c>
      <c r="F89" s="45">
        <v>381001880</v>
      </c>
      <c r="G89" s="45">
        <v>0</v>
      </c>
      <c r="H89" s="45">
        <v>0</v>
      </c>
      <c r="I89" s="45">
        <v>0</v>
      </c>
      <c r="J89" s="45">
        <f>2015000+940851.24</f>
        <v>2955851.24</v>
      </c>
      <c r="K89" s="45">
        <v>0</v>
      </c>
      <c r="L89" s="45">
        <f t="shared" si="98"/>
        <v>2955851.24</v>
      </c>
      <c r="M89" s="46">
        <f t="shared" si="102"/>
        <v>383957731.24000001</v>
      </c>
      <c r="N89" s="52">
        <f t="shared" si="82"/>
        <v>4.8120988233249424E-5</v>
      </c>
      <c r="O89" s="45">
        <v>0</v>
      </c>
      <c r="P89" s="45">
        <v>381898582</v>
      </c>
      <c r="Q89" s="45">
        <f t="shared" si="103"/>
        <v>2059149.2400000095</v>
      </c>
      <c r="R89" s="45">
        <v>381891866.27999997</v>
      </c>
      <c r="S89" s="45">
        <f t="shared" si="104"/>
        <v>2065864.9600000381</v>
      </c>
      <c r="T89" s="45">
        <f t="shared" si="105"/>
        <v>6715.7200000286102</v>
      </c>
      <c r="U89" s="45">
        <v>186669413.75999999</v>
      </c>
      <c r="V89" s="45">
        <f t="shared" si="106"/>
        <v>195222452.51999998</v>
      </c>
      <c r="W89" s="45">
        <v>185728563</v>
      </c>
      <c r="X89" s="48">
        <f t="shared" si="107"/>
        <v>940850.75999999046</v>
      </c>
      <c r="Y89" s="54">
        <f t="shared" si="91"/>
        <v>0.99461955108097888</v>
      </c>
      <c r="Z89" s="54">
        <f t="shared" si="92"/>
        <v>0.48617178030807451</v>
      </c>
      <c r="AA89" s="54">
        <f t="shared" si="93"/>
        <v>0.48372137839283896</v>
      </c>
      <c r="AB89" s="54">
        <f t="shared" si="42"/>
        <v>0.48880175317254732</v>
      </c>
      <c r="AC89" s="178">
        <f t="shared" si="43"/>
        <v>0.99495980224585889</v>
      </c>
    </row>
    <row r="90" spans="1:29" ht="42" customHeight="1" x14ac:dyDescent="0.25">
      <c r="A90" s="113" t="s">
        <v>190</v>
      </c>
      <c r="B90" s="32" t="s">
        <v>41</v>
      </c>
      <c r="C90" s="32">
        <v>20</v>
      </c>
      <c r="D90" s="32" t="s">
        <v>38</v>
      </c>
      <c r="E90" s="39" t="s">
        <v>191</v>
      </c>
      <c r="F90" s="59">
        <f t="shared" ref="F90:K90" si="108">SUM(F91:F95)</f>
        <v>656925928</v>
      </c>
      <c r="G90" s="59">
        <f t="shared" si="108"/>
        <v>0</v>
      </c>
      <c r="H90" s="59">
        <f t="shared" si="108"/>
        <v>0</v>
      </c>
      <c r="I90" s="59">
        <f t="shared" si="108"/>
        <v>0</v>
      </c>
      <c r="J90" s="59">
        <f t="shared" si="108"/>
        <v>106300000</v>
      </c>
      <c r="K90" s="59">
        <f t="shared" si="108"/>
        <v>48765500</v>
      </c>
      <c r="L90" s="59">
        <f t="shared" si="98"/>
        <v>57534500</v>
      </c>
      <c r="M90" s="59">
        <f>SUM(M91:M95)</f>
        <v>714460428</v>
      </c>
      <c r="N90" s="318">
        <f t="shared" si="82"/>
        <v>8.9542517448151456E-5</v>
      </c>
      <c r="O90" s="59">
        <f t="shared" ref="O90:X90" si="109">SUM(O91:O95)</f>
        <v>0</v>
      </c>
      <c r="P90" s="59">
        <f>SUM(P91:P95)</f>
        <v>714460428</v>
      </c>
      <c r="Q90" s="59">
        <f>SUM(Q91:Q95)</f>
        <v>0</v>
      </c>
      <c r="R90" s="59">
        <f t="shared" si="109"/>
        <v>503623809.75</v>
      </c>
      <c r="S90" s="59">
        <f t="shared" si="109"/>
        <v>210836618.25000003</v>
      </c>
      <c r="T90" s="59">
        <f t="shared" si="109"/>
        <v>210836618.25000003</v>
      </c>
      <c r="U90" s="59">
        <f t="shared" si="109"/>
        <v>70470596.75</v>
      </c>
      <c r="V90" s="59">
        <f t="shared" si="109"/>
        <v>433153213</v>
      </c>
      <c r="W90" s="59">
        <f t="shared" si="109"/>
        <v>21362677.75</v>
      </c>
      <c r="X90" s="59">
        <f t="shared" si="109"/>
        <v>49107919</v>
      </c>
      <c r="Y90" s="176">
        <f t="shared" si="91"/>
        <v>0.70490091545000166</v>
      </c>
      <c r="Z90" s="176">
        <f t="shared" si="92"/>
        <v>9.8634709478969212E-2</v>
      </c>
      <c r="AA90" s="176">
        <f t="shared" si="93"/>
        <v>2.9900435227463711E-2</v>
      </c>
      <c r="AB90" s="176">
        <f t="shared" si="42"/>
        <v>0.13992705544438369</v>
      </c>
      <c r="AC90" s="177">
        <f t="shared" si="43"/>
        <v>0.30314313678633636</v>
      </c>
    </row>
    <row r="91" spans="1:29" ht="42" customHeight="1" x14ac:dyDescent="0.25">
      <c r="A91" s="114" t="s">
        <v>192</v>
      </c>
      <c r="B91" s="43" t="s">
        <v>41</v>
      </c>
      <c r="C91" s="43">
        <v>20</v>
      </c>
      <c r="D91" s="43" t="s">
        <v>38</v>
      </c>
      <c r="E91" s="44" t="s">
        <v>193</v>
      </c>
      <c r="F91" s="45">
        <v>168000000</v>
      </c>
      <c r="G91" s="45">
        <v>0</v>
      </c>
      <c r="H91" s="45">
        <v>0</v>
      </c>
      <c r="I91" s="45">
        <v>0</v>
      </c>
      <c r="J91" s="45">
        <v>106300000</v>
      </c>
      <c r="K91" s="45">
        <v>0</v>
      </c>
      <c r="L91" s="45">
        <f t="shared" si="98"/>
        <v>106300000</v>
      </c>
      <c r="M91" s="46">
        <f t="shared" ref="M91:M96" si="110">+F91+L91</f>
        <v>274300000</v>
      </c>
      <c r="N91" s="52">
        <f t="shared" si="82"/>
        <v>3.4377708790371162E-5</v>
      </c>
      <c r="O91" s="45">
        <v>0</v>
      </c>
      <c r="P91" s="45">
        <v>274300000</v>
      </c>
      <c r="Q91" s="45">
        <f t="shared" ref="Q91:Q96" si="111">M91-P91</f>
        <v>0</v>
      </c>
      <c r="R91" s="45">
        <v>168000000</v>
      </c>
      <c r="S91" s="45">
        <f>+M91-R91</f>
        <v>106300000</v>
      </c>
      <c r="T91" s="45">
        <f t="shared" ref="T91:T96" si="112">P91-R91</f>
        <v>106300000</v>
      </c>
      <c r="U91" s="45">
        <v>35820000</v>
      </c>
      <c r="V91" s="45">
        <f t="shared" ref="V91:V96" si="113">+R91-U91</f>
        <v>132180000</v>
      </c>
      <c r="W91" s="45">
        <v>0</v>
      </c>
      <c r="X91" s="48">
        <f t="shared" ref="X91:X96" si="114">+U91-W91</f>
        <v>35820000</v>
      </c>
      <c r="Y91" s="54">
        <f t="shared" si="91"/>
        <v>0.61246810061975943</v>
      </c>
      <c r="Z91" s="54">
        <f t="shared" si="92"/>
        <v>0.13058694859642728</v>
      </c>
      <c r="AA91" s="54">
        <f t="shared" si="93"/>
        <v>0</v>
      </c>
      <c r="AB91" s="54">
        <f t="shared" si="42"/>
        <v>0.21321428571428572</v>
      </c>
      <c r="AC91" s="178">
        <f t="shared" si="43"/>
        <v>0</v>
      </c>
    </row>
    <row r="92" spans="1:29" ht="42" customHeight="1" x14ac:dyDescent="0.25">
      <c r="A92" s="114" t="s">
        <v>194</v>
      </c>
      <c r="B92" s="43" t="s">
        <v>41</v>
      </c>
      <c r="C92" s="43">
        <v>20</v>
      </c>
      <c r="D92" s="43" t="s">
        <v>38</v>
      </c>
      <c r="E92" s="44" t="s">
        <v>195</v>
      </c>
      <c r="F92" s="45">
        <v>24925928</v>
      </c>
      <c r="G92" s="45">
        <v>0</v>
      </c>
      <c r="H92" s="45">
        <v>0</v>
      </c>
      <c r="I92" s="45">
        <v>0</v>
      </c>
      <c r="J92" s="45">
        <v>0</v>
      </c>
      <c r="K92" s="45">
        <v>14887500</v>
      </c>
      <c r="L92" s="45">
        <f t="shared" si="98"/>
        <v>-14887500</v>
      </c>
      <c r="M92" s="46">
        <f t="shared" si="110"/>
        <v>10038428</v>
      </c>
      <c r="N92" s="52">
        <f t="shared" si="82"/>
        <v>1.2581048286442145E-6</v>
      </c>
      <c r="O92" s="45">
        <v>0</v>
      </c>
      <c r="P92" s="45">
        <v>10038428</v>
      </c>
      <c r="Q92" s="45">
        <f t="shared" si="111"/>
        <v>0</v>
      </c>
      <c r="R92" s="45">
        <v>7926304.5199999996</v>
      </c>
      <c r="S92" s="45">
        <f>+M92-R92</f>
        <v>2112123.4800000004</v>
      </c>
      <c r="T92" s="45">
        <f t="shared" si="112"/>
        <v>2112123.4800000004</v>
      </c>
      <c r="U92" s="45">
        <v>4628376.5199999996</v>
      </c>
      <c r="V92" s="45">
        <f t="shared" si="113"/>
        <v>3297928</v>
      </c>
      <c r="W92" s="45">
        <v>4628376.5199999996</v>
      </c>
      <c r="X92" s="48">
        <f t="shared" si="114"/>
        <v>0</v>
      </c>
      <c r="Y92" s="54">
        <f t="shared" si="91"/>
        <v>0.78959619175432638</v>
      </c>
      <c r="Z92" s="182">
        <f t="shared" si="92"/>
        <v>0.46106586808213396</v>
      </c>
      <c r="AA92" s="182">
        <f t="shared" si="93"/>
        <v>0.46106586808213396</v>
      </c>
      <c r="AB92" s="182">
        <f t="shared" si="42"/>
        <v>0.58392615478265775</v>
      </c>
      <c r="AC92" s="178">
        <f t="shared" si="43"/>
        <v>1</v>
      </c>
    </row>
    <row r="93" spans="1:29" ht="68.25" customHeight="1" x14ac:dyDescent="0.25">
      <c r="A93" s="114" t="s">
        <v>196</v>
      </c>
      <c r="B93" s="43" t="s">
        <v>41</v>
      </c>
      <c r="C93" s="43">
        <v>20</v>
      </c>
      <c r="D93" s="43" t="s">
        <v>38</v>
      </c>
      <c r="E93" s="44" t="s">
        <v>197</v>
      </c>
      <c r="F93" s="45">
        <v>3000000</v>
      </c>
      <c r="G93" s="45">
        <v>0</v>
      </c>
      <c r="H93" s="45">
        <v>0</v>
      </c>
      <c r="I93" s="45">
        <v>0</v>
      </c>
      <c r="J93" s="45">
        <v>0</v>
      </c>
      <c r="K93" s="45">
        <v>0</v>
      </c>
      <c r="L93" s="45">
        <f t="shared" si="98"/>
        <v>0</v>
      </c>
      <c r="M93" s="46">
        <f t="shared" si="110"/>
        <v>3000000</v>
      </c>
      <c r="N93" s="52">
        <f t="shared" si="82"/>
        <v>3.7598660725888984E-7</v>
      </c>
      <c r="O93" s="45">
        <v>0</v>
      </c>
      <c r="P93" s="45">
        <v>3000000</v>
      </c>
      <c r="Q93" s="45">
        <f t="shared" si="111"/>
        <v>0</v>
      </c>
      <c r="R93" s="45">
        <v>685149</v>
      </c>
      <c r="S93" s="45">
        <f>+M93-R93</f>
        <v>2314851</v>
      </c>
      <c r="T93" s="45">
        <f t="shared" si="112"/>
        <v>2314851</v>
      </c>
      <c r="U93" s="45">
        <v>685149</v>
      </c>
      <c r="V93" s="45">
        <f t="shared" si="113"/>
        <v>0</v>
      </c>
      <c r="W93" s="45">
        <v>685149</v>
      </c>
      <c r="X93" s="48">
        <f t="shared" si="114"/>
        <v>0</v>
      </c>
      <c r="Y93" s="54">
        <f t="shared" si="91"/>
        <v>0.228383</v>
      </c>
      <c r="Z93" s="54">
        <f t="shared" si="92"/>
        <v>0.228383</v>
      </c>
      <c r="AA93" s="54">
        <f t="shared" si="93"/>
        <v>0.228383</v>
      </c>
      <c r="AB93" s="54">
        <f t="shared" si="42"/>
        <v>1</v>
      </c>
      <c r="AC93" s="178">
        <f t="shared" si="43"/>
        <v>1</v>
      </c>
    </row>
    <row r="94" spans="1:29" ht="42" customHeight="1" x14ac:dyDescent="0.25">
      <c r="A94" s="114" t="s">
        <v>198</v>
      </c>
      <c r="B94" s="43" t="s">
        <v>41</v>
      </c>
      <c r="C94" s="43">
        <v>20</v>
      </c>
      <c r="D94" s="43" t="s">
        <v>38</v>
      </c>
      <c r="E94" s="44" t="s">
        <v>199</v>
      </c>
      <c r="F94" s="45">
        <v>261680004</v>
      </c>
      <c r="G94" s="45">
        <v>0</v>
      </c>
      <c r="H94" s="45">
        <v>0</v>
      </c>
      <c r="I94" s="45">
        <v>0</v>
      </c>
      <c r="J94" s="45">
        <v>0</v>
      </c>
      <c r="K94" s="45">
        <v>26273000</v>
      </c>
      <c r="L94" s="45">
        <f t="shared" si="98"/>
        <v>-26273000</v>
      </c>
      <c r="M94" s="46">
        <f t="shared" si="110"/>
        <v>235407004</v>
      </c>
      <c r="N94" s="52">
        <f t="shared" si="82"/>
        <v>2.9503293586313306E-5</v>
      </c>
      <c r="O94" s="45">
        <v>0</v>
      </c>
      <c r="P94" s="45">
        <v>235407004</v>
      </c>
      <c r="Q94" s="45">
        <f t="shared" si="111"/>
        <v>0</v>
      </c>
      <c r="R94" s="45">
        <v>185306728.69999999</v>
      </c>
      <c r="S94" s="45">
        <f>+M94-R94</f>
        <v>50100275.300000012</v>
      </c>
      <c r="T94" s="45">
        <f t="shared" si="112"/>
        <v>50100275.300000012</v>
      </c>
      <c r="U94" s="45">
        <v>14407031.699999999</v>
      </c>
      <c r="V94" s="45">
        <f t="shared" si="113"/>
        <v>170899697</v>
      </c>
      <c r="W94" s="45">
        <v>1119112.7</v>
      </c>
      <c r="X94" s="48">
        <f t="shared" si="114"/>
        <v>13287919</v>
      </c>
      <c r="Y94" s="54">
        <f t="shared" si="91"/>
        <v>0.78717593593774293</v>
      </c>
      <c r="Z94" s="182">
        <f t="shared" si="92"/>
        <v>6.1200522733809562E-2</v>
      </c>
      <c r="AA94" s="182">
        <f t="shared" si="93"/>
        <v>4.7539481875399081E-3</v>
      </c>
      <c r="AB94" s="182">
        <f t="shared" si="42"/>
        <v>7.7746943141628083E-2</v>
      </c>
      <c r="AC94" s="178">
        <f t="shared" si="43"/>
        <v>7.7678228472281355E-2</v>
      </c>
    </row>
    <row r="95" spans="1:29" ht="42" customHeight="1" x14ac:dyDescent="0.25">
      <c r="A95" s="114" t="s">
        <v>200</v>
      </c>
      <c r="B95" s="43" t="s">
        <v>41</v>
      </c>
      <c r="C95" s="43">
        <v>20</v>
      </c>
      <c r="D95" s="43" t="s">
        <v>38</v>
      </c>
      <c r="E95" s="44" t="s">
        <v>201</v>
      </c>
      <c r="F95" s="45">
        <v>199319996</v>
      </c>
      <c r="G95" s="45">
        <v>0</v>
      </c>
      <c r="H95" s="45">
        <v>0</v>
      </c>
      <c r="I95" s="45">
        <v>0</v>
      </c>
      <c r="J95" s="45">
        <v>0</v>
      </c>
      <c r="K95" s="45">
        <v>7605000</v>
      </c>
      <c r="L95" s="45">
        <f t="shared" si="98"/>
        <v>-7605000</v>
      </c>
      <c r="M95" s="46">
        <f t="shared" si="110"/>
        <v>191714996</v>
      </c>
      <c r="N95" s="52">
        <f t="shared" si="82"/>
        <v>2.402742363556388E-5</v>
      </c>
      <c r="O95" s="45">
        <v>0</v>
      </c>
      <c r="P95" s="45">
        <v>191714996</v>
      </c>
      <c r="Q95" s="45">
        <f t="shared" si="111"/>
        <v>0</v>
      </c>
      <c r="R95" s="45">
        <v>141705627.53</v>
      </c>
      <c r="S95" s="45">
        <f>+M95-R95</f>
        <v>50009368.469999999</v>
      </c>
      <c r="T95" s="45">
        <f t="shared" si="112"/>
        <v>50009368.469999999</v>
      </c>
      <c r="U95" s="45">
        <v>14930039.529999999</v>
      </c>
      <c r="V95" s="45">
        <f t="shared" si="113"/>
        <v>126775588</v>
      </c>
      <c r="W95" s="45">
        <v>14930039.529999999</v>
      </c>
      <c r="X95" s="48">
        <f t="shared" si="114"/>
        <v>0</v>
      </c>
      <c r="Y95" s="54">
        <f t="shared" si="91"/>
        <v>0.73914733060318349</v>
      </c>
      <c r="Z95" s="182">
        <f t="shared" si="92"/>
        <v>7.7876221691077302E-2</v>
      </c>
      <c r="AA95" s="182">
        <f t="shared" si="93"/>
        <v>7.7876221691077302E-2</v>
      </c>
      <c r="AB95" s="182">
        <f t="shared" si="42"/>
        <v>0.10535953857470631</v>
      </c>
      <c r="AC95" s="178">
        <f t="shared" si="43"/>
        <v>1</v>
      </c>
    </row>
    <row r="96" spans="1:29" ht="42" customHeight="1" x14ac:dyDescent="0.25">
      <c r="A96" s="113" t="s">
        <v>202</v>
      </c>
      <c r="B96" s="32" t="s">
        <v>41</v>
      </c>
      <c r="C96" s="32">
        <v>20</v>
      </c>
      <c r="D96" s="32" t="s">
        <v>38</v>
      </c>
      <c r="E96" s="39" t="s">
        <v>203</v>
      </c>
      <c r="F96" s="59">
        <v>100000000</v>
      </c>
      <c r="G96" s="59">
        <v>0</v>
      </c>
      <c r="H96" s="59">
        <v>0</v>
      </c>
      <c r="I96" s="59">
        <v>0</v>
      </c>
      <c r="J96" s="59">
        <v>0</v>
      </c>
      <c r="K96" s="59">
        <v>67460699.480000004</v>
      </c>
      <c r="L96" s="59">
        <f t="shared" si="98"/>
        <v>-67460699.480000004</v>
      </c>
      <c r="M96" s="41">
        <f t="shared" si="110"/>
        <v>32539300.519999996</v>
      </c>
      <c r="N96" s="319">
        <f t="shared" si="82"/>
        <v>4.0781137350307434E-6</v>
      </c>
      <c r="O96" s="59">
        <v>0</v>
      </c>
      <c r="P96" s="59">
        <v>17701762.780000001</v>
      </c>
      <c r="Q96" s="59">
        <f t="shared" si="111"/>
        <v>14837537.739999995</v>
      </c>
      <c r="R96" s="59">
        <v>17696777.379999999</v>
      </c>
      <c r="S96" s="59">
        <v>0</v>
      </c>
      <c r="T96" s="59">
        <f t="shared" si="112"/>
        <v>4985.4000000022352</v>
      </c>
      <c r="U96" s="59">
        <v>17696777.379999999</v>
      </c>
      <c r="V96" s="59">
        <f t="shared" si="113"/>
        <v>0</v>
      </c>
      <c r="W96" s="59">
        <v>17696777.379999999</v>
      </c>
      <c r="X96" s="59">
        <f t="shared" si="114"/>
        <v>0</v>
      </c>
      <c r="Y96" s="176">
        <f t="shared" si="91"/>
        <v>0.54385856786081899</v>
      </c>
      <c r="Z96" s="176">
        <f t="shared" si="92"/>
        <v>0.54385856786081899</v>
      </c>
      <c r="AA96" s="176">
        <f t="shared" si="93"/>
        <v>0.54385856786081899</v>
      </c>
      <c r="AB96" s="176">
        <f t="shared" si="42"/>
        <v>1</v>
      </c>
      <c r="AC96" s="177">
        <f t="shared" si="43"/>
        <v>1</v>
      </c>
    </row>
    <row r="97" spans="1:29" s="76" customFormat="1" ht="42" customHeight="1" x14ac:dyDescent="0.25">
      <c r="A97" s="199" t="s">
        <v>204</v>
      </c>
      <c r="B97" s="71" t="s">
        <v>37</v>
      </c>
      <c r="C97" s="71">
        <v>10</v>
      </c>
      <c r="D97" s="71" t="s">
        <v>38</v>
      </c>
      <c r="E97" s="72" t="s">
        <v>205</v>
      </c>
      <c r="F97" s="73">
        <f>+F107</f>
        <v>10647256000</v>
      </c>
      <c r="G97" s="73">
        <f t="shared" ref="G97:K97" si="115">+G107</f>
        <v>0</v>
      </c>
      <c r="H97" s="73">
        <f t="shared" si="115"/>
        <v>0</v>
      </c>
      <c r="I97" s="73">
        <f t="shared" si="115"/>
        <v>0</v>
      </c>
      <c r="J97" s="73">
        <f t="shared" si="115"/>
        <v>0</v>
      </c>
      <c r="K97" s="73">
        <f t="shared" si="115"/>
        <v>0</v>
      </c>
      <c r="L97" s="59">
        <f t="shared" si="98"/>
        <v>0</v>
      </c>
      <c r="M97" s="73">
        <f>+M107</f>
        <v>10647256000</v>
      </c>
      <c r="N97" s="324">
        <f t="shared" si="82"/>
        <v>1.3344085533522861E-3</v>
      </c>
      <c r="O97" s="73">
        <f t="shared" ref="O97:X97" si="116">+O107</f>
        <v>0</v>
      </c>
      <c r="P97" s="73">
        <f t="shared" si="116"/>
        <v>3495226813.0999999</v>
      </c>
      <c r="Q97" s="73">
        <f t="shared" si="116"/>
        <v>7152029186.8999996</v>
      </c>
      <c r="R97" s="73">
        <f t="shared" si="116"/>
        <v>3495215975.8599997</v>
      </c>
      <c r="S97" s="73">
        <f t="shared" si="116"/>
        <v>7152040024.1400003</v>
      </c>
      <c r="T97" s="73">
        <f t="shared" si="116"/>
        <v>10837.240000009537</v>
      </c>
      <c r="U97" s="73">
        <f t="shared" si="116"/>
        <v>2357215912.8599997</v>
      </c>
      <c r="V97" s="73">
        <f t="shared" si="116"/>
        <v>1138000063</v>
      </c>
      <c r="W97" s="73">
        <f t="shared" si="116"/>
        <v>2357215912.8599997</v>
      </c>
      <c r="X97" s="73">
        <f t="shared" si="116"/>
        <v>0</v>
      </c>
      <c r="Y97" s="176">
        <f t="shared" si="91"/>
        <v>0.32827387411930359</v>
      </c>
      <c r="Z97" s="176">
        <f t="shared" si="92"/>
        <v>0.22139186968548513</v>
      </c>
      <c r="AA97" s="176">
        <f t="shared" si="93"/>
        <v>0.22139186968548513</v>
      </c>
      <c r="AB97" s="176">
        <f t="shared" si="42"/>
        <v>0.67441209045172246</v>
      </c>
      <c r="AC97" s="177">
        <f t="shared" si="43"/>
        <v>1</v>
      </c>
    </row>
    <row r="98" spans="1:29" ht="42" customHeight="1" x14ac:dyDescent="0.25">
      <c r="A98" s="113" t="s">
        <v>204</v>
      </c>
      <c r="B98" s="32" t="s">
        <v>41</v>
      </c>
      <c r="C98" s="32">
        <v>20</v>
      </c>
      <c r="D98" s="32" t="s">
        <v>38</v>
      </c>
      <c r="E98" s="39" t="s">
        <v>205</v>
      </c>
      <c r="F98" s="59">
        <f>+F99+F102</f>
        <v>5638845092</v>
      </c>
      <c r="G98" s="59">
        <f t="shared" ref="G98:J98" si="117">+G99+G102</f>
        <v>0</v>
      </c>
      <c r="H98" s="59">
        <f t="shared" si="117"/>
        <v>0</v>
      </c>
      <c r="I98" s="59">
        <f t="shared" si="117"/>
        <v>0</v>
      </c>
      <c r="J98" s="59">
        <f t="shared" si="117"/>
        <v>0</v>
      </c>
      <c r="K98" s="59">
        <f>+K99+K102</f>
        <v>0</v>
      </c>
      <c r="L98" s="59">
        <f t="shared" si="98"/>
        <v>0</v>
      </c>
      <c r="M98" s="59">
        <f>+M99+M102</f>
        <v>5638845092</v>
      </c>
      <c r="N98" s="318">
        <f t="shared" si="82"/>
        <v>7.0671007833317419E-4</v>
      </c>
      <c r="O98" s="59">
        <f t="shared" ref="O98:X98" si="118">+O99+O102</f>
        <v>5423125092</v>
      </c>
      <c r="P98" s="59">
        <f>+P99+P102</f>
        <v>215720000</v>
      </c>
      <c r="Q98" s="59">
        <f t="shared" si="118"/>
        <v>5423125092</v>
      </c>
      <c r="R98" s="59">
        <f t="shared" si="118"/>
        <v>25529075</v>
      </c>
      <c r="S98" s="59">
        <f t="shared" si="118"/>
        <v>5613316017</v>
      </c>
      <c r="T98" s="59">
        <f t="shared" si="118"/>
        <v>190190925</v>
      </c>
      <c r="U98" s="59">
        <f t="shared" si="118"/>
        <v>4840733</v>
      </c>
      <c r="V98" s="59">
        <f t="shared" si="118"/>
        <v>20688342</v>
      </c>
      <c r="W98" s="59">
        <f t="shared" si="118"/>
        <v>4840733</v>
      </c>
      <c r="X98" s="59">
        <f t="shared" si="118"/>
        <v>0</v>
      </c>
      <c r="Y98" s="176">
        <f t="shared" si="91"/>
        <v>4.5273588090261373E-3</v>
      </c>
      <c r="Z98" s="176">
        <f t="shared" si="92"/>
        <v>8.5846178091816957E-4</v>
      </c>
      <c r="AA98" s="176">
        <f t="shared" si="93"/>
        <v>8.5846178091816957E-4</v>
      </c>
      <c r="AB98" s="176">
        <f t="shared" si="42"/>
        <v>0.18961646671491231</v>
      </c>
      <c r="AC98" s="177">
        <f t="shared" si="43"/>
        <v>1</v>
      </c>
    </row>
    <row r="99" spans="1:29" ht="42" customHeight="1" x14ac:dyDescent="0.25">
      <c r="A99" s="113" t="s">
        <v>206</v>
      </c>
      <c r="B99" s="32" t="s">
        <v>41</v>
      </c>
      <c r="C99" s="32">
        <v>20</v>
      </c>
      <c r="D99" s="32" t="s">
        <v>38</v>
      </c>
      <c r="E99" s="39" t="s">
        <v>207</v>
      </c>
      <c r="F99" s="59">
        <f t="shared" ref="F99:K100" si="119">+F100</f>
        <v>5423125092</v>
      </c>
      <c r="G99" s="59">
        <f t="shared" si="119"/>
        <v>0</v>
      </c>
      <c r="H99" s="59">
        <f t="shared" si="119"/>
        <v>0</v>
      </c>
      <c r="I99" s="59">
        <f t="shared" si="119"/>
        <v>0</v>
      </c>
      <c r="J99" s="59">
        <f t="shared" si="119"/>
        <v>0</v>
      </c>
      <c r="K99" s="59">
        <f t="shared" si="119"/>
        <v>0</v>
      </c>
      <c r="L99" s="59">
        <f t="shared" si="98"/>
        <v>0</v>
      </c>
      <c r="M99" s="59">
        <f>+M100</f>
        <v>5423125092</v>
      </c>
      <c r="N99" s="318">
        <f t="shared" si="82"/>
        <v>6.7967413469387835E-4</v>
      </c>
      <c r="O99" s="59">
        <f t="shared" ref="O99:X100" si="120">+O100</f>
        <v>5423125092</v>
      </c>
      <c r="P99" s="59">
        <f t="shared" si="120"/>
        <v>0</v>
      </c>
      <c r="Q99" s="59">
        <f t="shared" si="120"/>
        <v>5423125092</v>
      </c>
      <c r="R99" s="59">
        <f t="shared" si="120"/>
        <v>0</v>
      </c>
      <c r="S99" s="59">
        <f t="shared" si="120"/>
        <v>5423125092</v>
      </c>
      <c r="T99" s="59">
        <f t="shared" si="120"/>
        <v>0</v>
      </c>
      <c r="U99" s="59">
        <f t="shared" si="120"/>
        <v>0</v>
      </c>
      <c r="V99" s="59">
        <f t="shared" si="120"/>
        <v>0</v>
      </c>
      <c r="W99" s="59">
        <f t="shared" si="120"/>
        <v>0</v>
      </c>
      <c r="X99" s="59">
        <f t="shared" si="120"/>
        <v>0</v>
      </c>
      <c r="Y99" s="176">
        <f t="shared" si="91"/>
        <v>0</v>
      </c>
      <c r="Z99" s="176">
        <f t="shared" si="92"/>
        <v>0</v>
      </c>
      <c r="AA99" s="176">
        <f t="shared" si="93"/>
        <v>0</v>
      </c>
      <c r="AB99" s="176" t="s">
        <v>40</v>
      </c>
      <c r="AC99" s="177" t="s">
        <v>40</v>
      </c>
    </row>
    <row r="100" spans="1:29" ht="42" customHeight="1" x14ac:dyDescent="0.25">
      <c r="A100" s="113" t="s">
        <v>208</v>
      </c>
      <c r="B100" s="32" t="s">
        <v>41</v>
      </c>
      <c r="C100" s="32">
        <v>20</v>
      </c>
      <c r="D100" s="32" t="s">
        <v>38</v>
      </c>
      <c r="E100" s="78" t="s">
        <v>209</v>
      </c>
      <c r="F100" s="59">
        <f t="shared" si="119"/>
        <v>5423125092</v>
      </c>
      <c r="G100" s="59">
        <f t="shared" si="119"/>
        <v>0</v>
      </c>
      <c r="H100" s="59">
        <f t="shared" si="119"/>
        <v>0</v>
      </c>
      <c r="I100" s="59">
        <f t="shared" si="119"/>
        <v>0</v>
      </c>
      <c r="J100" s="59">
        <f t="shared" si="119"/>
        <v>0</v>
      </c>
      <c r="K100" s="59">
        <f t="shared" si="119"/>
        <v>0</v>
      </c>
      <c r="L100" s="59">
        <f t="shared" si="98"/>
        <v>0</v>
      </c>
      <c r="M100" s="59">
        <f>+M101</f>
        <v>5423125092</v>
      </c>
      <c r="N100" s="318">
        <f t="shared" si="82"/>
        <v>6.7967413469387835E-4</v>
      </c>
      <c r="O100" s="59">
        <f t="shared" si="120"/>
        <v>5423125092</v>
      </c>
      <c r="P100" s="59">
        <f t="shared" si="120"/>
        <v>0</v>
      </c>
      <c r="Q100" s="59">
        <f t="shared" si="120"/>
        <v>5423125092</v>
      </c>
      <c r="R100" s="59">
        <f t="shared" si="120"/>
        <v>0</v>
      </c>
      <c r="S100" s="59">
        <f t="shared" si="120"/>
        <v>5423125092</v>
      </c>
      <c r="T100" s="59">
        <f t="shared" si="120"/>
        <v>0</v>
      </c>
      <c r="U100" s="59">
        <f t="shared" si="120"/>
        <v>0</v>
      </c>
      <c r="V100" s="59">
        <f t="shared" si="120"/>
        <v>0</v>
      </c>
      <c r="W100" s="59">
        <f t="shared" si="120"/>
        <v>0</v>
      </c>
      <c r="X100" s="59">
        <f t="shared" si="120"/>
        <v>0</v>
      </c>
      <c r="Y100" s="176">
        <f t="shared" si="91"/>
        <v>0</v>
      </c>
      <c r="Z100" s="176">
        <f t="shared" si="92"/>
        <v>0</v>
      </c>
      <c r="AA100" s="176">
        <f t="shared" si="93"/>
        <v>0</v>
      </c>
      <c r="AB100" s="176" t="s">
        <v>40</v>
      </c>
      <c r="AC100" s="177" t="s">
        <v>40</v>
      </c>
    </row>
    <row r="101" spans="1:29" ht="42" customHeight="1" x14ac:dyDescent="0.25">
      <c r="A101" s="114" t="s">
        <v>210</v>
      </c>
      <c r="B101" s="43" t="s">
        <v>41</v>
      </c>
      <c r="C101" s="43">
        <v>20</v>
      </c>
      <c r="D101" s="43" t="s">
        <v>38</v>
      </c>
      <c r="E101" s="44" t="s">
        <v>211</v>
      </c>
      <c r="F101" s="58">
        <v>5423125092</v>
      </c>
      <c r="G101" s="45">
        <v>0</v>
      </c>
      <c r="H101" s="45">
        <v>0</v>
      </c>
      <c r="I101" s="45">
        <v>0</v>
      </c>
      <c r="J101" s="45">
        <v>0</v>
      </c>
      <c r="K101" s="45">
        <v>0</v>
      </c>
      <c r="L101" s="45">
        <f t="shared" si="98"/>
        <v>0</v>
      </c>
      <c r="M101" s="46">
        <f>+F101+L101</f>
        <v>5423125092</v>
      </c>
      <c r="N101" s="52">
        <f t="shared" si="82"/>
        <v>6.7967413469387835E-4</v>
      </c>
      <c r="O101" s="58">
        <v>5423125092</v>
      </c>
      <c r="P101" s="45">
        <v>0</v>
      </c>
      <c r="Q101" s="45">
        <f>M101-P101</f>
        <v>5423125092</v>
      </c>
      <c r="R101" s="45">
        <v>0</v>
      </c>
      <c r="S101" s="45">
        <f>+M101-R101</f>
        <v>5423125092</v>
      </c>
      <c r="T101" s="45">
        <f>P101-R101</f>
        <v>0</v>
      </c>
      <c r="U101" s="45">
        <v>0</v>
      </c>
      <c r="V101" s="45">
        <f>+R101-U101</f>
        <v>0</v>
      </c>
      <c r="W101" s="45">
        <v>0</v>
      </c>
      <c r="X101" s="48">
        <f>+U101-W101</f>
        <v>0</v>
      </c>
      <c r="Y101" s="54">
        <f t="shared" si="91"/>
        <v>0</v>
      </c>
      <c r="Z101" s="54">
        <f t="shared" si="92"/>
        <v>0</v>
      </c>
      <c r="AA101" s="54">
        <f t="shared" si="93"/>
        <v>0</v>
      </c>
      <c r="AB101" s="54" t="s">
        <v>40</v>
      </c>
      <c r="AC101" s="178" t="s">
        <v>40</v>
      </c>
    </row>
    <row r="102" spans="1:29" ht="42" customHeight="1" x14ac:dyDescent="0.25">
      <c r="A102" s="113" t="s">
        <v>212</v>
      </c>
      <c r="B102" s="32" t="s">
        <v>41</v>
      </c>
      <c r="C102" s="32">
        <v>20</v>
      </c>
      <c r="D102" s="32" t="s">
        <v>38</v>
      </c>
      <c r="E102" s="39" t="s">
        <v>213</v>
      </c>
      <c r="F102" s="59">
        <f t="shared" ref="F102:K103" si="121">+F103</f>
        <v>215720000</v>
      </c>
      <c r="G102" s="59">
        <f t="shared" si="121"/>
        <v>0</v>
      </c>
      <c r="H102" s="59">
        <f t="shared" si="121"/>
        <v>0</v>
      </c>
      <c r="I102" s="59">
        <f t="shared" si="121"/>
        <v>0</v>
      </c>
      <c r="J102" s="59">
        <f t="shared" si="121"/>
        <v>0</v>
      </c>
      <c r="K102" s="59">
        <f t="shared" si="121"/>
        <v>0</v>
      </c>
      <c r="L102" s="59">
        <f t="shared" si="98"/>
        <v>0</v>
      </c>
      <c r="M102" s="59">
        <f>+M103</f>
        <v>215720000</v>
      </c>
      <c r="N102" s="319">
        <f t="shared" si="82"/>
        <v>2.7035943639295909E-5</v>
      </c>
      <c r="O102" s="59">
        <f t="shared" ref="O102:X103" si="122">+O103</f>
        <v>0</v>
      </c>
      <c r="P102" s="59">
        <f t="shared" si="122"/>
        <v>215720000</v>
      </c>
      <c r="Q102" s="59">
        <f t="shared" si="122"/>
        <v>0</v>
      </c>
      <c r="R102" s="59">
        <f t="shared" si="122"/>
        <v>25529075</v>
      </c>
      <c r="S102" s="59">
        <f t="shared" si="122"/>
        <v>190190925</v>
      </c>
      <c r="T102" s="59">
        <f t="shared" si="122"/>
        <v>190190925</v>
      </c>
      <c r="U102" s="59">
        <f t="shared" si="122"/>
        <v>4840733</v>
      </c>
      <c r="V102" s="59">
        <f t="shared" si="122"/>
        <v>20688342</v>
      </c>
      <c r="W102" s="59">
        <f t="shared" si="122"/>
        <v>4840733</v>
      </c>
      <c r="X102" s="59">
        <f t="shared" si="122"/>
        <v>0</v>
      </c>
      <c r="Y102" s="176">
        <f t="shared" si="91"/>
        <v>0.11834357036899684</v>
      </c>
      <c r="Z102" s="176">
        <f t="shared" si="92"/>
        <v>2.2439889671796772E-2</v>
      </c>
      <c r="AA102" s="176">
        <f t="shared" si="93"/>
        <v>2.2439889671796772E-2</v>
      </c>
      <c r="AB102" s="176">
        <f t="shared" ref="AB102:AB110" si="123">+U102/R102</f>
        <v>0.18961646671491231</v>
      </c>
      <c r="AC102" s="177">
        <f t="shared" ref="AC102:AC110" si="124">+W102/U102</f>
        <v>1</v>
      </c>
    </row>
    <row r="103" spans="1:29" ht="42" customHeight="1" x14ac:dyDescent="0.25">
      <c r="A103" s="113" t="s">
        <v>214</v>
      </c>
      <c r="B103" s="32" t="s">
        <v>41</v>
      </c>
      <c r="C103" s="32">
        <v>20</v>
      </c>
      <c r="D103" s="32" t="s">
        <v>38</v>
      </c>
      <c r="E103" s="39" t="s">
        <v>215</v>
      </c>
      <c r="F103" s="59">
        <f t="shared" si="121"/>
        <v>215720000</v>
      </c>
      <c r="G103" s="59">
        <f t="shared" si="121"/>
        <v>0</v>
      </c>
      <c r="H103" s="59">
        <f t="shared" si="121"/>
        <v>0</v>
      </c>
      <c r="I103" s="59">
        <f t="shared" si="121"/>
        <v>0</v>
      </c>
      <c r="J103" s="59">
        <f t="shared" si="121"/>
        <v>0</v>
      </c>
      <c r="K103" s="59">
        <f t="shared" si="121"/>
        <v>0</v>
      </c>
      <c r="L103" s="59">
        <f t="shared" si="98"/>
        <v>0</v>
      </c>
      <c r="M103" s="59">
        <f>+M104</f>
        <v>215720000</v>
      </c>
      <c r="N103" s="319">
        <f t="shared" si="82"/>
        <v>2.7035943639295909E-5</v>
      </c>
      <c r="O103" s="59">
        <f t="shared" si="122"/>
        <v>0</v>
      </c>
      <c r="P103" s="59">
        <f t="shared" si="122"/>
        <v>215720000</v>
      </c>
      <c r="Q103" s="59">
        <f t="shared" si="122"/>
        <v>0</v>
      </c>
      <c r="R103" s="59">
        <f t="shared" si="122"/>
        <v>25529075</v>
      </c>
      <c r="S103" s="59">
        <f t="shared" si="122"/>
        <v>190190925</v>
      </c>
      <c r="T103" s="59">
        <f t="shared" si="122"/>
        <v>190190925</v>
      </c>
      <c r="U103" s="59">
        <f t="shared" si="122"/>
        <v>4840733</v>
      </c>
      <c r="V103" s="59">
        <f t="shared" si="122"/>
        <v>20688342</v>
      </c>
      <c r="W103" s="59">
        <f t="shared" si="122"/>
        <v>4840733</v>
      </c>
      <c r="X103" s="59">
        <f t="shared" si="122"/>
        <v>0</v>
      </c>
      <c r="Y103" s="176">
        <f t="shared" si="91"/>
        <v>0.11834357036899684</v>
      </c>
      <c r="Z103" s="176">
        <f t="shared" si="92"/>
        <v>2.2439889671796772E-2</v>
      </c>
      <c r="AA103" s="176">
        <f t="shared" si="93"/>
        <v>2.2439889671796772E-2</v>
      </c>
      <c r="AB103" s="176">
        <f t="shared" si="123"/>
        <v>0.18961646671491231</v>
      </c>
      <c r="AC103" s="177">
        <f t="shared" si="124"/>
        <v>1</v>
      </c>
    </row>
    <row r="104" spans="1:29" ht="42" customHeight="1" x14ac:dyDescent="0.25">
      <c r="A104" s="113" t="s">
        <v>216</v>
      </c>
      <c r="B104" s="32" t="s">
        <v>41</v>
      </c>
      <c r="C104" s="32">
        <v>20</v>
      </c>
      <c r="D104" s="32" t="s">
        <v>38</v>
      </c>
      <c r="E104" s="39" t="s">
        <v>217</v>
      </c>
      <c r="F104" s="59">
        <f t="shared" ref="F104:K104" si="125">+F105+F106</f>
        <v>215720000</v>
      </c>
      <c r="G104" s="59">
        <f t="shared" si="125"/>
        <v>0</v>
      </c>
      <c r="H104" s="59">
        <f t="shared" si="125"/>
        <v>0</v>
      </c>
      <c r="I104" s="59">
        <f t="shared" si="125"/>
        <v>0</v>
      </c>
      <c r="J104" s="59">
        <f t="shared" si="125"/>
        <v>0</v>
      </c>
      <c r="K104" s="59">
        <f t="shared" si="125"/>
        <v>0</v>
      </c>
      <c r="L104" s="59">
        <f t="shared" si="98"/>
        <v>0</v>
      </c>
      <c r="M104" s="59">
        <f>+M105+M106</f>
        <v>215720000</v>
      </c>
      <c r="N104" s="319">
        <f t="shared" si="82"/>
        <v>2.7035943639295909E-5</v>
      </c>
      <c r="O104" s="59">
        <f t="shared" ref="O104:X104" si="126">+O105+O106</f>
        <v>0</v>
      </c>
      <c r="P104" s="59">
        <f>+P105+P106</f>
        <v>215720000</v>
      </c>
      <c r="Q104" s="59">
        <f t="shared" si="126"/>
        <v>0</v>
      </c>
      <c r="R104" s="59">
        <f t="shared" si="126"/>
        <v>25529075</v>
      </c>
      <c r="S104" s="59">
        <f t="shared" si="126"/>
        <v>190190925</v>
      </c>
      <c r="T104" s="59">
        <f t="shared" si="126"/>
        <v>190190925</v>
      </c>
      <c r="U104" s="59">
        <f t="shared" si="126"/>
        <v>4840733</v>
      </c>
      <c r="V104" s="59">
        <f t="shared" si="126"/>
        <v>20688342</v>
      </c>
      <c r="W104" s="59">
        <f t="shared" si="126"/>
        <v>4840733</v>
      </c>
      <c r="X104" s="59">
        <f t="shared" si="126"/>
        <v>0</v>
      </c>
      <c r="Y104" s="176">
        <f t="shared" si="91"/>
        <v>0.11834357036899684</v>
      </c>
      <c r="Z104" s="176">
        <f t="shared" si="92"/>
        <v>2.2439889671796772E-2</v>
      </c>
      <c r="AA104" s="176">
        <f t="shared" si="93"/>
        <v>2.2439889671796772E-2</v>
      </c>
      <c r="AB104" s="176">
        <f t="shared" si="123"/>
        <v>0.18961646671491231</v>
      </c>
      <c r="AC104" s="177">
        <f t="shared" si="124"/>
        <v>1</v>
      </c>
    </row>
    <row r="105" spans="1:29" ht="42" customHeight="1" x14ac:dyDescent="0.25">
      <c r="A105" s="114" t="s">
        <v>218</v>
      </c>
      <c r="B105" s="43" t="s">
        <v>41</v>
      </c>
      <c r="C105" s="43">
        <v>20</v>
      </c>
      <c r="D105" s="43" t="s">
        <v>38</v>
      </c>
      <c r="E105" s="44" t="s">
        <v>219</v>
      </c>
      <c r="F105" s="48">
        <v>59277258</v>
      </c>
      <c r="G105" s="45">
        <v>0</v>
      </c>
      <c r="H105" s="45">
        <v>0</v>
      </c>
      <c r="I105" s="45">
        <v>0</v>
      </c>
      <c r="J105" s="45">
        <v>0</v>
      </c>
      <c r="K105" s="45">
        <v>0</v>
      </c>
      <c r="L105" s="45">
        <f t="shared" si="98"/>
        <v>0</v>
      </c>
      <c r="M105" s="46">
        <f>+F105+L105</f>
        <v>59277258</v>
      </c>
      <c r="N105" s="52">
        <f t="shared" si="82"/>
        <v>7.4291517076766288E-6</v>
      </c>
      <c r="O105" s="48">
        <v>0</v>
      </c>
      <c r="P105" s="45">
        <v>59277258</v>
      </c>
      <c r="Q105" s="45">
        <f>M105-P105</f>
        <v>0</v>
      </c>
      <c r="R105" s="45">
        <v>24167310</v>
      </c>
      <c r="S105" s="45">
        <f>+M105-R105</f>
        <v>35109948</v>
      </c>
      <c r="T105" s="45">
        <f>P105-R105</f>
        <v>35109948</v>
      </c>
      <c r="U105" s="45">
        <v>3478968</v>
      </c>
      <c r="V105" s="45">
        <f>+R105-U105</f>
        <v>20688342</v>
      </c>
      <c r="W105" s="45">
        <v>3478968</v>
      </c>
      <c r="X105" s="48">
        <f t="shared" ref="X105:X106" si="127">+U105-W105</f>
        <v>0</v>
      </c>
      <c r="Y105" s="54">
        <f t="shared" si="91"/>
        <v>0.40769952618253696</v>
      </c>
      <c r="Z105" s="54">
        <f t="shared" si="92"/>
        <v>5.8689759232790427E-2</v>
      </c>
      <c r="AA105" s="54">
        <f t="shared" si="93"/>
        <v>5.8689759232790427E-2</v>
      </c>
      <c r="AB105" s="54">
        <f t="shared" si="123"/>
        <v>0.14395346441122325</v>
      </c>
      <c r="AC105" s="178">
        <f t="shared" si="124"/>
        <v>1</v>
      </c>
    </row>
    <row r="106" spans="1:29" ht="42" customHeight="1" x14ac:dyDescent="0.25">
      <c r="A106" s="114" t="s">
        <v>220</v>
      </c>
      <c r="B106" s="43" t="s">
        <v>41</v>
      </c>
      <c r="C106" s="43">
        <v>20</v>
      </c>
      <c r="D106" s="43" t="s">
        <v>38</v>
      </c>
      <c r="E106" s="44" t="s">
        <v>221</v>
      </c>
      <c r="F106" s="48">
        <v>156442742</v>
      </c>
      <c r="G106" s="45">
        <v>0</v>
      </c>
      <c r="H106" s="45">
        <v>0</v>
      </c>
      <c r="I106" s="45">
        <v>0</v>
      </c>
      <c r="J106" s="45">
        <v>0</v>
      </c>
      <c r="K106" s="45">
        <v>0</v>
      </c>
      <c r="L106" s="45">
        <f t="shared" si="98"/>
        <v>0</v>
      </c>
      <c r="M106" s="46">
        <f>+F106+L106</f>
        <v>156442742</v>
      </c>
      <c r="N106" s="52">
        <f t="shared" si="82"/>
        <v>1.9606791931619279E-5</v>
      </c>
      <c r="O106" s="48">
        <v>0</v>
      </c>
      <c r="P106" s="45">
        <v>156442742</v>
      </c>
      <c r="Q106" s="45">
        <f>M106-P106</f>
        <v>0</v>
      </c>
      <c r="R106" s="45">
        <v>1361765</v>
      </c>
      <c r="S106" s="45">
        <f>+M106-R106</f>
        <v>155080977</v>
      </c>
      <c r="T106" s="45">
        <f>P106-R106</f>
        <v>155080977</v>
      </c>
      <c r="U106" s="45">
        <v>1361765</v>
      </c>
      <c r="V106" s="45">
        <f>+R106-U106</f>
        <v>0</v>
      </c>
      <c r="W106" s="45">
        <v>1361765</v>
      </c>
      <c r="X106" s="48">
        <f t="shared" si="127"/>
        <v>0</v>
      </c>
      <c r="Y106" s="54">
        <f t="shared" si="91"/>
        <v>8.7045585023049522E-3</v>
      </c>
      <c r="Z106" s="54">
        <f t="shared" si="92"/>
        <v>8.7045585023049522E-3</v>
      </c>
      <c r="AA106" s="54">
        <f t="shared" si="93"/>
        <v>8.7045585023049522E-3</v>
      </c>
      <c r="AB106" s="54">
        <f t="shared" si="123"/>
        <v>1</v>
      </c>
      <c r="AC106" s="178">
        <f t="shared" si="124"/>
        <v>1</v>
      </c>
    </row>
    <row r="107" spans="1:29" ht="42" customHeight="1" x14ac:dyDescent="0.25">
      <c r="A107" s="245" t="s">
        <v>222</v>
      </c>
      <c r="B107" s="80" t="s">
        <v>37</v>
      </c>
      <c r="C107" s="80">
        <v>10</v>
      </c>
      <c r="D107" s="80" t="s">
        <v>38</v>
      </c>
      <c r="E107" s="78" t="s">
        <v>223</v>
      </c>
      <c r="F107" s="81">
        <f t="shared" ref="F107:K107" si="128">+F108</f>
        <v>10647256000</v>
      </c>
      <c r="G107" s="81">
        <f t="shared" si="128"/>
        <v>0</v>
      </c>
      <c r="H107" s="81">
        <f t="shared" si="128"/>
        <v>0</v>
      </c>
      <c r="I107" s="81">
        <f t="shared" si="128"/>
        <v>0</v>
      </c>
      <c r="J107" s="81">
        <f t="shared" si="128"/>
        <v>0</v>
      </c>
      <c r="K107" s="81">
        <f t="shared" si="128"/>
        <v>0</v>
      </c>
      <c r="L107" s="59">
        <f t="shared" si="98"/>
        <v>0</v>
      </c>
      <c r="M107" s="81">
        <f>+M108</f>
        <v>10647256000</v>
      </c>
      <c r="N107" s="323">
        <f t="shared" si="82"/>
        <v>1.3344085533522861E-3</v>
      </c>
      <c r="O107" s="81">
        <f t="shared" ref="O107:X107" si="129">+O108</f>
        <v>0</v>
      </c>
      <c r="P107" s="81">
        <f>+P108</f>
        <v>3495226813.0999999</v>
      </c>
      <c r="Q107" s="81">
        <f t="shared" si="129"/>
        <v>7152029186.8999996</v>
      </c>
      <c r="R107" s="81">
        <f t="shared" si="129"/>
        <v>3495215975.8599997</v>
      </c>
      <c r="S107" s="81">
        <f t="shared" si="129"/>
        <v>7152040024.1400003</v>
      </c>
      <c r="T107" s="81">
        <f t="shared" si="129"/>
        <v>10837.240000009537</v>
      </c>
      <c r="U107" s="81">
        <f t="shared" si="129"/>
        <v>2357215912.8599997</v>
      </c>
      <c r="V107" s="81">
        <f t="shared" si="129"/>
        <v>1138000063</v>
      </c>
      <c r="W107" s="81">
        <f t="shared" si="129"/>
        <v>2357215912.8599997</v>
      </c>
      <c r="X107" s="81">
        <f t="shared" si="129"/>
        <v>0</v>
      </c>
      <c r="Y107" s="176">
        <f t="shared" si="91"/>
        <v>0.32827387411930359</v>
      </c>
      <c r="Z107" s="176">
        <f t="shared" si="92"/>
        <v>0.22139186968548513</v>
      </c>
      <c r="AA107" s="176">
        <f t="shared" si="93"/>
        <v>0.22139186968548513</v>
      </c>
      <c r="AB107" s="176">
        <f t="shared" si="123"/>
        <v>0.67441209045172246</v>
      </c>
      <c r="AC107" s="177">
        <f t="shared" si="124"/>
        <v>1</v>
      </c>
    </row>
    <row r="108" spans="1:29" ht="42" customHeight="1" x14ac:dyDescent="0.25">
      <c r="A108" s="245" t="s">
        <v>224</v>
      </c>
      <c r="B108" s="80" t="s">
        <v>37</v>
      </c>
      <c r="C108" s="80">
        <v>10</v>
      </c>
      <c r="D108" s="80" t="s">
        <v>38</v>
      </c>
      <c r="E108" s="78" t="s">
        <v>225</v>
      </c>
      <c r="F108" s="81">
        <f t="shared" ref="F108:K108" si="130">+F109+F110</f>
        <v>10647256000</v>
      </c>
      <c r="G108" s="81">
        <f t="shared" si="130"/>
        <v>0</v>
      </c>
      <c r="H108" s="81">
        <f t="shared" si="130"/>
        <v>0</v>
      </c>
      <c r="I108" s="81">
        <f t="shared" si="130"/>
        <v>0</v>
      </c>
      <c r="J108" s="81">
        <f t="shared" si="130"/>
        <v>0</v>
      </c>
      <c r="K108" s="81">
        <f t="shared" si="130"/>
        <v>0</v>
      </c>
      <c r="L108" s="59">
        <f t="shared" si="98"/>
        <v>0</v>
      </c>
      <c r="M108" s="81">
        <f>+M109+M110</f>
        <v>10647256000</v>
      </c>
      <c r="N108" s="323">
        <f t="shared" si="82"/>
        <v>1.3344085533522861E-3</v>
      </c>
      <c r="O108" s="81">
        <f t="shared" ref="O108:X108" si="131">+O109+O110</f>
        <v>0</v>
      </c>
      <c r="P108" s="81">
        <f>+P109+P110</f>
        <v>3495226813.0999999</v>
      </c>
      <c r="Q108" s="81">
        <f t="shared" si="131"/>
        <v>7152029186.8999996</v>
      </c>
      <c r="R108" s="81">
        <f>+R109+R110</f>
        <v>3495215975.8599997</v>
      </c>
      <c r="S108" s="81">
        <f t="shared" si="131"/>
        <v>7152040024.1400003</v>
      </c>
      <c r="T108" s="81">
        <f t="shared" si="131"/>
        <v>10837.240000009537</v>
      </c>
      <c r="U108" s="81">
        <f t="shared" si="131"/>
        <v>2357215912.8599997</v>
      </c>
      <c r="V108" s="81">
        <f t="shared" si="131"/>
        <v>1138000063</v>
      </c>
      <c r="W108" s="81">
        <f t="shared" si="131"/>
        <v>2357215912.8599997</v>
      </c>
      <c r="X108" s="81">
        <f t="shared" si="131"/>
        <v>0</v>
      </c>
      <c r="Y108" s="176">
        <f t="shared" si="91"/>
        <v>0.32827387411930359</v>
      </c>
      <c r="Z108" s="176">
        <f t="shared" si="92"/>
        <v>0.22139186968548513</v>
      </c>
      <c r="AA108" s="176">
        <f t="shared" si="93"/>
        <v>0.22139186968548513</v>
      </c>
      <c r="AB108" s="176">
        <f t="shared" si="123"/>
        <v>0.67441209045172246</v>
      </c>
      <c r="AC108" s="177">
        <f t="shared" si="124"/>
        <v>1</v>
      </c>
    </row>
    <row r="109" spans="1:29" ht="42" customHeight="1" x14ac:dyDescent="0.25">
      <c r="A109" s="351" t="s">
        <v>226</v>
      </c>
      <c r="B109" s="83" t="s">
        <v>37</v>
      </c>
      <c r="C109" s="83">
        <v>10</v>
      </c>
      <c r="D109" s="83" t="s">
        <v>38</v>
      </c>
      <c r="E109" s="84" t="s">
        <v>227</v>
      </c>
      <c r="F109" s="85">
        <v>5323628000</v>
      </c>
      <c r="G109" s="45">
        <v>0</v>
      </c>
      <c r="H109" s="45">
        <v>0</v>
      </c>
      <c r="I109" s="45">
        <v>0</v>
      </c>
      <c r="J109" s="45">
        <v>0</v>
      </c>
      <c r="K109" s="45">
        <v>0</v>
      </c>
      <c r="L109" s="45">
        <f t="shared" si="98"/>
        <v>0</v>
      </c>
      <c r="M109" s="46">
        <f>+F109+L109</f>
        <v>5323628000</v>
      </c>
      <c r="N109" s="86">
        <f t="shared" si="82"/>
        <v>6.6720427667614306E-4</v>
      </c>
      <c r="O109" s="85">
        <v>0</v>
      </c>
      <c r="P109" s="45">
        <v>1521669850.3699999</v>
      </c>
      <c r="Q109" s="45">
        <f>M109-P109</f>
        <v>3801958149.6300001</v>
      </c>
      <c r="R109" s="45">
        <v>1521659061.53</v>
      </c>
      <c r="S109" s="45">
        <f>+M109-R109</f>
        <v>3801968938.4700003</v>
      </c>
      <c r="T109" s="45">
        <f>P109-R109</f>
        <v>10788.839999914169</v>
      </c>
      <c r="U109" s="45">
        <v>383658998.52999997</v>
      </c>
      <c r="V109" s="45">
        <f>+R109-U109</f>
        <v>1138000063</v>
      </c>
      <c r="W109" s="45">
        <v>383658998.52999997</v>
      </c>
      <c r="X109" s="48">
        <f t="shared" ref="X109:X110" si="132">+U109-W109</f>
        <v>0</v>
      </c>
      <c r="Y109" s="54">
        <f t="shared" si="91"/>
        <v>0.28583121539108292</v>
      </c>
      <c r="Z109" s="54">
        <f t="shared" si="92"/>
        <v>7.2067206523446031E-2</v>
      </c>
      <c r="AA109" s="54">
        <f t="shared" si="93"/>
        <v>7.2067206523446031E-2</v>
      </c>
      <c r="AB109" s="54">
        <f t="shared" si="123"/>
        <v>0.25213203682054636</v>
      </c>
      <c r="AC109" s="178">
        <f t="shared" si="124"/>
        <v>1</v>
      </c>
    </row>
    <row r="110" spans="1:29" ht="42" customHeight="1" x14ac:dyDescent="0.25">
      <c r="A110" s="351" t="s">
        <v>228</v>
      </c>
      <c r="B110" s="83" t="s">
        <v>37</v>
      </c>
      <c r="C110" s="83">
        <v>10</v>
      </c>
      <c r="D110" s="83" t="s">
        <v>38</v>
      </c>
      <c r="E110" s="84" t="s">
        <v>229</v>
      </c>
      <c r="F110" s="85">
        <v>5323628000</v>
      </c>
      <c r="G110" s="45">
        <v>0</v>
      </c>
      <c r="H110" s="45">
        <v>0</v>
      </c>
      <c r="I110" s="45">
        <v>0</v>
      </c>
      <c r="J110" s="45">
        <v>0</v>
      </c>
      <c r="K110" s="45">
        <v>0</v>
      </c>
      <c r="L110" s="45">
        <f t="shared" si="98"/>
        <v>0</v>
      </c>
      <c r="M110" s="46">
        <f>+F110+L110</f>
        <v>5323628000</v>
      </c>
      <c r="N110" s="86">
        <f t="shared" si="82"/>
        <v>6.6720427667614306E-4</v>
      </c>
      <c r="O110" s="85">
        <v>0</v>
      </c>
      <c r="P110" s="45">
        <v>1973556962.73</v>
      </c>
      <c r="Q110" s="45">
        <f>M110-P110</f>
        <v>3350071037.27</v>
      </c>
      <c r="R110" s="45">
        <v>1973556914.3299999</v>
      </c>
      <c r="S110" s="45">
        <f>+M110-R110</f>
        <v>3350071085.6700001</v>
      </c>
      <c r="T110" s="45">
        <f>P110-R110</f>
        <v>48.400000095367432</v>
      </c>
      <c r="U110" s="45">
        <v>1973556914.3299999</v>
      </c>
      <c r="V110" s="45">
        <f>+R110-U110</f>
        <v>0</v>
      </c>
      <c r="W110" s="45">
        <v>1973556914.3299999</v>
      </c>
      <c r="X110" s="48">
        <f t="shared" si="132"/>
        <v>0</v>
      </c>
      <c r="Y110" s="54">
        <f t="shared" si="91"/>
        <v>0.37071653284752426</v>
      </c>
      <c r="Z110" s="54">
        <f t="shared" si="92"/>
        <v>0.37071653284752426</v>
      </c>
      <c r="AA110" s="54">
        <f t="shared" si="93"/>
        <v>0.37071653284752426</v>
      </c>
      <c r="AB110" s="54">
        <f t="shared" si="123"/>
        <v>1</v>
      </c>
      <c r="AC110" s="178">
        <f t="shared" si="124"/>
        <v>1</v>
      </c>
    </row>
    <row r="111" spans="1:29" ht="42" customHeight="1" x14ac:dyDescent="0.25">
      <c r="A111" s="113" t="s">
        <v>230</v>
      </c>
      <c r="B111" s="32" t="s">
        <v>41</v>
      </c>
      <c r="C111" s="32">
        <v>20</v>
      </c>
      <c r="D111" s="32" t="s">
        <v>38</v>
      </c>
      <c r="E111" s="39" t="s">
        <v>231</v>
      </c>
      <c r="F111" s="59">
        <f t="shared" ref="F111:K112" si="133">+F112</f>
        <v>16069012000</v>
      </c>
      <c r="G111" s="59">
        <f t="shared" si="133"/>
        <v>0</v>
      </c>
      <c r="H111" s="59">
        <f t="shared" si="133"/>
        <v>0</v>
      </c>
      <c r="I111" s="59">
        <f t="shared" si="133"/>
        <v>0</v>
      </c>
      <c r="J111" s="59">
        <f t="shared" si="133"/>
        <v>0</v>
      </c>
      <c r="K111" s="59">
        <f t="shared" si="133"/>
        <v>0</v>
      </c>
      <c r="L111" s="59">
        <f t="shared" si="98"/>
        <v>0</v>
      </c>
      <c r="M111" s="59">
        <f>+M112</f>
        <v>16069012000</v>
      </c>
      <c r="N111" s="323">
        <f t="shared" si="82"/>
        <v>2.0139111012941295E-3</v>
      </c>
      <c r="O111" s="59">
        <f t="shared" ref="O111:X112" si="134">+O112</f>
        <v>0</v>
      </c>
      <c r="P111" s="59">
        <f t="shared" si="134"/>
        <v>0</v>
      </c>
      <c r="Q111" s="59">
        <f t="shared" si="134"/>
        <v>16069012000</v>
      </c>
      <c r="R111" s="59">
        <f t="shared" si="134"/>
        <v>0</v>
      </c>
      <c r="S111" s="59">
        <f t="shared" si="134"/>
        <v>16069012000</v>
      </c>
      <c r="T111" s="59">
        <f t="shared" si="134"/>
        <v>0</v>
      </c>
      <c r="U111" s="59">
        <f t="shared" si="134"/>
        <v>0</v>
      </c>
      <c r="V111" s="59">
        <f t="shared" si="134"/>
        <v>0</v>
      </c>
      <c r="W111" s="59">
        <f t="shared" si="134"/>
        <v>0</v>
      </c>
      <c r="X111" s="59">
        <f t="shared" si="134"/>
        <v>0</v>
      </c>
      <c r="Y111" s="176">
        <f t="shared" si="91"/>
        <v>0</v>
      </c>
      <c r="Z111" s="176">
        <f t="shared" si="92"/>
        <v>0</v>
      </c>
      <c r="AA111" s="176">
        <f t="shared" si="93"/>
        <v>0</v>
      </c>
      <c r="AB111" s="176" t="s">
        <v>40</v>
      </c>
      <c r="AC111" s="177" t="s">
        <v>40</v>
      </c>
    </row>
    <row r="112" spans="1:29" ht="42" customHeight="1" x14ac:dyDescent="0.25">
      <c r="A112" s="113" t="s">
        <v>232</v>
      </c>
      <c r="B112" s="32" t="s">
        <v>41</v>
      </c>
      <c r="C112" s="32">
        <v>20</v>
      </c>
      <c r="D112" s="32" t="s">
        <v>38</v>
      </c>
      <c r="E112" s="39" t="s">
        <v>233</v>
      </c>
      <c r="F112" s="59">
        <f t="shared" si="133"/>
        <v>16069012000</v>
      </c>
      <c r="G112" s="59">
        <f t="shared" si="133"/>
        <v>0</v>
      </c>
      <c r="H112" s="59">
        <f t="shared" si="133"/>
        <v>0</v>
      </c>
      <c r="I112" s="59">
        <f t="shared" si="133"/>
        <v>0</v>
      </c>
      <c r="J112" s="59">
        <f t="shared" si="133"/>
        <v>0</v>
      </c>
      <c r="K112" s="59">
        <f t="shared" si="133"/>
        <v>0</v>
      </c>
      <c r="L112" s="59">
        <f t="shared" si="98"/>
        <v>0</v>
      </c>
      <c r="M112" s="59">
        <f>+M113</f>
        <v>16069012000</v>
      </c>
      <c r="N112" s="323">
        <f t="shared" si="82"/>
        <v>2.0139111012941295E-3</v>
      </c>
      <c r="O112" s="59">
        <f t="shared" si="134"/>
        <v>0</v>
      </c>
      <c r="P112" s="59">
        <f t="shared" si="134"/>
        <v>0</v>
      </c>
      <c r="Q112" s="59">
        <f t="shared" si="134"/>
        <v>16069012000</v>
      </c>
      <c r="R112" s="59">
        <f t="shared" si="134"/>
        <v>0</v>
      </c>
      <c r="S112" s="59">
        <f t="shared" si="134"/>
        <v>16069012000</v>
      </c>
      <c r="T112" s="59">
        <f t="shared" si="134"/>
        <v>0</v>
      </c>
      <c r="U112" s="59">
        <f t="shared" si="134"/>
        <v>0</v>
      </c>
      <c r="V112" s="59">
        <f t="shared" si="134"/>
        <v>0</v>
      </c>
      <c r="W112" s="59">
        <f t="shared" si="134"/>
        <v>0</v>
      </c>
      <c r="X112" s="59">
        <f t="shared" si="134"/>
        <v>0</v>
      </c>
      <c r="Y112" s="176">
        <f t="shared" si="91"/>
        <v>0</v>
      </c>
      <c r="Z112" s="176">
        <f t="shared" si="92"/>
        <v>0</v>
      </c>
      <c r="AA112" s="176">
        <f t="shared" si="93"/>
        <v>0</v>
      </c>
      <c r="AB112" s="176" t="s">
        <v>40</v>
      </c>
      <c r="AC112" s="177" t="s">
        <v>40</v>
      </c>
    </row>
    <row r="113" spans="1:29" ht="42" customHeight="1" thickBot="1" x14ac:dyDescent="0.3">
      <c r="A113" s="184" t="s">
        <v>234</v>
      </c>
      <c r="B113" s="89" t="s">
        <v>41</v>
      </c>
      <c r="C113" s="89">
        <v>20</v>
      </c>
      <c r="D113" s="89" t="s">
        <v>38</v>
      </c>
      <c r="E113" s="90" t="s">
        <v>235</v>
      </c>
      <c r="F113" s="91">
        <v>16069012000</v>
      </c>
      <c r="G113" s="91">
        <v>0</v>
      </c>
      <c r="H113" s="91">
        <v>0</v>
      </c>
      <c r="I113" s="91">
        <v>0</v>
      </c>
      <c r="J113" s="91">
        <v>0</v>
      </c>
      <c r="K113" s="91">
        <v>0</v>
      </c>
      <c r="L113" s="45">
        <f t="shared" si="98"/>
        <v>0</v>
      </c>
      <c r="M113" s="92">
        <f>+F113+L113</f>
        <v>16069012000</v>
      </c>
      <c r="N113" s="326">
        <f t="shared" si="82"/>
        <v>2.0139111012941295E-3</v>
      </c>
      <c r="O113" s="91">
        <v>0</v>
      </c>
      <c r="P113" s="91">
        <v>0</v>
      </c>
      <c r="Q113" s="91">
        <f>M113-P113</f>
        <v>16069012000</v>
      </c>
      <c r="R113" s="91">
        <v>0</v>
      </c>
      <c r="S113" s="91">
        <f>+M113-R113</f>
        <v>16069012000</v>
      </c>
      <c r="T113" s="91">
        <f>P113-R113</f>
        <v>0</v>
      </c>
      <c r="U113" s="91">
        <v>0</v>
      </c>
      <c r="V113" s="91">
        <f>+R113-U113</f>
        <v>0</v>
      </c>
      <c r="W113" s="91">
        <v>0</v>
      </c>
      <c r="X113" s="93">
        <f>+U113-W113</f>
        <v>0</v>
      </c>
      <c r="Y113" s="186">
        <f t="shared" si="91"/>
        <v>0</v>
      </c>
      <c r="Z113" s="186">
        <f t="shared" si="92"/>
        <v>0</v>
      </c>
      <c r="AA113" s="186">
        <f t="shared" si="93"/>
        <v>0</v>
      </c>
      <c r="AB113" s="186" t="s">
        <v>40</v>
      </c>
      <c r="AC113" s="187" t="s">
        <v>40</v>
      </c>
    </row>
    <row r="114" spans="1:29" ht="42" customHeight="1" thickBot="1" x14ac:dyDescent="0.3">
      <c r="A114" s="23" t="s">
        <v>236</v>
      </c>
      <c r="B114" s="96" t="s">
        <v>37</v>
      </c>
      <c r="C114" s="97">
        <v>11</v>
      </c>
      <c r="D114" s="96" t="s">
        <v>237</v>
      </c>
      <c r="E114" s="25" t="s">
        <v>238</v>
      </c>
      <c r="F114" s="26">
        <f t="shared" ref="F114:K116" si="135">+F116</f>
        <v>112491124000</v>
      </c>
      <c r="G114" s="26">
        <f t="shared" si="135"/>
        <v>0</v>
      </c>
      <c r="H114" s="26">
        <f t="shared" si="135"/>
        <v>0</v>
      </c>
      <c r="I114" s="26">
        <f t="shared" si="135"/>
        <v>0</v>
      </c>
      <c r="J114" s="26">
        <f t="shared" si="135"/>
        <v>0</v>
      </c>
      <c r="K114" s="26">
        <f t="shared" si="135"/>
        <v>0</v>
      </c>
      <c r="L114" s="26">
        <f>+G114-H114-I114+J114-K114</f>
        <v>0</v>
      </c>
      <c r="M114" s="26">
        <f>+M116</f>
        <v>112491124000</v>
      </c>
      <c r="N114" s="27">
        <f t="shared" si="82"/>
        <v>1.409838535316636E-2</v>
      </c>
      <c r="O114" s="26">
        <f t="shared" ref="O114:X116" si="136">+O116</f>
        <v>0</v>
      </c>
      <c r="P114" s="26">
        <f t="shared" si="136"/>
        <v>0</v>
      </c>
      <c r="Q114" s="26">
        <f t="shared" si="136"/>
        <v>112491124000</v>
      </c>
      <c r="R114" s="26">
        <f t="shared" si="136"/>
        <v>0</v>
      </c>
      <c r="S114" s="26">
        <f t="shared" si="136"/>
        <v>112491124000</v>
      </c>
      <c r="T114" s="26">
        <f t="shared" si="136"/>
        <v>0</v>
      </c>
      <c r="U114" s="26">
        <f t="shared" si="136"/>
        <v>0</v>
      </c>
      <c r="V114" s="26">
        <f t="shared" si="136"/>
        <v>0</v>
      </c>
      <c r="W114" s="26">
        <f t="shared" si="136"/>
        <v>0</v>
      </c>
      <c r="X114" s="26">
        <f t="shared" si="136"/>
        <v>0</v>
      </c>
      <c r="Y114" s="172">
        <f t="shared" si="91"/>
        <v>0</v>
      </c>
      <c r="Z114" s="172">
        <f t="shared" si="92"/>
        <v>0</v>
      </c>
      <c r="AA114" s="172">
        <f t="shared" si="93"/>
        <v>0</v>
      </c>
      <c r="AB114" s="172" t="s">
        <v>40</v>
      </c>
      <c r="AC114" s="317" t="s">
        <v>40</v>
      </c>
    </row>
    <row r="115" spans="1:29" ht="42" customHeight="1" thickBot="1" x14ac:dyDescent="0.3">
      <c r="A115" s="99" t="s">
        <v>236</v>
      </c>
      <c r="B115" s="100" t="s">
        <v>37</v>
      </c>
      <c r="C115" s="101">
        <v>11</v>
      </c>
      <c r="D115" s="100" t="s">
        <v>38</v>
      </c>
      <c r="E115" s="102" t="s">
        <v>238</v>
      </c>
      <c r="F115" s="103">
        <f t="shared" si="135"/>
        <v>1427021447000</v>
      </c>
      <c r="G115" s="103">
        <f t="shared" si="135"/>
        <v>0</v>
      </c>
      <c r="H115" s="103">
        <f t="shared" si="135"/>
        <v>0</v>
      </c>
      <c r="I115" s="103">
        <f t="shared" si="135"/>
        <v>0</v>
      </c>
      <c r="J115" s="103">
        <f t="shared" si="135"/>
        <v>0</v>
      </c>
      <c r="K115" s="103">
        <f t="shared" si="135"/>
        <v>0</v>
      </c>
      <c r="L115" s="26">
        <f>+G115-H115-I115+J115-K115</f>
        <v>0</v>
      </c>
      <c r="M115" s="103">
        <f>+M117</f>
        <v>1427021447000</v>
      </c>
      <c r="N115" s="327">
        <f t="shared" si="82"/>
        <v>0.17884698411440056</v>
      </c>
      <c r="O115" s="103">
        <f t="shared" si="136"/>
        <v>0</v>
      </c>
      <c r="P115" s="103">
        <f t="shared" si="136"/>
        <v>1157051951324</v>
      </c>
      <c r="Q115" s="103">
        <f t="shared" si="136"/>
        <v>269969495676</v>
      </c>
      <c r="R115" s="103">
        <f t="shared" si="136"/>
        <v>1157051951324</v>
      </c>
      <c r="S115" s="103">
        <f t="shared" si="136"/>
        <v>269969495676</v>
      </c>
      <c r="T115" s="103">
        <f t="shared" si="136"/>
        <v>0</v>
      </c>
      <c r="U115" s="103">
        <f t="shared" si="136"/>
        <v>1157051951324</v>
      </c>
      <c r="V115" s="103">
        <f t="shared" si="136"/>
        <v>0</v>
      </c>
      <c r="W115" s="103">
        <f t="shared" si="136"/>
        <v>1157051951324</v>
      </c>
      <c r="X115" s="103">
        <f t="shared" si="136"/>
        <v>0</v>
      </c>
      <c r="Y115" s="197">
        <f t="shared" si="91"/>
        <v>0.8108160909259271</v>
      </c>
      <c r="Z115" s="197">
        <f t="shared" si="92"/>
        <v>0.8108160909259271</v>
      </c>
      <c r="AA115" s="197">
        <f t="shared" si="93"/>
        <v>0.8108160909259271</v>
      </c>
      <c r="AB115" s="172">
        <f t="shared" ref="AB115" si="137">+U115/R115</f>
        <v>1</v>
      </c>
      <c r="AC115" s="317">
        <f t="shared" ref="AC115:AC117" si="138">+W115/U115</f>
        <v>1</v>
      </c>
    </row>
    <row r="116" spans="1:29" ht="42" customHeight="1" x14ac:dyDescent="0.25">
      <c r="A116" s="110" t="s">
        <v>239</v>
      </c>
      <c r="B116" s="111" t="s">
        <v>37</v>
      </c>
      <c r="C116" s="111">
        <v>11</v>
      </c>
      <c r="D116" s="111" t="s">
        <v>237</v>
      </c>
      <c r="E116" s="33" t="s">
        <v>240</v>
      </c>
      <c r="F116" s="329">
        <f t="shared" si="135"/>
        <v>112491124000</v>
      </c>
      <c r="G116" s="329">
        <f t="shared" si="135"/>
        <v>0</v>
      </c>
      <c r="H116" s="329">
        <f t="shared" si="135"/>
        <v>0</v>
      </c>
      <c r="I116" s="329">
        <f t="shared" si="135"/>
        <v>0</v>
      </c>
      <c r="J116" s="329">
        <f t="shared" si="135"/>
        <v>0</v>
      </c>
      <c r="K116" s="329">
        <f t="shared" si="135"/>
        <v>0</v>
      </c>
      <c r="L116" s="59">
        <f t="shared" ref="L116:L122" si="139">+G116-H116-I116+J116-K116</f>
        <v>0</v>
      </c>
      <c r="M116" s="329">
        <f>+M118</f>
        <v>112491124000</v>
      </c>
      <c r="N116" s="68">
        <f t="shared" si="82"/>
        <v>1.409838535316636E-2</v>
      </c>
      <c r="O116" s="329">
        <f t="shared" si="136"/>
        <v>0</v>
      </c>
      <c r="P116" s="329">
        <f t="shared" si="136"/>
        <v>0</v>
      </c>
      <c r="Q116" s="329">
        <f t="shared" si="136"/>
        <v>112491124000</v>
      </c>
      <c r="R116" s="329">
        <f t="shared" si="136"/>
        <v>0</v>
      </c>
      <c r="S116" s="329">
        <f t="shared" si="136"/>
        <v>112491124000</v>
      </c>
      <c r="T116" s="329">
        <f t="shared" si="136"/>
        <v>0</v>
      </c>
      <c r="U116" s="329">
        <f t="shared" si="136"/>
        <v>0</v>
      </c>
      <c r="V116" s="329">
        <f t="shared" si="136"/>
        <v>0</v>
      </c>
      <c r="W116" s="329">
        <f t="shared" si="136"/>
        <v>0</v>
      </c>
      <c r="X116" s="329">
        <f t="shared" si="136"/>
        <v>0</v>
      </c>
      <c r="Y116" s="118">
        <f t="shared" si="91"/>
        <v>0</v>
      </c>
      <c r="Z116" s="118">
        <f t="shared" si="92"/>
        <v>0</v>
      </c>
      <c r="AA116" s="118">
        <f t="shared" si="93"/>
        <v>0</v>
      </c>
      <c r="AB116" s="118" t="s">
        <v>40</v>
      </c>
      <c r="AC116" s="175" t="s">
        <v>40</v>
      </c>
    </row>
    <row r="117" spans="1:29" ht="42" customHeight="1" x14ac:dyDescent="0.25">
      <c r="A117" s="113" t="s">
        <v>239</v>
      </c>
      <c r="B117" s="32" t="s">
        <v>37</v>
      </c>
      <c r="C117" s="32">
        <v>11</v>
      </c>
      <c r="D117" s="32" t="s">
        <v>38</v>
      </c>
      <c r="E117" s="39" t="s">
        <v>240</v>
      </c>
      <c r="F117" s="61">
        <f t="shared" ref="F117:K117" si="140">+F121</f>
        <v>1427021447000</v>
      </c>
      <c r="G117" s="61">
        <f t="shared" si="140"/>
        <v>0</v>
      </c>
      <c r="H117" s="61">
        <f t="shared" si="140"/>
        <v>0</v>
      </c>
      <c r="I117" s="61">
        <f t="shared" si="140"/>
        <v>0</v>
      </c>
      <c r="J117" s="61">
        <f t="shared" si="140"/>
        <v>0</v>
      </c>
      <c r="K117" s="61">
        <f t="shared" si="140"/>
        <v>0</v>
      </c>
      <c r="L117" s="59">
        <f t="shared" si="139"/>
        <v>0</v>
      </c>
      <c r="M117" s="61">
        <f>+M121</f>
        <v>1427021447000</v>
      </c>
      <c r="N117" s="330">
        <f t="shared" si="82"/>
        <v>0.17884698411440056</v>
      </c>
      <c r="O117" s="61">
        <f t="shared" ref="O117:X117" si="141">+O121</f>
        <v>0</v>
      </c>
      <c r="P117" s="61">
        <f>+P121</f>
        <v>1157051951324</v>
      </c>
      <c r="Q117" s="61">
        <f t="shared" si="141"/>
        <v>269969495676</v>
      </c>
      <c r="R117" s="61">
        <f t="shared" si="141"/>
        <v>1157051951324</v>
      </c>
      <c r="S117" s="61">
        <f t="shared" si="141"/>
        <v>269969495676</v>
      </c>
      <c r="T117" s="61">
        <f t="shared" si="141"/>
        <v>0</v>
      </c>
      <c r="U117" s="61">
        <f t="shared" si="141"/>
        <v>1157051951324</v>
      </c>
      <c r="V117" s="61">
        <f t="shared" si="141"/>
        <v>0</v>
      </c>
      <c r="W117" s="61">
        <f t="shared" si="141"/>
        <v>1157051951324</v>
      </c>
      <c r="X117" s="61">
        <f t="shared" si="141"/>
        <v>0</v>
      </c>
      <c r="Y117" s="176">
        <f t="shared" si="91"/>
        <v>0.8108160909259271</v>
      </c>
      <c r="Z117" s="176">
        <f t="shared" si="92"/>
        <v>0.8108160909259271</v>
      </c>
      <c r="AA117" s="176">
        <f t="shared" si="93"/>
        <v>0.8108160909259271</v>
      </c>
      <c r="AB117" s="176">
        <f t="shared" ref="AB117" si="142">+U117/R117</f>
        <v>1</v>
      </c>
      <c r="AC117" s="175">
        <f t="shared" si="138"/>
        <v>1</v>
      </c>
    </row>
    <row r="118" spans="1:29" ht="42" customHeight="1" x14ac:dyDescent="0.25">
      <c r="A118" s="113" t="s">
        <v>241</v>
      </c>
      <c r="B118" s="32" t="s">
        <v>37</v>
      </c>
      <c r="C118" s="32">
        <v>11</v>
      </c>
      <c r="D118" s="32" t="s">
        <v>237</v>
      </c>
      <c r="E118" s="39" t="s">
        <v>242</v>
      </c>
      <c r="F118" s="61">
        <f t="shared" ref="F118:K119" si="143">+F119</f>
        <v>112491124000</v>
      </c>
      <c r="G118" s="61">
        <f t="shared" si="143"/>
        <v>0</v>
      </c>
      <c r="H118" s="61">
        <f t="shared" si="143"/>
        <v>0</v>
      </c>
      <c r="I118" s="61">
        <f t="shared" si="143"/>
        <v>0</v>
      </c>
      <c r="J118" s="61">
        <f t="shared" si="143"/>
        <v>0</v>
      </c>
      <c r="K118" s="61">
        <f t="shared" si="143"/>
        <v>0</v>
      </c>
      <c r="L118" s="59">
        <f t="shared" si="139"/>
        <v>0</v>
      </c>
      <c r="M118" s="61">
        <f>+M119</f>
        <v>112491124000</v>
      </c>
      <c r="N118" s="323">
        <f t="shared" si="82"/>
        <v>1.409838535316636E-2</v>
      </c>
      <c r="O118" s="61">
        <f t="shared" ref="O118:X119" si="144">+O119</f>
        <v>0</v>
      </c>
      <c r="P118" s="61">
        <f t="shared" si="144"/>
        <v>0</v>
      </c>
      <c r="Q118" s="61">
        <f t="shared" si="144"/>
        <v>112491124000</v>
      </c>
      <c r="R118" s="61">
        <f t="shared" si="144"/>
        <v>0</v>
      </c>
      <c r="S118" s="61">
        <f t="shared" si="144"/>
        <v>112491124000</v>
      </c>
      <c r="T118" s="61">
        <f t="shared" si="144"/>
        <v>0</v>
      </c>
      <c r="U118" s="61">
        <f t="shared" si="144"/>
        <v>0</v>
      </c>
      <c r="V118" s="61">
        <f t="shared" si="144"/>
        <v>0</v>
      </c>
      <c r="W118" s="61">
        <f t="shared" si="144"/>
        <v>0</v>
      </c>
      <c r="X118" s="61">
        <f t="shared" si="144"/>
        <v>0</v>
      </c>
      <c r="Y118" s="176">
        <f t="shared" si="91"/>
        <v>0</v>
      </c>
      <c r="Z118" s="176">
        <f t="shared" si="92"/>
        <v>0</v>
      </c>
      <c r="AA118" s="176">
        <f t="shared" si="93"/>
        <v>0</v>
      </c>
      <c r="AB118" s="176" t="s">
        <v>40</v>
      </c>
      <c r="AC118" s="175" t="s">
        <v>40</v>
      </c>
    </row>
    <row r="119" spans="1:29" ht="42" customHeight="1" x14ac:dyDescent="0.25">
      <c r="A119" s="113" t="s">
        <v>243</v>
      </c>
      <c r="B119" s="32" t="s">
        <v>37</v>
      </c>
      <c r="C119" s="32">
        <v>11</v>
      </c>
      <c r="D119" s="32" t="s">
        <v>237</v>
      </c>
      <c r="E119" s="39" t="s">
        <v>244</v>
      </c>
      <c r="F119" s="61">
        <f t="shared" si="143"/>
        <v>112491124000</v>
      </c>
      <c r="G119" s="61">
        <f t="shared" si="143"/>
        <v>0</v>
      </c>
      <c r="H119" s="61">
        <f t="shared" si="143"/>
        <v>0</v>
      </c>
      <c r="I119" s="61">
        <f t="shared" si="143"/>
        <v>0</v>
      </c>
      <c r="J119" s="61">
        <f t="shared" si="143"/>
        <v>0</v>
      </c>
      <c r="K119" s="61">
        <f t="shared" si="143"/>
        <v>0</v>
      </c>
      <c r="L119" s="59">
        <f t="shared" si="139"/>
        <v>0</v>
      </c>
      <c r="M119" s="61">
        <f>+M120</f>
        <v>112491124000</v>
      </c>
      <c r="N119" s="323">
        <f t="shared" si="82"/>
        <v>1.409838535316636E-2</v>
      </c>
      <c r="O119" s="61">
        <f t="shared" si="144"/>
        <v>0</v>
      </c>
      <c r="P119" s="61">
        <f t="shared" si="144"/>
        <v>0</v>
      </c>
      <c r="Q119" s="61">
        <f t="shared" si="144"/>
        <v>112491124000</v>
      </c>
      <c r="R119" s="61">
        <f t="shared" si="144"/>
        <v>0</v>
      </c>
      <c r="S119" s="61">
        <f t="shared" si="144"/>
        <v>112491124000</v>
      </c>
      <c r="T119" s="61">
        <f t="shared" si="144"/>
        <v>0</v>
      </c>
      <c r="U119" s="61">
        <f t="shared" si="144"/>
        <v>0</v>
      </c>
      <c r="V119" s="61">
        <f t="shared" si="144"/>
        <v>0</v>
      </c>
      <c r="W119" s="61">
        <f t="shared" si="144"/>
        <v>0</v>
      </c>
      <c r="X119" s="61">
        <f t="shared" si="144"/>
        <v>0</v>
      </c>
      <c r="Y119" s="176">
        <f t="shared" si="91"/>
        <v>0</v>
      </c>
      <c r="Z119" s="176">
        <f t="shared" si="92"/>
        <v>0</v>
      </c>
      <c r="AA119" s="176">
        <f t="shared" si="93"/>
        <v>0</v>
      </c>
      <c r="AB119" s="176" t="s">
        <v>40</v>
      </c>
      <c r="AC119" s="175" t="s">
        <v>40</v>
      </c>
    </row>
    <row r="120" spans="1:29" ht="42" customHeight="1" x14ac:dyDescent="0.25">
      <c r="A120" s="114" t="s">
        <v>245</v>
      </c>
      <c r="B120" s="43" t="s">
        <v>37</v>
      </c>
      <c r="C120" s="43">
        <v>11</v>
      </c>
      <c r="D120" s="43" t="s">
        <v>237</v>
      </c>
      <c r="E120" s="44" t="s">
        <v>37</v>
      </c>
      <c r="F120" s="106">
        <v>112491124000</v>
      </c>
      <c r="G120" s="45">
        <v>0</v>
      </c>
      <c r="H120" s="45">
        <v>0</v>
      </c>
      <c r="I120" s="45">
        <v>0</v>
      </c>
      <c r="J120" s="45">
        <v>0</v>
      </c>
      <c r="K120" s="45">
        <v>0</v>
      </c>
      <c r="L120" s="45">
        <f t="shared" si="139"/>
        <v>0</v>
      </c>
      <c r="M120" s="46">
        <f>+F120+L120</f>
        <v>112491124000</v>
      </c>
      <c r="N120" s="86">
        <f t="shared" si="82"/>
        <v>1.409838535316636E-2</v>
      </c>
      <c r="O120" s="106">
        <v>0</v>
      </c>
      <c r="P120" s="45">
        <v>0</v>
      </c>
      <c r="Q120" s="45">
        <f>M120-P120</f>
        <v>112491124000</v>
      </c>
      <c r="R120" s="45">
        <v>0</v>
      </c>
      <c r="S120" s="45">
        <f>+M120-R120</f>
        <v>112491124000</v>
      </c>
      <c r="T120" s="45">
        <f>P120-R120</f>
        <v>0</v>
      </c>
      <c r="U120" s="45">
        <v>0</v>
      </c>
      <c r="V120" s="45">
        <f>+R120-U120</f>
        <v>0</v>
      </c>
      <c r="W120" s="45">
        <v>0</v>
      </c>
      <c r="X120" s="48">
        <f>+U120-W120</f>
        <v>0</v>
      </c>
      <c r="Y120" s="54">
        <f t="shared" si="91"/>
        <v>0</v>
      </c>
      <c r="Z120" s="54">
        <f t="shared" si="92"/>
        <v>0</v>
      </c>
      <c r="AA120" s="54">
        <f t="shared" si="93"/>
        <v>0</v>
      </c>
      <c r="AB120" s="54" t="s">
        <v>40</v>
      </c>
      <c r="AC120" s="178" t="s">
        <v>40</v>
      </c>
    </row>
    <row r="121" spans="1:29" ht="42" customHeight="1" x14ac:dyDescent="0.25">
      <c r="A121" s="113" t="s">
        <v>246</v>
      </c>
      <c r="B121" s="32" t="s">
        <v>37</v>
      </c>
      <c r="C121" s="32">
        <v>11</v>
      </c>
      <c r="D121" s="32" t="s">
        <v>38</v>
      </c>
      <c r="E121" s="39" t="s">
        <v>247</v>
      </c>
      <c r="F121" s="61">
        <f t="shared" ref="F121:K121" si="145">+F122</f>
        <v>1427021447000</v>
      </c>
      <c r="G121" s="61">
        <f t="shared" si="145"/>
        <v>0</v>
      </c>
      <c r="H121" s="61">
        <f t="shared" si="145"/>
        <v>0</v>
      </c>
      <c r="I121" s="61">
        <f t="shared" si="145"/>
        <v>0</v>
      </c>
      <c r="J121" s="61">
        <f t="shared" si="145"/>
        <v>0</v>
      </c>
      <c r="K121" s="61">
        <f t="shared" si="145"/>
        <v>0</v>
      </c>
      <c r="L121" s="59">
        <f t="shared" si="139"/>
        <v>0</v>
      </c>
      <c r="M121" s="61">
        <f>+M122</f>
        <v>1427021447000</v>
      </c>
      <c r="N121" s="323">
        <f t="shared" si="82"/>
        <v>0.17884698411440056</v>
      </c>
      <c r="O121" s="61">
        <f t="shared" ref="O121:X121" si="146">+O122</f>
        <v>0</v>
      </c>
      <c r="P121" s="61">
        <f>+P122</f>
        <v>1157051951324</v>
      </c>
      <c r="Q121" s="61">
        <f t="shared" si="146"/>
        <v>269969495676</v>
      </c>
      <c r="R121" s="61">
        <f t="shared" si="146"/>
        <v>1157051951324</v>
      </c>
      <c r="S121" s="61">
        <f t="shared" si="146"/>
        <v>269969495676</v>
      </c>
      <c r="T121" s="61">
        <f t="shared" si="146"/>
        <v>0</v>
      </c>
      <c r="U121" s="61">
        <f t="shared" si="146"/>
        <v>1157051951324</v>
      </c>
      <c r="V121" s="61">
        <f t="shared" si="146"/>
        <v>0</v>
      </c>
      <c r="W121" s="61">
        <f t="shared" si="146"/>
        <v>1157051951324</v>
      </c>
      <c r="X121" s="61">
        <f t="shared" si="146"/>
        <v>0</v>
      </c>
      <c r="Y121" s="176">
        <f t="shared" si="91"/>
        <v>0.8108160909259271</v>
      </c>
      <c r="Z121" s="176">
        <f t="shared" si="92"/>
        <v>0.8108160909259271</v>
      </c>
      <c r="AA121" s="176">
        <f t="shared" si="93"/>
        <v>0.8108160909259271</v>
      </c>
      <c r="AB121" s="176">
        <f t="shared" ref="AB121:AB184" si="147">+U121/R121</f>
        <v>1</v>
      </c>
      <c r="AC121" s="177">
        <f t="shared" ref="AC121:AC130" si="148">+W121/U121</f>
        <v>1</v>
      </c>
    </row>
    <row r="122" spans="1:29" ht="42" customHeight="1" thickBot="1" x14ac:dyDescent="0.3">
      <c r="A122" s="184" t="s">
        <v>248</v>
      </c>
      <c r="B122" s="89" t="s">
        <v>37</v>
      </c>
      <c r="C122" s="89">
        <v>11</v>
      </c>
      <c r="D122" s="89" t="s">
        <v>38</v>
      </c>
      <c r="E122" s="90" t="s">
        <v>249</v>
      </c>
      <c r="F122" s="331">
        <v>1427021447000</v>
      </c>
      <c r="G122" s="91">
        <v>0</v>
      </c>
      <c r="H122" s="91">
        <v>0</v>
      </c>
      <c r="I122" s="91">
        <v>0</v>
      </c>
      <c r="J122" s="91">
        <v>0</v>
      </c>
      <c r="K122" s="91">
        <v>0</v>
      </c>
      <c r="L122" s="45">
        <f t="shared" si="139"/>
        <v>0</v>
      </c>
      <c r="M122" s="92">
        <f>+F122+L122</f>
        <v>1427021447000</v>
      </c>
      <c r="N122" s="326">
        <f t="shared" si="82"/>
        <v>0.17884698411440056</v>
      </c>
      <c r="O122" s="331">
        <v>0</v>
      </c>
      <c r="P122" s="91">
        <v>1157051951324</v>
      </c>
      <c r="Q122" s="91">
        <f>M122-P122</f>
        <v>269969495676</v>
      </c>
      <c r="R122" s="91">
        <v>1157051951324</v>
      </c>
      <c r="S122" s="91">
        <f>+M122-R122</f>
        <v>269969495676</v>
      </c>
      <c r="T122" s="91">
        <f>P122-R122</f>
        <v>0</v>
      </c>
      <c r="U122" s="91">
        <v>1157051951324</v>
      </c>
      <c r="V122" s="91">
        <f>+R122-U122</f>
        <v>0</v>
      </c>
      <c r="W122" s="331">
        <v>1157051951324</v>
      </c>
      <c r="X122" s="93">
        <f>+U122-W122</f>
        <v>0</v>
      </c>
      <c r="Y122" s="186">
        <f t="shared" si="91"/>
        <v>0.8108160909259271</v>
      </c>
      <c r="Z122" s="186">
        <f t="shared" si="92"/>
        <v>0.8108160909259271</v>
      </c>
      <c r="AA122" s="186">
        <f t="shared" si="93"/>
        <v>0.8108160909259271</v>
      </c>
      <c r="AB122" s="54">
        <f t="shared" si="147"/>
        <v>1</v>
      </c>
      <c r="AC122" s="178">
        <f t="shared" si="148"/>
        <v>1</v>
      </c>
    </row>
    <row r="123" spans="1:29" s="6" customFormat="1" ht="42" customHeight="1" thickBot="1" x14ac:dyDescent="0.3">
      <c r="A123" s="188" t="s">
        <v>250</v>
      </c>
      <c r="B123" s="189" t="s">
        <v>37</v>
      </c>
      <c r="C123" s="190">
        <v>10</v>
      </c>
      <c r="D123" s="189" t="s">
        <v>38</v>
      </c>
      <c r="E123" s="25" t="s">
        <v>251</v>
      </c>
      <c r="F123" s="192">
        <f>+F125+F235+F245+F263+F273+F283</f>
        <v>7320175388722</v>
      </c>
      <c r="G123" s="192">
        <f t="shared" ref="G123:H123" si="149">+G125+G235+G245+G263+G273+G283</f>
        <v>951015212759</v>
      </c>
      <c r="H123" s="192">
        <f t="shared" si="149"/>
        <v>2115223820015</v>
      </c>
      <c r="I123" s="192">
        <f>+I125+I235+I245+I263+I273+I283</f>
        <v>1164208607256</v>
      </c>
      <c r="J123" s="192">
        <f t="shared" ref="J123" si="150">+J125+J235+J245+J263+J273+J283</f>
        <v>2672824112</v>
      </c>
      <c r="K123" s="192">
        <f>+K125+K235+K245+K263+K273+K283</f>
        <v>2672824112</v>
      </c>
      <c r="L123" s="26">
        <f>+G123-H123-I123+J123-K123</f>
        <v>-2328417214512</v>
      </c>
      <c r="M123" s="192">
        <f>+M125+M235+M245+M263+M273+M283</f>
        <v>6155966781466</v>
      </c>
      <c r="N123" s="332">
        <f t="shared" si="82"/>
        <v>0.7715203548539431</v>
      </c>
      <c r="O123" s="192">
        <f t="shared" ref="O123:X123" si="151">+O125+O235+O245+O263+O273+O283</f>
        <v>0</v>
      </c>
      <c r="P123" s="192">
        <f>+P125+P235+P245+P263+P273+P283</f>
        <v>5876971866910.7598</v>
      </c>
      <c r="Q123" s="192">
        <f t="shared" si="151"/>
        <v>278994914555.23999</v>
      </c>
      <c r="R123" s="192">
        <f>+R125+R235+R245+R263+R273+R283</f>
        <v>5709027820445.2012</v>
      </c>
      <c r="S123" s="192">
        <f t="shared" si="151"/>
        <v>446938961020.79993</v>
      </c>
      <c r="T123" s="192">
        <f t="shared" si="151"/>
        <v>167944046465.56</v>
      </c>
      <c r="U123" s="192">
        <f t="shared" si="151"/>
        <v>1728698594273.3398</v>
      </c>
      <c r="V123" s="192">
        <f t="shared" si="151"/>
        <v>3980329226171.8599</v>
      </c>
      <c r="W123" s="192">
        <f t="shared" si="151"/>
        <v>1728622731383.3398</v>
      </c>
      <c r="X123" s="192">
        <f t="shared" si="151"/>
        <v>75862890</v>
      </c>
      <c r="Y123" s="193">
        <f t="shared" si="91"/>
        <v>0.92739743782139716</v>
      </c>
      <c r="Z123" s="193">
        <f t="shared" si="92"/>
        <v>0.28081675155850377</v>
      </c>
      <c r="AA123" s="193">
        <f t="shared" si="93"/>
        <v>0.28080442808557204</v>
      </c>
      <c r="AB123" s="193">
        <f t="shared" si="147"/>
        <v>0.30280087059350369</v>
      </c>
      <c r="AC123" s="333">
        <f t="shared" si="148"/>
        <v>0.99995611560612629</v>
      </c>
    </row>
    <row r="124" spans="1:29" s="6" customFormat="1" ht="42" customHeight="1" thickBot="1" x14ac:dyDescent="0.3">
      <c r="A124" s="23" t="s">
        <v>250</v>
      </c>
      <c r="B124" s="96" t="s">
        <v>41</v>
      </c>
      <c r="C124" s="97">
        <v>20</v>
      </c>
      <c r="D124" s="96" t="s">
        <v>38</v>
      </c>
      <c r="E124" s="102" t="s">
        <v>251</v>
      </c>
      <c r="F124" s="26">
        <f>+F246+F284</f>
        <v>153689150908</v>
      </c>
      <c r="G124" s="26">
        <f t="shared" ref="G124:K124" si="152">+G246+G284</f>
        <v>0</v>
      </c>
      <c r="H124" s="26">
        <f t="shared" si="152"/>
        <v>0</v>
      </c>
      <c r="I124" s="26">
        <f t="shared" si="152"/>
        <v>0</v>
      </c>
      <c r="J124" s="26">
        <f t="shared" si="152"/>
        <v>0</v>
      </c>
      <c r="K124" s="26">
        <f t="shared" si="152"/>
        <v>0</v>
      </c>
      <c r="L124" s="26">
        <f>+G124-H124-I124+J124-K124</f>
        <v>0</v>
      </c>
      <c r="M124" s="26">
        <f>+M246+M284</f>
        <v>153689150908</v>
      </c>
      <c r="N124" s="109">
        <f t="shared" si="82"/>
        <v>1.9261687474132816E-2</v>
      </c>
      <c r="O124" s="26">
        <f t="shared" ref="O124:X124" si="153">+O246+O284</f>
        <v>0</v>
      </c>
      <c r="P124" s="26">
        <f>+P246+P284</f>
        <v>151894637770</v>
      </c>
      <c r="Q124" s="26">
        <f t="shared" si="153"/>
        <v>1794513138</v>
      </c>
      <c r="R124" s="26">
        <f>+R246+R284</f>
        <v>151852127918</v>
      </c>
      <c r="S124" s="26">
        <f t="shared" si="153"/>
        <v>1837022990</v>
      </c>
      <c r="T124" s="26">
        <f t="shared" si="153"/>
        <v>42509852</v>
      </c>
      <c r="U124" s="26">
        <f t="shared" si="153"/>
        <v>77517944614.75</v>
      </c>
      <c r="V124" s="26">
        <f t="shared" si="153"/>
        <v>74334183303.25</v>
      </c>
      <c r="W124" s="26">
        <f t="shared" si="153"/>
        <v>74728447512.339996</v>
      </c>
      <c r="X124" s="26">
        <f t="shared" si="153"/>
        <v>2789497102.4100037</v>
      </c>
      <c r="Y124" s="172">
        <f t="shared" si="91"/>
        <v>0.98804715245580566</v>
      </c>
      <c r="Z124" s="172">
        <f t="shared" si="92"/>
        <v>0.5043813708174697</v>
      </c>
      <c r="AA124" s="172">
        <f t="shared" si="93"/>
        <v>0.48623111697112087</v>
      </c>
      <c r="AB124" s="172">
        <f t="shared" si="147"/>
        <v>0.51048309745524023</v>
      </c>
      <c r="AC124" s="317">
        <f t="shared" si="148"/>
        <v>0.96401482113240622</v>
      </c>
    </row>
    <row r="125" spans="1:29" s="6" customFormat="1" ht="42" customHeight="1" x14ac:dyDescent="0.25">
      <c r="A125" s="110" t="s">
        <v>252</v>
      </c>
      <c r="B125" s="111" t="s">
        <v>37</v>
      </c>
      <c r="C125" s="111">
        <v>10</v>
      </c>
      <c r="D125" s="111" t="s">
        <v>38</v>
      </c>
      <c r="E125" s="33" t="s">
        <v>253</v>
      </c>
      <c r="F125" s="112">
        <f>+F126</f>
        <v>7153266094769</v>
      </c>
      <c r="G125" s="112">
        <f t="shared" ref="G125:K125" si="154">+G126</f>
        <v>918059142023</v>
      </c>
      <c r="H125" s="112">
        <f t="shared" si="154"/>
        <v>2080060581871</v>
      </c>
      <c r="I125" s="112">
        <f t="shared" si="154"/>
        <v>1162001439848</v>
      </c>
      <c r="J125" s="112">
        <f t="shared" si="154"/>
        <v>0</v>
      </c>
      <c r="K125" s="112">
        <f t="shared" si="154"/>
        <v>0</v>
      </c>
      <c r="L125" s="59">
        <f t="shared" ref="L125:L188" si="155">+G125-H125-I125+J125-K125</f>
        <v>-2324002879696</v>
      </c>
      <c r="M125" s="112">
        <f>+M126</f>
        <v>5991264654921</v>
      </c>
      <c r="N125" s="68">
        <f t="shared" si="82"/>
        <v>0.7508784235979501</v>
      </c>
      <c r="O125" s="112">
        <f t="shared" ref="O125:X125" si="156">+O126</f>
        <v>0</v>
      </c>
      <c r="P125" s="112">
        <f t="shared" si="156"/>
        <v>5737548502125.96</v>
      </c>
      <c r="Q125" s="112">
        <f t="shared" si="156"/>
        <v>253716152795.04001</v>
      </c>
      <c r="R125" s="112">
        <f t="shared" si="156"/>
        <v>5577937006315.4004</v>
      </c>
      <c r="S125" s="112">
        <f t="shared" si="156"/>
        <v>413327648605.59998</v>
      </c>
      <c r="T125" s="112">
        <f t="shared" si="156"/>
        <v>159611495810.56</v>
      </c>
      <c r="U125" s="112">
        <f t="shared" si="156"/>
        <v>1706387536164.4001</v>
      </c>
      <c r="V125" s="112">
        <f t="shared" si="156"/>
        <v>3871549470151</v>
      </c>
      <c r="W125" s="112">
        <f t="shared" si="156"/>
        <v>1706366270469.4001</v>
      </c>
      <c r="X125" s="112">
        <f t="shared" si="156"/>
        <v>21265695</v>
      </c>
      <c r="Y125" s="118">
        <f t="shared" si="91"/>
        <v>0.93101161901334006</v>
      </c>
      <c r="Z125" s="118">
        <f t="shared" si="92"/>
        <v>0.28481257872039378</v>
      </c>
      <c r="AA125" s="118">
        <f t="shared" si="93"/>
        <v>0.28480902927028184</v>
      </c>
      <c r="AB125" s="118">
        <f t="shared" si="147"/>
        <v>0.30591731929428567</v>
      </c>
      <c r="AC125" s="175">
        <f t="shared" si="148"/>
        <v>0.99998753759357162</v>
      </c>
    </row>
    <row r="126" spans="1:29" ht="42" customHeight="1" x14ac:dyDescent="0.25">
      <c r="A126" s="113" t="s">
        <v>254</v>
      </c>
      <c r="B126" s="32" t="s">
        <v>37</v>
      </c>
      <c r="C126" s="32">
        <v>10</v>
      </c>
      <c r="D126" s="32" t="s">
        <v>38</v>
      </c>
      <c r="E126" s="39" t="s">
        <v>255</v>
      </c>
      <c r="F126" s="59">
        <f>+F127+F131+F135+F139+F143+F147+F151+F155+F159+F163+F167+F171+F175+F179+F183+F187+F191+F195+F199+F203+F207+F211+F215+F219+F223+F227+F231</f>
        <v>7153266094769</v>
      </c>
      <c r="G126" s="59">
        <f t="shared" ref="G126:K126" si="157">+G127+G131+G135+G139+G143+G147+G151+G155+G159+G163+G167+G171+G175+G179+G183+G187+G191+G195+G199+G203+G207+G211+G215+G219+G223+G227+G231</f>
        <v>918059142023</v>
      </c>
      <c r="H126" s="59">
        <f t="shared" si="157"/>
        <v>2080060581871</v>
      </c>
      <c r="I126" s="59">
        <f t="shared" si="157"/>
        <v>1162001439848</v>
      </c>
      <c r="J126" s="59">
        <f t="shared" si="157"/>
        <v>0</v>
      </c>
      <c r="K126" s="59">
        <f t="shared" si="157"/>
        <v>0</v>
      </c>
      <c r="L126" s="59">
        <f t="shared" si="155"/>
        <v>-2324002879696</v>
      </c>
      <c r="M126" s="59">
        <f>+M127+M131+M135+M139+M143+M147+M151+M155+M159+M163+M167+M171+M175+M179+M183+M187+M191+M195+M199+M203+M207+M211+M215+M219+M223+M227+M231</f>
        <v>5991264654921</v>
      </c>
      <c r="N126" s="323">
        <f t="shared" si="82"/>
        <v>0.7508784235979501</v>
      </c>
      <c r="O126" s="59">
        <f t="shared" ref="O126:X126" si="158">+O127+O131+O135+O139+O143+O147+O151+O155+O159+O163+O167+O171+O175+O179+O183+O187+O191+O195+O199+O203+O207+O211+O215+O219+O223+O227+O231</f>
        <v>0</v>
      </c>
      <c r="P126" s="59">
        <f>+P127+P131+P135+P139+P143+P147+P151+P155+P159+P163+P167+P171+P175+P179+P183+P187+P191+P195+P199+P203+P207+P211+P215+P219+P223+P227+P231</f>
        <v>5737548502125.96</v>
      </c>
      <c r="Q126" s="59">
        <f t="shared" si="158"/>
        <v>253716152795.04001</v>
      </c>
      <c r="R126" s="59">
        <f t="shared" si="158"/>
        <v>5577937006315.4004</v>
      </c>
      <c r="S126" s="59">
        <f t="shared" si="158"/>
        <v>413327648605.59998</v>
      </c>
      <c r="T126" s="59">
        <f t="shared" si="158"/>
        <v>159611495810.56</v>
      </c>
      <c r="U126" s="59">
        <f t="shared" si="158"/>
        <v>1706387536164.4001</v>
      </c>
      <c r="V126" s="59">
        <f t="shared" si="158"/>
        <v>3871549470151</v>
      </c>
      <c r="W126" s="59">
        <f t="shared" si="158"/>
        <v>1706366270469.4001</v>
      </c>
      <c r="X126" s="59">
        <f t="shared" si="158"/>
        <v>21265695</v>
      </c>
      <c r="Y126" s="176">
        <f t="shared" si="91"/>
        <v>0.93101161901334006</v>
      </c>
      <c r="Z126" s="176">
        <f t="shared" si="92"/>
        <v>0.28481257872039378</v>
      </c>
      <c r="AA126" s="176">
        <f t="shared" si="93"/>
        <v>0.28480902927028184</v>
      </c>
      <c r="AB126" s="176">
        <f t="shared" si="147"/>
        <v>0.30591731929428567</v>
      </c>
      <c r="AC126" s="177">
        <f t="shared" si="148"/>
        <v>0.99998753759357162</v>
      </c>
    </row>
    <row r="127" spans="1:29" ht="68.25" customHeight="1" x14ac:dyDescent="0.25">
      <c r="A127" s="113" t="s">
        <v>440</v>
      </c>
      <c r="B127" s="32" t="s">
        <v>37</v>
      </c>
      <c r="C127" s="32">
        <v>10</v>
      </c>
      <c r="D127" s="32" t="s">
        <v>38</v>
      </c>
      <c r="E127" s="39" t="s">
        <v>441</v>
      </c>
      <c r="F127" s="59">
        <f t="shared" ref="F127:K129" si="159">+F128</f>
        <v>256267908309</v>
      </c>
      <c r="G127" s="59">
        <f t="shared" si="159"/>
        <v>0</v>
      </c>
      <c r="H127" s="59">
        <f t="shared" si="159"/>
        <v>0</v>
      </c>
      <c r="I127" s="59">
        <f t="shared" si="159"/>
        <v>0</v>
      </c>
      <c r="J127" s="59">
        <f t="shared" si="159"/>
        <v>0</v>
      </c>
      <c r="K127" s="59">
        <f t="shared" si="159"/>
        <v>0</v>
      </c>
      <c r="L127" s="59">
        <f t="shared" si="155"/>
        <v>0</v>
      </c>
      <c r="M127" s="59">
        <f>+M128</f>
        <v>256267908309</v>
      </c>
      <c r="N127" s="323">
        <f t="shared" si="82"/>
        <v>3.211776713147773E-2</v>
      </c>
      <c r="O127" s="59">
        <f t="shared" ref="O127:X129" si="160">+O128</f>
        <v>0</v>
      </c>
      <c r="P127" s="59">
        <f t="shared" si="160"/>
        <v>256267908309</v>
      </c>
      <c r="Q127" s="59">
        <f t="shared" si="160"/>
        <v>0</v>
      </c>
      <c r="R127" s="59">
        <f t="shared" si="160"/>
        <v>256267908309</v>
      </c>
      <c r="S127" s="59">
        <f t="shared" si="160"/>
        <v>0</v>
      </c>
      <c r="T127" s="59">
        <f t="shared" si="160"/>
        <v>0</v>
      </c>
      <c r="U127" s="59">
        <f t="shared" si="160"/>
        <v>57521944628</v>
      </c>
      <c r="V127" s="59">
        <f t="shared" si="160"/>
        <v>198745963681</v>
      </c>
      <c r="W127" s="59">
        <f t="shared" si="160"/>
        <v>57521944628</v>
      </c>
      <c r="X127" s="59">
        <f t="shared" si="160"/>
        <v>0</v>
      </c>
      <c r="Y127" s="176">
        <f t="shared" si="91"/>
        <v>1</v>
      </c>
      <c r="Z127" s="176">
        <f t="shared" si="92"/>
        <v>0.22446019483111324</v>
      </c>
      <c r="AA127" s="176">
        <f t="shared" si="93"/>
        <v>0.22446019483111324</v>
      </c>
      <c r="AB127" s="176">
        <f t="shared" si="147"/>
        <v>0.22446019483111324</v>
      </c>
      <c r="AC127" s="177">
        <f t="shared" si="148"/>
        <v>1</v>
      </c>
    </row>
    <row r="128" spans="1:29" ht="68.25" customHeight="1" x14ac:dyDescent="0.25">
      <c r="A128" s="113" t="s">
        <v>442</v>
      </c>
      <c r="B128" s="32" t="s">
        <v>37</v>
      </c>
      <c r="C128" s="32">
        <v>10</v>
      </c>
      <c r="D128" s="32" t="s">
        <v>38</v>
      </c>
      <c r="E128" s="39" t="s">
        <v>257</v>
      </c>
      <c r="F128" s="59">
        <f t="shared" si="159"/>
        <v>256267908309</v>
      </c>
      <c r="G128" s="59">
        <f t="shared" si="159"/>
        <v>0</v>
      </c>
      <c r="H128" s="59">
        <f t="shared" si="159"/>
        <v>0</v>
      </c>
      <c r="I128" s="59">
        <f t="shared" si="159"/>
        <v>0</v>
      </c>
      <c r="J128" s="59">
        <f t="shared" si="159"/>
        <v>0</v>
      </c>
      <c r="K128" s="59">
        <f t="shared" si="159"/>
        <v>0</v>
      </c>
      <c r="L128" s="59">
        <f t="shared" si="155"/>
        <v>0</v>
      </c>
      <c r="M128" s="59">
        <f>+M129</f>
        <v>256267908309</v>
      </c>
      <c r="N128" s="323">
        <f t="shared" si="82"/>
        <v>3.211776713147773E-2</v>
      </c>
      <c r="O128" s="59">
        <f t="shared" si="160"/>
        <v>0</v>
      </c>
      <c r="P128" s="59">
        <f t="shared" si="160"/>
        <v>256267908309</v>
      </c>
      <c r="Q128" s="59">
        <f t="shared" si="160"/>
        <v>0</v>
      </c>
      <c r="R128" s="59">
        <f t="shared" si="160"/>
        <v>256267908309</v>
      </c>
      <c r="S128" s="59">
        <f t="shared" si="160"/>
        <v>0</v>
      </c>
      <c r="T128" s="59">
        <f t="shared" si="160"/>
        <v>0</v>
      </c>
      <c r="U128" s="59">
        <f t="shared" si="160"/>
        <v>57521944628</v>
      </c>
      <c r="V128" s="59">
        <f t="shared" si="160"/>
        <v>198745963681</v>
      </c>
      <c r="W128" s="59">
        <f t="shared" si="160"/>
        <v>57521944628</v>
      </c>
      <c r="X128" s="59">
        <f t="shared" si="160"/>
        <v>0</v>
      </c>
      <c r="Y128" s="176">
        <f t="shared" si="91"/>
        <v>1</v>
      </c>
      <c r="Z128" s="176">
        <f t="shared" si="92"/>
        <v>0.22446019483111324</v>
      </c>
      <c r="AA128" s="176">
        <f t="shared" si="93"/>
        <v>0.22446019483111324</v>
      </c>
      <c r="AB128" s="176">
        <f t="shared" si="147"/>
        <v>0.22446019483111324</v>
      </c>
      <c r="AC128" s="177">
        <f t="shared" si="148"/>
        <v>1</v>
      </c>
    </row>
    <row r="129" spans="1:29" ht="42" customHeight="1" x14ac:dyDescent="0.25">
      <c r="A129" s="113" t="s">
        <v>443</v>
      </c>
      <c r="B129" s="32" t="s">
        <v>37</v>
      </c>
      <c r="C129" s="32">
        <v>10</v>
      </c>
      <c r="D129" s="32" t="s">
        <v>38</v>
      </c>
      <c r="E129" s="334" t="s">
        <v>444</v>
      </c>
      <c r="F129" s="59">
        <f t="shared" si="159"/>
        <v>256267908309</v>
      </c>
      <c r="G129" s="59">
        <f t="shared" si="159"/>
        <v>0</v>
      </c>
      <c r="H129" s="59">
        <f t="shared" si="159"/>
        <v>0</v>
      </c>
      <c r="I129" s="59">
        <f t="shared" si="159"/>
        <v>0</v>
      </c>
      <c r="J129" s="59">
        <f t="shared" si="159"/>
        <v>0</v>
      </c>
      <c r="K129" s="59">
        <f t="shared" si="159"/>
        <v>0</v>
      </c>
      <c r="L129" s="59">
        <f t="shared" si="155"/>
        <v>0</v>
      </c>
      <c r="M129" s="59">
        <f>+M130</f>
        <v>256267908309</v>
      </c>
      <c r="N129" s="323">
        <f t="shared" si="82"/>
        <v>3.211776713147773E-2</v>
      </c>
      <c r="O129" s="59">
        <f t="shared" si="160"/>
        <v>0</v>
      </c>
      <c r="P129" s="59">
        <f t="shared" si="160"/>
        <v>256267908309</v>
      </c>
      <c r="Q129" s="59">
        <f t="shared" si="160"/>
        <v>0</v>
      </c>
      <c r="R129" s="59">
        <f t="shared" si="160"/>
        <v>256267908309</v>
      </c>
      <c r="S129" s="59">
        <f t="shared" si="160"/>
        <v>0</v>
      </c>
      <c r="T129" s="59">
        <f t="shared" si="160"/>
        <v>0</v>
      </c>
      <c r="U129" s="59">
        <f t="shared" si="160"/>
        <v>57521944628</v>
      </c>
      <c r="V129" s="59">
        <f t="shared" si="160"/>
        <v>198745963681</v>
      </c>
      <c r="W129" s="59">
        <f t="shared" si="160"/>
        <v>57521944628</v>
      </c>
      <c r="X129" s="59">
        <f t="shared" si="160"/>
        <v>0</v>
      </c>
      <c r="Y129" s="176">
        <f t="shared" si="91"/>
        <v>1</v>
      </c>
      <c r="Z129" s="176">
        <f t="shared" si="92"/>
        <v>0.22446019483111324</v>
      </c>
      <c r="AA129" s="176">
        <f t="shared" si="93"/>
        <v>0.22446019483111324</v>
      </c>
      <c r="AB129" s="176">
        <f t="shared" si="147"/>
        <v>0.22446019483111324</v>
      </c>
      <c r="AC129" s="177">
        <f t="shared" si="148"/>
        <v>1</v>
      </c>
    </row>
    <row r="130" spans="1:29" s="335" customFormat="1" ht="42" customHeight="1" x14ac:dyDescent="0.25">
      <c r="A130" s="114" t="s">
        <v>656</v>
      </c>
      <c r="B130" s="83" t="s">
        <v>37</v>
      </c>
      <c r="C130" s="83">
        <v>10</v>
      </c>
      <c r="D130" s="83" t="s">
        <v>38</v>
      </c>
      <c r="E130" s="44" t="s">
        <v>268</v>
      </c>
      <c r="F130" s="126">
        <v>256267908309</v>
      </c>
      <c r="G130" s="126">
        <v>0</v>
      </c>
      <c r="H130" s="126">
        <v>0</v>
      </c>
      <c r="I130" s="126">
        <v>0</v>
      </c>
      <c r="J130" s="126">
        <v>0</v>
      </c>
      <c r="K130" s="126">
        <v>0</v>
      </c>
      <c r="L130" s="45">
        <f t="shared" si="155"/>
        <v>0</v>
      </c>
      <c r="M130" s="128">
        <f>+F130+L130</f>
        <v>256267908309</v>
      </c>
      <c r="N130" s="145">
        <f t="shared" si="82"/>
        <v>3.211776713147773E-2</v>
      </c>
      <c r="O130" s="126">
        <v>0</v>
      </c>
      <c r="P130" s="126">
        <v>256267908309</v>
      </c>
      <c r="Q130" s="126">
        <f>M130-P130</f>
        <v>0</v>
      </c>
      <c r="R130" s="126">
        <v>256267908309</v>
      </c>
      <c r="S130" s="126">
        <f>+M130-R130</f>
        <v>0</v>
      </c>
      <c r="T130" s="126">
        <f>P130-R130</f>
        <v>0</v>
      </c>
      <c r="U130" s="126">
        <v>57521944628</v>
      </c>
      <c r="V130" s="126">
        <f>+R130-U130</f>
        <v>198745963681</v>
      </c>
      <c r="W130" s="126">
        <v>57521944628</v>
      </c>
      <c r="X130" s="130">
        <f>+U130-W130</f>
        <v>0</v>
      </c>
      <c r="Y130" s="54">
        <f t="shared" si="91"/>
        <v>1</v>
      </c>
      <c r="Z130" s="54">
        <f t="shared" si="92"/>
        <v>0.22446019483111324</v>
      </c>
      <c r="AA130" s="54">
        <f t="shared" si="93"/>
        <v>0.22446019483111324</v>
      </c>
      <c r="AB130" s="54">
        <f t="shared" si="147"/>
        <v>0.22446019483111324</v>
      </c>
      <c r="AC130" s="178">
        <f t="shared" si="148"/>
        <v>1</v>
      </c>
    </row>
    <row r="131" spans="1:29" ht="81.75" customHeight="1" x14ac:dyDescent="0.25">
      <c r="A131" s="113" t="s">
        <v>446</v>
      </c>
      <c r="B131" s="32" t="s">
        <v>37</v>
      </c>
      <c r="C131" s="32">
        <v>10</v>
      </c>
      <c r="D131" s="32" t="s">
        <v>38</v>
      </c>
      <c r="E131" s="33" t="s">
        <v>447</v>
      </c>
      <c r="F131" s="59">
        <f t="shared" ref="F131:K133" si="161">+F132</f>
        <v>3282994168</v>
      </c>
      <c r="G131" s="59">
        <f t="shared" si="161"/>
        <v>0</v>
      </c>
      <c r="H131" s="59">
        <f t="shared" si="161"/>
        <v>0</v>
      </c>
      <c r="I131" s="59">
        <f t="shared" si="161"/>
        <v>0</v>
      </c>
      <c r="J131" s="59">
        <f t="shared" si="161"/>
        <v>0</v>
      </c>
      <c r="K131" s="59">
        <f t="shared" si="161"/>
        <v>0</v>
      </c>
      <c r="L131" s="59">
        <f t="shared" si="155"/>
        <v>0</v>
      </c>
      <c r="M131" s="59">
        <f>+M132</f>
        <v>3282994168</v>
      </c>
      <c r="N131" s="318">
        <f t="shared" si="82"/>
        <v>4.1145394629234732E-4</v>
      </c>
      <c r="O131" s="59">
        <f t="shared" ref="O131:X133" si="162">+O132</f>
        <v>0</v>
      </c>
      <c r="P131" s="59">
        <f t="shared" si="162"/>
        <v>3282994168</v>
      </c>
      <c r="Q131" s="59">
        <f t="shared" si="162"/>
        <v>0</v>
      </c>
      <c r="R131" s="59">
        <f t="shared" si="162"/>
        <v>3282994168</v>
      </c>
      <c r="S131" s="59">
        <f t="shared" si="162"/>
        <v>0</v>
      </c>
      <c r="T131" s="59">
        <f t="shared" si="162"/>
        <v>0</v>
      </c>
      <c r="U131" s="59">
        <f t="shared" si="162"/>
        <v>0</v>
      </c>
      <c r="V131" s="59">
        <f t="shared" si="162"/>
        <v>3282994168</v>
      </c>
      <c r="W131" s="59">
        <f t="shared" si="162"/>
        <v>0</v>
      </c>
      <c r="X131" s="59">
        <f t="shared" si="162"/>
        <v>0</v>
      </c>
      <c r="Y131" s="176">
        <f t="shared" si="91"/>
        <v>1</v>
      </c>
      <c r="Z131" s="176">
        <f t="shared" si="92"/>
        <v>0</v>
      </c>
      <c r="AA131" s="176">
        <f t="shared" si="93"/>
        <v>0</v>
      </c>
      <c r="AB131" s="176">
        <f t="shared" si="147"/>
        <v>0</v>
      </c>
      <c r="AC131" s="177" t="s">
        <v>40</v>
      </c>
    </row>
    <row r="132" spans="1:29" ht="81.75" customHeight="1" x14ac:dyDescent="0.25">
      <c r="A132" s="113" t="s">
        <v>448</v>
      </c>
      <c r="B132" s="32" t="s">
        <v>37</v>
      </c>
      <c r="C132" s="32">
        <v>10</v>
      </c>
      <c r="D132" s="32" t="s">
        <v>38</v>
      </c>
      <c r="E132" s="39" t="s">
        <v>257</v>
      </c>
      <c r="F132" s="59">
        <f t="shared" si="161"/>
        <v>3282994168</v>
      </c>
      <c r="G132" s="59">
        <f t="shared" si="161"/>
        <v>0</v>
      </c>
      <c r="H132" s="59">
        <f t="shared" si="161"/>
        <v>0</v>
      </c>
      <c r="I132" s="59">
        <f t="shared" si="161"/>
        <v>0</v>
      </c>
      <c r="J132" s="59">
        <f t="shared" si="161"/>
        <v>0</v>
      </c>
      <c r="K132" s="59">
        <f t="shared" si="161"/>
        <v>0</v>
      </c>
      <c r="L132" s="59">
        <f t="shared" si="155"/>
        <v>0</v>
      </c>
      <c r="M132" s="59">
        <f>+M133</f>
        <v>3282994168</v>
      </c>
      <c r="N132" s="318">
        <f t="shared" si="82"/>
        <v>4.1145394629234732E-4</v>
      </c>
      <c r="O132" s="59">
        <f t="shared" si="162"/>
        <v>0</v>
      </c>
      <c r="P132" s="59">
        <f t="shared" si="162"/>
        <v>3282994168</v>
      </c>
      <c r="Q132" s="59">
        <f t="shared" si="162"/>
        <v>0</v>
      </c>
      <c r="R132" s="59">
        <f t="shared" si="162"/>
        <v>3282994168</v>
      </c>
      <c r="S132" s="59">
        <f t="shared" si="162"/>
        <v>0</v>
      </c>
      <c r="T132" s="59">
        <f t="shared" si="162"/>
        <v>0</v>
      </c>
      <c r="U132" s="59">
        <f t="shared" si="162"/>
        <v>0</v>
      </c>
      <c r="V132" s="59">
        <f t="shared" si="162"/>
        <v>3282994168</v>
      </c>
      <c r="W132" s="59">
        <f t="shared" si="162"/>
        <v>0</v>
      </c>
      <c r="X132" s="59">
        <f t="shared" si="162"/>
        <v>0</v>
      </c>
      <c r="Y132" s="176">
        <f t="shared" si="91"/>
        <v>1</v>
      </c>
      <c r="Z132" s="176">
        <f t="shared" si="92"/>
        <v>0</v>
      </c>
      <c r="AA132" s="176">
        <f t="shared" si="93"/>
        <v>0</v>
      </c>
      <c r="AB132" s="176">
        <f t="shared" si="147"/>
        <v>0</v>
      </c>
      <c r="AC132" s="177" t="s">
        <v>40</v>
      </c>
    </row>
    <row r="133" spans="1:29" ht="42" customHeight="1" x14ac:dyDescent="0.25">
      <c r="A133" s="113" t="s">
        <v>449</v>
      </c>
      <c r="B133" s="32" t="s">
        <v>37</v>
      </c>
      <c r="C133" s="32">
        <v>10</v>
      </c>
      <c r="D133" s="32" t="s">
        <v>38</v>
      </c>
      <c r="E133" s="39" t="s">
        <v>444</v>
      </c>
      <c r="F133" s="59">
        <f t="shared" si="161"/>
        <v>3282994168</v>
      </c>
      <c r="G133" s="59">
        <f t="shared" si="161"/>
        <v>0</v>
      </c>
      <c r="H133" s="59">
        <f t="shared" si="161"/>
        <v>0</v>
      </c>
      <c r="I133" s="59">
        <f t="shared" si="161"/>
        <v>0</v>
      </c>
      <c r="J133" s="59">
        <f t="shared" si="161"/>
        <v>0</v>
      </c>
      <c r="K133" s="59">
        <f t="shared" si="161"/>
        <v>0</v>
      </c>
      <c r="L133" s="59">
        <f t="shared" si="155"/>
        <v>0</v>
      </c>
      <c r="M133" s="59">
        <f>+M134</f>
        <v>3282994168</v>
      </c>
      <c r="N133" s="318">
        <f t="shared" si="82"/>
        <v>4.1145394629234732E-4</v>
      </c>
      <c r="O133" s="59">
        <f t="shared" si="162"/>
        <v>0</v>
      </c>
      <c r="P133" s="59">
        <f t="shared" si="162"/>
        <v>3282994168</v>
      </c>
      <c r="Q133" s="59">
        <f t="shared" si="162"/>
        <v>0</v>
      </c>
      <c r="R133" s="59">
        <f t="shared" si="162"/>
        <v>3282994168</v>
      </c>
      <c r="S133" s="59">
        <f t="shared" si="162"/>
        <v>0</v>
      </c>
      <c r="T133" s="59">
        <f t="shared" si="162"/>
        <v>0</v>
      </c>
      <c r="U133" s="59">
        <f t="shared" si="162"/>
        <v>0</v>
      </c>
      <c r="V133" s="59">
        <f t="shared" si="162"/>
        <v>3282994168</v>
      </c>
      <c r="W133" s="59">
        <f t="shared" si="162"/>
        <v>0</v>
      </c>
      <c r="X133" s="59">
        <f t="shared" si="162"/>
        <v>0</v>
      </c>
      <c r="Y133" s="176">
        <f t="shared" si="91"/>
        <v>1</v>
      </c>
      <c r="Z133" s="176">
        <f t="shared" si="92"/>
        <v>0</v>
      </c>
      <c r="AA133" s="176">
        <f t="shared" si="93"/>
        <v>0</v>
      </c>
      <c r="AB133" s="176">
        <f t="shared" si="147"/>
        <v>0</v>
      </c>
      <c r="AC133" s="177" t="s">
        <v>40</v>
      </c>
    </row>
    <row r="134" spans="1:29" s="133" customFormat="1" ht="42" customHeight="1" x14ac:dyDescent="0.25">
      <c r="A134" s="351" t="s">
        <v>450</v>
      </c>
      <c r="B134" s="83" t="s">
        <v>37</v>
      </c>
      <c r="C134" s="83">
        <v>10</v>
      </c>
      <c r="D134" s="83" t="s">
        <v>38</v>
      </c>
      <c r="E134" s="84" t="s">
        <v>268</v>
      </c>
      <c r="F134" s="126">
        <v>3282994168</v>
      </c>
      <c r="G134" s="126">
        <v>0</v>
      </c>
      <c r="H134" s="126">
        <v>0</v>
      </c>
      <c r="I134" s="126">
        <v>0</v>
      </c>
      <c r="J134" s="126">
        <v>0</v>
      </c>
      <c r="K134" s="126">
        <v>0</v>
      </c>
      <c r="L134" s="45">
        <f t="shared" si="155"/>
        <v>0</v>
      </c>
      <c r="M134" s="128">
        <f>+F134+L134</f>
        <v>3282994168</v>
      </c>
      <c r="N134" s="129">
        <f t="shared" si="82"/>
        <v>4.1145394629234732E-4</v>
      </c>
      <c r="O134" s="126">
        <v>0</v>
      </c>
      <c r="P134" s="126">
        <v>3282994168</v>
      </c>
      <c r="Q134" s="126">
        <f>M134-P134</f>
        <v>0</v>
      </c>
      <c r="R134" s="126">
        <v>3282994168</v>
      </c>
      <c r="S134" s="126">
        <f>+M134-R134</f>
        <v>0</v>
      </c>
      <c r="T134" s="126">
        <f>P134-R134</f>
        <v>0</v>
      </c>
      <c r="U134" s="126">
        <v>0</v>
      </c>
      <c r="V134" s="126">
        <f>+R134-U134</f>
        <v>3282994168</v>
      </c>
      <c r="W134" s="126">
        <v>0</v>
      </c>
      <c r="X134" s="130">
        <f>+U134-W134</f>
        <v>0</v>
      </c>
      <c r="Y134" s="54">
        <f t="shared" si="91"/>
        <v>1</v>
      </c>
      <c r="Z134" s="54">
        <f t="shared" si="92"/>
        <v>0</v>
      </c>
      <c r="AA134" s="54">
        <f t="shared" si="93"/>
        <v>0</v>
      </c>
      <c r="AB134" s="54">
        <f t="shared" si="147"/>
        <v>0</v>
      </c>
      <c r="AC134" s="178" t="s">
        <v>40</v>
      </c>
    </row>
    <row r="135" spans="1:29" ht="77.25" customHeight="1" x14ac:dyDescent="0.25">
      <c r="A135" s="113" t="s">
        <v>451</v>
      </c>
      <c r="B135" s="32" t="s">
        <v>37</v>
      </c>
      <c r="C135" s="32">
        <v>10</v>
      </c>
      <c r="D135" s="32" t="s">
        <v>38</v>
      </c>
      <c r="E135" s="39" t="s">
        <v>452</v>
      </c>
      <c r="F135" s="59">
        <f t="shared" ref="F135:K137" si="163">+F136</f>
        <v>397887950228</v>
      </c>
      <c r="G135" s="59">
        <f t="shared" si="163"/>
        <v>0</v>
      </c>
      <c r="H135" s="59">
        <f t="shared" si="163"/>
        <v>0</v>
      </c>
      <c r="I135" s="59">
        <f t="shared" si="163"/>
        <v>0</v>
      </c>
      <c r="J135" s="59">
        <f t="shared" si="163"/>
        <v>0</v>
      </c>
      <c r="K135" s="59">
        <f t="shared" si="163"/>
        <v>0</v>
      </c>
      <c r="L135" s="59">
        <f t="shared" si="155"/>
        <v>0</v>
      </c>
      <c r="M135" s="59">
        <f>+M136</f>
        <v>397887950228</v>
      </c>
      <c r="N135" s="323">
        <f t="shared" si="82"/>
        <v>4.9866846825139921E-2</v>
      </c>
      <c r="O135" s="59">
        <f t="shared" ref="O135:X137" si="164">+O136</f>
        <v>0</v>
      </c>
      <c r="P135" s="59">
        <f t="shared" si="164"/>
        <v>397887950228</v>
      </c>
      <c r="Q135" s="59">
        <f t="shared" si="164"/>
        <v>0</v>
      </c>
      <c r="R135" s="59">
        <f t="shared" si="164"/>
        <v>397887950228</v>
      </c>
      <c r="S135" s="59">
        <f t="shared" si="164"/>
        <v>0</v>
      </c>
      <c r="T135" s="59">
        <f t="shared" si="164"/>
        <v>0</v>
      </c>
      <c r="U135" s="59">
        <f t="shared" si="164"/>
        <v>69934236737</v>
      </c>
      <c r="V135" s="59">
        <f t="shared" si="164"/>
        <v>327953713491</v>
      </c>
      <c r="W135" s="59">
        <f t="shared" si="164"/>
        <v>69934236737</v>
      </c>
      <c r="X135" s="59">
        <f t="shared" si="164"/>
        <v>0</v>
      </c>
      <c r="Y135" s="176">
        <f t="shared" si="91"/>
        <v>1</v>
      </c>
      <c r="Z135" s="176">
        <f t="shared" si="92"/>
        <v>0.17576364576239589</v>
      </c>
      <c r="AA135" s="176">
        <f t="shared" si="93"/>
        <v>0.17576364576239589</v>
      </c>
      <c r="AB135" s="176">
        <f t="shared" si="147"/>
        <v>0.17576364576239589</v>
      </c>
      <c r="AC135" s="177">
        <f t="shared" ref="AC135:AC198" si="165">+W135/U135</f>
        <v>1</v>
      </c>
    </row>
    <row r="136" spans="1:29" s="6" customFormat="1" ht="77.25" customHeight="1" x14ac:dyDescent="0.25">
      <c r="A136" s="113" t="s">
        <v>453</v>
      </c>
      <c r="B136" s="32" t="s">
        <v>37</v>
      </c>
      <c r="C136" s="32">
        <v>10</v>
      </c>
      <c r="D136" s="32" t="s">
        <v>38</v>
      </c>
      <c r="E136" s="39" t="s">
        <v>257</v>
      </c>
      <c r="F136" s="59">
        <f t="shared" si="163"/>
        <v>397887950228</v>
      </c>
      <c r="G136" s="59">
        <f t="shared" si="163"/>
        <v>0</v>
      </c>
      <c r="H136" s="59">
        <f t="shared" si="163"/>
        <v>0</v>
      </c>
      <c r="I136" s="59">
        <f t="shared" si="163"/>
        <v>0</v>
      </c>
      <c r="J136" s="59">
        <f t="shared" si="163"/>
        <v>0</v>
      </c>
      <c r="K136" s="59">
        <f t="shared" si="163"/>
        <v>0</v>
      </c>
      <c r="L136" s="59">
        <f t="shared" si="155"/>
        <v>0</v>
      </c>
      <c r="M136" s="59">
        <f>+M137</f>
        <v>397887950228</v>
      </c>
      <c r="N136" s="323">
        <f t="shared" si="82"/>
        <v>4.9866846825139921E-2</v>
      </c>
      <c r="O136" s="59">
        <f t="shared" si="164"/>
        <v>0</v>
      </c>
      <c r="P136" s="59">
        <f t="shared" si="164"/>
        <v>397887950228</v>
      </c>
      <c r="Q136" s="59">
        <f t="shared" si="164"/>
        <v>0</v>
      </c>
      <c r="R136" s="59">
        <f t="shared" si="164"/>
        <v>397887950228</v>
      </c>
      <c r="S136" s="59">
        <f t="shared" si="164"/>
        <v>0</v>
      </c>
      <c r="T136" s="59">
        <f t="shared" si="164"/>
        <v>0</v>
      </c>
      <c r="U136" s="59">
        <f t="shared" si="164"/>
        <v>69934236737</v>
      </c>
      <c r="V136" s="59">
        <f t="shared" si="164"/>
        <v>327953713491</v>
      </c>
      <c r="W136" s="59">
        <f t="shared" si="164"/>
        <v>69934236737</v>
      </c>
      <c r="X136" s="59">
        <f t="shared" si="164"/>
        <v>0</v>
      </c>
      <c r="Y136" s="176">
        <f t="shared" si="91"/>
        <v>1</v>
      </c>
      <c r="Z136" s="176">
        <f t="shared" si="92"/>
        <v>0.17576364576239589</v>
      </c>
      <c r="AA136" s="176">
        <f t="shared" si="93"/>
        <v>0.17576364576239589</v>
      </c>
      <c r="AB136" s="176">
        <f t="shared" si="147"/>
        <v>0.17576364576239589</v>
      </c>
      <c r="AC136" s="177">
        <f t="shared" si="165"/>
        <v>1</v>
      </c>
    </row>
    <row r="137" spans="1:29" s="6" customFormat="1" ht="42" customHeight="1" x14ac:dyDescent="0.25">
      <c r="A137" s="113" t="s">
        <v>454</v>
      </c>
      <c r="B137" s="32" t="s">
        <v>37</v>
      </c>
      <c r="C137" s="32">
        <v>10</v>
      </c>
      <c r="D137" s="32" t="s">
        <v>38</v>
      </c>
      <c r="E137" s="39" t="s">
        <v>455</v>
      </c>
      <c r="F137" s="59">
        <f t="shared" si="163"/>
        <v>397887950228</v>
      </c>
      <c r="G137" s="59">
        <f t="shared" si="163"/>
        <v>0</v>
      </c>
      <c r="H137" s="59">
        <f t="shared" si="163"/>
        <v>0</v>
      </c>
      <c r="I137" s="59">
        <f t="shared" si="163"/>
        <v>0</v>
      </c>
      <c r="J137" s="59">
        <f t="shared" si="163"/>
        <v>0</v>
      </c>
      <c r="K137" s="59">
        <f t="shared" si="163"/>
        <v>0</v>
      </c>
      <c r="L137" s="59">
        <f t="shared" si="155"/>
        <v>0</v>
      </c>
      <c r="M137" s="59">
        <f>+M138</f>
        <v>397887950228</v>
      </c>
      <c r="N137" s="323">
        <f t="shared" ref="N137:N200" si="166">M137/$M$311</f>
        <v>4.9866846825139921E-2</v>
      </c>
      <c r="O137" s="59">
        <f t="shared" si="164"/>
        <v>0</v>
      </c>
      <c r="P137" s="59">
        <f t="shared" si="164"/>
        <v>397887950228</v>
      </c>
      <c r="Q137" s="59">
        <f t="shared" si="164"/>
        <v>0</v>
      </c>
      <c r="R137" s="59">
        <f t="shared" si="164"/>
        <v>397887950228</v>
      </c>
      <c r="S137" s="59">
        <f t="shared" si="164"/>
        <v>0</v>
      </c>
      <c r="T137" s="59">
        <f t="shared" si="164"/>
        <v>0</v>
      </c>
      <c r="U137" s="59">
        <f t="shared" si="164"/>
        <v>69934236737</v>
      </c>
      <c r="V137" s="59">
        <f t="shared" si="164"/>
        <v>327953713491</v>
      </c>
      <c r="W137" s="59">
        <f t="shared" si="164"/>
        <v>69934236737</v>
      </c>
      <c r="X137" s="59">
        <f t="shared" si="164"/>
        <v>0</v>
      </c>
      <c r="Y137" s="176">
        <f t="shared" si="91"/>
        <v>1</v>
      </c>
      <c r="Z137" s="176">
        <f t="shared" si="92"/>
        <v>0.17576364576239589</v>
      </c>
      <c r="AA137" s="176">
        <f t="shared" si="93"/>
        <v>0.17576364576239589</v>
      </c>
      <c r="AB137" s="176">
        <f t="shared" si="147"/>
        <v>0.17576364576239589</v>
      </c>
      <c r="AC137" s="177">
        <f t="shared" si="165"/>
        <v>1</v>
      </c>
    </row>
    <row r="138" spans="1:29" s="6" customFormat="1" ht="42" customHeight="1" x14ac:dyDescent="0.25">
      <c r="A138" s="114" t="s">
        <v>456</v>
      </c>
      <c r="B138" s="43" t="s">
        <v>37</v>
      </c>
      <c r="C138" s="43">
        <v>10</v>
      </c>
      <c r="D138" s="43" t="s">
        <v>38</v>
      </c>
      <c r="E138" s="44" t="s">
        <v>268</v>
      </c>
      <c r="F138" s="45">
        <v>397887950228</v>
      </c>
      <c r="G138" s="45">
        <v>0</v>
      </c>
      <c r="H138" s="45">
        <v>0</v>
      </c>
      <c r="I138" s="45">
        <v>0</v>
      </c>
      <c r="J138" s="45">
        <v>0</v>
      </c>
      <c r="K138" s="45">
        <v>0</v>
      </c>
      <c r="L138" s="45">
        <f t="shared" si="155"/>
        <v>0</v>
      </c>
      <c r="M138" s="46">
        <f>+F138+L138</f>
        <v>397887950228</v>
      </c>
      <c r="N138" s="86">
        <f t="shared" si="166"/>
        <v>4.9866846825139921E-2</v>
      </c>
      <c r="O138" s="45">
        <v>0</v>
      </c>
      <c r="P138" s="45">
        <v>397887950228</v>
      </c>
      <c r="Q138" s="45">
        <f>M138-P138</f>
        <v>0</v>
      </c>
      <c r="R138" s="45">
        <v>397887950228</v>
      </c>
      <c r="S138" s="45">
        <f>+M138-R138</f>
        <v>0</v>
      </c>
      <c r="T138" s="45">
        <f>P138-R138</f>
        <v>0</v>
      </c>
      <c r="U138" s="45">
        <v>69934236737</v>
      </c>
      <c r="V138" s="45">
        <f>+R138-U138</f>
        <v>327953713491</v>
      </c>
      <c r="W138" s="45">
        <v>69934236737</v>
      </c>
      <c r="X138" s="48">
        <f>+U138-W138</f>
        <v>0</v>
      </c>
      <c r="Y138" s="54">
        <f t="shared" si="91"/>
        <v>1</v>
      </c>
      <c r="Z138" s="54">
        <f t="shared" si="92"/>
        <v>0.17576364576239589</v>
      </c>
      <c r="AA138" s="54">
        <f t="shared" si="93"/>
        <v>0.17576364576239589</v>
      </c>
      <c r="AB138" s="54">
        <f t="shared" si="147"/>
        <v>0.17576364576239589</v>
      </c>
      <c r="AC138" s="178">
        <f t="shared" si="165"/>
        <v>1</v>
      </c>
    </row>
    <row r="139" spans="1:29" ht="90" customHeight="1" x14ac:dyDescent="0.25">
      <c r="A139" s="113" t="s">
        <v>457</v>
      </c>
      <c r="B139" s="32" t="s">
        <v>37</v>
      </c>
      <c r="C139" s="32">
        <v>10</v>
      </c>
      <c r="D139" s="32" t="s">
        <v>38</v>
      </c>
      <c r="E139" s="72" t="s">
        <v>458</v>
      </c>
      <c r="F139" s="59">
        <f t="shared" ref="F139:K141" si="167">+F140</f>
        <v>226206278281</v>
      </c>
      <c r="G139" s="59">
        <f t="shared" si="167"/>
        <v>0</v>
      </c>
      <c r="H139" s="59">
        <f t="shared" si="167"/>
        <v>0</v>
      </c>
      <c r="I139" s="59">
        <f t="shared" si="167"/>
        <v>0</v>
      </c>
      <c r="J139" s="59">
        <f t="shared" si="167"/>
        <v>0</v>
      </c>
      <c r="K139" s="59">
        <f t="shared" si="167"/>
        <v>0</v>
      </c>
      <c r="L139" s="59">
        <f t="shared" si="155"/>
        <v>0</v>
      </c>
      <c r="M139" s="59">
        <f>+M140</f>
        <v>226206278281</v>
      </c>
      <c r="N139" s="323">
        <f t="shared" si="166"/>
        <v>2.8350177037177831E-2</v>
      </c>
      <c r="O139" s="59">
        <f t="shared" ref="O139:X141" si="168">+O140</f>
        <v>0</v>
      </c>
      <c r="P139" s="59">
        <f t="shared" si="168"/>
        <v>226206278281</v>
      </c>
      <c r="Q139" s="59">
        <f t="shared" si="168"/>
        <v>0</v>
      </c>
      <c r="R139" s="59">
        <f t="shared" si="168"/>
        <v>226206278281</v>
      </c>
      <c r="S139" s="59">
        <f t="shared" si="168"/>
        <v>0</v>
      </c>
      <c r="T139" s="59">
        <f t="shared" si="168"/>
        <v>0</v>
      </c>
      <c r="U139" s="59">
        <f t="shared" si="168"/>
        <v>50352348445</v>
      </c>
      <c r="V139" s="59">
        <f t="shared" si="168"/>
        <v>175853929836</v>
      </c>
      <c r="W139" s="59">
        <f t="shared" si="168"/>
        <v>50352348445</v>
      </c>
      <c r="X139" s="59">
        <f t="shared" si="168"/>
        <v>0</v>
      </c>
      <c r="Y139" s="176">
        <f t="shared" ref="Y139:Y202" si="169">+R139/M139</f>
        <v>1</v>
      </c>
      <c r="Z139" s="176">
        <f t="shared" ref="Z139:Z202" si="170">+U139/M139</f>
        <v>0.22259483170688504</v>
      </c>
      <c r="AA139" s="176">
        <f t="shared" ref="AA139:AA202" si="171">+W139/M139</f>
        <v>0.22259483170688504</v>
      </c>
      <c r="AB139" s="176">
        <f t="shared" si="147"/>
        <v>0.22259483170688504</v>
      </c>
      <c r="AC139" s="177">
        <f t="shared" si="165"/>
        <v>1</v>
      </c>
    </row>
    <row r="140" spans="1:29" ht="80.25" customHeight="1" x14ac:dyDescent="0.25">
      <c r="A140" s="113" t="s">
        <v>459</v>
      </c>
      <c r="B140" s="32" t="s">
        <v>37</v>
      </c>
      <c r="C140" s="32">
        <v>10</v>
      </c>
      <c r="D140" s="32" t="s">
        <v>38</v>
      </c>
      <c r="E140" s="39" t="s">
        <v>257</v>
      </c>
      <c r="F140" s="59">
        <f t="shared" si="167"/>
        <v>226206278281</v>
      </c>
      <c r="G140" s="59">
        <f t="shared" si="167"/>
        <v>0</v>
      </c>
      <c r="H140" s="59">
        <f t="shared" si="167"/>
        <v>0</v>
      </c>
      <c r="I140" s="59">
        <f t="shared" si="167"/>
        <v>0</v>
      </c>
      <c r="J140" s="59">
        <f t="shared" si="167"/>
        <v>0</v>
      </c>
      <c r="K140" s="59">
        <f t="shared" si="167"/>
        <v>0</v>
      </c>
      <c r="L140" s="59">
        <f t="shared" si="155"/>
        <v>0</v>
      </c>
      <c r="M140" s="59">
        <f>+M141</f>
        <v>226206278281</v>
      </c>
      <c r="N140" s="323">
        <f t="shared" si="166"/>
        <v>2.8350177037177831E-2</v>
      </c>
      <c r="O140" s="59">
        <f t="shared" si="168"/>
        <v>0</v>
      </c>
      <c r="P140" s="59">
        <f t="shared" si="168"/>
        <v>226206278281</v>
      </c>
      <c r="Q140" s="59">
        <f t="shared" si="168"/>
        <v>0</v>
      </c>
      <c r="R140" s="59">
        <f t="shared" si="168"/>
        <v>226206278281</v>
      </c>
      <c r="S140" s="59">
        <f t="shared" si="168"/>
        <v>0</v>
      </c>
      <c r="T140" s="59">
        <f t="shared" si="168"/>
        <v>0</v>
      </c>
      <c r="U140" s="59">
        <f t="shared" si="168"/>
        <v>50352348445</v>
      </c>
      <c r="V140" s="59">
        <f t="shared" si="168"/>
        <v>175853929836</v>
      </c>
      <c r="W140" s="59">
        <f t="shared" si="168"/>
        <v>50352348445</v>
      </c>
      <c r="X140" s="59">
        <f t="shared" si="168"/>
        <v>0</v>
      </c>
      <c r="Y140" s="176">
        <f t="shared" si="169"/>
        <v>1</v>
      </c>
      <c r="Z140" s="176">
        <f t="shared" si="170"/>
        <v>0.22259483170688504</v>
      </c>
      <c r="AA140" s="176">
        <f t="shared" si="171"/>
        <v>0.22259483170688504</v>
      </c>
      <c r="AB140" s="176">
        <f t="shared" si="147"/>
        <v>0.22259483170688504</v>
      </c>
      <c r="AC140" s="177">
        <f t="shared" si="165"/>
        <v>1</v>
      </c>
    </row>
    <row r="141" spans="1:29" ht="42" customHeight="1" x14ac:dyDescent="0.25">
      <c r="A141" s="113" t="s">
        <v>460</v>
      </c>
      <c r="B141" s="32" t="s">
        <v>37</v>
      </c>
      <c r="C141" s="32">
        <v>10</v>
      </c>
      <c r="D141" s="32" t="s">
        <v>38</v>
      </c>
      <c r="E141" s="39" t="s">
        <v>455</v>
      </c>
      <c r="F141" s="59">
        <f t="shared" si="167"/>
        <v>226206278281</v>
      </c>
      <c r="G141" s="59">
        <f t="shared" si="167"/>
        <v>0</v>
      </c>
      <c r="H141" s="59">
        <f t="shared" si="167"/>
        <v>0</v>
      </c>
      <c r="I141" s="59">
        <f t="shared" si="167"/>
        <v>0</v>
      </c>
      <c r="J141" s="59">
        <f t="shared" si="167"/>
        <v>0</v>
      </c>
      <c r="K141" s="59">
        <f t="shared" si="167"/>
        <v>0</v>
      </c>
      <c r="L141" s="59">
        <f t="shared" si="155"/>
        <v>0</v>
      </c>
      <c r="M141" s="59">
        <f>+M142</f>
        <v>226206278281</v>
      </c>
      <c r="N141" s="323">
        <f t="shared" si="166"/>
        <v>2.8350177037177831E-2</v>
      </c>
      <c r="O141" s="59">
        <f t="shared" si="168"/>
        <v>0</v>
      </c>
      <c r="P141" s="59">
        <f t="shared" si="168"/>
        <v>226206278281</v>
      </c>
      <c r="Q141" s="59">
        <f t="shared" si="168"/>
        <v>0</v>
      </c>
      <c r="R141" s="59">
        <f t="shared" si="168"/>
        <v>226206278281</v>
      </c>
      <c r="S141" s="59">
        <f t="shared" si="168"/>
        <v>0</v>
      </c>
      <c r="T141" s="59">
        <f t="shared" si="168"/>
        <v>0</v>
      </c>
      <c r="U141" s="59">
        <f t="shared" si="168"/>
        <v>50352348445</v>
      </c>
      <c r="V141" s="59">
        <f t="shared" si="168"/>
        <v>175853929836</v>
      </c>
      <c r="W141" s="59">
        <f t="shared" si="168"/>
        <v>50352348445</v>
      </c>
      <c r="X141" s="59">
        <f t="shared" si="168"/>
        <v>0</v>
      </c>
      <c r="Y141" s="176">
        <f t="shared" si="169"/>
        <v>1</v>
      </c>
      <c r="Z141" s="176">
        <f t="shared" si="170"/>
        <v>0.22259483170688504</v>
      </c>
      <c r="AA141" s="176">
        <f t="shared" si="171"/>
        <v>0.22259483170688504</v>
      </c>
      <c r="AB141" s="176">
        <f t="shared" si="147"/>
        <v>0.22259483170688504</v>
      </c>
      <c r="AC141" s="177">
        <f t="shared" si="165"/>
        <v>1</v>
      </c>
    </row>
    <row r="142" spans="1:29" ht="42" customHeight="1" x14ac:dyDescent="0.25">
      <c r="A142" s="114" t="s">
        <v>657</v>
      </c>
      <c r="B142" s="43" t="s">
        <v>37</v>
      </c>
      <c r="C142" s="43">
        <v>10</v>
      </c>
      <c r="D142" s="43" t="s">
        <v>38</v>
      </c>
      <c r="E142" s="44" t="s">
        <v>268</v>
      </c>
      <c r="F142" s="45">
        <v>226206278281</v>
      </c>
      <c r="G142" s="45">
        <v>0</v>
      </c>
      <c r="H142" s="45">
        <v>0</v>
      </c>
      <c r="I142" s="45">
        <v>0</v>
      </c>
      <c r="J142" s="45">
        <v>0</v>
      </c>
      <c r="K142" s="45">
        <v>0</v>
      </c>
      <c r="L142" s="45">
        <f t="shared" si="155"/>
        <v>0</v>
      </c>
      <c r="M142" s="46">
        <f>+F142+L142</f>
        <v>226206278281</v>
      </c>
      <c r="N142" s="86">
        <f t="shared" si="166"/>
        <v>2.8350177037177831E-2</v>
      </c>
      <c r="O142" s="45">
        <v>0</v>
      </c>
      <c r="P142" s="45">
        <v>226206278281</v>
      </c>
      <c r="Q142" s="45">
        <f>M142-P142</f>
        <v>0</v>
      </c>
      <c r="R142" s="45">
        <v>226206278281</v>
      </c>
      <c r="S142" s="45">
        <f>+M142-R142</f>
        <v>0</v>
      </c>
      <c r="T142" s="45">
        <f>P142-R142</f>
        <v>0</v>
      </c>
      <c r="U142" s="45">
        <v>50352348445</v>
      </c>
      <c r="V142" s="45">
        <f>+R142-U142</f>
        <v>175853929836</v>
      </c>
      <c r="W142" s="45">
        <v>50352348445</v>
      </c>
      <c r="X142" s="48">
        <f>+U142-W142</f>
        <v>0</v>
      </c>
      <c r="Y142" s="54">
        <f t="shared" si="169"/>
        <v>1</v>
      </c>
      <c r="Z142" s="54">
        <f t="shared" si="170"/>
        <v>0.22259483170688504</v>
      </c>
      <c r="AA142" s="54">
        <f t="shared" si="171"/>
        <v>0.22259483170688504</v>
      </c>
      <c r="AB142" s="54">
        <f t="shared" si="147"/>
        <v>0.22259483170688504</v>
      </c>
      <c r="AC142" s="178">
        <f t="shared" si="165"/>
        <v>1</v>
      </c>
    </row>
    <row r="143" spans="1:29" ht="75" customHeight="1" x14ac:dyDescent="0.25">
      <c r="A143" s="113" t="s">
        <v>462</v>
      </c>
      <c r="B143" s="32" t="s">
        <v>37</v>
      </c>
      <c r="C143" s="32">
        <v>10</v>
      </c>
      <c r="D143" s="32" t="s">
        <v>38</v>
      </c>
      <c r="E143" s="39" t="s">
        <v>463</v>
      </c>
      <c r="F143" s="59">
        <f t="shared" ref="F143:K145" si="172">+F144</f>
        <v>328067493851</v>
      </c>
      <c r="G143" s="59">
        <f t="shared" si="172"/>
        <v>0</v>
      </c>
      <c r="H143" s="59">
        <f t="shared" si="172"/>
        <v>0</v>
      </c>
      <c r="I143" s="59">
        <f t="shared" si="172"/>
        <v>0</v>
      </c>
      <c r="J143" s="59">
        <f t="shared" si="172"/>
        <v>0</v>
      </c>
      <c r="K143" s="59">
        <f t="shared" si="172"/>
        <v>0</v>
      </c>
      <c r="L143" s="59">
        <f t="shared" si="155"/>
        <v>0</v>
      </c>
      <c r="M143" s="59">
        <f>+M144</f>
        <v>328067493851</v>
      </c>
      <c r="N143" s="323">
        <f t="shared" si="166"/>
        <v>4.1116327988321398E-2</v>
      </c>
      <c r="O143" s="59">
        <f t="shared" ref="O143:X145" si="173">+O144</f>
        <v>0</v>
      </c>
      <c r="P143" s="59">
        <f t="shared" si="173"/>
        <v>328067493851</v>
      </c>
      <c r="Q143" s="59">
        <f t="shared" si="173"/>
        <v>0</v>
      </c>
      <c r="R143" s="59">
        <f t="shared" si="173"/>
        <v>328067493851</v>
      </c>
      <c r="S143" s="59">
        <f t="shared" si="173"/>
        <v>0</v>
      </c>
      <c r="T143" s="59">
        <f t="shared" si="173"/>
        <v>0</v>
      </c>
      <c r="U143" s="59">
        <f t="shared" si="173"/>
        <v>86548107920</v>
      </c>
      <c r="V143" s="59">
        <f t="shared" si="173"/>
        <v>241519385931</v>
      </c>
      <c r="W143" s="59">
        <f t="shared" si="173"/>
        <v>86548107920</v>
      </c>
      <c r="X143" s="59">
        <f t="shared" si="173"/>
        <v>0</v>
      </c>
      <c r="Y143" s="176">
        <f t="shared" si="169"/>
        <v>1</v>
      </c>
      <c r="Z143" s="176">
        <f t="shared" si="170"/>
        <v>0.26381189707050945</v>
      </c>
      <c r="AA143" s="176">
        <f t="shared" si="171"/>
        <v>0.26381189707050945</v>
      </c>
      <c r="AB143" s="176">
        <f t="shared" si="147"/>
        <v>0.26381189707050945</v>
      </c>
      <c r="AC143" s="177">
        <f t="shared" si="165"/>
        <v>1</v>
      </c>
    </row>
    <row r="144" spans="1:29" ht="84" customHeight="1" x14ac:dyDescent="0.25">
      <c r="A144" s="113" t="s">
        <v>464</v>
      </c>
      <c r="B144" s="32" t="s">
        <v>37</v>
      </c>
      <c r="C144" s="32">
        <v>10</v>
      </c>
      <c r="D144" s="32" t="s">
        <v>38</v>
      </c>
      <c r="E144" s="39" t="s">
        <v>257</v>
      </c>
      <c r="F144" s="59">
        <f t="shared" si="172"/>
        <v>328067493851</v>
      </c>
      <c r="G144" s="59">
        <f t="shared" si="172"/>
        <v>0</v>
      </c>
      <c r="H144" s="59">
        <f t="shared" si="172"/>
        <v>0</v>
      </c>
      <c r="I144" s="59">
        <f t="shared" si="172"/>
        <v>0</v>
      </c>
      <c r="J144" s="59">
        <f t="shared" si="172"/>
        <v>0</v>
      </c>
      <c r="K144" s="59">
        <f t="shared" si="172"/>
        <v>0</v>
      </c>
      <c r="L144" s="59">
        <f t="shared" si="155"/>
        <v>0</v>
      </c>
      <c r="M144" s="59">
        <f>+M145</f>
        <v>328067493851</v>
      </c>
      <c r="N144" s="323">
        <f t="shared" si="166"/>
        <v>4.1116327988321398E-2</v>
      </c>
      <c r="O144" s="59">
        <f t="shared" si="173"/>
        <v>0</v>
      </c>
      <c r="P144" s="59">
        <f t="shared" si="173"/>
        <v>328067493851</v>
      </c>
      <c r="Q144" s="59">
        <f t="shared" si="173"/>
        <v>0</v>
      </c>
      <c r="R144" s="59">
        <f t="shared" si="173"/>
        <v>328067493851</v>
      </c>
      <c r="S144" s="59">
        <f t="shared" si="173"/>
        <v>0</v>
      </c>
      <c r="T144" s="59">
        <f t="shared" si="173"/>
        <v>0</v>
      </c>
      <c r="U144" s="59">
        <f t="shared" si="173"/>
        <v>86548107920</v>
      </c>
      <c r="V144" s="59">
        <f t="shared" si="173"/>
        <v>241519385931</v>
      </c>
      <c r="W144" s="59">
        <f t="shared" si="173"/>
        <v>86548107920</v>
      </c>
      <c r="X144" s="59">
        <f t="shared" si="173"/>
        <v>0</v>
      </c>
      <c r="Y144" s="176">
        <f t="shared" si="169"/>
        <v>1</v>
      </c>
      <c r="Z144" s="176">
        <f t="shared" si="170"/>
        <v>0.26381189707050945</v>
      </c>
      <c r="AA144" s="176">
        <f t="shared" si="171"/>
        <v>0.26381189707050945</v>
      </c>
      <c r="AB144" s="176">
        <f t="shared" si="147"/>
        <v>0.26381189707050945</v>
      </c>
      <c r="AC144" s="177">
        <f t="shared" si="165"/>
        <v>1</v>
      </c>
    </row>
    <row r="145" spans="1:29" ht="42" customHeight="1" x14ac:dyDescent="0.25">
      <c r="A145" s="113" t="s">
        <v>465</v>
      </c>
      <c r="B145" s="32" t="s">
        <v>37</v>
      </c>
      <c r="C145" s="32">
        <v>10</v>
      </c>
      <c r="D145" s="32" t="s">
        <v>38</v>
      </c>
      <c r="E145" s="39" t="s">
        <v>455</v>
      </c>
      <c r="F145" s="59">
        <f t="shared" si="172"/>
        <v>328067493851</v>
      </c>
      <c r="G145" s="59">
        <f t="shared" si="172"/>
        <v>0</v>
      </c>
      <c r="H145" s="59">
        <f t="shared" si="172"/>
        <v>0</v>
      </c>
      <c r="I145" s="59">
        <f t="shared" si="172"/>
        <v>0</v>
      </c>
      <c r="J145" s="59">
        <f t="shared" si="172"/>
        <v>0</v>
      </c>
      <c r="K145" s="59">
        <f t="shared" si="172"/>
        <v>0</v>
      </c>
      <c r="L145" s="59">
        <f t="shared" si="155"/>
        <v>0</v>
      </c>
      <c r="M145" s="59">
        <f>+M146</f>
        <v>328067493851</v>
      </c>
      <c r="N145" s="323">
        <f t="shared" si="166"/>
        <v>4.1116327988321398E-2</v>
      </c>
      <c r="O145" s="59">
        <f t="shared" si="173"/>
        <v>0</v>
      </c>
      <c r="P145" s="59">
        <f t="shared" si="173"/>
        <v>328067493851</v>
      </c>
      <c r="Q145" s="59">
        <f t="shared" si="173"/>
        <v>0</v>
      </c>
      <c r="R145" s="59">
        <f t="shared" si="173"/>
        <v>328067493851</v>
      </c>
      <c r="S145" s="59">
        <f t="shared" si="173"/>
        <v>0</v>
      </c>
      <c r="T145" s="59">
        <f t="shared" si="173"/>
        <v>0</v>
      </c>
      <c r="U145" s="59">
        <f t="shared" si="173"/>
        <v>86548107920</v>
      </c>
      <c r="V145" s="59">
        <f t="shared" si="173"/>
        <v>241519385931</v>
      </c>
      <c r="W145" s="59">
        <f t="shared" si="173"/>
        <v>86548107920</v>
      </c>
      <c r="X145" s="59">
        <f t="shared" si="173"/>
        <v>0</v>
      </c>
      <c r="Y145" s="176">
        <f t="shared" si="169"/>
        <v>1</v>
      </c>
      <c r="Z145" s="176">
        <f t="shared" si="170"/>
        <v>0.26381189707050945</v>
      </c>
      <c r="AA145" s="176">
        <f t="shared" si="171"/>
        <v>0.26381189707050945</v>
      </c>
      <c r="AB145" s="176">
        <f t="shared" si="147"/>
        <v>0.26381189707050945</v>
      </c>
      <c r="AC145" s="177">
        <f t="shared" si="165"/>
        <v>1</v>
      </c>
    </row>
    <row r="146" spans="1:29" ht="42" customHeight="1" x14ac:dyDescent="0.25">
      <c r="A146" s="351" t="s">
        <v>466</v>
      </c>
      <c r="B146" s="83" t="s">
        <v>37</v>
      </c>
      <c r="C146" s="83">
        <v>10</v>
      </c>
      <c r="D146" s="83" t="s">
        <v>38</v>
      </c>
      <c r="E146" s="84" t="s">
        <v>268</v>
      </c>
      <c r="F146" s="45">
        <v>328067493851</v>
      </c>
      <c r="G146" s="45">
        <v>0</v>
      </c>
      <c r="H146" s="45">
        <v>0</v>
      </c>
      <c r="I146" s="45">
        <v>0</v>
      </c>
      <c r="J146" s="45">
        <v>0</v>
      </c>
      <c r="K146" s="45">
        <v>0</v>
      </c>
      <c r="L146" s="45">
        <f t="shared" si="155"/>
        <v>0</v>
      </c>
      <c r="M146" s="46">
        <f>+F146+L146</f>
        <v>328067493851</v>
      </c>
      <c r="N146" s="86">
        <f t="shared" si="166"/>
        <v>4.1116327988321398E-2</v>
      </c>
      <c r="O146" s="45">
        <v>0</v>
      </c>
      <c r="P146" s="45">
        <v>328067493851</v>
      </c>
      <c r="Q146" s="45">
        <f>M146-P146</f>
        <v>0</v>
      </c>
      <c r="R146" s="45">
        <v>328067493851</v>
      </c>
      <c r="S146" s="45">
        <f>+M146-R146</f>
        <v>0</v>
      </c>
      <c r="T146" s="45">
        <f>P146-R146</f>
        <v>0</v>
      </c>
      <c r="U146" s="45">
        <v>86548107920</v>
      </c>
      <c r="V146" s="45">
        <f>+R146-U146</f>
        <v>241519385931</v>
      </c>
      <c r="W146" s="45">
        <v>86548107920</v>
      </c>
      <c r="X146" s="48">
        <f>+U146-W146</f>
        <v>0</v>
      </c>
      <c r="Y146" s="54">
        <f t="shared" si="169"/>
        <v>1</v>
      </c>
      <c r="Z146" s="54">
        <f t="shared" si="170"/>
        <v>0.26381189707050945</v>
      </c>
      <c r="AA146" s="54">
        <f t="shared" si="171"/>
        <v>0.26381189707050945</v>
      </c>
      <c r="AB146" s="54">
        <f t="shared" si="147"/>
        <v>0.26381189707050945</v>
      </c>
      <c r="AC146" s="178">
        <f t="shared" si="165"/>
        <v>1</v>
      </c>
    </row>
    <row r="147" spans="1:29" ht="85.5" customHeight="1" x14ac:dyDescent="0.25">
      <c r="A147" s="113" t="s">
        <v>467</v>
      </c>
      <c r="B147" s="32" t="s">
        <v>37</v>
      </c>
      <c r="C147" s="32">
        <v>10</v>
      </c>
      <c r="D147" s="32" t="s">
        <v>38</v>
      </c>
      <c r="E147" s="39" t="s">
        <v>468</v>
      </c>
      <c r="F147" s="59">
        <f t="shared" ref="F147:K149" si="174">+F148</f>
        <v>317949718406</v>
      </c>
      <c r="G147" s="59">
        <f t="shared" si="174"/>
        <v>0</v>
      </c>
      <c r="H147" s="59">
        <f t="shared" si="174"/>
        <v>0</v>
      </c>
      <c r="I147" s="59">
        <f t="shared" si="174"/>
        <v>0</v>
      </c>
      <c r="J147" s="59">
        <f t="shared" si="174"/>
        <v>0</v>
      </c>
      <c r="K147" s="59">
        <f t="shared" si="174"/>
        <v>0</v>
      </c>
      <c r="L147" s="59">
        <f t="shared" si="155"/>
        <v>0</v>
      </c>
      <c r="M147" s="59">
        <f>+M148</f>
        <v>317949718406</v>
      </c>
      <c r="N147" s="323">
        <f t="shared" si="166"/>
        <v>3.984827863413045E-2</v>
      </c>
      <c r="O147" s="59">
        <f t="shared" ref="O147:X149" si="175">+O148</f>
        <v>0</v>
      </c>
      <c r="P147" s="59">
        <f t="shared" si="175"/>
        <v>317949718406</v>
      </c>
      <c r="Q147" s="59">
        <f t="shared" si="175"/>
        <v>0</v>
      </c>
      <c r="R147" s="59">
        <f t="shared" si="175"/>
        <v>317949718406</v>
      </c>
      <c r="S147" s="59">
        <f t="shared" si="175"/>
        <v>0</v>
      </c>
      <c r="T147" s="59">
        <f t="shared" si="175"/>
        <v>0</v>
      </c>
      <c r="U147" s="59">
        <f t="shared" si="175"/>
        <v>100987624227</v>
      </c>
      <c r="V147" s="59">
        <f t="shared" si="175"/>
        <v>216962094179</v>
      </c>
      <c r="W147" s="59">
        <f t="shared" si="175"/>
        <v>100987624227</v>
      </c>
      <c r="X147" s="59">
        <f t="shared" si="175"/>
        <v>0</v>
      </c>
      <c r="Y147" s="176">
        <f t="shared" si="169"/>
        <v>1</v>
      </c>
      <c r="Z147" s="176">
        <f t="shared" si="170"/>
        <v>0.31762136709316324</v>
      </c>
      <c r="AA147" s="176">
        <f t="shared" si="171"/>
        <v>0.31762136709316324</v>
      </c>
      <c r="AB147" s="176">
        <f t="shared" si="147"/>
        <v>0.31762136709316324</v>
      </c>
      <c r="AC147" s="177">
        <f t="shared" si="165"/>
        <v>1</v>
      </c>
    </row>
    <row r="148" spans="1:29" ht="83.25" customHeight="1" x14ac:dyDescent="0.25">
      <c r="A148" s="113" t="s">
        <v>469</v>
      </c>
      <c r="B148" s="32" t="s">
        <v>37</v>
      </c>
      <c r="C148" s="32">
        <v>10</v>
      </c>
      <c r="D148" s="32" t="s">
        <v>38</v>
      </c>
      <c r="E148" s="39" t="s">
        <v>257</v>
      </c>
      <c r="F148" s="59">
        <f t="shared" si="174"/>
        <v>317949718406</v>
      </c>
      <c r="G148" s="59">
        <f t="shared" si="174"/>
        <v>0</v>
      </c>
      <c r="H148" s="59">
        <f t="shared" si="174"/>
        <v>0</v>
      </c>
      <c r="I148" s="59">
        <f t="shared" si="174"/>
        <v>0</v>
      </c>
      <c r="J148" s="59">
        <f t="shared" si="174"/>
        <v>0</v>
      </c>
      <c r="K148" s="59">
        <f t="shared" si="174"/>
        <v>0</v>
      </c>
      <c r="L148" s="59">
        <f t="shared" si="155"/>
        <v>0</v>
      </c>
      <c r="M148" s="59">
        <f>+M149</f>
        <v>317949718406</v>
      </c>
      <c r="N148" s="323">
        <f t="shared" si="166"/>
        <v>3.984827863413045E-2</v>
      </c>
      <c r="O148" s="59">
        <f t="shared" si="175"/>
        <v>0</v>
      </c>
      <c r="P148" s="59">
        <f t="shared" si="175"/>
        <v>317949718406</v>
      </c>
      <c r="Q148" s="59">
        <f t="shared" si="175"/>
        <v>0</v>
      </c>
      <c r="R148" s="59">
        <f t="shared" si="175"/>
        <v>317949718406</v>
      </c>
      <c r="S148" s="59">
        <f t="shared" si="175"/>
        <v>0</v>
      </c>
      <c r="T148" s="59">
        <f t="shared" si="175"/>
        <v>0</v>
      </c>
      <c r="U148" s="59">
        <f t="shared" si="175"/>
        <v>100987624227</v>
      </c>
      <c r="V148" s="59">
        <f t="shared" si="175"/>
        <v>216962094179</v>
      </c>
      <c r="W148" s="59">
        <f t="shared" si="175"/>
        <v>100987624227</v>
      </c>
      <c r="X148" s="59">
        <f t="shared" si="175"/>
        <v>0</v>
      </c>
      <c r="Y148" s="176">
        <f t="shared" si="169"/>
        <v>1</v>
      </c>
      <c r="Z148" s="176">
        <f t="shared" si="170"/>
        <v>0.31762136709316324</v>
      </c>
      <c r="AA148" s="176">
        <f t="shared" si="171"/>
        <v>0.31762136709316324</v>
      </c>
      <c r="AB148" s="176">
        <f t="shared" si="147"/>
        <v>0.31762136709316324</v>
      </c>
      <c r="AC148" s="177">
        <f t="shared" si="165"/>
        <v>1</v>
      </c>
    </row>
    <row r="149" spans="1:29" ht="42" customHeight="1" x14ac:dyDescent="0.25">
      <c r="A149" s="113" t="s">
        <v>470</v>
      </c>
      <c r="B149" s="32" t="s">
        <v>37</v>
      </c>
      <c r="C149" s="32">
        <v>10</v>
      </c>
      <c r="D149" s="32" t="s">
        <v>38</v>
      </c>
      <c r="E149" s="39" t="s">
        <v>455</v>
      </c>
      <c r="F149" s="59">
        <f t="shared" si="174"/>
        <v>317949718406</v>
      </c>
      <c r="G149" s="59">
        <f t="shared" si="174"/>
        <v>0</v>
      </c>
      <c r="H149" s="59">
        <f t="shared" si="174"/>
        <v>0</v>
      </c>
      <c r="I149" s="59">
        <f t="shared" si="174"/>
        <v>0</v>
      </c>
      <c r="J149" s="59">
        <f t="shared" si="174"/>
        <v>0</v>
      </c>
      <c r="K149" s="59">
        <f t="shared" si="174"/>
        <v>0</v>
      </c>
      <c r="L149" s="59">
        <f t="shared" si="155"/>
        <v>0</v>
      </c>
      <c r="M149" s="59">
        <f>+M150</f>
        <v>317949718406</v>
      </c>
      <c r="N149" s="323">
        <f t="shared" si="166"/>
        <v>3.984827863413045E-2</v>
      </c>
      <c r="O149" s="59">
        <f t="shared" si="175"/>
        <v>0</v>
      </c>
      <c r="P149" s="59">
        <f t="shared" si="175"/>
        <v>317949718406</v>
      </c>
      <c r="Q149" s="59">
        <f t="shared" si="175"/>
        <v>0</v>
      </c>
      <c r="R149" s="59">
        <f t="shared" si="175"/>
        <v>317949718406</v>
      </c>
      <c r="S149" s="59">
        <f t="shared" si="175"/>
        <v>0</v>
      </c>
      <c r="T149" s="59">
        <f t="shared" si="175"/>
        <v>0</v>
      </c>
      <c r="U149" s="59">
        <f t="shared" si="175"/>
        <v>100987624227</v>
      </c>
      <c r="V149" s="59">
        <f t="shared" si="175"/>
        <v>216962094179</v>
      </c>
      <c r="W149" s="59">
        <f t="shared" si="175"/>
        <v>100987624227</v>
      </c>
      <c r="X149" s="59">
        <f t="shared" si="175"/>
        <v>0</v>
      </c>
      <c r="Y149" s="176">
        <f t="shared" si="169"/>
        <v>1</v>
      </c>
      <c r="Z149" s="176">
        <f t="shared" si="170"/>
        <v>0.31762136709316324</v>
      </c>
      <c r="AA149" s="176">
        <f t="shared" si="171"/>
        <v>0.31762136709316324</v>
      </c>
      <c r="AB149" s="176">
        <f t="shared" si="147"/>
        <v>0.31762136709316324</v>
      </c>
      <c r="AC149" s="177">
        <f t="shared" si="165"/>
        <v>1</v>
      </c>
    </row>
    <row r="150" spans="1:29" ht="42" customHeight="1" x14ac:dyDescent="0.25">
      <c r="A150" s="351" t="s">
        <v>471</v>
      </c>
      <c r="B150" s="83" t="s">
        <v>37</v>
      </c>
      <c r="C150" s="83">
        <v>10</v>
      </c>
      <c r="D150" s="83" t="s">
        <v>38</v>
      </c>
      <c r="E150" s="84" t="s">
        <v>268</v>
      </c>
      <c r="F150" s="45">
        <v>317949718406</v>
      </c>
      <c r="G150" s="45">
        <v>0</v>
      </c>
      <c r="H150" s="45">
        <v>0</v>
      </c>
      <c r="I150" s="45">
        <v>0</v>
      </c>
      <c r="J150" s="45">
        <v>0</v>
      </c>
      <c r="K150" s="45">
        <v>0</v>
      </c>
      <c r="L150" s="45">
        <f t="shared" si="155"/>
        <v>0</v>
      </c>
      <c r="M150" s="46">
        <f>+F150+L150</f>
        <v>317949718406</v>
      </c>
      <c r="N150" s="86">
        <f t="shared" si="166"/>
        <v>3.984827863413045E-2</v>
      </c>
      <c r="O150" s="45">
        <v>0</v>
      </c>
      <c r="P150" s="45">
        <v>317949718406</v>
      </c>
      <c r="Q150" s="45">
        <f>M150-P150</f>
        <v>0</v>
      </c>
      <c r="R150" s="45">
        <v>317949718406</v>
      </c>
      <c r="S150" s="45">
        <f>+M150-R150</f>
        <v>0</v>
      </c>
      <c r="T150" s="45">
        <f>P150-R150</f>
        <v>0</v>
      </c>
      <c r="U150" s="45">
        <v>100987624227</v>
      </c>
      <c r="V150" s="45">
        <f>+R150-U150</f>
        <v>216962094179</v>
      </c>
      <c r="W150" s="45">
        <v>100987624227</v>
      </c>
      <c r="X150" s="48">
        <f>+U150-W150</f>
        <v>0</v>
      </c>
      <c r="Y150" s="54">
        <f t="shared" si="169"/>
        <v>1</v>
      </c>
      <c r="Z150" s="54">
        <f t="shared" si="170"/>
        <v>0.31762136709316324</v>
      </c>
      <c r="AA150" s="54">
        <f t="shared" si="171"/>
        <v>0.31762136709316324</v>
      </c>
      <c r="AB150" s="54">
        <f t="shared" si="147"/>
        <v>0.31762136709316324</v>
      </c>
      <c r="AC150" s="178">
        <f t="shared" si="165"/>
        <v>1</v>
      </c>
    </row>
    <row r="151" spans="1:29" ht="71.25" customHeight="1" x14ac:dyDescent="0.25">
      <c r="A151" s="113" t="s">
        <v>472</v>
      </c>
      <c r="B151" s="32" t="s">
        <v>37</v>
      </c>
      <c r="C151" s="32">
        <v>10</v>
      </c>
      <c r="D151" s="32" t="s">
        <v>38</v>
      </c>
      <c r="E151" s="39" t="s">
        <v>473</v>
      </c>
      <c r="F151" s="59">
        <f t="shared" ref="F151:K153" si="176">+F152</f>
        <v>228384125855</v>
      </c>
      <c r="G151" s="59">
        <f t="shared" si="176"/>
        <v>0</v>
      </c>
      <c r="H151" s="59">
        <f t="shared" si="176"/>
        <v>0</v>
      </c>
      <c r="I151" s="59">
        <f t="shared" si="176"/>
        <v>0</v>
      </c>
      <c r="J151" s="59">
        <f t="shared" si="176"/>
        <v>0</v>
      </c>
      <c r="K151" s="59">
        <f t="shared" si="176"/>
        <v>0</v>
      </c>
      <c r="L151" s="59">
        <f t="shared" si="155"/>
        <v>0</v>
      </c>
      <c r="M151" s="59">
        <f>+M152</f>
        <v>228384125855</v>
      </c>
      <c r="N151" s="323">
        <f t="shared" si="166"/>
        <v>2.8623124210669586E-2</v>
      </c>
      <c r="O151" s="59">
        <f t="shared" ref="O151:X153" si="177">+O152</f>
        <v>0</v>
      </c>
      <c r="P151" s="59">
        <f t="shared" si="177"/>
        <v>228384125855</v>
      </c>
      <c r="Q151" s="59">
        <f t="shared" si="177"/>
        <v>0</v>
      </c>
      <c r="R151" s="59">
        <f t="shared" si="177"/>
        <v>228384125855</v>
      </c>
      <c r="S151" s="59">
        <f t="shared" si="177"/>
        <v>0</v>
      </c>
      <c r="T151" s="59">
        <f t="shared" si="177"/>
        <v>0</v>
      </c>
      <c r="U151" s="59">
        <f t="shared" si="177"/>
        <v>84858091190</v>
      </c>
      <c r="V151" s="59">
        <f t="shared" si="177"/>
        <v>143526034665</v>
      </c>
      <c r="W151" s="59">
        <f t="shared" si="177"/>
        <v>84858091190</v>
      </c>
      <c r="X151" s="59">
        <f t="shared" si="177"/>
        <v>0</v>
      </c>
      <c r="Y151" s="176">
        <f t="shared" si="169"/>
        <v>1</v>
      </c>
      <c r="Z151" s="176">
        <f t="shared" si="170"/>
        <v>0.37155862244066823</v>
      </c>
      <c r="AA151" s="176">
        <f t="shared" si="171"/>
        <v>0.37155862244066823</v>
      </c>
      <c r="AB151" s="176">
        <f t="shared" si="147"/>
        <v>0.37155862244066823</v>
      </c>
      <c r="AC151" s="177">
        <f t="shared" si="165"/>
        <v>1</v>
      </c>
    </row>
    <row r="152" spans="1:29" ht="70.5" customHeight="1" x14ac:dyDescent="0.25">
      <c r="A152" s="113" t="s">
        <v>474</v>
      </c>
      <c r="B152" s="32" t="s">
        <v>37</v>
      </c>
      <c r="C152" s="32">
        <v>10</v>
      </c>
      <c r="D152" s="32" t="s">
        <v>38</v>
      </c>
      <c r="E152" s="39" t="s">
        <v>257</v>
      </c>
      <c r="F152" s="59">
        <f t="shared" si="176"/>
        <v>228384125855</v>
      </c>
      <c r="G152" s="59">
        <f t="shared" si="176"/>
        <v>0</v>
      </c>
      <c r="H152" s="59">
        <f t="shared" si="176"/>
        <v>0</v>
      </c>
      <c r="I152" s="59">
        <f t="shared" si="176"/>
        <v>0</v>
      </c>
      <c r="J152" s="59">
        <f t="shared" si="176"/>
        <v>0</v>
      </c>
      <c r="K152" s="59">
        <f t="shared" si="176"/>
        <v>0</v>
      </c>
      <c r="L152" s="59">
        <f t="shared" si="155"/>
        <v>0</v>
      </c>
      <c r="M152" s="59">
        <f>+M153</f>
        <v>228384125855</v>
      </c>
      <c r="N152" s="323">
        <f t="shared" si="166"/>
        <v>2.8623124210669586E-2</v>
      </c>
      <c r="O152" s="59">
        <f t="shared" si="177"/>
        <v>0</v>
      </c>
      <c r="P152" s="59">
        <f t="shared" si="177"/>
        <v>228384125855</v>
      </c>
      <c r="Q152" s="59">
        <f t="shared" si="177"/>
        <v>0</v>
      </c>
      <c r="R152" s="59">
        <f t="shared" si="177"/>
        <v>228384125855</v>
      </c>
      <c r="S152" s="59">
        <f t="shared" si="177"/>
        <v>0</v>
      </c>
      <c r="T152" s="59">
        <f t="shared" si="177"/>
        <v>0</v>
      </c>
      <c r="U152" s="59">
        <f t="shared" si="177"/>
        <v>84858091190</v>
      </c>
      <c r="V152" s="59">
        <f t="shared" si="177"/>
        <v>143526034665</v>
      </c>
      <c r="W152" s="59">
        <f t="shared" si="177"/>
        <v>84858091190</v>
      </c>
      <c r="X152" s="59">
        <f t="shared" si="177"/>
        <v>0</v>
      </c>
      <c r="Y152" s="176">
        <f t="shared" si="169"/>
        <v>1</v>
      </c>
      <c r="Z152" s="176">
        <f t="shared" si="170"/>
        <v>0.37155862244066823</v>
      </c>
      <c r="AA152" s="176">
        <f t="shared" si="171"/>
        <v>0.37155862244066823</v>
      </c>
      <c r="AB152" s="176">
        <f t="shared" si="147"/>
        <v>0.37155862244066823</v>
      </c>
      <c r="AC152" s="177">
        <f t="shared" si="165"/>
        <v>1</v>
      </c>
    </row>
    <row r="153" spans="1:29" ht="42" customHeight="1" x14ac:dyDescent="0.25">
      <c r="A153" s="113" t="s">
        <v>475</v>
      </c>
      <c r="B153" s="32" t="s">
        <v>37</v>
      </c>
      <c r="C153" s="32">
        <v>10</v>
      </c>
      <c r="D153" s="32" t="s">
        <v>38</v>
      </c>
      <c r="E153" s="39" t="s">
        <v>455</v>
      </c>
      <c r="F153" s="59">
        <f t="shared" si="176"/>
        <v>228384125855</v>
      </c>
      <c r="G153" s="59">
        <f t="shared" si="176"/>
        <v>0</v>
      </c>
      <c r="H153" s="59">
        <f t="shared" si="176"/>
        <v>0</v>
      </c>
      <c r="I153" s="59">
        <f t="shared" si="176"/>
        <v>0</v>
      </c>
      <c r="J153" s="59">
        <f t="shared" si="176"/>
        <v>0</v>
      </c>
      <c r="K153" s="59">
        <f t="shared" si="176"/>
        <v>0</v>
      </c>
      <c r="L153" s="59">
        <f t="shared" si="155"/>
        <v>0</v>
      </c>
      <c r="M153" s="59">
        <f>+M154</f>
        <v>228384125855</v>
      </c>
      <c r="N153" s="323">
        <f t="shared" si="166"/>
        <v>2.8623124210669586E-2</v>
      </c>
      <c r="O153" s="59">
        <f t="shared" si="177"/>
        <v>0</v>
      </c>
      <c r="P153" s="59">
        <f t="shared" si="177"/>
        <v>228384125855</v>
      </c>
      <c r="Q153" s="59">
        <f t="shared" si="177"/>
        <v>0</v>
      </c>
      <c r="R153" s="59">
        <f t="shared" si="177"/>
        <v>228384125855</v>
      </c>
      <c r="S153" s="59">
        <f t="shared" si="177"/>
        <v>0</v>
      </c>
      <c r="T153" s="59">
        <f t="shared" si="177"/>
        <v>0</v>
      </c>
      <c r="U153" s="59">
        <f t="shared" si="177"/>
        <v>84858091190</v>
      </c>
      <c r="V153" s="59">
        <f t="shared" si="177"/>
        <v>143526034665</v>
      </c>
      <c r="W153" s="59">
        <f t="shared" si="177"/>
        <v>84858091190</v>
      </c>
      <c r="X153" s="59">
        <f t="shared" si="177"/>
        <v>0</v>
      </c>
      <c r="Y153" s="176">
        <f t="shared" si="169"/>
        <v>1</v>
      </c>
      <c r="Z153" s="176">
        <f t="shared" si="170"/>
        <v>0.37155862244066823</v>
      </c>
      <c r="AA153" s="176">
        <f t="shared" si="171"/>
        <v>0.37155862244066823</v>
      </c>
      <c r="AB153" s="176">
        <f t="shared" si="147"/>
        <v>0.37155862244066823</v>
      </c>
      <c r="AC153" s="177">
        <f t="shared" si="165"/>
        <v>1</v>
      </c>
    </row>
    <row r="154" spans="1:29" ht="42" customHeight="1" x14ac:dyDescent="0.25">
      <c r="A154" s="114" t="s">
        <v>476</v>
      </c>
      <c r="B154" s="43" t="s">
        <v>37</v>
      </c>
      <c r="C154" s="43">
        <v>10</v>
      </c>
      <c r="D154" s="43" t="s">
        <v>38</v>
      </c>
      <c r="E154" s="44" t="s">
        <v>268</v>
      </c>
      <c r="F154" s="45">
        <v>228384125855</v>
      </c>
      <c r="G154" s="45">
        <v>0</v>
      </c>
      <c r="H154" s="45">
        <v>0</v>
      </c>
      <c r="I154" s="45">
        <v>0</v>
      </c>
      <c r="J154" s="45">
        <v>0</v>
      </c>
      <c r="K154" s="45">
        <v>0</v>
      </c>
      <c r="L154" s="45">
        <f t="shared" si="155"/>
        <v>0</v>
      </c>
      <c r="M154" s="46">
        <f>+F154+L154</f>
        <v>228384125855</v>
      </c>
      <c r="N154" s="86">
        <f t="shared" si="166"/>
        <v>2.8623124210669586E-2</v>
      </c>
      <c r="O154" s="45">
        <v>0</v>
      </c>
      <c r="P154" s="45">
        <v>228384125855</v>
      </c>
      <c r="Q154" s="45">
        <f>M154-P154</f>
        <v>0</v>
      </c>
      <c r="R154" s="45">
        <v>228384125855</v>
      </c>
      <c r="S154" s="45">
        <f>+M154-R154</f>
        <v>0</v>
      </c>
      <c r="T154" s="45">
        <f>P154-R154</f>
        <v>0</v>
      </c>
      <c r="U154" s="45">
        <v>84858091190</v>
      </c>
      <c r="V154" s="45">
        <f>+R154-U154</f>
        <v>143526034665</v>
      </c>
      <c r="W154" s="45">
        <v>84858091190</v>
      </c>
      <c r="X154" s="48">
        <f>+U154-W154</f>
        <v>0</v>
      </c>
      <c r="Y154" s="54">
        <f t="shared" si="169"/>
        <v>1</v>
      </c>
      <c r="Z154" s="54">
        <f t="shared" si="170"/>
        <v>0.37155862244066823</v>
      </c>
      <c r="AA154" s="54">
        <f t="shared" si="171"/>
        <v>0.37155862244066823</v>
      </c>
      <c r="AB154" s="54">
        <f t="shared" si="147"/>
        <v>0.37155862244066823</v>
      </c>
      <c r="AC154" s="178">
        <f t="shared" si="165"/>
        <v>1</v>
      </c>
    </row>
    <row r="155" spans="1:29" ht="75" customHeight="1" x14ac:dyDescent="0.25">
      <c r="A155" s="113" t="s">
        <v>477</v>
      </c>
      <c r="B155" s="32" t="s">
        <v>37</v>
      </c>
      <c r="C155" s="32">
        <v>10</v>
      </c>
      <c r="D155" s="32" t="s">
        <v>38</v>
      </c>
      <c r="E155" s="39" t="s">
        <v>478</v>
      </c>
      <c r="F155" s="59">
        <f t="shared" ref="F155:K157" si="178">+F156</f>
        <v>246689655363</v>
      </c>
      <c r="G155" s="59">
        <f t="shared" si="178"/>
        <v>0</v>
      </c>
      <c r="H155" s="59">
        <f t="shared" si="178"/>
        <v>0</v>
      </c>
      <c r="I155" s="59">
        <f t="shared" si="178"/>
        <v>0</v>
      </c>
      <c r="J155" s="59">
        <f t="shared" si="178"/>
        <v>0</v>
      </c>
      <c r="K155" s="59">
        <f t="shared" si="178"/>
        <v>0</v>
      </c>
      <c r="L155" s="59">
        <f t="shared" si="155"/>
        <v>0</v>
      </c>
      <c r="M155" s="59">
        <f>+M156</f>
        <v>246689655363</v>
      </c>
      <c r="N155" s="323">
        <f t="shared" si="166"/>
        <v>3.0917335521933056E-2</v>
      </c>
      <c r="O155" s="59">
        <f t="shared" ref="O155:X157" si="179">+O156</f>
        <v>0</v>
      </c>
      <c r="P155" s="59">
        <f t="shared" si="179"/>
        <v>246689655363</v>
      </c>
      <c r="Q155" s="59">
        <f t="shared" si="179"/>
        <v>0</v>
      </c>
      <c r="R155" s="59">
        <f t="shared" si="179"/>
        <v>246689655363</v>
      </c>
      <c r="S155" s="59">
        <f t="shared" si="179"/>
        <v>0</v>
      </c>
      <c r="T155" s="59">
        <f t="shared" si="179"/>
        <v>0</v>
      </c>
      <c r="U155" s="59">
        <f t="shared" si="179"/>
        <v>94671479066</v>
      </c>
      <c r="V155" s="59">
        <f t="shared" si="179"/>
        <v>152018176297</v>
      </c>
      <c r="W155" s="59">
        <f t="shared" si="179"/>
        <v>94671479066</v>
      </c>
      <c r="X155" s="59">
        <f t="shared" si="179"/>
        <v>0</v>
      </c>
      <c r="Y155" s="176">
        <f t="shared" si="169"/>
        <v>1</v>
      </c>
      <c r="Z155" s="176">
        <f t="shared" si="170"/>
        <v>0.38376752736831377</v>
      </c>
      <c r="AA155" s="176">
        <f t="shared" si="171"/>
        <v>0.38376752736831377</v>
      </c>
      <c r="AB155" s="176">
        <f t="shared" si="147"/>
        <v>0.38376752736831377</v>
      </c>
      <c r="AC155" s="177">
        <f t="shared" si="165"/>
        <v>1</v>
      </c>
    </row>
    <row r="156" spans="1:29" ht="75.75" customHeight="1" x14ac:dyDescent="0.25">
      <c r="A156" s="113" t="s">
        <v>479</v>
      </c>
      <c r="B156" s="32" t="s">
        <v>37</v>
      </c>
      <c r="C156" s="32">
        <v>10</v>
      </c>
      <c r="D156" s="32" t="s">
        <v>38</v>
      </c>
      <c r="E156" s="39" t="s">
        <v>257</v>
      </c>
      <c r="F156" s="59">
        <f t="shared" si="178"/>
        <v>246689655363</v>
      </c>
      <c r="G156" s="59">
        <f t="shared" si="178"/>
        <v>0</v>
      </c>
      <c r="H156" s="59">
        <f t="shared" si="178"/>
        <v>0</v>
      </c>
      <c r="I156" s="59">
        <f t="shared" si="178"/>
        <v>0</v>
      </c>
      <c r="J156" s="59">
        <f t="shared" si="178"/>
        <v>0</v>
      </c>
      <c r="K156" s="59">
        <f t="shared" si="178"/>
        <v>0</v>
      </c>
      <c r="L156" s="59">
        <f t="shared" si="155"/>
        <v>0</v>
      </c>
      <c r="M156" s="59">
        <f>+M157</f>
        <v>246689655363</v>
      </c>
      <c r="N156" s="323">
        <f t="shared" si="166"/>
        <v>3.0917335521933056E-2</v>
      </c>
      <c r="O156" s="59">
        <f t="shared" si="179"/>
        <v>0</v>
      </c>
      <c r="P156" s="59">
        <f t="shared" si="179"/>
        <v>246689655363</v>
      </c>
      <c r="Q156" s="59">
        <f t="shared" si="179"/>
        <v>0</v>
      </c>
      <c r="R156" s="59">
        <f t="shared" si="179"/>
        <v>246689655363</v>
      </c>
      <c r="S156" s="59">
        <f t="shared" si="179"/>
        <v>0</v>
      </c>
      <c r="T156" s="59">
        <f t="shared" si="179"/>
        <v>0</v>
      </c>
      <c r="U156" s="59">
        <f t="shared" si="179"/>
        <v>94671479066</v>
      </c>
      <c r="V156" s="59">
        <f t="shared" si="179"/>
        <v>152018176297</v>
      </c>
      <c r="W156" s="59">
        <f t="shared" si="179"/>
        <v>94671479066</v>
      </c>
      <c r="X156" s="59">
        <f t="shared" si="179"/>
        <v>0</v>
      </c>
      <c r="Y156" s="176">
        <f t="shared" si="169"/>
        <v>1</v>
      </c>
      <c r="Z156" s="176">
        <f t="shared" si="170"/>
        <v>0.38376752736831377</v>
      </c>
      <c r="AA156" s="176">
        <f t="shared" si="171"/>
        <v>0.38376752736831377</v>
      </c>
      <c r="AB156" s="176">
        <f t="shared" si="147"/>
        <v>0.38376752736831377</v>
      </c>
      <c r="AC156" s="177">
        <f t="shared" si="165"/>
        <v>1</v>
      </c>
    </row>
    <row r="157" spans="1:29" ht="42" customHeight="1" x14ac:dyDescent="0.25">
      <c r="A157" s="113" t="s">
        <v>480</v>
      </c>
      <c r="B157" s="32" t="s">
        <v>37</v>
      </c>
      <c r="C157" s="32">
        <v>10</v>
      </c>
      <c r="D157" s="32" t="s">
        <v>38</v>
      </c>
      <c r="E157" s="39" t="s">
        <v>455</v>
      </c>
      <c r="F157" s="59">
        <f t="shared" si="178"/>
        <v>246689655363</v>
      </c>
      <c r="G157" s="59">
        <f t="shared" si="178"/>
        <v>0</v>
      </c>
      <c r="H157" s="59">
        <f t="shared" si="178"/>
        <v>0</v>
      </c>
      <c r="I157" s="59">
        <f t="shared" si="178"/>
        <v>0</v>
      </c>
      <c r="J157" s="59">
        <f t="shared" si="178"/>
        <v>0</v>
      </c>
      <c r="K157" s="59">
        <f t="shared" si="178"/>
        <v>0</v>
      </c>
      <c r="L157" s="59">
        <f t="shared" si="155"/>
        <v>0</v>
      </c>
      <c r="M157" s="59">
        <f>+M158</f>
        <v>246689655363</v>
      </c>
      <c r="N157" s="323">
        <f t="shared" si="166"/>
        <v>3.0917335521933056E-2</v>
      </c>
      <c r="O157" s="59">
        <f t="shared" si="179"/>
        <v>0</v>
      </c>
      <c r="P157" s="59">
        <f t="shared" si="179"/>
        <v>246689655363</v>
      </c>
      <c r="Q157" s="59">
        <f t="shared" si="179"/>
        <v>0</v>
      </c>
      <c r="R157" s="59">
        <f t="shared" si="179"/>
        <v>246689655363</v>
      </c>
      <c r="S157" s="59">
        <f t="shared" si="179"/>
        <v>0</v>
      </c>
      <c r="T157" s="59">
        <f t="shared" si="179"/>
        <v>0</v>
      </c>
      <c r="U157" s="59">
        <f t="shared" si="179"/>
        <v>94671479066</v>
      </c>
      <c r="V157" s="59">
        <f t="shared" si="179"/>
        <v>152018176297</v>
      </c>
      <c r="W157" s="59">
        <f t="shared" si="179"/>
        <v>94671479066</v>
      </c>
      <c r="X157" s="59">
        <f t="shared" si="179"/>
        <v>0</v>
      </c>
      <c r="Y157" s="176">
        <f t="shared" si="169"/>
        <v>1</v>
      </c>
      <c r="Z157" s="176">
        <f t="shared" si="170"/>
        <v>0.38376752736831377</v>
      </c>
      <c r="AA157" s="176">
        <f t="shared" si="171"/>
        <v>0.38376752736831377</v>
      </c>
      <c r="AB157" s="176">
        <f t="shared" si="147"/>
        <v>0.38376752736831377</v>
      </c>
      <c r="AC157" s="177">
        <f t="shared" si="165"/>
        <v>1</v>
      </c>
    </row>
    <row r="158" spans="1:29" ht="42" customHeight="1" x14ac:dyDescent="0.25">
      <c r="A158" s="114" t="s">
        <v>481</v>
      </c>
      <c r="B158" s="43" t="s">
        <v>37</v>
      </c>
      <c r="C158" s="43">
        <v>10</v>
      </c>
      <c r="D158" s="43" t="s">
        <v>38</v>
      </c>
      <c r="E158" s="44" t="s">
        <v>268</v>
      </c>
      <c r="F158" s="45">
        <v>246689655363</v>
      </c>
      <c r="G158" s="45">
        <v>0</v>
      </c>
      <c r="H158" s="45">
        <v>0</v>
      </c>
      <c r="I158" s="45">
        <v>0</v>
      </c>
      <c r="J158" s="45">
        <v>0</v>
      </c>
      <c r="K158" s="45">
        <v>0</v>
      </c>
      <c r="L158" s="45">
        <f t="shared" si="155"/>
        <v>0</v>
      </c>
      <c r="M158" s="46">
        <f>+F158+L158</f>
        <v>246689655363</v>
      </c>
      <c r="N158" s="86">
        <f t="shared" si="166"/>
        <v>3.0917335521933056E-2</v>
      </c>
      <c r="O158" s="45">
        <v>0</v>
      </c>
      <c r="P158" s="45">
        <v>246689655363</v>
      </c>
      <c r="Q158" s="45">
        <f>M158-P158</f>
        <v>0</v>
      </c>
      <c r="R158" s="45">
        <v>246689655363</v>
      </c>
      <c r="S158" s="45">
        <f>+M158-R158</f>
        <v>0</v>
      </c>
      <c r="T158" s="45">
        <f>P158-R158</f>
        <v>0</v>
      </c>
      <c r="U158" s="45">
        <v>94671479066</v>
      </c>
      <c r="V158" s="45">
        <f>+R158-U158</f>
        <v>152018176297</v>
      </c>
      <c r="W158" s="45">
        <v>94671479066</v>
      </c>
      <c r="X158" s="48">
        <f>+U158-W158</f>
        <v>0</v>
      </c>
      <c r="Y158" s="54">
        <f t="shared" si="169"/>
        <v>1</v>
      </c>
      <c r="Z158" s="54">
        <f t="shared" si="170"/>
        <v>0.38376752736831377</v>
      </c>
      <c r="AA158" s="54">
        <f t="shared" si="171"/>
        <v>0.38376752736831377</v>
      </c>
      <c r="AB158" s="54">
        <f t="shared" si="147"/>
        <v>0.38376752736831377</v>
      </c>
      <c r="AC158" s="178">
        <f t="shared" si="165"/>
        <v>1</v>
      </c>
    </row>
    <row r="159" spans="1:29" ht="81.75" customHeight="1" x14ac:dyDescent="0.25">
      <c r="A159" s="113" t="s">
        <v>482</v>
      </c>
      <c r="B159" s="32" t="s">
        <v>37</v>
      </c>
      <c r="C159" s="32">
        <v>10</v>
      </c>
      <c r="D159" s="32" t="s">
        <v>38</v>
      </c>
      <c r="E159" s="39" t="s">
        <v>483</v>
      </c>
      <c r="F159" s="59">
        <f t="shared" ref="F159:K161" si="180">+F160</f>
        <v>275641067434</v>
      </c>
      <c r="G159" s="59">
        <f t="shared" si="180"/>
        <v>0</v>
      </c>
      <c r="H159" s="59">
        <f t="shared" si="180"/>
        <v>0</v>
      </c>
      <c r="I159" s="59">
        <f t="shared" si="180"/>
        <v>0</v>
      </c>
      <c r="J159" s="59">
        <f t="shared" si="180"/>
        <v>0</v>
      </c>
      <c r="K159" s="59">
        <f t="shared" si="180"/>
        <v>0</v>
      </c>
      <c r="L159" s="59">
        <f t="shared" si="155"/>
        <v>0</v>
      </c>
      <c r="M159" s="59">
        <f>+M160</f>
        <v>275641067434</v>
      </c>
      <c r="N159" s="323">
        <f t="shared" si="166"/>
        <v>3.4545783255242844E-2</v>
      </c>
      <c r="O159" s="59">
        <f t="shared" ref="O159:X161" si="181">+O160</f>
        <v>0</v>
      </c>
      <c r="P159" s="59">
        <f t="shared" si="181"/>
        <v>275641067434</v>
      </c>
      <c r="Q159" s="59">
        <f t="shared" si="181"/>
        <v>0</v>
      </c>
      <c r="R159" s="59">
        <f t="shared" si="181"/>
        <v>275641067434</v>
      </c>
      <c r="S159" s="59">
        <f t="shared" si="181"/>
        <v>0</v>
      </c>
      <c r="T159" s="59">
        <f t="shared" si="181"/>
        <v>0</v>
      </c>
      <c r="U159" s="59">
        <f t="shared" si="181"/>
        <v>114358244778</v>
      </c>
      <c r="V159" s="59">
        <f t="shared" si="181"/>
        <v>161282822656</v>
      </c>
      <c r="W159" s="59">
        <f t="shared" si="181"/>
        <v>114358244778</v>
      </c>
      <c r="X159" s="59">
        <f t="shared" si="181"/>
        <v>0</v>
      </c>
      <c r="Y159" s="176">
        <f t="shared" si="169"/>
        <v>1</v>
      </c>
      <c r="Z159" s="176">
        <f t="shared" si="170"/>
        <v>0.41488101117364212</v>
      </c>
      <c r="AA159" s="176">
        <f t="shared" si="171"/>
        <v>0.41488101117364212</v>
      </c>
      <c r="AB159" s="176">
        <f t="shared" si="147"/>
        <v>0.41488101117364212</v>
      </c>
      <c r="AC159" s="177">
        <f t="shared" si="165"/>
        <v>1</v>
      </c>
    </row>
    <row r="160" spans="1:29" ht="82.5" customHeight="1" x14ac:dyDescent="0.25">
      <c r="A160" s="113" t="s">
        <v>484</v>
      </c>
      <c r="B160" s="32" t="s">
        <v>37</v>
      </c>
      <c r="C160" s="32">
        <v>10</v>
      </c>
      <c r="D160" s="32" t="s">
        <v>38</v>
      </c>
      <c r="E160" s="39" t="s">
        <v>257</v>
      </c>
      <c r="F160" s="59">
        <f>+F161</f>
        <v>275641067434</v>
      </c>
      <c r="G160" s="59">
        <f t="shared" si="180"/>
        <v>0</v>
      </c>
      <c r="H160" s="59">
        <f t="shared" si="180"/>
        <v>0</v>
      </c>
      <c r="I160" s="59">
        <f t="shared" si="180"/>
        <v>0</v>
      </c>
      <c r="J160" s="59">
        <f t="shared" si="180"/>
        <v>0</v>
      </c>
      <c r="K160" s="59">
        <f t="shared" si="180"/>
        <v>0</v>
      </c>
      <c r="L160" s="59">
        <f t="shared" si="155"/>
        <v>0</v>
      </c>
      <c r="M160" s="59">
        <f>+M161</f>
        <v>275641067434</v>
      </c>
      <c r="N160" s="323">
        <f t="shared" si="166"/>
        <v>3.4545783255242844E-2</v>
      </c>
      <c r="O160" s="59">
        <f t="shared" si="181"/>
        <v>0</v>
      </c>
      <c r="P160" s="59">
        <f>+P161</f>
        <v>275641067434</v>
      </c>
      <c r="Q160" s="59">
        <f t="shared" si="181"/>
        <v>0</v>
      </c>
      <c r="R160" s="59">
        <f t="shared" si="181"/>
        <v>275641067434</v>
      </c>
      <c r="S160" s="59">
        <f t="shared" si="181"/>
        <v>0</v>
      </c>
      <c r="T160" s="59">
        <f t="shared" si="181"/>
        <v>0</v>
      </c>
      <c r="U160" s="59">
        <f t="shared" si="181"/>
        <v>114358244778</v>
      </c>
      <c r="V160" s="59">
        <f t="shared" si="181"/>
        <v>161282822656</v>
      </c>
      <c r="W160" s="59">
        <f t="shared" si="181"/>
        <v>114358244778</v>
      </c>
      <c r="X160" s="59">
        <f t="shared" si="181"/>
        <v>0</v>
      </c>
      <c r="Y160" s="176">
        <f t="shared" si="169"/>
        <v>1</v>
      </c>
      <c r="Z160" s="176">
        <f t="shared" si="170"/>
        <v>0.41488101117364212</v>
      </c>
      <c r="AA160" s="176">
        <f t="shared" si="171"/>
        <v>0.41488101117364212</v>
      </c>
      <c r="AB160" s="176">
        <f t="shared" si="147"/>
        <v>0.41488101117364212</v>
      </c>
      <c r="AC160" s="177">
        <f t="shared" si="165"/>
        <v>1</v>
      </c>
    </row>
    <row r="161" spans="1:29" ht="42" customHeight="1" x14ac:dyDescent="0.25">
      <c r="A161" s="113" t="s">
        <v>485</v>
      </c>
      <c r="B161" s="32" t="s">
        <v>37</v>
      </c>
      <c r="C161" s="32">
        <v>10</v>
      </c>
      <c r="D161" s="32" t="s">
        <v>38</v>
      </c>
      <c r="E161" s="39" t="s">
        <v>455</v>
      </c>
      <c r="F161" s="59">
        <f t="shared" si="180"/>
        <v>275641067434</v>
      </c>
      <c r="G161" s="59">
        <f t="shared" si="180"/>
        <v>0</v>
      </c>
      <c r="H161" s="59">
        <f t="shared" si="180"/>
        <v>0</v>
      </c>
      <c r="I161" s="59">
        <f t="shared" si="180"/>
        <v>0</v>
      </c>
      <c r="J161" s="59">
        <f t="shared" si="180"/>
        <v>0</v>
      </c>
      <c r="K161" s="59">
        <f t="shared" si="180"/>
        <v>0</v>
      </c>
      <c r="L161" s="59">
        <f t="shared" si="155"/>
        <v>0</v>
      </c>
      <c r="M161" s="59">
        <f>+M162</f>
        <v>275641067434</v>
      </c>
      <c r="N161" s="323">
        <f t="shared" si="166"/>
        <v>3.4545783255242844E-2</v>
      </c>
      <c r="O161" s="59">
        <f t="shared" si="181"/>
        <v>0</v>
      </c>
      <c r="P161" s="59">
        <f t="shared" si="181"/>
        <v>275641067434</v>
      </c>
      <c r="Q161" s="59">
        <f t="shared" si="181"/>
        <v>0</v>
      </c>
      <c r="R161" s="59">
        <f t="shared" si="181"/>
        <v>275641067434</v>
      </c>
      <c r="S161" s="59">
        <f t="shared" si="181"/>
        <v>0</v>
      </c>
      <c r="T161" s="59">
        <f t="shared" si="181"/>
        <v>0</v>
      </c>
      <c r="U161" s="59">
        <f t="shared" si="181"/>
        <v>114358244778</v>
      </c>
      <c r="V161" s="59">
        <f t="shared" si="181"/>
        <v>161282822656</v>
      </c>
      <c r="W161" s="59">
        <f t="shared" si="181"/>
        <v>114358244778</v>
      </c>
      <c r="X161" s="59">
        <f t="shared" si="181"/>
        <v>0</v>
      </c>
      <c r="Y161" s="176">
        <f t="shared" si="169"/>
        <v>1</v>
      </c>
      <c r="Z161" s="176">
        <f t="shared" si="170"/>
        <v>0.41488101117364212</v>
      </c>
      <c r="AA161" s="176">
        <f t="shared" si="171"/>
        <v>0.41488101117364212</v>
      </c>
      <c r="AB161" s="176">
        <f t="shared" si="147"/>
        <v>0.41488101117364212</v>
      </c>
      <c r="AC161" s="177">
        <f t="shared" si="165"/>
        <v>1</v>
      </c>
    </row>
    <row r="162" spans="1:29" ht="42" customHeight="1" x14ac:dyDescent="0.25">
      <c r="A162" s="114" t="s">
        <v>486</v>
      </c>
      <c r="B162" s="43" t="s">
        <v>37</v>
      </c>
      <c r="C162" s="43">
        <v>10</v>
      </c>
      <c r="D162" s="43" t="s">
        <v>38</v>
      </c>
      <c r="E162" s="44" t="s">
        <v>268</v>
      </c>
      <c r="F162" s="45">
        <v>275641067434</v>
      </c>
      <c r="G162" s="45">
        <v>0</v>
      </c>
      <c r="H162" s="45">
        <v>0</v>
      </c>
      <c r="I162" s="45">
        <v>0</v>
      </c>
      <c r="J162" s="45">
        <v>0</v>
      </c>
      <c r="K162" s="45">
        <v>0</v>
      </c>
      <c r="L162" s="45">
        <f t="shared" si="155"/>
        <v>0</v>
      </c>
      <c r="M162" s="46">
        <f>+F162+L162</f>
        <v>275641067434</v>
      </c>
      <c r="N162" s="86">
        <f t="shared" si="166"/>
        <v>3.4545783255242844E-2</v>
      </c>
      <c r="O162" s="45">
        <v>0</v>
      </c>
      <c r="P162" s="45">
        <v>275641067434</v>
      </c>
      <c r="Q162" s="45">
        <f>M162-P162</f>
        <v>0</v>
      </c>
      <c r="R162" s="45">
        <v>275641067434</v>
      </c>
      <c r="S162" s="45">
        <f>+M162-R162</f>
        <v>0</v>
      </c>
      <c r="T162" s="45">
        <f>P162-R162</f>
        <v>0</v>
      </c>
      <c r="U162" s="45">
        <v>114358244778</v>
      </c>
      <c r="V162" s="45">
        <f>+R162-U162</f>
        <v>161282822656</v>
      </c>
      <c r="W162" s="45">
        <v>114358244778</v>
      </c>
      <c r="X162" s="48">
        <f>+U162-W162</f>
        <v>0</v>
      </c>
      <c r="Y162" s="54">
        <f t="shared" si="169"/>
        <v>1</v>
      </c>
      <c r="Z162" s="54">
        <f t="shared" si="170"/>
        <v>0.41488101117364212</v>
      </c>
      <c r="AA162" s="54">
        <f t="shared" si="171"/>
        <v>0.41488101117364212</v>
      </c>
      <c r="AB162" s="54">
        <f t="shared" si="147"/>
        <v>0.41488101117364212</v>
      </c>
      <c r="AC162" s="178">
        <f t="shared" si="165"/>
        <v>1</v>
      </c>
    </row>
    <row r="163" spans="1:29" ht="70.5" customHeight="1" x14ac:dyDescent="0.25">
      <c r="A163" s="199" t="s">
        <v>380</v>
      </c>
      <c r="B163" s="32" t="s">
        <v>37</v>
      </c>
      <c r="C163" s="32">
        <v>10</v>
      </c>
      <c r="D163" s="32" t="s">
        <v>38</v>
      </c>
      <c r="E163" s="39" t="s">
        <v>381</v>
      </c>
      <c r="F163" s="59">
        <f t="shared" ref="F163:K165" si="182">+F164</f>
        <v>13679792000</v>
      </c>
      <c r="G163" s="59">
        <f t="shared" si="182"/>
        <v>4144513599</v>
      </c>
      <c r="H163" s="59">
        <f t="shared" si="182"/>
        <v>4144513599</v>
      </c>
      <c r="I163" s="59">
        <f t="shared" si="182"/>
        <v>0</v>
      </c>
      <c r="J163" s="59">
        <f t="shared" si="182"/>
        <v>0</v>
      </c>
      <c r="K163" s="59">
        <f t="shared" si="182"/>
        <v>0</v>
      </c>
      <c r="L163" s="59">
        <f t="shared" si="155"/>
        <v>0</v>
      </c>
      <c r="M163" s="59">
        <f>+M164</f>
        <v>13679792000</v>
      </c>
      <c r="N163" s="323">
        <f t="shared" si="166"/>
        <v>1.7144728606957678E-3</v>
      </c>
      <c r="O163" s="59">
        <f t="shared" ref="O163:X165" si="183">+O164</f>
        <v>0</v>
      </c>
      <c r="P163" s="59">
        <f t="shared" si="183"/>
        <v>9608972319</v>
      </c>
      <c r="Q163" s="59">
        <f t="shared" si="183"/>
        <v>4070819681</v>
      </c>
      <c r="R163" s="59">
        <f t="shared" si="183"/>
        <v>8745191949.5599995</v>
      </c>
      <c r="S163" s="59">
        <f t="shared" si="183"/>
        <v>4934600050.4400005</v>
      </c>
      <c r="T163" s="59">
        <f t="shared" si="183"/>
        <v>863780369.44000053</v>
      </c>
      <c r="U163" s="59">
        <f t="shared" si="183"/>
        <v>2231695543.5599999</v>
      </c>
      <c r="V163" s="59">
        <f t="shared" si="183"/>
        <v>6513496406</v>
      </c>
      <c r="W163" s="59">
        <f t="shared" si="183"/>
        <v>2210429848.5599999</v>
      </c>
      <c r="X163" s="59">
        <f t="shared" si="183"/>
        <v>21265695</v>
      </c>
      <c r="Y163" s="176">
        <f t="shared" si="169"/>
        <v>0.63927813738396022</v>
      </c>
      <c r="Z163" s="176">
        <f t="shared" si="170"/>
        <v>0.16313811961176017</v>
      </c>
      <c r="AA163" s="176">
        <f t="shared" si="171"/>
        <v>0.16158358610715717</v>
      </c>
      <c r="AB163" s="176">
        <f t="shared" si="147"/>
        <v>0.25519114462345038</v>
      </c>
      <c r="AC163" s="177">
        <f t="shared" si="165"/>
        <v>0.99047105907373145</v>
      </c>
    </row>
    <row r="164" spans="1:29" ht="70.5" customHeight="1" x14ac:dyDescent="0.25">
      <c r="A164" s="113" t="s">
        <v>487</v>
      </c>
      <c r="B164" s="32" t="s">
        <v>37</v>
      </c>
      <c r="C164" s="32">
        <v>10</v>
      </c>
      <c r="D164" s="32" t="s">
        <v>38</v>
      </c>
      <c r="E164" s="39" t="s">
        <v>257</v>
      </c>
      <c r="F164" s="59">
        <f t="shared" si="182"/>
        <v>13679792000</v>
      </c>
      <c r="G164" s="59">
        <f t="shared" si="182"/>
        <v>4144513599</v>
      </c>
      <c r="H164" s="59">
        <f t="shared" si="182"/>
        <v>4144513599</v>
      </c>
      <c r="I164" s="59">
        <f t="shared" si="182"/>
        <v>0</v>
      </c>
      <c r="J164" s="59">
        <f t="shared" si="182"/>
        <v>0</v>
      </c>
      <c r="K164" s="59">
        <f t="shared" si="182"/>
        <v>0</v>
      </c>
      <c r="L164" s="59">
        <f t="shared" si="155"/>
        <v>0</v>
      </c>
      <c r="M164" s="59">
        <f>+M165</f>
        <v>13679792000</v>
      </c>
      <c r="N164" s="323">
        <f t="shared" si="166"/>
        <v>1.7144728606957678E-3</v>
      </c>
      <c r="O164" s="59">
        <f t="shared" si="183"/>
        <v>0</v>
      </c>
      <c r="P164" s="59">
        <f t="shared" si="183"/>
        <v>9608972319</v>
      </c>
      <c r="Q164" s="59">
        <f t="shared" si="183"/>
        <v>4070819681</v>
      </c>
      <c r="R164" s="59">
        <f t="shared" si="183"/>
        <v>8745191949.5599995</v>
      </c>
      <c r="S164" s="59">
        <f t="shared" si="183"/>
        <v>4934600050.4400005</v>
      </c>
      <c r="T164" s="59">
        <f t="shared" si="183"/>
        <v>863780369.44000053</v>
      </c>
      <c r="U164" s="59">
        <f t="shared" si="183"/>
        <v>2231695543.5599999</v>
      </c>
      <c r="V164" s="59">
        <f t="shared" si="183"/>
        <v>6513496406</v>
      </c>
      <c r="W164" s="59">
        <f t="shared" si="183"/>
        <v>2210429848.5599999</v>
      </c>
      <c r="X164" s="59">
        <f t="shared" si="183"/>
        <v>21265695</v>
      </c>
      <c r="Y164" s="176">
        <f t="shared" si="169"/>
        <v>0.63927813738396022</v>
      </c>
      <c r="Z164" s="176">
        <f t="shared" si="170"/>
        <v>0.16313811961176017</v>
      </c>
      <c r="AA164" s="176">
        <f t="shared" si="171"/>
        <v>0.16158358610715717</v>
      </c>
      <c r="AB164" s="176">
        <f t="shared" si="147"/>
        <v>0.25519114462345038</v>
      </c>
      <c r="AC164" s="177">
        <f t="shared" si="165"/>
        <v>0.99047105907373145</v>
      </c>
    </row>
    <row r="165" spans="1:29" ht="70.5" customHeight="1" x14ac:dyDescent="0.25">
      <c r="A165" s="113" t="s">
        <v>488</v>
      </c>
      <c r="B165" s="32" t="s">
        <v>37</v>
      </c>
      <c r="C165" s="32">
        <v>10</v>
      </c>
      <c r="D165" s="32" t="s">
        <v>38</v>
      </c>
      <c r="E165" s="39" t="s">
        <v>384</v>
      </c>
      <c r="F165" s="59">
        <f>SUM(F166:F166)</f>
        <v>13679792000</v>
      </c>
      <c r="G165" s="59">
        <f t="shared" si="182"/>
        <v>4144513599</v>
      </c>
      <c r="H165" s="59">
        <f t="shared" si="182"/>
        <v>4144513599</v>
      </c>
      <c r="I165" s="59">
        <f t="shared" si="182"/>
        <v>0</v>
      </c>
      <c r="J165" s="59">
        <f t="shared" si="182"/>
        <v>0</v>
      </c>
      <c r="K165" s="59">
        <f>+K166</f>
        <v>0</v>
      </c>
      <c r="L165" s="59">
        <f t="shared" si="155"/>
        <v>0</v>
      </c>
      <c r="M165" s="59">
        <f>+M166</f>
        <v>13679792000</v>
      </c>
      <c r="N165" s="323">
        <f t="shared" si="166"/>
        <v>1.7144728606957678E-3</v>
      </c>
      <c r="O165" s="59">
        <f t="shared" si="183"/>
        <v>0</v>
      </c>
      <c r="P165" s="59">
        <f>SUM(P166:P166)</f>
        <v>9608972319</v>
      </c>
      <c r="Q165" s="59">
        <f t="shared" si="183"/>
        <v>4070819681</v>
      </c>
      <c r="R165" s="59">
        <f t="shared" si="183"/>
        <v>8745191949.5599995</v>
      </c>
      <c r="S165" s="59">
        <f t="shared" si="183"/>
        <v>4934600050.4400005</v>
      </c>
      <c r="T165" s="59">
        <f t="shared" si="183"/>
        <v>863780369.44000053</v>
      </c>
      <c r="U165" s="59">
        <f t="shared" si="183"/>
        <v>2231695543.5599999</v>
      </c>
      <c r="V165" s="59">
        <f t="shared" si="183"/>
        <v>6513496406</v>
      </c>
      <c r="W165" s="59">
        <f t="shared" si="183"/>
        <v>2210429848.5599999</v>
      </c>
      <c r="X165" s="59">
        <f t="shared" si="183"/>
        <v>21265695</v>
      </c>
      <c r="Y165" s="176">
        <f t="shared" si="169"/>
        <v>0.63927813738396022</v>
      </c>
      <c r="Z165" s="176">
        <f t="shared" si="170"/>
        <v>0.16313811961176017</v>
      </c>
      <c r="AA165" s="176">
        <f t="shared" si="171"/>
        <v>0.16158358610715717</v>
      </c>
      <c r="AB165" s="176">
        <f t="shared" si="147"/>
        <v>0.25519114462345038</v>
      </c>
      <c r="AC165" s="177">
        <f t="shared" si="165"/>
        <v>0.99047105907373145</v>
      </c>
    </row>
    <row r="166" spans="1:29" ht="42" customHeight="1" x14ac:dyDescent="0.25">
      <c r="A166" s="114" t="s">
        <v>489</v>
      </c>
      <c r="B166" s="43" t="s">
        <v>37</v>
      </c>
      <c r="C166" s="43">
        <v>10</v>
      </c>
      <c r="D166" s="43" t="s">
        <v>38</v>
      </c>
      <c r="E166" s="44" t="s">
        <v>268</v>
      </c>
      <c r="F166" s="45">
        <v>13679792000</v>
      </c>
      <c r="G166" s="45">
        <v>4144513599</v>
      </c>
      <c r="H166" s="45">
        <v>4144513599</v>
      </c>
      <c r="I166" s="45">
        <v>0</v>
      </c>
      <c r="J166" s="45">
        <v>0</v>
      </c>
      <c r="K166" s="45">
        <v>0</v>
      </c>
      <c r="L166" s="45">
        <f t="shared" si="155"/>
        <v>0</v>
      </c>
      <c r="M166" s="46">
        <f>+F166+L166</f>
        <v>13679792000</v>
      </c>
      <c r="N166" s="86">
        <f t="shared" si="166"/>
        <v>1.7144728606957678E-3</v>
      </c>
      <c r="O166" s="45">
        <v>0</v>
      </c>
      <c r="P166" s="45">
        <v>9608972319</v>
      </c>
      <c r="Q166" s="45">
        <f>M166-P166</f>
        <v>4070819681</v>
      </c>
      <c r="R166" s="45">
        <v>8745191949.5599995</v>
      </c>
      <c r="S166" s="45">
        <f>+M166-R166</f>
        <v>4934600050.4400005</v>
      </c>
      <c r="T166" s="45">
        <f>P166-R166</f>
        <v>863780369.44000053</v>
      </c>
      <c r="U166" s="45">
        <v>2231695543.5599999</v>
      </c>
      <c r="V166" s="45">
        <f>+R166-U166</f>
        <v>6513496406</v>
      </c>
      <c r="W166" s="45">
        <v>2210429848.5599999</v>
      </c>
      <c r="X166" s="48">
        <f>+U166-W166</f>
        <v>21265695</v>
      </c>
      <c r="Y166" s="54">
        <f t="shared" si="169"/>
        <v>0.63927813738396022</v>
      </c>
      <c r="Z166" s="54">
        <f t="shared" si="170"/>
        <v>0.16313811961176017</v>
      </c>
      <c r="AA166" s="54">
        <f t="shared" si="171"/>
        <v>0.16158358610715717</v>
      </c>
      <c r="AB166" s="54">
        <f t="shared" si="147"/>
        <v>0.25519114462345038</v>
      </c>
      <c r="AC166" s="178">
        <f t="shared" si="165"/>
        <v>0.99047105907373145</v>
      </c>
    </row>
    <row r="167" spans="1:29" ht="69.75" customHeight="1" x14ac:dyDescent="0.25">
      <c r="A167" s="113" t="s">
        <v>490</v>
      </c>
      <c r="B167" s="32" t="s">
        <v>37</v>
      </c>
      <c r="C167" s="32">
        <v>10</v>
      </c>
      <c r="D167" s="32" t="s">
        <v>38</v>
      </c>
      <c r="E167" s="39" t="s">
        <v>491</v>
      </c>
      <c r="F167" s="59">
        <f t="shared" ref="F167:K169" si="184">+F168</f>
        <v>292585368653</v>
      </c>
      <c r="G167" s="59">
        <f t="shared" si="184"/>
        <v>0</v>
      </c>
      <c r="H167" s="59">
        <f t="shared" si="184"/>
        <v>0</v>
      </c>
      <c r="I167" s="59">
        <f t="shared" si="184"/>
        <v>0</v>
      </c>
      <c r="J167" s="59">
        <f t="shared" si="184"/>
        <v>0</v>
      </c>
      <c r="K167" s="59">
        <f t="shared" si="184"/>
        <v>0</v>
      </c>
      <c r="L167" s="59">
        <f t="shared" si="155"/>
        <v>0</v>
      </c>
      <c r="M167" s="59">
        <f>+M168</f>
        <v>292585368653</v>
      </c>
      <c r="N167" s="323">
        <f t="shared" si="166"/>
        <v>3.6669393364477672E-2</v>
      </c>
      <c r="O167" s="59">
        <f t="shared" ref="O167:X169" si="185">+O168</f>
        <v>0</v>
      </c>
      <c r="P167" s="59">
        <f t="shared" si="185"/>
        <v>292585368653</v>
      </c>
      <c r="Q167" s="59">
        <f t="shared" si="185"/>
        <v>0</v>
      </c>
      <c r="R167" s="59">
        <f t="shared" si="185"/>
        <v>292585368653</v>
      </c>
      <c r="S167" s="59">
        <f t="shared" si="185"/>
        <v>0</v>
      </c>
      <c r="T167" s="59">
        <f t="shared" si="185"/>
        <v>0</v>
      </c>
      <c r="U167" s="59">
        <f t="shared" si="185"/>
        <v>89931504581</v>
      </c>
      <c r="V167" s="59">
        <f t="shared" si="185"/>
        <v>202653864072</v>
      </c>
      <c r="W167" s="59">
        <f t="shared" si="185"/>
        <v>89931504581</v>
      </c>
      <c r="X167" s="59">
        <f t="shared" si="185"/>
        <v>0</v>
      </c>
      <c r="Y167" s="176">
        <f t="shared" si="169"/>
        <v>1</v>
      </c>
      <c r="Z167" s="176">
        <f t="shared" si="170"/>
        <v>0.30736842718767954</v>
      </c>
      <c r="AA167" s="176">
        <f t="shared" si="171"/>
        <v>0.30736842718767954</v>
      </c>
      <c r="AB167" s="176">
        <f t="shared" si="147"/>
        <v>0.30736842718767954</v>
      </c>
      <c r="AC167" s="177">
        <f t="shared" si="165"/>
        <v>1</v>
      </c>
    </row>
    <row r="168" spans="1:29" ht="69.75" customHeight="1" x14ac:dyDescent="0.25">
      <c r="A168" s="113" t="s">
        <v>492</v>
      </c>
      <c r="B168" s="32" t="s">
        <v>37</v>
      </c>
      <c r="C168" s="32">
        <v>10</v>
      </c>
      <c r="D168" s="32" t="s">
        <v>38</v>
      </c>
      <c r="E168" s="39" t="s">
        <v>257</v>
      </c>
      <c r="F168" s="59">
        <f t="shared" si="184"/>
        <v>292585368653</v>
      </c>
      <c r="G168" s="59">
        <f t="shared" si="184"/>
        <v>0</v>
      </c>
      <c r="H168" s="59">
        <f t="shared" si="184"/>
        <v>0</v>
      </c>
      <c r="I168" s="59">
        <f t="shared" si="184"/>
        <v>0</v>
      </c>
      <c r="J168" s="59">
        <f t="shared" si="184"/>
        <v>0</v>
      </c>
      <c r="K168" s="59">
        <f t="shared" si="184"/>
        <v>0</v>
      </c>
      <c r="L168" s="59">
        <f t="shared" si="155"/>
        <v>0</v>
      </c>
      <c r="M168" s="59">
        <f>+M169</f>
        <v>292585368653</v>
      </c>
      <c r="N168" s="323">
        <f t="shared" si="166"/>
        <v>3.6669393364477672E-2</v>
      </c>
      <c r="O168" s="59">
        <f t="shared" si="185"/>
        <v>0</v>
      </c>
      <c r="P168" s="59">
        <f t="shared" si="185"/>
        <v>292585368653</v>
      </c>
      <c r="Q168" s="59">
        <f t="shared" si="185"/>
        <v>0</v>
      </c>
      <c r="R168" s="59">
        <f t="shared" si="185"/>
        <v>292585368653</v>
      </c>
      <c r="S168" s="59">
        <f t="shared" si="185"/>
        <v>0</v>
      </c>
      <c r="T168" s="59">
        <f t="shared" si="185"/>
        <v>0</v>
      </c>
      <c r="U168" s="59">
        <f t="shared" si="185"/>
        <v>89931504581</v>
      </c>
      <c r="V168" s="59">
        <f t="shared" si="185"/>
        <v>202653864072</v>
      </c>
      <c r="W168" s="59">
        <f t="shared" si="185"/>
        <v>89931504581</v>
      </c>
      <c r="X168" s="59">
        <f t="shared" si="185"/>
        <v>0</v>
      </c>
      <c r="Y168" s="176">
        <f t="shared" si="169"/>
        <v>1</v>
      </c>
      <c r="Z168" s="176">
        <f t="shared" si="170"/>
        <v>0.30736842718767954</v>
      </c>
      <c r="AA168" s="176">
        <f t="shared" si="171"/>
        <v>0.30736842718767954</v>
      </c>
      <c r="AB168" s="176">
        <f t="shared" si="147"/>
        <v>0.30736842718767954</v>
      </c>
      <c r="AC168" s="177">
        <f t="shared" si="165"/>
        <v>1</v>
      </c>
    </row>
    <row r="169" spans="1:29" ht="42" customHeight="1" x14ac:dyDescent="0.25">
      <c r="A169" s="113" t="s">
        <v>493</v>
      </c>
      <c r="B169" s="32" t="s">
        <v>37</v>
      </c>
      <c r="C169" s="32">
        <v>10</v>
      </c>
      <c r="D169" s="32" t="s">
        <v>38</v>
      </c>
      <c r="E169" s="39" t="s">
        <v>455</v>
      </c>
      <c r="F169" s="59">
        <f t="shared" si="184"/>
        <v>292585368653</v>
      </c>
      <c r="G169" s="59">
        <f t="shared" si="184"/>
        <v>0</v>
      </c>
      <c r="H169" s="59">
        <f t="shared" si="184"/>
        <v>0</v>
      </c>
      <c r="I169" s="59">
        <f t="shared" si="184"/>
        <v>0</v>
      </c>
      <c r="J169" s="59">
        <f t="shared" si="184"/>
        <v>0</v>
      </c>
      <c r="K169" s="59">
        <f t="shared" si="184"/>
        <v>0</v>
      </c>
      <c r="L169" s="59">
        <f t="shared" si="155"/>
        <v>0</v>
      </c>
      <c r="M169" s="59">
        <f>+M170</f>
        <v>292585368653</v>
      </c>
      <c r="N169" s="323">
        <f t="shared" si="166"/>
        <v>3.6669393364477672E-2</v>
      </c>
      <c r="O169" s="59">
        <f t="shared" si="185"/>
        <v>0</v>
      </c>
      <c r="P169" s="59">
        <f t="shared" si="185"/>
        <v>292585368653</v>
      </c>
      <c r="Q169" s="59">
        <f t="shared" si="185"/>
        <v>0</v>
      </c>
      <c r="R169" s="59">
        <f t="shared" si="185"/>
        <v>292585368653</v>
      </c>
      <c r="S169" s="59">
        <f t="shared" si="185"/>
        <v>0</v>
      </c>
      <c r="T169" s="59">
        <f t="shared" si="185"/>
        <v>0</v>
      </c>
      <c r="U169" s="59">
        <f t="shared" si="185"/>
        <v>89931504581</v>
      </c>
      <c r="V169" s="59">
        <f t="shared" si="185"/>
        <v>202653864072</v>
      </c>
      <c r="W169" s="59">
        <f t="shared" si="185"/>
        <v>89931504581</v>
      </c>
      <c r="X169" s="59">
        <f t="shared" si="185"/>
        <v>0</v>
      </c>
      <c r="Y169" s="176">
        <f t="shared" si="169"/>
        <v>1</v>
      </c>
      <c r="Z169" s="176">
        <f t="shared" si="170"/>
        <v>0.30736842718767954</v>
      </c>
      <c r="AA169" s="176">
        <f t="shared" si="171"/>
        <v>0.30736842718767954</v>
      </c>
      <c r="AB169" s="176">
        <f t="shared" si="147"/>
        <v>0.30736842718767954</v>
      </c>
      <c r="AC169" s="177">
        <f t="shared" si="165"/>
        <v>1</v>
      </c>
    </row>
    <row r="170" spans="1:29" ht="42" customHeight="1" x14ac:dyDescent="0.25">
      <c r="A170" s="114" t="s">
        <v>494</v>
      </c>
      <c r="B170" s="43" t="s">
        <v>37</v>
      </c>
      <c r="C170" s="43">
        <v>10</v>
      </c>
      <c r="D170" s="43" t="s">
        <v>38</v>
      </c>
      <c r="E170" s="44" t="s">
        <v>268</v>
      </c>
      <c r="F170" s="45">
        <v>292585368653</v>
      </c>
      <c r="G170" s="45">
        <v>0</v>
      </c>
      <c r="H170" s="45">
        <v>0</v>
      </c>
      <c r="I170" s="45">
        <v>0</v>
      </c>
      <c r="J170" s="45">
        <v>0</v>
      </c>
      <c r="K170" s="45">
        <v>0</v>
      </c>
      <c r="L170" s="45">
        <f t="shared" si="155"/>
        <v>0</v>
      </c>
      <c r="M170" s="46">
        <f>+F170+L170</f>
        <v>292585368653</v>
      </c>
      <c r="N170" s="86">
        <f t="shared" si="166"/>
        <v>3.6669393364477672E-2</v>
      </c>
      <c r="O170" s="45">
        <v>0</v>
      </c>
      <c r="P170" s="45">
        <v>292585368653</v>
      </c>
      <c r="Q170" s="45">
        <f>M170-P170</f>
        <v>0</v>
      </c>
      <c r="R170" s="45">
        <v>292585368653</v>
      </c>
      <c r="S170" s="45">
        <f>+M170-R170</f>
        <v>0</v>
      </c>
      <c r="T170" s="45">
        <f>P170-R170</f>
        <v>0</v>
      </c>
      <c r="U170" s="45">
        <v>89931504581</v>
      </c>
      <c r="V170" s="45">
        <f>+R170-U170</f>
        <v>202653864072</v>
      </c>
      <c r="W170" s="45">
        <v>89931504581</v>
      </c>
      <c r="X170" s="48">
        <f>+U170-W170</f>
        <v>0</v>
      </c>
      <c r="Y170" s="54">
        <f t="shared" si="169"/>
        <v>1</v>
      </c>
      <c r="Z170" s="54">
        <f t="shared" si="170"/>
        <v>0.30736842718767954</v>
      </c>
      <c r="AA170" s="54">
        <f t="shared" si="171"/>
        <v>0.30736842718767954</v>
      </c>
      <c r="AB170" s="54">
        <f t="shared" si="147"/>
        <v>0.30736842718767954</v>
      </c>
      <c r="AC170" s="178">
        <f t="shared" si="165"/>
        <v>1</v>
      </c>
    </row>
    <row r="171" spans="1:29" ht="84" customHeight="1" x14ac:dyDescent="0.25">
      <c r="A171" s="113" t="s">
        <v>495</v>
      </c>
      <c r="B171" s="32" t="s">
        <v>37</v>
      </c>
      <c r="C171" s="32">
        <v>10</v>
      </c>
      <c r="D171" s="32" t="s">
        <v>38</v>
      </c>
      <c r="E171" s="39" t="s">
        <v>496</v>
      </c>
      <c r="F171" s="59">
        <f t="shared" ref="F171:K173" si="186">+F172</f>
        <v>336575102189</v>
      </c>
      <c r="G171" s="59">
        <f t="shared" si="186"/>
        <v>247488750527</v>
      </c>
      <c r="H171" s="59">
        <f t="shared" si="186"/>
        <v>247488750527</v>
      </c>
      <c r="I171" s="59">
        <f t="shared" si="186"/>
        <v>0</v>
      </c>
      <c r="J171" s="59">
        <f t="shared" si="186"/>
        <v>0</v>
      </c>
      <c r="K171" s="59">
        <f t="shared" si="186"/>
        <v>0</v>
      </c>
      <c r="L171" s="59">
        <f t="shared" si="155"/>
        <v>0</v>
      </c>
      <c r="M171" s="59">
        <f>+M172</f>
        <v>336575102189</v>
      </c>
      <c r="N171" s="323">
        <f t="shared" si="166"/>
        <v>4.2182576919952086E-2</v>
      </c>
      <c r="O171" s="59">
        <f t="shared" ref="O171:X173" si="187">+O172</f>
        <v>0</v>
      </c>
      <c r="P171" s="59">
        <f t="shared" si="187"/>
        <v>89086351662</v>
      </c>
      <c r="Q171" s="59">
        <f t="shared" si="187"/>
        <v>247488750527</v>
      </c>
      <c r="R171" s="59">
        <f t="shared" si="187"/>
        <v>89086351662</v>
      </c>
      <c r="S171" s="59">
        <f t="shared" si="187"/>
        <v>247488750527</v>
      </c>
      <c r="T171" s="59">
        <f t="shared" si="187"/>
        <v>0</v>
      </c>
      <c r="U171" s="59">
        <f t="shared" si="187"/>
        <v>89039101598</v>
      </c>
      <c r="V171" s="59">
        <f t="shared" si="187"/>
        <v>47250064</v>
      </c>
      <c r="W171" s="59">
        <f t="shared" si="187"/>
        <v>89039101598</v>
      </c>
      <c r="X171" s="59">
        <f t="shared" si="187"/>
        <v>0</v>
      </c>
      <c r="Y171" s="176">
        <f t="shared" si="169"/>
        <v>0.26468491306280451</v>
      </c>
      <c r="Z171" s="176">
        <f t="shared" si="170"/>
        <v>0.26454452815705032</v>
      </c>
      <c r="AA171" s="176">
        <f t="shared" si="171"/>
        <v>0.26454452815705032</v>
      </c>
      <c r="AB171" s="176">
        <f t="shared" si="147"/>
        <v>0.99946961500702969</v>
      </c>
      <c r="AC171" s="177">
        <f t="shared" si="165"/>
        <v>1</v>
      </c>
    </row>
    <row r="172" spans="1:29" ht="84" customHeight="1" x14ac:dyDescent="0.25">
      <c r="A172" s="113" t="s">
        <v>497</v>
      </c>
      <c r="B172" s="32" t="s">
        <v>37</v>
      </c>
      <c r="C172" s="32">
        <v>10</v>
      </c>
      <c r="D172" s="32" t="s">
        <v>38</v>
      </c>
      <c r="E172" s="39" t="s">
        <v>257</v>
      </c>
      <c r="F172" s="59">
        <f t="shared" si="186"/>
        <v>336575102189</v>
      </c>
      <c r="G172" s="59">
        <f t="shared" si="186"/>
        <v>247488750527</v>
      </c>
      <c r="H172" s="59">
        <f t="shared" si="186"/>
        <v>247488750527</v>
      </c>
      <c r="I172" s="59">
        <f t="shared" si="186"/>
        <v>0</v>
      </c>
      <c r="J172" s="59">
        <f t="shared" si="186"/>
        <v>0</v>
      </c>
      <c r="K172" s="59">
        <f t="shared" si="186"/>
        <v>0</v>
      </c>
      <c r="L172" s="59">
        <f t="shared" si="155"/>
        <v>0</v>
      </c>
      <c r="M172" s="59">
        <f>+M173</f>
        <v>336575102189</v>
      </c>
      <c r="N172" s="323">
        <f t="shared" si="166"/>
        <v>4.2182576919952086E-2</v>
      </c>
      <c r="O172" s="59">
        <f t="shared" si="187"/>
        <v>0</v>
      </c>
      <c r="P172" s="59">
        <f t="shared" si="187"/>
        <v>89086351662</v>
      </c>
      <c r="Q172" s="59">
        <f t="shared" si="187"/>
        <v>247488750527</v>
      </c>
      <c r="R172" s="59">
        <f t="shared" si="187"/>
        <v>89086351662</v>
      </c>
      <c r="S172" s="59">
        <f t="shared" si="187"/>
        <v>247488750527</v>
      </c>
      <c r="T172" s="59">
        <f t="shared" si="187"/>
        <v>0</v>
      </c>
      <c r="U172" s="59">
        <f t="shared" si="187"/>
        <v>89039101598</v>
      </c>
      <c r="V172" s="59">
        <f t="shared" si="187"/>
        <v>47250064</v>
      </c>
      <c r="W172" s="59">
        <f t="shared" si="187"/>
        <v>89039101598</v>
      </c>
      <c r="X172" s="59">
        <f t="shared" si="187"/>
        <v>0</v>
      </c>
      <c r="Y172" s="176">
        <f t="shared" si="169"/>
        <v>0.26468491306280451</v>
      </c>
      <c r="Z172" s="176">
        <f t="shared" si="170"/>
        <v>0.26454452815705032</v>
      </c>
      <c r="AA172" s="176">
        <f t="shared" si="171"/>
        <v>0.26454452815705032</v>
      </c>
      <c r="AB172" s="176">
        <f t="shared" si="147"/>
        <v>0.99946961500702969</v>
      </c>
      <c r="AC172" s="177">
        <f t="shared" si="165"/>
        <v>1</v>
      </c>
    </row>
    <row r="173" spans="1:29" ht="42" customHeight="1" x14ac:dyDescent="0.25">
      <c r="A173" s="113" t="s">
        <v>498</v>
      </c>
      <c r="B173" s="32" t="s">
        <v>37</v>
      </c>
      <c r="C173" s="32">
        <v>10</v>
      </c>
      <c r="D173" s="32" t="s">
        <v>38</v>
      </c>
      <c r="E173" s="39" t="s">
        <v>455</v>
      </c>
      <c r="F173" s="59">
        <f t="shared" si="186"/>
        <v>336575102189</v>
      </c>
      <c r="G173" s="59">
        <f t="shared" si="186"/>
        <v>247488750527</v>
      </c>
      <c r="H173" s="59">
        <f t="shared" si="186"/>
        <v>247488750527</v>
      </c>
      <c r="I173" s="59">
        <f t="shared" si="186"/>
        <v>0</v>
      </c>
      <c r="J173" s="59">
        <f t="shared" si="186"/>
        <v>0</v>
      </c>
      <c r="K173" s="59">
        <f t="shared" si="186"/>
        <v>0</v>
      </c>
      <c r="L173" s="59">
        <f t="shared" si="155"/>
        <v>0</v>
      </c>
      <c r="M173" s="59">
        <f>+M174</f>
        <v>336575102189</v>
      </c>
      <c r="N173" s="323">
        <f t="shared" si="166"/>
        <v>4.2182576919952086E-2</v>
      </c>
      <c r="O173" s="59">
        <f t="shared" si="187"/>
        <v>0</v>
      </c>
      <c r="P173" s="59">
        <f t="shared" si="187"/>
        <v>89086351662</v>
      </c>
      <c r="Q173" s="59">
        <f t="shared" si="187"/>
        <v>247488750527</v>
      </c>
      <c r="R173" s="59">
        <f t="shared" si="187"/>
        <v>89086351662</v>
      </c>
      <c r="S173" s="59">
        <f t="shared" si="187"/>
        <v>247488750527</v>
      </c>
      <c r="T173" s="59">
        <f t="shared" si="187"/>
        <v>0</v>
      </c>
      <c r="U173" s="59">
        <f t="shared" si="187"/>
        <v>89039101598</v>
      </c>
      <c r="V173" s="59">
        <f t="shared" si="187"/>
        <v>47250064</v>
      </c>
      <c r="W173" s="59">
        <f t="shared" si="187"/>
        <v>89039101598</v>
      </c>
      <c r="X173" s="59">
        <f t="shared" si="187"/>
        <v>0</v>
      </c>
      <c r="Y173" s="176">
        <f t="shared" si="169"/>
        <v>0.26468491306280451</v>
      </c>
      <c r="Z173" s="176">
        <f t="shared" si="170"/>
        <v>0.26454452815705032</v>
      </c>
      <c r="AA173" s="176">
        <f t="shared" si="171"/>
        <v>0.26454452815705032</v>
      </c>
      <c r="AB173" s="176">
        <f t="shared" si="147"/>
        <v>0.99946961500702969</v>
      </c>
      <c r="AC173" s="177">
        <f t="shared" si="165"/>
        <v>1</v>
      </c>
    </row>
    <row r="174" spans="1:29" ht="42" customHeight="1" x14ac:dyDescent="0.25">
      <c r="A174" s="114" t="s">
        <v>499</v>
      </c>
      <c r="B174" s="43" t="s">
        <v>37</v>
      </c>
      <c r="C174" s="43">
        <v>10</v>
      </c>
      <c r="D174" s="43" t="s">
        <v>38</v>
      </c>
      <c r="E174" s="44" t="s">
        <v>268</v>
      </c>
      <c r="F174" s="45">
        <v>336575102189</v>
      </c>
      <c r="G174" s="45">
        <v>247488750527</v>
      </c>
      <c r="H174" s="45">
        <v>247488750527</v>
      </c>
      <c r="I174" s="45">
        <v>0</v>
      </c>
      <c r="J174" s="45">
        <v>0</v>
      </c>
      <c r="K174" s="45">
        <v>0</v>
      </c>
      <c r="L174" s="45">
        <f t="shared" si="155"/>
        <v>0</v>
      </c>
      <c r="M174" s="46">
        <f>+F174+L174</f>
        <v>336575102189</v>
      </c>
      <c r="N174" s="86">
        <f t="shared" si="166"/>
        <v>4.2182576919952086E-2</v>
      </c>
      <c r="O174" s="45">
        <v>0</v>
      </c>
      <c r="P174" s="45">
        <v>89086351662</v>
      </c>
      <c r="Q174" s="45">
        <f>M174-P174</f>
        <v>247488750527</v>
      </c>
      <c r="R174" s="45">
        <v>89086351662</v>
      </c>
      <c r="S174" s="45">
        <f>+M174-R174</f>
        <v>247488750527</v>
      </c>
      <c r="T174" s="45">
        <f>P174-R174</f>
        <v>0</v>
      </c>
      <c r="U174" s="45">
        <v>89039101598</v>
      </c>
      <c r="V174" s="45">
        <f>+R174-U174</f>
        <v>47250064</v>
      </c>
      <c r="W174" s="45">
        <v>89039101598</v>
      </c>
      <c r="X174" s="48">
        <f>+U174-W174</f>
        <v>0</v>
      </c>
      <c r="Y174" s="54">
        <f t="shared" si="169"/>
        <v>0.26468491306280451</v>
      </c>
      <c r="Z174" s="54">
        <f t="shared" si="170"/>
        <v>0.26454452815705032</v>
      </c>
      <c r="AA174" s="54">
        <f t="shared" si="171"/>
        <v>0.26454452815705032</v>
      </c>
      <c r="AB174" s="54">
        <f t="shared" si="147"/>
        <v>0.99946961500702969</v>
      </c>
      <c r="AC174" s="178">
        <f t="shared" si="165"/>
        <v>1</v>
      </c>
    </row>
    <row r="175" spans="1:29" ht="81.75" customHeight="1" x14ac:dyDescent="0.25">
      <c r="A175" s="113" t="s">
        <v>500</v>
      </c>
      <c r="B175" s="32" t="s">
        <v>37</v>
      </c>
      <c r="C175" s="32">
        <v>10</v>
      </c>
      <c r="D175" s="32" t="s">
        <v>38</v>
      </c>
      <c r="E175" s="39" t="s">
        <v>501</v>
      </c>
      <c r="F175" s="59">
        <f t="shared" ref="F175:K177" si="188">+F176</f>
        <v>171805480513</v>
      </c>
      <c r="G175" s="59">
        <f t="shared" si="188"/>
        <v>132339244116</v>
      </c>
      <c r="H175" s="59">
        <f t="shared" si="188"/>
        <v>132339244116</v>
      </c>
      <c r="I175" s="59">
        <f t="shared" si="188"/>
        <v>0</v>
      </c>
      <c r="J175" s="59">
        <f t="shared" si="188"/>
        <v>0</v>
      </c>
      <c r="K175" s="59">
        <f t="shared" si="188"/>
        <v>0</v>
      </c>
      <c r="L175" s="59">
        <f t="shared" si="155"/>
        <v>0</v>
      </c>
      <c r="M175" s="62">
        <f>+M176</f>
        <v>171805480513</v>
      </c>
      <c r="N175" s="323">
        <f t="shared" si="166"/>
        <v>2.1532186575522062E-2</v>
      </c>
      <c r="O175" s="59">
        <f t="shared" ref="O175:X177" si="189">+O176</f>
        <v>0</v>
      </c>
      <c r="P175" s="59">
        <f t="shared" si="189"/>
        <v>171805480513</v>
      </c>
      <c r="Q175" s="59">
        <f t="shared" si="189"/>
        <v>0</v>
      </c>
      <c r="R175" s="59">
        <f t="shared" si="189"/>
        <v>39466236397</v>
      </c>
      <c r="S175" s="59">
        <f t="shared" si="189"/>
        <v>132339244116</v>
      </c>
      <c r="T175" s="59">
        <f t="shared" si="189"/>
        <v>132339244116</v>
      </c>
      <c r="U175" s="59">
        <f t="shared" si="189"/>
        <v>39466236397</v>
      </c>
      <c r="V175" s="59">
        <f t="shared" si="189"/>
        <v>0</v>
      </c>
      <c r="W175" s="59">
        <f t="shared" si="189"/>
        <v>39466236397</v>
      </c>
      <c r="X175" s="59">
        <f t="shared" si="189"/>
        <v>0</v>
      </c>
      <c r="Y175" s="176">
        <f t="shared" si="169"/>
        <v>0.22971465333443603</v>
      </c>
      <c r="Z175" s="176">
        <f t="shared" si="170"/>
        <v>0.22971465333443603</v>
      </c>
      <c r="AA175" s="176">
        <f t="shared" si="171"/>
        <v>0.22971465333443603</v>
      </c>
      <c r="AB175" s="176">
        <f t="shared" si="147"/>
        <v>1</v>
      </c>
      <c r="AC175" s="177">
        <f t="shared" si="165"/>
        <v>1</v>
      </c>
    </row>
    <row r="176" spans="1:29" ht="81.75" customHeight="1" x14ac:dyDescent="0.25">
      <c r="A176" s="113" t="s">
        <v>502</v>
      </c>
      <c r="B176" s="32" t="s">
        <v>37</v>
      </c>
      <c r="C176" s="32">
        <v>10</v>
      </c>
      <c r="D176" s="32" t="s">
        <v>38</v>
      </c>
      <c r="E176" s="39" t="s">
        <v>257</v>
      </c>
      <c r="F176" s="59">
        <f t="shared" si="188"/>
        <v>171805480513</v>
      </c>
      <c r="G176" s="59">
        <f t="shared" si="188"/>
        <v>132339244116</v>
      </c>
      <c r="H176" s="59">
        <f t="shared" si="188"/>
        <v>132339244116</v>
      </c>
      <c r="I176" s="59">
        <f t="shared" si="188"/>
        <v>0</v>
      </c>
      <c r="J176" s="59">
        <f t="shared" si="188"/>
        <v>0</v>
      </c>
      <c r="K176" s="59">
        <f t="shared" si="188"/>
        <v>0</v>
      </c>
      <c r="L176" s="59">
        <f t="shared" si="155"/>
        <v>0</v>
      </c>
      <c r="M176" s="62">
        <f>+M177</f>
        <v>171805480513</v>
      </c>
      <c r="N176" s="323">
        <f t="shared" si="166"/>
        <v>2.1532186575522062E-2</v>
      </c>
      <c r="O176" s="59">
        <f t="shared" si="189"/>
        <v>0</v>
      </c>
      <c r="P176" s="59">
        <f t="shared" si="189"/>
        <v>171805480513</v>
      </c>
      <c r="Q176" s="59">
        <f t="shared" si="189"/>
        <v>0</v>
      </c>
      <c r="R176" s="59">
        <f t="shared" si="189"/>
        <v>39466236397</v>
      </c>
      <c r="S176" s="59">
        <f t="shared" si="189"/>
        <v>132339244116</v>
      </c>
      <c r="T176" s="59">
        <f t="shared" si="189"/>
        <v>132339244116</v>
      </c>
      <c r="U176" s="59">
        <f t="shared" si="189"/>
        <v>39466236397</v>
      </c>
      <c r="V176" s="59">
        <f t="shared" si="189"/>
        <v>0</v>
      </c>
      <c r="W176" s="59">
        <f t="shared" si="189"/>
        <v>39466236397</v>
      </c>
      <c r="X176" s="59">
        <f t="shared" si="189"/>
        <v>0</v>
      </c>
      <c r="Y176" s="176">
        <f t="shared" si="169"/>
        <v>0.22971465333443603</v>
      </c>
      <c r="Z176" s="176">
        <f t="shared" si="170"/>
        <v>0.22971465333443603</v>
      </c>
      <c r="AA176" s="176">
        <f t="shared" si="171"/>
        <v>0.22971465333443603</v>
      </c>
      <c r="AB176" s="176">
        <f t="shared" si="147"/>
        <v>1</v>
      </c>
      <c r="AC176" s="177">
        <f t="shared" si="165"/>
        <v>1</v>
      </c>
    </row>
    <row r="177" spans="1:29" ht="42" customHeight="1" x14ac:dyDescent="0.25">
      <c r="A177" s="113" t="s">
        <v>503</v>
      </c>
      <c r="B177" s="32" t="s">
        <v>37</v>
      </c>
      <c r="C177" s="32">
        <v>10</v>
      </c>
      <c r="D177" s="32" t="s">
        <v>38</v>
      </c>
      <c r="E177" s="39" t="s">
        <v>455</v>
      </c>
      <c r="F177" s="59">
        <f t="shared" si="188"/>
        <v>171805480513</v>
      </c>
      <c r="G177" s="59">
        <f t="shared" si="188"/>
        <v>132339244116</v>
      </c>
      <c r="H177" s="59">
        <f t="shared" si="188"/>
        <v>132339244116</v>
      </c>
      <c r="I177" s="59">
        <f t="shared" si="188"/>
        <v>0</v>
      </c>
      <c r="J177" s="59">
        <f t="shared" si="188"/>
        <v>0</v>
      </c>
      <c r="K177" s="59">
        <f t="shared" si="188"/>
        <v>0</v>
      </c>
      <c r="L177" s="59">
        <f t="shared" si="155"/>
        <v>0</v>
      </c>
      <c r="M177" s="62">
        <f>+M178</f>
        <v>171805480513</v>
      </c>
      <c r="N177" s="323">
        <f t="shared" si="166"/>
        <v>2.1532186575522062E-2</v>
      </c>
      <c r="O177" s="59">
        <f t="shared" si="189"/>
        <v>0</v>
      </c>
      <c r="P177" s="59">
        <f t="shared" si="189"/>
        <v>171805480513</v>
      </c>
      <c r="Q177" s="59">
        <f t="shared" si="189"/>
        <v>0</v>
      </c>
      <c r="R177" s="59">
        <f t="shared" si="189"/>
        <v>39466236397</v>
      </c>
      <c r="S177" s="59">
        <f t="shared" si="189"/>
        <v>132339244116</v>
      </c>
      <c r="T177" s="59">
        <f t="shared" si="189"/>
        <v>132339244116</v>
      </c>
      <c r="U177" s="59">
        <f t="shared" si="189"/>
        <v>39466236397</v>
      </c>
      <c r="V177" s="59">
        <f t="shared" si="189"/>
        <v>0</v>
      </c>
      <c r="W177" s="59">
        <f t="shared" si="189"/>
        <v>39466236397</v>
      </c>
      <c r="X177" s="59">
        <f t="shared" si="189"/>
        <v>0</v>
      </c>
      <c r="Y177" s="176">
        <f t="shared" si="169"/>
        <v>0.22971465333443603</v>
      </c>
      <c r="Z177" s="176">
        <f t="shared" si="170"/>
        <v>0.22971465333443603</v>
      </c>
      <c r="AA177" s="176">
        <f t="shared" si="171"/>
        <v>0.22971465333443603</v>
      </c>
      <c r="AB177" s="176">
        <f t="shared" si="147"/>
        <v>1</v>
      </c>
      <c r="AC177" s="177">
        <f t="shared" si="165"/>
        <v>1</v>
      </c>
    </row>
    <row r="178" spans="1:29" ht="42" customHeight="1" x14ac:dyDescent="0.25">
      <c r="A178" s="114" t="s">
        <v>504</v>
      </c>
      <c r="B178" s="43" t="s">
        <v>37</v>
      </c>
      <c r="C178" s="43">
        <v>10</v>
      </c>
      <c r="D178" s="43" t="s">
        <v>38</v>
      </c>
      <c r="E178" s="44" t="s">
        <v>268</v>
      </c>
      <c r="F178" s="45">
        <v>171805480513</v>
      </c>
      <c r="G178" s="45">
        <v>132339244116</v>
      </c>
      <c r="H178" s="45">
        <v>132339244116</v>
      </c>
      <c r="I178" s="45">
        <v>0</v>
      </c>
      <c r="J178" s="45">
        <v>0</v>
      </c>
      <c r="K178" s="45">
        <v>0</v>
      </c>
      <c r="L178" s="45">
        <f t="shared" si="155"/>
        <v>0</v>
      </c>
      <c r="M178" s="46">
        <f>+F178+L178</f>
        <v>171805480513</v>
      </c>
      <c r="N178" s="86">
        <f t="shared" si="166"/>
        <v>2.1532186575522062E-2</v>
      </c>
      <c r="O178" s="45">
        <v>0</v>
      </c>
      <c r="P178" s="45">
        <f>39466236397+132339244116</f>
        <v>171805480513</v>
      </c>
      <c r="Q178" s="45">
        <f>M178-P178</f>
        <v>0</v>
      </c>
      <c r="R178" s="45">
        <v>39466236397</v>
      </c>
      <c r="S178" s="45">
        <f>+M178-R178</f>
        <v>132339244116</v>
      </c>
      <c r="T178" s="45">
        <f>P178-R178</f>
        <v>132339244116</v>
      </c>
      <c r="U178" s="45">
        <v>39466236397</v>
      </c>
      <c r="V178" s="45">
        <f>+R178-U178</f>
        <v>0</v>
      </c>
      <c r="W178" s="45">
        <v>39466236397</v>
      </c>
      <c r="X178" s="48">
        <f>+U178-W178</f>
        <v>0</v>
      </c>
      <c r="Y178" s="54">
        <f t="shared" si="169"/>
        <v>0.22971465333443603</v>
      </c>
      <c r="Z178" s="54">
        <f t="shared" si="170"/>
        <v>0.22971465333443603</v>
      </c>
      <c r="AA178" s="54">
        <f t="shared" si="171"/>
        <v>0.22971465333443603</v>
      </c>
      <c r="AB178" s="54">
        <f t="shared" si="147"/>
        <v>1</v>
      </c>
      <c r="AC178" s="178">
        <f t="shared" si="165"/>
        <v>1</v>
      </c>
    </row>
    <row r="179" spans="1:29" ht="84" customHeight="1" x14ac:dyDescent="0.25">
      <c r="A179" s="113" t="s">
        <v>505</v>
      </c>
      <c r="B179" s="32" t="s">
        <v>37</v>
      </c>
      <c r="C179" s="32">
        <v>10</v>
      </c>
      <c r="D179" s="32" t="s">
        <v>38</v>
      </c>
      <c r="E179" s="39" t="s">
        <v>506</v>
      </c>
      <c r="F179" s="59">
        <f t="shared" ref="F179:K181" si="190">+F180</f>
        <v>82951548959</v>
      </c>
      <c r="G179" s="59">
        <f t="shared" si="190"/>
        <v>0</v>
      </c>
      <c r="H179" s="59">
        <f t="shared" si="190"/>
        <v>0</v>
      </c>
      <c r="I179" s="59">
        <f t="shared" si="190"/>
        <v>0</v>
      </c>
      <c r="J179" s="59">
        <f t="shared" si="190"/>
        <v>0</v>
      </c>
      <c r="K179" s="59">
        <f t="shared" si="190"/>
        <v>0</v>
      </c>
      <c r="L179" s="59">
        <f t="shared" si="155"/>
        <v>0</v>
      </c>
      <c r="M179" s="59">
        <f>+M180</f>
        <v>82951548959</v>
      </c>
      <c r="N179" s="323">
        <f t="shared" si="166"/>
        <v>1.0396223819988035E-2</v>
      </c>
      <c r="O179" s="59">
        <f t="shared" ref="O179:X181" si="191">+O180</f>
        <v>0</v>
      </c>
      <c r="P179" s="59">
        <f t="shared" si="191"/>
        <v>82951548959</v>
      </c>
      <c r="Q179" s="59">
        <f t="shared" si="191"/>
        <v>0</v>
      </c>
      <c r="R179" s="59">
        <f t="shared" si="191"/>
        <v>82951548959</v>
      </c>
      <c r="S179" s="59">
        <f t="shared" si="191"/>
        <v>0</v>
      </c>
      <c r="T179" s="59">
        <f t="shared" si="191"/>
        <v>0</v>
      </c>
      <c r="U179" s="59">
        <f t="shared" si="191"/>
        <v>20567796812</v>
      </c>
      <c r="V179" s="59">
        <f t="shared" si="191"/>
        <v>62383752147</v>
      </c>
      <c r="W179" s="59">
        <f t="shared" si="191"/>
        <v>20567796812</v>
      </c>
      <c r="X179" s="59">
        <f t="shared" si="191"/>
        <v>0</v>
      </c>
      <c r="Y179" s="176">
        <f t="shared" si="169"/>
        <v>1</v>
      </c>
      <c r="Z179" s="176">
        <f t="shared" si="170"/>
        <v>0.24794952077586799</v>
      </c>
      <c r="AA179" s="176">
        <f t="shared" si="171"/>
        <v>0.24794952077586799</v>
      </c>
      <c r="AB179" s="176">
        <f t="shared" si="147"/>
        <v>0.24794952077586799</v>
      </c>
      <c r="AC179" s="177">
        <f t="shared" si="165"/>
        <v>1</v>
      </c>
    </row>
    <row r="180" spans="1:29" ht="84" customHeight="1" x14ac:dyDescent="0.25">
      <c r="A180" s="113" t="s">
        <v>507</v>
      </c>
      <c r="B180" s="32" t="s">
        <v>37</v>
      </c>
      <c r="C180" s="32">
        <v>10</v>
      </c>
      <c r="D180" s="32" t="s">
        <v>38</v>
      </c>
      <c r="E180" s="39" t="s">
        <v>257</v>
      </c>
      <c r="F180" s="59">
        <f t="shared" si="190"/>
        <v>82951548959</v>
      </c>
      <c r="G180" s="59">
        <f t="shared" si="190"/>
        <v>0</v>
      </c>
      <c r="H180" s="59">
        <f t="shared" si="190"/>
        <v>0</v>
      </c>
      <c r="I180" s="59">
        <f t="shared" si="190"/>
        <v>0</v>
      </c>
      <c r="J180" s="59">
        <f t="shared" si="190"/>
        <v>0</v>
      </c>
      <c r="K180" s="59">
        <f t="shared" si="190"/>
        <v>0</v>
      </c>
      <c r="L180" s="59">
        <f t="shared" si="155"/>
        <v>0</v>
      </c>
      <c r="M180" s="59">
        <f>+M181</f>
        <v>82951548959</v>
      </c>
      <c r="N180" s="323">
        <f t="shared" si="166"/>
        <v>1.0396223819988035E-2</v>
      </c>
      <c r="O180" s="59">
        <f t="shared" si="191"/>
        <v>0</v>
      </c>
      <c r="P180" s="59">
        <f t="shared" si="191"/>
        <v>82951548959</v>
      </c>
      <c r="Q180" s="59">
        <f t="shared" si="191"/>
        <v>0</v>
      </c>
      <c r="R180" s="59">
        <f t="shared" si="191"/>
        <v>82951548959</v>
      </c>
      <c r="S180" s="59">
        <f t="shared" si="191"/>
        <v>0</v>
      </c>
      <c r="T180" s="59">
        <f t="shared" si="191"/>
        <v>0</v>
      </c>
      <c r="U180" s="59">
        <f t="shared" si="191"/>
        <v>20567796812</v>
      </c>
      <c r="V180" s="59">
        <f t="shared" si="191"/>
        <v>62383752147</v>
      </c>
      <c r="W180" s="59">
        <f t="shared" si="191"/>
        <v>20567796812</v>
      </c>
      <c r="X180" s="59">
        <f t="shared" si="191"/>
        <v>0</v>
      </c>
      <c r="Y180" s="176">
        <f t="shared" si="169"/>
        <v>1</v>
      </c>
      <c r="Z180" s="176">
        <f t="shared" si="170"/>
        <v>0.24794952077586799</v>
      </c>
      <c r="AA180" s="176">
        <f t="shared" si="171"/>
        <v>0.24794952077586799</v>
      </c>
      <c r="AB180" s="176">
        <f t="shared" si="147"/>
        <v>0.24794952077586799</v>
      </c>
      <c r="AC180" s="177">
        <f t="shared" si="165"/>
        <v>1</v>
      </c>
    </row>
    <row r="181" spans="1:29" ht="42" customHeight="1" x14ac:dyDescent="0.25">
      <c r="A181" s="113" t="s">
        <v>508</v>
      </c>
      <c r="B181" s="32" t="s">
        <v>37</v>
      </c>
      <c r="C181" s="32">
        <v>10</v>
      </c>
      <c r="D181" s="32" t="s">
        <v>38</v>
      </c>
      <c r="E181" s="39" t="s">
        <v>455</v>
      </c>
      <c r="F181" s="59">
        <f t="shared" si="190"/>
        <v>82951548959</v>
      </c>
      <c r="G181" s="59">
        <f t="shared" si="190"/>
        <v>0</v>
      </c>
      <c r="H181" s="59">
        <f t="shared" si="190"/>
        <v>0</v>
      </c>
      <c r="I181" s="59">
        <f t="shared" si="190"/>
        <v>0</v>
      </c>
      <c r="J181" s="59">
        <f t="shared" si="190"/>
        <v>0</v>
      </c>
      <c r="K181" s="59">
        <f t="shared" si="190"/>
        <v>0</v>
      </c>
      <c r="L181" s="59">
        <f t="shared" si="155"/>
        <v>0</v>
      </c>
      <c r="M181" s="59">
        <f>+M182</f>
        <v>82951548959</v>
      </c>
      <c r="N181" s="323">
        <f t="shared" si="166"/>
        <v>1.0396223819988035E-2</v>
      </c>
      <c r="O181" s="59">
        <f t="shared" si="191"/>
        <v>0</v>
      </c>
      <c r="P181" s="59">
        <f t="shared" si="191"/>
        <v>82951548959</v>
      </c>
      <c r="Q181" s="59">
        <f t="shared" si="191"/>
        <v>0</v>
      </c>
      <c r="R181" s="59">
        <f t="shared" si="191"/>
        <v>82951548959</v>
      </c>
      <c r="S181" s="59">
        <f t="shared" si="191"/>
        <v>0</v>
      </c>
      <c r="T181" s="59">
        <f t="shared" si="191"/>
        <v>0</v>
      </c>
      <c r="U181" s="59">
        <f t="shared" si="191"/>
        <v>20567796812</v>
      </c>
      <c r="V181" s="59">
        <f t="shared" si="191"/>
        <v>62383752147</v>
      </c>
      <c r="W181" s="59">
        <f t="shared" si="191"/>
        <v>20567796812</v>
      </c>
      <c r="X181" s="59">
        <f t="shared" si="191"/>
        <v>0</v>
      </c>
      <c r="Y181" s="176">
        <f t="shared" si="169"/>
        <v>1</v>
      </c>
      <c r="Z181" s="176">
        <f t="shared" si="170"/>
        <v>0.24794952077586799</v>
      </c>
      <c r="AA181" s="176">
        <f t="shared" si="171"/>
        <v>0.24794952077586799</v>
      </c>
      <c r="AB181" s="176">
        <f t="shared" si="147"/>
        <v>0.24794952077586799</v>
      </c>
      <c r="AC181" s="177">
        <f t="shared" si="165"/>
        <v>1</v>
      </c>
    </row>
    <row r="182" spans="1:29" ht="42" customHeight="1" x14ac:dyDescent="0.25">
      <c r="A182" s="114" t="s">
        <v>509</v>
      </c>
      <c r="B182" s="43" t="s">
        <v>37</v>
      </c>
      <c r="C182" s="43">
        <v>10</v>
      </c>
      <c r="D182" s="43" t="s">
        <v>38</v>
      </c>
      <c r="E182" s="44" t="s">
        <v>268</v>
      </c>
      <c r="F182" s="45">
        <v>82951548959</v>
      </c>
      <c r="G182" s="45">
        <v>0</v>
      </c>
      <c r="H182" s="45">
        <v>0</v>
      </c>
      <c r="I182" s="45">
        <v>0</v>
      </c>
      <c r="J182" s="45">
        <v>0</v>
      </c>
      <c r="K182" s="45">
        <v>0</v>
      </c>
      <c r="L182" s="45">
        <f t="shared" si="155"/>
        <v>0</v>
      </c>
      <c r="M182" s="46">
        <f>+F182+L182</f>
        <v>82951548959</v>
      </c>
      <c r="N182" s="86">
        <f t="shared" si="166"/>
        <v>1.0396223819988035E-2</v>
      </c>
      <c r="O182" s="45">
        <v>0</v>
      </c>
      <c r="P182" s="45">
        <v>82951548959</v>
      </c>
      <c r="Q182" s="45">
        <f>M182-P182</f>
        <v>0</v>
      </c>
      <c r="R182" s="45">
        <v>82951548959</v>
      </c>
      <c r="S182" s="45">
        <f>+M182-R182</f>
        <v>0</v>
      </c>
      <c r="T182" s="45">
        <f>P182-R182</f>
        <v>0</v>
      </c>
      <c r="U182" s="45">
        <v>20567796812</v>
      </c>
      <c r="V182" s="45">
        <f>+R182-U182</f>
        <v>62383752147</v>
      </c>
      <c r="W182" s="45">
        <v>20567796812</v>
      </c>
      <c r="X182" s="48">
        <f>+U182-W182</f>
        <v>0</v>
      </c>
      <c r="Y182" s="54">
        <f t="shared" si="169"/>
        <v>1</v>
      </c>
      <c r="Z182" s="54">
        <f t="shared" si="170"/>
        <v>0.24794952077586799</v>
      </c>
      <c r="AA182" s="54">
        <f t="shared" si="171"/>
        <v>0.24794952077586799</v>
      </c>
      <c r="AB182" s="54">
        <f t="shared" si="147"/>
        <v>0.24794952077586799</v>
      </c>
      <c r="AC182" s="178">
        <f t="shared" si="165"/>
        <v>1</v>
      </c>
    </row>
    <row r="183" spans="1:29" ht="84.75" customHeight="1" x14ac:dyDescent="0.25">
      <c r="A183" s="113" t="s">
        <v>510</v>
      </c>
      <c r="B183" s="32" t="s">
        <v>37</v>
      </c>
      <c r="C183" s="32">
        <v>10</v>
      </c>
      <c r="D183" s="32" t="s">
        <v>38</v>
      </c>
      <c r="E183" s="39" t="s">
        <v>511</v>
      </c>
      <c r="F183" s="59">
        <f t="shared" ref="F183:K185" si="192">+F184</f>
        <v>221019698527</v>
      </c>
      <c r="G183" s="59">
        <f t="shared" si="192"/>
        <v>0</v>
      </c>
      <c r="H183" s="59">
        <f t="shared" si="192"/>
        <v>0</v>
      </c>
      <c r="I183" s="59">
        <f t="shared" si="192"/>
        <v>0</v>
      </c>
      <c r="J183" s="59">
        <f t="shared" si="192"/>
        <v>0</v>
      </c>
      <c r="K183" s="59">
        <f t="shared" si="192"/>
        <v>0</v>
      </c>
      <c r="L183" s="59">
        <f t="shared" si="155"/>
        <v>0</v>
      </c>
      <c r="M183" s="59">
        <f>+M184</f>
        <v>221019698527</v>
      </c>
      <c r="N183" s="323">
        <f t="shared" si="166"/>
        <v>2.7700148862183128E-2</v>
      </c>
      <c r="O183" s="59">
        <f t="shared" ref="O183:X185" si="193">+O184</f>
        <v>0</v>
      </c>
      <c r="P183" s="59">
        <f t="shared" si="193"/>
        <v>221019698527</v>
      </c>
      <c r="Q183" s="59">
        <f t="shared" si="193"/>
        <v>0</v>
      </c>
      <c r="R183" s="59">
        <f t="shared" si="193"/>
        <v>221019698527</v>
      </c>
      <c r="S183" s="59">
        <f t="shared" si="193"/>
        <v>0</v>
      </c>
      <c r="T183" s="59">
        <f t="shared" si="193"/>
        <v>0</v>
      </c>
      <c r="U183" s="59">
        <f t="shared" si="193"/>
        <v>67111310590</v>
      </c>
      <c r="V183" s="59">
        <f t="shared" si="193"/>
        <v>153908387937</v>
      </c>
      <c r="W183" s="59">
        <f t="shared" si="193"/>
        <v>67111310590</v>
      </c>
      <c r="X183" s="59">
        <f t="shared" si="193"/>
        <v>0</v>
      </c>
      <c r="Y183" s="176">
        <f t="shared" si="169"/>
        <v>1</v>
      </c>
      <c r="Z183" s="176">
        <f t="shared" si="170"/>
        <v>0.30364402375565458</v>
      </c>
      <c r="AA183" s="176">
        <f t="shared" si="171"/>
        <v>0.30364402375565458</v>
      </c>
      <c r="AB183" s="176">
        <f t="shared" si="147"/>
        <v>0.30364402375565458</v>
      </c>
      <c r="AC183" s="177">
        <f t="shared" si="165"/>
        <v>1</v>
      </c>
    </row>
    <row r="184" spans="1:29" ht="74.25" customHeight="1" x14ac:dyDescent="0.25">
      <c r="A184" s="113" t="s">
        <v>512</v>
      </c>
      <c r="B184" s="32" t="s">
        <v>37</v>
      </c>
      <c r="C184" s="32">
        <v>10</v>
      </c>
      <c r="D184" s="32" t="s">
        <v>38</v>
      </c>
      <c r="E184" s="39" t="s">
        <v>257</v>
      </c>
      <c r="F184" s="59">
        <f t="shared" si="192"/>
        <v>221019698527</v>
      </c>
      <c r="G184" s="59">
        <f t="shared" si="192"/>
        <v>0</v>
      </c>
      <c r="H184" s="59">
        <f t="shared" si="192"/>
        <v>0</v>
      </c>
      <c r="I184" s="59">
        <f t="shared" si="192"/>
        <v>0</v>
      </c>
      <c r="J184" s="59">
        <f t="shared" si="192"/>
        <v>0</v>
      </c>
      <c r="K184" s="59">
        <f t="shared" si="192"/>
        <v>0</v>
      </c>
      <c r="L184" s="59">
        <f t="shared" si="155"/>
        <v>0</v>
      </c>
      <c r="M184" s="59">
        <f>+M185</f>
        <v>221019698527</v>
      </c>
      <c r="N184" s="323">
        <f t="shared" si="166"/>
        <v>2.7700148862183128E-2</v>
      </c>
      <c r="O184" s="59">
        <f t="shared" si="193"/>
        <v>0</v>
      </c>
      <c r="P184" s="59">
        <f t="shared" si="193"/>
        <v>221019698527</v>
      </c>
      <c r="Q184" s="59">
        <f t="shared" si="193"/>
        <v>0</v>
      </c>
      <c r="R184" s="59">
        <f t="shared" si="193"/>
        <v>221019698527</v>
      </c>
      <c r="S184" s="59">
        <f t="shared" si="193"/>
        <v>0</v>
      </c>
      <c r="T184" s="59">
        <f t="shared" si="193"/>
        <v>0</v>
      </c>
      <c r="U184" s="59">
        <f t="shared" si="193"/>
        <v>67111310590</v>
      </c>
      <c r="V184" s="59">
        <f t="shared" si="193"/>
        <v>153908387937</v>
      </c>
      <c r="W184" s="59">
        <f t="shared" si="193"/>
        <v>67111310590</v>
      </c>
      <c r="X184" s="59">
        <f t="shared" si="193"/>
        <v>0</v>
      </c>
      <c r="Y184" s="176">
        <f t="shared" si="169"/>
        <v>1</v>
      </c>
      <c r="Z184" s="176">
        <f t="shared" si="170"/>
        <v>0.30364402375565458</v>
      </c>
      <c r="AA184" s="176">
        <f t="shared" si="171"/>
        <v>0.30364402375565458</v>
      </c>
      <c r="AB184" s="176">
        <f t="shared" si="147"/>
        <v>0.30364402375565458</v>
      </c>
      <c r="AC184" s="177">
        <f t="shared" si="165"/>
        <v>1</v>
      </c>
    </row>
    <row r="185" spans="1:29" ht="42" customHeight="1" x14ac:dyDescent="0.25">
      <c r="A185" s="113" t="s">
        <v>513</v>
      </c>
      <c r="B185" s="32" t="s">
        <v>37</v>
      </c>
      <c r="C185" s="32">
        <v>10</v>
      </c>
      <c r="D185" s="32" t="s">
        <v>38</v>
      </c>
      <c r="E185" s="39" t="s">
        <v>455</v>
      </c>
      <c r="F185" s="59">
        <f t="shared" si="192"/>
        <v>221019698527</v>
      </c>
      <c r="G185" s="59">
        <f t="shared" si="192"/>
        <v>0</v>
      </c>
      <c r="H185" s="59">
        <f t="shared" si="192"/>
        <v>0</v>
      </c>
      <c r="I185" s="59">
        <f t="shared" si="192"/>
        <v>0</v>
      </c>
      <c r="J185" s="59">
        <f t="shared" si="192"/>
        <v>0</v>
      </c>
      <c r="K185" s="59">
        <f t="shared" si="192"/>
        <v>0</v>
      </c>
      <c r="L185" s="59">
        <f t="shared" si="155"/>
        <v>0</v>
      </c>
      <c r="M185" s="59">
        <f>+M186</f>
        <v>221019698527</v>
      </c>
      <c r="N185" s="323">
        <f t="shared" si="166"/>
        <v>2.7700148862183128E-2</v>
      </c>
      <c r="O185" s="59">
        <f t="shared" si="193"/>
        <v>0</v>
      </c>
      <c r="P185" s="59">
        <f t="shared" si="193"/>
        <v>221019698527</v>
      </c>
      <c r="Q185" s="59">
        <f t="shared" si="193"/>
        <v>0</v>
      </c>
      <c r="R185" s="59">
        <f t="shared" si="193"/>
        <v>221019698527</v>
      </c>
      <c r="S185" s="59">
        <f t="shared" si="193"/>
        <v>0</v>
      </c>
      <c r="T185" s="59">
        <f t="shared" si="193"/>
        <v>0</v>
      </c>
      <c r="U185" s="59">
        <f t="shared" si="193"/>
        <v>67111310590</v>
      </c>
      <c r="V185" s="59">
        <f t="shared" si="193"/>
        <v>153908387937</v>
      </c>
      <c r="W185" s="59">
        <f t="shared" si="193"/>
        <v>67111310590</v>
      </c>
      <c r="X185" s="59">
        <f t="shared" si="193"/>
        <v>0</v>
      </c>
      <c r="Y185" s="176">
        <f t="shared" si="169"/>
        <v>1</v>
      </c>
      <c r="Z185" s="176">
        <f t="shared" si="170"/>
        <v>0.30364402375565458</v>
      </c>
      <c r="AA185" s="176">
        <f t="shared" si="171"/>
        <v>0.30364402375565458</v>
      </c>
      <c r="AB185" s="176">
        <f t="shared" ref="AB185:AB230" si="194">+U185/R185</f>
        <v>0.30364402375565458</v>
      </c>
      <c r="AC185" s="177">
        <f t="shared" si="165"/>
        <v>1</v>
      </c>
    </row>
    <row r="186" spans="1:29" ht="42" customHeight="1" x14ac:dyDescent="0.25">
      <c r="A186" s="114" t="s">
        <v>514</v>
      </c>
      <c r="B186" s="43" t="s">
        <v>37</v>
      </c>
      <c r="C186" s="43">
        <v>10</v>
      </c>
      <c r="D186" s="43" t="s">
        <v>38</v>
      </c>
      <c r="E186" s="44" t="s">
        <v>268</v>
      </c>
      <c r="F186" s="45">
        <v>221019698527</v>
      </c>
      <c r="G186" s="45">
        <v>0</v>
      </c>
      <c r="H186" s="45">
        <v>0</v>
      </c>
      <c r="I186" s="45">
        <v>0</v>
      </c>
      <c r="J186" s="45">
        <v>0</v>
      </c>
      <c r="K186" s="45">
        <v>0</v>
      </c>
      <c r="L186" s="45">
        <f t="shared" si="155"/>
        <v>0</v>
      </c>
      <c r="M186" s="46">
        <f>+F186+L186</f>
        <v>221019698527</v>
      </c>
      <c r="N186" s="86">
        <f t="shared" si="166"/>
        <v>2.7700148862183128E-2</v>
      </c>
      <c r="O186" s="45">
        <v>0</v>
      </c>
      <c r="P186" s="45">
        <v>221019698527</v>
      </c>
      <c r="Q186" s="45">
        <f>M186-P186</f>
        <v>0</v>
      </c>
      <c r="R186" s="45">
        <v>221019698527</v>
      </c>
      <c r="S186" s="45">
        <f>+M186-R186</f>
        <v>0</v>
      </c>
      <c r="T186" s="45">
        <f>P186-R186</f>
        <v>0</v>
      </c>
      <c r="U186" s="45">
        <v>67111310590</v>
      </c>
      <c r="V186" s="45">
        <f>+R186-U186</f>
        <v>153908387937</v>
      </c>
      <c r="W186" s="45">
        <v>67111310590</v>
      </c>
      <c r="X186" s="48">
        <f>+U186-W186</f>
        <v>0</v>
      </c>
      <c r="Y186" s="54">
        <f t="shared" si="169"/>
        <v>1</v>
      </c>
      <c r="Z186" s="54">
        <f t="shared" si="170"/>
        <v>0.30364402375565458</v>
      </c>
      <c r="AA186" s="54">
        <f t="shared" si="171"/>
        <v>0.30364402375565458</v>
      </c>
      <c r="AB186" s="54">
        <f t="shared" si="194"/>
        <v>0.30364402375565458</v>
      </c>
      <c r="AC186" s="178">
        <f t="shared" si="165"/>
        <v>1</v>
      </c>
    </row>
    <row r="187" spans="1:29" ht="63" customHeight="1" x14ac:dyDescent="0.25">
      <c r="A187" s="113" t="s">
        <v>515</v>
      </c>
      <c r="B187" s="32" t="s">
        <v>37</v>
      </c>
      <c r="C187" s="32">
        <v>10</v>
      </c>
      <c r="D187" s="32" t="s">
        <v>38</v>
      </c>
      <c r="E187" s="39" t="s">
        <v>516</v>
      </c>
      <c r="F187" s="59">
        <f t="shared" ref="F187:K189" si="195">+F188</f>
        <v>185800340558</v>
      </c>
      <c r="G187" s="59">
        <f t="shared" si="195"/>
        <v>0</v>
      </c>
      <c r="H187" s="59">
        <f t="shared" si="195"/>
        <v>0</v>
      </c>
      <c r="I187" s="59">
        <f t="shared" si="195"/>
        <v>0</v>
      </c>
      <c r="J187" s="59">
        <f t="shared" si="195"/>
        <v>0</v>
      </c>
      <c r="K187" s="59">
        <f t="shared" si="195"/>
        <v>0</v>
      </c>
      <c r="L187" s="59">
        <f t="shared" si="155"/>
        <v>0</v>
      </c>
      <c r="M187" s="59">
        <f>+M188</f>
        <v>185800340558</v>
      </c>
      <c r="N187" s="323">
        <f t="shared" si="166"/>
        <v>2.328614655798291E-2</v>
      </c>
      <c r="O187" s="59">
        <f t="shared" ref="O187:X189" si="196">+O188</f>
        <v>0</v>
      </c>
      <c r="P187" s="59">
        <f t="shared" si="196"/>
        <v>185800340558</v>
      </c>
      <c r="Q187" s="59">
        <f t="shared" si="196"/>
        <v>0</v>
      </c>
      <c r="R187" s="59">
        <f t="shared" si="196"/>
        <v>185800340558</v>
      </c>
      <c r="S187" s="59">
        <f t="shared" si="196"/>
        <v>0</v>
      </c>
      <c r="T187" s="59">
        <f t="shared" si="196"/>
        <v>0</v>
      </c>
      <c r="U187" s="59">
        <f t="shared" si="196"/>
        <v>65349904177</v>
      </c>
      <c r="V187" s="59">
        <f t="shared" si="196"/>
        <v>120450436381</v>
      </c>
      <c r="W187" s="59">
        <f t="shared" si="196"/>
        <v>65349904177</v>
      </c>
      <c r="X187" s="59">
        <f t="shared" si="196"/>
        <v>0</v>
      </c>
      <c r="Y187" s="176">
        <f t="shared" si="169"/>
        <v>1</v>
      </c>
      <c r="Z187" s="176">
        <f t="shared" si="170"/>
        <v>0.35172112161226193</v>
      </c>
      <c r="AA187" s="176">
        <f t="shared" si="171"/>
        <v>0.35172112161226193</v>
      </c>
      <c r="AB187" s="176">
        <f t="shared" si="194"/>
        <v>0.35172112161226193</v>
      </c>
      <c r="AC187" s="177">
        <f t="shared" si="165"/>
        <v>1</v>
      </c>
    </row>
    <row r="188" spans="1:29" ht="76.5" customHeight="1" x14ac:dyDescent="0.25">
      <c r="A188" s="113" t="s">
        <v>517</v>
      </c>
      <c r="B188" s="32" t="s">
        <v>37</v>
      </c>
      <c r="C188" s="32">
        <v>10</v>
      </c>
      <c r="D188" s="32" t="s">
        <v>38</v>
      </c>
      <c r="E188" s="39" t="s">
        <v>257</v>
      </c>
      <c r="F188" s="59">
        <f t="shared" si="195"/>
        <v>185800340558</v>
      </c>
      <c r="G188" s="59">
        <f t="shared" si="195"/>
        <v>0</v>
      </c>
      <c r="H188" s="59">
        <f t="shared" si="195"/>
        <v>0</v>
      </c>
      <c r="I188" s="59">
        <f t="shared" si="195"/>
        <v>0</v>
      </c>
      <c r="J188" s="59">
        <f t="shared" si="195"/>
        <v>0</v>
      </c>
      <c r="K188" s="59">
        <f t="shared" si="195"/>
        <v>0</v>
      </c>
      <c r="L188" s="59">
        <f t="shared" si="155"/>
        <v>0</v>
      </c>
      <c r="M188" s="59">
        <f>+M189</f>
        <v>185800340558</v>
      </c>
      <c r="N188" s="323">
        <f t="shared" si="166"/>
        <v>2.328614655798291E-2</v>
      </c>
      <c r="O188" s="59">
        <f t="shared" si="196"/>
        <v>0</v>
      </c>
      <c r="P188" s="59">
        <f t="shared" si="196"/>
        <v>185800340558</v>
      </c>
      <c r="Q188" s="59">
        <f t="shared" si="196"/>
        <v>0</v>
      </c>
      <c r="R188" s="59">
        <f t="shared" si="196"/>
        <v>185800340558</v>
      </c>
      <c r="S188" s="59">
        <f t="shared" si="196"/>
        <v>0</v>
      </c>
      <c r="T188" s="59">
        <f t="shared" si="196"/>
        <v>0</v>
      </c>
      <c r="U188" s="59">
        <f t="shared" si="196"/>
        <v>65349904177</v>
      </c>
      <c r="V188" s="59">
        <f t="shared" si="196"/>
        <v>120450436381</v>
      </c>
      <c r="W188" s="59">
        <f t="shared" si="196"/>
        <v>65349904177</v>
      </c>
      <c r="X188" s="59">
        <f t="shared" si="196"/>
        <v>0</v>
      </c>
      <c r="Y188" s="176">
        <f t="shared" si="169"/>
        <v>1</v>
      </c>
      <c r="Z188" s="176">
        <f t="shared" si="170"/>
        <v>0.35172112161226193</v>
      </c>
      <c r="AA188" s="176">
        <f t="shared" si="171"/>
        <v>0.35172112161226193</v>
      </c>
      <c r="AB188" s="176">
        <f t="shared" si="194"/>
        <v>0.35172112161226193</v>
      </c>
      <c r="AC188" s="177">
        <f t="shared" si="165"/>
        <v>1</v>
      </c>
    </row>
    <row r="189" spans="1:29" ht="42" customHeight="1" x14ac:dyDescent="0.25">
      <c r="A189" s="113" t="s">
        <v>518</v>
      </c>
      <c r="B189" s="32" t="s">
        <v>37</v>
      </c>
      <c r="C189" s="32">
        <v>10</v>
      </c>
      <c r="D189" s="32" t="s">
        <v>38</v>
      </c>
      <c r="E189" s="39" t="s">
        <v>455</v>
      </c>
      <c r="F189" s="59">
        <f t="shared" si="195"/>
        <v>185800340558</v>
      </c>
      <c r="G189" s="59">
        <f t="shared" si="195"/>
        <v>0</v>
      </c>
      <c r="H189" s="59">
        <f t="shared" si="195"/>
        <v>0</v>
      </c>
      <c r="I189" s="59">
        <f t="shared" si="195"/>
        <v>0</v>
      </c>
      <c r="J189" s="59">
        <f t="shared" si="195"/>
        <v>0</v>
      </c>
      <c r="K189" s="59">
        <f t="shared" si="195"/>
        <v>0</v>
      </c>
      <c r="L189" s="59">
        <f t="shared" ref="L189:L259" si="197">+G189-H189-I189+J189-K189</f>
        <v>0</v>
      </c>
      <c r="M189" s="59">
        <f>+M190</f>
        <v>185800340558</v>
      </c>
      <c r="N189" s="323">
        <f t="shared" si="166"/>
        <v>2.328614655798291E-2</v>
      </c>
      <c r="O189" s="59">
        <f t="shared" si="196"/>
        <v>0</v>
      </c>
      <c r="P189" s="59">
        <f t="shared" si="196"/>
        <v>185800340558</v>
      </c>
      <c r="Q189" s="59">
        <f t="shared" si="196"/>
        <v>0</v>
      </c>
      <c r="R189" s="59">
        <f t="shared" si="196"/>
        <v>185800340558</v>
      </c>
      <c r="S189" s="59">
        <f t="shared" si="196"/>
        <v>0</v>
      </c>
      <c r="T189" s="59">
        <f t="shared" si="196"/>
        <v>0</v>
      </c>
      <c r="U189" s="59">
        <f t="shared" si="196"/>
        <v>65349904177</v>
      </c>
      <c r="V189" s="59">
        <f t="shared" si="196"/>
        <v>120450436381</v>
      </c>
      <c r="W189" s="59">
        <f t="shared" si="196"/>
        <v>65349904177</v>
      </c>
      <c r="X189" s="59">
        <f t="shared" si="196"/>
        <v>0</v>
      </c>
      <c r="Y189" s="176">
        <f t="shared" si="169"/>
        <v>1</v>
      </c>
      <c r="Z189" s="176">
        <f t="shared" si="170"/>
        <v>0.35172112161226193</v>
      </c>
      <c r="AA189" s="176">
        <f t="shared" si="171"/>
        <v>0.35172112161226193</v>
      </c>
      <c r="AB189" s="176">
        <f t="shared" si="194"/>
        <v>0.35172112161226193</v>
      </c>
      <c r="AC189" s="177">
        <f t="shared" si="165"/>
        <v>1</v>
      </c>
    </row>
    <row r="190" spans="1:29" ht="42" customHeight="1" x14ac:dyDescent="0.25">
      <c r="A190" s="114" t="s">
        <v>519</v>
      </c>
      <c r="B190" s="124" t="s">
        <v>37</v>
      </c>
      <c r="C190" s="43">
        <v>10</v>
      </c>
      <c r="D190" s="43" t="s">
        <v>38</v>
      </c>
      <c r="E190" s="44" t="s">
        <v>268</v>
      </c>
      <c r="F190" s="45">
        <v>185800340558</v>
      </c>
      <c r="G190" s="45">
        <v>0</v>
      </c>
      <c r="H190" s="45">
        <v>0</v>
      </c>
      <c r="I190" s="45">
        <v>0</v>
      </c>
      <c r="J190" s="45">
        <v>0</v>
      </c>
      <c r="K190" s="45">
        <v>0</v>
      </c>
      <c r="L190" s="45">
        <f t="shared" si="197"/>
        <v>0</v>
      </c>
      <c r="M190" s="46">
        <f>+F190+L190</f>
        <v>185800340558</v>
      </c>
      <c r="N190" s="86">
        <f t="shared" si="166"/>
        <v>2.328614655798291E-2</v>
      </c>
      <c r="O190" s="45">
        <v>0</v>
      </c>
      <c r="P190" s="45">
        <v>185800340558</v>
      </c>
      <c r="Q190" s="45">
        <f>M190-P190</f>
        <v>0</v>
      </c>
      <c r="R190" s="45">
        <v>185800340558</v>
      </c>
      <c r="S190" s="45">
        <f>+M190-R190</f>
        <v>0</v>
      </c>
      <c r="T190" s="45">
        <f>P190-R190</f>
        <v>0</v>
      </c>
      <c r="U190" s="45">
        <v>65349904177</v>
      </c>
      <c r="V190" s="45">
        <f>+R190-U190</f>
        <v>120450436381</v>
      </c>
      <c r="W190" s="45">
        <v>65349904177</v>
      </c>
      <c r="X190" s="48">
        <f>+U190-W190</f>
        <v>0</v>
      </c>
      <c r="Y190" s="54">
        <f t="shared" si="169"/>
        <v>1</v>
      </c>
      <c r="Z190" s="54">
        <f t="shared" si="170"/>
        <v>0.35172112161226193</v>
      </c>
      <c r="AA190" s="54">
        <f t="shared" si="171"/>
        <v>0.35172112161226193</v>
      </c>
      <c r="AB190" s="54">
        <f t="shared" si="194"/>
        <v>0.35172112161226193</v>
      </c>
      <c r="AC190" s="178">
        <f t="shared" si="165"/>
        <v>1</v>
      </c>
    </row>
    <row r="191" spans="1:29" ht="81" customHeight="1" x14ac:dyDescent="0.25">
      <c r="A191" s="113" t="s">
        <v>520</v>
      </c>
      <c r="B191" s="32" t="s">
        <v>37</v>
      </c>
      <c r="C191" s="32">
        <v>10</v>
      </c>
      <c r="D191" s="32" t="s">
        <v>38</v>
      </c>
      <c r="E191" s="39" t="s">
        <v>521</v>
      </c>
      <c r="F191" s="59">
        <f t="shared" ref="F191:K193" si="198">+F192</f>
        <v>287710998062</v>
      </c>
      <c r="G191" s="59">
        <f t="shared" si="198"/>
        <v>0</v>
      </c>
      <c r="H191" s="59">
        <f t="shared" si="198"/>
        <v>0</v>
      </c>
      <c r="I191" s="59">
        <f t="shared" si="198"/>
        <v>0</v>
      </c>
      <c r="J191" s="59">
        <f t="shared" si="198"/>
        <v>0</v>
      </c>
      <c r="K191" s="59">
        <f t="shared" si="198"/>
        <v>0</v>
      </c>
      <c r="L191" s="59">
        <f t="shared" si="197"/>
        <v>0</v>
      </c>
      <c r="M191" s="59">
        <f>+M192</f>
        <v>287710998062</v>
      </c>
      <c r="N191" s="323">
        <f t="shared" si="166"/>
        <v>3.6058494010800142E-2</v>
      </c>
      <c r="O191" s="59">
        <f t="shared" ref="O191:X193" si="199">+O192</f>
        <v>0</v>
      </c>
      <c r="P191" s="59">
        <f t="shared" si="199"/>
        <v>287710998062</v>
      </c>
      <c r="Q191" s="59">
        <f t="shared" si="199"/>
        <v>0</v>
      </c>
      <c r="R191" s="59">
        <f t="shared" si="199"/>
        <v>287710998062</v>
      </c>
      <c r="S191" s="59">
        <f t="shared" si="199"/>
        <v>0</v>
      </c>
      <c r="T191" s="59">
        <f t="shared" si="199"/>
        <v>0</v>
      </c>
      <c r="U191" s="59">
        <f t="shared" si="199"/>
        <v>125576980029</v>
      </c>
      <c r="V191" s="59">
        <f t="shared" si="199"/>
        <v>162134018033</v>
      </c>
      <c r="W191" s="59">
        <f t="shared" si="199"/>
        <v>125576980029</v>
      </c>
      <c r="X191" s="59">
        <f t="shared" si="199"/>
        <v>0</v>
      </c>
      <c r="Y191" s="176">
        <f t="shared" si="169"/>
        <v>1</v>
      </c>
      <c r="Z191" s="176">
        <f t="shared" si="170"/>
        <v>0.43646916827954874</v>
      </c>
      <c r="AA191" s="176">
        <f t="shared" si="171"/>
        <v>0.43646916827954874</v>
      </c>
      <c r="AB191" s="176">
        <f t="shared" si="194"/>
        <v>0.43646916827954874</v>
      </c>
      <c r="AC191" s="177">
        <f t="shared" si="165"/>
        <v>1</v>
      </c>
    </row>
    <row r="192" spans="1:29" ht="81" customHeight="1" x14ac:dyDescent="0.25">
      <c r="A192" s="113" t="s">
        <v>522</v>
      </c>
      <c r="B192" s="32" t="s">
        <v>37</v>
      </c>
      <c r="C192" s="32">
        <v>10</v>
      </c>
      <c r="D192" s="32" t="s">
        <v>38</v>
      </c>
      <c r="E192" s="39" t="s">
        <v>257</v>
      </c>
      <c r="F192" s="59">
        <f t="shared" si="198"/>
        <v>287710998062</v>
      </c>
      <c r="G192" s="59">
        <f t="shared" si="198"/>
        <v>0</v>
      </c>
      <c r="H192" s="59">
        <f t="shared" si="198"/>
        <v>0</v>
      </c>
      <c r="I192" s="59">
        <f t="shared" si="198"/>
        <v>0</v>
      </c>
      <c r="J192" s="59">
        <f t="shared" si="198"/>
        <v>0</v>
      </c>
      <c r="K192" s="59">
        <f t="shared" si="198"/>
        <v>0</v>
      </c>
      <c r="L192" s="59">
        <f t="shared" si="197"/>
        <v>0</v>
      </c>
      <c r="M192" s="59">
        <f>+M193</f>
        <v>287710998062</v>
      </c>
      <c r="N192" s="323">
        <f t="shared" si="166"/>
        <v>3.6058494010800142E-2</v>
      </c>
      <c r="O192" s="59">
        <f t="shared" si="199"/>
        <v>0</v>
      </c>
      <c r="P192" s="59">
        <f t="shared" si="199"/>
        <v>287710998062</v>
      </c>
      <c r="Q192" s="59">
        <f t="shared" si="199"/>
        <v>0</v>
      </c>
      <c r="R192" s="59">
        <f t="shared" si="199"/>
        <v>287710998062</v>
      </c>
      <c r="S192" s="59">
        <f t="shared" si="199"/>
        <v>0</v>
      </c>
      <c r="T192" s="59">
        <f t="shared" si="199"/>
        <v>0</v>
      </c>
      <c r="U192" s="59">
        <f t="shared" si="199"/>
        <v>125576980029</v>
      </c>
      <c r="V192" s="59">
        <f t="shared" si="199"/>
        <v>162134018033</v>
      </c>
      <c r="W192" s="59">
        <f t="shared" si="199"/>
        <v>125576980029</v>
      </c>
      <c r="X192" s="59">
        <f t="shared" si="199"/>
        <v>0</v>
      </c>
      <c r="Y192" s="176">
        <f t="shared" si="169"/>
        <v>1</v>
      </c>
      <c r="Z192" s="176">
        <f t="shared" si="170"/>
        <v>0.43646916827954874</v>
      </c>
      <c r="AA192" s="176">
        <f t="shared" si="171"/>
        <v>0.43646916827954874</v>
      </c>
      <c r="AB192" s="176">
        <f t="shared" si="194"/>
        <v>0.43646916827954874</v>
      </c>
      <c r="AC192" s="177">
        <f t="shared" si="165"/>
        <v>1</v>
      </c>
    </row>
    <row r="193" spans="1:29" ht="42" customHeight="1" x14ac:dyDescent="0.25">
      <c r="A193" s="113" t="s">
        <v>523</v>
      </c>
      <c r="B193" s="32" t="s">
        <v>37</v>
      </c>
      <c r="C193" s="32">
        <v>10</v>
      </c>
      <c r="D193" s="32" t="s">
        <v>38</v>
      </c>
      <c r="E193" s="39" t="s">
        <v>455</v>
      </c>
      <c r="F193" s="59">
        <f t="shared" si="198"/>
        <v>287710998062</v>
      </c>
      <c r="G193" s="59">
        <f t="shared" si="198"/>
        <v>0</v>
      </c>
      <c r="H193" s="59">
        <f t="shared" si="198"/>
        <v>0</v>
      </c>
      <c r="I193" s="59">
        <f t="shared" si="198"/>
        <v>0</v>
      </c>
      <c r="J193" s="59">
        <f t="shared" si="198"/>
        <v>0</v>
      </c>
      <c r="K193" s="59">
        <f t="shared" si="198"/>
        <v>0</v>
      </c>
      <c r="L193" s="59">
        <f t="shared" si="197"/>
        <v>0</v>
      </c>
      <c r="M193" s="59">
        <f>+M194</f>
        <v>287710998062</v>
      </c>
      <c r="N193" s="323">
        <f t="shared" si="166"/>
        <v>3.6058494010800142E-2</v>
      </c>
      <c r="O193" s="59">
        <f t="shared" si="199"/>
        <v>0</v>
      </c>
      <c r="P193" s="59">
        <f t="shared" si="199"/>
        <v>287710998062</v>
      </c>
      <c r="Q193" s="59">
        <f t="shared" si="199"/>
        <v>0</v>
      </c>
      <c r="R193" s="59">
        <f t="shared" si="199"/>
        <v>287710998062</v>
      </c>
      <c r="S193" s="59">
        <f t="shared" si="199"/>
        <v>0</v>
      </c>
      <c r="T193" s="59">
        <f t="shared" si="199"/>
        <v>0</v>
      </c>
      <c r="U193" s="59">
        <f t="shared" si="199"/>
        <v>125576980029</v>
      </c>
      <c r="V193" s="59">
        <f t="shared" si="199"/>
        <v>162134018033</v>
      </c>
      <c r="W193" s="59">
        <f t="shared" si="199"/>
        <v>125576980029</v>
      </c>
      <c r="X193" s="59">
        <f t="shared" si="199"/>
        <v>0</v>
      </c>
      <c r="Y193" s="176">
        <f t="shared" si="169"/>
        <v>1</v>
      </c>
      <c r="Z193" s="176">
        <f t="shared" si="170"/>
        <v>0.43646916827954874</v>
      </c>
      <c r="AA193" s="176">
        <f t="shared" si="171"/>
        <v>0.43646916827954874</v>
      </c>
      <c r="AB193" s="176">
        <f t="shared" si="194"/>
        <v>0.43646916827954874</v>
      </c>
      <c r="AC193" s="177">
        <f t="shared" si="165"/>
        <v>1</v>
      </c>
    </row>
    <row r="194" spans="1:29" ht="42" customHeight="1" x14ac:dyDescent="0.25">
      <c r="A194" s="114" t="s">
        <v>524</v>
      </c>
      <c r="B194" s="43" t="s">
        <v>37</v>
      </c>
      <c r="C194" s="43">
        <v>10</v>
      </c>
      <c r="D194" s="43" t="s">
        <v>38</v>
      </c>
      <c r="E194" s="44" t="s">
        <v>268</v>
      </c>
      <c r="F194" s="45">
        <v>287710998062</v>
      </c>
      <c r="G194" s="45">
        <v>0</v>
      </c>
      <c r="H194" s="45">
        <v>0</v>
      </c>
      <c r="I194" s="45">
        <v>0</v>
      </c>
      <c r="J194" s="45">
        <v>0</v>
      </c>
      <c r="K194" s="45">
        <v>0</v>
      </c>
      <c r="L194" s="45">
        <f t="shared" si="197"/>
        <v>0</v>
      </c>
      <c r="M194" s="46">
        <f>+F194+L194</f>
        <v>287710998062</v>
      </c>
      <c r="N194" s="86">
        <f t="shared" si="166"/>
        <v>3.6058494010800142E-2</v>
      </c>
      <c r="O194" s="45">
        <v>0</v>
      </c>
      <c r="P194" s="45">
        <v>287710998062</v>
      </c>
      <c r="Q194" s="45">
        <f>M194-P194</f>
        <v>0</v>
      </c>
      <c r="R194" s="45">
        <v>287710998062</v>
      </c>
      <c r="S194" s="45">
        <f>+M194-R194</f>
        <v>0</v>
      </c>
      <c r="T194" s="45">
        <f>P194-R194</f>
        <v>0</v>
      </c>
      <c r="U194" s="45">
        <v>125576980029</v>
      </c>
      <c r="V194" s="45">
        <f>+R194-U194</f>
        <v>162134018033</v>
      </c>
      <c r="W194" s="45">
        <v>125576980029</v>
      </c>
      <c r="X194" s="48">
        <f>+U194-W194</f>
        <v>0</v>
      </c>
      <c r="Y194" s="54">
        <f t="shared" si="169"/>
        <v>1</v>
      </c>
      <c r="Z194" s="54">
        <f t="shared" si="170"/>
        <v>0.43646916827954874</v>
      </c>
      <c r="AA194" s="54">
        <f t="shared" si="171"/>
        <v>0.43646916827954874</v>
      </c>
      <c r="AB194" s="54">
        <f t="shared" si="194"/>
        <v>0.43646916827954874</v>
      </c>
      <c r="AC194" s="178">
        <f t="shared" si="165"/>
        <v>1</v>
      </c>
    </row>
    <row r="195" spans="1:29" ht="78.75" customHeight="1" x14ac:dyDescent="0.25">
      <c r="A195" s="113" t="s">
        <v>525</v>
      </c>
      <c r="B195" s="32" t="s">
        <v>37</v>
      </c>
      <c r="C195" s="32">
        <v>10</v>
      </c>
      <c r="D195" s="32" t="s">
        <v>38</v>
      </c>
      <c r="E195" s="39" t="s">
        <v>526</v>
      </c>
      <c r="F195" s="59">
        <f t="shared" ref="F195:K197" si="200">+F196</f>
        <v>346789396196</v>
      </c>
      <c r="G195" s="59">
        <f t="shared" si="200"/>
        <v>0</v>
      </c>
      <c r="H195" s="59">
        <f t="shared" si="200"/>
        <v>0</v>
      </c>
      <c r="I195" s="59">
        <f t="shared" si="200"/>
        <v>0</v>
      </c>
      <c r="J195" s="59">
        <f t="shared" si="200"/>
        <v>0</v>
      </c>
      <c r="K195" s="59">
        <f t="shared" si="200"/>
        <v>0</v>
      </c>
      <c r="L195" s="59">
        <f t="shared" si="197"/>
        <v>0</v>
      </c>
      <c r="M195" s="59">
        <f>+M196</f>
        <v>346789396196</v>
      </c>
      <c r="N195" s="323">
        <f t="shared" si="166"/>
        <v>4.3462722836364334E-2</v>
      </c>
      <c r="O195" s="59">
        <f t="shared" ref="O195:X197" si="201">+O196</f>
        <v>0</v>
      </c>
      <c r="P195" s="59">
        <f t="shared" si="201"/>
        <v>346789396196</v>
      </c>
      <c r="Q195" s="59">
        <f t="shared" si="201"/>
        <v>0</v>
      </c>
      <c r="R195" s="59">
        <f t="shared" si="201"/>
        <v>346789396196</v>
      </c>
      <c r="S195" s="59">
        <f t="shared" si="201"/>
        <v>0</v>
      </c>
      <c r="T195" s="59">
        <f t="shared" si="201"/>
        <v>0</v>
      </c>
      <c r="U195" s="59">
        <f t="shared" si="201"/>
        <v>116840067369</v>
      </c>
      <c r="V195" s="59">
        <f t="shared" si="201"/>
        <v>229949328827</v>
      </c>
      <c r="W195" s="59">
        <f t="shared" si="201"/>
        <v>116840067369</v>
      </c>
      <c r="X195" s="59">
        <f t="shared" si="201"/>
        <v>0</v>
      </c>
      <c r="Y195" s="176">
        <f t="shared" si="169"/>
        <v>1</v>
      </c>
      <c r="Z195" s="176">
        <f t="shared" si="170"/>
        <v>0.33691937715120851</v>
      </c>
      <c r="AA195" s="176">
        <f t="shared" si="171"/>
        <v>0.33691937715120851</v>
      </c>
      <c r="AB195" s="176">
        <f t="shared" si="194"/>
        <v>0.33691937715120851</v>
      </c>
      <c r="AC195" s="177">
        <f t="shared" si="165"/>
        <v>1</v>
      </c>
    </row>
    <row r="196" spans="1:29" ht="78.75" customHeight="1" x14ac:dyDescent="0.25">
      <c r="A196" s="113" t="s">
        <v>527</v>
      </c>
      <c r="B196" s="32" t="s">
        <v>37</v>
      </c>
      <c r="C196" s="32">
        <v>10</v>
      </c>
      <c r="D196" s="32" t="s">
        <v>38</v>
      </c>
      <c r="E196" s="39" t="s">
        <v>257</v>
      </c>
      <c r="F196" s="59">
        <f t="shared" si="200"/>
        <v>346789396196</v>
      </c>
      <c r="G196" s="59">
        <f t="shared" si="200"/>
        <v>0</v>
      </c>
      <c r="H196" s="59">
        <f t="shared" si="200"/>
        <v>0</v>
      </c>
      <c r="I196" s="59">
        <f t="shared" si="200"/>
        <v>0</v>
      </c>
      <c r="J196" s="59">
        <f t="shared" si="200"/>
        <v>0</v>
      </c>
      <c r="K196" s="59">
        <f t="shared" si="200"/>
        <v>0</v>
      </c>
      <c r="L196" s="59">
        <f t="shared" si="197"/>
        <v>0</v>
      </c>
      <c r="M196" s="59">
        <f>+M197</f>
        <v>346789396196</v>
      </c>
      <c r="N196" s="323">
        <f t="shared" si="166"/>
        <v>4.3462722836364334E-2</v>
      </c>
      <c r="O196" s="59">
        <f t="shared" si="201"/>
        <v>0</v>
      </c>
      <c r="P196" s="59">
        <f t="shared" si="201"/>
        <v>346789396196</v>
      </c>
      <c r="Q196" s="59">
        <f t="shared" si="201"/>
        <v>0</v>
      </c>
      <c r="R196" s="59">
        <f t="shared" si="201"/>
        <v>346789396196</v>
      </c>
      <c r="S196" s="59">
        <f t="shared" si="201"/>
        <v>0</v>
      </c>
      <c r="T196" s="59">
        <f t="shared" si="201"/>
        <v>0</v>
      </c>
      <c r="U196" s="59">
        <f t="shared" si="201"/>
        <v>116840067369</v>
      </c>
      <c r="V196" s="59">
        <f t="shared" si="201"/>
        <v>229949328827</v>
      </c>
      <c r="W196" s="59">
        <f t="shared" si="201"/>
        <v>116840067369</v>
      </c>
      <c r="X196" s="59">
        <f t="shared" si="201"/>
        <v>0</v>
      </c>
      <c r="Y196" s="176">
        <f t="shared" si="169"/>
        <v>1</v>
      </c>
      <c r="Z196" s="176">
        <f t="shared" si="170"/>
        <v>0.33691937715120851</v>
      </c>
      <c r="AA196" s="176">
        <f t="shared" si="171"/>
        <v>0.33691937715120851</v>
      </c>
      <c r="AB196" s="176">
        <f t="shared" si="194"/>
        <v>0.33691937715120851</v>
      </c>
      <c r="AC196" s="177">
        <f t="shared" si="165"/>
        <v>1</v>
      </c>
    </row>
    <row r="197" spans="1:29" ht="42" customHeight="1" x14ac:dyDescent="0.25">
      <c r="A197" s="113" t="s">
        <v>528</v>
      </c>
      <c r="B197" s="32" t="s">
        <v>37</v>
      </c>
      <c r="C197" s="32">
        <v>10</v>
      </c>
      <c r="D197" s="32" t="s">
        <v>38</v>
      </c>
      <c r="E197" s="39" t="s">
        <v>455</v>
      </c>
      <c r="F197" s="59">
        <f t="shared" si="200"/>
        <v>346789396196</v>
      </c>
      <c r="G197" s="59">
        <f t="shared" si="200"/>
        <v>0</v>
      </c>
      <c r="H197" s="59">
        <f t="shared" si="200"/>
        <v>0</v>
      </c>
      <c r="I197" s="59">
        <f t="shared" si="200"/>
        <v>0</v>
      </c>
      <c r="J197" s="59">
        <f t="shared" si="200"/>
        <v>0</v>
      </c>
      <c r="K197" s="59">
        <f t="shared" si="200"/>
        <v>0</v>
      </c>
      <c r="L197" s="59">
        <f t="shared" si="197"/>
        <v>0</v>
      </c>
      <c r="M197" s="59">
        <f>+M198</f>
        <v>346789396196</v>
      </c>
      <c r="N197" s="323">
        <f t="shared" si="166"/>
        <v>4.3462722836364334E-2</v>
      </c>
      <c r="O197" s="59">
        <f t="shared" si="201"/>
        <v>0</v>
      </c>
      <c r="P197" s="59">
        <f t="shared" si="201"/>
        <v>346789396196</v>
      </c>
      <c r="Q197" s="59">
        <f t="shared" si="201"/>
        <v>0</v>
      </c>
      <c r="R197" s="59">
        <f t="shared" si="201"/>
        <v>346789396196</v>
      </c>
      <c r="S197" s="59">
        <f t="shared" si="201"/>
        <v>0</v>
      </c>
      <c r="T197" s="59">
        <f t="shared" si="201"/>
        <v>0</v>
      </c>
      <c r="U197" s="59">
        <f t="shared" si="201"/>
        <v>116840067369</v>
      </c>
      <c r="V197" s="59">
        <f t="shared" si="201"/>
        <v>229949328827</v>
      </c>
      <c r="W197" s="59">
        <f t="shared" si="201"/>
        <v>116840067369</v>
      </c>
      <c r="X197" s="59">
        <f t="shared" si="201"/>
        <v>0</v>
      </c>
      <c r="Y197" s="176">
        <f t="shared" si="169"/>
        <v>1</v>
      </c>
      <c r="Z197" s="176">
        <f t="shared" si="170"/>
        <v>0.33691937715120851</v>
      </c>
      <c r="AA197" s="176">
        <f t="shared" si="171"/>
        <v>0.33691937715120851</v>
      </c>
      <c r="AB197" s="176">
        <f t="shared" si="194"/>
        <v>0.33691937715120851</v>
      </c>
      <c r="AC197" s="177">
        <f t="shared" si="165"/>
        <v>1</v>
      </c>
    </row>
    <row r="198" spans="1:29" ht="42" customHeight="1" x14ac:dyDescent="0.25">
      <c r="A198" s="114" t="s">
        <v>529</v>
      </c>
      <c r="B198" s="43" t="s">
        <v>37</v>
      </c>
      <c r="C198" s="43">
        <v>10</v>
      </c>
      <c r="D198" s="43" t="s">
        <v>38</v>
      </c>
      <c r="E198" s="44" t="s">
        <v>268</v>
      </c>
      <c r="F198" s="45">
        <v>346789396196</v>
      </c>
      <c r="G198" s="45">
        <v>0</v>
      </c>
      <c r="H198" s="45">
        <v>0</v>
      </c>
      <c r="I198" s="45">
        <v>0</v>
      </c>
      <c r="J198" s="45">
        <v>0</v>
      </c>
      <c r="K198" s="45">
        <v>0</v>
      </c>
      <c r="L198" s="45">
        <f t="shared" si="197"/>
        <v>0</v>
      </c>
      <c r="M198" s="46">
        <f>+F198+L198</f>
        <v>346789396196</v>
      </c>
      <c r="N198" s="86">
        <f t="shared" si="166"/>
        <v>4.3462722836364334E-2</v>
      </c>
      <c r="O198" s="45">
        <v>0</v>
      </c>
      <c r="P198" s="45">
        <v>346789396196</v>
      </c>
      <c r="Q198" s="45">
        <f>M198-P198</f>
        <v>0</v>
      </c>
      <c r="R198" s="45">
        <v>346789396196</v>
      </c>
      <c r="S198" s="45">
        <f>+M198-R198</f>
        <v>0</v>
      </c>
      <c r="T198" s="45">
        <f>P198-R198</f>
        <v>0</v>
      </c>
      <c r="U198" s="45">
        <v>116840067369</v>
      </c>
      <c r="V198" s="45">
        <f>+R198-U198</f>
        <v>229949328827</v>
      </c>
      <c r="W198" s="45">
        <v>116840067369</v>
      </c>
      <c r="X198" s="48">
        <f>+U198-W198</f>
        <v>0</v>
      </c>
      <c r="Y198" s="54">
        <f t="shared" si="169"/>
        <v>1</v>
      </c>
      <c r="Z198" s="54">
        <f t="shared" si="170"/>
        <v>0.33691937715120851</v>
      </c>
      <c r="AA198" s="54">
        <f t="shared" si="171"/>
        <v>0.33691937715120851</v>
      </c>
      <c r="AB198" s="54">
        <f t="shared" si="194"/>
        <v>0.33691937715120851</v>
      </c>
      <c r="AC198" s="178">
        <f t="shared" si="165"/>
        <v>1</v>
      </c>
    </row>
    <row r="199" spans="1:29" ht="84" customHeight="1" x14ac:dyDescent="0.25">
      <c r="A199" s="113" t="s">
        <v>530</v>
      </c>
      <c r="B199" s="32" t="s">
        <v>37</v>
      </c>
      <c r="C199" s="32">
        <v>10</v>
      </c>
      <c r="D199" s="32" t="s">
        <v>38</v>
      </c>
      <c r="E199" s="39" t="s">
        <v>531</v>
      </c>
      <c r="F199" s="59">
        <f t="shared" ref="F199:K201" si="202">+F200</f>
        <v>185507978705</v>
      </c>
      <c r="G199" s="59">
        <f t="shared" si="202"/>
        <v>0</v>
      </c>
      <c r="H199" s="59">
        <f t="shared" si="202"/>
        <v>0</v>
      </c>
      <c r="I199" s="59">
        <f t="shared" si="202"/>
        <v>0</v>
      </c>
      <c r="J199" s="59">
        <f t="shared" si="202"/>
        <v>0</v>
      </c>
      <c r="K199" s="59">
        <f t="shared" si="202"/>
        <v>0</v>
      </c>
      <c r="L199" s="59">
        <f t="shared" si="197"/>
        <v>0</v>
      </c>
      <c r="M199" s="59">
        <f>+M200</f>
        <v>185507978705</v>
      </c>
      <c r="N199" s="323">
        <f t="shared" si="166"/>
        <v>2.3249505177582445E-2</v>
      </c>
      <c r="O199" s="59">
        <f t="shared" ref="O199:X201" si="203">+O200</f>
        <v>0</v>
      </c>
      <c r="P199" s="59">
        <f t="shared" si="203"/>
        <v>185507978705</v>
      </c>
      <c r="Q199" s="59">
        <f t="shared" si="203"/>
        <v>0</v>
      </c>
      <c r="R199" s="59">
        <f t="shared" si="203"/>
        <v>185507978705</v>
      </c>
      <c r="S199" s="59">
        <f t="shared" si="203"/>
        <v>0</v>
      </c>
      <c r="T199" s="59">
        <f t="shared" si="203"/>
        <v>0</v>
      </c>
      <c r="U199" s="59">
        <f t="shared" si="203"/>
        <v>79269234399</v>
      </c>
      <c r="V199" s="59">
        <f t="shared" si="203"/>
        <v>106238744306</v>
      </c>
      <c r="W199" s="59">
        <f t="shared" si="203"/>
        <v>79269234399</v>
      </c>
      <c r="X199" s="59">
        <f t="shared" si="203"/>
        <v>0</v>
      </c>
      <c r="Y199" s="176">
        <f t="shared" si="169"/>
        <v>1</v>
      </c>
      <c r="Z199" s="176">
        <f t="shared" si="170"/>
        <v>0.42730902979141488</v>
      </c>
      <c r="AA199" s="176">
        <f t="shared" si="171"/>
        <v>0.42730902979141488</v>
      </c>
      <c r="AB199" s="176">
        <f t="shared" si="194"/>
        <v>0.42730902979141488</v>
      </c>
      <c r="AC199" s="177">
        <f t="shared" ref="AC199:AC230" si="204">+W199/U199</f>
        <v>1</v>
      </c>
    </row>
    <row r="200" spans="1:29" ht="84" customHeight="1" x14ac:dyDescent="0.25">
      <c r="A200" s="113" t="s">
        <v>532</v>
      </c>
      <c r="B200" s="32" t="s">
        <v>37</v>
      </c>
      <c r="C200" s="32">
        <v>10</v>
      </c>
      <c r="D200" s="32" t="s">
        <v>38</v>
      </c>
      <c r="E200" s="39" t="s">
        <v>257</v>
      </c>
      <c r="F200" s="59">
        <f t="shared" si="202"/>
        <v>185507978705</v>
      </c>
      <c r="G200" s="59">
        <f t="shared" si="202"/>
        <v>0</v>
      </c>
      <c r="H200" s="59">
        <f t="shared" si="202"/>
        <v>0</v>
      </c>
      <c r="I200" s="59">
        <f t="shared" si="202"/>
        <v>0</v>
      </c>
      <c r="J200" s="59">
        <f t="shared" si="202"/>
        <v>0</v>
      </c>
      <c r="K200" s="59">
        <f t="shared" si="202"/>
        <v>0</v>
      </c>
      <c r="L200" s="59">
        <f t="shared" si="197"/>
        <v>0</v>
      </c>
      <c r="M200" s="59">
        <f>+M201</f>
        <v>185507978705</v>
      </c>
      <c r="N200" s="323">
        <f t="shared" si="166"/>
        <v>2.3249505177582445E-2</v>
      </c>
      <c r="O200" s="59">
        <f t="shared" si="203"/>
        <v>0</v>
      </c>
      <c r="P200" s="59">
        <f t="shared" si="203"/>
        <v>185507978705</v>
      </c>
      <c r="Q200" s="59">
        <f t="shared" si="203"/>
        <v>0</v>
      </c>
      <c r="R200" s="59">
        <f t="shared" si="203"/>
        <v>185507978705</v>
      </c>
      <c r="S200" s="59">
        <f t="shared" si="203"/>
        <v>0</v>
      </c>
      <c r="T200" s="59">
        <f t="shared" si="203"/>
        <v>0</v>
      </c>
      <c r="U200" s="59">
        <f t="shared" si="203"/>
        <v>79269234399</v>
      </c>
      <c r="V200" s="59">
        <f t="shared" si="203"/>
        <v>106238744306</v>
      </c>
      <c r="W200" s="59">
        <f t="shared" si="203"/>
        <v>79269234399</v>
      </c>
      <c r="X200" s="59">
        <f t="shared" si="203"/>
        <v>0</v>
      </c>
      <c r="Y200" s="176">
        <f t="shared" si="169"/>
        <v>1</v>
      </c>
      <c r="Z200" s="176">
        <f t="shared" si="170"/>
        <v>0.42730902979141488</v>
      </c>
      <c r="AA200" s="176">
        <f t="shared" si="171"/>
        <v>0.42730902979141488</v>
      </c>
      <c r="AB200" s="176">
        <f t="shared" si="194"/>
        <v>0.42730902979141488</v>
      </c>
      <c r="AC200" s="177">
        <f t="shared" si="204"/>
        <v>1</v>
      </c>
    </row>
    <row r="201" spans="1:29" ht="42" customHeight="1" x14ac:dyDescent="0.25">
      <c r="A201" s="113" t="s">
        <v>533</v>
      </c>
      <c r="B201" s="32" t="s">
        <v>37</v>
      </c>
      <c r="C201" s="32">
        <v>10</v>
      </c>
      <c r="D201" s="32" t="s">
        <v>38</v>
      </c>
      <c r="E201" s="39" t="s">
        <v>455</v>
      </c>
      <c r="F201" s="59">
        <f t="shared" si="202"/>
        <v>185507978705</v>
      </c>
      <c r="G201" s="59">
        <f t="shared" si="202"/>
        <v>0</v>
      </c>
      <c r="H201" s="59">
        <f t="shared" si="202"/>
        <v>0</v>
      </c>
      <c r="I201" s="59">
        <f t="shared" si="202"/>
        <v>0</v>
      </c>
      <c r="J201" s="59">
        <f t="shared" si="202"/>
        <v>0</v>
      </c>
      <c r="K201" s="59">
        <f t="shared" si="202"/>
        <v>0</v>
      </c>
      <c r="L201" s="59">
        <f t="shared" si="197"/>
        <v>0</v>
      </c>
      <c r="M201" s="59">
        <f>+M202</f>
        <v>185507978705</v>
      </c>
      <c r="N201" s="323">
        <f t="shared" ref="N201:N264" si="205">M201/$M$311</f>
        <v>2.3249505177582445E-2</v>
      </c>
      <c r="O201" s="59">
        <f t="shared" si="203"/>
        <v>0</v>
      </c>
      <c r="P201" s="59">
        <f t="shared" si="203"/>
        <v>185507978705</v>
      </c>
      <c r="Q201" s="59">
        <f t="shared" si="203"/>
        <v>0</v>
      </c>
      <c r="R201" s="59">
        <f t="shared" si="203"/>
        <v>185507978705</v>
      </c>
      <c r="S201" s="59">
        <f t="shared" si="203"/>
        <v>0</v>
      </c>
      <c r="T201" s="59">
        <f t="shared" si="203"/>
        <v>0</v>
      </c>
      <c r="U201" s="59">
        <f t="shared" si="203"/>
        <v>79269234399</v>
      </c>
      <c r="V201" s="59">
        <f t="shared" si="203"/>
        <v>106238744306</v>
      </c>
      <c r="W201" s="59">
        <f t="shared" si="203"/>
        <v>79269234399</v>
      </c>
      <c r="X201" s="59">
        <f t="shared" si="203"/>
        <v>0</v>
      </c>
      <c r="Y201" s="176">
        <f t="shared" si="169"/>
        <v>1</v>
      </c>
      <c r="Z201" s="176">
        <f t="shared" si="170"/>
        <v>0.42730902979141488</v>
      </c>
      <c r="AA201" s="176">
        <f t="shared" si="171"/>
        <v>0.42730902979141488</v>
      </c>
      <c r="AB201" s="176">
        <f t="shared" si="194"/>
        <v>0.42730902979141488</v>
      </c>
      <c r="AC201" s="177">
        <f t="shared" si="204"/>
        <v>1</v>
      </c>
    </row>
    <row r="202" spans="1:29" ht="42" customHeight="1" x14ac:dyDescent="0.25">
      <c r="A202" s="114" t="s">
        <v>534</v>
      </c>
      <c r="B202" s="43" t="s">
        <v>37</v>
      </c>
      <c r="C202" s="43">
        <v>10</v>
      </c>
      <c r="D202" s="43" t="s">
        <v>38</v>
      </c>
      <c r="E202" s="44" t="s">
        <v>268</v>
      </c>
      <c r="F202" s="45">
        <v>185507978705</v>
      </c>
      <c r="G202" s="45">
        <v>0</v>
      </c>
      <c r="H202" s="45">
        <v>0</v>
      </c>
      <c r="I202" s="45">
        <v>0</v>
      </c>
      <c r="J202" s="45">
        <v>0</v>
      </c>
      <c r="K202" s="45">
        <v>0</v>
      </c>
      <c r="L202" s="45">
        <f t="shared" si="197"/>
        <v>0</v>
      </c>
      <c r="M202" s="46">
        <f>+F202+L202</f>
        <v>185507978705</v>
      </c>
      <c r="N202" s="86">
        <f t="shared" si="205"/>
        <v>2.3249505177582445E-2</v>
      </c>
      <c r="O202" s="45">
        <v>0</v>
      </c>
      <c r="P202" s="45">
        <v>185507978705</v>
      </c>
      <c r="Q202" s="45">
        <f>M202-P202</f>
        <v>0</v>
      </c>
      <c r="R202" s="45">
        <v>185507978705</v>
      </c>
      <c r="S202" s="45">
        <f>+M202-R202</f>
        <v>0</v>
      </c>
      <c r="T202" s="45">
        <f>P202-R202</f>
        <v>0</v>
      </c>
      <c r="U202" s="45">
        <v>79269234399</v>
      </c>
      <c r="V202" s="45">
        <f>+R202-U202</f>
        <v>106238744306</v>
      </c>
      <c r="W202" s="45">
        <v>79269234399</v>
      </c>
      <c r="X202" s="48">
        <f>+U202-W202</f>
        <v>0</v>
      </c>
      <c r="Y202" s="54">
        <f t="shared" si="169"/>
        <v>1</v>
      </c>
      <c r="Z202" s="54">
        <f t="shared" si="170"/>
        <v>0.42730902979141488</v>
      </c>
      <c r="AA202" s="54">
        <f t="shared" si="171"/>
        <v>0.42730902979141488</v>
      </c>
      <c r="AB202" s="54">
        <f t="shared" si="194"/>
        <v>0.42730902979141488</v>
      </c>
      <c r="AC202" s="178">
        <f t="shared" si="204"/>
        <v>1</v>
      </c>
    </row>
    <row r="203" spans="1:29" ht="69.75" customHeight="1" x14ac:dyDescent="0.25">
      <c r="A203" s="113" t="s">
        <v>535</v>
      </c>
      <c r="B203" s="32" t="s">
        <v>37</v>
      </c>
      <c r="C203" s="32">
        <v>10</v>
      </c>
      <c r="D203" s="32" t="s">
        <v>38</v>
      </c>
      <c r="E203" s="39" t="s">
        <v>536</v>
      </c>
      <c r="F203" s="59">
        <f t="shared" ref="F203:K205" si="206">+F204</f>
        <v>426796535893</v>
      </c>
      <c r="G203" s="59">
        <f t="shared" si="206"/>
        <v>0</v>
      </c>
      <c r="H203" s="59">
        <f t="shared" si="206"/>
        <v>0</v>
      </c>
      <c r="I203" s="59">
        <f t="shared" si="206"/>
        <v>0</v>
      </c>
      <c r="J203" s="59">
        <f t="shared" si="206"/>
        <v>0</v>
      </c>
      <c r="K203" s="59">
        <f t="shared" si="206"/>
        <v>0</v>
      </c>
      <c r="L203" s="59">
        <f t="shared" si="197"/>
        <v>0</v>
      </c>
      <c r="M203" s="59">
        <f>+M204</f>
        <v>426796535893</v>
      </c>
      <c r="N203" s="323">
        <f t="shared" si="205"/>
        <v>5.3489927173418696E-2</v>
      </c>
      <c r="O203" s="59">
        <f t="shared" ref="O203:X205" si="207">+O204</f>
        <v>0</v>
      </c>
      <c r="P203" s="59">
        <f t="shared" si="207"/>
        <v>426796535893</v>
      </c>
      <c r="Q203" s="59">
        <f t="shared" si="207"/>
        <v>0</v>
      </c>
      <c r="R203" s="59">
        <f t="shared" si="207"/>
        <v>426796535893</v>
      </c>
      <c r="S203" s="59">
        <f t="shared" si="207"/>
        <v>0</v>
      </c>
      <c r="T203" s="59">
        <f t="shared" si="207"/>
        <v>0</v>
      </c>
      <c r="U203" s="59">
        <f t="shared" si="207"/>
        <v>127100210623</v>
      </c>
      <c r="V203" s="59">
        <f t="shared" si="207"/>
        <v>299696325270</v>
      </c>
      <c r="W203" s="59">
        <f t="shared" si="207"/>
        <v>127100210623</v>
      </c>
      <c r="X203" s="59">
        <f t="shared" si="207"/>
        <v>0</v>
      </c>
      <c r="Y203" s="176">
        <f t="shared" ref="Y203:Y266" si="208">+R203/M203</f>
        <v>1</v>
      </c>
      <c r="Z203" s="176">
        <f t="shared" ref="Z203:Z266" si="209">+U203/M203</f>
        <v>0.29780047384186042</v>
      </c>
      <c r="AA203" s="176">
        <f t="shared" ref="AA203:AA266" si="210">+W203/M203</f>
        <v>0.29780047384186042</v>
      </c>
      <c r="AB203" s="176">
        <f t="shared" si="194"/>
        <v>0.29780047384186042</v>
      </c>
      <c r="AC203" s="177">
        <f t="shared" si="204"/>
        <v>1</v>
      </c>
    </row>
    <row r="204" spans="1:29" ht="81.75" customHeight="1" x14ac:dyDescent="0.25">
      <c r="A204" s="113" t="s">
        <v>537</v>
      </c>
      <c r="B204" s="32" t="s">
        <v>37</v>
      </c>
      <c r="C204" s="32">
        <v>10</v>
      </c>
      <c r="D204" s="32" t="s">
        <v>38</v>
      </c>
      <c r="E204" s="39" t="s">
        <v>257</v>
      </c>
      <c r="F204" s="59">
        <f t="shared" si="206"/>
        <v>426796535893</v>
      </c>
      <c r="G204" s="59">
        <f t="shared" si="206"/>
        <v>0</v>
      </c>
      <c r="H204" s="59">
        <f t="shared" si="206"/>
        <v>0</v>
      </c>
      <c r="I204" s="59">
        <f t="shared" si="206"/>
        <v>0</v>
      </c>
      <c r="J204" s="59">
        <f t="shared" si="206"/>
        <v>0</v>
      </c>
      <c r="K204" s="59">
        <f t="shared" si="206"/>
        <v>0</v>
      </c>
      <c r="L204" s="59">
        <f t="shared" si="197"/>
        <v>0</v>
      </c>
      <c r="M204" s="59">
        <f>+M205</f>
        <v>426796535893</v>
      </c>
      <c r="N204" s="323">
        <f t="shared" si="205"/>
        <v>5.3489927173418696E-2</v>
      </c>
      <c r="O204" s="59">
        <f t="shared" si="207"/>
        <v>0</v>
      </c>
      <c r="P204" s="59">
        <f t="shared" si="207"/>
        <v>426796535893</v>
      </c>
      <c r="Q204" s="59">
        <f t="shared" si="207"/>
        <v>0</v>
      </c>
      <c r="R204" s="59">
        <f t="shared" si="207"/>
        <v>426796535893</v>
      </c>
      <c r="S204" s="59">
        <f t="shared" si="207"/>
        <v>0</v>
      </c>
      <c r="T204" s="59">
        <f t="shared" si="207"/>
        <v>0</v>
      </c>
      <c r="U204" s="59">
        <f t="shared" si="207"/>
        <v>127100210623</v>
      </c>
      <c r="V204" s="59">
        <f t="shared" si="207"/>
        <v>299696325270</v>
      </c>
      <c r="W204" s="59">
        <f t="shared" si="207"/>
        <v>127100210623</v>
      </c>
      <c r="X204" s="59">
        <f t="shared" si="207"/>
        <v>0</v>
      </c>
      <c r="Y204" s="176">
        <f t="shared" si="208"/>
        <v>1</v>
      </c>
      <c r="Z204" s="176">
        <f t="shared" si="209"/>
        <v>0.29780047384186042</v>
      </c>
      <c r="AA204" s="176">
        <f t="shared" si="210"/>
        <v>0.29780047384186042</v>
      </c>
      <c r="AB204" s="176">
        <f t="shared" si="194"/>
        <v>0.29780047384186042</v>
      </c>
      <c r="AC204" s="177">
        <f t="shared" si="204"/>
        <v>1</v>
      </c>
    </row>
    <row r="205" spans="1:29" ht="42" customHeight="1" x14ac:dyDescent="0.25">
      <c r="A205" s="113" t="s">
        <v>538</v>
      </c>
      <c r="B205" s="32" t="s">
        <v>37</v>
      </c>
      <c r="C205" s="32">
        <v>10</v>
      </c>
      <c r="D205" s="32" t="s">
        <v>38</v>
      </c>
      <c r="E205" s="39" t="s">
        <v>455</v>
      </c>
      <c r="F205" s="59">
        <f t="shared" si="206"/>
        <v>426796535893</v>
      </c>
      <c r="G205" s="59">
        <f t="shared" si="206"/>
        <v>0</v>
      </c>
      <c r="H205" s="59">
        <f t="shared" si="206"/>
        <v>0</v>
      </c>
      <c r="I205" s="59">
        <f t="shared" si="206"/>
        <v>0</v>
      </c>
      <c r="J205" s="59">
        <f t="shared" si="206"/>
        <v>0</v>
      </c>
      <c r="K205" s="59">
        <f t="shared" si="206"/>
        <v>0</v>
      </c>
      <c r="L205" s="59">
        <f t="shared" si="197"/>
        <v>0</v>
      </c>
      <c r="M205" s="59">
        <f>+M206</f>
        <v>426796535893</v>
      </c>
      <c r="N205" s="323">
        <f t="shared" si="205"/>
        <v>5.3489927173418696E-2</v>
      </c>
      <c r="O205" s="59">
        <f t="shared" si="207"/>
        <v>0</v>
      </c>
      <c r="P205" s="59">
        <f t="shared" si="207"/>
        <v>426796535893</v>
      </c>
      <c r="Q205" s="59">
        <f t="shared" si="207"/>
        <v>0</v>
      </c>
      <c r="R205" s="59">
        <f t="shared" si="207"/>
        <v>426796535893</v>
      </c>
      <c r="S205" s="59">
        <f t="shared" si="207"/>
        <v>0</v>
      </c>
      <c r="T205" s="59">
        <f t="shared" si="207"/>
        <v>0</v>
      </c>
      <c r="U205" s="59">
        <f t="shared" si="207"/>
        <v>127100210623</v>
      </c>
      <c r="V205" s="59">
        <f t="shared" si="207"/>
        <v>299696325270</v>
      </c>
      <c r="W205" s="59">
        <f t="shared" si="207"/>
        <v>127100210623</v>
      </c>
      <c r="X205" s="59">
        <f t="shared" si="207"/>
        <v>0</v>
      </c>
      <c r="Y205" s="176">
        <f t="shared" si="208"/>
        <v>1</v>
      </c>
      <c r="Z205" s="176">
        <f t="shared" si="209"/>
        <v>0.29780047384186042</v>
      </c>
      <c r="AA205" s="176">
        <f t="shared" si="210"/>
        <v>0.29780047384186042</v>
      </c>
      <c r="AB205" s="176">
        <f t="shared" si="194"/>
        <v>0.29780047384186042</v>
      </c>
      <c r="AC205" s="177">
        <f t="shared" si="204"/>
        <v>1</v>
      </c>
    </row>
    <row r="206" spans="1:29" ht="42" customHeight="1" x14ac:dyDescent="0.25">
      <c r="A206" s="114" t="s">
        <v>539</v>
      </c>
      <c r="B206" s="43" t="s">
        <v>37</v>
      </c>
      <c r="C206" s="43">
        <v>10</v>
      </c>
      <c r="D206" s="43" t="s">
        <v>38</v>
      </c>
      <c r="E206" s="44" t="s">
        <v>268</v>
      </c>
      <c r="F206" s="45">
        <v>426796535893</v>
      </c>
      <c r="G206" s="45">
        <v>0</v>
      </c>
      <c r="H206" s="45">
        <v>0</v>
      </c>
      <c r="I206" s="45">
        <v>0</v>
      </c>
      <c r="J206" s="45">
        <v>0</v>
      </c>
      <c r="K206" s="45">
        <v>0</v>
      </c>
      <c r="L206" s="45">
        <f t="shared" si="197"/>
        <v>0</v>
      </c>
      <c r="M206" s="46">
        <f>+F206+L206</f>
        <v>426796535893</v>
      </c>
      <c r="N206" s="86">
        <f t="shared" si="205"/>
        <v>5.3489927173418696E-2</v>
      </c>
      <c r="O206" s="45">
        <v>0</v>
      </c>
      <c r="P206" s="45">
        <v>426796535893</v>
      </c>
      <c r="Q206" s="45">
        <f>M206-P206</f>
        <v>0</v>
      </c>
      <c r="R206" s="45">
        <v>426796535893</v>
      </c>
      <c r="S206" s="45">
        <f>+M206-R206</f>
        <v>0</v>
      </c>
      <c r="T206" s="45">
        <f>P206-R206</f>
        <v>0</v>
      </c>
      <c r="U206" s="45">
        <v>127100210623</v>
      </c>
      <c r="V206" s="45">
        <f>+R206-U206</f>
        <v>299696325270</v>
      </c>
      <c r="W206" s="45">
        <v>127100210623</v>
      </c>
      <c r="X206" s="48">
        <f>+U206-W206</f>
        <v>0</v>
      </c>
      <c r="Y206" s="54">
        <f t="shared" si="208"/>
        <v>1</v>
      </c>
      <c r="Z206" s="54">
        <f t="shared" si="209"/>
        <v>0.29780047384186042</v>
      </c>
      <c r="AA206" s="54">
        <f t="shared" si="210"/>
        <v>0.29780047384186042</v>
      </c>
      <c r="AB206" s="54">
        <f t="shared" si="194"/>
        <v>0.29780047384186042</v>
      </c>
      <c r="AC206" s="178">
        <f t="shared" si="204"/>
        <v>1</v>
      </c>
    </row>
    <row r="207" spans="1:29" ht="75" customHeight="1" x14ac:dyDescent="0.25">
      <c r="A207" s="113" t="s">
        <v>540</v>
      </c>
      <c r="B207" s="32" t="s">
        <v>37</v>
      </c>
      <c r="C207" s="32">
        <v>10</v>
      </c>
      <c r="D207" s="32" t="s">
        <v>38</v>
      </c>
      <c r="E207" s="39" t="s">
        <v>541</v>
      </c>
      <c r="F207" s="59">
        <f t="shared" ref="F207:K209" si="211">+F208</f>
        <v>140472038386</v>
      </c>
      <c r="G207" s="59">
        <f t="shared" si="211"/>
        <v>0</v>
      </c>
      <c r="H207" s="59">
        <f t="shared" si="211"/>
        <v>0</v>
      </c>
      <c r="I207" s="59">
        <f t="shared" si="211"/>
        <v>0</v>
      </c>
      <c r="J207" s="59">
        <f t="shared" si="211"/>
        <v>0</v>
      </c>
      <c r="K207" s="59">
        <f t="shared" si="211"/>
        <v>0</v>
      </c>
      <c r="L207" s="59">
        <f t="shared" si="197"/>
        <v>0</v>
      </c>
      <c r="M207" s="59">
        <f>+M208</f>
        <v>140472038386</v>
      </c>
      <c r="N207" s="323">
        <f t="shared" si="205"/>
        <v>1.7605201709164228E-2</v>
      </c>
      <c r="O207" s="59">
        <f t="shared" ref="O207:X209" si="212">+O208</f>
        <v>0</v>
      </c>
      <c r="P207" s="59">
        <f t="shared" si="212"/>
        <v>140472038386</v>
      </c>
      <c r="Q207" s="59">
        <f t="shared" si="212"/>
        <v>0</v>
      </c>
      <c r="R207" s="59">
        <f t="shared" si="212"/>
        <v>140472038386</v>
      </c>
      <c r="S207" s="59">
        <f t="shared" si="212"/>
        <v>0</v>
      </c>
      <c r="T207" s="59">
        <f t="shared" si="212"/>
        <v>0</v>
      </c>
      <c r="U207" s="59">
        <f t="shared" si="212"/>
        <v>38305679193</v>
      </c>
      <c r="V207" s="59">
        <f t="shared" si="212"/>
        <v>102166359193</v>
      </c>
      <c r="W207" s="59">
        <f t="shared" si="212"/>
        <v>38305679193</v>
      </c>
      <c r="X207" s="59">
        <f t="shared" si="212"/>
        <v>0</v>
      </c>
      <c r="Y207" s="176">
        <f t="shared" si="208"/>
        <v>1</v>
      </c>
      <c r="Z207" s="176">
        <f t="shared" si="209"/>
        <v>0.27269255599282094</v>
      </c>
      <c r="AA207" s="176">
        <f t="shared" si="210"/>
        <v>0.27269255599282094</v>
      </c>
      <c r="AB207" s="176">
        <f t="shared" si="194"/>
        <v>0.27269255599282094</v>
      </c>
      <c r="AC207" s="177">
        <f t="shared" si="204"/>
        <v>1</v>
      </c>
    </row>
    <row r="208" spans="1:29" ht="72.75" customHeight="1" x14ac:dyDescent="0.25">
      <c r="A208" s="113" t="s">
        <v>542</v>
      </c>
      <c r="B208" s="32" t="s">
        <v>37</v>
      </c>
      <c r="C208" s="32">
        <v>10</v>
      </c>
      <c r="D208" s="32" t="s">
        <v>38</v>
      </c>
      <c r="E208" s="39" t="s">
        <v>257</v>
      </c>
      <c r="F208" s="59">
        <f t="shared" si="211"/>
        <v>140472038386</v>
      </c>
      <c r="G208" s="59">
        <f t="shared" si="211"/>
        <v>0</v>
      </c>
      <c r="H208" s="59">
        <f t="shared" si="211"/>
        <v>0</v>
      </c>
      <c r="I208" s="59">
        <f t="shared" si="211"/>
        <v>0</v>
      </c>
      <c r="J208" s="59">
        <f t="shared" si="211"/>
        <v>0</v>
      </c>
      <c r="K208" s="59">
        <f t="shared" si="211"/>
        <v>0</v>
      </c>
      <c r="L208" s="59">
        <f t="shared" si="197"/>
        <v>0</v>
      </c>
      <c r="M208" s="59">
        <f>+M209</f>
        <v>140472038386</v>
      </c>
      <c r="N208" s="323">
        <f t="shared" si="205"/>
        <v>1.7605201709164228E-2</v>
      </c>
      <c r="O208" s="59">
        <f t="shared" si="212"/>
        <v>0</v>
      </c>
      <c r="P208" s="59">
        <f t="shared" si="212"/>
        <v>140472038386</v>
      </c>
      <c r="Q208" s="59">
        <f t="shared" si="212"/>
        <v>0</v>
      </c>
      <c r="R208" s="59">
        <f t="shared" si="212"/>
        <v>140472038386</v>
      </c>
      <c r="S208" s="59">
        <f t="shared" si="212"/>
        <v>0</v>
      </c>
      <c r="T208" s="59">
        <f t="shared" si="212"/>
        <v>0</v>
      </c>
      <c r="U208" s="59">
        <f t="shared" si="212"/>
        <v>38305679193</v>
      </c>
      <c r="V208" s="59">
        <f t="shared" si="212"/>
        <v>102166359193</v>
      </c>
      <c r="W208" s="59">
        <f t="shared" si="212"/>
        <v>38305679193</v>
      </c>
      <c r="X208" s="59">
        <f t="shared" si="212"/>
        <v>0</v>
      </c>
      <c r="Y208" s="176">
        <f t="shared" si="208"/>
        <v>1</v>
      </c>
      <c r="Z208" s="176">
        <f t="shared" si="209"/>
        <v>0.27269255599282094</v>
      </c>
      <c r="AA208" s="176">
        <f t="shared" si="210"/>
        <v>0.27269255599282094</v>
      </c>
      <c r="AB208" s="176">
        <f t="shared" si="194"/>
        <v>0.27269255599282094</v>
      </c>
      <c r="AC208" s="177">
        <f t="shared" si="204"/>
        <v>1</v>
      </c>
    </row>
    <row r="209" spans="1:29" ht="42" customHeight="1" x14ac:dyDescent="0.25">
      <c r="A209" s="113" t="s">
        <v>543</v>
      </c>
      <c r="B209" s="32" t="s">
        <v>37</v>
      </c>
      <c r="C209" s="32">
        <v>10</v>
      </c>
      <c r="D209" s="32" t="s">
        <v>38</v>
      </c>
      <c r="E209" s="39" t="s">
        <v>455</v>
      </c>
      <c r="F209" s="59">
        <f t="shared" si="211"/>
        <v>140472038386</v>
      </c>
      <c r="G209" s="59">
        <f t="shared" si="211"/>
        <v>0</v>
      </c>
      <c r="H209" s="59">
        <f t="shared" si="211"/>
        <v>0</v>
      </c>
      <c r="I209" s="59">
        <f t="shared" si="211"/>
        <v>0</v>
      </c>
      <c r="J209" s="59">
        <f t="shared" si="211"/>
        <v>0</v>
      </c>
      <c r="K209" s="59">
        <f t="shared" si="211"/>
        <v>0</v>
      </c>
      <c r="L209" s="59">
        <f t="shared" si="197"/>
        <v>0</v>
      </c>
      <c r="M209" s="59">
        <f>+M210</f>
        <v>140472038386</v>
      </c>
      <c r="N209" s="323">
        <f t="shared" si="205"/>
        <v>1.7605201709164228E-2</v>
      </c>
      <c r="O209" s="59">
        <f t="shared" si="212"/>
        <v>0</v>
      </c>
      <c r="P209" s="59">
        <f t="shared" si="212"/>
        <v>140472038386</v>
      </c>
      <c r="Q209" s="59">
        <f t="shared" si="212"/>
        <v>0</v>
      </c>
      <c r="R209" s="59">
        <f t="shared" si="212"/>
        <v>140472038386</v>
      </c>
      <c r="S209" s="59">
        <f t="shared" si="212"/>
        <v>0</v>
      </c>
      <c r="T209" s="59">
        <f t="shared" si="212"/>
        <v>0</v>
      </c>
      <c r="U209" s="59">
        <f t="shared" si="212"/>
        <v>38305679193</v>
      </c>
      <c r="V209" s="59">
        <f t="shared" si="212"/>
        <v>102166359193</v>
      </c>
      <c r="W209" s="59">
        <f t="shared" si="212"/>
        <v>38305679193</v>
      </c>
      <c r="X209" s="59">
        <f t="shared" si="212"/>
        <v>0</v>
      </c>
      <c r="Y209" s="176">
        <f t="shared" si="208"/>
        <v>1</v>
      </c>
      <c r="Z209" s="176">
        <f t="shared" si="209"/>
        <v>0.27269255599282094</v>
      </c>
      <c r="AA209" s="176">
        <f t="shared" si="210"/>
        <v>0.27269255599282094</v>
      </c>
      <c r="AB209" s="176">
        <f t="shared" si="194"/>
        <v>0.27269255599282094</v>
      </c>
      <c r="AC209" s="177">
        <f t="shared" si="204"/>
        <v>1</v>
      </c>
    </row>
    <row r="210" spans="1:29" ht="42" customHeight="1" x14ac:dyDescent="0.25">
      <c r="A210" s="114" t="s">
        <v>544</v>
      </c>
      <c r="B210" s="43" t="s">
        <v>37</v>
      </c>
      <c r="C210" s="43">
        <v>10</v>
      </c>
      <c r="D210" s="43" t="s">
        <v>38</v>
      </c>
      <c r="E210" s="44" t="s">
        <v>268</v>
      </c>
      <c r="F210" s="45">
        <v>140472038386</v>
      </c>
      <c r="G210" s="45">
        <v>0</v>
      </c>
      <c r="H210" s="45">
        <v>0</v>
      </c>
      <c r="I210" s="45">
        <v>0</v>
      </c>
      <c r="J210" s="45">
        <v>0</v>
      </c>
      <c r="K210" s="45">
        <v>0</v>
      </c>
      <c r="L210" s="45">
        <f t="shared" si="197"/>
        <v>0</v>
      </c>
      <c r="M210" s="46">
        <f>+F210+L210</f>
        <v>140472038386</v>
      </c>
      <c r="N210" s="86">
        <f t="shared" si="205"/>
        <v>1.7605201709164228E-2</v>
      </c>
      <c r="O210" s="45">
        <v>0</v>
      </c>
      <c r="P210" s="45">
        <v>140472038386</v>
      </c>
      <c r="Q210" s="45">
        <f>M210-P210</f>
        <v>0</v>
      </c>
      <c r="R210" s="45">
        <v>140472038386</v>
      </c>
      <c r="S210" s="45">
        <f>+M210-R210</f>
        <v>0</v>
      </c>
      <c r="T210" s="45">
        <f>P210-R210</f>
        <v>0</v>
      </c>
      <c r="U210" s="45">
        <v>38305679193</v>
      </c>
      <c r="V210" s="45">
        <f>+R210-U210</f>
        <v>102166359193</v>
      </c>
      <c r="W210" s="45">
        <v>38305679193</v>
      </c>
      <c r="X210" s="48">
        <f>+U210-W210</f>
        <v>0</v>
      </c>
      <c r="Y210" s="54">
        <f t="shared" si="208"/>
        <v>1</v>
      </c>
      <c r="Z210" s="54">
        <f t="shared" si="209"/>
        <v>0.27269255599282094</v>
      </c>
      <c r="AA210" s="54">
        <f t="shared" si="210"/>
        <v>0.27269255599282094</v>
      </c>
      <c r="AB210" s="54">
        <f t="shared" si="194"/>
        <v>0.27269255599282094</v>
      </c>
      <c r="AC210" s="178">
        <f t="shared" si="204"/>
        <v>1</v>
      </c>
    </row>
    <row r="211" spans="1:29" ht="78" customHeight="1" x14ac:dyDescent="0.25">
      <c r="A211" s="113" t="s">
        <v>545</v>
      </c>
      <c r="B211" s="32" t="s">
        <v>37</v>
      </c>
      <c r="C211" s="32">
        <v>10</v>
      </c>
      <c r="D211" s="32" t="s">
        <v>38</v>
      </c>
      <c r="E211" s="39" t="s">
        <v>546</v>
      </c>
      <c r="F211" s="59">
        <f t="shared" ref="F211:K213" si="213">+F212</f>
        <v>421921519786</v>
      </c>
      <c r="G211" s="59">
        <f t="shared" si="213"/>
        <v>0</v>
      </c>
      <c r="H211" s="59">
        <f t="shared" si="213"/>
        <v>0</v>
      </c>
      <c r="I211" s="59">
        <f t="shared" si="213"/>
        <v>0</v>
      </c>
      <c r="J211" s="59">
        <f t="shared" si="213"/>
        <v>0</v>
      </c>
      <c r="K211" s="59">
        <f t="shared" si="213"/>
        <v>0</v>
      </c>
      <c r="L211" s="59">
        <f t="shared" si="197"/>
        <v>0</v>
      </c>
      <c r="M211" s="59">
        <f>+M212</f>
        <v>421921519786</v>
      </c>
      <c r="N211" s="323">
        <f t="shared" si="205"/>
        <v>5.2878946917950906E-2</v>
      </c>
      <c r="O211" s="59">
        <f t="shared" ref="O211:X213" si="214">+O212</f>
        <v>0</v>
      </c>
      <c r="P211" s="59">
        <f t="shared" si="214"/>
        <v>421921519786</v>
      </c>
      <c r="Q211" s="59">
        <f t="shared" si="214"/>
        <v>0</v>
      </c>
      <c r="R211" s="59">
        <f t="shared" si="214"/>
        <v>421921519786</v>
      </c>
      <c r="S211" s="59">
        <f t="shared" si="214"/>
        <v>0</v>
      </c>
      <c r="T211" s="59">
        <f t="shared" si="214"/>
        <v>0</v>
      </c>
      <c r="U211" s="59">
        <f t="shared" si="214"/>
        <v>112290365804</v>
      </c>
      <c r="V211" s="59">
        <f t="shared" si="214"/>
        <v>309631153982</v>
      </c>
      <c r="W211" s="59">
        <f t="shared" si="214"/>
        <v>112290365804</v>
      </c>
      <c r="X211" s="59">
        <f t="shared" si="214"/>
        <v>0</v>
      </c>
      <c r="Y211" s="176">
        <f t="shared" si="208"/>
        <v>1</v>
      </c>
      <c r="Z211" s="176">
        <f t="shared" si="209"/>
        <v>0.26614040891053398</v>
      </c>
      <c r="AA211" s="176">
        <f t="shared" si="210"/>
        <v>0.26614040891053398</v>
      </c>
      <c r="AB211" s="176">
        <f t="shared" si="194"/>
        <v>0.26614040891053398</v>
      </c>
      <c r="AC211" s="177">
        <f t="shared" si="204"/>
        <v>1</v>
      </c>
    </row>
    <row r="212" spans="1:29" ht="78" customHeight="1" x14ac:dyDescent="0.25">
      <c r="A212" s="113" t="s">
        <v>547</v>
      </c>
      <c r="B212" s="32" t="s">
        <v>37</v>
      </c>
      <c r="C212" s="32">
        <v>10</v>
      </c>
      <c r="D212" s="32" t="s">
        <v>38</v>
      </c>
      <c r="E212" s="39" t="s">
        <v>257</v>
      </c>
      <c r="F212" s="59">
        <f t="shared" si="213"/>
        <v>421921519786</v>
      </c>
      <c r="G212" s="59">
        <f t="shared" si="213"/>
        <v>0</v>
      </c>
      <c r="H212" s="59">
        <f t="shared" si="213"/>
        <v>0</v>
      </c>
      <c r="I212" s="59">
        <f t="shared" si="213"/>
        <v>0</v>
      </c>
      <c r="J212" s="59">
        <f t="shared" si="213"/>
        <v>0</v>
      </c>
      <c r="K212" s="59">
        <f t="shared" si="213"/>
        <v>0</v>
      </c>
      <c r="L212" s="59">
        <f t="shared" si="197"/>
        <v>0</v>
      </c>
      <c r="M212" s="59">
        <f>+M213</f>
        <v>421921519786</v>
      </c>
      <c r="N212" s="323">
        <f t="shared" si="205"/>
        <v>5.2878946917950906E-2</v>
      </c>
      <c r="O212" s="59">
        <f t="shared" si="214"/>
        <v>0</v>
      </c>
      <c r="P212" s="59">
        <f t="shared" si="214"/>
        <v>421921519786</v>
      </c>
      <c r="Q212" s="59">
        <f t="shared" si="214"/>
        <v>0</v>
      </c>
      <c r="R212" s="59">
        <f t="shared" si="214"/>
        <v>421921519786</v>
      </c>
      <c r="S212" s="59">
        <f t="shared" si="214"/>
        <v>0</v>
      </c>
      <c r="T212" s="59">
        <f t="shared" si="214"/>
        <v>0</v>
      </c>
      <c r="U212" s="59">
        <f t="shared" si="214"/>
        <v>112290365804</v>
      </c>
      <c r="V212" s="59">
        <f t="shared" si="214"/>
        <v>309631153982</v>
      </c>
      <c r="W212" s="59">
        <f t="shared" si="214"/>
        <v>112290365804</v>
      </c>
      <c r="X212" s="59">
        <f t="shared" si="214"/>
        <v>0</v>
      </c>
      <c r="Y212" s="176">
        <f t="shared" si="208"/>
        <v>1</v>
      </c>
      <c r="Z212" s="176">
        <f t="shared" si="209"/>
        <v>0.26614040891053398</v>
      </c>
      <c r="AA212" s="176">
        <f t="shared" si="210"/>
        <v>0.26614040891053398</v>
      </c>
      <c r="AB212" s="176">
        <f t="shared" si="194"/>
        <v>0.26614040891053398</v>
      </c>
      <c r="AC212" s="177">
        <f t="shared" si="204"/>
        <v>1</v>
      </c>
    </row>
    <row r="213" spans="1:29" ht="42" customHeight="1" x14ac:dyDescent="0.25">
      <c r="A213" s="113" t="s">
        <v>548</v>
      </c>
      <c r="B213" s="32" t="s">
        <v>37</v>
      </c>
      <c r="C213" s="32">
        <v>10</v>
      </c>
      <c r="D213" s="32" t="s">
        <v>38</v>
      </c>
      <c r="E213" s="39" t="s">
        <v>455</v>
      </c>
      <c r="F213" s="59">
        <f t="shared" si="213"/>
        <v>421921519786</v>
      </c>
      <c r="G213" s="59">
        <f t="shared" si="213"/>
        <v>0</v>
      </c>
      <c r="H213" s="59">
        <f t="shared" si="213"/>
        <v>0</v>
      </c>
      <c r="I213" s="59">
        <f t="shared" si="213"/>
        <v>0</v>
      </c>
      <c r="J213" s="59">
        <f t="shared" si="213"/>
        <v>0</v>
      </c>
      <c r="K213" s="59">
        <f t="shared" si="213"/>
        <v>0</v>
      </c>
      <c r="L213" s="59">
        <f t="shared" si="197"/>
        <v>0</v>
      </c>
      <c r="M213" s="59">
        <f>+M214</f>
        <v>421921519786</v>
      </c>
      <c r="N213" s="323">
        <f t="shared" si="205"/>
        <v>5.2878946917950906E-2</v>
      </c>
      <c r="O213" s="59">
        <f t="shared" si="214"/>
        <v>0</v>
      </c>
      <c r="P213" s="59">
        <f t="shared" si="214"/>
        <v>421921519786</v>
      </c>
      <c r="Q213" s="59">
        <f t="shared" si="214"/>
        <v>0</v>
      </c>
      <c r="R213" s="59">
        <f t="shared" si="214"/>
        <v>421921519786</v>
      </c>
      <c r="S213" s="59">
        <f t="shared" si="214"/>
        <v>0</v>
      </c>
      <c r="T213" s="59">
        <f t="shared" si="214"/>
        <v>0</v>
      </c>
      <c r="U213" s="59">
        <f t="shared" si="214"/>
        <v>112290365804</v>
      </c>
      <c r="V213" s="59">
        <f t="shared" si="214"/>
        <v>309631153982</v>
      </c>
      <c r="W213" s="59">
        <f t="shared" si="214"/>
        <v>112290365804</v>
      </c>
      <c r="X213" s="59">
        <f t="shared" si="214"/>
        <v>0</v>
      </c>
      <c r="Y213" s="176">
        <f t="shared" si="208"/>
        <v>1</v>
      </c>
      <c r="Z213" s="176">
        <f t="shared" si="209"/>
        <v>0.26614040891053398</v>
      </c>
      <c r="AA213" s="176">
        <f t="shared" si="210"/>
        <v>0.26614040891053398</v>
      </c>
      <c r="AB213" s="176">
        <f t="shared" si="194"/>
        <v>0.26614040891053398</v>
      </c>
      <c r="AC213" s="177">
        <f t="shared" si="204"/>
        <v>1</v>
      </c>
    </row>
    <row r="214" spans="1:29" ht="42" customHeight="1" x14ac:dyDescent="0.25">
      <c r="A214" s="114" t="s">
        <v>549</v>
      </c>
      <c r="B214" s="43" t="s">
        <v>37</v>
      </c>
      <c r="C214" s="43">
        <v>10</v>
      </c>
      <c r="D214" s="43" t="s">
        <v>38</v>
      </c>
      <c r="E214" s="44" t="s">
        <v>268</v>
      </c>
      <c r="F214" s="45">
        <v>421921519786</v>
      </c>
      <c r="G214" s="45">
        <v>0</v>
      </c>
      <c r="H214" s="45">
        <v>0</v>
      </c>
      <c r="I214" s="45">
        <v>0</v>
      </c>
      <c r="J214" s="45">
        <v>0</v>
      </c>
      <c r="K214" s="45">
        <v>0</v>
      </c>
      <c r="L214" s="45">
        <f t="shared" si="197"/>
        <v>0</v>
      </c>
      <c r="M214" s="46">
        <f>+F214+L214</f>
        <v>421921519786</v>
      </c>
      <c r="N214" s="86">
        <f t="shared" si="205"/>
        <v>5.2878946917950906E-2</v>
      </c>
      <c r="O214" s="45">
        <v>0</v>
      </c>
      <c r="P214" s="45">
        <v>421921519786</v>
      </c>
      <c r="Q214" s="45">
        <f>M214-P214</f>
        <v>0</v>
      </c>
      <c r="R214" s="45">
        <v>421921519786</v>
      </c>
      <c r="S214" s="45">
        <f>+M214-R214</f>
        <v>0</v>
      </c>
      <c r="T214" s="45">
        <f>P214-R214</f>
        <v>0</v>
      </c>
      <c r="U214" s="45">
        <v>112290365804</v>
      </c>
      <c r="V214" s="45">
        <f>+R214-U214</f>
        <v>309631153982</v>
      </c>
      <c r="W214" s="45">
        <v>112290365804</v>
      </c>
      <c r="X214" s="48">
        <f>+U214-W214</f>
        <v>0</v>
      </c>
      <c r="Y214" s="54">
        <f t="shared" si="208"/>
        <v>1</v>
      </c>
      <c r="Z214" s="54">
        <f t="shared" si="209"/>
        <v>0.26614040891053398</v>
      </c>
      <c r="AA214" s="54">
        <f t="shared" si="210"/>
        <v>0.26614040891053398</v>
      </c>
      <c r="AB214" s="54">
        <f t="shared" si="194"/>
        <v>0.26614040891053398</v>
      </c>
      <c r="AC214" s="178">
        <f t="shared" si="204"/>
        <v>1</v>
      </c>
    </row>
    <row r="215" spans="1:29" ht="75.75" customHeight="1" x14ac:dyDescent="0.25">
      <c r="A215" s="113" t="s">
        <v>550</v>
      </c>
      <c r="B215" s="32" t="s">
        <v>37</v>
      </c>
      <c r="C215" s="32">
        <v>10</v>
      </c>
      <c r="D215" s="32" t="s">
        <v>38</v>
      </c>
      <c r="E215" s="39" t="s">
        <v>551</v>
      </c>
      <c r="F215" s="59">
        <f t="shared" ref="F215:K217" si="215">+F216</f>
        <v>61846862223</v>
      </c>
      <c r="G215" s="59">
        <f t="shared" si="215"/>
        <v>0</v>
      </c>
      <c r="H215" s="59">
        <f t="shared" si="215"/>
        <v>0</v>
      </c>
      <c r="I215" s="59">
        <f t="shared" si="215"/>
        <v>0</v>
      </c>
      <c r="J215" s="59">
        <f t="shared" si="215"/>
        <v>0</v>
      </c>
      <c r="K215" s="59">
        <f t="shared" si="215"/>
        <v>0</v>
      </c>
      <c r="L215" s="59">
        <f t="shared" si="197"/>
        <v>0</v>
      </c>
      <c r="M215" s="59">
        <f>+M216</f>
        <v>61846862223</v>
      </c>
      <c r="N215" s="323">
        <f t="shared" si="205"/>
        <v>7.7511972989445909E-3</v>
      </c>
      <c r="O215" s="59">
        <f t="shared" ref="O215:X217" si="216">+O216</f>
        <v>0</v>
      </c>
      <c r="P215" s="59">
        <f t="shared" si="216"/>
        <v>61846862223</v>
      </c>
      <c r="Q215" s="59">
        <f t="shared" si="216"/>
        <v>0</v>
      </c>
      <c r="R215" s="59">
        <f t="shared" si="216"/>
        <v>61846862223</v>
      </c>
      <c r="S215" s="59">
        <f t="shared" si="216"/>
        <v>0</v>
      </c>
      <c r="T215" s="59">
        <f t="shared" si="216"/>
        <v>0</v>
      </c>
      <c r="U215" s="59">
        <f t="shared" si="216"/>
        <v>14484696692</v>
      </c>
      <c r="V215" s="59">
        <f t="shared" si="216"/>
        <v>47362165531</v>
      </c>
      <c r="W215" s="59">
        <f t="shared" si="216"/>
        <v>14484696692</v>
      </c>
      <c r="X215" s="59">
        <f t="shared" si="216"/>
        <v>0</v>
      </c>
      <c r="Y215" s="176">
        <f t="shared" si="208"/>
        <v>1</v>
      </c>
      <c r="Z215" s="176">
        <f t="shared" si="209"/>
        <v>0.2342026122485053</v>
      </c>
      <c r="AA215" s="176">
        <f t="shared" si="210"/>
        <v>0.2342026122485053</v>
      </c>
      <c r="AB215" s="176">
        <f t="shared" si="194"/>
        <v>0.2342026122485053</v>
      </c>
      <c r="AC215" s="177">
        <f t="shared" si="204"/>
        <v>1</v>
      </c>
    </row>
    <row r="216" spans="1:29" ht="75" customHeight="1" x14ac:dyDescent="0.25">
      <c r="A216" s="113" t="s">
        <v>552</v>
      </c>
      <c r="B216" s="32" t="s">
        <v>37</v>
      </c>
      <c r="C216" s="32">
        <v>10</v>
      </c>
      <c r="D216" s="32" t="s">
        <v>38</v>
      </c>
      <c r="E216" s="39" t="s">
        <v>257</v>
      </c>
      <c r="F216" s="59">
        <f t="shared" si="215"/>
        <v>61846862223</v>
      </c>
      <c r="G216" s="59">
        <f t="shared" si="215"/>
        <v>0</v>
      </c>
      <c r="H216" s="59">
        <f t="shared" si="215"/>
        <v>0</v>
      </c>
      <c r="I216" s="59">
        <f t="shared" si="215"/>
        <v>0</v>
      </c>
      <c r="J216" s="59">
        <f t="shared" si="215"/>
        <v>0</v>
      </c>
      <c r="K216" s="59">
        <f t="shared" si="215"/>
        <v>0</v>
      </c>
      <c r="L216" s="59">
        <f t="shared" si="197"/>
        <v>0</v>
      </c>
      <c r="M216" s="59">
        <f>+M217</f>
        <v>61846862223</v>
      </c>
      <c r="N216" s="323">
        <f t="shared" si="205"/>
        <v>7.7511972989445909E-3</v>
      </c>
      <c r="O216" s="59">
        <f t="shared" si="216"/>
        <v>0</v>
      </c>
      <c r="P216" s="59">
        <f t="shared" si="216"/>
        <v>61846862223</v>
      </c>
      <c r="Q216" s="59">
        <f t="shared" si="216"/>
        <v>0</v>
      </c>
      <c r="R216" s="59">
        <f t="shared" si="216"/>
        <v>61846862223</v>
      </c>
      <c r="S216" s="59">
        <f t="shared" si="216"/>
        <v>0</v>
      </c>
      <c r="T216" s="59">
        <f t="shared" si="216"/>
        <v>0</v>
      </c>
      <c r="U216" s="59">
        <f t="shared" si="216"/>
        <v>14484696692</v>
      </c>
      <c r="V216" s="59">
        <f t="shared" si="216"/>
        <v>47362165531</v>
      </c>
      <c r="W216" s="59">
        <f t="shared" si="216"/>
        <v>14484696692</v>
      </c>
      <c r="X216" s="59">
        <f t="shared" si="216"/>
        <v>0</v>
      </c>
      <c r="Y216" s="176">
        <f t="shared" si="208"/>
        <v>1</v>
      </c>
      <c r="Z216" s="176">
        <f t="shared" si="209"/>
        <v>0.2342026122485053</v>
      </c>
      <c r="AA216" s="176">
        <f t="shared" si="210"/>
        <v>0.2342026122485053</v>
      </c>
      <c r="AB216" s="176">
        <f t="shared" si="194"/>
        <v>0.2342026122485053</v>
      </c>
      <c r="AC216" s="177">
        <f t="shared" si="204"/>
        <v>1</v>
      </c>
    </row>
    <row r="217" spans="1:29" ht="42" customHeight="1" x14ac:dyDescent="0.25">
      <c r="A217" s="113" t="s">
        <v>553</v>
      </c>
      <c r="B217" s="32" t="s">
        <v>37</v>
      </c>
      <c r="C217" s="32">
        <v>10</v>
      </c>
      <c r="D217" s="32" t="s">
        <v>38</v>
      </c>
      <c r="E217" s="39" t="s">
        <v>455</v>
      </c>
      <c r="F217" s="59">
        <f t="shared" si="215"/>
        <v>61846862223</v>
      </c>
      <c r="G217" s="59">
        <f t="shared" si="215"/>
        <v>0</v>
      </c>
      <c r="H217" s="59">
        <f t="shared" si="215"/>
        <v>0</v>
      </c>
      <c r="I217" s="59">
        <f t="shared" si="215"/>
        <v>0</v>
      </c>
      <c r="J217" s="59">
        <f t="shared" si="215"/>
        <v>0</v>
      </c>
      <c r="K217" s="59">
        <f t="shared" si="215"/>
        <v>0</v>
      </c>
      <c r="L217" s="59">
        <f t="shared" si="197"/>
        <v>0</v>
      </c>
      <c r="M217" s="59">
        <f>+M218</f>
        <v>61846862223</v>
      </c>
      <c r="N217" s="323">
        <f t="shared" si="205"/>
        <v>7.7511972989445909E-3</v>
      </c>
      <c r="O217" s="59">
        <f t="shared" si="216"/>
        <v>0</v>
      </c>
      <c r="P217" s="59">
        <f t="shared" si="216"/>
        <v>61846862223</v>
      </c>
      <c r="Q217" s="59">
        <f t="shared" si="216"/>
        <v>0</v>
      </c>
      <c r="R217" s="59">
        <f t="shared" si="216"/>
        <v>61846862223</v>
      </c>
      <c r="S217" s="59">
        <f t="shared" si="216"/>
        <v>0</v>
      </c>
      <c r="T217" s="59">
        <f t="shared" si="216"/>
        <v>0</v>
      </c>
      <c r="U217" s="59">
        <f t="shared" si="216"/>
        <v>14484696692</v>
      </c>
      <c r="V217" s="59">
        <f t="shared" si="216"/>
        <v>47362165531</v>
      </c>
      <c r="W217" s="59">
        <f t="shared" si="216"/>
        <v>14484696692</v>
      </c>
      <c r="X217" s="59">
        <f t="shared" si="216"/>
        <v>0</v>
      </c>
      <c r="Y217" s="176">
        <f t="shared" si="208"/>
        <v>1</v>
      </c>
      <c r="Z217" s="176">
        <f t="shared" si="209"/>
        <v>0.2342026122485053</v>
      </c>
      <c r="AA217" s="176">
        <f t="shared" si="210"/>
        <v>0.2342026122485053</v>
      </c>
      <c r="AB217" s="176">
        <f t="shared" si="194"/>
        <v>0.2342026122485053</v>
      </c>
      <c r="AC217" s="177">
        <f t="shared" si="204"/>
        <v>1</v>
      </c>
    </row>
    <row r="218" spans="1:29" ht="42" customHeight="1" x14ac:dyDescent="0.25">
      <c r="A218" s="114" t="s">
        <v>554</v>
      </c>
      <c r="B218" s="43" t="s">
        <v>37</v>
      </c>
      <c r="C218" s="43">
        <v>10</v>
      </c>
      <c r="D218" s="43" t="s">
        <v>38</v>
      </c>
      <c r="E218" s="44" t="s">
        <v>268</v>
      </c>
      <c r="F218" s="45">
        <v>61846862223</v>
      </c>
      <c r="G218" s="45">
        <v>0</v>
      </c>
      <c r="H218" s="45">
        <v>0</v>
      </c>
      <c r="I218" s="45">
        <v>0</v>
      </c>
      <c r="J218" s="45">
        <v>0</v>
      </c>
      <c r="K218" s="45">
        <v>0</v>
      </c>
      <c r="L218" s="45">
        <f t="shared" si="197"/>
        <v>0</v>
      </c>
      <c r="M218" s="46">
        <f>+F218+L218</f>
        <v>61846862223</v>
      </c>
      <c r="N218" s="86">
        <f t="shared" si="205"/>
        <v>7.7511972989445909E-3</v>
      </c>
      <c r="O218" s="45">
        <v>0</v>
      </c>
      <c r="P218" s="45">
        <v>61846862223</v>
      </c>
      <c r="Q218" s="45">
        <f>M218-P218</f>
        <v>0</v>
      </c>
      <c r="R218" s="45">
        <v>61846862223</v>
      </c>
      <c r="S218" s="45">
        <f>+M218-R218</f>
        <v>0</v>
      </c>
      <c r="T218" s="45">
        <f>P218-R218</f>
        <v>0</v>
      </c>
      <c r="U218" s="45">
        <v>14484696692</v>
      </c>
      <c r="V218" s="45">
        <f>+R218-U218</f>
        <v>47362165531</v>
      </c>
      <c r="W218" s="45">
        <v>14484696692</v>
      </c>
      <c r="X218" s="48">
        <f>+U218-W218</f>
        <v>0</v>
      </c>
      <c r="Y218" s="54">
        <f t="shared" si="208"/>
        <v>1</v>
      </c>
      <c r="Z218" s="54">
        <f t="shared" si="209"/>
        <v>0.2342026122485053</v>
      </c>
      <c r="AA218" s="54">
        <f t="shared" si="210"/>
        <v>0.2342026122485053</v>
      </c>
      <c r="AB218" s="54">
        <f t="shared" si="194"/>
        <v>0.2342026122485053</v>
      </c>
      <c r="AC218" s="178">
        <f t="shared" si="204"/>
        <v>1</v>
      </c>
    </row>
    <row r="219" spans="1:29" ht="68.25" customHeight="1" x14ac:dyDescent="0.25">
      <c r="A219" s="199" t="s">
        <v>555</v>
      </c>
      <c r="B219" s="135" t="s">
        <v>37</v>
      </c>
      <c r="C219" s="32">
        <v>10</v>
      </c>
      <c r="D219" s="32" t="s">
        <v>38</v>
      </c>
      <c r="E219" s="72" t="s">
        <v>556</v>
      </c>
      <c r="F219" s="60">
        <f t="shared" ref="F219:I221" si="217">+F220</f>
        <v>2576582587</v>
      </c>
      <c r="G219" s="60">
        <f t="shared" si="217"/>
        <v>2156582587</v>
      </c>
      <c r="H219" s="60">
        <f t="shared" si="217"/>
        <v>2238413992</v>
      </c>
      <c r="I219" s="60">
        <v>81831405</v>
      </c>
      <c r="J219" s="60">
        <f t="shared" ref="J219:K221" si="218">+J220</f>
        <v>0</v>
      </c>
      <c r="K219" s="59">
        <f t="shared" si="218"/>
        <v>0</v>
      </c>
      <c r="L219" s="59">
        <f>+G219-H219-I219+J219-K219</f>
        <v>-163662810</v>
      </c>
      <c r="M219" s="59">
        <f>+M220</f>
        <v>2494751182</v>
      </c>
      <c r="N219" s="323">
        <f t="shared" si="205"/>
        <v>3.1266434429176175E-4</v>
      </c>
      <c r="O219" s="60">
        <f t="shared" ref="O219:X221" si="219">+O220</f>
        <v>0</v>
      </c>
      <c r="P219" s="60">
        <f t="shared" si="219"/>
        <v>338168594.95999998</v>
      </c>
      <c r="Q219" s="59">
        <f t="shared" si="219"/>
        <v>2156582587.04</v>
      </c>
      <c r="R219" s="59">
        <f t="shared" si="219"/>
        <v>189697269.84</v>
      </c>
      <c r="S219" s="59">
        <f t="shared" si="219"/>
        <v>2305053912.1599998</v>
      </c>
      <c r="T219" s="59">
        <f t="shared" si="219"/>
        <v>148471325.11999997</v>
      </c>
      <c r="U219" s="59">
        <f t="shared" si="219"/>
        <v>189697269.84</v>
      </c>
      <c r="V219" s="59">
        <f t="shared" si="219"/>
        <v>0</v>
      </c>
      <c r="W219" s="59">
        <f t="shared" si="219"/>
        <v>189697269.84</v>
      </c>
      <c r="X219" s="59">
        <f t="shared" si="219"/>
        <v>0</v>
      </c>
      <c r="Y219" s="183">
        <f t="shared" si="208"/>
        <v>7.6038552946159105E-2</v>
      </c>
      <c r="Z219" s="183">
        <f t="shared" si="209"/>
        <v>7.6038552946159105E-2</v>
      </c>
      <c r="AA219" s="183">
        <f t="shared" si="210"/>
        <v>7.6038552946159105E-2</v>
      </c>
      <c r="AB219" s="183">
        <f t="shared" si="194"/>
        <v>1</v>
      </c>
      <c r="AC219" s="177">
        <f t="shared" si="204"/>
        <v>1</v>
      </c>
    </row>
    <row r="220" spans="1:29" ht="81.75" customHeight="1" x14ac:dyDescent="0.25">
      <c r="A220" s="199" t="s">
        <v>557</v>
      </c>
      <c r="B220" s="135" t="s">
        <v>37</v>
      </c>
      <c r="C220" s="32">
        <v>10</v>
      </c>
      <c r="D220" s="32" t="s">
        <v>38</v>
      </c>
      <c r="E220" s="39" t="s">
        <v>257</v>
      </c>
      <c r="F220" s="60">
        <f t="shared" si="217"/>
        <v>2576582587</v>
      </c>
      <c r="G220" s="60">
        <f t="shared" si="217"/>
        <v>2156582587</v>
      </c>
      <c r="H220" s="60">
        <f t="shared" si="217"/>
        <v>2238413992</v>
      </c>
      <c r="I220" s="60">
        <v>81831405</v>
      </c>
      <c r="J220" s="60">
        <f t="shared" si="218"/>
        <v>0</v>
      </c>
      <c r="K220" s="59">
        <f t="shared" si="218"/>
        <v>0</v>
      </c>
      <c r="L220" s="59">
        <f t="shared" si="197"/>
        <v>-163662810</v>
      </c>
      <c r="M220" s="59">
        <f>+M221</f>
        <v>2494751182</v>
      </c>
      <c r="N220" s="323">
        <f t="shared" si="205"/>
        <v>3.1266434429176175E-4</v>
      </c>
      <c r="O220" s="60">
        <f t="shared" si="219"/>
        <v>0</v>
      </c>
      <c r="P220" s="60">
        <f t="shared" si="219"/>
        <v>338168594.95999998</v>
      </c>
      <c r="Q220" s="59">
        <f t="shared" si="219"/>
        <v>2156582587.04</v>
      </c>
      <c r="R220" s="59">
        <f t="shared" si="219"/>
        <v>189697269.84</v>
      </c>
      <c r="S220" s="59">
        <f t="shared" si="219"/>
        <v>2305053912.1599998</v>
      </c>
      <c r="T220" s="59">
        <f t="shared" si="219"/>
        <v>148471325.11999997</v>
      </c>
      <c r="U220" s="59">
        <f t="shared" si="219"/>
        <v>189697269.84</v>
      </c>
      <c r="V220" s="59">
        <f t="shared" si="219"/>
        <v>0</v>
      </c>
      <c r="W220" s="59">
        <f t="shared" si="219"/>
        <v>189697269.84</v>
      </c>
      <c r="X220" s="59">
        <f t="shared" si="219"/>
        <v>0</v>
      </c>
      <c r="Y220" s="183">
        <f t="shared" si="208"/>
        <v>7.6038552946159105E-2</v>
      </c>
      <c r="Z220" s="183">
        <f t="shared" si="209"/>
        <v>7.6038552946159105E-2</v>
      </c>
      <c r="AA220" s="183">
        <f t="shared" si="210"/>
        <v>7.6038552946159105E-2</v>
      </c>
      <c r="AB220" s="183">
        <f t="shared" si="194"/>
        <v>1</v>
      </c>
      <c r="AC220" s="177">
        <f t="shared" si="204"/>
        <v>1</v>
      </c>
    </row>
    <row r="221" spans="1:29" ht="41.25" customHeight="1" x14ac:dyDescent="0.25">
      <c r="A221" s="199" t="s">
        <v>558</v>
      </c>
      <c r="B221" s="135" t="s">
        <v>37</v>
      </c>
      <c r="C221" s="32">
        <v>10</v>
      </c>
      <c r="D221" s="32" t="s">
        <v>38</v>
      </c>
      <c r="E221" s="72" t="s">
        <v>455</v>
      </c>
      <c r="F221" s="60">
        <f t="shared" si="217"/>
        <v>2576582587</v>
      </c>
      <c r="G221" s="60">
        <f t="shared" si="217"/>
        <v>2156582587</v>
      </c>
      <c r="H221" s="60">
        <f t="shared" si="217"/>
        <v>2238413992</v>
      </c>
      <c r="I221" s="60">
        <f t="shared" si="217"/>
        <v>0</v>
      </c>
      <c r="J221" s="60">
        <f t="shared" si="218"/>
        <v>0</v>
      </c>
      <c r="K221" s="59">
        <f t="shared" si="218"/>
        <v>0</v>
      </c>
      <c r="L221" s="59">
        <f t="shared" si="197"/>
        <v>-81831405</v>
      </c>
      <c r="M221" s="59">
        <f>+M222</f>
        <v>2494751182</v>
      </c>
      <c r="N221" s="323">
        <f t="shared" si="205"/>
        <v>3.1266434429176175E-4</v>
      </c>
      <c r="O221" s="60">
        <f t="shared" si="219"/>
        <v>0</v>
      </c>
      <c r="P221" s="60">
        <f t="shared" si="219"/>
        <v>338168594.95999998</v>
      </c>
      <c r="Q221" s="59">
        <f t="shared" si="219"/>
        <v>2156582587.04</v>
      </c>
      <c r="R221" s="59">
        <f t="shared" si="219"/>
        <v>189697269.84</v>
      </c>
      <c r="S221" s="59">
        <f t="shared" si="219"/>
        <v>2305053912.1599998</v>
      </c>
      <c r="T221" s="59">
        <f t="shared" si="219"/>
        <v>148471325.11999997</v>
      </c>
      <c r="U221" s="59">
        <f t="shared" si="219"/>
        <v>189697269.84</v>
      </c>
      <c r="V221" s="59">
        <f t="shared" si="219"/>
        <v>0</v>
      </c>
      <c r="W221" s="59">
        <f t="shared" si="219"/>
        <v>189697269.84</v>
      </c>
      <c r="X221" s="59">
        <f t="shared" si="219"/>
        <v>0</v>
      </c>
      <c r="Y221" s="183">
        <f t="shared" si="208"/>
        <v>7.6038552946159105E-2</v>
      </c>
      <c r="Z221" s="183">
        <f t="shared" si="209"/>
        <v>7.6038552946159105E-2</v>
      </c>
      <c r="AA221" s="183">
        <f t="shared" si="210"/>
        <v>7.6038552946159105E-2</v>
      </c>
      <c r="AB221" s="183">
        <f t="shared" si="194"/>
        <v>1</v>
      </c>
      <c r="AC221" s="177">
        <f t="shared" si="204"/>
        <v>1</v>
      </c>
    </row>
    <row r="222" spans="1:29" ht="42" customHeight="1" x14ac:dyDescent="0.25">
      <c r="A222" s="202" t="s">
        <v>559</v>
      </c>
      <c r="B222" s="148" t="s">
        <v>37</v>
      </c>
      <c r="C222" s="43">
        <v>10</v>
      </c>
      <c r="D222" s="43" t="s">
        <v>38</v>
      </c>
      <c r="E222" s="44" t="s">
        <v>268</v>
      </c>
      <c r="F222" s="45">
        <v>2576582587</v>
      </c>
      <c r="G222" s="45">
        <v>2156582587</v>
      </c>
      <c r="H222" s="45">
        <v>2238413992</v>
      </c>
      <c r="I222" s="45">
        <v>0</v>
      </c>
      <c r="J222" s="45">
        <v>0</v>
      </c>
      <c r="K222" s="45">
        <v>0</v>
      </c>
      <c r="L222" s="45">
        <f t="shared" si="197"/>
        <v>-81831405</v>
      </c>
      <c r="M222" s="46">
        <f>+F222+L222</f>
        <v>2494751182</v>
      </c>
      <c r="N222" s="86">
        <f t="shared" si="205"/>
        <v>3.1266434429176175E-4</v>
      </c>
      <c r="O222" s="45">
        <v>0</v>
      </c>
      <c r="P222" s="45">
        <v>338168594.95999998</v>
      </c>
      <c r="Q222" s="45">
        <f>M222-P222</f>
        <v>2156582587.04</v>
      </c>
      <c r="R222" s="45">
        <v>189697269.84</v>
      </c>
      <c r="S222" s="45">
        <f>+M222-R222</f>
        <v>2305053912.1599998</v>
      </c>
      <c r="T222" s="45">
        <f>P222-R222</f>
        <v>148471325.11999997</v>
      </c>
      <c r="U222" s="45">
        <v>189697269.84</v>
      </c>
      <c r="V222" s="45">
        <f>+R222-U222</f>
        <v>0</v>
      </c>
      <c r="W222" s="45">
        <v>189697269.84</v>
      </c>
      <c r="X222" s="48">
        <f>+U222-W222</f>
        <v>0</v>
      </c>
      <c r="Y222" s="182">
        <f t="shared" si="208"/>
        <v>7.6038552946159105E-2</v>
      </c>
      <c r="Z222" s="182">
        <f t="shared" si="209"/>
        <v>7.6038552946159105E-2</v>
      </c>
      <c r="AA222" s="182">
        <f t="shared" si="210"/>
        <v>7.6038552946159105E-2</v>
      </c>
      <c r="AB222" s="182">
        <f t="shared" si="194"/>
        <v>1</v>
      </c>
      <c r="AC222" s="178">
        <f t="shared" si="204"/>
        <v>1</v>
      </c>
    </row>
    <row r="223" spans="1:29" ht="90" customHeight="1" x14ac:dyDescent="0.25">
      <c r="A223" s="199" t="s">
        <v>561</v>
      </c>
      <c r="B223" s="135" t="s">
        <v>37</v>
      </c>
      <c r="C223" s="32">
        <v>10</v>
      </c>
      <c r="D223" s="32" t="s">
        <v>38</v>
      </c>
      <c r="E223" s="72" t="s">
        <v>562</v>
      </c>
      <c r="F223" s="60">
        <f t="shared" ref="F223:K225" si="220">+F224</f>
        <v>340140614334</v>
      </c>
      <c r="G223" s="60">
        <f t="shared" si="220"/>
        <v>340140614334</v>
      </c>
      <c r="H223" s="60">
        <f t="shared" si="220"/>
        <v>340140614334</v>
      </c>
      <c r="I223" s="60">
        <f t="shared" si="220"/>
        <v>0</v>
      </c>
      <c r="J223" s="60">
        <f t="shared" si="220"/>
        <v>0</v>
      </c>
      <c r="K223" s="59">
        <f t="shared" si="220"/>
        <v>0</v>
      </c>
      <c r="L223" s="59">
        <f t="shared" si="197"/>
        <v>0</v>
      </c>
      <c r="M223" s="59">
        <f>+M224</f>
        <v>340140614334</v>
      </c>
      <c r="N223" s="323">
        <f t="shared" si="205"/>
        <v>4.2629438524798391E-2</v>
      </c>
      <c r="O223" s="60">
        <f t="shared" ref="O223:X225" si="221">+O224</f>
        <v>0</v>
      </c>
      <c r="P223" s="60">
        <f t="shared" si="221"/>
        <v>340140614334</v>
      </c>
      <c r="Q223" s="59">
        <f t="shared" si="221"/>
        <v>0</v>
      </c>
      <c r="R223" s="59">
        <f t="shared" si="221"/>
        <v>340140614334</v>
      </c>
      <c r="S223" s="59">
        <f t="shared" si="221"/>
        <v>0</v>
      </c>
      <c r="T223" s="59">
        <f t="shared" si="221"/>
        <v>0</v>
      </c>
      <c r="U223" s="59">
        <f t="shared" si="221"/>
        <v>34020083601</v>
      </c>
      <c r="V223" s="59">
        <f t="shared" si="221"/>
        <v>306120530733</v>
      </c>
      <c r="W223" s="59">
        <f t="shared" si="221"/>
        <v>34020083601</v>
      </c>
      <c r="X223" s="59">
        <f t="shared" si="221"/>
        <v>0</v>
      </c>
      <c r="Y223" s="176">
        <f t="shared" si="208"/>
        <v>1</v>
      </c>
      <c r="Z223" s="176">
        <f t="shared" si="209"/>
        <v>0.10001770493538913</v>
      </c>
      <c r="AA223" s="176">
        <f t="shared" si="210"/>
        <v>0.10001770493538913</v>
      </c>
      <c r="AB223" s="176">
        <f t="shared" si="194"/>
        <v>0.10001770493538913</v>
      </c>
      <c r="AC223" s="177">
        <f t="shared" si="204"/>
        <v>1</v>
      </c>
    </row>
    <row r="224" spans="1:29" ht="84.75" customHeight="1" x14ac:dyDescent="0.25">
      <c r="A224" s="199" t="s">
        <v>563</v>
      </c>
      <c r="B224" s="135" t="s">
        <v>37</v>
      </c>
      <c r="C224" s="32">
        <v>10</v>
      </c>
      <c r="D224" s="32" t="s">
        <v>38</v>
      </c>
      <c r="E224" s="39" t="s">
        <v>257</v>
      </c>
      <c r="F224" s="60">
        <f t="shared" si="220"/>
        <v>340140614334</v>
      </c>
      <c r="G224" s="60">
        <f t="shared" si="220"/>
        <v>340140614334</v>
      </c>
      <c r="H224" s="60">
        <f t="shared" si="220"/>
        <v>340140614334</v>
      </c>
      <c r="I224" s="60">
        <f t="shared" si="220"/>
        <v>0</v>
      </c>
      <c r="J224" s="60">
        <f t="shared" si="220"/>
        <v>0</v>
      </c>
      <c r="K224" s="59">
        <f t="shared" si="220"/>
        <v>0</v>
      </c>
      <c r="L224" s="59">
        <f t="shared" si="197"/>
        <v>0</v>
      </c>
      <c r="M224" s="59">
        <f>+M225</f>
        <v>340140614334</v>
      </c>
      <c r="N224" s="323">
        <f t="shared" si="205"/>
        <v>4.2629438524798391E-2</v>
      </c>
      <c r="O224" s="60">
        <f t="shared" si="221"/>
        <v>0</v>
      </c>
      <c r="P224" s="60">
        <f t="shared" si="221"/>
        <v>340140614334</v>
      </c>
      <c r="Q224" s="59">
        <f t="shared" si="221"/>
        <v>0</v>
      </c>
      <c r="R224" s="59">
        <f t="shared" si="221"/>
        <v>340140614334</v>
      </c>
      <c r="S224" s="59">
        <f t="shared" si="221"/>
        <v>0</v>
      </c>
      <c r="T224" s="59">
        <f t="shared" si="221"/>
        <v>0</v>
      </c>
      <c r="U224" s="59">
        <f t="shared" si="221"/>
        <v>34020083601</v>
      </c>
      <c r="V224" s="59">
        <f t="shared" si="221"/>
        <v>306120530733</v>
      </c>
      <c r="W224" s="59">
        <f t="shared" si="221"/>
        <v>34020083601</v>
      </c>
      <c r="X224" s="59">
        <f t="shared" si="221"/>
        <v>0</v>
      </c>
      <c r="Y224" s="176">
        <f t="shared" si="208"/>
        <v>1</v>
      </c>
      <c r="Z224" s="176">
        <f t="shared" si="209"/>
        <v>0.10001770493538913</v>
      </c>
      <c r="AA224" s="176">
        <f t="shared" si="210"/>
        <v>0.10001770493538913</v>
      </c>
      <c r="AB224" s="176">
        <f t="shared" si="194"/>
        <v>0.10001770493538913</v>
      </c>
      <c r="AC224" s="177">
        <f t="shared" si="204"/>
        <v>1</v>
      </c>
    </row>
    <row r="225" spans="1:29" ht="42" customHeight="1" x14ac:dyDescent="0.25">
      <c r="A225" s="199" t="s">
        <v>564</v>
      </c>
      <c r="B225" s="135" t="s">
        <v>37</v>
      </c>
      <c r="C225" s="32">
        <v>10</v>
      </c>
      <c r="D225" s="32" t="s">
        <v>38</v>
      </c>
      <c r="E225" s="72" t="s">
        <v>455</v>
      </c>
      <c r="F225" s="60">
        <f t="shared" si="220"/>
        <v>340140614334</v>
      </c>
      <c r="G225" s="60">
        <f t="shared" si="220"/>
        <v>340140614334</v>
      </c>
      <c r="H225" s="60">
        <f t="shared" si="220"/>
        <v>340140614334</v>
      </c>
      <c r="I225" s="60">
        <f t="shared" si="220"/>
        <v>0</v>
      </c>
      <c r="J225" s="60">
        <f t="shared" si="220"/>
        <v>0</v>
      </c>
      <c r="K225" s="59">
        <f t="shared" si="220"/>
        <v>0</v>
      </c>
      <c r="L225" s="59">
        <f t="shared" si="197"/>
        <v>0</v>
      </c>
      <c r="M225" s="59">
        <f>+M226</f>
        <v>340140614334</v>
      </c>
      <c r="N225" s="323">
        <f t="shared" si="205"/>
        <v>4.2629438524798391E-2</v>
      </c>
      <c r="O225" s="60">
        <f t="shared" si="221"/>
        <v>0</v>
      </c>
      <c r="P225" s="60">
        <f t="shared" si="221"/>
        <v>340140614334</v>
      </c>
      <c r="Q225" s="59">
        <f t="shared" si="221"/>
        <v>0</v>
      </c>
      <c r="R225" s="59">
        <f t="shared" si="221"/>
        <v>340140614334</v>
      </c>
      <c r="S225" s="59">
        <f t="shared" si="221"/>
        <v>0</v>
      </c>
      <c r="T225" s="59">
        <f t="shared" si="221"/>
        <v>0</v>
      </c>
      <c r="U225" s="59">
        <f t="shared" si="221"/>
        <v>34020083601</v>
      </c>
      <c r="V225" s="59">
        <f t="shared" si="221"/>
        <v>306120530733</v>
      </c>
      <c r="W225" s="59">
        <f t="shared" si="221"/>
        <v>34020083601</v>
      </c>
      <c r="X225" s="59">
        <f t="shared" si="221"/>
        <v>0</v>
      </c>
      <c r="Y225" s="176">
        <f t="shared" si="208"/>
        <v>1</v>
      </c>
      <c r="Z225" s="176">
        <f t="shared" si="209"/>
        <v>0.10001770493538913</v>
      </c>
      <c r="AA225" s="176">
        <f t="shared" si="210"/>
        <v>0.10001770493538913</v>
      </c>
      <c r="AB225" s="176">
        <f t="shared" si="194"/>
        <v>0.10001770493538913</v>
      </c>
      <c r="AC225" s="177">
        <f t="shared" si="204"/>
        <v>1</v>
      </c>
    </row>
    <row r="226" spans="1:29" ht="42" customHeight="1" x14ac:dyDescent="0.25">
      <c r="A226" s="202" t="s">
        <v>565</v>
      </c>
      <c r="B226" s="148" t="s">
        <v>37</v>
      </c>
      <c r="C226" s="43">
        <v>10</v>
      </c>
      <c r="D226" s="43" t="s">
        <v>38</v>
      </c>
      <c r="E226" s="44" t="s">
        <v>268</v>
      </c>
      <c r="F226" s="45">
        <v>340140614334</v>
      </c>
      <c r="G226" s="45">
        <v>340140614334</v>
      </c>
      <c r="H226" s="45">
        <v>340140614334</v>
      </c>
      <c r="I226" s="45">
        <v>0</v>
      </c>
      <c r="J226" s="45">
        <v>0</v>
      </c>
      <c r="K226" s="45">
        <v>0</v>
      </c>
      <c r="L226" s="45">
        <f t="shared" si="197"/>
        <v>0</v>
      </c>
      <c r="M226" s="46">
        <f>+F226+L226</f>
        <v>340140614334</v>
      </c>
      <c r="N226" s="86">
        <f t="shared" si="205"/>
        <v>4.2629438524798391E-2</v>
      </c>
      <c r="O226" s="45">
        <v>0</v>
      </c>
      <c r="P226" s="45">
        <v>340140614334</v>
      </c>
      <c r="Q226" s="45">
        <f>M226-P226</f>
        <v>0</v>
      </c>
      <c r="R226" s="45">
        <v>340140614334</v>
      </c>
      <c r="S226" s="45">
        <f>+M226-R226</f>
        <v>0</v>
      </c>
      <c r="T226" s="45">
        <f>P226-R226</f>
        <v>0</v>
      </c>
      <c r="U226" s="45">
        <v>34020083601</v>
      </c>
      <c r="V226" s="45">
        <f>+R226-U226</f>
        <v>306120530733</v>
      </c>
      <c r="W226" s="45">
        <v>34020083601</v>
      </c>
      <c r="X226" s="48">
        <f>+U226-W226</f>
        <v>0</v>
      </c>
      <c r="Y226" s="54">
        <f t="shared" si="208"/>
        <v>1</v>
      </c>
      <c r="Z226" s="54">
        <f t="shared" si="209"/>
        <v>0.10001770493538913</v>
      </c>
      <c r="AA226" s="54">
        <f t="shared" si="210"/>
        <v>0.10001770493538913</v>
      </c>
      <c r="AB226" s="54">
        <f t="shared" si="194"/>
        <v>0.10001770493538913</v>
      </c>
      <c r="AC226" s="178">
        <f t="shared" si="204"/>
        <v>1</v>
      </c>
    </row>
    <row r="227" spans="1:29" ht="88.5" customHeight="1" x14ac:dyDescent="0.25">
      <c r="A227" s="199" t="s">
        <v>566</v>
      </c>
      <c r="B227" s="135" t="s">
        <v>37</v>
      </c>
      <c r="C227" s="32">
        <v>10</v>
      </c>
      <c r="D227" s="32" t="s">
        <v>38</v>
      </c>
      <c r="E227" s="72" t="s">
        <v>567</v>
      </c>
      <c r="F227" s="60">
        <f t="shared" ref="F227:K233" si="222">+F228</f>
        <v>166529436860</v>
      </c>
      <c r="G227" s="60">
        <f t="shared" si="222"/>
        <v>166529436860</v>
      </c>
      <c r="H227" s="60">
        <f t="shared" si="222"/>
        <v>166529436860</v>
      </c>
      <c r="I227" s="60">
        <f t="shared" si="222"/>
        <v>0</v>
      </c>
      <c r="J227" s="60">
        <f t="shared" si="222"/>
        <v>0</v>
      </c>
      <c r="K227" s="59">
        <f t="shared" si="222"/>
        <v>0</v>
      </c>
      <c r="L227" s="59">
        <f t="shared" si="197"/>
        <v>0</v>
      </c>
      <c r="M227" s="59">
        <f>+M228</f>
        <v>166529436860</v>
      </c>
      <c r="N227" s="323">
        <f t="shared" si="205"/>
        <v>2.0870945991241639E-2</v>
      </c>
      <c r="O227" s="60">
        <f t="shared" ref="O227:X233" si="223">+O228</f>
        <v>0</v>
      </c>
      <c r="P227" s="60">
        <f t="shared" si="223"/>
        <v>166529436860</v>
      </c>
      <c r="Q227" s="59">
        <f t="shared" si="223"/>
        <v>0</v>
      </c>
      <c r="R227" s="59">
        <f t="shared" si="223"/>
        <v>166529436860</v>
      </c>
      <c r="S227" s="59">
        <f t="shared" si="223"/>
        <v>0</v>
      </c>
      <c r="T227" s="59">
        <f t="shared" si="223"/>
        <v>0</v>
      </c>
      <c r="U227" s="59">
        <f t="shared" si="223"/>
        <v>25380894495</v>
      </c>
      <c r="V227" s="59">
        <f t="shared" si="223"/>
        <v>141148542365</v>
      </c>
      <c r="W227" s="59">
        <f t="shared" si="223"/>
        <v>25380894495</v>
      </c>
      <c r="X227" s="59">
        <f t="shared" si="223"/>
        <v>0</v>
      </c>
      <c r="Y227" s="176">
        <f t="shared" si="208"/>
        <v>1</v>
      </c>
      <c r="Z227" s="176">
        <f t="shared" si="209"/>
        <v>0.15241085884616015</v>
      </c>
      <c r="AA227" s="176">
        <f t="shared" si="210"/>
        <v>0.15241085884616015</v>
      </c>
      <c r="AB227" s="176">
        <f t="shared" si="194"/>
        <v>0.15241085884616015</v>
      </c>
      <c r="AC227" s="177">
        <f t="shared" si="204"/>
        <v>1</v>
      </c>
    </row>
    <row r="228" spans="1:29" ht="88.5" customHeight="1" x14ac:dyDescent="0.25">
      <c r="A228" s="199" t="s">
        <v>568</v>
      </c>
      <c r="B228" s="135" t="s">
        <v>37</v>
      </c>
      <c r="C228" s="32">
        <v>10</v>
      </c>
      <c r="D228" s="32" t="s">
        <v>38</v>
      </c>
      <c r="E228" s="39" t="s">
        <v>257</v>
      </c>
      <c r="F228" s="60">
        <f t="shared" si="222"/>
        <v>166529436860</v>
      </c>
      <c r="G228" s="60">
        <f t="shared" si="222"/>
        <v>166529436860</v>
      </c>
      <c r="H228" s="60">
        <f t="shared" si="222"/>
        <v>166529436860</v>
      </c>
      <c r="I228" s="60">
        <f t="shared" si="222"/>
        <v>0</v>
      </c>
      <c r="J228" s="60">
        <f t="shared" si="222"/>
        <v>0</v>
      </c>
      <c r="K228" s="59">
        <f t="shared" si="222"/>
        <v>0</v>
      </c>
      <c r="L228" s="59">
        <f t="shared" si="197"/>
        <v>0</v>
      </c>
      <c r="M228" s="59">
        <f>+M229</f>
        <v>166529436860</v>
      </c>
      <c r="N228" s="323">
        <f t="shared" si="205"/>
        <v>2.0870945991241639E-2</v>
      </c>
      <c r="O228" s="60">
        <f t="shared" si="223"/>
        <v>0</v>
      </c>
      <c r="P228" s="60">
        <f t="shared" si="223"/>
        <v>166529436860</v>
      </c>
      <c r="Q228" s="59">
        <f t="shared" si="223"/>
        <v>0</v>
      </c>
      <c r="R228" s="59">
        <f t="shared" si="223"/>
        <v>166529436860</v>
      </c>
      <c r="S228" s="59">
        <f t="shared" si="223"/>
        <v>0</v>
      </c>
      <c r="T228" s="59">
        <f t="shared" si="223"/>
        <v>0</v>
      </c>
      <c r="U228" s="59">
        <f t="shared" si="223"/>
        <v>25380894495</v>
      </c>
      <c r="V228" s="59">
        <f t="shared" si="223"/>
        <v>141148542365</v>
      </c>
      <c r="W228" s="59">
        <f t="shared" si="223"/>
        <v>25380894495</v>
      </c>
      <c r="X228" s="59">
        <f t="shared" si="223"/>
        <v>0</v>
      </c>
      <c r="Y228" s="176">
        <f t="shared" si="208"/>
        <v>1</v>
      </c>
      <c r="Z228" s="176">
        <f t="shared" si="209"/>
        <v>0.15241085884616015</v>
      </c>
      <c r="AA228" s="176">
        <f t="shared" si="210"/>
        <v>0.15241085884616015</v>
      </c>
      <c r="AB228" s="176">
        <f t="shared" si="194"/>
        <v>0.15241085884616015</v>
      </c>
      <c r="AC228" s="177">
        <f t="shared" si="204"/>
        <v>1</v>
      </c>
    </row>
    <row r="229" spans="1:29" ht="42" customHeight="1" x14ac:dyDescent="0.25">
      <c r="A229" s="199" t="s">
        <v>569</v>
      </c>
      <c r="B229" s="135" t="s">
        <v>37</v>
      </c>
      <c r="C229" s="32">
        <v>10</v>
      </c>
      <c r="D229" s="32" t="s">
        <v>38</v>
      </c>
      <c r="E229" s="72" t="s">
        <v>455</v>
      </c>
      <c r="F229" s="60">
        <f t="shared" si="222"/>
        <v>166529436860</v>
      </c>
      <c r="G229" s="60">
        <f t="shared" si="222"/>
        <v>166529436860</v>
      </c>
      <c r="H229" s="60">
        <f t="shared" si="222"/>
        <v>166529436860</v>
      </c>
      <c r="I229" s="60">
        <f t="shared" si="222"/>
        <v>0</v>
      </c>
      <c r="J229" s="60">
        <f t="shared" si="222"/>
        <v>0</v>
      </c>
      <c r="K229" s="59">
        <f t="shared" si="222"/>
        <v>0</v>
      </c>
      <c r="L229" s="59">
        <f t="shared" si="197"/>
        <v>0</v>
      </c>
      <c r="M229" s="59">
        <f>+M230</f>
        <v>166529436860</v>
      </c>
      <c r="N229" s="323">
        <f t="shared" si="205"/>
        <v>2.0870945991241639E-2</v>
      </c>
      <c r="O229" s="60">
        <f t="shared" si="223"/>
        <v>0</v>
      </c>
      <c r="P229" s="60">
        <f t="shared" si="223"/>
        <v>166529436860</v>
      </c>
      <c r="Q229" s="59">
        <f t="shared" si="223"/>
        <v>0</v>
      </c>
      <c r="R229" s="59">
        <f t="shared" si="223"/>
        <v>166529436860</v>
      </c>
      <c r="S229" s="59">
        <f t="shared" si="223"/>
        <v>0</v>
      </c>
      <c r="T229" s="59">
        <f t="shared" si="223"/>
        <v>0</v>
      </c>
      <c r="U229" s="59">
        <f t="shared" si="223"/>
        <v>25380894495</v>
      </c>
      <c r="V229" s="59">
        <f t="shared" si="223"/>
        <v>141148542365</v>
      </c>
      <c r="W229" s="59">
        <f t="shared" si="223"/>
        <v>25380894495</v>
      </c>
      <c r="X229" s="59">
        <f t="shared" si="223"/>
        <v>0</v>
      </c>
      <c r="Y229" s="176">
        <f t="shared" si="208"/>
        <v>1</v>
      </c>
      <c r="Z229" s="176">
        <f t="shared" si="209"/>
        <v>0.15241085884616015</v>
      </c>
      <c r="AA229" s="176">
        <f t="shared" si="210"/>
        <v>0.15241085884616015</v>
      </c>
      <c r="AB229" s="176">
        <f t="shared" si="194"/>
        <v>0.15241085884616015</v>
      </c>
      <c r="AC229" s="177">
        <f t="shared" si="204"/>
        <v>1</v>
      </c>
    </row>
    <row r="230" spans="1:29" ht="42" customHeight="1" x14ac:dyDescent="0.25">
      <c r="A230" s="202" t="s">
        <v>570</v>
      </c>
      <c r="B230" s="148" t="s">
        <v>37</v>
      </c>
      <c r="C230" s="43">
        <v>10</v>
      </c>
      <c r="D230" s="43" t="s">
        <v>38</v>
      </c>
      <c r="E230" s="44" t="s">
        <v>268</v>
      </c>
      <c r="F230" s="45">
        <v>166529436860</v>
      </c>
      <c r="G230" s="45">
        <v>166529436860</v>
      </c>
      <c r="H230" s="45">
        <v>166529436860</v>
      </c>
      <c r="I230" s="45">
        <v>0</v>
      </c>
      <c r="J230" s="45">
        <v>0</v>
      </c>
      <c r="K230" s="45">
        <v>0</v>
      </c>
      <c r="L230" s="45">
        <f t="shared" si="197"/>
        <v>0</v>
      </c>
      <c r="M230" s="46">
        <f>+F230+L230</f>
        <v>166529436860</v>
      </c>
      <c r="N230" s="86">
        <f t="shared" si="205"/>
        <v>2.0870945991241639E-2</v>
      </c>
      <c r="O230" s="45">
        <v>0</v>
      </c>
      <c r="P230" s="45">
        <v>166529436860</v>
      </c>
      <c r="Q230" s="45">
        <f>M230-P230</f>
        <v>0</v>
      </c>
      <c r="R230" s="45">
        <v>166529436860</v>
      </c>
      <c r="S230" s="45">
        <f>+M230-R230</f>
        <v>0</v>
      </c>
      <c r="T230" s="45">
        <f>P230-R230</f>
        <v>0</v>
      </c>
      <c r="U230" s="45">
        <v>25380894495</v>
      </c>
      <c r="V230" s="45">
        <f>+R230-U230</f>
        <v>141148542365</v>
      </c>
      <c r="W230" s="45">
        <v>25380894495</v>
      </c>
      <c r="X230" s="48">
        <f>+U230-W230</f>
        <v>0</v>
      </c>
      <c r="Y230" s="54">
        <f t="shared" si="208"/>
        <v>1</v>
      </c>
      <c r="Z230" s="54">
        <f t="shared" si="209"/>
        <v>0.15241085884616015</v>
      </c>
      <c r="AA230" s="54">
        <f t="shared" si="210"/>
        <v>0.15241085884616015</v>
      </c>
      <c r="AB230" s="54">
        <f t="shared" si="194"/>
        <v>0.15241085884616015</v>
      </c>
      <c r="AC230" s="178">
        <f t="shared" si="204"/>
        <v>1</v>
      </c>
    </row>
    <row r="231" spans="1:29" ht="88.5" customHeight="1" x14ac:dyDescent="0.25">
      <c r="A231" s="199" t="s">
        <v>571</v>
      </c>
      <c r="B231" s="135" t="s">
        <v>37</v>
      </c>
      <c r="C231" s="32">
        <v>10</v>
      </c>
      <c r="D231" s="32" t="s">
        <v>38</v>
      </c>
      <c r="E231" s="72" t="s">
        <v>572</v>
      </c>
      <c r="F231" s="60">
        <f t="shared" si="222"/>
        <v>1188179608443</v>
      </c>
      <c r="G231" s="60">
        <f t="shared" si="222"/>
        <v>25260000000</v>
      </c>
      <c r="H231" s="60">
        <f t="shared" si="222"/>
        <v>1187179608443</v>
      </c>
      <c r="I231" s="60">
        <f t="shared" si="222"/>
        <v>1161919608443</v>
      </c>
      <c r="J231" s="60">
        <f t="shared" si="222"/>
        <v>0</v>
      </c>
      <c r="K231" s="59">
        <f t="shared" si="222"/>
        <v>0</v>
      </c>
      <c r="L231" s="59">
        <f>+G231-H231-I231+J231-K231</f>
        <v>-2323839216886</v>
      </c>
      <c r="M231" s="59">
        <f>+M232</f>
        <v>26260000000</v>
      </c>
      <c r="N231" s="323">
        <f t="shared" si="205"/>
        <v>3.2911361022061494E-3</v>
      </c>
      <c r="O231" s="60">
        <f t="shared" si="223"/>
        <v>0</v>
      </c>
      <c r="P231" s="60">
        <f t="shared" si="223"/>
        <v>26260000000</v>
      </c>
      <c r="Q231" s="59">
        <f t="shared" si="223"/>
        <v>0</v>
      </c>
      <c r="R231" s="59">
        <f t="shared" si="223"/>
        <v>0</v>
      </c>
      <c r="S231" s="59">
        <f t="shared" si="223"/>
        <v>26260000000</v>
      </c>
      <c r="T231" s="59">
        <f t="shared" si="223"/>
        <v>26260000000</v>
      </c>
      <c r="U231" s="59">
        <f t="shared" si="223"/>
        <v>0</v>
      </c>
      <c r="V231" s="59">
        <f t="shared" si="223"/>
        <v>0</v>
      </c>
      <c r="W231" s="59">
        <f t="shared" si="223"/>
        <v>0</v>
      </c>
      <c r="X231" s="59">
        <f t="shared" si="223"/>
        <v>0</v>
      </c>
      <c r="Y231" s="176">
        <f t="shared" si="208"/>
        <v>0</v>
      </c>
      <c r="Z231" s="176">
        <f t="shared" si="209"/>
        <v>0</v>
      </c>
      <c r="AA231" s="176">
        <f t="shared" si="210"/>
        <v>0</v>
      </c>
      <c r="AB231" s="176" t="s">
        <v>40</v>
      </c>
      <c r="AC231" s="177" t="s">
        <v>40</v>
      </c>
    </row>
    <row r="232" spans="1:29" ht="72.75" customHeight="1" x14ac:dyDescent="0.25">
      <c r="A232" s="199" t="s">
        <v>573</v>
      </c>
      <c r="B232" s="135" t="s">
        <v>37</v>
      </c>
      <c r="C232" s="32">
        <v>10</v>
      </c>
      <c r="D232" s="32" t="s">
        <v>38</v>
      </c>
      <c r="E232" s="39" t="s">
        <v>574</v>
      </c>
      <c r="F232" s="60">
        <f t="shared" si="222"/>
        <v>1188179608443</v>
      </c>
      <c r="G232" s="60">
        <f t="shared" si="222"/>
        <v>25260000000</v>
      </c>
      <c r="H232" s="60">
        <f t="shared" si="222"/>
        <v>1187179608443</v>
      </c>
      <c r="I232" s="60">
        <v>1161919608443</v>
      </c>
      <c r="J232" s="60">
        <f t="shared" si="222"/>
        <v>0</v>
      </c>
      <c r="K232" s="59">
        <f t="shared" si="222"/>
        <v>0</v>
      </c>
      <c r="L232" s="59">
        <f t="shared" si="197"/>
        <v>-2323839216886</v>
      </c>
      <c r="M232" s="59">
        <f>+M233</f>
        <v>26260000000</v>
      </c>
      <c r="N232" s="323">
        <f t="shared" si="205"/>
        <v>3.2911361022061494E-3</v>
      </c>
      <c r="O232" s="60">
        <f t="shared" si="223"/>
        <v>0</v>
      </c>
      <c r="P232" s="60">
        <f t="shared" si="223"/>
        <v>26260000000</v>
      </c>
      <c r="Q232" s="59">
        <f t="shared" si="223"/>
        <v>0</v>
      </c>
      <c r="R232" s="59">
        <f t="shared" si="223"/>
        <v>0</v>
      </c>
      <c r="S232" s="59">
        <f t="shared" si="223"/>
        <v>26260000000</v>
      </c>
      <c r="T232" s="59">
        <f t="shared" si="223"/>
        <v>26260000000</v>
      </c>
      <c r="U232" s="59">
        <f t="shared" si="223"/>
        <v>0</v>
      </c>
      <c r="V232" s="59">
        <f t="shared" si="223"/>
        <v>0</v>
      </c>
      <c r="W232" s="59">
        <f t="shared" si="223"/>
        <v>0</v>
      </c>
      <c r="X232" s="59">
        <f t="shared" si="223"/>
        <v>0</v>
      </c>
      <c r="Y232" s="176">
        <f t="shared" si="208"/>
        <v>0</v>
      </c>
      <c r="Z232" s="176">
        <f t="shared" si="209"/>
        <v>0</v>
      </c>
      <c r="AA232" s="176">
        <f t="shared" si="210"/>
        <v>0</v>
      </c>
      <c r="AB232" s="176" t="s">
        <v>40</v>
      </c>
      <c r="AC232" s="177" t="s">
        <v>40</v>
      </c>
    </row>
    <row r="233" spans="1:29" ht="42" customHeight="1" x14ac:dyDescent="0.25">
      <c r="A233" s="199" t="s">
        <v>575</v>
      </c>
      <c r="B233" s="135" t="s">
        <v>37</v>
      </c>
      <c r="C233" s="32">
        <v>10</v>
      </c>
      <c r="D233" s="32" t="s">
        <v>38</v>
      </c>
      <c r="E233" s="72" t="s">
        <v>455</v>
      </c>
      <c r="F233" s="60">
        <f t="shared" si="222"/>
        <v>1188179608443</v>
      </c>
      <c r="G233" s="60">
        <f t="shared" si="222"/>
        <v>25260000000</v>
      </c>
      <c r="H233" s="60">
        <f t="shared" si="222"/>
        <v>1187179608443</v>
      </c>
      <c r="I233" s="60">
        <f t="shared" si="222"/>
        <v>0</v>
      </c>
      <c r="J233" s="60">
        <f t="shared" si="222"/>
        <v>0</v>
      </c>
      <c r="K233" s="59">
        <f t="shared" si="222"/>
        <v>0</v>
      </c>
      <c r="L233" s="59">
        <f t="shared" si="197"/>
        <v>-1161919608443</v>
      </c>
      <c r="M233" s="59">
        <f>+M234</f>
        <v>26260000000</v>
      </c>
      <c r="N233" s="323">
        <f t="shared" si="205"/>
        <v>3.2911361022061494E-3</v>
      </c>
      <c r="O233" s="60">
        <f t="shared" si="223"/>
        <v>0</v>
      </c>
      <c r="P233" s="60">
        <f t="shared" si="223"/>
        <v>26260000000</v>
      </c>
      <c r="Q233" s="59">
        <f t="shared" si="223"/>
        <v>0</v>
      </c>
      <c r="R233" s="59">
        <f t="shared" si="223"/>
        <v>0</v>
      </c>
      <c r="S233" s="59">
        <f t="shared" si="223"/>
        <v>26260000000</v>
      </c>
      <c r="T233" s="59">
        <f t="shared" si="223"/>
        <v>26260000000</v>
      </c>
      <c r="U233" s="59">
        <f t="shared" si="223"/>
        <v>0</v>
      </c>
      <c r="V233" s="59">
        <f t="shared" si="223"/>
        <v>0</v>
      </c>
      <c r="W233" s="59">
        <f t="shared" si="223"/>
        <v>0</v>
      </c>
      <c r="X233" s="59">
        <f t="shared" si="223"/>
        <v>0</v>
      </c>
      <c r="Y233" s="176">
        <f t="shared" si="208"/>
        <v>0</v>
      </c>
      <c r="Z233" s="176">
        <f t="shared" si="209"/>
        <v>0</v>
      </c>
      <c r="AA233" s="176">
        <f t="shared" si="210"/>
        <v>0</v>
      </c>
      <c r="AB233" s="176" t="s">
        <v>40</v>
      </c>
      <c r="AC233" s="177" t="s">
        <v>40</v>
      </c>
    </row>
    <row r="234" spans="1:29" ht="42" customHeight="1" x14ac:dyDescent="0.25">
      <c r="A234" s="202" t="s">
        <v>576</v>
      </c>
      <c r="B234" s="148" t="s">
        <v>37</v>
      </c>
      <c r="C234" s="43">
        <v>10</v>
      </c>
      <c r="D234" s="43" t="s">
        <v>38</v>
      </c>
      <c r="E234" s="44" t="s">
        <v>268</v>
      </c>
      <c r="F234" s="45">
        <v>1188179608443</v>
      </c>
      <c r="G234" s="45">
        <v>25260000000</v>
      </c>
      <c r="H234" s="45">
        <v>1187179608443</v>
      </c>
      <c r="I234" s="45"/>
      <c r="J234" s="45">
        <v>0</v>
      </c>
      <c r="K234" s="45">
        <v>0</v>
      </c>
      <c r="L234" s="45">
        <f t="shared" si="197"/>
        <v>-1161919608443</v>
      </c>
      <c r="M234" s="46">
        <f>+F234+L234</f>
        <v>26260000000</v>
      </c>
      <c r="N234" s="86">
        <f t="shared" si="205"/>
        <v>3.2911361022061494E-3</v>
      </c>
      <c r="O234" s="45">
        <v>0</v>
      </c>
      <c r="P234" s="45">
        <f>1000000000+15260000000+10000000000</f>
        <v>26260000000</v>
      </c>
      <c r="Q234" s="45">
        <f>M234-P234</f>
        <v>0</v>
      </c>
      <c r="R234" s="45">
        <v>0</v>
      </c>
      <c r="S234" s="45">
        <f>+M234-R234</f>
        <v>26260000000</v>
      </c>
      <c r="T234" s="45">
        <f>P234-R234</f>
        <v>26260000000</v>
      </c>
      <c r="U234" s="45">
        <v>0</v>
      </c>
      <c r="V234" s="45">
        <f>+R234-U234</f>
        <v>0</v>
      </c>
      <c r="W234" s="45">
        <v>0</v>
      </c>
      <c r="X234" s="48">
        <f>+U234-W234</f>
        <v>0</v>
      </c>
      <c r="Y234" s="54">
        <f t="shared" si="208"/>
        <v>0</v>
      </c>
      <c r="Z234" s="54">
        <f t="shared" si="209"/>
        <v>0</v>
      </c>
      <c r="AA234" s="54">
        <f t="shared" si="210"/>
        <v>0</v>
      </c>
      <c r="AB234" s="54" t="s">
        <v>40</v>
      </c>
      <c r="AC234" s="178" t="s">
        <v>40</v>
      </c>
    </row>
    <row r="235" spans="1:29" ht="42" customHeight="1" x14ac:dyDescent="0.25">
      <c r="A235" s="113" t="s">
        <v>258</v>
      </c>
      <c r="B235" s="32" t="s">
        <v>37</v>
      </c>
      <c r="C235" s="32">
        <v>10</v>
      </c>
      <c r="D235" s="32" t="s">
        <v>38</v>
      </c>
      <c r="E235" s="72" t="s">
        <v>259</v>
      </c>
      <c r="F235" s="59">
        <f t="shared" ref="F235:K235" si="224">+F236</f>
        <v>4034524599</v>
      </c>
      <c r="G235" s="59">
        <f t="shared" si="224"/>
        <v>725002265</v>
      </c>
      <c r="H235" s="59">
        <f t="shared" si="224"/>
        <v>725002265</v>
      </c>
      <c r="I235" s="59">
        <f t="shared" si="224"/>
        <v>0</v>
      </c>
      <c r="J235" s="59">
        <f t="shared" si="224"/>
        <v>0</v>
      </c>
      <c r="K235" s="59">
        <f t="shared" si="224"/>
        <v>0</v>
      </c>
      <c r="L235" s="59">
        <f t="shared" si="197"/>
        <v>0</v>
      </c>
      <c r="M235" s="59">
        <f>+M236</f>
        <v>4034524599</v>
      </c>
      <c r="N235" s="318">
        <f t="shared" si="205"/>
        <v>5.056424052935144E-4</v>
      </c>
      <c r="O235" s="59">
        <f t="shared" ref="O235:X235" si="225">+O236</f>
        <v>0</v>
      </c>
      <c r="P235" s="59">
        <f>+P236</f>
        <v>3342283816</v>
      </c>
      <c r="Q235" s="59">
        <f t="shared" si="225"/>
        <v>692240783</v>
      </c>
      <c r="R235" s="59">
        <f t="shared" si="225"/>
        <v>3290985809.6300001</v>
      </c>
      <c r="S235" s="59">
        <f t="shared" si="225"/>
        <v>743538789.37000012</v>
      </c>
      <c r="T235" s="59">
        <f t="shared" si="225"/>
        <v>51298006.370000124</v>
      </c>
      <c r="U235" s="59">
        <f t="shared" si="225"/>
        <v>869101156.63</v>
      </c>
      <c r="V235" s="59">
        <f t="shared" si="225"/>
        <v>2421884653</v>
      </c>
      <c r="W235" s="59">
        <f t="shared" si="225"/>
        <v>857184186.63</v>
      </c>
      <c r="X235" s="59">
        <f t="shared" si="225"/>
        <v>11916970</v>
      </c>
      <c r="Y235" s="176">
        <f t="shared" si="208"/>
        <v>0.81570597201110284</v>
      </c>
      <c r="Z235" s="176">
        <f t="shared" si="209"/>
        <v>0.21541600139094852</v>
      </c>
      <c r="AA235" s="176">
        <f t="shared" si="210"/>
        <v>0.21246225313447395</v>
      </c>
      <c r="AB235" s="176">
        <f t="shared" ref="AB235:AB296" si="226">+U235/R235</f>
        <v>0.26408535524123439</v>
      </c>
      <c r="AC235" s="177">
        <f t="shared" ref="AC235:AC296" si="227">+W235/U235</f>
        <v>0.98628816690774079</v>
      </c>
    </row>
    <row r="236" spans="1:29" ht="42" customHeight="1" x14ac:dyDescent="0.25">
      <c r="A236" s="113" t="s">
        <v>260</v>
      </c>
      <c r="B236" s="32" t="s">
        <v>37</v>
      </c>
      <c r="C236" s="32">
        <v>10</v>
      </c>
      <c r="D236" s="32" t="s">
        <v>38</v>
      </c>
      <c r="E236" s="39" t="s">
        <v>255</v>
      </c>
      <c r="F236" s="59">
        <f t="shared" ref="F236:K236" si="228">+F237+F241</f>
        <v>4034524599</v>
      </c>
      <c r="G236" s="59">
        <f t="shared" si="228"/>
        <v>725002265</v>
      </c>
      <c r="H236" s="59">
        <f t="shared" si="228"/>
        <v>725002265</v>
      </c>
      <c r="I236" s="59">
        <f t="shared" si="228"/>
        <v>0</v>
      </c>
      <c r="J236" s="59">
        <f t="shared" si="228"/>
        <v>0</v>
      </c>
      <c r="K236" s="59">
        <f t="shared" si="228"/>
        <v>0</v>
      </c>
      <c r="L236" s="59">
        <f t="shared" si="197"/>
        <v>0</v>
      </c>
      <c r="M236" s="59">
        <f>+M237+M241</f>
        <v>4034524599</v>
      </c>
      <c r="N236" s="318">
        <f t="shared" si="205"/>
        <v>5.056424052935144E-4</v>
      </c>
      <c r="O236" s="59">
        <f t="shared" ref="O236:X236" si="229">+O237+O241</f>
        <v>0</v>
      </c>
      <c r="P236" s="59">
        <f>+P237+P241</f>
        <v>3342283816</v>
      </c>
      <c r="Q236" s="59">
        <f t="shared" si="229"/>
        <v>692240783</v>
      </c>
      <c r="R236" s="59">
        <f t="shared" si="229"/>
        <v>3290985809.6300001</v>
      </c>
      <c r="S236" s="59">
        <f t="shared" si="229"/>
        <v>743538789.37000012</v>
      </c>
      <c r="T236" s="59">
        <f t="shared" si="229"/>
        <v>51298006.370000124</v>
      </c>
      <c r="U236" s="59">
        <f t="shared" si="229"/>
        <v>869101156.63</v>
      </c>
      <c r="V236" s="59">
        <f t="shared" si="229"/>
        <v>2421884653</v>
      </c>
      <c r="W236" s="59">
        <f t="shared" si="229"/>
        <v>857184186.63</v>
      </c>
      <c r="X236" s="59">
        <f t="shared" si="229"/>
        <v>11916970</v>
      </c>
      <c r="Y236" s="176">
        <f t="shared" si="208"/>
        <v>0.81570597201110284</v>
      </c>
      <c r="Z236" s="176">
        <f t="shared" si="209"/>
        <v>0.21541600139094852</v>
      </c>
      <c r="AA236" s="176">
        <f t="shared" si="210"/>
        <v>0.21246225313447395</v>
      </c>
      <c r="AB236" s="176">
        <f t="shared" si="226"/>
        <v>0.26408535524123439</v>
      </c>
      <c r="AC236" s="177">
        <f t="shared" si="227"/>
        <v>0.98628816690774079</v>
      </c>
    </row>
    <row r="237" spans="1:29" s="6" customFormat="1" ht="63.75" customHeight="1" x14ac:dyDescent="0.25">
      <c r="A237" s="113" t="s">
        <v>261</v>
      </c>
      <c r="B237" s="32" t="s">
        <v>37</v>
      </c>
      <c r="C237" s="32">
        <v>10</v>
      </c>
      <c r="D237" s="32" t="s">
        <v>38</v>
      </c>
      <c r="E237" s="39" t="s">
        <v>262</v>
      </c>
      <c r="F237" s="59">
        <f t="shared" ref="F237:K239" si="230">+F238</f>
        <v>2634524599</v>
      </c>
      <c r="G237" s="59">
        <f t="shared" si="230"/>
        <v>725002265</v>
      </c>
      <c r="H237" s="59">
        <f t="shared" si="230"/>
        <v>725002265</v>
      </c>
      <c r="I237" s="59">
        <f t="shared" si="230"/>
        <v>0</v>
      </c>
      <c r="J237" s="59">
        <f t="shared" si="230"/>
        <v>0</v>
      </c>
      <c r="K237" s="59">
        <f t="shared" si="230"/>
        <v>0</v>
      </c>
      <c r="L237" s="59">
        <f t="shared" si="197"/>
        <v>0</v>
      </c>
      <c r="M237" s="59">
        <f>+M238</f>
        <v>2634524599</v>
      </c>
      <c r="N237" s="318">
        <f t="shared" si="205"/>
        <v>3.301819885726991E-4</v>
      </c>
      <c r="O237" s="59">
        <f t="shared" ref="O237:X239" si="231">+O238</f>
        <v>0</v>
      </c>
      <c r="P237" s="59">
        <f t="shared" si="231"/>
        <v>1942283816</v>
      </c>
      <c r="Q237" s="59">
        <f t="shared" si="231"/>
        <v>692240783</v>
      </c>
      <c r="R237" s="59">
        <f t="shared" si="231"/>
        <v>1891043257.8599999</v>
      </c>
      <c r="S237" s="59">
        <f t="shared" si="231"/>
        <v>743481341.1400001</v>
      </c>
      <c r="T237" s="59">
        <f t="shared" si="231"/>
        <v>51240558.140000105</v>
      </c>
      <c r="U237" s="59">
        <f t="shared" si="231"/>
        <v>869058604.86000001</v>
      </c>
      <c r="V237" s="59">
        <f t="shared" si="231"/>
        <v>1021984652.9999999</v>
      </c>
      <c r="W237" s="59">
        <f t="shared" si="231"/>
        <v>857141634.86000001</v>
      </c>
      <c r="X237" s="59">
        <f t="shared" si="231"/>
        <v>11916970</v>
      </c>
      <c r="Y237" s="176">
        <f t="shared" si="208"/>
        <v>0.71779297812508291</v>
      </c>
      <c r="Z237" s="176">
        <f t="shared" si="209"/>
        <v>0.3298730272588356</v>
      </c>
      <c r="AA237" s="176">
        <f t="shared" si="210"/>
        <v>0.32534964189947196</v>
      </c>
      <c r="AB237" s="176">
        <f t="shared" si="226"/>
        <v>0.45956569277186743</v>
      </c>
      <c r="AC237" s="177">
        <f t="shared" si="227"/>
        <v>0.98628749553441253</v>
      </c>
    </row>
    <row r="238" spans="1:29" s="6" customFormat="1" ht="63.75" customHeight="1" x14ac:dyDescent="0.25">
      <c r="A238" s="113" t="s">
        <v>577</v>
      </c>
      <c r="B238" s="32" t="s">
        <v>37</v>
      </c>
      <c r="C238" s="32">
        <v>10</v>
      </c>
      <c r="D238" s="32" t="s">
        <v>38</v>
      </c>
      <c r="E238" s="39" t="s">
        <v>264</v>
      </c>
      <c r="F238" s="59">
        <f t="shared" si="230"/>
        <v>2634524599</v>
      </c>
      <c r="G238" s="59">
        <f t="shared" si="230"/>
        <v>725002265</v>
      </c>
      <c r="H238" s="59">
        <f t="shared" si="230"/>
        <v>725002265</v>
      </c>
      <c r="I238" s="59">
        <f t="shared" si="230"/>
        <v>0</v>
      </c>
      <c r="J238" s="59">
        <f t="shared" si="230"/>
        <v>0</v>
      </c>
      <c r="K238" s="59">
        <f t="shared" si="230"/>
        <v>0</v>
      </c>
      <c r="L238" s="59">
        <f t="shared" si="197"/>
        <v>0</v>
      </c>
      <c r="M238" s="59">
        <f>+M239</f>
        <v>2634524599</v>
      </c>
      <c r="N238" s="318">
        <f t="shared" si="205"/>
        <v>3.301819885726991E-4</v>
      </c>
      <c r="O238" s="59">
        <f t="shared" si="231"/>
        <v>0</v>
      </c>
      <c r="P238" s="59">
        <f t="shared" si="231"/>
        <v>1942283816</v>
      </c>
      <c r="Q238" s="59">
        <f t="shared" si="231"/>
        <v>692240783</v>
      </c>
      <c r="R238" s="59">
        <f t="shared" si="231"/>
        <v>1891043257.8599999</v>
      </c>
      <c r="S238" s="59">
        <f t="shared" si="231"/>
        <v>743481341.1400001</v>
      </c>
      <c r="T238" s="59">
        <f t="shared" si="231"/>
        <v>51240558.140000105</v>
      </c>
      <c r="U238" s="59">
        <f t="shared" si="231"/>
        <v>869058604.86000001</v>
      </c>
      <c r="V238" s="59">
        <f t="shared" si="231"/>
        <v>1021984652.9999999</v>
      </c>
      <c r="W238" s="59">
        <f t="shared" si="231"/>
        <v>857141634.86000001</v>
      </c>
      <c r="X238" s="59">
        <f t="shared" si="231"/>
        <v>11916970</v>
      </c>
      <c r="Y238" s="176">
        <f t="shared" si="208"/>
        <v>0.71779297812508291</v>
      </c>
      <c r="Z238" s="176">
        <f t="shared" si="209"/>
        <v>0.3298730272588356</v>
      </c>
      <c r="AA238" s="176">
        <f t="shared" si="210"/>
        <v>0.32534964189947196</v>
      </c>
      <c r="AB238" s="176">
        <f t="shared" si="226"/>
        <v>0.45956569277186743</v>
      </c>
      <c r="AC238" s="177">
        <f t="shared" si="227"/>
        <v>0.98628749553441253</v>
      </c>
    </row>
    <row r="239" spans="1:29" ht="42" customHeight="1" x14ac:dyDescent="0.25">
      <c r="A239" s="113" t="s">
        <v>578</v>
      </c>
      <c r="B239" s="32" t="s">
        <v>37</v>
      </c>
      <c r="C239" s="32">
        <v>10</v>
      </c>
      <c r="D239" s="32" t="s">
        <v>38</v>
      </c>
      <c r="E239" s="72" t="s">
        <v>266</v>
      </c>
      <c r="F239" s="59">
        <f t="shared" si="230"/>
        <v>2634524599</v>
      </c>
      <c r="G239" s="59">
        <f t="shared" si="230"/>
        <v>725002265</v>
      </c>
      <c r="H239" s="59">
        <f t="shared" si="230"/>
        <v>725002265</v>
      </c>
      <c r="I239" s="59">
        <f t="shared" si="230"/>
        <v>0</v>
      </c>
      <c r="J239" s="59">
        <f t="shared" si="230"/>
        <v>0</v>
      </c>
      <c r="K239" s="59">
        <f t="shared" si="230"/>
        <v>0</v>
      </c>
      <c r="L239" s="59">
        <f t="shared" si="197"/>
        <v>0</v>
      </c>
      <c r="M239" s="59">
        <f>+M240</f>
        <v>2634524599</v>
      </c>
      <c r="N239" s="318">
        <f t="shared" si="205"/>
        <v>3.301819885726991E-4</v>
      </c>
      <c r="O239" s="59">
        <f t="shared" si="231"/>
        <v>0</v>
      </c>
      <c r="P239" s="59">
        <f t="shared" si="231"/>
        <v>1942283816</v>
      </c>
      <c r="Q239" s="59">
        <f t="shared" si="231"/>
        <v>692240783</v>
      </c>
      <c r="R239" s="59">
        <f t="shared" si="231"/>
        <v>1891043257.8599999</v>
      </c>
      <c r="S239" s="59">
        <f t="shared" si="231"/>
        <v>743481341.1400001</v>
      </c>
      <c r="T239" s="59">
        <f t="shared" si="231"/>
        <v>51240558.140000105</v>
      </c>
      <c r="U239" s="59">
        <f t="shared" si="231"/>
        <v>869058604.86000001</v>
      </c>
      <c r="V239" s="59">
        <f t="shared" si="231"/>
        <v>1021984652.9999999</v>
      </c>
      <c r="W239" s="59">
        <f t="shared" si="231"/>
        <v>857141634.86000001</v>
      </c>
      <c r="X239" s="59">
        <f t="shared" si="231"/>
        <v>11916970</v>
      </c>
      <c r="Y239" s="176">
        <f t="shared" si="208"/>
        <v>0.71779297812508291</v>
      </c>
      <c r="Z239" s="176">
        <f t="shared" si="209"/>
        <v>0.3298730272588356</v>
      </c>
      <c r="AA239" s="176">
        <f t="shared" si="210"/>
        <v>0.32534964189947196</v>
      </c>
      <c r="AB239" s="176">
        <f t="shared" si="226"/>
        <v>0.45956569277186743</v>
      </c>
      <c r="AC239" s="177">
        <f t="shared" si="227"/>
        <v>0.98628749553441253</v>
      </c>
    </row>
    <row r="240" spans="1:29" ht="42" customHeight="1" x14ac:dyDescent="0.25">
      <c r="A240" s="114" t="s">
        <v>579</v>
      </c>
      <c r="B240" s="43" t="s">
        <v>37</v>
      </c>
      <c r="C240" s="43">
        <v>10</v>
      </c>
      <c r="D240" s="43" t="s">
        <v>38</v>
      </c>
      <c r="E240" s="44" t="s">
        <v>268</v>
      </c>
      <c r="F240" s="45">
        <v>2634524599</v>
      </c>
      <c r="G240" s="45">
        <v>725002265</v>
      </c>
      <c r="H240" s="45">
        <v>725002265</v>
      </c>
      <c r="I240" s="45">
        <v>0</v>
      </c>
      <c r="J240" s="45">
        <v>0</v>
      </c>
      <c r="K240" s="45">
        <v>0</v>
      </c>
      <c r="L240" s="45">
        <f t="shared" si="197"/>
        <v>0</v>
      </c>
      <c r="M240" s="46">
        <f>+F240+L240</f>
        <v>2634524599</v>
      </c>
      <c r="N240" s="47">
        <f t="shared" si="205"/>
        <v>3.301819885726991E-4</v>
      </c>
      <c r="O240" s="45">
        <v>0</v>
      </c>
      <c r="P240" s="45">
        <v>1942283816</v>
      </c>
      <c r="Q240" s="45">
        <f>M240-P240</f>
        <v>692240783</v>
      </c>
      <c r="R240" s="45">
        <v>1891043257.8599999</v>
      </c>
      <c r="S240" s="45">
        <f>+M240-R240</f>
        <v>743481341.1400001</v>
      </c>
      <c r="T240" s="45">
        <f>P240-R240</f>
        <v>51240558.140000105</v>
      </c>
      <c r="U240" s="45">
        <v>869058604.86000001</v>
      </c>
      <c r="V240" s="45">
        <f>+R240-U240</f>
        <v>1021984652.9999999</v>
      </c>
      <c r="W240" s="45">
        <v>857141634.86000001</v>
      </c>
      <c r="X240" s="48">
        <f>+U240-W240</f>
        <v>11916970</v>
      </c>
      <c r="Y240" s="54">
        <f t="shared" si="208"/>
        <v>0.71779297812508291</v>
      </c>
      <c r="Z240" s="54">
        <f t="shared" si="209"/>
        <v>0.3298730272588356</v>
      </c>
      <c r="AA240" s="54">
        <f t="shared" si="210"/>
        <v>0.32534964189947196</v>
      </c>
      <c r="AB240" s="54">
        <f t="shared" si="226"/>
        <v>0.45956569277186743</v>
      </c>
      <c r="AC240" s="178">
        <f t="shared" si="227"/>
        <v>0.98628749553441253</v>
      </c>
    </row>
    <row r="241" spans="1:29" s="6" customFormat="1" ht="63.75" customHeight="1" x14ac:dyDescent="0.25">
      <c r="A241" s="113" t="s">
        <v>269</v>
      </c>
      <c r="B241" s="32" t="s">
        <v>37</v>
      </c>
      <c r="C241" s="32">
        <v>10</v>
      </c>
      <c r="D241" s="32" t="s">
        <v>38</v>
      </c>
      <c r="E241" s="39" t="s">
        <v>270</v>
      </c>
      <c r="F241" s="59">
        <f t="shared" ref="F241:K243" si="232">+F242</f>
        <v>1400000000</v>
      </c>
      <c r="G241" s="59">
        <f t="shared" si="232"/>
        <v>0</v>
      </c>
      <c r="H241" s="59">
        <f t="shared" si="232"/>
        <v>0</v>
      </c>
      <c r="I241" s="59">
        <f t="shared" si="232"/>
        <v>0</v>
      </c>
      <c r="J241" s="59">
        <f t="shared" si="232"/>
        <v>0</v>
      </c>
      <c r="K241" s="59">
        <f t="shared" si="232"/>
        <v>0</v>
      </c>
      <c r="L241" s="59">
        <f t="shared" si="197"/>
        <v>0</v>
      </c>
      <c r="M241" s="59">
        <f>+M242</f>
        <v>1400000000</v>
      </c>
      <c r="N241" s="318">
        <f t="shared" si="205"/>
        <v>1.7546041672081528E-4</v>
      </c>
      <c r="O241" s="59">
        <f t="shared" ref="O241:X243" si="233">+O242</f>
        <v>0</v>
      </c>
      <c r="P241" s="59">
        <f t="shared" si="233"/>
        <v>1400000000</v>
      </c>
      <c r="Q241" s="59">
        <f t="shared" si="233"/>
        <v>0</v>
      </c>
      <c r="R241" s="59">
        <f t="shared" si="233"/>
        <v>1399942551.77</v>
      </c>
      <c r="S241" s="59">
        <f t="shared" si="233"/>
        <v>57448.230000019073</v>
      </c>
      <c r="T241" s="59">
        <f t="shared" si="233"/>
        <v>57448.230000019073</v>
      </c>
      <c r="U241" s="59">
        <f t="shared" si="233"/>
        <v>42551.77</v>
      </c>
      <c r="V241" s="59">
        <f t="shared" si="233"/>
        <v>1399900000</v>
      </c>
      <c r="W241" s="59">
        <f t="shared" si="233"/>
        <v>42551.77</v>
      </c>
      <c r="X241" s="59">
        <f t="shared" si="233"/>
        <v>0</v>
      </c>
      <c r="Y241" s="176">
        <f t="shared" si="208"/>
        <v>0.99995896554999997</v>
      </c>
      <c r="Z241" s="183">
        <f t="shared" si="209"/>
        <v>3.0394121428571426E-5</v>
      </c>
      <c r="AA241" s="183">
        <f t="shared" si="210"/>
        <v>3.0394121428571426E-5</v>
      </c>
      <c r="AB241" s="176">
        <f t="shared" si="226"/>
        <v>3.0395368685807998E-5</v>
      </c>
      <c r="AC241" s="177">
        <f t="shared" si="227"/>
        <v>1</v>
      </c>
    </row>
    <row r="242" spans="1:29" s="6" customFormat="1" ht="60" customHeight="1" x14ac:dyDescent="0.25">
      <c r="A242" s="113" t="s">
        <v>580</v>
      </c>
      <c r="B242" s="32" t="s">
        <v>37</v>
      </c>
      <c r="C242" s="32">
        <v>10</v>
      </c>
      <c r="D242" s="32" t="s">
        <v>38</v>
      </c>
      <c r="E242" s="39" t="s">
        <v>264</v>
      </c>
      <c r="F242" s="59">
        <f t="shared" si="232"/>
        <v>1400000000</v>
      </c>
      <c r="G242" s="59">
        <f t="shared" si="232"/>
        <v>0</v>
      </c>
      <c r="H242" s="59">
        <f t="shared" si="232"/>
        <v>0</v>
      </c>
      <c r="I242" s="59">
        <f t="shared" si="232"/>
        <v>0</v>
      </c>
      <c r="J242" s="59">
        <f t="shared" si="232"/>
        <v>0</v>
      </c>
      <c r="K242" s="59">
        <f t="shared" si="232"/>
        <v>0</v>
      </c>
      <c r="L242" s="59">
        <f t="shared" si="197"/>
        <v>0</v>
      </c>
      <c r="M242" s="59">
        <f>+M243</f>
        <v>1400000000</v>
      </c>
      <c r="N242" s="318">
        <f t="shared" si="205"/>
        <v>1.7546041672081528E-4</v>
      </c>
      <c r="O242" s="59">
        <f t="shared" si="233"/>
        <v>0</v>
      </c>
      <c r="P242" s="59">
        <f t="shared" si="233"/>
        <v>1400000000</v>
      </c>
      <c r="Q242" s="59">
        <f t="shared" si="233"/>
        <v>0</v>
      </c>
      <c r="R242" s="59">
        <f t="shared" si="233"/>
        <v>1399942551.77</v>
      </c>
      <c r="S242" s="59">
        <f t="shared" si="233"/>
        <v>57448.230000019073</v>
      </c>
      <c r="T242" s="59">
        <f t="shared" si="233"/>
        <v>57448.230000019073</v>
      </c>
      <c r="U242" s="59">
        <f t="shared" si="233"/>
        <v>42551.77</v>
      </c>
      <c r="V242" s="59">
        <f t="shared" si="233"/>
        <v>1399900000</v>
      </c>
      <c r="W242" s="59">
        <f t="shared" si="233"/>
        <v>42551.77</v>
      </c>
      <c r="X242" s="59">
        <f t="shared" si="233"/>
        <v>0</v>
      </c>
      <c r="Y242" s="176">
        <f t="shared" si="208"/>
        <v>0.99995896554999997</v>
      </c>
      <c r="Z242" s="183">
        <f t="shared" si="209"/>
        <v>3.0394121428571426E-5</v>
      </c>
      <c r="AA242" s="183">
        <f t="shared" si="210"/>
        <v>3.0394121428571426E-5</v>
      </c>
      <c r="AB242" s="176">
        <f t="shared" si="226"/>
        <v>3.0395368685807998E-5</v>
      </c>
      <c r="AC242" s="177">
        <f t="shared" si="227"/>
        <v>1</v>
      </c>
    </row>
    <row r="243" spans="1:29" ht="42" customHeight="1" x14ac:dyDescent="0.25">
      <c r="A243" s="113" t="s">
        <v>581</v>
      </c>
      <c r="B243" s="32" t="s">
        <v>37</v>
      </c>
      <c r="C243" s="32">
        <v>10</v>
      </c>
      <c r="D243" s="32" t="s">
        <v>38</v>
      </c>
      <c r="E243" s="72" t="s">
        <v>266</v>
      </c>
      <c r="F243" s="59">
        <f t="shared" si="232"/>
        <v>1400000000</v>
      </c>
      <c r="G243" s="59">
        <f t="shared" si="232"/>
        <v>0</v>
      </c>
      <c r="H243" s="59">
        <f t="shared" si="232"/>
        <v>0</v>
      </c>
      <c r="I243" s="59">
        <f t="shared" si="232"/>
        <v>0</v>
      </c>
      <c r="J243" s="59">
        <f t="shared" si="232"/>
        <v>0</v>
      </c>
      <c r="K243" s="59">
        <f t="shared" si="232"/>
        <v>0</v>
      </c>
      <c r="L243" s="59">
        <f t="shared" si="197"/>
        <v>0</v>
      </c>
      <c r="M243" s="59">
        <f>+M244</f>
        <v>1400000000</v>
      </c>
      <c r="N243" s="318">
        <f t="shared" si="205"/>
        <v>1.7546041672081528E-4</v>
      </c>
      <c r="O243" s="59">
        <f t="shared" si="233"/>
        <v>0</v>
      </c>
      <c r="P243" s="59">
        <f t="shared" si="233"/>
        <v>1400000000</v>
      </c>
      <c r="Q243" s="59">
        <f t="shared" si="233"/>
        <v>0</v>
      </c>
      <c r="R243" s="59">
        <f t="shared" si="233"/>
        <v>1399942551.77</v>
      </c>
      <c r="S243" s="59">
        <f t="shared" si="233"/>
        <v>57448.230000019073</v>
      </c>
      <c r="T243" s="59">
        <f t="shared" si="233"/>
        <v>57448.230000019073</v>
      </c>
      <c r="U243" s="59">
        <f t="shared" si="233"/>
        <v>42551.77</v>
      </c>
      <c r="V243" s="59">
        <f t="shared" si="233"/>
        <v>1399900000</v>
      </c>
      <c r="W243" s="59">
        <f t="shared" si="233"/>
        <v>42551.77</v>
      </c>
      <c r="X243" s="59">
        <f t="shared" si="233"/>
        <v>0</v>
      </c>
      <c r="Y243" s="176">
        <f t="shared" si="208"/>
        <v>0.99995896554999997</v>
      </c>
      <c r="Z243" s="183">
        <f t="shared" si="209"/>
        <v>3.0394121428571426E-5</v>
      </c>
      <c r="AA243" s="183">
        <f t="shared" si="210"/>
        <v>3.0394121428571426E-5</v>
      </c>
      <c r="AB243" s="176">
        <f t="shared" si="226"/>
        <v>3.0395368685807998E-5</v>
      </c>
      <c r="AC243" s="177">
        <f t="shared" si="227"/>
        <v>1</v>
      </c>
    </row>
    <row r="244" spans="1:29" ht="42" customHeight="1" x14ac:dyDescent="0.25">
      <c r="A244" s="114" t="s">
        <v>582</v>
      </c>
      <c r="B244" s="43" t="s">
        <v>37</v>
      </c>
      <c r="C244" s="43">
        <v>10</v>
      </c>
      <c r="D244" s="43" t="s">
        <v>38</v>
      </c>
      <c r="E244" s="44" t="s">
        <v>268</v>
      </c>
      <c r="F244" s="45">
        <v>1400000000</v>
      </c>
      <c r="G244" s="45">
        <v>0</v>
      </c>
      <c r="H244" s="45">
        <v>0</v>
      </c>
      <c r="I244" s="45">
        <v>0</v>
      </c>
      <c r="J244" s="45">
        <v>0</v>
      </c>
      <c r="K244" s="45">
        <v>0</v>
      </c>
      <c r="L244" s="45">
        <f t="shared" si="197"/>
        <v>0</v>
      </c>
      <c r="M244" s="46">
        <f>+F244+L244</f>
        <v>1400000000</v>
      </c>
      <c r="N244" s="47">
        <f t="shared" si="205"/>
        <v>1.7546041672081528E-4</v>
      </c>
      <c r="O244" s="45">
        <v>0</v>
      </c>
      <c r="P244" s="45">
        <v>1400000000</v>
      </c>
      <c r="Q244" s="45">
        <f>M244-P244</f>
        <v>0</v>
      </c>
      <c r="R244" s="45">
        <v>1399942551.77</v>
      </c>
      <c r="S244" s="45">
        <f>+M244-R244</f>
        <v>57448.230000019073</v>
      </c>
      <c r="T244" s="45">
        <f>P244-R244</f>
        <v>57448.230000019073</v>
      </c>
      <c r="U244" s="45">
        <v>42551.77</v>
      </c>
      <c r="V244" s="45">
        <f>+R244-U244</f>
        <v>1399900000</v>
      </c>
      <c r="W244" s="45">
        <v>42551.77</v>
      </c>
      <c r="X244" s="48">
        <f>+U244-W244</f>
        <v>0</v>
      </c>
      <c r="Y244" s="54">
        <f t="shared" si="208"/>
        <v>0.99995896554999997</v>
      </c>
      <c r="Z244" s="182">
        <f t="shared" si="209"/>
        <v>3.0394121428571426E-5</v>
      </c>
      <c r="AA244" s="182">
        <f t="shared" si="210"/>
        <v>3.0394121428571426E-5</v>
      </c>
      <c r="AB244" s="54">
        <f t="shared" si="226"/>
        <v>3.0395368685807998E-5</v>
      </c>
      <c r="AC244" s="178">
        <f t="shared" si="227"/>
        <v>1</v>
      </c>
    </row>
    <row r="245" spans="1:29" s="6" customFormat="1" ht="42" customHeight="1" x14ac:dyDescent="0.25">
      <c r="A245" s="113" t="s">
        <v>274</v>
      </c>
      <c r="B245" s="32" t="s">
        <v>37</v>
      </c>
      <c r="C245" s="32">
        <v>10</v>
      </c>
      <c r="D245" s="32" t="s">
        <v>38</v>
      </c>
      <c r="E245" s="39" t="s">
        <v>275</v>
      </c>
      <c r="F245" s="59">
        <f t="shared" ref="F245:X246" si="234">+F247</f>
        <v>6000000000</v>
      </c>
      <c r="G245" s="59">
        <f t="shared" si="234"/>
        <v>4588500103</v>
      </c>
      <c r="H245" s="59">
        <f t="shared" si="234"/>
        <v>4588500103</v>
      </c>
      <c r="I245" s="59">
        <f t="shared" si="234"/>
        <v>0</v>
      </c>
      <c r="J245" s="59">
        <f t="shared" si="234"/>
        <v>0</v>
      </c>
      <c r="K245" s="59">
        <f t="shared" si="234"/>
        <v>0</v>
      </c>
      <c r="L245" s="59">
        <f t="shared" si="197"/>
        <v>0</v>
      </c>
      <c r="M245" s="59">
        <f>+M247</f>
        <v>6000000000</v>
      </c>
      <c r="N245" s="318">
        <f t="shared" si="205"/>
        <v>7.519732145177797E-4</v>
      </c>
      <c r="O245" s="59">
        <f t="shared" ref="O245:X245" si="235">+O247</f>
        <v>0</v>
      </c>
      <c r="P245" s="59">
        <f t="shared" si="235"/>
        <v>5137642780</v>
      </c>
      <c r="Q245" s="59">
        <f t="shared" si="235"/>
        <v>862357220</v>
      </c>
      <c r="R245" s="59">
        <f t="shared" si="235"/>
        <v>1386615261.4400001</v>
      </c>
      <c r="S245" s="59">
        <f t="shared" si="235"/>
        <v>4613384738.5599995</v>
      </c>
      <c r="T245" s="59">
        <f t="shared" si="235"/>
        <v>3751027518.5599999</v>
      </c>
      <c r="U245" s="59">
        <f t="shared" si="235"/>
        <v>602466586.43999994</v>
      </c>
      <c r="V245" s="59">
        <f t="shared" si="235"/>
        <v>784148675</v>
      </c>
      <c r="W245" s="59">
        <f t="shared" si="235"/>
        <v>600784276.43999994</v>
      </c>
      <c r="X245" s="59">
        <f t="shared" si="235"/>
        <v>1682310</v>
      </c>
      <c r="Y245" s="176">
        <f t="shared" si="208"/>
        <v>0.23110254357333335</v>
      </c>
      <c r="Z245" s="176">
        <f t="shared" si="209"/>
        <v>0.10041109774</v>
      </c>
      <c r="AA245" s="176">
        <f t="shared" si="210"/>
        <v>0.10013071273999999</v>
      </c>
      <c r="AB245" s="176">
        <f t="shared" si="226"/>
        <v>0.4344872028989053</v>
      </c>
      <c r="AC245" s="177">
        <f t="shared" si="227"/>
        <v>0.99720762937254193</v>
      </c>
    </row>
    <row r="246" spans="1:29" s="120" customFormat="1" ht="42" customHeight="1" x14ac:dyDescent="0.25">
      <c r="A246" s="199" t="s">
        <v>274</v>
      </c>
      <c r="B246" s="71" t="s">
        <v>41</v>
      </c>
      <c r="C246" s="71">
        <v>20</v>
      </c>
      <c r="D246" s="71" t="s">
        <v>38</v>
      </c>
      <c r="E246" s="72" t="s">
        <v>275</v>
      </c>
      <c r="F246" s="62">
        <f>+F248</f>
        <v>128057209397</v>
      </c>
      <c r="G246" s="62">
        <f t="shared" si="234"/>
        <v>0</v>
      </c>
      <c r="H246" s="62">
        <f t="shared" si="234"/>
        <v>0</v>
      </c>
      <c r="I246" s="62">
        <f t="shared" si="234"/>
        <v>0</v>
      </c>
      <c r="J246" s="62">
        <f t="shared" si="234"/>
        <v>0</v>
      </c>
      <c r="K246" s="62">
        <f t="shared" si="234"/>
        <v>0</v>
      </c>
      <c r="L246" s="59">
        <f t="shared" si="197"/>
        <v>0</v>
      </c>
      <c r="M246" s="62">
        <f t="shared" si="234"/>
        <v>128057209397</v>
      </c>
      <c r="N246" s="338">
        <f t="shared" si="205"/>
        <v>1.6049265232073087E-2</v>
      </c>
      <c r="O246" s="62">
        <f t="shared" si="234"/>
        <v>0</v>
      </c>
      <c r="P246" s="62">
        <f t="shared" si="234"/>
        <v>128057209397</v>
      </c>
      <c r="Q246" s="62">
        <f t="shared" si="234"/>
        <v>0</v>
      </c>
      <c r="R246" s="62">
        <f t="shared" si="234"/>
        <v>128057209397</v>
      </c>
      <c r="S246" s="62">
        <f t="shared" si="234"/>
        <v>0</v>
      </c>
      <c r="T246" s="62">
        <f t="shared" si="234"/>
        <v>0</v>
      </c>
      <c r="U246" s="62">
        <f t="shared" si="234"/>
        <v>76477955246.75</v>
      </c>
      <c r="V246" s="62">
        <f t="shared" si="234"/>
        <v>51579254150.25</v>
      </c>
      <c r="W246" s="62">
        <f t="shared" si="234"/>
        <v>73688458144.339996</v>
      </c>
      <c r="X246" s="62">
        <f t="shared" si="234"/>
        <v>2789497102.4100037</v>
      </c>
      <c r="Y246" s="176">
        <f t="shared" si="208"/>
        <v>1</v>
      </c>
      <c r="Z246" s="176">
        <f t="shared" si="209"/>
        <v>0.59721710012948048</v>
      </c>
      <c r="AA246" s="176">
        <f t="shared" si="210"/>
        <v>0.57543388998812817</v>
      </c>
      <c r="AB246" s="176">
        <f t="shared" si="226"/>
        <v>0.59721710012948048</v>
      </c>
      <c r="AC246" s="177">
        <f t="shared" si="227"/>
        <v>0.96352547484553008</v>
      </c>
    </row>
    <row r="247" spans="1:29" ht="42" customHeight="1" x14ac:dyDescent="0.25">
      <c r="A247" s="113" t="s">
        <v>276</v>
      </c>
      <c r="B247" s="32" t="s">
        <v>37</v>
      </c>
      <c r="C247" s="32">
        <v>10</v>
      </c>
      <c r="D247" s="32" t="s">
        <v>38</v>
      </c>
      <c r="E247" s="39" t="s">
        <v>255</v>
      </c>
      <c r="F247" s="59">
        <f t="shared" ref="F247:K247" si="236">+F249+F259</f>
        <v>6000000000</v>
      </c>
      <c r="G247" s="59">
        <f t="shared" si="236"/>
        <v>4588500103</v>
      </c>
      <c r="H247" s="59">
        <f t="shared" si="236"/>
        <v>4588500103</v>
      </c>
      <c r="I247" s="59">
        <f t="shared" si="236"/>
        <v>0</v>
      </c>
      <c r="J247" s="59">
        <f t="shared" si="236"/>
        <v>0</v>
      </c>
      <c r="K247" s="59">
        <f t="shared" si="236"/>
        <v>0</v>
      </c>
      <c r="L247" s="59">
        <f t="shared" si="197"/>
        <v>0</v>
      </c>
      <c r="M247" s="59">
        <f>+M249+M259</f>
        <v>6000000000</v>
      </c>
      <c r="N247" s="323">
        <f t="shared" si="205"/>
        <v>7.519732145177797E-4</v>
      </c>
      <c r="O247" s="59">
        <f t="shared" ref="O247:X247" si="237">+O249+O259</f>
        <v>0</v>
      </c>
      <c r="P247" s="59">
        <f>+P249+P259</f>
        <v>5137642780</v>
      </c>
      <c r="Q247" s="59">
        <f t="shared" si="237"/>
        <v>862357220</v>
      </c>
      <c r="R247" s="59">
        <f t="shared" si="237"/>
        <v>1386615261.4400001</v>
      </c>
      <c r="S247" s="59">
        <f t="shared" si="237"/>
        <v>4613384738.5599995</v>
      </c>
      <c r="T247" s="59">
        <f t="shared" si="237"/>
        <v>3751027518.5599999</v>
      </c>
      <c r="U247" s="59">
        <f t="shared" si="237"/>
        <v>602466586.43999994</v>
      </c>
      <c r="V247" s="59">
        <f t="shared" si="237"/>
        <v>784148675</v>
      </c>
      <c r="W247" s="59">
        <f t="shared" si="237"/>
        <v>600784276.43999994</v>
      </c>
      <c r="X247" s="59">
        <f t="shared" si="237"/>
        <v>1682310</v>
      </c>
      <c r="Y247" s="176">
        <f t="shared" si="208"/>
        <v>0.23110254357333335</v>
      </c>
      <c r="Z247" s="176">
        <f t="shared" si="209"/>
        <v>0.10041109774</v>
      </c>
      <c r="AA247" s="176">
        <f t="shared" si="210"/>
        <v>0.10013071273999999</v>
      </c>
      <c r="AB247" s="176">
        <f t="shared" si="226"/>
        <v>0.4344872028989053</v>
      </c>
      <c r="AC247" s="177">
        <f t="shared" si="227"/>
        <v>0.99720762937254193</v>
      </c>
    </row>
    <row r="248" spans="1:29" ht="42" customHeight="1" x14ac:dyDescent="0.25">
      <c r="A248" s="113" t="s">
        <v>276</v>
      </c>
      <c r="B248" s="32" t="s">
        <v>41</v>
      </c>
      <c r="C248" s="32">
        <v>20</v>
      </c>
      <c r="D248" s="32" t="s">
        <v>38</v>
      </c>
      <c r="E248" s="39" t="s">
        <v>255</v>
      </c>
      <c r="F248" s="121">
        <f>+F250</f>
        <v>128057209397</v>
      </c>
      <c r="G248" s="59">
        <f>+G252</f>
        <v>0</v>
      </c>
      <c r="H248" s="59">
        <f>+H252</f>
        <v>0</v>
      </c>
      <c r="I248" s="59">
        <f>+I252</f>
        <v>0</v>
      </c>
      <c r="J248" s="59">
        <f>+J252</f>
        <v>0</v>
      </c>
      <c r="K248" s="59">
        <f>+K252</f>
        <v>0</v>
      </c>
      <c r="L248" s="59">
        <f t="shared" si="197"/>
        <v>0</v>
      </c>
      <c r="M248" s="59">
        <f>+M252</f>
        <v>128057209397</v>
      </c>
      <c r="N248" s="323">
        <f t="shared" si="205"/>
        <v>1.6049265232073087E-2</v>
      </c>
      <c r="O248" s="121">
        <f t="shared" ref="O248:X248" si="238">+O252</f>
        <v>0</v>
      </c>
      <c r="P248" s="59">
        <f>+P252</f>
        <v>128057209397</v>
      </c>
      <c r="Q248" s="59">
        <f t="shared" si="238"/>
        <v>0</v>
      </c>
      <c r="R248" s="59">
        <f t="shared" si="238"/>
        <v>128057209397</v>
      </c>
      <c r="S248" s="59">
        <f t="shared" si="238"/>
        <v>0</v>
      </c>
      <c r="T248" s="59">
        <f t="shared" si="238"/>
        <v>0</v>
      </c>
      <c r="U248" s="59">
        <f t="shared" si="238"/>
        <v>76477955246.75</v>
      </c>
      <c r="V248" s="59">
        <f t="shared" si="238"/>
        <v>51579254150.25</v>
      </c>
      <c r="W248" s="59">
        <f t="shared" si="238"/>
        <v>73688458144.339996</v>
      </c>
      <c r="X248" s="59">
        <f t="shared" si="238"/>
        <v>2789497102.4100037</v>
      </c>
      <c r="Y248" s="176">
        <f t="shared" si="208"/>
        <v>1</v>
      </c>
      <c r="Z248" s="176">
        <f t="shared" si="209"/>
        <v>0.59721710012948048</v>
      </c>
      <c r="AA248" s="176">
        <f t="shared" si="210"/>
        <v>0.57543388998812817</v>
      </c>
      <c r="AB248" s="176">
        <f t="shared" si="226"/>
        <v>0.59721710012948048</v>
      </c>
      <c r="AC248" s="177">
        <f t="shared" si="227"/>
        <v>0.96352547484553008</v>
      </c>
    </row>
    <row r="249" spans="1:29" ht="68.25" customHeight="1" x14ac:dyDescent="0.25">
      <c r="A249" s="113" t="s">
        <v>277</v>
      </c>
      <c r="B249" s="32" t="s">
        <v>37</v>
      </c>
      <c r="C249" s="32">
        <v>10</v>
      </c>
      <c r="D249" s="32" t="s">
        <v>38</v>
      </c>
      <c r="E249" s="39" t="s">
        <v>278</v>
      </c>
      <c r="F249" s="59">
        <f t="shared" ref="F249:K251" si="239">+F251</f>
        <v>4000000000</v>
      </c>
      <c r="G249" s="59">
        <f t="shared" si="239"/>
        <v>3999935000</v>
      </c>
      <c r="H249" s="59">
        <f t="shared" si="239"/>
        <v>3999935000</v>
      </c>
      <c r="I249" s="59">
        <f t="shared" si="239"/>
        <v>0</v>
      </c>
      <c r="J249" s="59">
        <f t="shared" si="239"/>
        <v>0</v>
      </c>
      <c r="K249" s="59">
        <f t="shared" si="239"/>
        <v>0</v>
      </c>
      <c r="L249" s="59">
        <f t="shared" si="197"/>
        <v>0</v>
      </c>
      <c r="M249" s="59">
        <f>+M251</f>
        <v>4000000000</v>
      </c>
      <c r="N249" s="318">
        <f t="shared" si="205"/>
        <v>5.013154763451865E-4</v>
      </c>
      <c r="O249" s="59">
        <f t="shared" ref="O249:X251" si="240">+O251</f>
        <v>0</v>
      </c>
      <c r="P249" s="59">
        <f t="shared" si="240"/>
        <v>3734009356</v>
      </c>
      <c r="Q249" s="59">
        <f t="shared" si="240"/>
        <v>265990644</v>
      </c>
      <c r="R249" s="59">
        <f t="shared" si="240"/>
        <v>28739.63</v>
      </c>
      <c r="S249" s="59">
        <f t="shared" si="240"/>
        <v>3999971260.3699999</v>
      </c>
      <c r="T249" s="59">
        <f t="shared" si="240"/>
        <v>3733980616.3699999</v>
      </c>
      <c r="U249" s="59">
        <f t="shared" si="240"/>
        <v>28739.63</v>
      </c>
      <c r="V249" s="59">
        <f t="shared" si="240"/>
        <v>0</v>
      </c>
      <c r="W249" s="59">
        <f t="shared" si="240"/>
        <v>28739.63</v>
      </c>
      <c r="X249" s="59">
        <f t="shared" si="240"/>
        <v>0</v>
      </c>
      <c r="Y249" s="176">
        <f t="shared" si="208"/>
        <v>7.1849075000000001E-6</v>
      </c>
      <c r="Z249" s="176">
        <f t="shared" si="209"/>
        <v>7.1849075000000001E-6</v>
      </c>
      <c r="AA249" s="176">
        <f t="shared" si="210"/>
        <v>7.1849075000000001E-6</v>
      </c>
      <c r="AB249" s="176">
        <f t="shared" si="226"/>
        <v>1</v>
      </c>
      <c r="AC249" s="177">
        <f t="shared" si="227"/>
        <v>1</v>
      </c>
    </row>
    <row r="250" spans="1:29" ht="67.5" customHeight="1" x14ac:dyDescent="0.25">
      <c r="A250" s="113" t="s">
        <v>277</v>
      </c>
      <c r="B250" s="32" t="s">
        <v>41</v>
      </c>
      <c r="C250" s="32">
        <v>20</v>
      </c>
      <c r="D250" s="32" t="s">
        <v>38</v>
      </c>
      <c r="E250" s="72" t="s">
        <v>278</v>
      </c>
      <c r="F250" s="59">
        <f>+F252</f>
        <v>128057209397</v>
      </c>
      <c r="G250" s="59">
        <f t="shared" si="239"/>
        <v>0</v>
      </c>
      <c r="H250" s="59">
        <f t="shared" si="239"/>
        <v>0</v>
      </c>
      <c r="I250" s="59">
        <f t="shared" si="239"/>
        <v>0</v>
      </c>
      <c r="J250" s="59">
        <f t="shared" si="239"/>
        <v>0</v>
      </c>
      <c r="K250" s="59">
        <f t="shared" si="239"/>
        <v>0</v>
      </c>
      <c r="L250" s="59">
        <f t="shared" si="197"/>
        <v>0</v>
      </c>
      <c r="M250" s="59">
        <f>+M252</f>
        <v>128057209397</v>
      </c>
      <c r="N250" s="323">
        <f t="shared" si="205"/>
        <v>1.6049265232073087E-2</v>
      </c>
      <c r="O250" s="59">
        <f t="shared" si="240"/>
        <v>0</v>
      </c>
      <c r="P250" s="59">
        <f t="shared" si="240"/>
        <v>128057209397</v>
      </c>
      <c r="Q250" s="59">
        <f t="shared" si="240"/>
        <v>0</v>
      </c>
      <c r="R250" s="59">
        <f t="shared" si="240"/>
        <v>128057209397</v>
      </c>
      <c r="S250" s="59">
        <f t="shared" si="240"/>
        <v>0</v>
      </c>
      <c r="T250" s="59">
        <f t="shared" si="240"/>
        <v>0</v>
      </c>
      <c r="U250" s="59">
        <f t="shared" si="240"/>
        <v>76477955246.75</v>
      </c>
      <c r="V250" s="59">
        <f t="shared" si="240"/>
        <v>51579254150.25</v>
      </c>
      <c r="W250" s="59">
        <f t="shared" si="240"/>
        <v>73688458144.339996</v>
      </c>
      <c r="X250" s="59">
        <f t="shared" si="240"/>
        <v>2789497102.4100037</v>
      </c>
      <c r="Y250" s="176">
        <f t="shared" si="208"/>
        <v>1</v>
      </c>
      <c r="Z250" s="176">
        <f t="shared" si="209"/>
        <v>0.59721710012948048</v>
      </c>
      <c r="AA250" s="176">
        <f t="shared" si="210"/>
        <v>0.57543388998812817</v>
      </c>
      <c r="AB250" s="176">
        <f t="shared" si="226"/>
        <v>0.59721710012948048</v>
      </c>
      <c r="AC250" s="177">
        <f t="shared" si="227"/>
        <v>0.96352547484553008</v>
      </c>
    </row>
    <row r="251" spans="1:29" ht="98.25" customHeight="1" x14ac:dyDescent="0.25">
      <c r="A251" s="113" t="s">
        <v>583</v>
      </c>
      <c r="B251" s="32" t="s">
        <v>37</v>
      </c>
      <c r="C251" s="32">
        <v>10</v>
      </c>
      <c r="D251" s="32" t="s">
        <v>38</v>
      </c>
      <c r="E251" s="39" t="s">
        <v>280</v>
      </c>
      <c r="F251" s="59">
        <f t="shared" si="239"/>
        <v>4000000000</v>
      </c>
      <c r="G251" s="59">
        <f t="shared" si="239"/>
        <v>3999935000</v>
      </c>
      <c r="H251" s="59">
        <f t="shared" si="239"/>
        <v>3999935000</v>
      </c>
      <c r="I251" s="59">
        <f t="shared" si="239"/>
        <v>0</v>
      </c>
      <c r="J251" s="59">
        <f t="shared" si="239"/>
        <v>0</v>
      </c>
      <c r="K251" s="59">
        <f t="shared" si="239"/>
        <v>0</v>
      </c>
      <c r="L251" s="59">
        <f t="shared" si="197"/>
        <v>0</v>
      </c>
      <c r="M251" s="59">
        <f>+M253</f>
        <v>4000000000</v>
      </c>
      <c r="N251" s="318">
        <f t="shared" si="205"/>
        <v>5.013154763451865E-4</v>
      </c>
      <c r="O251" s="59">
        <f t="shared" si="240"/>
        <v>0</v>
      </c>
      <c r="P251" s="59">
        <f t="shared" si="240"/>
        <v>3734009356</v>
      </c>
      <c r="Q251" s="59">
        <f t="shared" si="240"/>
        <v>265990644</v>
      </c>
      <c r="R251" s="59">
        <f t="shared" si="240"/>
        <v>28739.63</v>
      </c>
      <c r="S251" s="59">
        <f t="shared" si="240"/>
        <v>3999971260.3699999</v>
      </c>
      <c r="T251" s="59">
        <f t="shared" si="240"/>
        <v>3733980616.3699999</v>
      </c>
      <c r="U251" s="59">
        <f t="shared" si="240"/>
        <v>28739.63</v>
      </c>
      <c r="V251" s="59">
        <f t="shared" si="240"/>
        <v>0</v>
      </c>
      <c r="W251" s="59">
        <f t="shared" si="240"/>
        <v>28739.63</v>
      </c>
      <c r="X251" s="59">
        <f t="shared" si="240"/>
        <v>0</v>
      </c>
      <c r="Y251" s="176">
        <f t="shared" si="208"/>
        <v>7.1849075000000001E-6</v>
      </c>
      <c r="Z251" s="352">
        <f t="shared" si="209"/>
        <v>7.1849075000000001E-6</v>
      </c>
      <c r="AA251" s="352">
        <f t="shared" si="210"/>
        <v>7.1849075000000001E-6</v>
      </c>
      <c r="AB251" s="176">
        <f t="shared" si="226"/>
        <v>1</v>
      </c>
      <c r="AC251" s="177">
        <f t="shared" si="227"/>
        <v>1</v>
      </c>
    </row>
    <row r="252" spans="1:29" ht="109.5" customHeight="1" x14ac:dyDescent="0.25">
      <c r="A252" s="113" t="s">
        <v>583</v>
      </c>
      <c r="B252" s="32" t="s">
        <v>41</v>
      </c>
      <c r="C252" s="32">
        <v>20</v>
      </c>
      <c r="D252" s="32" t="s">
        <v>38</v>
      </c>
      <c r="E252" s="39" t="s">
        <v>280</v>
      </c>
      <c r="F252" s="59">
        <f t="shared" ref="F252:K252" si="241">+F255+F257</f>
        <v>128057209397</v>
      </c>
      <c r="G252" s="59">
        <f t="shared" si="241"/>
        <v>0</v>
      </c>
      <c r="H252" s="59">
        <f t="shared" si="241"/>
        <v>0</v>
      </c>
      <c r="I252" s="59">
        <f t="shared" si="241"/>
        <v>0</v>
      </c>
      <c r="J252" s="59">
        <f t="shared" si="241"/>
        <v>0</v>
      </c>
      <c r="K252" s="59">
        <f t="shared" si="241"/>
        <v>0</v>
      </c>
      <c r="L252" s="59">
        <f t="shared" si="197"/>
        <v>0</v>
      </c>
      <c r="M252" s="59">
        <f>+M255+M257</f>
        <v>128057209397</v>
      </c>
      <c r="N252" s="323">
        <f t="shared" si="205"/>
        <v>1.6049265232073087E-2</v>
      </c>
      <c r="O252" s="59">
        <f t="shared" ref="O252:X252" si="242">+O255+O257</f>
        <v>0</v>
      </c>
      <c r="P252" s="59">
        <f>+P255+P257</f>
        <v>128057209397</v>
      </c>
      <c r="Q252" s="59">
        <f t="shared" si="242"/>
        <v>0</v>
      </c>
      <c r="R252" s="59">
        <f t="shared" si="242"/>
        <v>128057209397</v>
      </c>
      <c r="S252" s="59">
        <f t="shared" si="242"/>
        <v>0</v>
      </c>
      <c r="T252" s="59">
        <f t="shared" si="242"/>
        <v>0</v>
      </c>
      <c r="U252" s="59">
        <f t="shared" si="242"/>
        <v>76477955246.75</v>
      </c>
      <c r="V252" s="59">
        <f t="shared" si="242"/>
        <v>51579254150.25</v>
      </c>
      <c r="W252" s="59">
        <f t="shared" si="242"/>
        <v>73688458144.339996</v>
      </c>
      <c r="X252" s="59">
        <f t="shared" si="242"/>
        <v>2789497102.4100037</v>
      </c>
      <c r="Y252" s="176">
        <f t="shared" si="208"/>
        <v>1</v>
      </c>
      <c r="Z252" s="176">
        <f t="shared" si="209"/>
        <v>0.59721710012948048</v>
      </c>
      <c r="AA252" s="176">
        <f t="shared" si="210"/>
        <v>0.57543388998812817</v>
      </c>
      <c r="AB252" s="176">
        <f t="shared" si="226"/>
        <v>0.59721710012948048</v>
      </c>
      <c r="AC252" s="177">
        <f t="shared" si="227"/>
        <v>0.96352547484553008</v>
      </c>
    </row>
    <row r="253" spans="1:29" ht="42" customHeight="1" x14ac:dyDescent="0.25">
      <c r="A253" s="113" t="s">
        <v>584</v>
      </c>
      <c r="B253" s="32" t="s">
        <v>37</v>
      </c>
      <c r="C253" s="32">
        <v>10</v>
      </c>
      <c r="D253" s="32" t="s">
        <v>38</v>
      </c>
      <c r="E253" s="39" t="s">
        <v>282</v>
      </c>
      <c r="F253" s="59">
        <f t="shared" ref="F253:K253" si="243">+F254</f>
        <v>4000000000</v>
      </c>
      <c r="G253" s="59">
        <f t="shared" si="243"/>
        <v>3999935000</v>
      </c>
      <c r="H253" s="59">
        <f t="shared" si="243"/>
        <v>3999935000</v>
      </c>
      <c r="I253" s="59">
        <f t="shared" si="243"/>
        <v>0</v>
      </c>
      <c r="J253" s="59">
        <f t="shared" si="243"/>
        <v>0</v>
      </c>
      <c r="K253" s="59">
        <f t="shared" si="243"/>
        <v>0</v>
      </c>
      <c r="L253" s="59">
        <f t="shared" si="197"/>
        <v>0</v>
      </c>
      <c r="M253" s="59">
        <f>+M254</f>
        <v>4000000000</v>
      </c>
      <c r="N253" s="318">
        <f t="shared" si="205"/>
        <v>5.013154763451865E-4</v>
      </c>
      <c r="O253" s="59">
        <f t="shared" ref="O253:X253" si="244">+O254</f>
        <v>0</v>
      </c>
      <c r="P253" s="59">
        <f>+P254</f>
        <v>3734009356</v>
      </c>
      <c r="Q253" s="59">
        <f t="shared" si="244"/>
        <v>265990644</v>
      </c>
      <c r="R253" s="59">
        <f t="shared" si="244"/>
        <v>28739.63</v>
      </c>
      <c r="S253" s="59">
        <f t="shared" si="244"/>
        <v>3999971260.3699999</v>
      </c>
      <c r="T253" s="59">
        <f t="shared" si="244"/>
        <v>3733980616.3699999</v>
      </c>
      <c r="U253" s="59">
        <f t="shared" si="244"/>
        <v>28739.63</v>
      </c>
      <c r="V253" s="59">
        <f t="shared" si="244"/>
        <v>0</v>
      </c>
      <c r="W253" s="59">
        <f t="shared" si="244"/>
        <v>28739.63</v>
      </c>
      <c r="X253" s="59">
        <f t="shared" si="244"/>
        <v>0</v>
      </c>
      <c r="Y253" s="352">
        <f t="shared" si="208"/>
        <v>7.1849075000000001E-6</v>
      </c>
      <c r="Z253" s="352">
        <f t="shared" si="209"/>
        <v>7.1849075000000001E-6</v>
      </c>
      <c r="AA253" s="352">
        <f t="shared" si="210"/>
        <v>7.1849075000000001E-6</v>
      </c>
      <c r="AB253" s="176">
        <f t="shared" si="226"/>
        <v>1</v>
      </c>
      <c r="AC253" s="177">
        <f t="shared" si="227"/>
        <v>1</v>
      </c>
    </row>
    <row r="254" spans="1:29" ht="42" customHeight="1" x14ac:dyDescent="0.25">
      <c r="A254" s="114" t="s">
        <v>585</v>
      </c>
      <c r="B254" s="43" t="s">
        <v>37</v>
      </c>
      <c r="C254" s="43">
        <v>10</v>
      </c>
      <c r="D254" s="43" t="s">
        <v>38</v>
      </c>
      <c r="E254" s="44" t="s">
        <v>268</v>
      </c>
      <c r="F254" s="45">
        <v>4000000000</v>
      </c>
      <c r="G254" s="45">
        <v>3999935000</v>
      </c>
      <c r="H254" s="45">
        <v>3999935000</v>
      </c>
      <c r="I254" s="45">
        <v>0</v>
      </c>
      <c r="J254" s="45">
        <v>0</v>
      </c>
      <c r="K254" s="45">
        <v>0</v>
      </c>
      <c r="L254" s="45">
        <f t="shared" si="197"/>
        <v>0</v>
      </c>
      <c r="M254" s="46">
        <f>+F254+L254</f>
        <v>4000000000</v>
      </c>
      <c r="N254" s="47">
        <f t="shared" si="205"/>
        <v>5.013154763451865E-4</v>
      </c>
      <c r="O254" s="45">
        <v>0</v>
      </c>
      <c r="P254" s="45">
        <v>3734009356</v>
      </c>
      <c r="Q254" s="45">
        <f>M254-P254</f>
        <v>265990644</v>
      </c>
      <c r="R254" s="45">
        <v>28739.63</v>
      </c>
      <c r="S254" s="45">
        <f>+M254-R254</f>
        <v>3999971260.3699999</v>
      </c>
      <c r="T254" s="45">
        <f>P254-R254</f>
        <v>3733980616.3699999</v>
      </c>
      <c r="U254" s="45">
        <v>28739.63</v>
      </c>
      <c r="V254" s="45">
        <f>+R254-U254</f>
        <v>0</v>
      </c>
      <c r="W254" s="45">
        <v>28739.63</v>
      </c>
      <c r="X254" s="48">
        <f>+U254-W254</f>
        <v>0</v>
      </c>
      <c r="Y254" s="179">
        <f t="shared" si="208"/>
        <v>7.1849075000000001E-6</v>
      </c>
      <c r="Z254" s="179">
        <f t="shared" si="209"/>
        <v>7.1849075000000001E-6</v>
      </c>
      <c r="AA254" s="179">
        <f t="shared" si="210"/>
        <v>7.1849075000000001E-6</v>
      </c>
      <c r="AB254" s="54">
        <f t="shared" si="226"/>
        <v>1</v>
      </c>
      <c r="AC254" s="178">
        <f t="shared" si="227"/>
        <v>1</v>
      </c>
    </row>
    <row r="255" spans="1:29" ht="42" customHeight="1" x14ac:dyDescent="0.25">
      <c r="A255" s="113" t="s">
        <v>584</v>
      </c>
      <c r="B255" s="32" t="s">
        <v>41</v>
      </c>
      <c r="C255" s="32">
        <v>20</v>
      </c>
      <c r="D255" s="32" t="s">
        <v>38</v>
      </c>
      <c r="E255" s="39" t="s">
        <v>282</v>
      </c>
      <c r="F255" s="59">
        <f t="shared" ref="F255:K255" si="245">+F256</f>
        <v>123824871497</v>
      </c>
      <c r="G255" s="59">
        <f t="shared" si="245"/>
        <v>0</v>
      </c>
      <c r="H255" s="59">
        <f t="shared" si="245"/>
        <v>0</v>
      </c>
      <c r="I255" s="59">
        <f t="shared" si="245"/>
        <v>0</v>
      </c>
      <c r="J255" s="59">
        <f t="shared" si="245"/>
        <v>0</v>
      </c>
      <c r="K255" s="59">
        <f t="shared" si="245"/>
        <v>0</v>
      </c>
      <c r="L255" s="59">
        <f t="shared" si="197"/>
        <v>0</v>
      </c>
      <c r="M255" s="59">
        <f>+M256</f>
        <v>123824871497</v>
      </c>
      <c r="N255" s="323">
        <f t="shared" si="205"/>
        <v>1.5518831109475014E-2</v>
      </c>
      <c r="O255" s="59">
        <f t="shared" ref="O255:X255" si="246">+O256</f>
        <v>0</v>
      </c>
      <c r="P255" s="59">
        <f>+P256</f>
        <v>123824871497</v>
      </c>
      <c r="Q255" s="59">
        <f t="shared" si="246"/>
        <v>0</v>
      </c>
      <c r="R255" s="59">
        <f t="shared" si="246"/>
        <v>123824871497</v>
      </c>
      <c r="S255" s="59">
        <f t="shared" si="246"/>
        <v>0</v>
      </c>
      <c r="T255" s="59">
        <f t="shared" si="246"/>
        <v>0</v>
      </c>
      <c r="U255" s="59">
        <f t="shared" si="246"/>
        <v>76474247317.75</v>
      </c>
      <c r="V255" s="59">
        <f t="shared" si="246"/>
        <v>47350624179.25</v>
      </c>
      <c r="W255" s="59">
        <f t="shared" si="246"/>
        <v>73684750215.339996</v>
      </c>
      <c r="X255" s="59">
        <f t="shared" si="246"/>
        <v>2789497102.4100037</v>
      </c>
      <c r="Y255" s="176">
        <f t="shared" si="208"/>
        <v>1</v>
      </c>
      <c r="Z255" s="176">
        <f t="shared" si="209"/>
        <v>0.61760005395687245</v>
      </c>
      <c r="AA255" s="176">
        <f t="shared" si="210"/>
        <v>0.59507229302576115</v>
      </c>
      <c r="AB255" s="176">
        <f t="shared" si="226"/>
        <v>0.61760005395687245</v>
      </c>
      <c r="AC255" s="177">
        <f t="shared" si="227"/>
        <v>0.96352370634234996</v>
      </c>
    </row>
    <row r="256" spans="1:29" ht="42" customHeight="1" x14ac:dyDescent="0.25">
      <c r="A256" s="114" t="s">
        <v>585</v>
      </c>
      <c r="B256" s="43" t="s">
        <v>41</v>
      </c>
      <c r="C256" s="43">
        <v>20</v>
      </c>
      <c r="D256" s="43" t="s">
        <v>38</v>
      </c>
      <c r="E256" s="42" t="s">
        <v>268</v>
      </c>
      <c r="F256" s="45">
        <v>123824871497</v>
      </c>
      <c r="G256" s="45">
        <v>0</v>
      </c>
      <c r="H256" s="45">
        <v>0</v>
      </c>
      <c r="I256" s="45">
        <v>0</v>
      </c>
      <c r="J256" s="45">
        <v>0</v>
      </c>
      <c r="K256" s="45">
        <v>0</v>
      </c>
      <c r="L256" s="45">
        <f t="shared" si="197"/>
        <v>0</v>
      </c>
      <c r="M256" s="46">
        <f>+F256+L256</f>
        <v>123824871497</v>
      </c>
      <c r="N256" s="47">
        <f t="shared" si="205"/>
        <v>1.5518831109475014E-2</v>
      </c>
      <c r="O256" s="45">
        <v>0</v>
      </c>
      <c r="P256" s="45">
        <v>123824871497</v>
      </c>
      <c r="Q256" s="45">
        <f>M256-P256</f>
        <v>0</v>
      </c>
      <c r="R256" s="45">
        <v>123824871497</v>
      </c>
      <c r="S256" s="45">
        <f>+M256-R256</f>
        <v>0</v>
      </c>
      <c r="T256" s="45">
        <f>P256-R256</f>
        <v>0</v>
      </c>
      <c r="U256" s="45">
        <v>76474247317.75</v>
      </c>
      <c r="V256" s="45">
        <f>+R256-U256</f>
        <v>47350624179.25</v>
      </c>
      <c r="W256" s="45">
        <v>73684750215.339996</v>
      </c>
      <c r="X256" s="48">
        <f>+U256-W256</f>
        <v>2789497102.4100037</v>
      </c>
      <c r="Y256" s="54">
        <f t="shared" si="208"/>
        <v>1</v>
      </c>
      <c r="Z256" s="54">
        <f t="shared" si="209"/>
        <v>0.61760005395687245</v>
      </c>
      <c r="AA256" s="54">
        <f t="shared" si="210"/>
        <v>0.59507229302576115</v>
      </c>
      <c r="AB256" s="54">
        <f t="shared" si="226"/>
        <v>0.61760005395687245</v>
      </c>
      <c r="AC256" s="178">
        <f t="shared" si="227"/>
        <v>0.96352370634234996</v>
      </c>
    </row>
    <row r="257" spans="1:29" ht="42" customHeight="1" x14ac:dyDescent="0.25">
      <c r="A257" s="113" t="s">
        <v>586</v>
      </c>
      <c r="B257" s="32" t="s">
        <v>41</v>
      </c>
      <c r="C257" s="32">
        <v>20</v>
      </c>
      <c r="D257" s="32" t="s">
        <v>38</v>
      </c>
      <c r="E257" s="78" t="s">
        <v>285</v>
      </c>
      <c r="F257" s="59">
        <f t="shared" ref="F257:K257" si="247">+F258</f>
        <v>4232337900</v>
      </c>
      <c r="G257" s="59">
        <f t="shared" si="247"/>
        <v>0</v>
      </c>
      <c r="H257" s="59">
        <f t="shared" si="247"/>
        <v>0</v>
      </c>
      <c r="I257" s="59">
        <f t="shared" si="247"/>
        <v>0</v>
      </c>
      <c r="J257" s="59">
        <f t="shared" si="247"/>
        <v>0</v>
      </c>
      <c r="K257" s="59">
        <f t="shared" si="247"/>
        <v>0</v>
      </c>
      <c r="L257" s="59">
        <f t="shared" si="197"/>
        <v>0</v>
      </c>
      <c r="M257" s="59">
        <f>+M258</f>
        <v>4232337900</v>
      </c>
      <c r="N257" s="323">
        <f t="shared" si="205"/>
        <v>5.3043412259807154E-4</v>
      </c>
      <c r="O257" s="59">
        <f t="shared" ref="O257:X257" si="248">+O258</f>
        <v>0</v>
      </c>
      <c r="P257" s="59">
        <f>+P258</f>
        <v>4232337900</v>
      </c>
      <c r="Q257" s="59">
        <f t="shared" si="248"/>
        <v>0</v>
      </c>
      <c r="R257" s="59">
        <f t="shared" si="248"/>
        <v>4232337900</v>
      </c>
      <c r="S257" s="59">
        <f t="shared" si="248"/>
        <v>0</v>
      </c>
      <c r="T257" s="59">
        <f t="shared" si="248"/>
        <v>0</v>
      </c>
      <c r="U257" s="59">
        <f t="shared" si="248"/>
        <v>3707929</v>
      </c>
      <c r="V257" s="59">
        <f t="shared" si="248"/>
        <v>4228629971</v>
      </c>
      <c r="W257" s="59">
        <f t="shared" si="248"/>
        <v>3707929</v>
      </c>
      <c r="X257" s="59">
        <f t="shared" si="248"/>
        <v>0</v>
      </c>
      <c r="Y257" s="176">
        <f t="shared" si="208"/>
        <v>1</v>
      </c>
      <c r="Z257" s="176">
        <f t="shared" si="209"/>
        <v>8.7609474659383884E-4</v>
      </c>
      <c r="AA257" s="176">
        <f t="shared" si="210"/>
        <v>8.7609474659383884E-4</v>
      </c>
      <c r="AB257" s="176">
        <f t="shared" si="226"/>
        <v>8.7609474659383884E-4</v>
      </c>
      <c r="AC257" s="177">
        <f t="shared" si="227"/>
        <v>1</v>
      </c>
    </row>
    <row r="258" spans="1:29" s="76" customFormat="1" ht="42" customHeight="1" x14ac:dyDescent="0.25">
      <c r="A258" s="202" t="s">
        <v>587</v>
      </c>
      <c r="B258" s="124" t="s">
        <v>41</v>
      </c>
      <c r="C258" s="124">
        <v>20</v>
      </c>
      <c r="D258" s="124" t="s">
        <v>38</v>
      </c>
      <c r="E258" s="77" t="s">
        <v>268</v>
      </c>
      <c r="F258" s="56">
        <v>4232337900</v>
      </c>
      <c r="G258" s="56">
        <v>0</v>
      </c>
      <c r="H258" s="56">
        <v>0</v>
      </c>
      <c r="I258" s="56">
        <v>0</v>
      </c>
      <c r="J258" s="56">
        <v>0</v>
      </c>
      <c r="K258" s="56">
        <v>0</v>
      </c>
      <c r="L258" s="45">
        <f t="shared" si="197"/>
        <v>0</v>
      </c>
      <c r="M258" s="46">
        <f>+F258+L258</f>
        <v>4232337900</v>
      </c>
      <c r="N258" s="47">
        <f t="shared" si="205"/>
        <v>5.3043412259807154E-4</v>
      </c>
      <c r="O258" s="56">
        <v>0</v>
      </c>
      <c r="P258" s="45">
        <v>4232337900</v>
      </c>
      <c r="Q258" s="45">
        <f>M258-P258</f>
        <v>0</v>
      </c>
      <c r="R258" s="45">
        <v>4232337900</v>
      </c>
      <c r="S258" s="45">
        <f>+M258-R258</f>
        <v>0</v>
      </c>
      <c r="T258" s="45">
        <f>P258-R258</f>
        <v>0</v>
      </c>
      <c r="U258" s="45">
        <v>3707929</v>
      </c>
      <c r="V258" s="45">
        <f>+R258-U258</f>
        <v>4228629971</v>
      </c>
      <c r="W258" s="45">
        <v>3707929</v>
      </c>
      <c r="X258" s="48">
        <f>+U258-W258</f>
        <v>0</v>
      </c>
      <c r="Y258" s="54">
        <f t="shared" si="208"/>
        <v>1</v>
      </c>
      <c r="Z258" s="54">
        <f t="shared" si="209"/>
        <v>8.7609474659383884E-4</v>
      </c>
      <c r="AA258" s="54">
        <f t="shared" si="210"/>
        <v>8.7609474659383884E-4</v>
      </c>
      <c r="AB258" s="54">
        <f t="shared" si="226"/>
        <v>8.7609474659383884E-4</v>
      </c>
      <c r="AC258" s="178">
        <f t="shared" si="227"/>
        <v>1</v>
      </c>
    </row>
    <row r="259" spans="1:29" ht="55.5" customHeight="1" x14ac:dyDescent="0.25">
      <c r="A259" s="113" t="s">
        <v>287</v>
      </c>
      <c r="B259" s="32" t="s">
        <v>37</v>
      </c>
      <c r="C259" s="32">
        <v>10</v>
      </c>
      <c r="D259" s="32" t="s">
        <v>38</v>
      </c>
      <c r="E259" s="39" t="s">
        <v>288</v>
      </c>
      <c r="F259" s="62">
        <f t="shared" ref="F259:K261" si="249">+F260</f>
        <v>2000000000</v>
      </c>
      <c r="G259" s="62">
        <f t="shared" si="249"/>
        <v>588565103</v>
      </c>
      <c r="H259" s="62">
        <f t="shared" si="249"/>
        <v>588565103</v>
      </c>
      <c r="I259" s="62">
        <f t="shared" si="249"/>
        <v>0</v>
      </c>
      <c r="J259" s="62">
        <f t="shared" si="249"/>
        <v>0</v>
      </c>
      <c r="K259" s="62">
        <f t="shared" si="249"/>
        <v>0</v>
      </c>
      <c r="L259" s="59">
        <f t="shared" si="197"/>
        <v>0</v>
      </c>
      <c r="M259" s="62">
        <f>+M260</f>
        <v>2000000000</v>
      </c>
      <c r="N259" s="318">
        <f t="shared" si="205"/>
        <v>2.5065773817259325E-4</v>
      </c>
      <c r="O259" s="62">
        <f t="shared" ref="O259:X261" si="250">+O260</f>
        <v>0</v>
      </c>
      <c r="P259" s="62">
        <f t="shared" si="250"/>
        <v>1403633424</v>
      </c>
      <c r="Q259" s="62">
        <f t="shared" si="250"/>
        <v>596366576</v>
      </c>
      <c r="R259" s="62">
        <f t="shared" si="250"/>
        <v>1386586521.8099999</v>
      </c>
      <c r="S259" s="62">
        <f t="shared" si="250"/>
        <v>613413478.19000006</v>
      </c>
      <c r="T259" s="62">
        <f t="shared" si="250"/>
        <v>17046902.190000057</v>
      </c>
      <c r="U259" s="62">
        <f t="shared" si="250"/>
        <v>602437846.80999994</v>
      </c>
      <c r="V259" s="62">
        <f t="shared" si="250"/>
        <v>784148675</v>
      </c>
      <c r="W259" s="62">
        <f t="shared" si="250"/>
        <v>600755536.80999994</v>
      </c>
      <c r="X259" s="62">
        <f t="shared" si="250"/>
        <v>1682310</v>
      </c>
      <c r="Y259" s="176">
        <f t="shared" si="208"/>
        <v>0.69329326090499999</v>
      </c>
      <c r="Z259" s="176">
        <f t="shared" si="209"/>
        <v>0.30121892340499995</v>
      </c>
      <c r="AA259" s="176">
        <f t="shared" si="210"/>
        <v>0.30037776840499997</v>
      </c>
      <c r="AB259" s="176">
        <f t="shared" si="226"/>
        <v>0.43447548157586252</v>
      </c>
      <c r="AC259" s="177">
        <f t="shared" si="227"/>
        <v>0.99720749616095983</v>
      </c>
    </row>
    <row r="260" spans="1:29" ht="113.25" customHeight="1" x14ac:dyDescent="0.25">
      <c r="A260" s="113" t="s">
        <v>588</v>
      </c>
      <c r="B260" s="32" t="s">
        <v>37</v>
      </c>
      <c r="C260" s="32">
        <v>10</v>
      </c>
      <c r="D260" s="32" t="s">
        <v>38</v>
      </c>
      <c r="E260" s="39" t="s">
        <v>280</v>
      </c>
      <c r="F260" s="59">
        <f t="shared" si="249"/>
        <v>2000000000</v>
      </c>
      <c r="G260" s="59">
        <f t="shared" si="249"/>
        <v>588565103</v>
      </c>
      <c r="H260" s="59">
        <f t="shared" si="249"/>
        <v>588565103</v>
      </c>
      <c r="I260" s="59">
        <f t="shared" si="249"/>
        <v>0</v>
      </c>
      <c r="J260" s="59">
        <f t="shared" si="249"/>
        <v>0</v>
      </c>
      <c r="K260" s="59">
        <f t="shared" si="249"/>
        <v>0</v>
      </c>
      <c r="L260" s="59">
        <f t="shared" ref="L260:L310" si="251">+G260-H260-I260+J260-K260</f>
        <v>0</v>
      </c>
      <c r="M260" s="59">
        <f>+M261</f>
        <v>2000000000</v>
      </c>
      <c r="N260" s="318">
        <f t="shared" si="205"/>
        <v>2.5065773817259325E-4</v>
      </c>
      <c r="O260" s="59">
        <f t="shared" si="250"/>
        <v>0</v>
      </c>
      <c r="P260" s="59">
        <f t="shared" si="250"/>
        <v>1403633424</v>
      </c>
      <c r="Q260" s="59">
        <f t="shared" si="250"/>
        <v>596366576</v>
      </c>
      <c r="R260" s="59">
        <f t="shared" si="250"/>
        <v>1386586521.8099999</v>
      </c>
      <c r="S260" s="59">
        <f t="shared" si="250"/>
        <v>613413478.19000006</v>
      </c>
      <c r="T260" s="59">
        <f t="shared" si="250"/>
        <v>17046902.190000057</v>
      </c>
      <c r="U260" s="59">
        <f t="shared" si="250"/>
        <v>602437846.80999994</v>
      </c>
      <c r="V260" s="59">
        <f t="shared" si="250"/>
        <v>784148675</v>
      </c>
      <c r="W260" s="59">
        <f t="shared" si="250"/>
        <v>600755536.80999994</v>
      </c>
      <c r="X260" s="59">
        <f t="shared" si="250"/>
        <v>1682310</v>
      </c>
      <c r="Y260" s="176">
        <f t="shared" si="208"/>
        <v>0.69329326090499999</v>
      </c>
      <c r="Z260" s="176">
        <f t="shared" si="209"/>
        <v>0.30121892340499995</v>
      </c>
      <c r="AA260" s="176">
        <f t="shared" si="210"/>
        <v>0.30037776840499997</v>
      </c>
      <c r="AB260" s="176">
        <f t="shared" si="226"/>
        <v>0.43447548157586252</v>
      </c>
      <c r="AC260" s="177">
        <f t="shared" si="227"/>
        <v>0.99720749616095983</v>
      </c>
    </row>
    <row r="261" spans="1:29" ht="42" customHeight="1" x14ac:dyDescent="0.25">
      <c r="A261" s="113" t="s">
        <v>589</v>
      </c>
      <c r="B261" s="32" t="s">
        <v>37</v>
      </c>
      <c r="C261" s="32">
        <v>10</v>
      </c>
      <c r="D261" s="32" t="s">
        <v>38</v>
      </c>
      <c r="E261" s="39" t="s">
        <v>266</v>
      </c>
      <c r="F261" s="40">
        <f t="shared" si="249"/>
        <v>2000000000</v>
      </c>
      <c r="G261" s="40">
        <f t="shared" si="249"/>
        <v>588565103</v>
      </c>
      <c r="H261" s="40">
        <f t="shared" si="249"/>
        <v>588565103</v>
      </c>
      <c r="I261" s="40">
        <f t="shared" si="249"/>
        <v>0</v>
      </c>
      <c r="J261" s="40">
        <f t="shared" si="249"/>
        <v>0</v>
      </c>
      <c r="K261" s="40">
        <f t="shared" si="249"/>
        <v>0</v>
      </c>
      <c r="L261" s="59">
        <f t="shared" si="251"/>
        <v>0</v>
      </c>
      <c r="M261" s="40">
        <f>+M262</f>
        <v>2000000000</v>
      </c>
      <c r="N261" s="318">
        <f t="shared" si="205"/>
        <v>2.5065773817259325E-4</v>
      </c>
      <c r="O261" s="40">
        <f t="shared" si="250"/>
        <v>0</v>
      </c>
      <c r="P261" s="40">
        <f t="shared" si="250"/>
        <v>1403633424</v>
      </c>
      <c r="Q261" s="40">
        <f t="shared" si="250"/>
        <v>596366576</v>
      </c>
      <c r="R261" s="40">
        <f t="shared" si="250"/>
        <v>1386586521.8099999</v>
      </c>
      <c r="S261" s="40">
        <f t="shared" si="250"/>
        <v>613413478.19000006</v>
      </c>
      <c r="T261" s="40">
        <f t="shared" si="250"/>
        <v>17046902.190000057</v>
      </c>
      <c r="U261" s="40">
        <f t="shared" si="250"/>
        <v>602437846.80999994</v>
      </c>
      <c r="V261" s="40">
        <f t="shared" si="250"/>
        <v>784148675</v>
      </c>
      <c r="W261" s="40">
        <f t="shared" si="250"/>
        <v>600755536.80999994</v>
      </c>
      <c r="X261" s="40">
        <f t="shared" si="250"/>
        <v>1682310</v>
      </c>
      <c r="Y261" s="176">
        <f t="shared" si="208"/>
        <v>0.69329326090499999</v>
      </c>
      <c r="Z261" s="176">
        <f t="shared" si="209"/>
        <v>0.30121892340499995</v>
      </c>
      <c r="AA261" s="176">
        <f t="shared" si="210"/>
        <v>0.30037776840499997</v>
      </c>
      <c r="AB261" s="176">
        <f t="shared" si="226"/>
        <v>0.43447548157586252</v>
      </c>
      <c r="AC261" s="177">
        <f t="shared" si="227"/>
        <v>0.99720749616095983</v>
      </c>
    </row>
    <row r="262" spans="1:29" s="133" customFormat="1" ht="42" customHeight="1" x14ac:dyDescent="0.25">
      <c r="A262" s="351" t="s">
        <v>590</v>
      </c>
      <c r="B262" s="83" t="s">
        <v>37</v>
      </c>
      <c r="C262" s="83">
        <v>10</v>
      </c>
      <c r="D262" s="83" t="s">
        <v>38</v>
      </c>
      <c r="E262" s="84" t="s">
        <v>268</v>
      </c>
      <c r="F262" s="126">
        <v>2000000000</v>
      </c>
      <c r="G262" s="56">
        <v>588565103</v>
      </c>
      <c r="H262" s="56">
        <v>588565103</v>
      </c>
      <c r="I262" s="127">
        <v>0</v>
      </c>
      <c r="J262" s="127">
        <v>0</v>
      </c>
      <c r="K262" s="127">
        <v>0</v>
      </c>
      <c r="L262" s="45">
        <f t="shared" si="251"/>
        <v>0</v>
      </c>
      <c r="M262" s="128">
        <f>+F262+L262</f>
        <v>2000000000</v>
      </c>
      <c r="N262" s="129">
        <f t="shared" si="205"/>
        <v>2.5065773817259325E-4</v>
      </c>
      <c r="O262" s="126">
        <v>0</v>
      </c>
      <c r="P262" s="126">
        <v>1403633424</v>
      </c>
      <c r="Q262" s="126">
        <f>M262-P262</f>
        <v>596366576</v>
      </c>
      <c r="R262" s="126">
        <v>1386586521.8099999</v>
      </c>
      <c r="S262" s="126">
        <f>+M262-R262</f>
        <v>613413478.19000006</v>
      </c>
      <c r="T262" s="126">
        <f>P262-R262</f>
        <v>17046902.190000057</v>
      </c>
      <c r="U262" s="126">
        <v>602437846.80999994</v>
      </c>
      <c r="V262" s="126">
        <f>+R262-U262</f>
        <v>784148675</v>
      </c>
      <c r="W262" s="126">
        <v>600755536.80999994</v>
      </c>
      <c r="X262" s="130">
        <f>+U262-W262</f>
        <v>1682310</v>
      </c>
      <c r="Y262" s="340">
        <f t="shared" si="208"/>
        <v>0.69329326090499999</v>
      </c>
      <c r="Z262" s="340">
        <f t="shared" si="209"/>
        <v>0.30121892340499995</v>
      </c>
      <c r="AA262" s="340">
        <f t="shared" si="210"/>
        <v>0.30037776840499997</v>
      </c>
      <c r="AB262" s="340">
        <f t="shared" si="226"/>
        <v>0.43447548157586252</v>
      </c>
      <c r="AC262" s="353">
        <f t="shared" si="227"/>
        <v>0.99720749616095983</v>
      </c>
    </row>
    <row r="263" spans="1:29" ht="42" customHeight="1" x14ac:dyDescent="0.25">
      <c r="A263" s="113" t="s">
        <v>291</v>
      </c>
      <c r="B263" s="32" t="s">
        <v>37</v>
      </c>
      <c r="C263" s="32">
        <v>10</v>
      </c>
      <c r="D263" s="32" t="s">
        <v>38</v>
      </c>
      <c r="E263" s="39" t="s">
        <v>292</v>
      </c>
      <c r="F263" s="60">
        <f t="shared" ref="F263:K263" si="252">+F264</f>
        <v>4104000000</v>
      </c>
      <c r="G263" s="60">
        <f t="shared" si="252"/>
        <v>1580338559</v>
      </c>
      <c r="H263" s="60">
        <f t="shared" si="252"/>
        <v>1580338559</v>
      </c>
      <c r="I263" s="60">
        <f t="shared" si="252"/>
        <v>0</v>
      </c>
      <c r="J263" s="60">
        <f t="shared" si="252"/>
        <v>0</v>
      </c>
      <c r="K263" s="60">
        <f t="shared" si="252"/>
        <v>0</v>
      </c>
      <c r="L263" s="59">
        <f t="shared" si="251"/>
        <v>0</v>
      </c>
      <c r="M263" s="60">
        <f>+M264</f>
        <v>4104000000</v>
      </c>
      <c r="N263" s="318">
        <f t="shared" si="205"/>
        <v>5.1434967873016137E-4</v>
      </c>
      <c r="O263" s="60">
        <f t="shared" ref="O263:X263" si="253">+O264</f>
        <v>0</v>
      </c>
      <c r="P263" s="60">
        <f>+P264</f>
        <v>2595067580</v>
      </c>
      <c r="Q263" s="60">
        <f t="shared" si="253"/>
        <v>1508932420</v>
      </c>
      <c r="R263" s="60">
        <f t="shared" si="253"/>
        <v>2392427553.2400002</v>
      </c>
      <c r="S263" s="60">
        <f t="shared" si="253"/>
        <v>1711572446.7599998</v>
      </c>
      <c r="T263" s="60">
        <f t="shared" si="253"/>
        <v>202640026.75999978</v>
      </c>
      <c r="U263" s="60">
        <f t="shared" si="253"/>
        <v>1084854650.24</v>
      </c>
      <c r="V263" s="60">
        <f t="shared" si="253"/>
        <v>1307572903.0000002</v>
      </c>
      <c r="W263" s="60">
        <f t="shared" si="253"/>
        <v>1077401403.24</v>
      </c>
      <c r="X263" s="60">
        <f t="shared" si="253"/>
        <v>7453247</v>
      </c>
      <c r="Y263" s="176">
        <f t="shared" si="208"/>
        <v>0.58295018353801176</v>
      </c>
      <c r="Z263" s="176">
        <f t="shared" si="209"/>
        <v>0.26434080171539959</v>
      </c>
      <c r="AA263" s="176">
        <f t="shared" si="210"/>
        <v>0.26252470839181286</v>
      </c>
      <c r="AB263" s="176">
        <f t="shared" si="226"/>
        <v>0.4534535011397986</v>
      </c>
      <c r="AC263" s="177">
        <f t="shared" si="227"/>
        <v>0.99312972756456253</v>
      </c>
    </row>
    <row r="264" spans="1:29" ht="42" customHeight="1" x14ac:dyDescent="0.25">
      <c r="A264" s="113" t="s">
        <v>293</v>
      </c>
      <c r="B264" s="32" t="s">
        <v>37</v>
      </c>
      <c r="C264" s="32">
        <v>10</v>
      </c>
      <c r="D264" s="32" t="s">
        <v>38</v>
      </c>
      <c r="E264" s="72" t="s">
        <v>255</v>
      </c>
      <c r="F264" s="60">
        <f t="shared" ref="F264:K264" si="254">+F265+F269</f>
        <v>4104000000</v>
      </c>
      <c r="G264" s="60">
        <f t="shared" si="254"/>
        <v>1580338559</v>
      </c>
      <c r="H264" s="60">
        <f t="shared" si="254"/>
        <v>1580338559</v>
      </c>
      <c r="I264" s="60">
        <f t="shared" si="254"/>
        <v>0</v>
      </c>
      <c r="J264" s="60">
        <f t="shared" si="254"/>
        <v>0</v>
      </c>
      <c r="K264" s="60">
        <f t="shared" si="254"/>
        <v>0</v>
      </c>
      <c r="L264" s="59">
        <f t="shared" si="251"/>
        <v>0</v>
      </c>
      <c r="M264" s="60">
        <f>+M265+M269</f>
        <v>4104000000</v>
      </c>
      <c r="N264" s="318">
        <f t="shared" si="205"/>
        <v>5.1434967873016137E-4</v>
      </c>
      <c r="O264" s="60">
        <f t="shared" ref="O264:X264" si="255">+O265+O269</f>
        <v>0</v>
      </c>
      <c r="P264" s="60">
        <f>+P265+P269</f>
        <v>2595067580</v>
      </c>
      <c r="Q264" s="60">
        <f t="shared" si="255"/>
        <v>1508932420</v>
      </c>
      <c r="R264" s="60">
        <f t="shared" si="255"/>
        <v>2392427553.2400002</v>
      </c>
      <c r="S264" s="60">
        <f t="shared" si="255"/>
        <v>1711572446.7599998</v>
      </c>
      <c r="T264" s="60">
        <f t="shared" si="255"/>
        <v>202640026.75999978</v>
      </c>
      <c r="U264" s="60">
        <f t="shared" si="255"/>
        <v>1084854650.24</v>
      </c>
      <c r="V264" s="60">
        <f t="shared" si="255"/>
        <v>1307572903.0000002</v>
      </c>
      <c r="W264" s="60">
        <f t="shared" si="255"/>
        <v>1077401403.24</v>
      </c>
      <c r="X264" s="60">
        <f t="shared" si="255"/>
        <v>7453247</v>
      </c>
      <c r="Y264" s="176">
        <f t="shared" si="208"/>
        <v>0.58295018353801176</v>
      </c>
      <c r="Z264" s="176">
        <f t="shared" si="209"/>
        <v>0.26434080171539959</v>
      </c>
      <c r="AA264" s="176">
        <f t="shared" si="210"/>
        <v>0.26252470839181286</v>
      </c>
      <c r="AB264" s="176">
        <f t="shared" si="226"/>
        <v>0.4534535011397986</v>
      </c>
      <c r="AC264" s="354">
        <f t="shared" si="227"/>
        <v>0.99312972756456253</v>
      </c>
    </row>
    <row r="265" spans="1:29" ht="42" customHeight="1" x14ac:dyDescent="0.25">
      <c r="A265" s="113" t="s">
        <v>294</v>
      </c>
      <c r="B265" s="32" t="s">
        <v>37</v>
      </c>
      <c r="C265" s="32">
        <v>10</v>
      </c>
      <c r="D265" s="32" t="s">
        <v>38</v>
      </c>
      <c r="E265" s="39" t="s">
        <v>295</v>
      </c>
      <c r="F265" s="60">
        <f t="shared" ref="F265:K265" si="256">F266</f>
        <v>800000000</v>
      </c>
      <c r="G265" s="60">
        <f t="shared" si="256"/>
        <v>764736400</v>
      </c>
      <c r="H265" s="60">
        <f t="shared" si="256"/>
        <v>764736400</v>
      </c>
      <c r="I265" s="60">
        <f t="shared" si="256"/>
        <v>0</v>
      </c>
      <c r="J265" s="60">
        <f t="shared" si="256"/>
        <v>0</v>
      </c>
      <c r="K265" s="60">
        <f t="shared" si="256"/>
        <v>0</v>
      </c>
      <c r="L265" s="59">
        <f t="shared" si="251"/>
        <v>0</v>
      </c>
      <c r="M265" s="60">
        <f>M266</f>
        <v>800000000</v>
      </c>
      <c r="N265" s="318">
        <f t="shared" ref="N265:N310" si="257">M265/$M$311</f>
        <v>1.002630952690373E-4</v>
      </c>
      <c r="O265" s="60">
        <f t="shared" ref="O265:X265" si="258">O266</f>
        <v>0</v>
      </c>
      <c r="P265" s="60">
        <f>P266</f>
        <v>35263600</v>
      </c>
      <c r="Q265" s="60">
        <f t="shared" si="258"/>
        <v>764736400</v>
      </c>
      <c r="R265" s="60">
        <f t="shared" si="258"/>
        <v>35165990.210000001</v>
      </c>
      <c r="S265" s="60">
        <f t="shared" si="258"/>
        <v>764834009.78999996</v>
      </c>
      <c r="T265" s="60">
        <f t="shared" si="258"/>
        <v>97609.789999999106</v>
      </c>
      <c r="U265" s="60">
        <f t="shared" si="258"/>
        <v>2390.21</v>
      </c>
      <c r="V265" s="60">
        <f t="shared" si="258"/>
        <v>35163600</v>
      </c>
      <c r="W265" s="60">
        <f t="shared" si="258"/>
        <v>2390.21</v>
      </c>
      <c r="X265" s="60">
        <f t="shared" si="258"/>
        <v>0</v>
      </c>
      <c r="Y265" s="176">
        <f t="shared" si="208"/>
        <v>4.3957487762500004E-2</v>
      </c>
      <c r="Z265" s="176">
        <f t="shared" si="209"/>
        <v>2.9877624999999999E-6</v>
      </c>
      <c r="AA265" s="176">
        <f t="shared" si="210"/>
        <v>2.9877624999999999E-6</v>
      </c>
      <c r="AB265" s="176">
        <f t="shared" si="226"/>
        <v>6.7969364312690569E-5</v>
      </c>
      <c r="AC265" s="177">
        <f t="shared" si="227"/>
        <v>1</v>
      </c>
    </row>
    <row r="266" spans="1:29" ht="63" customHeight="1" x14ac:dyDescent="0.25">
      <c r="A266" s="113" t="s">
        <v>591</v>
      </c>
      <c r="B266" s="32" t="s">
        <v>37</v>
      </c>
      <c r="C266" s="32">
        <v>10</v>
      </c>
      <c r="D266" s="32" t="s">
        <v>38</v>
      </c>
      <c r="E266" s="39" t="s">
        <v>264</v>
      </c>
      <c r="F266" s="60">
        <f t="shared" ref="F266:K267" si="259">+F267</f>
        <v>800000000</v>
      </c>
      <c r="G266" s="60">
        <f t="shared" si="259"/>
        <v>764736400</v>
      </c>
      <c r="H266" s="60">
        <f t="shared" si="259"/>
        <v>764736400</v>
      </c>
      <c r="I266" s="60">
        <f t="shared" si="259"/>
        <v>0</v>
      </c>
      <c r="J266" s="60">
        <f t="shared" si="259"/>
        <v>0</v>
      </c>
      <c r="K266" s="60">
        <f t="shared" si="259"/>
        <v>0</v>
      </c>
      <c r="L266" s="59">
        <f t="shared" si="251"/>
        <v>0</v>
      </c>
      <c r="M266" s="60">
        <f>+M267</f>
        <v>800000000</v>
      </c>
      <c r="N266" s="318">
        <f t="shared" si="257"/>
        <v>1.002630952690373E-4</v>
      </c>
      <c r="O266" s="60">
        <f t="shared" ref="O266:X267" si="260">+O267</f>
        <v>0</v>
      </c>
      <c r="P266" s="60">
        <f t="shared" si="260"/>
        <v>35263600</v>
      </c>
      <c r="Q266" s="60">
        <f t="shared" si="260"/>
        <v>764736400</v>
      </c>
      <c r="R266" s="60">
        <f t="shared" si="260"/>
        <v>35165990.210000001</v>
      </c>
      <c r="S266" s="60">
        <f t="shared" si="260"/>
        <v>764834009.78999996</v>
      </c>
      <c r="T266" s="60">
        <f t="shared" si="260"/>
        <v>97609.789999999106</v>
      </c>
      <c r="U266" s="60">
        <f t="shared" si="260"/>
        <v>2390.21</v>
      </c>
      <c r="V266" s="60">
        <f t="shared" si="260"/>
        <v>35163600</v>
      </c>
      <c r="W266" s="60">
        <f t="shared" si="260"/>
        <v>2390.21</v>
      </c>
      <c r="X266" s="60">
        <f t="shared" si="260"/>
        <v>0</v>
      </c>
      <c r="Y266" s="176">
        <f t="shared" si="208"/>
        <v>4.3957487762500004E-2</v>
      </c>
      <c r="Z266" s="176">
        <f t="shared" si="209"/>
        <v>2.9877624999999999E-6</v>
      </c>
      <c r="AA266" s="176">
        <f t="shared" si="210"/>
        <v>2.9877624999999999E-6</v>
      </c>
      <c r="AB266" s="176">
        <f t="shared" si="226"/>
        <v>6.7969364312690569E-5</v>
      </c>
      <c r="AC266" s="354">
        <f t="shared" si="227"/>
        <v>1</v>
      </c>
    </row>
    <row r="267" spans="1:29" ht="42" customHeight="1" x14ac:dyDescent="0.25">
      <c r="A267" s="113" t="s">
        <v>592</v>
      </c>
      <c r="B267" s="32" t="s">
        <v>37</v>
      </c>
      <c r="C267" s="32">
        <v>10</v>
      </c>
      <c r="D267" s="32" t="s">
        <v>38</v>
      </c>
      <c r="E267" s="39" t="s">
        <v>298</v>
      </c>
      <c r="F267" s="60">
        <f t="shared" si="259"/>
        <v>800000000</v>
      </c>
      <c r="G267" s="60">
        <f t="shared" si="259"/>
        <v>764736400</v>
      </c>
      <c r="H267" s="60">
        <f t="shared" si="259"/>
        <v>764736400</v>
      </c>
      <c r="I267" s="60">
        <f t="shared" si="259"/>
        <v>0</v>
      </c>
      <c r="J267" s="60">
        <f t="shared" si="259"/>
        <v>0</v>
      </c>
      <c r="K267" s="60">
        <f t="shared" si="259"/>
        <v>0</v>
      </c>
      <c r="L267" s="59">
        <f t="shared" si="251"/>
        <v>0</v>
      </c>
      <c r="M267" s="60">
        <f>+M268</f>
        <v>800000000</v>
      </c>
      <c r="N267" s="318">
        <f t="shared" si="257"/>
        <v>1.002630952690373E-4</v>
      </c>
      <c r="O267" s="60">
        <f t="shared" si="260"/>
        <v>0</v>
      </c>
      <c r="P267" s="60">
        <f t="shared" si="260"/>
        <v>35263600</v>
      </c>
      <c r="Q267" s="60">
        <f t="shared" si="260"/>
        <v>764736400</v>
      </c>
      <c r="R267" s="60">
        <f t="shared" si="260"/>
        <v>35165990.210000001</v>
      </c>
      <c r="S267" s="60">
        <f t="shared" si="260"/>
        <v>764834009.78999996</v>
      </c>
      <c r="T267" s="60">
        <f t="shared" si="260"/>
        <v>97609.789999999106</v>
      </c>
      <c r="U267" s="60">
        <f t="shared" si="260"/>
        <v>2390.21</v>
      </c>
      <c r="V267" s="60">
        <f t="shared" si="260"/>
        <v>35163600</v>
      </c>
      <c r="W267" s="60">
        <f t="shared" si="260"/>
        <v>2390.21</v>
      </c>
      <c r="X267" s="60">
        <f t="shared" si="260"/>
        <v>0</v>
      </c>
      <c r="Y267" s="176">
        <f t="shared" ref="Y267:Y311" si="261">+R267/M267</f>
        <v>4.3957487762500004E-2</v>
      </c>
      <c r="Z267" s="352">
        <f t="shared" ref="Z267:Z311" si="262">+U267/M267</f>
        <v>2.9877624999999999E-6</v>
      </c>
      <c r="AA267" s="352">
        <f t="shared" ref="AA267:AA311" si="263">+W267/M267</f>
        <v>2.9877624999999999E-6</v>
      </c>
      <c r="AB267" s="352">
        <f t="shared" si="226"/>
        <v>6.7969364312690569E-5</v>
      </c>
      <c r="AC267" s="177">
        <f t="shared" si="227"/>
        <v>1</v>
      </c>
    </row>
    <row r="268" spans="1:29" ht="42" customHeight="1" x14ac:dyDescent="0.25">
      <c r="A268" s="114" t="s">
        <v>593</v>
      </c>
      <c r="B268" s="43" t="s">
        <v>37</v>
      </c>
      <c r="C268" s="43">
        <v>10</v>
      </c>
      <c r="D268" s="43" t="s">
        <v>38</v>
      </c>
      <c r="E268" s="44" t="s">
        <v>268</v>
      </c>
      <c r="F268" s="45">
        <v>800000000</v>
      </c>
      <c r="G268" s="56">
        <v>764736400</v>
      </c>
      <c r="H268" s="56">
        <v>764736400</v>
      </c>
      <c r="I268" s="56">
        <v>0</v>
      </c>
      <c r="J268" s="56">
        <v>0</v>
      </c>
      <c r="K268" s="56">
        <v>0</v>
      </c>
      <c r="L268" s="45">
        <f t="shared" si="251"/>
        <v>0</v>
      </c>
      <c r="M268" s="46">
        <f>+F268+L268</f>
        <v>800000000</v>
      </c>
      <c r="N268" s="47">
        <f t="shared" si="257"/>
        <v>1.002630952690373E-4</v>
      </c>
      <c r="O268" s="45">
        <v>0</v>
      </c>
      <c r="P268" s="45">
        <v>35263600</v>
      </c>
      <c r="Q268" s="45">
        <f>M268-P268</f>
        <v>764736400</v>
      </c>
      <c r="R268" s="45">
        <v>35165990.210000001</v>
      </c>
      <c r="S268" s="45">
        <f>+M268-R268</f>
        <v>764834009.78999996</v>
      </c>
      <c r="T268" s="45">
        <f>P268-R268</f>
        <v>97609.789999999106</v>
      </c>
      <c r="U268" s="45">
        <v>2390.21</v>
      </c>
      <c r="V268" s="45">
        <f>+R268-U268</f>
        <v>35163600</v>
      </c>
      <c r="W268" s="45">
        <v>2390.21</v>
      </c>
      <c r="X268" s="48">
        <f>+U268-W268</f>
        <v>0</v>
      </c>
      <c r="Y268" s="54">
        <f t="shared" si="261"/>
        <v>4.3957487762500004E-2</v>
      </c>
      <c r="Z268" s="179">
        <f t="shared" si="262"/>
        <v>2.9877624999999999E-6</v>
      </c>
      <c r="AA268" s="179">
        <f t="shared" si="263"/>
        <v>2.9877624999999999E-6</v>
      </c>
      <c r="AB268" s="179">
        <f t="shared" si="226"/>
        <v>6.7969364312690569E-5</v>
      </c>
      <c r="AC268" s="353">
        <f t="shared" si="227"/>
        <v>1</v>
      </c>
    </row>
    <row r="269" spans="1:29" ht="63.75" customHeight="1" x14ac:dyDescent="0.25">
      <c r="A269" s="113" t="s">
        <v>300</v>
      </c>
      <c r="B269" s="32" t="s">
        <v>37</v>
      </c>
      <c r="C269" s="32">
        <v>10</v>
      </c>
      <c r="D269" s="32" t="s">
        <v>38</v>
      </c>
      <c r="E269" s="39" t="s">
        <v>301</v>
      </c>
      <c r="F269" s="59">
        <f t="shared" ref="F269:K271" si="264">+F270</f>
        <v>3304000000</v>
      </c>
      <c r="G269" s="59">
        <f t="shared" si="264"/>
        <v>815602159</v>
      </c>
      <c r="H269" s="59">
        <f t="shared" si="264"/>
        <v>815602159</v>
      </c>
      <c r="I269" s="59">
        <f t="shared" si="264"/>
        <v>0</v>
      </c>
      <c r="J269" s="59">
        <f t="shared" si="264"/>
        <v>0</v>
      </c>
      <c r="K269" s="59">
        <f t="shared" si="264"/>
        <v>0</v>
      </c>
      <c r="L269" s="59">
        <f t="shared" si="251"/>
        <v>0</v>
      </c>
      <c r="M269" s="59">
        <f>+M270</f>
        <v>3304000000</v>
      </c>
      <c r="N269" s="318">
        <f t="shared" si="257"/>
        <v>4.1408658346112401E-4</v>
      </c>
      <c r="O269" s="59">
        <f t="shared" ref="O269:X271" si="265">+O270</f>
        <v>0</v>
      </c>
      <c r="P269" s="59">
        <f t="shared" si="265"/>
        <v>2559803980</v>
      </c>
      <c r="Q269" s="59">
        <f t="shared" si="265"/>
        <v>744196020</v>
      </c>
      <c r="R269" s="59">
        <f t="shared" si="265"/>
        <v>2357261563.0300002</v>
      </c>
      <c r="S269" s="59">
        <f t="shared" si="265"/>
        <v>946738436.96999979</v>
      </c>
      <c r="T269" s="59">
        <f t="shared" si="265"/>
        <v>202542416.96999979</v>
      </c>
      <c r="U269" s="59">
        <f t="shared" si="265"/>
        <v>1084852260.03</v>
      </c>
      <c r="V269" s="59">
        <f t="shared" si="265"/>
        <v>1272409303.0000002</v>
      </c>
      <c r="W269" s="59">
        <f t="shared" si="265"/>
        <v>1077399013.03</v>
      </c>
      <c r="X269" s="59">
        <f t="shared" si="265"/>
        <v>7453247</v>
      </c>
      <c r="Y269" s="176">
        <f t="shared" si="261"/>
        <v>0.71345688953692499</v>
      </c>
      <c r="Z269" s="176">
        <f t="shared" si="262"/>
        <v>0.32834511502118641</v>
      </c>
      <c r="AA269" s="176">
        <f t="shared" si="263"/>
        <v>0.32608928965799033</v>
      </c>
      <c r="AB269" s="176">
        <f t="shared" si="226"/>
        <v>0.46021717616925878</v>
      </c>
      <c r="AC269" s="177">
        <f t="shared" si="227"/>
        <v>0.99312971242757619</v>
      </c>
    </row>
    <row r="270" spans="1:29" ht="63.75" customHeight="1" x14ac:dyDescent="0.25">
      <c r="A270" s="113" t="s">
        <v>594</v>
      </c>
      <c r="B270" s="32" t="s">
        <v>37</v>
      </c>
      <c r="C270" s="32">
        <v>10</v>
      </c>
      <c r="D270" s="32" t="s">
        <v>38</v>
      </c>
      <c r="E270" s="39" t="s">
        <v>264</v>
      </c>
      <c r="F270" s="59">
        <f t="shared" si="264"/>
        <v>3304000000</v>
      </c>
      <c r="G270" s="59">
        <f t="shared" si="264"/>
        <v>815602159</v>
      </c>
      <c r="H270" s="59">
        <f t="shared" si="264"/>
        <v>815602159</v>
      </c>
      <c r="I270" s="59">
        <f t="shared" si="264"/>
        <v>0</v>
      </c>
      <c r="J270" s="59">
        <f t="shared" si="264"/>
        <v>0</v>
      </c>
      <c r="K270" s="59">
        <f t="shared" si="264"/>
        <v>0</v>
      </c>
      <c r="L270" s="59">
        <f t="shared" si="251"/>
        <v>0</v>
      </c>
      <c r="M270" s="59">
        <f>+M271</f>
        <v>3304000000</v>
      </c>
      <c r="N270" s="318">
        <f t="shared" si="257"/>
        <v>4.1408658346112401E-4</v>
      </c>
      <c r="O270" s="59">
        <f t="shared" si="265"/>
        <v>0</v>
      </c>
      <c r="P270" s="59">
        <f t="shared" si="265"/>
        <v>2559803980</v>
      </c>
      <c r="Q270" s="59">
        <f t="shared" si="265"/>
        <v>744196020</v>
      </c>
      <c r="R270" s="59">
        <f t="shared" si="265"/>
        <v>2357261563.0300002</v>
      </c>
      <c r="S270" s="59">
        <f t="shared" si="265"/>
        <v>946738436.96999979</v>
      </c>
      <c r="T270" s="59">
        <f t="shared" si="265"/>
        <v>202542416.96999979</v>
      </c>
      <c r="U270" s="59">
        <f t="shared" si="265"/>
        <v>1084852260.03</v>
      </c>
      <c r="V270" s="59">
        <f t="shared" si="265"/>
        <v>1272409303.0000002</v>
      </c>
      <c r="W270" s="59">
        <f t="shared" si="265"/>
        <v>1077399013.03</v>
      </c>
      <c r="X270" s="59">
        <f t="shared" si="265"/>
        <v>7453247</v>
      </c>
      <c r="Y270" s="176">
        <f t="shared" si="261"/>
        <v>0.71345688953692499</v>
      </c>
      <c r="Z270" s="176">
        <f t="shared" si="262"/>
        <v>0.32834511502118641</v>
      </c>
      <c r="AA270" s="176">
        <f t="shared" si="263"/>
        <v>0.32608928965799033</v>
      </c>
      <c r="AB270" s="176">
        <f t="shared" si="226"/>
        <v>0.46021717616925878</v>
      </c>
      <c r="AC270" s="177">
        <f t="shared" si="227"/>
        <v>0.99312971242757619</v>
      </c>
    </row>
    <row r="271" spans="1:29" ht="42" customHeight="1" x14ac:dyDescent="0.25">
      <c r="A271" s="113" t="s">
        <v>595</v>
      </c>
      <c r="B271" s="32" t="s">
        <v>37</v>
      </c>
      <c r="C271" s="32">
        <v>10</v>
      </c>
      <c r="D271" s="32" t="s">
        <v>38</v>
      </c>
      <c r="E271" s="39" t="s">
        <v>266</v>
      </c>
      <c r="F271" s="59">
        <f t="shared" si="264"/>
        <v>3304000000</v>
      </c>
      <c r="G271" s="59">
        <f t="shared" si="264"/>
        <v>815602159</v>
      </c>
      <c r="H271" s="59">
        <f t="shared" si="264"/>
        <v>815602159</v>
      </c>
      <c r="I271" s="59">
        <f t="shared" si="264"/>
        <v>0</v>
      </c>
      <c r="J271" s="59">
        <f t="shared" si="264"/>
        <v>0</v>
      </c>
      <c r="K271" s="59">
        <f t="shared" si="264"/>
        <v>0</v>
      </c>
      <c r="L271" s="59">
        <f t="shared" si="251"/>
        <v>0</v>
      </c>
      <c r="M271" s="59">
        <f>+M272</f>
        <v>3304000000</v>
      </c>
      <c r="N271" s="318">
        <f t="shared" si="257"/>
        <v>4.1408658346112401E-4</v>
      </c>
      <c r="O271" s="59">
        <f t="shared" si="265"/>
        <v>0</v>
      </c>
      <c r="P271" s="59">
        <f t="shared" si="265"/>
        <v>2559803980</v>
      </c>
      <c r="Q271" s="59">
        <f t="shared" si="265"/>
        <v>744196020</v>
      </c>
      <c r="R271" s="59">
        <f t="shared" si="265"/>
        <v>2357261563.0300002</v>
      </c>
      <c r="S271" s="59">
        <f t="shared" si="265"/>
        <v>946738436.96999979</v>
      </c>
      <c r="T271" s="59">
        <f t="shared" si="265"/>
        <v>202542416.96999979</v>
      </c>
      <c r="U271" s="59">
        <f t="shared" si="265"/>
        <v>1084852260.03</v>
      </c>
      <c r="V271" s="59">
        <f t="shared" si="265"/>
        <v>1272409303.0000002</v>
      </c>
      <c r="W271" s="59">
        <f t="shared" si="265"/>
        <v>1077399013.03</v>
      </c>
      <c r="X271" s="59">
        <f t="shared" si="265"/>
        <v>7453247</v>
      </c>
      <c r="Y271" s="176">
        <f t="shared" si="261"/>
        <v>0.71345688953692499</v>
      </c>
      <c r="Z271" s="176">
        <f t="shared" si="262"/>
        <v>0.32834511502118641</v>
      </c>
      <c r="AA271" s="176">
        <f t="shared" si="263"/>
        <v>0.32608928965799033</v>
      </c>
      <c r="AB271" s="176">
        <f t="shared" si="226"/>
        <v>0.46021717616925878</v>
      </c>
      <c r="AC271" s="177">
        <f t="shared" si="227"/>
        <v>0.99312971242757619</v>
      </c>
    </row>
    <row r="272" spans="1:29" ht="42" customHeight="1" x14ac:dyDescent="0.25">
      <c r="A272" s="114" t="s">
        <v>596</v>
      </c>
      <c r="B272" s="43" t="s">
        <v>37</v>
      </c>
      <c r="C272" s="43">
        <v>10</v>
      </c>
      <c r="D272" s="43" t="s">
        <v>38</v>
      </c>
      <c r="E272" s="44" t="s">
        <v>268</v>
      </c>
      <c r="F272" s="45">
        <v>3304000000</v>
      </c>
      <c r="G272" s="45">
        <v>815602159</v>
      </c>
      <c r="H272" s="45">
        <v>815602159</v>
      </c>
      <c r="I272" s="45">
        <v>0</v>
      </c>
      <c r="J272" s="45">
        <v>0</v>
      </c>
      <c r="K272" s="45">
        <v>0</v>
      </c>
      <c r="L272" s="45">
        <f t="shared" si="251"/>
        <v>0</v>
      </c>
      <c r="M272" s="46">
        <f>+F272+L272</f>
        <v>3304000000</v>
      </c>
      <c r="N272" s="47">
        <f t="shared" si="257"/>
        <v>4.1408658346112401E-4</v>
      </c>
      <c r="O272" s="45">
        <v>0</v>
      </c>
      <c r="P272" s="45">
        <v>2559803980</v>
      </c>
      <c r="Q272" s="45">
        <f>M272-P272</f>
        <v>744196020</v>
      </c>
      <c r="R272" s="45">
        <v>2357261563.0300002</v>
      </c>
      <c r="S272" s="45">
        <f>+M272-R272</f>
        <v>946738436.96999979</v>
      </c>
      <c r="T272" s="45">
        <f>P272-R272</f>
        <v>202542416.96999979</v>
      </c>
      <c r="U272" s="45">
        <v>1084852260.03</v>
      </c>
      <c r="V272" s="45">
        <f>+R272-U272</f>
        <v>1272409303.0000002</v>
      </c>
      <c r="W272" s="45">
        <v>1077399013.03</v>
      </c>
      <c r="X272" s="48">
        <f>+U272-W272</f>
        <v>7453247</v>
      </c>
      <c r="Y272" s="54">
        <f t="shared" si="261"/>
        <v>0.71345688953692499</v>
      </c>
      <c r="Z272" s="54">
        <f t="shared" si="262"/>
        <v>0.32834511502118641</v>
      </c>
      <c r="AA272" s="54">
        <f t="shared" si="263"/>
        <v>0.32608928965799033</v>
      </c>
      <c r="AB272" s="54">
        <f t="shared" si="226"/>
        <v>0.46021717616925878</v>
      </c>
      <c r="AC272" s="178">
        <f t="shared" si="227"/>
        <v>0.99312971242757619</v>
      </c>
    </row>
    <row r="273" spans="1:29" ht="42" customHeight="1" x14ac:dyDescent="0.25">
      <c r="A273" s="113" t="s">
        <v>305</v>
      </c>
      <c r="B273" s="32" t="s">
        <v>37</v>
      </c>
      <c r="C273" s="32">
        <v>10</v>
      </c>
      <c r="D273" s="32" t="s">
        <v>38</v>
      </c>
      <c r="E273" s="39" t="s">
        <v>306</v>
      </c>
      <c r="F273" s="60">
        <f t="shared" ref="F273:K273" si="266">+F274</f>
        <v>94960668540</v>
      </c>
      <c r="G273" s="60">
        <f t="shared" si="266"/>
        <v>487616046</v>
      </c>
      <c r="H273" s="60">
        <f t="shared" si="266"/>
        <v>487616046</v>
      </c>
      <c r="I273" s="60">
        <f t="shared" si="266"/>
        <v>0</v>
      </c>
      <c r="J273" s="60">
        <f t="shared" si="266"/>
        <v>0</v>
      </c>
      <c r="K273" s="60">
        <f t="shared" si="266"/>
        <v>0</v>
      </c>
      <c r="L273" s="59">
        <f t="shared" si="251"/>
        <v>0</v>
      </c>
      <c r="M273" s="60">
        <f>+M274</f>
        <v>94960668540</v>
      </c>
      <c r="N273" s="318">
        <f t="shared" si="257"/>
        <v>1.1901313195796867E-2</v>
      </c>
      <c r="O273" s="60">
        <f t="shared" ref="O273:X273" si="267">+O274</f>
        <v>0</v>
      </c>
      <c r="P273" s="60">
        <f t="shared" si="267"/>
        <v>94468313633</v>
      </c>
      <c r="Q273" s="60">
        <f t="shared" si="267"/>
        <v>492354907</v>
      </c>
      <c r="R273" s="60">
        <f t="shared" si="267"/>
        <v>94439138206.960007</v>
      </c>
      <c r="S273" s="60">
        <f t="shared" si="267"/>
        <v>521530333.03999996</v>
      </c>
      <c r="T273" s="60">
        <f t="shared" si="267"/>
        <v>29175426.039999962</v>
      </c>
      <c r="U273" s="60">
        <f t="shared" si="267"/>
        <v>6511108705.96</v>
      </c>
      <c r="V273" s="60">
        <f t="shared" si="267"/>
        <v>87928029501</v>
      </c>
      <c r="W273" s="60">
        <f t="shared" si="267"/>
        <v>6509288705.96</v>
      </c>
      <c r="X273" s="60">
        <f t="shared" si="267"/>
        <v>1820000</v>
      </c>
      <c r="Y273" s="176">
        <f t="shared" si="261"/>
        <v>0.99450793322058062</v>
      </c>
      <c r="Z273" s="176">
        <f t="shared" si="262"/>
        <v>6.8566373911082404E-2</v>
      </c>
      <c r="AA273" s="176">
        <f t="shared" si="263"/>
        <v>6.8547208081397526E-2</v>
      </c>
      <c r="AB273" s="176">
        <f t="shared" si="226"/>
        <v>6.8945024590240725E-2</v>
      </c>
      <c r="AC273" s="177">
        <f t="shared" si="227"/>
        <v>0.99972047771244643</v>
      </c>
    </row>
    <row r="274" spans="1:29" ht="42" customHeight="1" x14ac:dyDescent="0.25">
      <c r="A274" s="113" t="s">
        <v>307</v>
      </c>
      <c r="B274" s="32" t="s">
        <v>37</v>
      </c>
      <c r="C274" s="32">
        <v>10</v>
      </c>
      <c r="D274" s="32" t="s">
        <v>38</v>
      </c>
      <c r="E274" s="72" t="s">
        <v>255</v>
      </c>
      <c r="F274" s="60">
        <f t="shared" ref="F274:K274" si="268">+F275+F279</f>
        <v>94960668540</v>
      </c>
      <c r="G274" s="60">
        <f t="shared" si="268"/>
        <v>487616046</v>
      </c>
      <c r="H274" s="60">
        <f t="shared" si="268"/>
        <v>487616046</v>
      </c>
      <c r="I274" s="60">
        <f t="shared" si="268"/>
        <v>0</v>
      </c>
      <c r="J274" s="60">
        <f t="shared" si="268"/>
        <v>0</v>
      </c>
      <c r="K274" s="60">
        <f t="shared" si="268"/>
        <v>0</v>
      </c>
      <c r="L274" s="59">
        <f t="shared" si="251"/>
        <v>0</v>
      </c>
      <c r="M274" s="60">
        <f>+M275+M279</f>
        <v>94960668540</v>
      </c>
      <c r="N274" s="318">
        <f t="shared" si="257"/>
        <v>1.1901313195796867E-2</v>
      </c>
      <c r="O274" s="60">
        <f t="shared" ref="O274:X274" si="269">+O275+O279</f>
        <v>0</v>
      </c>
      <c r="P274" s="60">
        <f>+P275+P279</f>
        <v>94468313633</v>
      </c>
      <c r="Q274" s="60">
        <f t="shared" si="269"/>
        <v>492354907</v>
      </c>
      <c r="R274" s="60">
        <f t="shared" si="269"/>
        <v>94439138206.960007</v>
      </c>
      <c r="S274" s="60">
        <f t="shared" si="269"/>
        <v>521530333.03999996</v>
      </c>
      <c r="T274" s="60">
        <f t="shared" si="269"/>
        <v>29175426.039999962</v>
      </c>
      <c r="U274" s="60">
        <f t="shared" si="269"/>
        <v>6511108705.96</v>
      </c>
      <c r="V274" s="60">
        <f t="shared" si="269"/>
        <v>87928029501</v>
      </c>
      <c r="W274" s="60">
        <f t="shared" si="269"/>
        <v>6509288705.96</v>
      </c>
      <c r="X274" s="60">
        <f t="shared" si="269"/>
        <v>1820000</v>
      </c>
      <c r="Y274" s="176">
        <f t="shared" si="261"/>
        <v>0.99450793322058062</v>
      </c>
      <c r="Z274" s="176">
        <f t="shared" si="262"/>
        <v>6.8566373911082404E-2</v>
      </c>
      <c r="AA274" s="176">
        <f t="shared" si="263"/>
        <v>6.8547208081397526E-2</v>
      </c>
      <c r="AB274" s="176">
        <f t="shared" si="226"/>
        <v>6.8945024590240725E-2</v>
      </c>
      <c r="AC274" s="177">
        <f t="shared" si="227"/>
        <v>0.99972047771244643</v>
      </c>
    </row>
    <row r="275" spans="1:29" ht="42" customHeight="1" x14ac:dyDescent="0.25">
      <c r="A275" s="113" t="s">
        <v>308</v>
      </c>
      <c r="B275" s="32" t="s">
        <v>37</v>
      </c>
      <c r="C275" s="32">
        <v>10</v>
      </c>
      <c r="D275" s="32" t="s">
        <v>38</v>
      </c>
      <c r="E275" s="39" t="s">
        <v>309</v>
      </c>
      <c r="F275" s="60">
        <f t="shared" ref="F275:K277" si="270">+F276</f>
        <v>1200000000</v>
      </c>
      <c r="G275" s="60">
        <f t="shared" si="270"/>
        <v>487616046</v>
      </c>
      <c r="H275" s="60">
        <f t="shared" si="270"/>
        <v>487616046</v>
      </c>
      <c r="I275" s="60">
        <f t="shared" si="270"/>
        <v>0</v>
      </c>
      <c r="J275" s="60">
        <f t="shared" si="270"/>
        <v>0</v>
      </c>
      <c r="K275" s="60">
        <f t="shared" si="270"/>
        <v>0</v>
      </c>
      <c r="L275" s="59">
        <f t="shared" si="251"/>
        <v>0</v>
      </c>
      <c r="M275" s="60">
        <f>+M276</f>
        <v>1200000000</v>
      </c>
      <c r="N275" s="318">
        <f t="shared" si="257"/>
        <v>1.5039464290355595E-4</v>
      </c>
      <c r="O275" s="60">
        <f t="shared" ref="O275:X277" si="271">+O276</f>
        <v>0</v>
      </c>
      <c r="P275" s="60">
        <f t="shared" si="271"/>
        <v>707645093</v>
      </c>
      <c r="Q275" s="60">
        <f t="shared" si="271"/>
        <v>492354907</v>
      </c>
      <c r="R275" s="60">
        <f t="shared" si="271"/>
        <v>678469666.96000004</v>
      </c>
      <c r="S275" s="60">
        <f t="shared" si="271"/>
        <v>521530333.03999996</v>
      </c>
      <c r="T275" s="60">
        <f t="shared" si="271"/>
        <v>29175426.039999962</v>
      </c>
      <c r="U275" s="60">
        <f t="shared" si="271"/>
        <v>281253858.95999998</v>
      </c>
      <c r="V275" s="60">
        <f t="shared" si="271"/>
        <v>397215808.00000006</v>
      </c>
      <c r="W275" s="60">
        <f t="shared" si="271"/>
        <v>279433858.95999998</v>
      </c>
      <c r="X275" s="60">
        <f t="shared" si="271"/>
        <v>1820000</v>
      </c>
      <c r="Y275" s="176">
        <f t="shared" si="261"/>
        <v>0.56539138913333331</v>
      </c>
      <c r="Z275" s="176">
        <f t="shared" si="262"/>
        <v>0.23437821579999998</v>
      </c>
      <c r="AA275" s="176">
        <f t="shared" si="263"/>
        <v>0.23286154913333332</v>
      </c>
      <c r="AB275" s="176">
        <f t="shared" si="226"/>
        <v>0.41454153760507267</v>
      </c>
      <c r="AC275" s="177">
        <f t="shared" si="227"/>
        <v>0.9935289776761469</v>
      </c>
    </row>
    <row r="276" spans="1:29" ht="80.25" customHeight="1" x14ac:dyDescent="0.25">
      <c r="A276" s="113" t="s">
        <v>597</v>
      </c>
      <c r="B276" s="32" t="s">
        <v>37</v>
      </c>
      <c r="C276" s="32">
        <v>10</v>
      </c>
      <c r="D276" s="32" t="s">
        <v>38</v>
      </c>
      <c r="E276" s="39" t="s">
        <v>311</v>
      </c>
      <c r="F276" s="60">
        <f t="shared" si="270"/>
        <v>1200000000</v>
      </c>
      <c r="G276" s="60">
        <f t="shared" si="270"/>
        <v>487616046</v>
      </c>
      <c r="H276" s="60">
        <f t="shared" si="270"/>
        <v>487616046</v>
      </c>
      <c r="I276" s="60">
        <f t="shared" si="270"/>
        <v>0</v>
      </c>
      <c r="J276" s="60">
        <f t="shared" si="270"/>
        <v>0</v>
      </c>
      <c r="K276" s="60">
        <f t="shared" si="270"/>
        <v>0</v>
      </c>
      <c r="L276" s="59">
        <f t="shared" si="251"/>
        <v>0</v>
      </c>
      <c r="M276" s="60">
        <f>+M277</f>
        <v>1200000000</v>
      </c>
      <c r="N276" s="318">
        <f t="shared" si="257"/>
        <v>1.5039464290355595E-4</v>
      </c>
      <c r="O276" s="60">
        <f t="shared" si="271"/>
        <v>0</v>
      </c>
      <c r="P276" s="60">
        <f t="shared" si="271"/>
        <v>707645093</v>
      </c>
      <c r="Q276" s="60">
        <f t="shared" si="271"/>
        <v>492354907</v>
      </c>
      <c r="R276" s="60">
        <f t="shared" si="271"/>
        <v>678469666.96000004</v>
      </c>
      <c r="S276" s="60">
        <f t="shared" si="271"/>
        <v>521530333.03999996</v>
      </c>
      <c r="T276" s="60">
        <f t="shared" si="271"/>
        <v>29175426.039999962</v>
      </c>
      <c r="U276" s="60">
        <f t="shared" si="271"/>
        <v>281253858.95999998</v>
      </c>
      <c r="V276" s="60">
        <f t="shared" si="271"/>
        <v>397215808.00000006</v>
      </c>
      <c r="W276" s="60">
        <f t="shared" si="271"/>
        <v>279433858.95999998</v>
      </c>
      <c r="X276" s="60">
        <f t="shared" si="271"/>
        <v>1820000</v>
      </c>
      <c r="Y276" s="176">
        <f t="shared" si="261"/>
        <v>0.56539138913333331</v>
      </c>
      <c r="Z276" s="176">
        <f t="shared" si="262"/>
        <v>0.23437821579999998</v>
      </c>
      <c r="AA276" s="176">
        <f t="shared" si="263"/>
        <v>0.23286154913333332</v>
      </c>
      <c r="AB276" s="176">
        <f t="shared" si="226"/>
        <v>0.41454153760507267</v>
      </c>
      <c r="AC276" s="177">
        <f t="shared" si="227"/>
        <v>0.9935289776761469</v>
      </c>
    </row>
    <row r="277" spans="1:29" ht="42" customHeight="1" x14ac:dyDescent="0.25">
      <c r="A277" s="113" t="s">
        <v>598</v>
      </c>
      <c r="B277" s="32" t="s">
        <v>37</v>
      </c>
      <c r="C277" s="32">
        <v>10</v>
      </c>
      <c r="D277" s="32" t="s">
        <v>38</v>
      </c>
      <c r="E277" s="39" t="s">
        <v>313</v>
      </c>
      <c r="F277" s="60">
        <f t="shared" si="270"/>
        <v>1200000000</v>
      </c>
      <c r="G277" s="60">
        <f t="shared" si="270"/>
        <v>487616046</v>
      </c>
      <c r="H277" s="60">
        <f t="shared" si="270"/>
        <v>487616046</v>
      </c>
      <c r="I277" s="60">
        <f t="shared" si="270"/>
        <v>0</v>
      </c>
      <c r="J277" s="60">
        <f t="shared" si="270"/>
        <v>0</v>
      </c>
      <c r="K277" s="60">
        <f t="shared" si="270"/>
        <v>0</v>
      </c>
      <c r="L277" s="59">
        <f t="shared" si="251"/>
        <v>0</v>
      </c>
      <c r="M277" s="60">
        <f>+M278</f>
        <v>1200000000</v>
      </c>
      <c r="N277" s="318">
        <f t="shared" si="257"/>
        <v>1.5039464290355595E-4</v>
      </c>
      <c r="O277" s="60">
        <f t="shared" si="271"/>
        <v>0</v>
      </c>
      <c r="P277" s="60">
        <f t="shared" si="271"/>
        <v>707645093</v>
      </c>
      <c r="Q277" s="60">
        <f t="shared" si="271"/>
        <v>492354907</v>
      </c>
      <c r="R277" s="60">
        <f t="shared" si="271"/>
        <v>678469666.96000004</v>
      </c>
      <c r="S277" s="60">
        <f t="shared" si="271"/>
        <v>521530333.03999996</v>
      </c>
      <c r="T277" s="60">
        <f t="shared" si="271"/>
        <v>29175426.039999962</v>
      </c>
      <c r="U277" s="60">
        <f t="shared" si="271"/>
        <v>281253858.95999998</v>
      </c>
      <c r="V277" s="60">
        <f t="shared" si="271"/>
        <v>397215808.00000006</v>
      </c>
      <c r="W277" s="60">
        <f t="shared" si="271"/>
        <v>279433858.95999998</v>
      </c>
      <c r="X277" s="60">
        <f t="shared" si="271"/>
        <v>1820000</v>
      </c>
      <c r="Y277" s="176">
        <f t="shared" si="261"/>
        <v>0.56539138913333331</v>
      </c>
      <c r="Z277" s="176">
        <f t="shared" si="262"/>
        <v>0.23437821579999998</v>
      </c>
      <c r="AA277" s="176">
        <f t="shared" si="263"/>
        <v>0.23286154913333332</v>
      </c>
      <c r="AB277" s="176">
        <f t="shared" si="226"/>
        <v>0.41454153760507267</v>
      </c>
      <c r="AC277" s="177">
        <f t="shared" si="227"/>
        <v>0.9935289776761469</v>
      </c>
    </row>
    <row r="278" spans="1:29" ht="42" customHeight="1" x14ac:dyDescent="0.25">
      <c r="A278" s="114" t="s">
        <v>599</v>
      </c>
      <c r="B278" s="43" t="s">
        <v>37</v>
      </c>
      <c r="C278" s="43">
        <v>10</v>
      </c>
      <c r="D278" s="43" t="s">
        <v>38</v>
      </c>
      <c r="E278" s="44" t="s">
        <v>268</v>
      </c>
      <c r="F278" s="45">
        <v>1200000000</v>
      </c>
      <c r="G278" s="45">
        <v>487616046</v>
      </c>
      <c r="H278" s="45">
        <v>487616046</v>
      </c>
      <c r="I278" s="45">
        <v>0</v>
      </c>
      <c r="J278" s="45">
        <v>0</v>
      </c>
      <c r="K278" s="45">
        <v>0</v>
      </c>
      <c r="L278" s="45">
        <f t="shared" si="251"/>
        <v>0</v>
      </c>
      <c r="M278" s="46">
        <f>+F278+L278</f>
        <v>1200000000</v>
      </c>
      <c r="N278" s="47">
        <f t="shared" si="257"/>
        <v>1.5039464290355595E-4</v>
      </c>
      <c r="O278" s="45">
        <v>0</v>
      </c>
      <c r="P278" s="45">
        <v>707645093</v>
      </c>
      <c r="Q278" s="45">
        <f>M278-P278</f>
        <v>492354907</v>
      </c>
      <c r="R278" s="45">
        <v>678469666.96000004</v>
      </c>
      <c r="S278" s="45">
        <f>+M278-R278</f>
        <v>521530333.03999996</v>
      </c>
      <c r="T278" s="45">
        <f>P278-R278</f>
        <v>29175426.039999962</v>
      </c>
      <c r="U278" s="45">
        <v>281253858.95999998</v>
      </c>
      <c r="V278" s="45">
        <f>+R278-U278</f>
        <v>397215808.00000006</v>
      </c>
      <c r="W278" s="45">
        <v>279433858.95999998</v>
      </c>
      <c r="X278" s="48">
        <f>+U278-W278</f>
        <v>1820000</v>
      </c>
      <c r="Y278" s="54">
        <f t="shared" si="261"/>
        <v>0.56539138913333331</v>
      </c>
      <c r="Z278" s="54">
        <f t="shared" si="262"/>
        <v>0.23437821579999998</v>
      </c>
      <c r="AA278" s="54">
        <f t="shared" si="263"/>
        <v>0.23286154913333332</v>
      </c>
      <c r="AB278" s="54">
        <f t="shared" si="226"/>
        <v>0.41454153760507267</v>
      </c>
      <c r="AC278" s="178">
        <f t="shared" si="227"/>
        <v>0.9935289776761469</v>
      </c>
    </row>
    <row r="279" spans="1:29" ht="61.5" customHeight="1" x14ac:dyDescent="0.25">
      <c r="A279" s="113" t="s">
        <v>315</v>
      </c>
      <c r="B279" s="32" t="s">
        <v>37</v>
      </c>
      <c r="C279" s="32">
        <v>10</v>
      </c>
      <c r="D279" s="32" t="s">
        <v>38</v>
      </c>
      <c r="E279" s="39" t="s">
        <v>316</v>
      </c>
      <c r="F279" s="60">
        <f t="shared" ref="F279:K281" si="272">+F280</f>
        <v>93760668540</v>
      </c>
      <c r="G279" s="60">
        <f t="shared" si="272"/>
        <v>0</v>
      </c>
      <c r="H279" s="60">
        <f t="shared" si="272"/>
        <v>0</v>
      </c>
      <c r="I279" s="60">
        <f t="shared" si="272"/>
        <v>0</v>
      </c>
      <c r="J279" s="60">
        <f t="shared" si="272"/>
        <v>0</v>
      </c>
      <c r="K279" s="60">
        <f t="shared" si="272"/>
        <v>0</v>
      </c>
      <c r="L279" s="59">
        <f t="shared" si="251"/>
        <v>0</v>
      </c>
      <c r="M279" s="60">
        <f>+M280</f>
        <v>93760668540</v>
      </c>
      <c r="N279" s="318">
        <f t="shared" si="257"/>
        <v>1.175091855289331E-2</v>
      </c>
      <c r="O279" s="60">
        <f t="shared" ref="O279:X281" si="273">+O280</f>
        <v>0</v>
      </c>
      <c r="P279" s="60">
        <f t="shared" si="273"/>
        <v>93760668540</v>
      </c>
      <c r="Q279" s="60">
        <f t="shared" si="273"/>
        <v>0</v>
      </c>
      <c r="R279" s="60">
        <f t="shared" si="273"/>
        <v>93760668540</v>
      </c>
      <c r="S279" s="60">
        <f t="shared" si="273"/>
        <v>0</v>
      </c>
      <c r="T279" s="60">
        <f t="shared" si="273"/>
        <v>0</v>
      </c>
      <c r="U279" s="60">
        <f t="shared" si="273"/>
        <v>6229854847</v>
      </c>
      <c r="V279" s="60">
        <f t="shared" si="273"/>
        <v>87530813693</v>
      </c>
      <c r="W279" s="60">
        <f t="shared" si="273"/>
        <v>6229854847</v>
      </c>
      <c r="X279" s="60">
        <f t="shared" si="273"/>
        <v>0</v>
      </c>
      <c r="Y279" s="176">
        <f t="shared" si="261"/>
        <v>1</v>
      </c>
      <c r="Z279" s="176">
        <f t="shared" si="262"/>
        <v>6.6444223830829777E-2</v>
      </c>
      <c r="AA279" s="176">
        <f t="shared" si="263"/>
        <v>6.6444223830829777E-2</v>
      </c>
      <c r="AB279" s="176">
        <f t="shared" si="226"/>
        <v>6.6444223830829777E-2</v>
      </c>
      <c r="AC279" s="177">
        <f t="shared" si="227"/>
        <v>1</v>
      </c>
    </row>
    <row r="280" spans="1:29" ht="82.5" customHeight="1" x14ac:dyDescent="0.25">
      <c r="A280" s="113" t="s">
        <v>600</v>
      </c>
      <c r="B280" s="32" t="s">
        <v>37</v>
      </c>
      <c r="C280" s="32">
        <v>10</v>
      </c>
      <c r="D280" s="32" t="s">
        <v>38</v>
      </c>
      <c r="E280" s="39" t="s">
        <v>311</v>
      </c>
      <c r="F280" s="60">
        <f t="shared" si="272"/>
        <v>93760668540</v>
      </c>
      <c r="G280" s="60">
        <f t="shared" si="272"/>
        <v>0</v>
      </c>
      <c r="H280" s="60">
        <f t="shared" si="272"/>
        <v>0</v>
      </c>
      <c r="I280" s="60">
        <f t="shared" si="272"/>
        <v>0</v>
      </c>
      <c r="J280" s="60">
        <f t="shared" si="272"/>
        <v>0</v>
      </c>
      <c r="K280" s="60">
        <f t="shared" si="272"/>
        <v>0</v>
      </c>
      <c r="L280" s="59">
        <f t="shared" si="251"/>
        <v>0</v>
      </c>
      <c r="M280" s="60">
        <f>+M281</f>
        <v>93760668540</v>
      </c>
      <c r="N280" s="318">
        <f t="shared" si="257"/>
        <v>1.175091855289331E-2</v>
      </c>
      <c r="O280" s="60">
        <f t="shared" si="273"/>
        <v>0</v>
      </c>
      <c r="P280" s="60">
        <f t="shared" si="273"/>
        <v>93760668540</v>
      </c>
      <c r="Q280" s="60">
        <f t="shared" si="273"/>
        <v>0</v>
      </c>
      <c r="R280" s="60">
        <f t="shared" si="273"/>
        <v>93760668540</v>
      </c>
      <c r="S280" s="60">
        <f t="shared" si="273"/>
        <v>0</v>
      </c>
      <c r="T280" s="60">
        <f t="shared" si="273"/>
        <v>0</v>
      </c>
      <c r="U280" s="60">
        <f t="shared" si="273"/>
        <v>6229854847</v>
      </c>
      <c r="V280" s="60">
        <f t="shared" si="273"/>
        <v>87530813693</v>
      </c>
      <c r="W280" s="60">
        <f t="shared" si="273"/>
        <v>6229854847</v>
      </c>
      <c r="X280" s="60">
        <f t="shared" si="273"/>
        <v>0</v>
      </c>
      <c r="Y280" s="176">
        <f t="shared" si="261"/>
        <v>1</v>
      </c>
      <c r="Z280" s="176">
        <f t="shared" si="262"/>
        <v>6.6444223830829777E-2</v>
      </c>
      <c r="AA280" s="176">
        <f t="shared" si="263"/>
        <v>6.6444223830829777E-2</v>
      </c>
      <c r="AB280" s="176">
        <f t="shared" si="226"/>
        <v>6.6444223830829777E-2</v>
      </c>
      <c r="AC280" s="177">
        <f t="shared" si="227"/>
        <v>1</v>
      </c>
    </row>
    <row r="281" spans="1:29" ht="61.5" customHeight="1" x14ac:dyDescent="0.25">
      <c r="A281" s="113" t="s">
        <v>601</v>
      </c>
      <c r="B281" s="32" t="s">
        <v>37</v>
      </c>
      <c r="C281" s="32">
        <v>10</v>
      </c>
      <c r="D281" s="32" t="s">
        <v>38</v>
      </c>
      <c r="E281" s="39" t="s">
        <v>319</v>
      </c>
      <c r="F281" s="60">
        <f t="shared" si="272"/>
        <v>93760668540</v>
      </c>
      <c r="G281" s="60">
        <f t="shared" si="272"/>
        <v>0</v>
      </c>
      <c r="H281" s="60">
        <f t="shared" si="272"/>
        <v>0</v>
      </c>
      <c r="I281" s="60">
        <f t="shared" si="272"/>
        <v>0</v>
      </c>
      <c r="J281" s="60">
        <f t="shared" si="272"/>
        <v>0</v>
      </c>
      <c r="K281" s="60">
        <f t="shared" si="272"/>
        <v>0</v>
      </c>
      <c r="L281" s="59">
        <f t="shared" si="251"/>
        <v>0</v>
      </c>
      <c r="M281" s="60">
        <f>+M282</f>
        <v>93760668540</v>
      </c>
      <c r="N281" s="318">
        <f t="shared" si="257"/>
        <v>1.175091855289331E-2</v>
      </c>
      <c r="O281" s="60">
        <f t="shared" si="273"/>
        <v>0</v>
      </c>
      <c r="P281" s="60">
        <f t="shared" si="273"/>
        <v>93760668540</v>
      </c>
      <c r="Q281" s="60">
        <f t="shared" si="273"/>
        <v>0</v>
      </c>
      <c r="R281" s="60">
        <f t="shared" si="273"/>
        <v>93760668540</v>
      </c>
      <c r="S281" s="60">
        <f t="shared" si="273"/>
        <v>0</v>
      </c>
      <c r="T281" s="60">
        <f t="shared" si="273"/>
        <v>0</v>
      </c>
      <c r="U281" s="60">
        <f t="shared" si="273"/>
        <v>6229854847</v>
      </c>
      <c r="V281" s="60">
        <f t="shared" si="273"/>
        <v>87530813693</v>
      </c>
      <c r="W281" s="60">
        <f t="shared" si="273"/>
        <v>6229854847</v>
      </c>
      <c r="X281" s="60">
        <f t="shared" si="273"/>
        <v>0</v>
      </c>
      <c r="Y281" s="176">
        <f t="shared" si="261"/>
        <v>1</v>
      </c>
      <c r="Z281" s="176">
        <f t="shared" si="262"/>
        <v>6.6444223830829777E-2</v>
      </c>
      <c r="AA281" s="176">
        <f t="shared" si="263"/>
        <v>6.6444223830829777E-2</v>
      </c>
      <c r="AB281" s="176">
        <f t="shared" si="226"/>
        <v>6.6444223830829777E-2</v>
      </c>
      <c r="AC281" s="177">
        <f t="shared" si="227"/>
        <v>1</v>
      </c>
    </row>
    <row r="282" spans="1:29" s="133" customFormat="1" ht="42" customHeight="1" x14ac:dyDescent="0.25">
      <c r="A282" s="351" t="s">
        <v>602</v>
      </c>
      <c r="B282" s="83" t="s">
        <v>37</v>
      </c>
      <c r="C282" s="83">
        <v>10</v>
      </c>
      <c r="D282" s="83" t="s">
        <v>38</v>
      </c>
      <c r="E282" s="84" t="s">
        <v>268</v>
      </c>
      <c r="F282" s="126">
        <v>93760668540</v>
      </c>
      <c r="G282" s="126">
        <v>0</v>
      </c>
      <c r="H282" s="126">
        <v>0</v>
      </c>
      <c r="I282" s="126">
        <v>0</v>
      </c>
      <c r="J282" s="126">
        <v>0</v>
      </c>
      <c r="K282" s="126">
        <v>0</v>
      </c>
      <c r="L282" s="45">
        <f t="shared" si="251"/>
        <v>0</v>
      </c>
      <c r="M282" s="128">
        <f>+F282+L282</f>
        <v>93760668540</v>
      </c>
      <c r="N282" s="129">
        <f t="shared" si="257"/>
        <v>1.175091855289331E-2</v>
      </c>
      <c r="O282" s="126">
        <v>0</v>
      </c>
      <c r="P282" s="126">
        <v>93760668540</v>
      </c>
      <c r="Q282" s="126">
        <f>M282-P282</f>
        <v>0</v>
      </c>
      <c r="R282" s="126">
        <v>93760668540</v>
      </c>
      <c r="S282" s="126">
        <f>+M282-R282</f>
        <v>0</v>
      </c>
      <c r="T282" s="126">
        <f>P282-R282</f>
        <v>0</v>
      </c>
      <c r="U282" s="126">
        <v>6229854847</v>
      </c>
      <c r="V282" s="126">
        <f>+R282-U282</f>
        <v>87530813693</v>
      </c>
      <c r="W282" s="126">
        <v>6229854847</v>
      </c>
      <c r="X282" s="130">
        <f>+U282-W282</f>
        <v>0</v>
      </c>
      <c r="Y282" s="54">
        <f t="shared" si="261"/>
        <v>1</v>
      </c>
      <c r="Z282" s="54">
        <f t="shared" si="262"/>
        <v>6.6444223830829777E-2</v>
      </c>
      <c r="AA282" s="54">
        <f t="shared" si="263"/>
        <v>6.6444223830829777E-2</v>
      </c>
      <c r="AB282" s="54">
        <f t="shared" si="226"/>
        <v>6.6444223830829777E-2</v>
      </c>
      <c r="AC282" s="178">
        <f t="shared" si="227"/>
        <v>1</v>
      </c>
    </row>
    <row r="283" spans="1:29" ht="46.5" customHeight="1" x14ac:dyDescent="0.25">
      <c r="A283" s="201" t="s">
        <v>321</v>
      </c>
      <c r="B283" s="135" t="s">
        <v>37</v>
      </c>
      <c r="C283" s="32">
        <v>10</v>
      </c>
      <c r="D283" s="32" t="s">
        <v>38</v>
      </c>
      <c r="E283" s="72" t="s">
        <v>322</v>
      </c>
      <c r="F283" s="62">
        <f t="shared" ref="F283:K284" si="274">+F285</f>
        <v>57810100814</v>
      </c>
      <c r="G283" s="62">
        <f t="shared" si="274"/>
        <v>25574613763</v>
      </c>
      <c r="H283" s="62">
        <f t="shared" si="274"/>
        <v>27781781171</v>
      </c>
      <c r="I283" s="62">
        <f t="shared" si="274"/>
        <v>2207167408</v>
      </c>
      <c r="J283" s="62">
        <f t="shared" si="274"/>
        <v>2672824112</v>
      </c>
      <c r="K283" s="62">
        <f t="shared" si="274"/>
        <v>2672824112</v>
      </c>
      <c r="L283" s="59">
        <f t="shared" si="251"/>
        <v>-4414334816</v>
      </c>
      <c r="M283" s="62">
        <f>+M285</f>
        <v>55602933406</v>
      </c>
      <c r="N283" s="318">
        <f t="shared" si="257"/>
        <v>6.9686527616546427E-3</v>
      </c>
      <c r="O283" s="62">
        <f t="shared" ref="O283:X284" si="275">+O285</f>
        <v>0</v>
      </c>
      <c r="P283" s="62">
        <f t="shared" si="275"/>
        <v>33880056975.799999</v>
      </c>
      <c r="Q283" s="62">
        <f t="shared" si="275"/>
        <v>21722876430.200001</v>
      </c>
      <c r="R283" s="62">
        <f t="shared" si="275"/>
        <v>29581647298.530003</v>
      </c>
      <c r="S283" s="62">
        <f t="shared" si="275"/>
        <v>26021286107.469997</v>
      </c>
      <c r="T283" s="62">
        <f>+T285</f>
        <v>4298409677.2699986</v>
      </c>
      <c r="U283" s="62">
        <f t="shared" si="275"/>
        <v>13243527009.669998</v>
      </c>
      <c r="V283" s="62">
        <f t="shared" si="275"/>
        <v>16338120288.860003</v>
      </c>
      <c r="W283" s="62">
        <f t="shared" si="275"/>
        <v>13211802341.669998</v>
      </c>
      <c r="X283" s="62">
        <f t="shared" si="275"/>
        <v>31724668</v>
      </c>
      <c r="Y283" s="176">
        <f t="shared" si="261"/>
        <v>0.53201594747765424</v>
      </c>
      <c r="Z283" s="176">
        <f t="shared" si="262"/>
        <v>0.23818036564669653</v>
      </c>
      <c r="AA283" s="176">
        <f t="shared" si="263"/>
        <v>0.23760980819483779</v>
      </c>
      <c r="AB283" s="176">
        <f t="shared" si="226"/>
        <v>0.44769403394002699</v>
      </c>
      <c r="AC283" s="177">
        <f t="shared" si="227"/>
        <v>0.99760451517357607</v>
      </c>
    </row>
    <row r="284" spans="1:29" ht="46.5" customHeight="1" x14ac:dyDescent="0.25">
      <c r="A284" s="201" t="s">
        <v>321</v>
      </c>
      <c r="B284" s="135" t="s">
        <v>41</v>
      </c>
      <c r="C284" s="32">
        <v>20</v>
      </c>
      <c r="D284" s="32" t="s">
        <v>38</v>
      </c>
      <c r="E284" s="72" t="s">
        <v>322</v>
      </c>
      <c r="F284" s="60">
        <f t="shared" si="274"/>
        <v>25631941511</v>
      </c>
      <c r="G284" s="60">
        <f t="shared" si="274"/>
        <v>0</v>
      </c>
      <c r="H284" s="60">
        <f t="shared" si="274"/>
        <v>0</v>
      </c>
      <c r="I284" s="60">
        <f t="shared" si="274"/>
        <v>0</v>
      </c>
      <c r="J284" s="60">
        <f t="shared" si="274"/>
        <v>0</v>
      </c>
      <c r="K284" s="60">
        <f t="shared" si="274"/>
        <v>0</v>
      </c>
      <c r="L284" s="59">
        <f t="shared" si="251"/>
        <v>0</v>
      </c>
      <c r="M284" s="60">
        <f>+M286</f>
        <v>25631941511</v>
      </c>
      <c r="N284" s="318">
        <f t="shared" si="257"/>
        <v>3.2124222420597311E-3</v>
      </c>
      <c r="O284" s="60">
        <f t="shared" si="275"/>
        <v>0</v>
      </c>
      <c r="P284" s="60">
        <f t="shared" si="275"/>
        <v>23837428373</v>
      </c>
      <c r="Q284" s="60">
        <f t="shared" si="275"/>
        <v>1794513138</v>
      </c>
      <c r="R284" s="60">
        <f t="shared" si="275"/>
        <v>23794918521</v>
      </c>
      <c r="S284" s="60">
        <f t="shared" si="275"/>
        <v>1837022990</v>
      </c>
      <c r="T284" s="60">
        <f t="shared" si="275"/>
        <v>42509852</v>
      </c>
      <c r="U284" s="60">
        <f t="shared" si="275"/>
        <v>1039989368</v>
      </c>
      <c r="V284" s="60">
        <f t="shared" si="275"/>
        <v>22754929153</v>
      </c>
      <c r="W284" s="60">
        <f t="shared" si="275"/>
        <v>1039989368</v>
      </c>
      <c r="X284" s="60">
        <f t="shared" si="275"/>
        <v>0</v>
      </c>
      <c r="Y284" s="176">
        <f t="shared" si="261"/>
        <v>0.92833071231800224</v>
      </c>
      <c r="Z284" s="176">
        <f t="shared" si="262"/>
        <v>4.0573959937981539E-2</v>
      </c>
      <c r="AA284" s="176">
        <f t="shared" si="263"/>
        <v>4.0573959937981539E-2</v>
      </c>
      <c r="AB284" s="176">
        <f t="shared" si="226"/>
        <v>4.3706363906317491E-2</v>
      </c>
      <c r="AC284" s="177">
        <f t="shared" si="227"/>
        <v>1</v>
      </c>
    </row>
    <row r="285" spans="1:29" ht="42" customHeight="1" x14ac:dyDescent="0.25">
      <c r="A285" s="201" t="s">
        <v>323</v>
      </c>
      <c r="B285" s="135" t="s">
        <v>37</v>
      </c>
      <c r="C285" s="32">
        <v>10</v>
      </c>
      <c r="D285" s="32" t="s">
        <v>38</v>
      </c>
      <c r="E285" s="72" t="s">
        <v>255</v>
      </c>
      <c r="F285" s="62">
        <f t="shared" ref="F285:K285" si="276">+F287+F291+F303+F307</f>
        <v>57810100814</v>
      </c>
      <c r="G285" s="62">
        <f>+G287+G291+G303+G307</f>
        <v>25574613763</v>
      </c>
      <c r="H285" s="62">
        <f t="shared" si="276"/>
        <v>27781781171</v>
      </c>
      <c r="I285" s="62">
        <f t="shared" si="276"/>
        <v>2207167408</v>
      </c>
      <c r="J285" s="62">
        <f t="shared" si="276"/>
        <v>2672824112</v>
      </c>
      <c r="K285" s="62">
        <f t="shared" si="276"/>
        <v>2672824112</v>
      </c>
      <c r="L285" s="59">
        <f t="shared" si="251"/>
        <v>-4414334816</v>
      </c>
      <c r="M285" s="62">
        <f>+M287+M291+M303+M307</f>
        <v>55602933406</v>
      </c>
      <c r="N285" s="318">
        <f t="shared" si="257"/>
        <v>6.9686527616546427E-3</v>
      </c>
      <c r="O285" s="62">
        <f t="shared" ref="O285:X285" si="277">+O287+O291+O303+O307</f>
        <v>0</v>
      </c>
      <c r="P285" s="62">
        <f t="shared" si="277"/>
        <v>33880056975.799999</v>
      </c>
      <c r="Q285" s="62">
        <f t="shared" si="277"/>
        <v>21722876430.200001</v>
      </c>
      <c r="R285" s="62">
        <f t="shared" si="277"/>
        <v>29581647298.530003</v>
      </c>
      <c r="S285" s="62">
        <f t="shared" si="277"/>
        <v>26021286107.469997</v>
      </c>
      <c r="T285" s="62">
        <f t="shared" si="277"/>
        <v>4298409677.2699986</v>
      </c>
      <c r="U285" s="62">
        <f t="shared" si="277"/>
        <v>13243527009.669998</v>
      </c>
      <c r="V285" s="62">
        <f t="shared" si="277"/>
        <v>16338120288.860003</v>
      </c>
      <c r="W285" s="62">
        <f t="shared" si="277"/>
        <v>13211802341.669998</v>
      </c>
      <c r="X285" s="62">
        <f t="shared" si="277"/>
        <v>31724668</v>
      </c>
      <c r="Y285" s="176">
        <f t="shared" si="261"/>
        <v>0.53201594747765424</v>
      </c>
      <c r="Z285" s="176">
        <f t="shared" si="262"/>
        <v>0.23818036564669653</v>
      </c>
      <c r="AA285" s="176">
        <f t="shared" si="263"/>
        <v>0.23760980819483779</v>
      </c>
      <c r="AB285" s="176">
        <f t="shared" si="226"/>
        <v>0.44769403394002699</v>
      </c>
      <c r="AC285" s="177">
        <f t="shared" si="227"/>
        <v>0.99760451517357607</v>
      </c>
    </row>
    <row r="286" spans="1:29" ht="42" customHeight="1" x14ac:dyDescent="0.25">
      <c r="A286" s="201" t="s">
        <v>323</v>
      </c>
      <c r="B286" s="135" t="s">
        <v>41</v>
      </c>
      <c r="C286" s="32">
        <v>20</v>
      </c>
      <c r="D286" s="32" t="s">
        <v>38</v>
      </c>
      <c r="E286" s="72" t="s">
        <v>255</v>
      </c>
      <c r="F286" s="62">
        <f t="shared" ref="F286:K286" si="278">+F292</f>
        <v>25631941511</v>
      </c>
      <c r="G286" s="62">
        <f t="shared" si="278"/>
        <v>0</v>
      </c>
      <c r="H286" s="62">
        <f t="shared" si="278"/>
        <v>0</v>
      </c>
      <c r="I286" s="62">
        <f t="shared" si="278"/>
        <v>0</v>
      </c>
      <c r="J286" s="62">
        <f t="shared" si="278"/>
        <v>0</v>
      </c>
      <c r="K286" s="62">
        <f t="shared" si="278"/>
        <v>0</v>
      </c>
      <c r="L286" s="59">
        <f t="shared" si="251"/>
        <v>0</v>
      </c>
      <c r="M286" s="62">
        <f>+M292</f>
        <v>25631941511</v>
      </c>
      <c r="N286" s="318">
        <f t="shared" si="257"/>
        <v>3.2124222420597311E-3</v>
      </c>
      <c r="O286" s="62">
        <f t="shared" ref="O286:X286" si="279">+O292</f>
        <v>0</v>
      </c>
      <c r="P286" s="62">
        <f t="shared" si="279"/>
        <v>23837428373</v>
      </c>
      <c r="Q286" s="62">
        <f t="shared" si="279"/>
        <v>1794513138</v>
      </c>
      <c r="R286" s="62">
        <f t="shared" si="279"/>
        <v>23794918521</v>
      </c>
      <c r="S286" s="62">
        <f t="shared" si="279"/>
        <v>1837022990</v>
      </c>
      <c r="T286" s="62">
        <f t="shared" si="279"/>
        <v>42509852</v>
      </c>
      <c r="U286" s="62">
        <f t="shared" si="279"/>
        <v>1039989368</v>
      </c>
      <c r="V286" s="62">
        <f t="shared" si="279"/>
        <v>22754929153</v>
      </c>
      <c r="W286" s="62">
        <f t="shared" si="279"/>
        <v>1039989368</v>
      </c>
      <c r="X286" s="62">
        <f t="shared" si="279"/>
        <v>0</v>
      </c>
      <c r="Y286" s="176">
        <f t="shared" si="261"/>
        <v>0.92833071231800224</v>
      </c>
      <c r="Z286" s="176">
        <f t="shared" si="262"/>
        <v>4.0573959937981539E-2</v>
      </c>
      <c r="AA286" s="176">
        <f t="shared" si="263"/>
        <v>4.0573959937981539E-2</v>
      </c>
      <c r="AB286" s="176">
        <f t="shared" si="226"/>
        <v>4.3706363906317491E-2</v>
      </c>
      <c r="AC286" s="177">
        <f t="shared" si="227"/>
        <v>1</v>
      </c>
    </row>
    <row r="287" spans="1:29" ht="78" customHeight="1" x14ac:dyDescent="0.25">
      <c r="A287" s="199" t="s">
        <v>324</v>
      </c>
      <c r="B287" s="135" t="s">
        <v>37</v>
      </c>
      <c r="C287" s="32">
        <v>10</v>
      </c>
      <c r="D287" s="32" t="s">
        <v>38</v>
      </c>
      <c r="E287" s="72" t="s">
        <v>325</v>
      </c>
      <c r="F287" s="62">
        <f t="shared" ref="F287:K289" si="280">+F288</f>
        <v>1000000000</v>
      </c>
      <c r="G287" s="62">
        <f t="shared" si="280"/>
        <v>662597224</v>
      </c>
      <c r="H287" s="62">
        <f t="shared" si="280"/>
        <v>662597224</v>
      </c>
      <c r="I287" s="62">
        <f t="shared" si="280"/>
        <v>0</v>
      </c>
      <c r="J287" s="62">
        <f t="shared" si="280"/>
        <v>0</v>
      </c>
      <c r="K287" s="62">
        <f t="shared" si="280"/>
        <v>0</v>
      </c>
      <c r="L287" s="59">
        <f t="shared" si="251"/>
        <v>0</v>
      </c>
      <c r="M287" s="62">
        <f>+M288</f>
        <v>1000000000</v>
      </c>
      <c r="N287" s="318">
        <f t="shared" si="257"/>
        <v>1.2532886908629663E-4</v>
      </c>
      <c r="O287" s="62">
        <f t="shared" ref="O287:X289" si="281">+O288</f>
        <v>0</v>
      </c>
      <c r="P287" s="62">
        <f t="shared" si="281"/>
        <v>960000000</v>
      </c>
      <c r="Q287" s="62">
        <f t="shared" si="281"/>
        <v>40000000</v>
      </c>
      <c r="R287" s="62">
        <f t="shared" si="281"/>
        <v>325798660.49000001</v>
      </c>
      <c r="S287" s="62">
        <f t="shared" si="281"/>
        <v>674201339.50999999</v>
      </c>
      <c r="T287" s="62">
        <f t="shared" si="281"/>
        <v>634201339.50999999</v>
      </c>
      <c r="U287" s="62">
        <f t="shared" si="281"/>
        <v>99151584.489999995</v>
      </c>
      <c r="V287" s="62">
        <f t="shared" si="281"/>
        <v>226647076</v>
      </c>
      <c r="W287" s="62">
        <f t="shared" si="281"/>
        <v>99151584.489999995</v>
      </c>
      <c r="X287" s="62">
        <f t="shared" si="281"/>
        <v>0</v>
      </c>
      <c r="Y287" s="176">
        <f t="shared" si="261"/>
        <v>0.32579866049</v>
      </c>
      <c r="Z287" s="176">
        <f t="shared" si="262"/>
        <v>9.915158449E-2</v>
      </c>
      <c r="AA287" s="176">
        <f t="shared" si="263"/>
        <v>9.915158449E-2</v>
      </c>
      <c r="AB287" s="176">
        <f t="shared" si="226"/>
        <v>0.30433392310722324</v>
      </c>
      <c r="AC287" s="177">
        <f t="shared" si="227"/>
        <v>1</v>
      </c>
    </row>
    <row r="288" spans="1:29" s="133" customFormat="1" ht="78" customHeight="1" x14ac:dyDescent="0.25">
      <c r="A288" s="355" t="s">
        <v>603</v>
      </c>
      <c r="B288" s="137" t="s">
        <v>37</v>
      </c>
      <c r="C288" s="80">
        <v>10</v>
      </c>
      <c r="D288" s="80" t="s">
        <v>38</v>
      </c>
      <c r="E288" s="78" t="s">
        <v>257</v>
      </c>
      <c r="F288" s="73">
        <f t="shared" si="280"/>
        <v>1000000000</v>
      </c>
      <c r="G288" s="73">
        <f t="shared" si="280"/>
        <v>662597224</v>
      </c>
      <c r="H288" s="73">
        <f t="shared" si="280"/>
        <v>662597224</v>
      </c>
      <c r="I288" s="73">
        <f t="shared" si="280"/>
        <v>0</v>
      </c>
      <c r="J288" s="73">
        <f t="shared" si="280"/>
        <v>0</v>
      </c>
      <c r="K288" s="73">
        <f t="shared" si="280"/>
        <v>0</v>
      </c>
      <c r="L288" s="59">
        <f t="shared" si="251"/>
        <v>0</v>
      </c>
      <c r="M288" s="73">
        <f>+M289</f>
        <v>1000000000</v>
      </c>
      <c r="N288" s="343">
        <f t="shared" si="257"/>
        <v>1.2532886908629663E-4</v>
      </c>
      <c r="O288" s="73">
        <f t="shared" si="281"/>
        <v>0</v>
      </c>
      <c r="P288" s="73">
        <f t="shared" si="281"/>
        <v>960000000</v>
      </c>
      <c r="Q288" s="73">
        <f t="shared" si="281"/>
        <v>40000000</v>
      </c>
      <c r="R288" s="73">
        <f t="shared" si="281"/>
        <v>325798660.49000001</v>
      </c>
      <c r="S288" s="73">
        <f t="shared" si="281"/>
        <v>674201339.50999999</v>
      </c>
      <c r="T288" s="73">
        <f t="shared" si="281"/>
        <v>634201339.50999999</v>
      </c>
      <c r="U288" s="73">
        <f t="shared" si="281"/>
        <v>99151584.489999995</v>
      </c>
      <c r="V288" s="73">
        <f t="shared" si="281"/>
        <v>226647076</v>
      </c>
      <c r="W288" s="73">
        <f t="shared" si="281"/>
        <v>99151584.489999995</v>
      </c>
      <c r="X288" s="73">
        <f t="shared" si="281"/>
        <v>0</v>
      </c>
      <c r="Y288" s="176">
        <f t="shared" si="261"/>
        <v>0.32579866049</v>
      </c>
      <c r="Z288" s="176">
        <f t="shared" si="262"/>
        <v>9.915158449E-2</v>
      </c>
      <c r="AA288" s="176">
        <f t="shared" si="263"/>
        <v>9.915158449E-2</v>
      </c>
      <c r="AB288" s="176">
        <f t="shared" si="226"/>
        <v>0.30433392310722324</v>
      </c>
      <c r="AC288" s="177">
        <f t="shared" si="227"/>
        <v>1</v>
      </c>
    </row>
    <row r="289" spans="1:29" s="133" customFormat="1" ht="66" customHeight="1" x14ac:dyDescent="0.25">
      <c r="A289" s="355" t="s">
        <v>604</v>
      </c>
      <c r="B289" s="137" t="s">
        <v>37</v>
      </c>
      <c r="C289" s="80">
        <v>10</v>
      </c>
      <c r="D289" s="80" t="s">
        <v>38</v>
      </c>
      <c r="E289" s="141" t="s">
        <v>328</v>
      </c>
      <c r="F289" s="73">
        <f t="shared" si="280"/>
        <v>1000000000</v>
      </c>
      <c r="G289" s="73">
        <f t="shared" si="280"/>
        <v>662597224</v>
      </c>
      <c r="H289" s="73">
        <f t="shared" si="280"/>
        <v>662597224</v>
      </c>
      <c r="I289" s="73">
        <f t="shared" si="280"/>
        <v>0</v>
      </c>
      <c r="J289" s="73">
        <f t="shared" si="280"/>
        <v>0</v>
      </c>
      <c r="K289" s="73">
        <f t="shared" si="280"/>
        <v>0</v>
      </c>
      <c r="L289" s="59">
        <f t="shared" si="251"/>
        <v>0</v>
      </c>
      <c r="M289" s="73">
        <f>+M290</f>
        <v>1000000000</v>
      </c>
      <c r="N289" s="343">
        <f t="shared" si="257"/>
        <v>1.2532886908629663E-4</v>
      </c>
      <c r="O289" s="73">
        <f t="shared" si="281"/>
        <v>0</v>
      </c>
      <c r="P289" s="73">
        <f t="shared" si="281"/>
        <v>960000000</v>
      </c>
      <c r="Q289" s="73">
        <f t="shared" si="281"/>
        <v>40000000</v>
      </c>
      <c r="R289" s="73">
        <f t="shared" si="281"/>
        <v>325798660.49000001</v>
      </c>
      <c r="S289" s="73">
        <f t="shared" si="281"/>
        <v>674201339.50999999</v>
      </c>
      <c r="T289" s="73">
        <f t="shared" si="281"/>
        <v>634201339.50999999</v>
      </c>
      <c r="U289" s="73">
        <f t="shared" si="281"/>
        <v>99151584.489999995</v>
      </c>
      <c r="V289" s="73">
        <f t="shared" si="281"/>
        <v>226647076</v>
      </c>
      <c r="W289" s="73">
        <f t="shared" si="281"/>
        <v>99151584.489999995</v>
      </c>
      <c r="X289" s="73">
        <f t="shared" si="281"/>
        <v>0</v>
      </c>
      <c r="Y289" s="176">
        <f t="shared" si="261"/>
        <v>0.32579866049</v>
      </c>
      <c r="Z289" s="176">
        <f t="shared" si="262"/>
        <v>9.915158449E-2</v>
      </c>
      <c r="AA289" s="176">
        <f t="shared" si="263"/>
        <v>9.915158449E-2</v>
      </c>
      <c r="AB289" s="176">
        <f t="shared" si="226"/>
        <v>0.30433392310722324</v>
      </c>
      <c r="AC289" s="177">
        <f t="shared" si="227"/>
        <v>1</v>
      </c>
    </row>
    <row r="290" spans="1:29" s="133" customFormat="1" ht="42" customHeight="1" x14ac:dyDescent="0.25">
      <c r="A290" s="351" t="s">
        <v>605</v>
      </c>
      <c r="B290" s="142" t="s">
        <v>37</v>
      </c>
      <c r="C290" s="83">
        <v>10</v>
      </c>
      <c r="D290" s="83" t="s">
        <v>38</v>
      </c>
      <c r="E290" s="84" t="s">
        <v>268</v>
      </c>
      <c r="F290" s="126">
        <v>1000000000</v>
      </c>
      <c r="G290" s="45">
        <v>662597224</v>
      </c>
      <c r="H290" s="45">
        <v>662597224</v>
      </c>
      <c r="I290" s="126">
        <v>0</v>
      </c>
      <c r="J290" s="126">
        <v>0</v>
      </c>
      <c r="K290" s="126">
        <v>0</v>
      </c>
      <c r="L290" s="45">
        <f t="shared" si="251"/>
        <v>0</v>
      </c>
      <c r="M290" s="128">
        <f>+F290+L290</f>
        <v>1000000000</v>
      </c>
      <c r="N290" s="129">
        <f t="shared" si="257"/>
        <v>1.2532886908629663E-4</v>
      </c>
      <c r="O290" s="126">
        <v>0</v>
      </c>
      <c r="P290" s="45">
        <f>560000000+400000000</f>
        <v>960000000</v>
      </c>
      <c r="Q290" s="126">
        <f>M290-P290</f>
        <v>40000000</v>
      </c>
      <c r="R290" s="126">
        <v>325798660.49000001</v>
      </c>
      <c r="S290" s="126">
        <f>+M290-R290</f>
        <v>674201339.50999999</v>
      </c>
      <c r="T290" s="126">
        <f>P290-R290</f>
        <v>634201339.50999999</v>
      </c>
      <c r="U290" s="126">
        <v>99151584.489999995</v>
      </c>
      <c r="V290" s="126">
        <f>+R290-U290</f>
        <v>226647076</v>
      </c>
      <c r="W290" s="126">
        <v>99151584.489999995</v>
      </c>
      <c r="X290" s="130">
        <f>+U290-W290</f>
        <v>0</v>
      </c>
      <c r="Y290" s="54">
        <f t="shared" si="261"/>
        <v>0.32579866049</v>
      </c>
      <c r="Z290" s="54">
        <f t="shared" si="262"/>
        <v>9.915158449E-2</v>
      </c>
      <c r="AA290" s="54">
        <f t="shared" si="263"/>
        <v>9.915158449E-2</v>
      </c>
      <c r="AB290" s="54">
        <f t="shared" si="226"/>
        <v>0.30433392310722324</v>
      </c>
      <c r="AC290" s="178">
        <f t="shared" si="227"/>
        <v>1</v>
      </c>
    </row>
    <row r="291" spans="1:29" ht="75" customHeight="1" x14ac:dyDescent="0.25">
      <c r="A291" s="199" t="s">
        <v>330</v>
      </c>
      <c r="B291" s="71" t="s">
        <v>37</v>
      </c>
      <c r="C291" s="32">
        <v>10</v>
      </c>
      <c r="D291" s="32" t="s">
        <v>38</v>
      </c>
      <c r="E291" s="72" t="s">
        <v>331</v>
      </c>
      <c r="F291" s="60">
        <f t="shared" ref="F291:I292" si="282">+F293</f>
        <v>50310100814</v>
      </c>
      <c r="G291" s="60">
        <f t="shared" si="282"/>
        <v>23354447218</v>
      </c>
      <c r="H291" s="60">
        <f t="shared" si="282"/>
        <v>25296880531</v>
      </c>
      <c r="I291" s="62">
        <f>+I293</f>
        <v>1942433313</v>
      </c>
      <c r="J291" s="60">
        <f t="shared" ref="J291:K292" si="283">+J293</f>
        <v>2672824112</v>
      </c>
      <c r="K291" s="60">
        <f t="shared" si="283"/>
        <v>2672824112</v>
      </c>
      <c r="L291" s="59">
        <f t="shared" si="251"/>
        <v>-3884866626</v>
      </c>
      <c r="M291" s="60">
        <f>+M293</f>
        <v>48367667501</v>
      </c>
      <c r="N291" s="318">
        <f t="shared" si="257"/>
        <v>6.0618650682423524E-3</v>
      </c>
      <c r="O291" s="60">
        <f t="shared" ref="O291:X292" si="284">+O293</f>
        <v>0</v>
      </c>
      <c r="P291" s="60">
        <f>+P293</f>
        <v>27907015151</v>
      </c>
      <c r="Q291" s="60">
        <f t="shared" si="284"/>
        <v>20460652350</v>
      </c>
      <c r="R291" s="60">
        <f t="shared" si="284"/>
        <v>24772057122.98</v>
      </c>
      <c r="S291" s="60">
        <f t="shared" si="284"/>
        <v>23595610378.019997</v>
      </c>
      <c r="T291" s="60">
        <f t="shared" si="284"/>
        <v>3134958028.019999</v>
      </c>
      <c r="U291" s="60">
        <f t="shared" si="284"/>
        <v>10227519490.98</v>
      </c>
      <c r="V291" s="60">
        <f t="shared" si="284"/>
        <v>14544537632.000002</v>
      </c>
      <c r="W291" s="60">
        <f t="shared" si="284"/>
        <v>10195794822.98</v>
      </c>
      <c r="X291" s="60">
        <f t="shared" si="284"/>
        <v>31724668</v>
      </c>
      <c r="Y291" s="176">
        <f t="shared" si="261"/>
        <v>0.51216149967264468</v>
      </c>
      <c r="Z291" s="176">
        <f t="shared" si="262"/>
        <v>0.21145364288589161</v>
      </c>
      <c r="AA291" s="176">
        <f t="shared" si="263"/>
        <v>0.21079773637563154</v>
      </c>
      <c r="AB291" s="176">
        <f t="shared" si="226"/>
        <v>0.41286516659500022</v>
      </c>
      <c r="AC291" s="177">
        <f t="shared" si="227"/>
        <v>0.99689810730471073</v>
      </c>
    </row>
    <row r="292" spans="1:29" ht="67.5" customHeight="1" x14ac:dyDescent="0.25">
      <c r="A292" s="199" t="s">
        <v>330</v>
      </c>
      <c r="B292" s="135" t="s">
        <v>41</v>
      </c>
      <c r="C292" s="32">
        <v>20</v>
      </c>
      <c r="D292" s="32" t="s">
        <v>38</v>
      </c>
      <c r="E292" s="72" t="s">
        <v>331</v>
      </c>
      <c r="F292" s="60">
        <f t="shared" si="282"/>
        <v>25631941511</v>
      </c>
      <c r="G292" s="60">
        <f t="shared" si="282"/>
        <v>0</v>
      </c>
      <c r="H292" s="60">
        <f t="shared" si="282"/>
        <v>0</v>
      </c>
      <c r="I292" s="62">
        <f t="shared" si="282"/>
        <v>0</v>
      </c>
      <c r="J292" s="60">
        <f t="shared" si="283"/>
        <v>0</v>
      </c>
      <c r="K292" s="60">
        <f t="shared" si="283"/>
        <v>0</v>
      </c>
      <c r="L292" s="59">
        <f t="shared" si="251"/>
        <v>0</v>
      </c>
      <c r="M292" s="60">
        <f>+M294</f>
        <v>25631941511</v>
      </c>
      <c r="N292" s="318">
        <f t="shared" si="257"/>
        <v>3.2124222420597311E-3</v>
      </c>
      <c r="O292" s="60">
        <f t="shared" si="284"/>
        <v>0</v>
      </c>
      <c r="P292" s="60">
        <f t="shared" si="284"/>
        <v>23837428373</v>
      </c>
      <c r="Q292" s="60">
        <f t="shared" si="284"/>
        <v>1794513138</v>
      </c>
      <c r="R292" s="60">
        <f t="shared" si="284"/>
        <v>23794918521</v>
      </c>
      <c r="S292" s="60">
        <f t="shared" si="284"/>
        <v>1837022990</v>
      </c>
      <c r="T292" s="60">
        <f t="shared" si="284"/>
        <v>42509852</v>
      </c>
      <c r="U292" s="60">
        <f t="shared" si="284"/>
        <v>1039989368</v>
      </c>
      <c r="V292" s="60">
        <f t="shared" si="284"/>
        <v>22754929153</v>
      </c>
      <c r="W292" s="60">
        <f t="shared" si="284"/>
        <v>1039989368</v>
      </c>
      <c r="X292" s="60">
        <f t="shared" si="284"/>
        <v>0</v>
      </c>
      <c r="Y292" s="176">
        <f t="shared" si="261"/>
        <v>0.92833071231800224</v>
      </c>
      <c r="Z292" s="176">
        <f t="shared" si="262"/>
        <v>4.0573959937981539E-2</v>
      </c>
      <c r="AA292" s="176">
        <f t="shared" si="263"/>
        <v>4.0573959937981539E-2</v>
      </c>
      <c r="AB292" s="176">
        <f t="shared" si="226"/>
        <v>4.3706363906317491E-2</v>
      </c>
      <c r="AC292" s="177">
        <f t="shared" si="227"/>
        <v>1</v>
      </c>
    </row>
    <row r="293" spans="1:29" ht="77.25" customHeight="1" x14ac:dyDescent="0.25">
      <c r="A293" s="199" t="s">
        <v>606</v>
      </c>
      <c r="B293" s="71" t="s">
        <v>37</v>
      </c>
      <c r="C293" s="32">
        <v>10</v>
      </c>
      <c r="D293" s="32" t="s">
        <v>38</v>
      </c>
      <c r="E293" s="39" t="s">
        <v>257</v>
      </c>
      <c r="F293" s="62">
        <f t="shared" ref="F293:H293" si="285">+F295+F299</f>
        <v>50310100814</v>
      </c>
      <c r="G293" s="62">
        <f t="shared" si="285"/>
        <v>23354447218</v>
      </c>
      <c r="H293" s="62">
        <f t="shared" si="285"/>
        <v>25296880531</v>
      </c>
      <c r="I293" s="62">
        <v>1942433313</v>
      </c>
      <c r="J293" s="62">
        <f t="shared" ref="J293:K293" si="286">+J295+J299</f>
        <v>2672824112</v>
      </c>
      <c r="K293" s="62">
        <f t="shared" si="286"/>
        <v>2672824112</v>
      </c>
      <c r="L293" s="59">
        <f t="shared" si="251"/>
        <v>-3884866626</v>
      </c>
      <c r="M293" s="62">
        <f>+M295+M299</f>
        <v>48367667501</v>
      </c>
      <c r="N293" s="318">
        <f t="shared" si="257"/>
        <v>6.0618650682423524E-3</v>
      </c>
      <c r="O293" s="62">
        <f t="shared" ref="O293:X293" si="287">+O295+O299</f>
        <v>0</v>
      </c>
      <c r="P293" s="62">
        <f>+P295+P299</f>
        <v>27907015151</v>
      </c>
      <c r="Q293" s="62">
        <f t="shared" si="287"/>
        <v>20460652350</v>
      </c>
      <c r="R293" s="62">
        <f t="shared" si="287"/>
        <v>24772057122.98</v>
      </c>
      <c r="S293" s="62">
        <f t="shared" si="287"/>
        <v>23595610378.019997</v>
      </c>
      <c r="T293" s="62">
        <f t="shared" si="287"/>
        <v>3134958028.019999</v>
      </c>
      <c r="U293" s="62">
        <f t="shared" si="287"/>
        <v>10227519490.98</v>
      </c>
      <c r="V293" s="62">
        <f t="shared" si="287"/>
        <v>14544537632.000002</v>
      </c>
      <c r="W293" s="62">
        <f t="shared" si="287"/>
        <v>10195794822.98</v>
      </c>
      <c r="X293" s="62">
        <f t="shared" si="287"/>
        <v>31724668</v>
      </c>
      <c r="Y293" s="176">
        <f t="shared" si="261"/>
        <v>0.51216149967264468</v>
      </c>
      <c r="Z293" s="176">
        <f t="shared" si="262"/>
        <v>0.21145364288589161</v>
      </c>
      <c r="AA293" s="176">
        <f t="shared" si="263"/>
        <v>0.21079773637563154</v>
      </c>
      <c r="AB293" s="176">
        <f t="shared" si="226"/>
        <v>0.41286516659500022</v>
      </c>
      <c r="AC293" s="177">
        <f t="shared" si="227"/>
        <v>0.99689810730471073</v>
      </c>
    </row>
    <row r="294" spans="1:29" ht="76.5" customHeight="1" x14ac:dyDescent="0.25">
      <c r="A294" s="199" t="s">
        <v>606</v>
      </c>
      <c r="B294" s="71" t="s">
        <v>41</v>
      </c>
      <c r="C294" s="32">
        <v>20</v>
      </c>
      <c r="D294" s="32" t="s">
        <v>38</v>
      </c>
      <c r="E294" s="39" t="s">
        <v>257</v>
      </c>
      <c r="F294" s="62">
        <f t="shared" ref="F294:K294" si="288">+F297+F301</f>
        <v>25631941511</v>
      </c>
      <c r="G294" s="62">
        <f t="shared" si="288"/>
        <v>0</v>
      </c>
      <c r="H294" s="62">
        <f t="shared" si="288"/>
        <v>0</v>
      </c>
      <c r="I294" s="62">
        <f t="shared" si="288"/>
        <v>0</v>
      </c>
      <c r="J294" s="62">
        <f t="shared" si="288"/>
        <v>0</v>
      </c>
      <c r="K294" s="62">
        <f t="shared" si="288"/>
        <v>0</v>
      </c>
      <c r="L294" s="59">
        <f t="shared" si="251"/>
        <v>0</v>
      </c>
      <c r="M294" s="62">
        <f>+M297+M301</f>
        <v>25631941511</v>
      </c>
      <c r="N294" s="318">
        <f t="shared" si="257"/>
        <v>3.2124222420597311E-3</v>
      </c>
      <c r="O294" s="62">
        <f t="shared" ref="O294:X294" si="289">+O297+O301</f>
        <v>0</v>
      </c>
      <c r="P294" s="62">
        <f>+P297+P301</f>
        <v>23837428373</v>
      </c>
      <c r="Q294" s="62">
        <f t="shared" si="289"/>
        <v>1794513138</v>
      </c>
      <c r="R294" s="62">
        <f t="shared" si="289"/>
        <v>23794918521</v>
      </c>
      <c r="S294" s="62">
        <f t="shared" si="289"/>
        <v>1837022990</v>
      </c>
      <c r="T294" s="62">
        <f t="shared" si="289"/>
        <v>42509852</v>
      </c>
      <c r="U294" s="62">
        <f t="shared" si="289"/>
        <v>1039989368</v>
      </c>
      <c r="V294" s="62">
        <f t="shared" si="289"/>
        <v>22754929153</v>
      </c>
      <c r="W294" s="62">
        <f t="shared" si="289"/>
        <v>1039989368</v>
      </c>
      <c r="X294" s="62">
        <f t="shared" si="289"/>
        <v>0</v>
      </c>
      <c r="Y294" s="176">
        <f t="shared" si="261"/>
        <v>0.92833071231800224</v>
      </c>
      <c r="Z294" s="176">
        <f t="shared" si="262"/>
        <v>4.0573959937981539E-2</v>
      </c>
      <c r="AA294" s="176">
        <f t="shared" si="263"/>
        <v>4.0573959937981539E-2</v>
      </c>
      <c r="AB294" s="176">
        <f t="shared" si="226"/>
        <v>4.3706363906317491E-2</v>
      </c>
      <c r="AC294" s="177">
        <f t="shared" si="227"/>
        <v>1</v>
      </c>
    </row>
    <row r="295" spans="1:29" ht="42" customHeight="1" x14ac:dyDescent="0.25">
      <c r="A295" s="199" t="s">
        <v>607</v>
      </c>
      <c r="B295" s="71" t="s">
        <v>37</v>
      </c>
      <c r="C295" s="32">
        <v>10</v>
      </c>
      <c r="D295" s="32" t="s">
        <v>38</v>
      </c>
      <c r="E295" s="39" t="s">
        <v>266</v>
      </c>
      <c r="F295" s="62">
        <f>+F296</f>
        <v>32310100814</v>
      </c>
      <c r="G295" s="62">
        <f t="shared" ref="G295:K295" si="290">+G296</f>
        <v>10330904643</v>
      </c>
      <c r="H295" s="62">
        <f t="shared" si="290"/>
        <v>7658080531</v>
      </c>
      <c r="I295" s="62">
        <f t="shared" si="290"/>
        <v>0</v>
      </c>
      <c r="J295" s="62">
        <f t="shared" si="290"/>
        <v>0</v>
      </c>
      <c r="K295" s="62">
        <f t="shared" si="290"/>
        <v>2672824112</v>
      </c>
      <c r="L295" s="59">
        <f t="shared" si="251"/>
        <v>0</v>
      </c>
      <c r="M295" s="62">
        <f>+M296</f>
        <v>32310100814</v>
      </c>
      <c r="N295" s="318">
        <f t="shared" si="257"/>
        <v>4.049388395082852E-3</v>
      </c>
      <c r="O295" s="62">
        <f t="shared" ref="O295:X295" si="291">+O296</f>
        <v>0</v>
      </c>
      <c r="P295" s="62">
        <f>+P296</f>
        <v>27545815151</v>
      </c>
      <c r="Q295" s="62">
        <f t="shared" si="291"/>
        <v>4764285663</v>
      </c>
      <c r="R295" s="62">
        <f t="shared" si="291"/>
        <v>24411729925.630001</v>
      </c>
      <c r="S295" s="62">
        <f t="shared" si="291"/>
        <v>7898370888.3699989</v>
      </c>
      <c r="T295" s="62">
        <f t="shared" si="291"/>
        <v>3134085225.3699989</v>
      </c>
      <c r="U295" s="62">
        <f t="shared" si="291"/>
        <v>9867192293.6299992</v>
      </c>
      <c r="V295" s="62">
        <f t="shared" si="291"/>
        <v>14544537632.000002</v>
      </c>
      <c r="W295" s="62">
        <f t="shared" si="291"/>
        <v>9835467625.6299992</v>
      </c>
      <c r="X295" s="62">
        <f t="shared" si="291"/>
        <v>31724668</v>
      </c>
      <c r="Y295" s="176">
        <f t="shared" si="261"/>
        <v>0.75554483924891913</v>
      </c>
      <c r="Z295" s="176">
        <f t="shared" si="262"/>
        <v>0.30539032825779777</v>
      </c>
      <c r="AA295" s="176">
        <f t="shared" si="263"/>
        <v>0.30440844744651124</v>
      </c>
      <c r="AB295" s="176">
        <f t="shared" si="226"/>
        <v>0.40419881440972288</v>
      </c>
      <c r="AC295" s="177">
        <f t="shared" si="227"/>
        <v>0.99678483330861201</v>
      </c>
    </row>
    <row r="296" spans="1:29" ht="42" customHeight="1" x14ac:dyDescent="0.25">
      <c r="A296" s="202" t="s">
        <v>608</v>
      </c>
      <c r="B296" s="124" t="s">
        <v>37</v>
      </c>
      <c r="C296" s="43">
        <v>10</v>
      </c>
      <c r="D296" s="43" t="s">
        <v>38</v>
      </c>
      <c r="E296" s="77" t="s">
        <v>268</v>
      </c>
      <c r="F296" s="56">
        <v>32310100814</v>
      </c>
      <c r="G296" s="56">
        <v>10330904643</v>
      </c>
      <c r="H296" s="56">
        <v>7658080531</v>
      </c>
      <c r="I296" s="45">
        <v>0</v>
      </c>
      <c r="J296" s="45">
        <v>0</v>
      </c>
      <c r="K296" s="45">
        <v>2672824112</v>
      </c>
      <c r="L296" s="45">
        <f t="shared" si="251"/>
        <v>0</v>
      </c>
      <c r="M296" s="46">
        <f>+F296+L296</f>
        <v>32310100814</v>
      </c>
      <c r="N296" s="47">
        <f t="shared" si="257"/>
        <v>4.049388395082852E-3</v>
      </c>
      <c r="O296" s="56">
        <v>0</v>
      </c>
      <c r="P296" s="45">
        <v>27545815151</v>
      </c>
      <c r="Q296" s="45">
        <f>M296-P296</f>
        <v>4764285663</v>
      </c>
      <c r="R296" s="45">
        <v>24411729925.630001</v>
      </c>
      <c r="S296" s="45">
        <f>+M296-R296</f>
        <v>7898370888.3699989</v>
      </c>
      <c r="T296" s="45">
        <f>P296-R296</f>
        <v>3134085225.3699989</v>
      </c>
      <c r="U296" s="45">
        <v>9867192293.6299992</v>
      </c>
      <c r="V296" s="45">
        <f>+R296-U296</f>
        <v>14544537632.000002</v>
      </c>
      <c r="W296" s="45">
        <v>9835467625.6299992</v>
      </c>
      <c r="X296" s="48">
        <f>+U296-W296</f>
        <v>31724668</v>
      </c>
      <c r="Y296" s="54">
        <f t="shared" si="261"/>
        <v>0.75554483924891913</v>
      </c>
      <c r="Z296" s="54">
        <f t="shared" si="262"/>
        <v>0.30539032825779777</v>
      </c>
      <c r="AA296" s="54">
        <f t="shared" si="263"/>
        <v>0.30440844744651124</v>
      </c>
      <c r="AB296" s="54">
        <f t="shared" si="226"/>
        <v>0.40419881440972288</v>
      </c>
      <c r="AC296" s="178">
        <f t="shared" si="227"/>
        <v>0.99678483330861201</v>
      </c>
    </row>
    <row r="297" spans="1:29" ht="42" customHeight="1" x14ac:dyDescent="0.25">
      <c r="A297" s="199" t="s">
        <v>607</v>
      </c>
      <c r="B297" s="71" t="s">
        <v>41</v>
      </c>
      <c r="C297" s="32">
        <v>20</v>
      </c>
      <c r="D297" s="32" t="s">
        <v>38</v>
      </c>
      <c r="E297" s="39" t="s">
        <v>266</v>
      </c>
      <c r="F297" s="62">
        <f t="shared" ref="F297:K297" si="292">+F298</f>
        <v>2193941511</v>
      </c>
      <c r="G297" s="62">
        <f t="shared" si="292"/>
        <v>0</v>
      </c>
      <c r="H297" s="62">
        <f t="shared" si="292"/>
        <v>0</v>
      </c>
      <c r="I297" s="62">
        <f t="shared" si="292"/>
        <v>0</v>
      </c>
      <c r="J297" s="62">
        <f t="shared" si="292"/>
        <v>0</v>
      </c>
      <c r="K297" s="62">
        <f t="shared" si="292"/>
        <v>0</v>
      </c>
      <c r="L297" s="59">
        <f t="shared" si="251"/>
        <v>0</v>
      </c>
      <c r="M297" s="62">
        <f>+M298</f>
        <v>2193941511</v>
      </c>
      <c r="N297" s="318">
        <f t="shared" si="257"/>
        <v>2.7496420841511079E-4</v>
      </c>
      <c r="O297" s="62">
        <f t="shared" ref="O297:X297" si="293">+O298</f>
        <v>0</v>
      </c>
      <c r="P297" s="62">
        <f t="shared" si="293"/>
        <v>400000000</v>
      </c>
      <c r="Q297" s="62">
        <f t="shared" si="293"/>
        <v>1793941511</v>
      </c>
      <c r="R297" s="62">
        <f t="shared" si="293"/>
        <v>357490148</v>
      </c>
      <c r="S297" s="62">
        <f t="shared" si="293"/>
        <v>1836451363</v>
      </c>
      <c r="T297" s="62">
        <f t="shared" si="293"/>
        <v>42509852</v>
      </c>
      <c r="U297" s="62">
        <f t="shared" si="293"/>
        <v>0</v>
      </c>
      <c r="V297" s="62">
        <f t="shared" si="293"/>
        <v>357490148</v>
      </c>
      <c r="W297" s="62">
        <f t="shared" si="293"/>
        <v>0</v>
      </c>
      <c r="X297" s="62">
        <f t="shared" si="293"/>
        <v>0</v>
      </c>
      <c r="Y297" s="176">
        <f t="shared" si="261"/>
        <v>0.16294424724069137</v>
      </c>
      <c r="Z297" s="176">
        <f t="shared" si="262"/>
        <v>0</v>
      </c>
      <c r="AA297" s="176">
        <f t="shared" si="263"/>
        <v>0</v>
      </c>
      <c r="AB297" s="176" t="s">
        <v>40</v>
      </c>
      <c r="AC297" s="177" t="s">
        <v>40</v>
      </c>
    </row>
    <row r="298" spans="1:29" ht="42" customHeight="1" x14ac:dyDescent="0.25">
      <c r="A298" s="202" t="s">
        <v>608</v>
      </c>
      <c r="B298" s="124" t="s">
        <v>41</v>
      </c>
      <c r="C298" s="43">
        <v>20</v>
      </c>
      <c r="D298" s="43" t="s">
        <v>38</v>
      </c>
      <c r="E298" s="77" t="s">
        <v>268</v>
      </c>
      <c r="F298" s="45">
        <v>2193941511</v>
      </c>
      <c r="G298" s="45">
        <v>0</v>
      </c>
      <c r="H298" s="45">
        <v>0</v>
      </c>
      <c r="I298" s="45">
        <v>0</v>
      </c>
      <c r="J298" s="45">
        <v>0</v>
      </c>
      <c r="K298" s="45">
        <v>0</v>
      </c>
      <c r="L298" s="45">
        <f t="shared" si="251"/>
        <v>0</v>
      </c>
      <c r="M298" s="46">
        <f>+F298+L298</f>
        <v>2193941511</v>
      </c>
      <c r="N298" s="47">
        <f t="shared" si="257"/>
        <v>2.7496420841511079E-4</v>
      </c>
      <c r="O298" s="45">
        <v>0</v>
      </c>
      <c r="P298" s="45">
        <v>400000000</v>
      </c>
      <c r="Q298" s="45">
        <f>M298-P298</f>
        <v>1793941511</v>
      </c>
      <c r="R298" s="45">
        <v>357490148</v>
      </c>
      <c r="S298" s="45">
        <f>+M298-R298</f>
        <v>1836451363</v>
      </c>
      <c r="T298" s="45">
        <f>P298-R298</f>
        <v>42509852</v>
      </c>
      <c r="U298" s="45">
        <v>0</v>
      </c>
      <c r="V298" s="45">
        <f>+R298-U298</f>
        <v>357490148</v>
      </c>
      <c r="W298" s="45">
        <v>0</v>
      </c>
      <c r="X298" s="48">
        <f>+U298-W298</f>
        <v>0</v>
      </c>
      <c r="Y298" s="54">
        <f t="shared" si="261"/>
        <v>0.16294424724069137</v>
      </c>
      <c r="Z298" s="54">
        <f t="shared" si="262"/>
        <v>0</v>
      </c>
      <c r="AA298" s="54">
        <f t="shared" si="263"/>
        <v>0</v>
      </c>
      <c r="AB298" s="54" t="s">
        <v>40</v>
      </c>
      <c r="AC298" s="178" t="s">
        <v>40</v>
      </c>
    </row>
    <row r="299" spans="1:29" ht="42" customHeight="1" x14ac:dyDescent="0.25">
      <c r="A299" s="199" t="s">
        <v>609</v>
      </c>
      <c r="B299" s="71" t="s">
        <v>37</v>
      </c>
      <c r="C299" s="32">
        <v>10</v>
      </c>
      <c r="D299" s="32" t="s">
        <v>38</v>
      </c>
      <c r="E299" s="39" t="s">
        <v>336</v>
      </c>
      <c r="F299" s="59">
        <f t="shared" ref="F299:K299" si="294">+F300</f>
        <v>18000000000</v>
      </c>
      <c r="G299" s="62">
        <f t="shared" si="294"/>
        <v>13023542575</v>
      </c>
      <c r="H299" s="62">
        <f t="shared" si="294"/>
        <v>17638800000</v>
      </c>
      <c r="I299" s="62">
        <f t="shared" si="294"/>
        <v>0</v>
      </c>
      <c r="J299" s="62">
        <f t="shared" si="294"/>
        <v>2672824112</v>
      </c>
      <c r="K299" s="62">
        <f t="shared" si="294"/>
        <v>0</v>
      </c>
      <c r="L299" s="59">
        <f t="shared" si="251"/>
        <v>-1942433313</v>
      </c>
      <c r="M299" s="62">
        <f>+M300</f>
        <v>16057566687</v>
      </c>
      <c r="N299" s="323">
        <f t="shared" si="257"/>
        <v>2.0124766731595008E-3</v>
      </c>
      <c r="O299" s="59">
        <f t="shared" ref="O299:X299" si="295">+O300</f>
        <v>0</v>
      </c>
      <c r="P299" s="59">
        <f t="shared" si="295"/>
        <v>361200000</v>
      </c>
      <c r="Q299" s="62">
        <f t="shared" si="295"/>
        <v>15696366687</v>
      </c>
      <c r="R299" s="62">
        <f t="shared" si="295"/>
        <v>360327197.35000002</v>
      </c>
      <c r="S299" s="62">
        <f t="shared" si="295"/>
        <v>15697239489.65</v>
      </c>
      <c r="T299" s="62">
        <f t="shared" si="295"/>
        <v>872802.64999997616</v>
      </c>
      <c r="U299" s="62">
        <f t="shared" si="295"/>
        <v>360327197.35000002</v>
      </c>
      <c r="V299" s="62">
        <f t="shared" si="295"/>
        <v>0</v>
      </c>
      <c r="W299" s="62">
        <f t="shared" si="295"/>
        <v>360327197.35000002</v>
      </c>
      <c r="X299" s="62">
        <f t="shared" si="295"/>
        <v>0</v>
      </c>
      <c r="Y299" s="183">
        <f t="shared" si="261"/>
        <v>2.2439713586350309E-2</v>
      </c>
      <c r="Z299" s="183">
        <f t="shared" si="262"/>
        <v>2.2439713586350309E-2</v>
      </c>
      <c r="AA299" s="183">
        <f t="shared" si="263"/>
        <v>2.2439713586350309E-2</v>
      </c>
      <c r="AB299" s="176">
        <f t="shared" ref="AB299:AB311" si="296">+U299/R299</f>
        <v>1</v>
      </c>
      <c r="AC299" s="177">
        <f t="shared" ref="AC299:AC301" si="297">+W299/U299</f>
        <v>1</v>
      </c>
    </row>
    <row r="300" spans="1:29" s="133" customFormat="1" ht="42" customHeight="1" x14ac:dyDescent="0.25">
      <c r="A300" s="356" t="s">
        <v>610</v>
      </c>
      <c r="B300" s="142" t="s">
        <v>37</v>
      </c>
      <c r="C300" s="83">
        <v>10</v>
      </c>
      <c r="D300" s="83" t="s">
        <v>38</v>
      </c>
      <c r="E300" s="144" t="s">
        <v>268</v>
      </c>
      <c r="F300" s="126">
        <v>18000000000</v>
      </c>
      <c r="G300" s="127">
        <v>13023542575</v>
      </c>
      <c r="H300" s="127">
        <v>17638800000</v>
      </c>
      <c r="I300" s="126">
        <v>0</v>
      </c>
      <c r="J300" s="45">
        <v>2672824112</v>
      </c>
      <c r="K300" s="45">
        <v>0</v>
      </c>
      <c r="L300" s="45">
        <f t="shared" si="251"/>
        <v>-1942433313</v>
      </c>
      <c r="M300" s="46">
        <f>+F300+L300</f>
        <v>16057566687</v>
      </c>
      <c r="N300" s="145">
        <f t="shared" si="257"/>
        <v>2.0124766731595008E-3</v>
      </c>
      <c r="O300" s="126">
        <v>0</v>
      </c>
      <c r="P300" s="126">
        <v>361200000</v>
      </c>
      <c r="Q300" s="126">
        <f>M300-P300</f>
        <v>15696366687</v>
      </c>
      <c r="R300" s="126">
        <v>360327197.35000002</v>
      </c>
      <c r="S300" s="126">
        <f>+M300-R300</f>
        <v>15697239489.65</v>
      </c>
      <c r="T300" s="45">
        <f>P300-R300</f>
        <v>872802.64999997616</v>
      </c>
      <c r="U300" s="126">
        <v>360327197.35000002</v>
      </c>
      <c r="V300" s="126">
        <f>+R300-U300</f>
        <v>0</v>
      </c>
      <c r="W300" s="126">
        <v>360327197.35000002</v>
      </c>
      <c r="X300" s="130">
        <f>+U300-W300</f>
        <v>0</v>
      </c>
      <c r="Y300" s="182">
        <f t="shared" si="261"/>
        <v>2.2439713586350309E-2</v>
      </c>
      <c r="Z300" s="182">
        <f t="shared" si="262"/>
        <v>2.2439713586350309E-2</v>
      </c>
      <c r="AA300" s="182">
        <f t="shared" si="263"/>
        <v>2.2439713586350309E-2</v>
      </c>
      <c r="AB300" s="54">
        <f t="shared" si="296"/>
        <v>1</v>
      </c>
      <c r="AC300" s="178">
        <f>+W300/U300</f>
        <v>1</v>
      </c>
    </row>
    <row r="301" spans="1:29" s="133" customFormat="1" ht="42" customHeight="1" x14ac:dyDescent="0.25">
      <c r="A301" s="355" t="s">
        <v>609</v>
      </c>
      <c r="B301" s="146" t="s">
        <v>41</v>
      </c>
      <c r="C301" s="80">
        <v>20</v>
      </c>
      <c r="D301" s="80" t="s">
        <v>38</v>
      </c>
      <c r="E301" s="78" t="s">
        <v>336</v>
      </c>
      <c r="F301" s="121">
        <f t="shared" ref="F301:K301" si="298">+F302</f>
        <v>23438000000</v>
      </c>
      <c r="G301" s="73">
        <f t="shared" si="298"/>
        <v>0</v>
      </c>
      <c r="H301" s="73">
        <f t="shared" si="298"/>
        <v>0</v>
      </c>
      <c r="I301" s="73">
        <f t="shared" si="298"/>
        <v>0</v>
      </c>
      <c r="J301" s="62">
        <f t="shared" si="298"/>
        <v>0</v>
      </c>
      <c r="K301" s="62">
        <f t="shared" si="298"/>
        <v>0</v>
      </c>
      <c r="L301" s="59">
        <f t="shared" si="251"/>
        <v>0</v>
      </c>
      <c r="M301" s="73">
        <f>+M302</f>
        <v>23438000000</v>
      </c>
      <c r="N301" s="345">
        <f t="shared" si="257"/>
        <v>2.9374580336446201E-3</v>
      </c>
      <c r="O301" s="121">
        <f t="shared" ref="O301:X301" si="299">+O302</f>
        <v>0</v>
      </c>
      <c r="P301" s="121">
        <f t="shared" si="299"/>
        <v>23437428373</v>
      </c>
      <c r="Q301" s="73">
        <f t="shared" si="299"/>
        <v>571627</v>
      </c>
      <c r="R301" s="73">
        <f t="shared" si="299"/>
        <v>23437428373</v>
      </c>
      <c r="S301" s="73">
        <f t="shared" si="299"/>
        <v>571627</v>
      </c>
      <c r="T301" s="73">
        <f t="shared" si="299"/>
        <v>0</v>
      </c>
      <c r="U301" s="73">
        <f t="shared" si="299"/>
        <v>1039989368</v>
      </c>
      <c r="V301" s="73">
        <f t="shared" si="299"/>
        <v>22397439005</v>
      </c>
      <c r="W301" s="73">
        <f t="shared" si="299"/>
        <v>1039989368</v>
      </c>
      <c r="X301" s="73">
        <f t="shared" si="299"/>
        <v>0</v>
      </c>
      <c r="Y301" s="346">
        <f t="shared" si="261"/>
        <v>0.9999756111016298</v>
      </c>
      <c r="Z301" s="346">
        <f t="shared" si="262"/>
        <v>4.4371933100093866E-2</v>
      </c>
      <c r="AA301" s="346">
        <f t="shared" si="263"/>
        <v>4.4371933100093866E-2</v>
      </c>
      <c r="AB301" s="346">
        <f t="shared" si="296"/>
        <v>4.4373015309054617E-2</v>
      </c>
      <c r="AC301" s="177">
        <f t="shared" si="297"/>
        <v>1</v>
      </c>
    </row>
    <row r="302" spans="1:29" s="133" customFormat="1" ht="42" customHeight="1" x14ac:dyDescent="0.25">
      <c r="A302" s="356" t="s">
        <v>610</v>
      </c>
      <c r="B302" s="142" t="s">
        <v>41</v>
      </c>
      <c r="C302" s="83">
        <v>20</v>
      </c>
      <c r="D302" s="83" t="s">
        <v>38</v>
      </c>
      <c r="E302" s="144" t="s">
        <v>268</v>
      </c>
      <c r="F302" s="126">
        <v>23438000000</v>
      </c>
      <c r="G302" s="126">
        <v>0</v>
      </c>
      <c r="H302" s="126">
        <v>0</v>
      </c>
      <c r="I302" s="126">
        <v>0</v>
      </c>
      <c r="J302" s="126">
        <v>0</v>
      </c>
      <c r="K302" s="126">
        <v>0</v>
      </c>
      <c r="L302" s="45">
        <f t="shared" si="251"/>
        <v>0</v>
      </c>
      <c r="M302" s="128">
        <f>+F302+L302</f>
        <v>23438000000</v>
      </c>
      <c r="N302" s="145">
        <f t="shared" si="257"/>
        <v>2.9374580336446201E-3</v>
      </c>
      <c r="O302" s="126">
        <v>0</v>
      </c>
      <c r="P302" s="126">
        <v>23437428373</v>
      </c>
      <c r="Q302" s="126">
        <f>M302-P302</f>
        <v>571627</v>
      </c>
      <c r="R302" s="126">
        <v>23437428373</v>
      </c>
      <c r="S302" s="126">
        <f>+M302-R302</f>
        <v>571627</v>
      </c>
      <c r="T302" s="126">
        <f>P302-R302</f>
        <v>0</v>
      </c>
      <c r="U302" s="126">
        <v>1039989368</v>
      </c>
      <c r="V302" s="126">
        <f>+R302-U302</f>
        <v>22397439005</v>
      </c>
      <c r="W302" s="126">
        <v>1039989368</v>
      </c>
      <c r="X302" s="130">
        <f>+U302-W302</f>
        <v>0</v>
      </c>
      <c r="Y302" s="54">
        <f t="shared" si="261"/>
        <v>0.9999756111016298</v>
      </c>
      <c r="Z302" s="54">
        <f t="shared" si="262"/>
        <v>4.4371933100093866E-2</v>
      </c>
      <c r="AA302" s="54">
        <f t="shared" si="263"/>
        <v>4.4371933100093866E-2</v>
      </c>
      <c r="AB302" s="54">
        <f t="shared" si="296"/>
        <v>4.4373015309054617E-2</v>
      </c>
      <c r="AC302" s="178">
        <f>+W302/U302</f>
        <v>1</v>
      </c>
    </row>
    <row r="303" spans="1:29" ht="60" customHeight="1" x14ac:dyDescent="0.25">
      <c r="A303" s="199" t="s">
        <v>338</v>
      </c>
      <c r="B303" s="135" t="s">
        <v>37</v>
      </c>
      <c r="C303" s="32">
        <v>10</v>
      </c>
      <c r="D303" s="32" t="s">
        <v>38</v>
      </c>
      <c r="E303" s="72" t="s">
        <v>339</v>
      </c>
      <c r="F303" s="62">
        <f t="shared" ref="F303:K305" si="300">+F304</f>
        <v>5000000000</v>
      </c>
      <c r="G303" s="62">
        <f t="shared" si="300"/>
        <v>1557569321</v>
      </c>
      <c r="H303" s="62">
        <f t="shared" si="300"/>
        <v>1557569321</v>
      </c>
      <c r="I303" s="62">
        <f t="shared" si="300"/>
        <v>0</v>
      </c>
      <c r="J303" s="62">
        <f t="shared" si="300"/>
        <v>0</v>
      </c>
      <c r="K303" s="62">
        <f t="shared" si="300"/>
        <v>0</v>
      </c>
      <c r="L303" s="59">
        <f t="shared" si="251"/>
        <v>0</v>
      </c>
      <c r="M303" s="62">
        <f>+M304</f>
        <v>5000000000</v>
      </c>
      <c r="N303" s="323">
        <f t="shared" si="257"/>
        <v>6.266443454314831E-4</v>
      </c>
      <c r="O303" s="62">
        <f t="shared" ref="O303:X305" si="301">+O304</f>
        <v>0</v>
      </c>
      <c r="P303" s="62">
        <f t="shared" si="301"/>
        <v>3817675071.8000002</v>
      </c>
      <c r="Q303" s="62">
        <f t="shared" si="301"/>
        <v>1182324928.1999998</v>
      </c>
      <c r="R303" s="62">
        <f t="shared" si="301"/>
        <v>3293660620.3299999</v>
      </c>
      <c r="S303" s="62">
        <f t="shared" si="301"/>
        <v>1706339379.6700001</v>
      </c>
      <c r="T303" s="62">
        <f t="shared" si="301"/>
        <v>524014451.47000027</v>
      </c>
      <c r="U303" s="62">
        <f t="shared" si="301"/>
        <v>2677477188.4699998</v>
      </c>
      <c r="V303" s="62">
        <f t="shared" si="301"/>
        <v>616183431.86000013</v>
      </c>
      <c r="W303" s="62">
        <f t="shared" si="301"/>
        <v>2677477188.4699998</v>
      </c>
      <c r="X303" s="62">
        <f t="shared" si="301"/>
        <v>0</v>
      </c>
      <c r="Y303" s="176">
        <f t="shared" si="261"/>
        <v>0.65873212406600001</v>
      </c>
      <c r="Z303" s="176">
        <f t="shared" si="262"/>
        <v>0.53549543769399999</v>
      </c>
      <c r="AA303" s="176">
        <f t="shared" si="263"/>
        <v>0.53549543769399999</v>
      </c>
      <c r="AB303" s="176">
        <f t="shared" si="296"/>
        <v>0.81291835957334813</v>
      </c>
      <c r="AC303" s="177">
        <f t="shared" ref="AC303:AC310" si="302">+W303/U303</f>
        <v>1</v>
      </c>
    </row>
    <row r="304" spans="1:29" ht="78.75" customHeight="1" x14ac:dyDescent="0.25">
      <c r="A304" s="199" t="s">
        <v>611</v>
      </c>
      <c r="B304" s="135" t="s">
        <v>37</v>
      </c>
      <c r="C304" s="32">
        <v>10</v>
      </c>
      <c r="D304" s="32" t="s">
        <v>38</v>
      </c>
      <c r="E304" s="39" t="s">
        <v>257</v>
      </c>
      <c r="F304" s="62">
        <f t="shared" si="300"/>
        <v>5000000000</v>
      </c>
      <c r="G304" s="62">
        <f t="shared" si="300"/>
        <v>1557569321</v>
      </c>
      <c r="H304" s="62">
        <f t="shared" si="300"/>
        <v>1557569321</v>
      </c>
      <c r="I304" s="62">
        <f t="shared" si="300"/>
        <v>0</v>
      </c>
      <c r="J304" s="62">
        <f t="shared" si="300"/>
        <v>0</v>
      </c>
      <c r="K304" s="62">
        <f t="shared" si="300"/>
        <v>0</v>
      </c>
      <c r="L304" s="59">
        <f t="shared" si="251"/>
        <v>0</v>
      </c>
      <c r="M304" s="62">
        <f>+M305</f>
        <v>5000000000</v>
      </c>
      <c r="N304" s="323">
        <f t="shared" si="257"/>
        <v>6.266443454314831E-4</v>
      </c>
      <c r="O304" s="62">
        <f t="shared" si="301"/>
        <v>0</v>
      </c>
      <c r="P304" s="62">
        <f t="shared" si="301"/>
        <v>3817675071.8000002</v>
      </c>
      <c r="Q304" s="62">
        <f t="shared" si="301"/>
        <v>1182324928.1999998</v>
      </c>
      <c r="R304" s="62">
        <f t="shared" si="301"/>
        <v>3293660620.3299999</v>
      </c>
      <c r="S304" s="62">
        <f t="shared" si="301"/>
        <v>1706339379.6700001</v>
      </c>
      <c r="T304" s="62">
        <f t="shared" si="301"/>
        <v>524014451.47000027</v>
      </c>
      <c r="U304" s="62">
        <f t="shared" si="301"/>
        <v>2677477188.4699998</v>
      </c>
      <c r="V304" s="62">
        <f t="shared" si="301"/>
        <v>616183431.86000013</v>
      </c>
      <c r="W304" s="62">
        <f t="shared" si="301"/>
        <v>2677477188.4699998</v>
      </c>
      <c r="X304" s="62">
        <f t="shared" si="301"/>
        <v>0</v>
      </c>
      <c r="Y304" s="176">
        <f t="shared" si="261"/>
        <v>0.65873212406600001</v>
      </c>
      <c r="Z304" s="176">
        <f t="shared" si="262"/>
        <v>0.53549543769399999</v>
      </c>
      <c r="AA304" s="176">
        <f t="shared" si="263"/>
        <v>0.53549543769399999</v>
      </c>
      <c r="AB304" s="176">
        <f t="shared" si="296"/>
        <v>0.81291835957334813</v>
      </c>
      <c r="AC304" s="177">
        <f t="shared" si="302"/>
        <v>1</v>
      </c>
    </row>
    <row r="305" spans="1:29" ht="60" customHeight="1" x14ac:dyDescent="0.25">
      <c r="A305" s="199" t="s">
        <v>612</v>
      </c>
      <c r="B305" s="135" t="s">
        <v>37</v>
      </c>
      <c r="C305" s="32">
        <v>10</v>
      </c>
      <c r="D305" s="32" t="s">
        <v>38</v>
      </c>
      <c r="E305" s="72" t="s">
        <v>342</v>
      </c>
      <c r="F305" s="62">
        <f t="shared" si="300"/>
        <v>5000000000</v>
      </c>
      <c r="G305" s="62">
        <f t="shared" si="300"/>
        <v>1557569321</v>
      </c>
      <c r="H305" s="62">
        <f t="shared" si="300"/>
        <v>1557569321</v>
      </c>
      <c r="I305" s="62">
        <f t="shared" si="300"/>
        <v>0</v>
      </c>
      <c r="J305" s="62">
        <f t="shared" si="300"/>
        <v>0</v>
      </c>
      <c r="K305" s="62">
        <f t="shared" si="300"/>
        <v>0</v>
      </c>
      <c r="L305" s="59">
        <f t="shared" si="251"/>
        <v>0</v>
      </c>
      <c r="M305" s="62">
        <f>+M306</f>
        <v>5000000000</v>
      </c>
      <c r="N305" s="323">
        <f t="shared" si="257"/>
        <v>6.266443454314831E-4</v>
      </c>
      <c r="O305" s="62">
        <f t="shared" si="301"/>
        <v>0</v>
      </c>
      <c r="P305" s="62">
        <f t="shared" si="301"/>
        <v>3817675071.8000002</v>
      </c>
      <c r="Q305" s="62">
        <f t="shared" si="301"/>
        <v>1182324928.1999998</v>
      </c>
      <c r="R305" s="62">
        <f t="shared" si="301"/>
        <v>3293660620.3299999</v>
      </c>
      <c r="S305" s="62">
        <f t="shared" si="301"/>
        <v>1706339379.6700001</v>
      </c>
      <c r="T305" s="62">
        <f t="shared" si="301"/>
        <v>524014451.47000027</v>
      </c>
      <c r="U305" s="62">
        <f t="shared" si="301"/>
        <v>2677477188.4699998</v>
      </c>
      <c r="V305" s="62">
        <f t="shared" si="301"/>
        <v>616183431.86000013</v>
      </c>
      <c r="W305" s="62">
        <f t="shared" si="301"/>
        <v>2677477188.4699998</v>
      </c>
      <c r="X305" s="62">
        <f t="shared" si="301"/>
        <v>0</v>
      </c>
      <c r="Y305" s="176">
        <f t="shared" si="261"/>
        <v>0.65873212406600001</v>
      </c>
      <c r="Z305" s="176">
        <f t="shared" si="262"/>
        <v>0.53549543769399999</v>
      </c>
      <c r="AA305" s="176">
        <f t="shared" si="263"/>
        <v>0.53549543769399999</v>
      </c>
      <c r="AB305" s="176">
        <f t="shared" si="296"/>
        <v>0.81291835957334813</v>
      </c>
      <c r="AC305" s="177">
        <f t="shared" si="302"/>
        <v>1</v>
      </c>
    </row>
    <row r="306" spans="1:29" ht="42" customHeight="1" x14ac:dyDescent="0.25">
      <c r="A306" s="114" t="s">
        <v>613</v>
      </c>
      <c r="B306" s="148" t="s">
        <v>37</v>
      </c>
      <c r="C306" s="43">
        <v>10</v>
      </c>
      <c r="D306" s="43" t="s">
        <v>38</v>
      </c>
      <c r="E306" s="77" t="s">
        <v>268</v>
      </c>
      <c r="F306" s="45">
        <v>5000000000</v>
      </c>
      <c r="G306" s="45">
        <v>1557569321</v>
      </c>
      <c r="H306" s="45">
        <v>1557569321</v>
      </c>
      <c r="I306" s="45">
        <v>0</v>
      </c>
      <c r="J306" s="45">
        <v>0</v>
      </c>
      <c r="K306" s="45">
        <v>0</v>
      </c>
      <c r="L306" s="45">
        <f t="shared" si="251"/>
        <v>0</v>
      </c>
      <c r="M306" s="46">
        <f>+F306+L306</f>
        <v>5000000000</v>
      </c>
      <c r="N306" s="86">
        <f t="shared" si="257"/>
        <v>6.266443454314831E-4</v>
      </c>
      <c r="O306" s="45">
        <v>0</v>
      </c>
      <c r="P306" s="45">
        <v>3817675071.8000002</v>
      </c>
      <c r="Q306" s="45">
        <f>M306-P306</f>
        <v>1182324928.1999998</v>
      </c>
      <c r="R306" s="45">
        <v>3293660620.3299999</v>
      </c>
      <c r="S306" s="45">
        <f>+M306-R306</f>
        <v>1706339379.6700001</v>
      </c>
      <c r="T306" s="45">
        <f>P306-R306</f>
        <v>524014451.47000027</v>
      </c>
      <c r="U306" s="45">
        <v>2677477188.4699998</v>
      </c>
      <c r="V306" s="45">
        <f>+R306-U306</f>
        <v>616183431.86000013</v>
      </c>
      <c r="W306" s="45">
        <v>2677477188.4699998</v>
      </c>
      <c r="X306" s="48">
        <f>+U306-W306</f>
        <v>0</v>
      </c>
      <c r="Y306" s="54">
        <f t="shared" si="261"/>
        <v>0.65873212406600001</v>
      </c>
      <c r="Z306" s="54">
        <f t="shared" si="262"/>
        <v>0.53549543769399999</v>
      </c>
      <c r="AA306" s="54">
        <f t="shared" si="263"/>
        <v>0.53549543769399999</v>
      </c>
      <c r="AB306" s="54">
        <f t="shared" si="296"/>
        <v>0.81291835957334813</v>
      </c>
      <c r="AC306" s="178">
        <f t="shared" si="302"/>
        <v>1</v>
      </c>
    </row>
    <row r="307" spans="1:29" ht="70.5" customHeight="1" x14ac:dyDescent="0.25">
      <c r="A307" s="199" t="s">
        <v>344</v>
      </c>
      <c r="B307" s="135" t="s">
        <v>37</v>
      </c>
      <c r="C307" s="32">
        <v>10</v>
      </c>
      <c r="D307" s="32" t="s">
        <v>38</v>
      </c>
      <c r="E307" s="72" t="s">
        <v>345</v>
      </c>
      <c r="F307" s="62">
        <f t="shared" ref="F307:K309" si="303">+F308</f>
        <v>1500000000</v>
      </c>
      <c r="G307" s="62">
        <f t="shared" si="303"/>
        <v>0</v>
      </c>
      <c r="H307" s="62">
        <f t="shared" si="303"/>
        <v>264734095</v>
      </c>
      <c r="I307" s="62">
        <f t="shared" si="303"/>
        <v>264734095</v>
      </c>
      <c r="J307" s="62">
        <f t="shared" si="303"/>
        <v>0</v>
      </c>
      <c r="K307" s="62">
        <f t="shared" si="303"/>
        <v>0</v>
      </c>
      <c r="L307" s="59">
        <f t="shared" si="251"/>
        <v>-529468190</v>
      </c>
      <c r="M307" s="62">
        <f>+M308</f>
        <v>1235265905</v>
      </c>
      <c r="N307" s="318">
        <f t="shared" si="257"/>
        <v>1.5481447889451072E-4</v>
      </c>
      <c r="O307" s="62">
        <f t="shared" ref="O307:X309" si="304">+O308</f>
        <v>0</v>
      </c>
      <c r="P307" s="62">
        <f t="shared" si="304"/>
        <v>1195366753</v>
      </c>
      <c r="Q307" s="62">
        <f t="shared" si="304"/>
        <v>39899152</v>
      </c>
      <c r="R307" s="62">
        <f t="shared" si="304"/>
        <v>1190130894.73</v>
      </c>
      <c r="S307" s="62">
        <f t="shared" si="304"/>
        <v>45135010.269999981</v>
      </c>
      <c r="T307" s="62">
        <f t="shared" si="304"/>
        <v>5235858.2699999809</v>
      </c>
      <c r="U307" s="62">
        <f t="shared" si="304"/>
        <v>239378745.72999999</v>
      </c>
      <c r="V307" s="62">
        <f t="shared" si="304"/>
        <v>950752149</v>
      </c>
      <c r="W307" s="62">
        <f t="shared" si="304"/>
        <v>239378745.72999999</v>
      </c>
      <c r="X307" s="62">
        <f t="shared" si="304"/>
        <v>0</v>
      </c>
      <c r="Y307" s="176">
        <f t="shared" si="261"/>
        <v>0.96346130004292474</v>
      </c>
      <c r="Z307" s="176">
        <f t="shared" si="262"/>
        <v>0.19378722003178739</v>
      </c>
      <c r="AA307" s="176">
        <f t="shared" si="263"/>
        <v>0.19378722003178739</v>
      </c>
      <c r="AB307" s="176">
        <f t="shared" si="296"/>
        <v>0.20113648573445936</v>
      </c>
      <c r="AC307" s="177">
        <f t="shared" si="302"/>
        <v>1</v>
      </c>
    </row>
    <row r="308" spans="1:29" ht="75.75" customHeight="1" x14ac:dyDescent="0.25">
      <c r="A308" s="199" t="s">
        <v>614</v>
      </c>
      <c r="B308" s="135" t="s">
        <v>37</v>
      </c>
      <c r="C308" s="32">
        <v>10</v>
      </c>
      <c r="D308" s="32" t="s">
        <v>38</v>
      </c>
      <c r="E308" s="39" t="s">
        <v>257</v>
      </c>
      <c r="F308" s="62">
        <f t="shared" si="303"/>
        <v>1500000000</v>
      </c>
      <c r="G308" s="62">
        <f t="shared" si="303"/>
        <v>0</v>
      </c>
      <c r="H308" s="62">
        <f t="shared" si="303"/>
        <v>264734095</v>
      </c>
      <c r="I308" s="62">
        <f>I309</f>
        <v>264734095</v>
      </c>
      <c r="J308" s="62">
        <f t="shared" si="303"/>
        <v>0</v>
      </c>
      <c r="K308" s="62">
        <f t="shared" si="303"/>
        <v>0</v>
      </c>
      <c r="L308" s="59">
        <f t="shared" si="251"/>
        <v>-529468190</v>
      </c>
      <c r="M308" s="62">
        <f>+M309</f>
        <v>1235265905</v>
      </c>
      <c r="N308" s="318">
        <f t="shared" si="257"/>
        <v>1.5481447889451072E-4</v>
      </c>
      <c r="O308" s="62">
        <f t="shared" si="304"/>
        <v>0</v>
      </c>
      <c r="P308" s="62">
        <f t="shared" si="304"/>
        <v>1195366753</v>
      </c>
      <c r="Q308" s="62">
        <f t="shared" si="304"/>
        <v>39899152</v>
      </c>
      <c r="R308" s="62">
        <f t="shared" si="304"/>
        <v>1190130894.73</v>
      </c>
      <c r="S308" s="62">
        <f t="shared" si="304"/>
        <v>45135010.269999981</v>
      </c>
      <c r="T308" s="62">
        <f t="shared" si="304"/>
        <v>5235858.2699999809</v>
      </c>
      <c r="U308" s="62">
        <f t="shared" si="304"/>
        <v>239378745.72999999</v>
      </c>
      <c r="V308" s="62">
        <f t="shared" si="304"/>
        <v>950752149</v>
      </c>
      <c r="W308" s="62">
        <f t="shared" si="304"/>
        <v>239378745.72999999</v>
      </c>
      <c r="X308" s="62">
        <f t="shared" si="304"/>
        <v>0</v>
      </c>
      <c r="Y308" s="176">
        <f t="shared" si="261"/>
        <v>0.96346130004292474</v>
      </c>
      <c r="Z308" s="176">
        <f t="shared" si="262"/>
        <v>0.19378722003178739</v>
      </c>
      <c r="AA308" s="176">
        <f t="shared" si="263"/>
        <v>0.19378722003178739</v>
      </c>
      <c r="AB308" s="176">
        <f t="shared" si="296"/>
        <v>0.20113648573445936</v>
      </c>
      <c r="AC308" s="177">
        <f t="shared" si="302"/>
        <v>1</v>
      </c>
    </row>
    <row r="309" spans="1:29" ht="42" customHeight="1" x14ac:dyDescent="0.25">
      <c r="A309" s="199" t="s">
        <v>615</v>
      </c>
      <c r="B309" s="135" t="s">
        <v>37</v>
      </c>
      <c r="C309" s="32">
        <v>10</v>
      </c>
      <c r="D309" s="32" t="s">
        <v>38</v>
      </c>
      <c r="E309" s="72" t="s">
        <v>348</v>
      </c>
      <c r="F309" s="62">
        <f t="shared" si="303"/>
        <v>1500000000</v>
      </c>
      <c r="G309" s="62">
        <f t="shared" si="303"/>
        <v>0</v>
      </c>
      <c r="H309" s="62">
        <f t="shared" si="303"/>
        <v>264734095</v>
      </c>
      <c r="I309" s="62">
        <f>+I310</f>
        <v>264734095</v>
      </c>
      <c r="J309" s="62">
        <f t="shared" si="303"/>
        <v>0</v>
      </c>
      <c r="K309" s="62">
        <f t="shared" si="303"/>
        <v>0</v>
      </c>
      <c r="L309" s="59">
        <f t="shared" si="251"/>
        <v>-529468190</v>
      </c>
      <c r="M309" s="62">
        <f>+M310</f>
        <v>1235265905</v>
      </c>
      <c r="N309" s="318">
        <f t="shared" si="257"/>
        <v>1.5481447889451072E-4</v>
      </c>
      <c r="O309" s="62">
        <f t="shared" si="304"/>
        <v>0</v>
      </c>
      <c r="P309" s="62">
        <f t="shared" si="304"/>
        <v>1195366753</v>
      </c>
      <c r="Q309" s="62">
        <f t="shared" si="304"/>
        <v>39899152</v>
      </c>
      <c r="R309" s="62">
        <f t="shared" si="304"/>
        <v>1190130894.73</v>
      </c>
      <c r="S309" s="62">
        <f t="shared" si="304"/>
        <v>45135010.269999981</v>
      </c>
      <c r="T309" s="62">
        <f t="shared" si="304"/>
        <v>5235858.2699999809</v>
      </c>
      <c r="U309" s="62">
        <f t="shared" si="304"/>
        <v>239378745.72999999</v>
      </c>
      <c r="V309" s="62">
        <f t="shared" si="304"/>
        <v>950752149</v>
      </c>
      <c r="W309" s="62">
        <f t="shared" si="304"/>
        <v>239378745.72999999</v>
      </c>
      <c r="X309" s="62">
        <f t="shared" si="304"/>
        <v>0</v>
      </c>
      <c r="Y309" s="176">
        <f t="shared" si="261"/>
        <v>0.96346130004292474</v>
      </c>
      <c r="Z309" s="176">
        <f t="shared" si="262"/>
        <v>0.19378722003178739</v>
      </c>
      <c r="AA309" s="176">
        <f t="shared" si="263"/>
        <v>0.19378722003178739</v>
      </c>
      <c r="AB309" s="176">
        <f t="shared" si="296"/>
        <v>0.20113648573445936</v>
      </c>
      <c r="AC309" s="177">
        <f t="shared" si="302"/>
        <v>1</v>
      </c>
    </row>
    <row r="310" spans="1:29" ht="42" customHeight="1" thickBot="1" x14ac:dyDescent="0.3">
      <c r="A310" s="184" t="s">
        <v>616</v>
      </c>
      <c r="B310" s="204" t="s">
        <v>37</v>
      </c>
      <c r="C310" s="89">
        <v>10</v>
      </c>
      <c r="D310" s="89" t="s">
        <v>38</v>
      </c>
      <c r="E310" s="77" t="s">
        <v>268</v>
      </c>
      <c r="F310" s="361">
        <v>1500000000</v>
      </c>
      <c r="G310" s="362">
        <v>0</v>
      </c>
      <c r="H310" s="362">
        <v>264734095</v>
      </c>
      <c r="I310" s="362">
        <v>264734095</v>
      </c>
      <c r="J310" s="362">
        <v>0</v>
      </c>
      <c r="K310" s="362">
        <v>0</v>
      </c>
      <c r="L310" s="45">
        <f t="shared" si="251"/>
        <v>-529468190</v>
      </c>
      <c r="M310" s="363">
        <f>+F310+L310+H310</f>
        <v>1235265905</v>
      </c>
      <c r="N310" s="364">
        <f t="shared" si="257"/>
        <v>1.5481447889451072E-4</v>
      </c>
      <c r="O310" s="361">
        <v>0</v>
      </c>
      <c r="P310" s="362">
        <v>1195366753</v>
      </c>
      <c r="Q310" s="362">
        <f>M310-P310</f>
        <v>39899152</v>
      </c>
      <c r="R310" s="362">
        <v>1190130894.73</v>
      </c>
      <c r="S310" s="362">
        <f>+M310-R310</f>
        <v>45135010.269999981</v>
      </c>
      <c r="T310" s="362">
        <f>P310-R310</f>
        <v>5235858.2699999809</v>
      </c>
      <c r="U310" s="362">
        <v>239378745.72999999</v>
      </c>
      <c r="V310" s="362">
        <f>+R310-U310</f>
        <v>950752149</v>
      </c>
      <c r="W310" s="362">
        <v>239378745.72999999</v>
      </c>
      <c r="X310" s="365">
        <f>+U310-W310</f>
        <v>0</v>
      </c>
      <c r="Y310" s="366">
        <f t="shared" si="261"/>
        <v>0.96346130004292474</v>
      </c>
      <c r="Z310" s="366">
        <f t="shared" si="262"/>
        <v>0.19378722003178739</v>
      </c>
      <c r="AA310" s="366">
        <f t="shared" si="263"/>
        <v>0.19378722003178739</v>
      </c>
      <c r="AB310" s="366">
        <f t="shared" si="296"/>
        <v>0.20113648573445936</v>
      </c>
      <c r="AC310" s="367">
        <f t="shared" si="302"/>
        <v>1</v>
      </c>
    </row>
    <row r="311" spans="1:29" ht="30.75" customHeight="1" thickBot="1" x14ac:dyDescent="0.3">
      <c r="A311" s="399" t="s">
        <v>350</v>
      </c>
      <c r="B311" s="400"/>
      <c r="C311" s="400"/>
      <c r="D311" s="400"/>
      <c r="E311" s="400"/>
      <c r="F311" s="207">
        <f t="shared" ref="F311:X311" si="305">+F9+F10+F114+F115+F123+F124</f>
        <v>9143216215722</v>
      </c>
      <c r="G311" s="207">
        <f>+G9+G10+G114+G115+G123+G124</f>
        <v>951015212759</v>
      </c>
      <c r="H311" s="207">
        <f t="shared" si="305"/>
        <v>2115223820015</v>
      </c>
      <c r="I311" s="207">
        <f>+I9+I10+I114+I115+I123+I124</f>
        <v>1164208607256</v>
      </c>
      <c r="J311" s="207">
        <f t="shared" si="305"/>
        <v>3885664846.3900003</v>
      </c>
      <c r="K311" s="207">
        <f t="shared" si="305"/>
        <v>3885664846.3899999</v>
      </c>
      <c r="L311" s="207">
        <f>+L9+L10+L114+L115+L123+L124</f>
        <v>-2328417214512</v>
      </c>
      <c r="M311" s="207">
        <f t="shared" si="305"/>
        <v>7979007608466</v>
      </c>
      <c r="N311" s="208">
        <f t="shared" si="305"/>
        <v>1</v>
      </c>
      <c r="O311" s="207">
        <f t="shared" si="305"/>
        <v>12558065092</v>
      </c>
      <c r="P311" s="207">
        <f t="shared" si="305"/>
        <v>7279895152682.7197</v>
      </c>
      <c r="Q311" s="207">
        <f t="shared" si="305"/>
        <v>699112455783.28003</v>
      </c>
      <c r="R311" s="207">
        <f t="shared" si="305"/>
        <v>7076554749283.0811</v>
      </c>
      <c r="S311" s="207">
        <f t="shared" si="305"/>
        <v>902438016659.77991</v>
      </c>
      <c r="T311" s="207">
        <f t="shared" si="305"/>
        <v>203340403399.64001</v>
      </c>
      <c r="U311" s="207">
        <f t="shared" si="305"/>
        <v>3011589205908.5298</v>
      </c>
      <c r="V311" s="207">
        <f t="shared" si="305"/>
        <v>4064965543374.5498</v>
      </c>
      <c r="W311" s="207">
        <f t="shared" si="305"/>
        <v>3007115086242.1196</v>
      </c>
      <c r="X311" s="207">
        <f t="shared" si="305"/>
        <v>4474119666.4100037</v>
      </c>
      <c r="Y311" s="348">
        <f t="shared" si="261"/>
        <v>0.88689660375490986</v>
      </c>
      <c r="Z311" s="348">
        <f t="shared" si="262"/>
        <v>0.37743906932901411</v>
      </c>
      <c r="AA311" s="348">
        <f t="shared" si="263"/>
        <v>0.37687833297106621</v>
      </c>
      <c r="AB311" s="348">
        <f t="shared" si="296"/>
        <v>0.42557279814921672</v>
      </c>
      <c r="AC311" s="349">
        <f>+W311/U311</f>
        <v>0.99851436588442</v>
      </c>
    </row>
    <row r="312" spans="1:29" s="153" customFormat="1" ht="25.5" customHeight="1" thickBot="1" x14ac:dyDescent="0.3">
      <c r="A312" s="2" t="s">
        <v>351</v>
      </c>
      <c r="E312" s="154"/>
      <c r="F312" s="155"/>
      <c r="G312" s="155"/>
      <c r="H312" s="155"/>
      <c r="I312" s="155"/>
      <c r="J312" s="155"/>
      <c r="K312" s="155">
        <f>+K311-J311</f>
        <v>0</v>
      </c>
      <c r="L312" s="155"/>
      <c r="M312" s="156"/>
      <c r="N312" s="157"/>
      <c r="O312" s="155"/>
      <c r="P312" s="155"/>
      <c r="Q312" s="155"/>
      <c r="R312" s="155"/>
      <c r="S312" s="155"/>
      <c r="T312" s="155"/>
      <c r="U312" s="155"/>
      <c r="V312" s="155"/>
      <c r="W312" s="371"/>
      <c r="X312" s="155"/>
      <c r="Y312" s="158"/>
      <c r="Z312" s="158"/>
      <c r="AA312" s="158"/>
      <c r="AB312" s="158"/>
      <c r="AC312" s="158"/>
    </row>
    <row r="313" spans="1:29" ht="408.75" customHeight="1" thickBot="1" x14ac:dyDescent="0.3">
      <c r="A313" s="405" t="s">
        <v>648</v>
      </c>
      <c r="B313" s="383"/>
      <c r="C313" s="383"/>
      <c r="D313" s="383"/>
      <c r="E313" s="383"/>
      <c r="F313" s="383"/>
      <c r="G313" s="383"/>
      <c r="H313" s="383"/>
      <c r="I313" s="383"/>
      <c r="J313" s="383"/>
      <c r="K313" s="383"/>
      <c r="L313" s="383"/>
      <c r="M313" s="383"/>
      <c r="N313" s="383"/>
      <c r="O313" s="384"/>
    </row>
    <row r="314" spans="1:29" ht="17.25" customHeight="1" x14ac:dyDescent="0.25">
      <c r="A314" s="133" t="s">
        <v>658</v>
      </c>
      <c r="E314" s="3"/>
    </row>
    <row r="315" spans="1:29" ht="16.5" customHeight="1" x14ac:dyDescent="0.25">
      <c r="A315" s="1" t="s">
        <v>354</v>
      </c>
      <c r="E315" s="3"/>
    </row>
    <row r="316" spans="1:29" ht="24" customHeight="1" x14ac:dyDescent="0.25">
      <c r="B316" s="153"/>
      <c r="C316" s="153"/>
      <c r="D316" s="153"/>
      <c r="E316" s="153"/>
    </row>
    <row r="317" spans="1:29" ht="48" customHeight="1" x14ac:dyDescent="0.25"/>
    <row r="318" spans="1:29" ht="30.75" customHeight="1" x14ac:dyDescent="0.25"/>
    <row r="319" spans="1:29" ht="48" customHeight="1" x14ac:dyDescent="0.25"/>
    <row r="320" spans="1:29" ht="66" customHeight="1" x14ac:dyDescent="0.25"/>
    <row r="321" ht="60.75" customHeight="1" x14ac:dyDescent="0.25"/>
    <row r="322" ht="35.25" customHeight="1" x14ac:dyDescent="0.25"/>
    <row r="323" ht="48.75" customHeight="1" x14ac:dyDescent="0.25"/>
    <row r="324" ht="72" customHeight="1" x14ac:dyDescent="0.25"/>
    <row r="325" ht="49.5" customHeight="1" x14ac:dyDescent="0.25"/>
    <row r="326" ht="35.25" customHeight="1" x14ac:dyDescent="0.25"/>
    <row r="327" ht="42.75" customHeight="1" x14ac:dyDescent="0.25"/>
    <row r="328" s="159" customFormat="1" ht="33" customHeight="1" x14ac:dyDescent="0.25"/>
    <row r="329" s="153" customFormat="1" ht="15" customHeight="1" x14ac:dyDescent="0.25"/>
    <row r="330" s="159" customFormat="1" ht="341.25" customHeight="1" x14ac:dyDescent="0.25"/>
    <row r="331" s="153" customFormat="1" ht="15.75" customHeight="1" x14ac:dyDescent="0.25"/>
    <row r="332" s="161" customFormat="1" x14ac:dyDescent="0.25"/>
    <row r="334" s="161" customFormat="1" x14ac:dyDescent="0.25"/>
    <row r="335" s="161" customFormat="1" x14ac:dyDescent="0.25"/>
  </sheetData>
  <mergeCells count="26">
    <mergeCell ref="A311:E311"/>
    <mergeCell ref="A313:O313"/>
    <mergeCell ref="R7:R8"/>
    <mergeCell ref="S7:S8"/>
    <mergeCell ref="T7:T8"/>
    <mergeCell ref="G7:L7"/>
    <mergeCell ref="M7:M8"/>
    <mergeCell ref="N7:N8"/>
    <mergeCell ref="O7:O8"/>
    <mergeCell ref="P7:P8"/>
    <mergeCell ref="Q7:Q8"/>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CEBF1-E623-428D-948E-26F8EE998885}">
  <sheetPr>
    <tabColor theme="0"/>
  </sheetPr>
  <dimension ref="A1:AC335"/>
  <sheetViews>
    <sheetView topLeftCell="A2" zoomScale="68" zoomScaleNormal="68" workbookViewId="0">
      <pane xSplit="8" ySplit="7" topLeftCell="I9" activePane="bottomRight" state="frozen"/>
      <selection activeCell="A2" sqref="A2"/>
      <selection pane="topRight" activeCell="I2" sqref="I2"/>
      <selection pane="bottomLeft" activeCell="A9" sqref="A9"/>
      <selection pane="bottomRight" activeCell="A4" sqref="A4:AB4"/>
    </sheetView>
  </sheetViews>
  <sheetFormatPr baseColWidth="10" defaultColWidth="11.42578125" defaultRowHeight="15.75" x14ac:dyDescent="0.25"/>
  <cols>
    <col min="1" max="1" width="36.5703125" style="1" customWidth="1"/>
    <col min="2" max="2" width="13.85546875" style="1" customWidth="1"/>
    <col min="3" max="4" width="11.42578125" style="1"/>
    <col min="5" max="5" width="48.7109375" style="1" customWidth="1"/>
    <col min="6" max="6" width="28.140625" style="1" customWidth="1"/>
    <col min="7" max="7" width="25" style="1" customWidth="1"/>
    <col min="8" max="8" width="27.28515625" style="1" customWidth="1"/>
    <col min="9" max="9" width="26.7109375" style="1" customWidth="1"/>
    <col min="10" max="10" width="23.7109375" style="1" customWidth="1"/>
    <col min="11" max="11" width="23.42578125" style="1" customWidth="1"/>
    <col min="12" max="12" width="29.28515625" style="1" customWidth="1"/>
    <col min="13" max="13" width="28.42578125" style="1" customWidth="1"/>
    <col min="14" max="14" width="21" style="1" customWidth="1"/>
    <col min="15" max="15" width="26.140625" style="1" customWidth="1"/>
    <col min="16" max="16" width="26.7109375" style="1" customWidth="1"/>
    <col min="17" max="17" width="26.42578125" style="1" customWidth="1"/>
    <col min="18" max="18" width="28.85546875" style="1" customWidth="1"/>
    <col min="19" max="19" width="25.7109375" style="1" customWidth="1"/>
    <col min="20" max="20" width="26.42578125" style="1" customWidth="1"/>
    <col min="21" max="21" width="30.28515625" style="1" customWidth="1"/>
    <col min="22" max="22" width="27.28515625" style="1" customWidth="1"/>
    <col min="23" max="23" width="26" style="1" customWidth="1"/>
    <col min="24" max="24" width="23.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3.25" x14ac:dyDescent="0.25">
      <c r="A1" s="391"/>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row>
    <row r="2" spans="1:29" ht="23.25" x14ac:dyDescent="0.25">
      <c r="A2" s="391" t="s">
        <v>0</v>
      </c>
      <c r="B2" s="391"/>
      <c r="C2" s="391"/>
      <c r="D2" s="391"/>
      <c r="E2" s="391"/>
      <c r="F2" s="391"/>
      <c r="G2" s="391"/>
      <c r="H2" s="391"/>
      <c r="I2" s="391"/>
      <c r="J2" s="391"/>
      <c r="K2" s="391"/>
      <c r="L2" s="391"/>
      <c r="M2" s="391"/>
      <c r="N2" s="391"/>
      <c r="O2" s="391"/>
      <c r="P2" s="391"/>
      <c r="Q2" s="391"/>
      <c r="R2" s="391"/>
      <c r="S2" s="391"/>
      <c r="T2" s="391"/>
      <c r="U2" s="391"/>
      <c r="V2" s="391"/>
      <c r="W2" s="391"/>
      <c r="X2" s="391"/>
      <c r="Y2" s="391"/>
      <c r="Z2" s="391"/>
      <c r="AA2" s="391"/>
      <c r="AB2" s="391"/>
    </row>
    <row r="3" spans="1:29" ht="21" x14ac:dyDescent="0.25">
      <c r="A3" s="392" t="s">
        <v>1</v>
      </c>
      <c r="B3" s="392"/>
      <c r="C3" s="392"/>
      <c r="D3" s="392"/>
      <c r="E3" s="392"/>
      <c r="F3" s="392"/>
      <c r="G3" s="392"/>
      <c r="H3" s="392"/>
      <c r="I3" s="392"/>
      <c r="J3" s="392"/>
      <c r="K3" s="392"/>
      <c r="L3" s="392"/>
      <c r="M3" s="392"/>
      <c r="N3" s="392"/>
      <c r="O3" s="392"/>
      <c r="P3" s="392"/>
      <c r="Q3" s="392"/>
      <c r="R3" s="392"/>
      <c r="S3" s="392"/>
      <c r="T3" s="392"/>
      <c r="U3" s="392"/>
      <c r="V3" s="392"/>
      <c r="W3" s="392"/>
      <c r="X3" s="392"/>
      <c r="Y3" s="392"/>
      <c r="Z3" s="392"/>
      <c r="AA3" s="392"/>
      <c r="AB3" s="392"/>
    </row>
    <row r="4" spans="1:29" ht="27" customHeight="1" x14ac:dyDescent="0.25">
      <c r="A4" s="393" t="s">
        <v>662</v>
      </c>
      <c r="B4" s="393"/>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row>
    <row r="5" spans="1:29" ht="19.5" customHeight="1" x14ac:dyDescent="0.25">
      <c r="A5" s="6"/>
      <c r="B5" s="2"/>
      <c r="C5" s="7"/>
      <c r="D5" s="8"/>
      <c r="E5" s="8"/>
      <c r="F5" s="9"/>
      <c r="G5" s="9"/>
      <c r="H5" s="9"/>
      <c r="I5" s="9"/>
      <c r="J5" s="9"/>
      <c r="K5" s="9"/>
      <c r="L5" s="10"/>
      <c r="M5" s="11">
        <f>+M89-384898582.24</f>
        <v>0</v>
      </c>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U6" s="7"/>
      <c r="V6" s="7"/>
      <c r="W6" s="8"/>
    </row>
    <row r="7" spans="1:29" ht="29.25" customHeight="1" x14ac:dyDescent="0.25">
      <c r="A7" s="394" t="s">
        <v>6</v>
      </c>
      <c r="B7" s="396" t="s">
        <v>7</v>
      </c>
      <c r="C7" s="396" t="s">
        <v>8</v>
      </c>
      <c r="D7" s="396" t="s">
        <v>9</v>
      </c>
      <c r="E7" s="396" t="s">
        <v>10</v>
      </c>
      <c r="F7" s="396" t="s">
        <v>11</v>
      </c>
      <c r="G7" s="396" t="s">
        <v>12</v>
      </c>
      <c r="H7" s="396"/>
      <c r="I7" s="396"/>
      <c r="J7" s="396"/>
      <c r="K7" s="396"/>
      <c r="L7" s="398"/>
      <c r="M7" s="389" t="s">
        <v>13</v>
      </c>
      <c r="N7" s="389" t="s">
        <v>14</v>
      </c>
      <c r="O7" s="389" t="s">
        <v>15</v>
      </c>
      <c r="P7" s="387" t="s">
        <v>16</v>
      </c>
      <c r="Q7" s="387" t="s">
        <v>17</v>
      </c>
      <c r="R7" s="387" t="s">
        <v>18</v>
      </c>
      <c r="S7" s="387" t="s">
        <v>19</v>
      </c>
      <c r="T7" s="387" t="s">
        <v>20</v>
      </c>
      <c r="U7" s="387" t="s">
        <v>21</v>
      </c>
      <c r="V7" s="387" t="s">
        <v>22</v>
      </c>
      <c r="W7" s="387" t="s">
        <v>23</v>
      </c>
      <c r="X7" s="387" t="s">
        <v>24</v>
      </c>
      <c r="Y7" s="385" t="s">
        <v>25</v>
      </c>
      <c r="Z7" s="385"/>
      <c r="AA7" s="385"/>
      <c r="AB7" s="385"/>
      <c r="AC7" s="386"/>
    </row>
    <row r="8" spans="1:29" ht="84.75" customHeight="1" thickBot="1" x14ac:dyDescent="0.3">
      <c r="A8" s="403"/>
      <c r="B8" s="404"/>
      <c r="C8" s="404"/>
      <c r="D8" s="404"/>
      <c r="E8" s="404"/>
      <c r="F8" s="404"/>
      <c r="G8" s="312" t="s">
        <v>26</v>
      </c>
      <c r="H8" s="312" t="s">
        <v>27</v>
      </c>
      <c r="I8" s="312" t="s">
        <v>642</v>
      </c>
      <c r="J8" s="312" t="s">
        <v>643</v>
      </c>
      <c r="K8" s="312" t="s">
        <v>644</v>
      </c>
      <c r="L8" s="313" t="s">
        <v>645</v>
      </c>
      <c r="M8" s="402"/>
      <c r="N8" s="402"/>
      <c r="O8" s="402"/>
      <c r="P8" s="401"/>
      <c r="Q8" s="401"/>
      <c r="R8" s="401"/>
      <c r="S8" s="401"/>
      <c r="T8" s="401"/>
      <c r="U8" s="401"/>
      <c r="V8" s="401"/>
      <c r="W8" s="401"/>
      <c r="X8" s="401"/>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 t="shared" ref="F9:K9" si="0">+F107</f>
        <v>10647256000</v>
      </c>
      <c r="G9" s="26">
        <f t="shared" si="0"/>
        <v>0</v>
      </c>
      <c r="H9" s="26">
        <f t="shared" si="0"/>
        <v>0</v>
      </c>
      <c r="I9" s="26">
        <f t="shared" si="0"/>
        <v>0</v>
      </c>
      <c r="J9" s="26">
        <f t="shared" si="0"/>
        <v>0</v>
      </c>
      <c r="K9" s="26">
        <f t="shared" si="0"/>
        <v>0</v>
      </c>
      <c r="L9" s="26">
        <f t="shared" ref="L9:L72" si="1">+G9-H9-I9+J9-K9</f>
        <v>0</v>
      </c>
      <c r="M9" s="26">
        <f>+M107</f>
        <v>10647256000</v>
      </c>
      <c r="N9" s="27">
        <f t="shared" ref="N9:N72" si="2">M9/$M$311</f>
        <v>1.3344085533522861E-3</v>
      </c>
      <c r="O9" s="26">
        <f t="shared" ref="O9:X9" si="3">+O107</f>
        <v>0</v>
      </c>
      <c r="P9" s="26">
        <f t="shared" si="3"/>
        <v>5109195790.1000004</v>
      </c>
      <c r="Q9" s="26">
        <f t="shared" si="3"/>
        <v>5538060209.8999996</v>
      </c>
      <c r="R9" s="26">
        <f t="shared" si="3"/>
        <v>5109184952.8599997</v>
      </c>
      <c r="S9" s="26">
        <f t="shared" si="3"/>
        <v>5538071047.1400003</v>
      </c>
      <c r="T9" s="26">
        <f t="shared" si="3"/>
        <v>10837.240000009537</v>
      </c>
      <c r="U9" s="26">
        <f t="shared" si="3"/>
        <v>5109184952.8599997</v>
      </c>
      <c r="V9" s="26">
        <f t="shared" si="3"/>
        <v>0</v>
      </c>
      <c r="W9" s="26">
        <f t="shared" si="3"/>
        <v>5109184952.8599997</v>
      </c>
      <c r="X9" s="26">
        <f t="shared" si="3"/>
        <v>0</v>
      </c>
      <c r="Y9" s="316">
        <f t="shared" ref="Y9:Y40" si="4">+R9/M9</f>
        <v>0.47985931331603182</v>
      </c>
      <c r="Z9" s="172">
        <f t="shared" ref="Z9:Z40" si="5">+U9/M9</f>
        <v>0.47985931331603182</v>
      </c>
      <c r="AA9" s="172">
        <f t="shared" ref="AA9:AA40" si="6">+W9/M9</f>
        <v>0.47985931331603182</v>
      </c>
      <c r="AB9" s="172">
        <f t="shared" ref="AB9:AB38" si="7">+U9/R9</f>
        <v>1</v>
      </c>
      <c r="AC9" s="317">
        <f t="shared" ref="AC9:AC38" si="8">+W9/U9</f>
        <v>1</v>
      </c>
    </row>
    <row r="10" spans="1:29" s="6" customFormat="1" ht="28.5" customHeight="1" thickBot="1" x14ac:dyDescent="0.3">
      <c r="A10" s="23" t="s">
        <v>36</v>
      </c>
      <c r="B10" s="24" t="s">
        <v>41</v>
      </c>
      <c r="C10" s="24">
        <v>20</v>
      </c>
      <c r="D10" s="24" t="s">
        <v>38</v>
      </c>
      <c r="E10" s="25" t="s">
        <v>39</v>
      </c>
      <c r="F10" s="26">
        <f t="shared" ref="F10:K10" si="9">+F11+F40+F98+F111</f>
        <v>119191849092</v>
      </c>
      <c r="G10" s="26">
        <f t="shared" si="9"/>
        <v>0</v>
      </c>
      <c r="H10" s="26">
        <f t="shared" si="9"/>
        <v>0</v>
      </c>
      <c r="I10" s="26">
        <f t="shared" si="9"/>
        <v>0</v>
      </c>
      <c r="J10" s="26">
        <f t="shared" si="9"/>
        <v>1272190975.3900001</v>
      </c>
      <c r="K10" s="26">
        <f t="shared" si="9"/>
        <v>1272190975.3899999</v>
      </c>
      <c r="L10" s="26">
        <f t="shared" si="1"/>
        <v>0</v>
      </c>
      <c r="M10" s="26">
        <f>+M11+M40+M98+M111</f>
        <v>119191849092</v>
      </c>
      <c r="N10" s="27">
        <f t="shared" si="2"/>
        <v>1.493817965100489E-2</v>
      </c>
      <c r="O10" s="26">
        <f t="shared" ref="O10:X10" si="10">+O11+O40+O98+O111</f>
        <v>7134940000</v>
      </c>
      <c r="P10" s="26">
        <f t="shared" si="10"/>
        <v>95899491201.169998</v>
      </c>
      <c r="Q10" s="26">
        <f t="shared" si="10"/>
        <v>23292357890.830002</v>
      </c>
      <c r="R10" s="26">
        <f t="shared" si="10"/>
        <v>61285171498.979996</v>
      </c>
      <c r="S10" s="26">
        <f t="shared" si="10"/>
        <v>57893140461.710007</v>
      </c>
      <c r="T10" s="26">
        <f t="shared" si="10"/>
        <v>34614319702.190002</v>
      </c>
      <c r="U10" s="26">
        <f t="shared" si="10"/>
        <v>51175853793.230003</v>
      </c>
      <c r="V10" s="26">
        <f t="shared" si="10"/>
        <v>10109317705.75</v>
      </c>
      <c r="W10" s="26">
        <f t="shared" si="10"/>
        <v>51020420732.099998</v>
      </c>
      <c r="X10" s="26">
        <f t="shared" si="10"/>
        <v>155433061.13000005</v>
      </c>
      <c r="Y10" s="316">
        <f t="shared" si="4"/>
        <v>0.51417250395768355</v>
      </c>
      <c r="Z10" s="172">
        <f t="shared" si="5"/>
        <v>0.42935699196787491</v>
      </c>
      <c r="AA10" s="172">
        <f t="shared" si="6"/>
        <v>0.42805293416262996</v>
      </c>
      <c r="AB10" s="172">
        <f t="shared" si="7"/>
        <v>0.83504463708781096</v>
      </c>
      <c r="AC10" s="317">
        <f t="shared" si="8"/>
        <v>0.99696276564807274</v>
      </c>
    </row>
    <row r="11" spans="1:29" ht="42" customHeight="1" x14ac:dyDescent="0.25">
      <c r="A11" s="110" t="s">
        <v>42</v>
      </c>
      <c r="B11" s="111" t="s">
        <v>41</v>
      </c>
      <c r="C11" s="111">
        <v>20</v>
      </c>
      <c r="D11" s="111" t="s">
        <v>38</v>
      </c>
      <c r="E11" s="33" t="s">
        <v>43</v>
      </c>
      <c r="F11" s="34">
        <f t="shared" ref="F11:K11" si="11">+F12</f>
        <v>75086750000</v>
      </c>
      <c r="G11" s="34">
        <f t="shared" si="11"/>
        <v>0</v>
      </c>
      <c r="H11" s="34">
        <f t="shared" si="11"/>
        <v>0</v>
      </c>
      <c r="I11" s="34">
        <f t="shared" si="11"/>
        <v>0</v>
      </c>
      <c r="J11" s="34">
        <f t="shared" si="11"/>
        <v>0</v>
      </c>
      <c r="K11" s="34">
        <f t="shared" si="11"/>
        <v>0</v>
      </c>
      <c r="L11" s="59">
        <f t="shared" si="1"/>
        <v>0</v>
      </c>
      <c r="M11" s="34">
        <f>+M12</f>
        <v>75086750000</v>
      </c>
      <c r="N11" s="35">
        <f t="shared" si="2"/>
        <v>9.410537460865483E-3</v>
      </c>
      <c r="O11" s="34">
        <f t="shared" ref="O11:X11" si="12">+O12</f>
        <v>7134940000</v>
      </c>
      <c r="P11" s="34">
        <f t="shared" si="12"/>
        <v>67951810000</v>
      </c>
      <c r="Q11" s="34">
        <f t="shared" si="12"/>
        <v>7134940000</v>
      </c>
      <c r="R11" s="34">
        <f t="shared" si="12"/>
        <v>40063545896.010002</v>
      </c>
      <c r="S11" s="34">
        <f t="shared" si="12"/>
        <v>35023204103.990005</v>
      </c>
      <c r="T11" s="34">
        <f t="shared" si="12"/>
        <v>27888264103.990002</v>
      </c>
      <c r="U11" s="34">
        <f t="shared" si="12"/>
        <v>38881497144.010002</v>
      </c>
      <c r="V11" s="34">
        <f t="shared" si="12"/>
        <v>1182048751.9999998</v>
      </c>
      <c r="W11" s="34">
        <f t="shared" si="12"/>
        <v>38856881944.010002</v>
      </c>
      <c r="X11" s="34">
        <f t="shared" si="12"/>
        <v>24615200</v>
      </c>
      <c r="Y11" s="118">
        <f t="shared" si="4"/>
        <v>0.53356345688167361</v>
      </c>
      <c r="Z11" s="118">
        <f t="shared" si="5"/>
        <v>0.51782101561207539</v>
      </c>
      <c r="AA11" s="118">
        <f t="shared" si="6"/>
        <v>0.51749319212790545</v>
      </c>
      <c r="AB11" s="118">
        <f t="shared" si="7"/>
        <v>0.9704956532038338</v>
      </c>
      <c r="AC11" s="175">
        <f t="shared" si="8"/>
        <v>0.99936691738209493</v>
      </c>
    </row>
    <row r="12" spans="1:29" ht="42" customHeight="1" x14ac:dyDescent="0.25">
      <c r="A12" s="113" t="s">
        <v>44</v>
      </c>
      <c r="B12" s="32" t="s">
        <v>41</v>
      </c>
      <c r="C12" s="32">
        <v>20</v>
      </c>
      <c r="D12" s="32" t="s">
        <v>38</v>
      </c>
      <c r="E12" s="39" t="s">
        <v>45</v>
      </c>
      <c r="F12" s="40">
        <f t="shared" ref="F12:K12" si="13">+F13+F24+F32+F39</f>
        <v>75086750000</v>
      </c>
      <c r="G12" s="40">
        <f t="shared" si="13"/>
        <v>0</v>
      </c>
      <c r="H12" s="40">
        <f t="shared" si="13"/>
        <v>0</v>
      </c>
      <c r="I12" s="40">
        <f t="shared" si="13"/>
        <v>0</v>
      </c>
      <c r="J12" s="40">
        <f t="shared" si="13"/>
        <v>0</v>
      </c>
      <c r="K12" s="40">
        <f t="shared" si="13"/>
        <v>0</v>
      </c>
      <c r="L12" s="59">
        <f t="shared" si="1"/>
        <v>0</v>
      </c>
      <c r="M12" s="40">
        <f>+M13+M24+M32+M39</f>
        <v>75086750000</v>
      </c>
      <c r="N12" s="318">
        <f t="shared" si="2"/>
        <v>9.410537460865483E-3</v>
      </c>
      <c r="O12" s="40">
        <f t="shared" ref="O12:X12" si="14">+O13+O24+O32+O39</f>
        <v>7134940000</v>
      </c>
      <c r="P12" s="40">
        <f t="shared" si="14"/>
        <v>67951810000</v>
      </c>
      <c r="Q12" s="40">
        <f t="shared" si="14"/>
        <v>7134940000</v>
      </c>
      <c r="R12" s="40">
        <f t="shared" si="14"/>
        <v>40063545896.010002</v>
      </c>
      <c r="S12" s="40">
        <f t="shared" si="14"/>
        <v>35023204103.990005</v>
      </c>
      <c r="T12" s="40">
        <f t="shared" si="14"/>
        <v>27888264103.990002</v>
      </c>
      <c r="U12" s="40">
        <f t="shared" si="14"/>
        <v>38881497144.010002</v>
      </c>
      <c r="V12" s="40">
        <f t="shared" si="14"/>
        <v>1182048751.9999998</v>
      </c>
      <c r="W12" s="40">
        <f t="shared" si="14"/>
        <v>38856881944.010002</v>
      </c>
      <c r="X12" s="40">
        <f t="shared" si="14"/>
        <v>24615200</v>
      </c>
      <c r="Y12" s="176">
        <f t="shared" si="4"/>
        <v>0.53356345688167361</v>
      </c>
      <c r="Z12" s="176">
        <f t="shared" si="5"/>
        <v>0.51782101561207539</v>
      </c>
      <c r="AA12" s="176">
        <f t="shared" si="6"/>
        <v>0.51749319212790545</v>
      </c>
      <c r="AB12" s="176">
        <f t="shared" si="7"/>
        <v>0.9704956532038338</v>
      </c>
      <c r="AC12" s="177">
        <f t="shared" si="8"/>
        <v>0.99936691738209493</v>
      </c>
    </row>
    <row r="13" spans="1:29" ht="42" customHeight="1" x14ac:dyDescent="0.25">
      <c r="A13" s="113" t="s">
        <v>46</v>
      </c>
      <c r="B13" s="32" t="s">
        <v>41</v>
      </c>
      <c r="C13" s="32">
        <v>20</v>
      </c>
      <c r="D13" s="32" t="s">
        <v>38</v>
      </c>
      <c r="E13" s="39" t="s">
        <v>47</v>
      </c>
      <c r="F13" s="40">
        <f t="shared" ref="F13:K13" si="15">+F14</f>
        <v>46310619000</v>
      </c>
      <c r="G13" s="40">
        <f t="shared" si="15"/>
        <v>0</v>
      </c>
      <c r="H13" s="40">
        <f t="shared" si="15"/>
        <v>0</v>
      </c>
      <c r="I13" s="40">
        <f t="shared" si="15"/>
        <v>0</v>
      </c>
      <c r="J13" s="40">
        <f t="shared" si="15"/>
        <v>0</v>
      </c>
      <c r="K13" s="40">
        <f t="shared" si="15"/>
        <v>0</v>
      </c>
      <c r="L13" s="59">
        <f t="shared" si="1"/>
        <v>0</v>
      </c>
      <c r="M13" s="40">
        <f>+M14</f>
        <v>46310619000</v>
      </c>
      <c r="N13" s="318">
        <f t="shared" si="2"/>
        <v>5.8040575059563606E-3</v>
      </c>
      <c r="O13" s="40">
        <f t="shared" ref="O13:X13" si="16">+O14</f>
        <v>0</v>
      </c>
      <c r="P13" s="40">
        <f t="shared" si="16"/>
        <v>46310619000</v>
      </c>
      <c r="Q13" s="40">
        <f t="shared" si="16"/>
        <v>0</v>
      </c>
      <c r="R13" s="40">
        <f t="shared" si="16"/>
        <v>26689230791.740002</v>
      </c>
      <c r="S13" s="40">
        <f t="shared" si="16"/>
        <v>19621388208.259998</v>
      </c>
      <c r="T13" s="40">
        <f t="shared" si="16"/>
        <v>19621388208.259998</v>
      </c>
      <c r="U13" s="40">
        <f t="shared" si="16"/>
        <v>26675400494.740002</v>
      </c>
      <c r="V13" s="40">
        <f t="shared" si="16"/>
        <v>13830297</v>
      </c>
      <c r="W13" s="40">
        <f t="shared" si="16"/>
        <v>26675400494.740002</v>
      </c>
      <c r="X13" s="40">
        <f t="shared" si="16"/>
        <v>0</v>
      </c>
      <c r="Y13" s="176">
        <f t="shared" si="4"/>
        <v>0.57630909212722903</v>
      </c>
      <c r="Z13" s="176">
        <f t="shared" si="5"/>
        <v>0.57601045010303153</v>
      </c>
      <c r="AA13" s="176">
        <f t="shared" si="6"/>
        <v>0.57601045010303153</v>
      </c>
      <c r="AB13" s="176">
        <f t="shared" si="7"/>
        <v>0.99948180233788231</v>
      </c>
      <c r="AC13" s="177">
        <f t="shared" si="8"/>
        <v>1</v>
      </c>
    </row>
    <row r="14" spans="1:29" ht="42" customHeight="1" x14ac:dyDescent="0.25">
      <c r="A14" s="113" t="s">
        <v>48</v>
      </c>
      <c r="B14" s="32" t="s">
        <v>41</v>
      </c>
      <c r="C14" s="32">
        <v>20</v>
      </c>
      <c r="D14" s="32" t="s">
        <v>38</v>
      </c>
      <c r="E14" s="39" t="s">
        <v>49</v>
      </c>
      <c r="F14" s="40">
        <f t="shared" ref="F14:K14" si="17">SUM(F15:F23)</f>
        <v>46310619000</v>
      </c>
      <c r="G14" s="40">
        <f t="shared" si="17"/>
        <v>0</v>
      </c>
      <c r="H14" s="40">
        <f t="shared" si="17"/>
        <v>0</v>
      </c>
      <c r="I14" s="40">
        <f t="shared" si="17"/>
        <v>0</v>
      </c>
      <c r="J14" s="40">
        <f t="shared" si="17"/>
        <v>0</v>
      </c>
      <c r="K14" s="40">
        <f t="shared" si="17"/>
        <v>0</v>
      </c>
      <c r="L14" s="59">
        <f t="shared" si="1"/>
        <v>0</v>
      </c>
      <c r="M14" s="40">
        <f>SUM(M15:M23)</f>
        <v>46310619000</v>
      </c>
      <c r="N14" s="318">
        <f t="shared" si="2"/>
        <v>5.8040575059563606E-3</v>
      </c>
      <c r="O14" s="40">
        <f t="shared" ref="O14:X14" si="18">SUM(O15:O23)</f>
        <v>0</v>
      </c>
      <c r="P14" s="40">
        <f t="shared" si="18"/>
        <v>46310619000</v>
      </c>
      <c r="Q14" s="40">
        <f t="shared" si="18"/>
        <v>0</v>
      </c>
      <c r="R14" s="40">
        <f t="shared" si="18"/>
        <v>26689230791.740002</v>
      </c>
      <c r="S14" s="40">
        <f t="shared" si="18"/>
        <v>19621388208.259998</v>
      </c>
      <c r="T14" s="40">
        <f t="shared" si="18"/>
        <v>19621388208.259998</v>
      </c>
      <c r="U14" s="40">
        <f t="shared" si="18"/>
        <v>26675400494.740002</v>
      </c>
      <c r="V14" s="40">
        <f t="shared" si="18"/>
        <v>13830297</v>
      </c>
      <c r="W14" s="40">
        <f t="shared" si="18"/>
        <v>26675400494.740002</v>
      </c>
      <c r="X14" s="40">
        <f t="shared" si="18"/>
        <v>0</v>
      </c>
      <c r="Y14" s="176">
        <f t="shared" si="4"/>
        <v>0.57630909212722903</v>
      </c>
      <c r="Z14" s="176">
        <f t="shared" si="5"/>
        <v>0.57601045010303153</v>
      </c>
      <c r="AA14" s="176">
        <f t="shared" si="6"/>
        <v>0.57601045010303153</v>
      </c>
      <c r="AB14" s="176">
        <f t="shared" si="7"/>
        <v>0.99948180233788231</v>
      </c>
      <c r="AC14" s="177">
        <f t="shared" si="8"/>
        <v>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 t="shared" si="1"/>
        <v>0</v>
      </c>
      <c r="M15" s="46">
        <f t="shared" ref="M15:M23" si="19">+F15+L15</f>
        <v>32746596770</v>
      </c>
      <c r="N15" s="47">
        <f t="shared" si="2"/>
        <v>4.1040939396090742E-3</v>
      </c>
      <c r="O15" s="45">
        <v>0</v>
      </c>
      <c r="P15" s="45">
        <v>32746596770</v>
      </c>
      <c r="Q15" s="45">
        <f t="shared" ref="Q15:Q23" si="20">M15-P15</f>
        <v>0</v>
      </c>
      <c r="R15" s="45">
        <v>21610005734.48</v>
      </c>
      <c r="S15" s="45">
        <f t="shared" ref="S15:S23" si="21">+M15-R15</f>
        <v>11136591035.52</v>
      </c>
      <c r="T15" s="45">
        <f t="shared" ref="T15:T23" si="22">P15-R15</f>
        <v>11136591035.52</v>
      </c>
      <c r="U15" s="45">
        <v>21596175437.48</v>
      </c>
      <c r="V15" s="45">
        <f t="shared" ref="V15:V23" si="23">+R15-U15</f>
        <v>13830297</v>
      </c>
      <c r="W15" s="45">
        <v>21596175437.48</v>
      </c>
      <c r="X15" s="48">
        <f t="shared" ref="X15:X23" si="24">+U15-W15</f>
        <v>0</v>
      </c>
      <c r="Y15" s="54">
        <f t="shared" si="4"/>
        <v>0.65991607879929315</v>
      </c>
      <c r="Z15" s="54">
        <f t="shared" si="5"/>
        <v>0.65949373576630144</v>
      </c>
      <c r="AA15" s="54">
        <f t="shared" si="6"/>
        <v>0.65949373576630144</v>
      </c>
      <c r="AB15" s="54">
        <f t="shared" si="7"/>
        <v>0.99936000493614252</v>
      </c>
      <c r="AC15" s="178">
        <f t="shared" si="8"/>
        <v>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si="1"/>
        <v>0</v>
      </c>
      <c r="M16" s="46">
        <f t="shared" si="19"/>
        <v>3873121232</v>
      </c>
      <c r="N16" s="47">
        <f t="shared" si="2"/>
        <v>4.8541390384068391E-4</v>
      </c>
      <c r="O16" s="45">
        <v>0</v>
      </c>
      <c r="P16" s="45">
        <v>3873121232</v>
      </c>
      <c r="Q16" s="45">
        <f t="shared" si="20"/>
        <v>0</v>
      </c>
      <c r="R16" s="45">
        <v>1880120028</v>
      </c>
      <c r="S16" s="45">
        <f t="shared" si="21"/>
        <v>1993001204</v>
      </c>
      <c r="T16" s="45">
        <f t="shared" si="22"/>
        <v>1993001204</v>
      </c>
      <c r="U16" s="45">
        <v>1880120028</v>
      </c>
      <c r="V16" s="45">
        <f t="shared" si="23"/>
        <v>0</v>
      </c>
      <c r="W16" s="45">
        <v>1880120028</v>
      </c>
      <c r="X16" s="48">
        <f t="shared" si="24"/>
        <v>0</v>
      </c>
      <c r="Y16" s="54">
        <f t="shared" si="4"/>
        <v>0.48542762164693326</v>
      </c>
      <c r="Z16" s="54">
        <f t="shared" si="5"/>
        <v>0.48542762164693326</v>
      </c>
      <c r="AA16" s="54">
        <f t="shared" si="6"/>
        <v>0.48542762164693326</v>
      </c>
      <c r="AB16" s="54">
        <f t="shared" si="7"/>
        <v>1</v>
      </c>
      <c r="AC16" s="178">
        <f t="shared" si="8"/>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1"/>
        <v>0</v>
      </c>
      <c r="M17" s="46">
        <f t="shared" si="19"/>
        <v>9087308</v>
      </c>
      <c r="N17" s="47">
        <f t="shared" si="2"/>
        <v>1.138902034678856E-6</v>
      </c>
      <c r="O17" s="45">
        <v>0</v>
      </c>
      <c r="P17" s="45">
        <v>9087308</v>
      </c>
      <c r="Q17" s="45">
        <f t="shared" si="20"/>
        <v>0</v>
      </c>
      <c r="R17" s="45">
        <v>3165232</v>
      </c>
      <c r="S17" s="45">
        <f t="shared" si="21"/>
        <v>5922076</v>
      </c>
      <c r="T17" s="45">
        <f t="shared" si="22"/>
        <v>5922076</v>
      </c>
      <c r="U17" s="45">
        <v>3165232</v>
      </c>
      <c r="V17" s="45">
        <f t="shared" si="23"/>
        <v>0</v>
      </c>
      <c r="W17" s="45">
        <v>3165232</v>
      </c>
      <c r="X17" s="48">
        <f t="shared" si="24"/>
        <v>0</v>
      </c>
      <c r="Y17" s="54">
        <f t="shared" si="4"/>
        <v>0.34831349394122002</v>
      </c>
      <c r="Z17" s="54">
        <f t="shared" si="5"/>
        <v>0.34831349394122002</v>
      </c>
      <c r="AA17" s="54">
        <f t="shared" si="6"/>
        <v>0.34831349394122002</v>
      </c>
      <c r="AB17" s="54">
        <f t="shared" si="7"/>
        <v>1</v>
      </c>
      <c r="AC17" s="178">
        <f t="shared" si="8"/>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1"/>
        <v>0</v>
      </c>
      <c r="M18" s="46">
        <f t="shared" si="19"/>
        <v>7806018</v>
      </c>
      <c r="N18" s="47">
        <f t="shared" si="2"/>
        <v>9.7831940800727507E-7</v>
      </c>
      <c r="O18" s="45">
        <v>0</v>
      </c>
      <c r="P18" s="45">
        <v>7806018</v>
      </c>
      <c r="Q18" s="45">
        <f t="shared" si="20"/>
        <v>0</v>
      </c>
      <c r="R18" s="45">
        <v>3596400</v>
      </c>
      <c r="S18" s="45">
        <f t="shared" si="21"/>
        <v>4209618</v>
      </c>
      <c r="T18" s="45">
        <f t="shared" si="22"/>
        <v>4209618</v>
      </c>
      <c r="U18" s="45">
        <v>3596400</v>
      </c>
      <c r="V18" s="45">
        <f t="shared" si="23"/>
        <v>0</v>
      </c>
      <c r="W18" s="45">
        <v>3596400</v>
      </c>
      <c r="X18" s="48">
        <f t="shared" si="24"/>
        <v>0</v>
      </c>
      <c r="Y18" s="54">
        <f t="shared" si="4"/>
        <v>0.46072145875144022</v>
      </c>
      <c r="Z18" s="54">
        <f t="shared" si="5"/>
        <v>0.46072145875144022</v>
      </c>
      <c r="AA18" s="54">
        <f t="shared" si="6"/>
        <v>0.46072145875144022</v>
      </c>
      <c r="AB18" s="54">
        <f t="shared" si="7"/>
        <v>1</v>
      </c>
      <c r="AC18" s="178">
        <f t="shared" si="8"/>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1"/>
        <v>0</v>
      </c>
      <c r="M19" s="46">
        <f t="shared" si="19"/>
        <v>2285097236</v>
      </c>
      <c r="N19" s="47">
        <f t="shared" si="2"/>
        <v>2.8638865234010223E-4</v>
      </c>
      <c r="O19" s="45">
        <v>0</v>
      </c>
      <c r="P19" s="45">
        <v>2285097236</v>
      </c>
      <c r="Q19" s="45">
        <f t="shared" si="20"/>
        <v>0</v>
      </c>
      <c r="R19" s="45">
        <v>1563296468.77</v>
      </c>
      <c r="S19" s="45">
        <f t="shared" si="21"/>
        <v>721800767.23000002</v>
      </c>
      <c r="T19" s="45">
        <f t="shared" si="22"/>
        <v>721800767.23000002</v>
      </c>
      <c r="U19" s="45">
        <v>1563296468.77</v>
      </c>
      <c r="V19" s="45">
        <f t="shared" si="23"/>
        <v>0</v>
      </c>
      <c r="W19" s="45">
        <v>1563296468.77</v>
      </c>
      <c r="X19" s="48">
        <f t="shared" si="24"/>
        <v>0</v>
      </c>
      <c r="Y19" s="54">
        <f t="shared" si="4"/>
        <v>0.68412689146940087</v>
      </c>
      <c r="Z19" s="54">
        <f t="shared" si="5"/>
        <v>0.68412689146940087</v>
      </c>
      <c r="AA19" s="54">
        <f t="shared" si="6"/>
        <v>0.68412689146940087</v>
      </c>
      <c r="AB19" s="54">
        <f t="shared" si="7"/>
        <v>1</v>
      </c>
      <c r="AC19" s="178">
        <f t="shared" si="8"/>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1"/>
        <v>0</v>
      </c>
      <c r="M20" s="46">
        <f t="shared" si="19"/>
        <v>1112719247</v>
      </c>
      <c r="N20" s="47">
        <f t="shared" si="2"/>
        <v>1.3945584483706557E-4</v>
      </c>
      <c r="O20" s="45">
        <v>0</v>
      </c>
      <c r="P20" s="45">
        <v>1112719247</v>
      </c>
      <c r="Q20" s="45">
        <f t="shared" si="20"/>
        <v>0</v>
      </c>
      <c r="R20" s="45">
        <v>430284230.41000003</v>
      </c>
      <c r="S20" s="45">
        <f t="shared" si="21"/>
        <v>682435016.58999991</v>
      </c>
      <c r="T20" s="45">
        <f t="shared" si="22"/>
        <v>682435016.58999991</v>
      </c>
      <c r="U20" s="45">
        <v>430284230.41000003</v>
      </c>
      <c r="V20" s="45">
        <f t="shared" si="23"/>
        <v>0</v>
      </c>
      <c r="W20" s="45">
        <v>430284230.41000003</v>
      </c>
      <c r="X20" s="48">
        <f t="shared" si="24"/>
        <v>0</v>
      </c>
      <c r="Y20" s="54">
        <f t="shared" si="4"/>
        <v>0.38669613343176046</v>
      </c>
      <c r="Z20" s="54">
        <f t="shared" si="5"/>
        <v>0.38669613343176046</v>
      </c>
      <c r="AA20" s="54">
        <f t="shared" si="6"/>
        <v>0.38669613343176046</v>
      </c>
      <c r="AB20" s="54">
        <f t="shared" si="7"/>
        <v>1</v>
      </c>
      <c r="AC20" s="178">
        <f t="shared" si="8"/>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1"/>
        <v>0</v>
      </c>
      <c r="M21" s="46">
        <f t="shared" si="19"/>
        <v>195465972</v>
      </c>
      <c r="N21" s="47">
        <f t="shared" si="2"/>
        <v>2.4497529215613721E-5</v>
      </c>
      <c r="O21" s="45">
        <v>0</v>
      </c>
      <c r="P21" s="45">
        <v>195465972</v>
      </c>
      <c r="Q21" s="45">
        <f t="shared" si="20"/>
        <v>0</v>
      </c>
      <c r="R21" s="45">
        <v>68433766.609999999</v>
      </c>
      <c r="S21" s="45">
        <f t="shared" si="21"/>
        <v>127032205.39</v>
      </c>
      <c r="T21" s="45">
        <f t="shared" si="22"/>
        <v>127032205.39</v>
      </c>
      <c r="U21" s="45">
        <v>68433766.609999999</v>
      </c>
      <c r="V21" s="45">
        <f t="shared" si="23"/>
        <v>0</v>
      </c>
      <c r="W21" s="45">
        <v>68433766.609999999</v>
      </c>
      <c r="X21" s="48">
        <f t="shared" si="24"/>
        <v>0</v>
      </c>
      <c r="Y21" s="54">
        <f t="shared" si="4"/>
        <v>0.3501057800996687</v>
      </c>
      <c r="Z21" s="54">
        <f t="shared" si="5"/>
        <v>0.3501057800996687</v>
      </c>
      <c r="AA21" s="54">
        <f t="shared" si="6"/>
        <v>0.3501057800996687</v>
      </c>
      <c r="AB21" s="54">
        <f t="shared" si="7"/>
        <v>1</v>
      </c>
      <c r="AC21" s="178">
        <f t="shared" si="8"/>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1"/>
        <v>0</v>
      </c>
      <c r="M22" s="46">
        <f t="shared" si="19"/>
        <v>3542096589</v>
      </c>
      <c r="N22" s="47">
        <f t="shared" si="2"/>
        <v>4.439269596937988E-4</v>
      </c>
      <c r="O22" s="45">
        <v>0</v>
      </c>
      <c r="P22" s="45">
        <v>3542096589</v>
      </c>
      <c r="Q22" s="45">
        <f t="shared" si="20"/>
        <v>0</v>
      </c>
      <c r="R22" s="45">
        <v>75865769.430000007</v>
      </c>
      <c r="S22" s="45">
        <f t="shared" si="21"/>
        <v>3466230819.5700002</v>
      </c>
      <c r="T22" s="45">
        <f t="shared" si="22"/>
        <v>3466230819.5700002</v>
      </c>
      <c r="U22" s="45">
        <v>75865769.430000007</v>
      </c>
      <c r="V22" s="45">
        <f t="shared" si="23"/>
        <v>0</v>
      </c>
      <c r="W22" s="45">
        <v>75865769.430000007</v>
      </c>
      <c r="X22" s="48">
        <f t="shared" si="24"/>
        <v>0</v>
      </c>
      <c r="Y22" s="54">
        <f t="shared" si="4"/>
        <v>2.1418323166455019E-2</v>
      </c>
      <c r="Z22" s="54">
        <f t="shared" si="5"/>
        <v>2.1418323166455019E-2</v>
      </c>
      <c r="AA22" s="54">
        <f t="shared" si="6"/>
        <v>2.1418323166455019E-2</v>
      </c>
      <c r="AB22" s="54">
        <f t="shared" si="7"/>
        <v>1</v>
      </c>
      <c r="AC22" s="178">
        <f t="shared" si="8"/>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1"/>
        <v>0</v>
      </c>
      <c r="M23" s="46">
        <f t="shared" si="19"/>
        <v>2538628628</v>
      </c>
      <c r="N23" s="47">
        <f t="shared" si="2"/>
        <v>3.1816345497733678E-4</v>
      </c>
      <c r="O23" s="45">
        <v>0</v>
      </c>
      <c r="P23" s="45">
        <v>2538628628</v>
      </c>
      <c r="Q23" s="45">
        <f t="shared" si="20"/>
        <v>0</v>
      </c>
      <c r="R23" s="45">
        <v>1054463162.04</v>
      </c>
      <c r="S23" s="45">
        <f t="shared" si="21"/>
        <v>1484165465.96</v>
      </c>
      <c r="T23" s="45">
        <f t="shared" si="22"/>
        <v>1484165465.96</v>
      </c>
      <c r="U23" s="45">
        <v>1054463162.04</v>
      </c>
      <c r="V23" s="45">
        <f t="shared" si="23"/>
        <v>0</v>
      </c>
      <c r="W23" s="45">
        <v>1054463162.04</v>
      </c>
      <c r="X23" s="48">
        <f t="shared" si="24"/>
        <v>0</v>
      </c>
      <c r="Y23" s="54">
        <f t="shared" si="4"/>
        <v>0.41536723820479976</v>
      </c>
      <c r="Z23" s="54">
        <f t="shared" si="5"/>
        <v>0.41536723820479976</v>
      </c>
      <c r="AA23" s="54">
        <f t="shared" si="6"/>
        <v>0.41536723820479976</v>
      </c>
      <c r="AB23" s="54">
        <f t="shared" si="7"/>
        <v>1</v>
      </c>
      <c r="AC23" s="178">
        <f t="shared" si="8"/>
        <v>1</v>
      </c>
    </row>
    <row r="24" spans="1:29" ht="42" customHeight="1" x14ac:dyDescent="0.25">
      <c r="A24" s="113" t="s">
        <v>68</v>
      </c>
      <c r="B24" s="32" t="s">
        <v>41</v>
      </c>
      <c r="C24" s="32">
        <v>20</v>
      </c>
      <c r="D24" s="32" t="s">
        <v>38</v>
      </c>
      <c r="E24" s="39" t="s">
        <v>69</v>
      </c>
      <c r="F24" s="40">
        <f t="shared" ref="F24:K24" si="25">SUM(F25:F31)</f>
        <v>16155620000</v>
      </c>
      <c r="G24" s="40">
        <f t="shared" si="25"/>
        <v>0</v>
      </c>
      <c r="H24" s="40">
        <f t="shared" si="25"/>
        <v>0</v>
      </c>
      <c r="I24" s="40">
        <f t="shared" si="25"/>
        <v>0</v>
      </c>
      <c r="J24" s="40">
        <f t="shared" si="25"/>
        <v>0</v>
      </c>
      <c r="K24" s="40">
        <f t="shared" si="25"/>
        <v>0</v>
      </c>
      <c r="L24" s="59">
        <f t="shared" si="1"/>
        <v>0</v>
      </c>
      <c r="M24" s="41">
        <f>SUM(M25:M31)</f>
        <v>16155620000</v>
      </c>
      <c r="N24" s="318">
        <f t="shared" si="2"/>
        <v>2.0247655839879552E-3</v>
      </c>
      <c r="O24" s="40">
        <f t="shared" ref="O24:X24" si="26">SUM(O25:O31)</f>
        <v>0</v>
      </c>
      <c r="P24" s="40">
        <f t="shared" si="26"/>
        <v>16155620000</v>
      </c>
      <c r="Q24" s="40">
        <f t="shared" si="26"/>
        <v>0</v>
      </c>
      <c r="R24" s="40">
        <f t="shared" si="26"/>
        <v>10151013732.83</v>
      </c>
      <c r="S24" s="40">
        <f t="shared" si="26"/>
        <v>6004606267.1700001</v>
      </c>
      <c r="T24" s="40">
        <f t="shared" si="26"/>
        <v>6004606267.1700001</v>
      </c>
      <c r="U24" s="40">
        <f t="shared" si="26"/>
        <v>8982795277.8299999</v>
      </c>
      <c r="V24" s="40">
        <f t="shared" si="26"/>
        <v>1168218454.9999998</v>
      </c>
      <c r="W24" s="40">
        <f t="shared" si="26"/>
        <v>8958180077.8299999</v>
      </c>
      <c r="X24" s="40">
        <f t="shared" si="26"/>
        <v>24615200</v>
      </c>
      <c r="Y24" s="176">
        <f t="shared" si="4"/>
        <v>0.62832709192404868</v>
      </c>
      <c r="Z24" s="176">
        <f t="shared" si="5"/>
        <v>0.55601674697906978</v>
      </c>
      <c r="AA24" s="176">
        <f t="shared" si="6"/>
        <v>0.55449311619300279</v>
      </c>
      <c r="AB24" s="176">
        <f t="shared" si="7"/>
        <v>0.88491607973873632</v>
      </c>
      <c r="AC24" s="177">
        <f t="shared" si="8"/>
        <v>0.99725973939751789</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1"/>
        <v>0</v>
      </c>
      <c r="M25" s="46">
        <f t="shared" ref="M25:M31" si="27">+F25+L25</f>
        <v>4723382773</v>
      </c>
      <c r="N25" s="47">
        <f t="shared" si="2"/>
        <v>5.9197622120178576E-4</v>
      </c>
      <c r="O25" s="45">
        <v>0</v>
      </c>
      <c r="P25" s="45">
        <v>4723382773</v>
      </c>
      <c r="Q25" s="45">
        <f t="shared" ref="Q25:Q31" si="28">M25-P25</f>
        <v>0</v>
      </c>
      <c r="R25" s="45">
        <v>3038672232.0599999</v>
      </c>
      <c r="S25" s="45">
        <f t="shared" ref="S25:S31" si="29">+M25-R25</f>
        <v>1684710540.9400001</v>
      </c>
      <c r="T25" s="45">
        <f t="shared" ref="T25:T31" si="30">P25-R25</f>
        <v>1684710540.9400001</v>
      </c>
      <c r="U25" s="45">
        <v>2664209732.0599999</v>
      </c>
      <c r="V25" s="45">
        <f t="shared" ref="V25:V31" si="31">+R25-U25</f>
        <v>374462500</v>
      </c>
      <c r="W25" s="45">
        <v>2664209732.0599999</v>
      </c>
      <c r="X25" s="48">
        <f t="shared" ref="X25:X31" si="32">+U25-W25</f>
        <v>0</v>
      </c>
      <c r="Y25" s="54">
        <f t="shared" si="4"/>
        <v>0.64332542546197746</v>
      </c>
      <c r="Z25" s="54">
        <f t="shared" si="5"/>
        <v>0.56404696805206389</v>
      </c>
      <c r="AA25" s="54">
        <f t="shared" si="6"/>
        <v>0.56404696805206389</v>
      </c>
      <c r="AB25" s="54">
        <f t="shared" si="7"/>
        <v>0.87676772241205447</v>
      </c>
      <c r="AC25" s="178">
        <f t="shared" si="8"/>
        <v>1</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1"/>
        <v>0</v>
      </c>
      <c r="M26" s="46">
        <f t="shared" si="27"/>
        <v>3345735170</v>
      </c>
      <c r="N26" s="47">
        <f t="shared" si="2"/>
        <v>4.1931720511834836E-4</v>
      </c>
      <c r="O26" s="45">
        <v>0</v>
      </c>
      <c r="P26" s="45">
        <v>3345735170</v>
      </c>
      <c r="Q26" s="45">
        <f t="shared" si="28"/>
        <v>0</v>
      </c>
      <c r="R26" s="45">
        <v>2152384665.6500001</v>
      </c>
      <c r="S26" s="45">
        <f t="shared" si="29"/>
        <v>1193350504.3499999</v>
      </c>
      <c r="T26" s="45">
        <f t="shared" si="30"/>
        <v>1193350504.3499999</v>
      </c>
      <c r="U26" s="45">
        <v>1911753565.6500001</v>
      </c>
      <c r="V26" s="45">
        <f t="shared" si="31"/>
        <v>240631100</v>
      </c>
      <c r="W26" s="45">
        <v>1887138365.6500001</v>
      </c>
      <c r="X26" s="48">
        <f t="shared" si="32"/>
        <v>24615200</v>
      </c>
      <c r="Y26" s="54">
        <f t="shared" si="4"/>
        <v>0.64332188780201638</v>
      </c>
      <c r="Z26" s="54">
        <f t="shared" si="5"/>
        <v>0.57140014630924896</v>
      </c>
      <c r="AA26" s="54">
        <f t="shared" si="6"/>
        <v>0.56404295909947955</v>
      </c>
      <c r="AB26" s="54">
        <f t="shared" si="7"/>
        <v>0.88820255791623026</v>
      </c>
      <c r="AC26" s="178">
        <f t="shared" si="8"/>
        <v>0.98712428189371215</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1"/>
        <v>0</v>
      </c>
      <c r="M27" s="46">
        <f t="shared" si="27"/>
        <v>4185155210</v>
      </c>
      <c r="N27" s="47">
        <f t="shared" si="2"/>
        <v>5.245207694199222E-4</v>
      </c>
      <c r="O27" s="45">
        <v>0</v>
      </c>
      <c r="P27" s="45">
        <v>4185155210</v>
      </c>
      <c r="Q27" s="45">
        <f t="shared" si="28"/>
        <v>0</v>
      </c>
      <c r="R27" s="45">
        <v>2370884028.9699998</v>
      </c>
      <c r="S27" s="45">
        <f t="shared" si="29"/>
        <v>1814271181.0300002</v>
      </c>
      <c r="T27" s="45">
        <f t="shared" si="30"/>
        <v>1814271181.0300002</v>
      </c>
      <c r="U27" s="45">
        <v>2108884773.97</v>
      </c>
      <c r="V27" s="45">
        <f t="shared" si="31"/>
        <v>261999254.99999976</v>
      </c>
      <c r="W27" s="45">
        <v>2108884773.97</v>
      </c>
      <c r="X27" s="48">
        <f t="shared" si="32"/>
        <v>0</v>
      </c>
      <c r="Y27" s="54">
        <f t="shared" si="4"/>
        <v>0.56649847138405163</v>
      </c>
      <c r="Z27" s="54">
        <f t="shared" si="5"/>
        <v>0.50389643111228843</v>
      </c>
      <c r="AA27" s="54">
        <f t="shared" si="6"/>
        <v>0.50389643111228843</v>
      </c>
      <c r="AB27" s="54">
        <f t="shared" si="7"/>
        <v>0.88949301113061108</v>
      </c>
      <c r="AC27" s="178">
        <f t="shared" si="8"/>
        <v>1</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1"/>
        <v>0</v>
      </c>
      <c r="M28" s="46">
        <f t="shared" si="27"/>
        <v>1642600502</v>
      </c>
      <c r="N28" s="47">
        <f t="shared" si="2"/>
        <v>2.058652632762431E-4</v>
      </c>
      <c r="O28" s="45">
        <v>0</v>
      </c>
      <c r="P28" s="45">
        <v>1642600502</v>
      </c>
      <c r="Q28" s="45">
        <f t="shared" si="28"/>
        <v>0</v>
      </c>
      <c r="R28" s="45">
        <v>1090575567.47</v>
      </c>
      <c r="S28" s="45">
        <f t="shared" si="29"/>
        <v>552024934.52999997</v>
      </c>
      <c r="T28" s="45">
        <f t="shared" si="30"/>
        <v>552024934.52999997</v>
      </c>
      <c r="U28" s="45">
        <v>968531467.47000003</v>
      </c>
      <c r="V28" s="45">
        <f t="shared" si="31"/>
        <v>122044100</v>
      </c>
      <c r="W28" s="45">
        <v>968531467.47000003</v>
      </c>
      <c r="X28" s="48">
        <f t="shared" si="32"/>
        <v>0</v>
      </c>
      <c r="Y28" s="54">
        <f t="shared" si="4"/>
        <v>0.66393232325336282</v>
      </c>
      <c r="Z28" s="54">
        <f t="shared" si="5"/>
        <v>0.58963300345442127</v>
      </c>
      <c r="AA28" s="54">
        <f t="shared" si="6"/>
        <v>0.58963300345442127</v>
      </c>
      <c r="AB28" s="54">
        <f t="shared" si="7"/>
        <v>0.88809202806264298</v>
      </c>
      <c r="AC28" s="178">
        <f t="shared" si="8"/>
        <v>1</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1"/>
        <v>0</v>
      </c>
      <c r="M29" s="46">
        <f t="shared" si="27"/>
        <v>205484375</v>
      </c>
      <c r="N29" s="47">
        <f t="shared" si="2"/>
        <v>2.5753124333654482E-5</v>
      </c>
      <c r="O29" s="45">
        <v>0</v>
      </c>
      <c r="P29" s="45">
        <v>205484375</v>
      </c>
      <c r="Q29" s="45">
        <f t="shared" si="28"/>
        <v>0</v>
      </c>
      <c r="R29" s="45">
        <v>135234210.72999999</v>
      </c>
      <c r="S29" s="45">
        <f t="shared" si="29"/>
        <v>70250164.270000011</v>
      </c>
      <c r="T29" s="45">
        <f t="shared" si="30"/>
        <v>70250164.270000011</v>
      </c>
      <c r="U29" s="45">
        <v>118712510.73</v>
      </c>
      <c r="V29" s="45">
        <f t="shared" si="31"/>
        <v>16521699.999999985</v>
      </c>
      <c r="W29" s="45">
        <v>118712510.73</v>
      </c>
      <c r="X29" s="48">
        <f t="shared" si="32"/>
        <v>0</v>
      </c>
      <c r="Y29" s="54">
        <f t="shared" si="4"/>
        <v>0.65812405799711038</v>
      </c>
      <c r="Z29" s="54">
        <f t="shared" si="5"/>
        <v>0.57772037766861839</v>
      </c>
      <c r="AA29" s="54">
        <f t="shared" si="6"/>
        <v>0.57772037766861839</v>
      </c>
      <c r="AB29" s="54">
        <f t="shared" si="7"/>
        <v>0.87782899082402932</v>
      </c>
      <c r="AC29" s="178">
        <f t="shared" si="8"/>
        <v>1</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1"/>
        <v>0</v>
      </c>
      <c r="M30" s="46">
        <f t="shared" si="27"/>
        <v>1231955838</v>
      </c>
      <c r="N30" s="47">
        <f t="shared" si="2"/>
        <v>1.5439963194080085E-4</v>
      </c>
      <c r="O30" s="45">
        <v>0</v>
      </c>
      <c r="P30" s="45">
        <v>1231955838</v>
      </c>
      <c r="Q30" s="45">
        <f t="shared" si="28"/>
        <v>0</v>
      </c>
      <c r="R30" s="45">
        <v>817953032.94000006</v>
      </c>
      <c r="S30" s="45">
        <f t="shared" si="29"/>
        <v>414002805.05999994</v>
      </c>
      <c r="T30" s="45">
        <f t="shared" si="30"/>
        <v>414002805.05999994</v>
      </c>
      <c r="U30" s="45">
        <v>726417732.94000006</v>
      </c>
      <c r="V30" s="45">
        <f t="shared" si="31"/>
        <v>91535300</v>
      </c>
      <c r="W30" s="45">
        <v>726417732.94000006</v>
      </c>
      <c r="X30" s="48">
        <f t="shared" si="32"/>
        <v>0</v>
      </c>
      <c r="Y30" s="54">
        <f t="shared" si="4"/>
        <v>0.66394671603480004</v>
      </c>
      <c r="Z30" s="54">
        <f t="shared" si="5"/>
        <v>0.58964591954797008</v>
      </c>
      <c r="AA30" s="54">
        <f t="shared" si="6"/>
        <v>0.58964591954797008</v>
      </c>
      <c r="AB30" s="54">
        <f t="shared" si="7"/>
        <v>0.88809222985457836</v>
      </c>
      <c r="AC30" s="178">
        <f t="shared" si="8"/>
        <v>1</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1"/>
        <v>0</v>
      </c>
      <c r="M31" s="46">
        <f t="shared" si="27"/>
        <v>821306132</v>
      </c>
      <c r="N31" s="47">
        <f t="shared" si="2"/>
        <v>1.0293336869720066E-4</v>
      </c>
      <c r="O31" s="45">
        <v>0</v>
      </c>
      <c r="P31" s="45">
        <v>821306132</v>
      </c>
      <c r="Q31" s="45">
        <f t="shared" si="28"/>
        <v>0</v>
      </c>
      <c r="R31" s="45">
        <v>545309995.00999999</v>
      </c>
      <c r="S31" s="45">
        <f t="shared" si="29"/>
        <v>275996136.99000001</v>
      </c>
      <c r="T31" s="45">
        <f t="shared" si="30"/>
        <v>275996136.99000001</v>
      </c>
      <c r="U31" s="45">
        <v>484285495.00999999</v>
      </c>
      <c r="V31" s="45">
        <f t="shared" si="31"/>
        <v>61024500</v>
      </c>
      <c r="W31" s="45">
        <v>484285495.00999999</v>
      </c>
      <c r="X31" s="48">
        <f t="shared" si="32"/>
        <v>0</v>
      </c>
      <c r="Y31" s="54">
        <f t="shared" si="4"/>
        <v>0.66395461297980418</v>
      </c>
      <c r="Z31" s="54">
        <f t="shared" si="5"/>
        <v>0.58965284215118952</v>
      </c>
      <c r="AA31" s="54">
        <f t="shared" si="6"/>
        <v>0.58965284215118952</v>
      </c>
      <c r="AB31" s="54">
        <f t="shared" si="7"/>
        <v>0.88809209338097517</v>
      </c>
      <c r="AC31" s="178">
        <f t="shared" si="8"/>
        <v>1</v>
      </c>
    </row>
    <row r="32" spans="1:29" ht="48" customHeight="1" x14ac:dyDescent="0.25">
      <c r="A32" s="113" t="s">
        <v>84</v>
      </c>
      <c r="B32" s="32" t="s">
        <v>41</v>
      </c>
      <c r="C32" s="32">
        <v>20</v>
      </c>
      <c r="D32" s="32" t="s">
        <v>38</v>
      </c>
      <c r="E32" s="39" t="s">
        <v>85</v>
      </c>
      <c r="F32" s="40">
        <f t="shared" ref="F32:K32" si="33">+F33+F37+F38</f>
        <v>5485571000</v>
      </c>
      <c r="G32" s="40">
        <f t="shared" si="33"/>
        <v>0</v>
      </c>
      <c r="H32" s="40">
        <f t="shared" si="33"/>
        <v>0</v>
      </c>
      <c r="I32" s="40">
        <f t="shared" si="33"/>
        <v>0</v>
      </c>
      <c r="J32" s="40">
        <f t="shared" si="33"/>
        <v>0</v>
      </c>
      <c r="K32" s="40">
        <f t="shared" si="33"/>
        <v>0</v>
      </c>
      <c r="L32" s="59">
        <f t="shared" si="1"/>
        <v>0</v>
      </c>
      <c r="M32" s="41">
        <f>+M33+M37+M38</f>
        <v>5485571000</v>
      </c>
      <c r="N32" s="318">
        <f t="shared" si="2"/>
        <v>6.8750040972258525E-4</v>
      </c>
      <c r="O32" s="40">
        <f t="shared" ref="O32:X32" si="34">+O33+O37+O38</f>
        <v>0</v>
      </c>
      <c r="P32" s="40">
        <f t="shared" si="34"/>
        <v>5485571000</v>
      </c>
      <c r="Q32" s="40">
        <f t="shared" si="34"/>
        <v>0</v>
      </c>
      <c r="R32" s="40">
        <f t="shared" si="34"/>
        <v>3223301371.4400001</v>
      </c>
      <c r="S32" s="40">
        <f t="shared" si="34"/>
        <v>2262269628.5599999</v>
      </c>
      <c r="T32" s="40">
        <f t="shared" si="34"/>
        <v>2262269628.5599999</v>
      </c>
      <c r="U32" s="40">
        <f t="shared" si="34"/>
        <v>3223301371.4400001</v>
      </c>
      <c r="V32" s="40">
        <f t="shared" si="34"/>
        <v>0</v>
      </c>
      <c r="W32" s="40">
        <f t="shared" si="34"/>
        <v>3223301371.4400001</v>
      </c>
      <c r="X32" s="40">
        <f t="shared" si="34"/>
        <v>0</v>
      </c>
      <c r="Y32" s="176">
        <f t="shared" si="4"/>
        <v>0.58759632706239695</v>
      </c>
      <c r="Z32" s="176">
        <f t="shared" si="5"/>
        <v>0.58759632706239695</v>
      </c>
      <c r="AA32" s="176">
        <f t="shared" si="6"/>
        <v>0.58759632706239695</v>
      </c>
      <c r="AB32" s="176">
        <f t="shared" si="7"/>
        <v>1</v>
      </c>
      <c r="AC32" s="177">
        <f t="shared" si="8"/>
        <v>1</v>
      </c>
    </row>
    <row r="33" spans="1:29" s="6" customFormat="1" ht="42" customHeight="1" x14ac:dyDescent="0.25">
      <c r="A33" s="113" t="s">
        <v>86</v>
      </c>
      <c r="B33" s="32" t="s">
        <v>41</v>
      </c>
      <c r="C33" s="32">
        <v>20</v>
      </c>
      <c r="D33" s="32" t="s">
        <v>38</v>
      </c>
      <c r="E33" s="39" t="s">
        <v>87</v>
      </c>
      <c r="F33" s="40">
        <f t="shared" ref="F33:K33" si="35">+F34+F35+F36</f>
        <v>2405455726</v>
      </c>
      <c r="G33" s="40">
        <f t="shared" si="35"/>
        <v>0</v>
      </c>
      <c r="H33" s="40">
        <f t="shared" si="35"/>
        <v>0</v>
      </c>
      <c r="I33" s="40">
        <f t="shared" si="35"/>
        <v>0</v>
      </c>
      <c r="J33" s="40">
        <f t="shared" si="35"/>
        <v>0</v>
      </c>
      <c r="K33" s="40">
        <f t="shared" si="35"/>
        <v>0</v>
      </c>
      <c r="L33" s="59">
        <f t="shared" si="1"/>
        <v>0</v>
      </c>
      <c r="M33" s="41">
        <f>+M34+M35+M36</f>
        <v>2405455726</v>
      </c>
      <c r="N33" s="318">
        <f t="shared" si="2"/>
        <v>3.0147304577673659E-4</v>
      </c>
      <c r="O33" s="40">
        <f t="shared" ref="O33:X33" si="36">+O34+O35+O36</f>
        <v>0</v>
      </c>
      <c r="P33" s="40">
        <f t="shared" si="36"/>
        <v>2405455726</v>
      </c>
      <c r="Q33" s="40">
        <f t="shared" si="36"/>
        <v>0</v>
      </c>
      <c r="R33" s="40">
        <f t="shared" si="36"/>
        <v>1625022450.4400001</v>
      </c>
      <c r="S33" s="40">
        <f t="shared" si="36"/>
        <v>780433275.56000006</v>
      </c>
      <c r="T33" s="40">
        <f t="shared" si="36"/>
        <v>780433275.56000006</v>
      </c>
      <c r="U33" s="40">
        <f t="shared" si="36"/>
        <v>1625022450.4400001</v>
      </c>
      <c r="V33" s="40">
        <f t="shared" si="36"/>
        <v>0</v>
      </c>
      <c r="W33" s="40">
        <f t="shared" si="36"/>
        <v>1625022450.4400001</v>
      </c>
      <c r="X33" s="40">
        <f t="shared" si="36"/>
        <v>0</v>
      </c>
      <c r="Y33" s="176">
        <f t="shared" si="4"/>
        <v>0.67555699856601725</v>
      </c>
      <c r="Z33" s="176">
        <f t="shared" si="5"/>
        <v>0.67555699856601725</v>
      </c>
      <c r="AA33" s="176">
        <f t="shared" si="6"/>
        <v>0.67555699856601725</v>
      </c>
      <c r="AB33" s="176">
        <f t="shared" si="7"/>
        <v>1</v>
      </c>
      <c r="AC33" s="177">
        <f t="shared" si="8"/>
        <v>1</v>
      </c>
    </row>
    <row r="34" spans="1:29" ht="42" customHeight="1" x14ac:dyDescent="0.25">
      <c r="A34" s="114" t="s">
        <v>88</v>
      </c>
      <c r="B34" s="43" t="s">
        <v>41</v>
      </c>
      <c r="C34" s="43">
        <v>20</v>
      </c>
      <c r="D34" s="43" t="s">
        <v>38</v>
      </c>
      <c r="E34" s="44" t="s">
        <v>89</v>
      </c>
      <c r="F34" s="45">
        <v>1189548954</v>
      </c>
      <c r="G34" s="45">
        <v>0</v>
      </c>
      <c r="H34" s="45">
        <v>0</v>
      </c>
      <c r="I34" s="45">
        <v>0</v>
      </c>
      <c r="J34" s="45">
        <v>0</v>
      </c>
      <c r="K34" s="45">
        <v>0</v>
      </c>
      <c r="L34" s="45">
        <f t="shared" si="1"/>
        <v>0</v>
      </c>
      <c r="M34" s="46">
        <f t="shared" ref="M34:M39" si="37">+F34+L34</f>
        <v>1189548954</v>
      </c>
      <c r="N34" s="47">
        <f t="shared" si="2"/>
        <v>1.4908482512760709E-4</v>
      </c>
      <c r="O34" s="45">
        <v>0</v>
      </c>
      <c r="P34" s="45">
        <v>1189548954</v>
      </c>
      <c r="Q34" s="45">
        <f t="shared" ref="Q34:Q39" si="38">M34-P34</f>
        <v>0</v>
      </c>
      <c r="R34" s="45">
        <v>1103753136</v>
      </c>
      <c r="S34" s="45">
        <f t="shared" ref="S34:S39" si="39">+M34-R34</f>
        <v>85795818</v>
      </c>
      <c r="T34" s="45">
        <f t="shared" ref="T34:T39" si="40">P34-R34</f>
        <v>85795818</v>
      </c>
      <c r="U34" s="45">
        <v>1103753136</v>
      </c>
      <c r="V34" s="45">
        <f t="shared" ref="V34:V39" si="41">+R34-U34</f>
        <v>0</v>
      </c>
      <c r="W34" s="45">
        <v>1103753136</v>
      </c>
      <c r="X34" s="48">
        <f t="shared" ref="X34:X39" si="42">+U34-W34</f>
        <v>0</v>
      </c>
      <c r="Y34" s="54">
        <f t="shared" si="4"/>
        <v>0.92787533652019838</v>
      </c>
      <c r="Z34" s="54">
        <f t="shared" si="5"/>
        <v>0.92787533652019838</v>
      </c>
      <c r="AA34" s="54">
        <f t="shared" si="6"/>
        <v>0.92787533652019838</v>
      </c>
      <c r="AB34" s="54">
        <f t="shared" si="7"/>
        <v>1</v>
      </c>
      <c r="AC34" s="178">
        <f t="shared" si="8"/>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1"/>
        <v>0</v>
      </c>
      <c r="M35" s="46">
        <f t="shared" si="37"/>
        <v>981930367</v>
      </c>
      <c r="N35" s="47">
        <f t="shared" si="2"/>
        <v>1.230642224176022E-4</v>
      </c>
      <c r="O35" s="45">
        <v>0</v>
      </c>
      <c r="P35" s="45">
        <v>981930367</v>
      </c>
      <c r="Q35" s="45">
        <f t="shared" si="38"/>
        <v>0</v>
      </c>
      <c r="R35" s="45">
        <v>400053607.04000002</v>
      </c>
      <c r="S35" s="45">
        <f t="shared" si="39"/>
        <v>581876759.96000004</v>
      </c>
      <c r="T35" s="45">
        <f t="shared" si="40"/>
        <v>581876759.96000004</v>
      </c>
      <c r="U35" s="45">
        <v>400053607.04000002</v>
      </c>
      <c r="V35" s="45">
        <f t="shared" si="41"/>
        <v>0</v>
      </c>
      <c r="W35" s="45">
        <v>400053607.04000002</v>
      </c>
      <c r="X35" s="48">
        <f t="shared" si="42"/>
        <v>0</v>
      </c>
      <c r="Y35" s="54">
        <f t="shared" si="4"/>
        <v>0.40741545478652053</v>
      </c>
      <c r="Z35" s="54">
        <f t="shared" si="5"/>
        <v>0.40741545478652053</v>
      </c>
      <c r="AA35" s="54">
        <f t="shared" si="6"/>
        <v>0.40741545478652053</v>
      </c>
      <c r="AB35" s="54">
        <f t="shared" si="7"/>
        <v>1</v>
      </c>
      <c r="AC35" s="178">
        <f t="shared" si="8"/>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1"/>
        <v>0</v>
      </c>
      <c r="M36" s="46">
        <f t="shared" si="37"/>
        <v>233976405</v>
      </c>
      <c r="N36" s="52">
        <f t="shared" si="2"/>
        <v>2.9323998231527319E-5</v>
      </c>
      <c r="O36" s="45">
        <v>0</v>
      </c>
      <c r="P36" s="45">
        <v>233976405</v>
      </c>
      <c r="Q36" s="45">
        <f t="shared" si="38"/>
        <v>0</v>
      </c>
      <c r="R36" s="45">
        <v>121215707.40000001</v>
      </c>
      <c r="S36" s="45">
        <f t="shared" si="39"/>
        <v>112760697.59999999</v>
      </c>
      <c r="T36" s="45">
        <f t="shared" si="40"/>
        <v>112760697.59999999</v>
      </c>
      <c r="U36" s="45">
        <v>121215707.40000001</v>
      </c>
      <c r="V36" s="45">
        <f t="shared" si="41"/>
        <v>0</v>
      </c>
      <c r="W36" s="45">
        <v>121215707.40000001</v>
      </c>
      <c r="X36" s="48">
        <f t="shared" si="42"/>
        <v>0</v>
      </c>
      <c r="Y36" s="54">
        <f t="shared" si="4"/>
        <v>0.51806808212135746</v>
      </c>
      <c r="Z36" s="54">
        <f t="shared" si="5"/>
        <v>0.51806808212135746</v>
      </c>
      <c r="AA36" s="54">
        <f t="shared" si="6"/>
        <v>0.51806808212135746</v>
      </c>
      <c r="AB36" s="54">
        <f t="shared" si="7"/>
        <v>1</v>
      </c>
      <c r="AC36" s="178">
        <f t="shared" si="8"/>
        <v>1</v>
      </c>
    </row>
    <row r="37" spans="1:29" ht="42" customHeight="1" x14ac:dyDescent="0.25">
      <c r="A37" s="114" t="s">
        <v>94</v>
      </c>
      <c r="B37" s="43" t="s">
        <v>41</v>
      </c>
      <c r="C37" s="43">
        <v>20</v>
      </c>
      <c r="D37" s="43" t="s">
        <v>38</v>
      </c>
      <c r="E37" s="44" t="s">
        <v>95</v>
      </c>
      <c r="F37" s="45">
        <v>2942173082</v>
      </c>
      <c r="G37" s="45">
        <v>0</v>
      </c>
      <c r="H37" s="45">
        <v>0</v>
      </c>
      <c r="I37" s="45">
        <v>0</v>
      </c>
      <c r="J37" s="45">
        <v>0</v>
      </c>
      <c r="K37" s="45">
        <v>0</v>
      </c>
      <c r="L37" s="45">
        <f t="shared" si="1"/>
        <v>0</v>
      </c>
      <c r="M37" s="46">
        <f t="shared" si="37"/>
        <v>2942173082</v>
      </c>
      <c r="N37" s="47">
        <f t="shared" si="2"/>
        <v>3.6873922502320383E-4</v>
      </c>
      <c r="O37" s="45">
        <v>0</v>
      </c>
      <c r="P37" s="45">
        <v>2942173082</v>
      </c>
      <c r="Q37" s="45">
        <f t="shared" si="38"/>
        <v>0</v>
      </c>
      <c r="R37" s="45">
        <v>1531745956</v>
      </c>
      <c r="S37" s="45">
        <f t="shared" si="39"/>
        <v>1410427126</v>
      </c>
      <c r="T37" s="45">
        <f t="shared" si="40"/>
        <v>1410427126</v>
      </c>
      <c r="U37" s="45">
        <v>1531745956</v>
      </c>
      <c r="V37" s="45">
        <f t="shared" si="41"/>
        <v>0</v>
      </c>
      <c r="W37" s="45">
        <v>1531745956</v>
      </c>
      <c r="X37" s="48">
        <f t="shared" si="42"/>
        <v>0</v>
      </c>
      <c r="Y37" s="54">
        <f t="shared" si="4"/>
        <v>0.52061721500040559</v>
      </c>
      <c r="Z37" s="54">
        <f t="shared" si="5"/>
        <v>0.52061721500040559</v>
      </c>
      <c r="AA37" s="54">
        <f t="shared" si="6"/>
        <v>0.52061721500040559</v>
      </c>
      <c r="AB37" s="54">
        <f t="shared" si="7"/>
        <v>1</v>
      </c>
      <c r="AC37" s="178">
        <f t="shared" si="8"/>
        <v>1</v>
      </c>
    </row>
    <row r="38" spans="1:29" ht="42" customHeight="1" x14ac:dyDescent="0.25">
      <c r="A38" s="114" t="s">
        <v>96</v>
      </c>
      <c r="B38" s="43" t="s">
        <v>41</v>
      </c>
      <c r="C38" s="43">
        <v>20</v>
      </c>
      <c r="D38" s="43" t="s">
        <v>38</v>
      </c>
      <c r="E38" s="44" t="s">
        <v>97</v>
      </c>
      <c r="F38" s="45">
        <v>137942192</v>
      </c>
      <c r="G38" s="45">
        <v>0</v>
      </c>
      <c r="H38" s="45">
        <v>0</v>
      </c>
      <c r="I38" s="45">
        <v>0</v>
      </c>
      <c r="J38" s="45">
        <v>0</v>
      </c>
      <c r="K38" s="45">
        <v>0</v>
      </c>
      <c r="L38" s="45">
        <f t="shared" si="1"/>
        <v>0</v>
      </c>
      <c r="M38" s="46">
        <f t="shared" si="37"/>
        <v>137942192</v>
      </c>
      <c r="N38" s="52">
        <f t="shared" si="2"/>
        <v>1.7288138922644792E-5</v>
      </c>
      <c r="O38" s="45">
        <v>0</v>
      </c>
      <c r="P38" s="45">
        <v>137942192</v>
      </c>
      <c r="Q38" s="45">
        <f t="shared" si="38"/>
        <v>0</v>
      </c>
      <c r="R38" s="45">
        <v>66532965</v>
      </c>
      <c r="S38" s="45">
        <f t="shared" si="39"/>
        <v>71409227</v>
      </c>
      <c r="T38" s="45">
        <f t="shared" si="40"/>
        <v>71409227</v>
      </c>
      <c r="U38" s="45">
        <v>66532965</v>
      </c>
      <c r="V38" s="45">
        <f t="shared" si="41"/>
        <v>0</v>
      </c>
      <c r="W38" s="45">
        <v>66532965</v>
      </c>
      <c r="X38" s="48">
        <f t="shared" si="42"/>
        <v>0</v>
      </c>
      <c r="Y38" s="54">
        <f t="shared" si="4"/>
        <v>0.4823249800177164</v>
      </c>
      <c r="Z38" s="54">
        <f t="shared" si="5"/>
        <v>0.4823249800177164</v>
      </c>
      <c r="AA38" s="54">
        <f t="shared" si="6"/>
        <v>0.4823249800177164</v>
      </c>
      <c r="AB38" s="54">
        <f t="shared" si="7"/>
        <v>1</v>
      </c>
      <c r="AC38" s="178">
        <f t="shared" si="8"/>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1"/>
        <v>0</v>
      </c>
      <c r="M39" s="41">
        <f t="shared" si="37"/>
        <v>7134940000</v>
      </c>
      <c r="N39" s="318">
        <f t="shared" si="2"/>
        <v>8.9421396119858116E-4</v>
      </c>
      <c r="O39" s="59">
        <v>7134940000</v>
      </c>
      <c r="P39" s="59">
        <v>0</v>
      </c>
      <c r="Q39" s="59">
        <f t="shared" si="38"/>
        <v>7134940000</v>
      </c>
      <c r="R39" s="60">
        <v>0</v>
      </c>
      <c r="S39" s="59">
        <f t="shared" si="39"/>
        <v>7134940000</v>
      </c>
      <c r="T39" s="59">
        <f t="shared" si="40"/>
        <v>0</v>
      </c>
      <c r="U39" s="60">
        <v>0</v>
      </c>
      <c r="V39" s="59">
        <f t="shared" si="41"/>
        <v>0</v>
      </c>
      <c r="W39" s="60">
        <v>0</v>
      </c>
      <c r="X39" s="61">
        <f t="shared" si="42"/>
        <v>0</v>
      </c>
      <c r="Y39" s="176">
        <f t="shared" si="4"/>
        <v>0</v>
      </c>
      <c r="Z39" s="176">
        <f t="shared" si="5"/>
        <v>0</v>
      </c>
      <c r="AA39" s="176">
        <f t="shared" si="6"/>
        <v>0</v>
      </c>
      <c r="AB39" s="176" t="s">
        <v>40</v>
      </c>
      <c r="AC39" s="177" t="s">
        <v>40</v>
      </c>
    </row>
    <row r="40" spans="1:29" ht="42" customHeight="1" x14ac:dyDescent="0.25">
      <c r="A40" s="113" t="s">
        <v>100</v>
      </c>
      <c r="B40" s="32" t="s">
        <v>41</v>
      </c>
      <c r="C40" s="32">
        <v>20</v>
      </c>
      <c r="D40" s="32" t="s">
        <v>38</v>
      </c>
      <c r="E40" s="39" t="s">
        <v>101</v>
      </c>
      <c r="F40" s="59">
        <f t="shared" ref="F40:K40" si="43">+F41+F48</f>
        <v>22397242000</v>
      </c>
      <c r="G40" s="59">
        <f t="shared" si="43"/>
        <v>0</v>
      </c>
      <c r="H40" s="59">
        <f t="shared" si="43"/>
        <v>0</v>
      </c>
      <c r="I40" s="59">
        <f t="shared" si="43"/>
        <v>0</v>
      </c>
      <c r="J40" s="59">
        <f t="shared" si="43"/>
        <v>1272190975.3900001</v>
      </c>
      <c r="K40" s="59">
        <f t="shared" si="43"/>
        <v>1272190975.3899999</v>
      </c>
      <c r="L40" s="59">
        <f t="shared" si="1"/>
        <v>0</v>
      </c>
      <c r="M40" s="59">
        <f>+M41+M48</f>
        <v>22397242000</v>
      </c>
      <c r="N40" s="318">
        <f t="shared" si="2"/>
        <v>2.8070210105121045E-3</v>
      </c>
      <c r="O40" s="59">
        <f t="shared" ref="O40:X40" si="44">+O41+O48</f>
        <v>0</v>
      </c>
      <c r="P40" s="59">
        <f t="shared" si="44"/>
        <v>22308836109.170002</v>
      </c>
      <c r="Q40" s="59">
        <f t="shared" si="44"/>
        <v>88405890.830000073</v>
      </c>
      <c r="R40" s="59">
        <f t="shared" si="44"/>
        <v>21184432482.109997</v>
      </c>
      <c r="S40" s="59">
        <f t="shared" si="44"/>
        <v>1199272386.5799997</v>
      </c>
      <c r="T40" s="59">
        <f t="shared" si="44"/>
        <v>1124403627.0599995</v>
      </c>
      <c r="U40" s="59">
        <f t="shared" si="44"/>
        <v>12286866626.359999</v>
      </c>
      <c r="V40" s="59">
        <f t="shared" si="44"/>
        <v>8897565855.75</v>
      </c>
      <c r="W40" s="59">
        <f t="shared" si="44"/>
        <v>12156048765.229998</v>
      </c>
      <c r="X40" s="59">
        <f t="shared" si="44"/>
        <v>130817861.13000005</v>
      </c>
      <c r="Y40" s="176">
        <f t="shared" si="4"/>
        <v>0.94585005073883632</v>
      </c>
      <c r="Z40" s="176">
        <f t="shared" si="5"/>
        <v>0.54858837647778236</v>
      </c>
      <c r="AA40" s="176">
        <f t="shared" si="6"/>
        <v>0.54274757424284636</v>
      </c>
      <c r="AB40" s="176">
        <f t="shared" ref="AB40:AB45" si="45">+U40/R40</f>
        <v>0.5799950806676607</v>
      </c>
      <c r="AC40" s="177">
        <f t="shared" ref="AC40:AC45" si="46">+W40/U40</f>
        <v>0.9893530331932352</v>
      </c>
    </row>
    <row r="41" spans="1:29" ht="42" customHeight="1" x14ac:dyDescent="0.25">
      <c r="A41" s="113" t="s">
        <v>102</v>
      </c>
      <c r="B41" s="32" t="s">
        <v>41</v>
      </c>
      <c r="C41" s="32">
        <v>20</v>
      </c>
      <c r="D41" s="32" t="s">
        <v>38</v>
      </c>
      <c r="E41" s="39" t="s">
        <v>103</v>
      </c>
      <c r="F41" s="62">
        <f t="shared" ref="F41:K41" si="47">+F42</f>
        <v>128000000</v>
      </c>
      <c r="G41" s="62">
        <f t="shared" si="47"/>
        <v>0</v>
      </c>
      <c r="H41" s="62">
        <f t="shared" si="47"/>
        <v>0</v>
      </c>
      <c r="I41" s="62">
        <f t="shared" si="47"/>
        <v>0</v>
      </c>
      <c r="J41" s="62">
        <f t="shared" si="47"/>
        <v>24520000</v>
      </c>
      <c r="K41" s="62">
        <f t="shared" si="47"/>
        <v>3048572</v>
      </c>
      <c r="L41" s="59">
        <f t="shared" si="1"/>
        <v>21471428</v>
      </c>
      <c r="M41" s="62">
        <f>+M42</f>
        <v>149471428</v>
      </c>
      <c r="N41" s="319">
        <f t="shared" si="2"/>
        <v>1.8733085031953811E-5</v>
      </c>
      <c r="O41" s="62">
        <f t="shared" ref="O41:X41" si="48">+O42</f>
        <v>0</v>
      </c>
      <c r="P41" s="62">
        <f t="shared" si="48"/>
        <v>147471428</v>
      </c>
      <c r="Q41" s="62">
        <f t="shared" si="48"/>
        <v>2000000</v>
      </c>
      <c r="R41" s="62">
        <f t="shared" si="48"/>
        <v>125962028.39</v>
      </c>
      <c r="S41" s="62">
        <f t="shared" si="48"/>
        <v>23509399.609999999</v>
      </c>
      <c r="T41" s="62">
        <f t="shared" si="48"/>
        <v>21509399.609999999</v>
      </c>
      <c r="U41" s="62">
        <f t="shared" si="48"/>
        <v>125962028.39</v>
      </c>
      <c r="V41" s="62">
        <f t="shared" si="48"/>
        <v>0</v>
      </c>
      <c r="W41" s="62">
        <f t="shared" si="48"/>
        <v>125962028.39</v>
      </c>
      <c r="X41" s="62">
        <f t="shared" si="48"/>
        <v>0</v>
      </c>
      <c r="Y41" s="176">
        <f t="shared" ref="Y41:Y73" si="49">+R41/M41</f>
        <v>0.84271643133027407</v>
      </c>
      <c r="Z41" s="176">
        <f t="shared" ref="Z41:Z73" si="50">+U41/M41</f>
        <v>0.84271643133027407</v>
      </c>
      <c r="AA41" s="176">
        <f t="shared" ref="AA41:AA73" si="51">+W41/M41</f>
        <v>0.84271643133027407</v>
      </c>
      <c r="AB41" s="176">
        <f t="shared" si="45"/>
        <v>1</v>
      </c>
      <c r="AC41" s="177">
        <f t="shared" si="46"/>
        <v>1</v>
      </c>
    </row>
    <row r="42" spans="1:29" ht="42" customHeight="1" x14ac:dyDescent="0.25">
      <c r="A42" s="113" t="s">
        <v>104</v>
      </c>
      <c r="B42" s="32" t="s">
        <v>41</v>
      </c>
      <c r="C42" s="32">
        <v>20</v>
      </c>
      <c r="D42" s="32" t="s">
        <v>38</v>
      </c>
      <c r="E42" s="39" t="s">
        <v>105</v>
      </c>
      <c r="F42" s="59">
        <f t="shared" ref="F42:K42" si="52">+F45+F43</f>
        <v>128000000</v>
      </c>
      <c r="G42" s="59">
        <f t="shared" si="52"/>
        <v>0</v>
      </c>
      <c r="H42" s="59">
        <f t="shared" si="52"/>
        <v>0</v>
      </c>
      <c r="I42" s="59">
        <f t="shared" si="52"/>
        <v>0</v>
      </c>
      <c r="J42" s="59">
        <f t="shared" si="52"/>
        <v>24520000</v>
      </c>
      <c r="K42" s="59">
        <f t="shared" si="52"/>
        <v>3048572</v>
      </c>
      <c r="L42" s="59">
        <f t="shared" si="1"/>
        <v>21471428</v>
      </c>
      <c r="M42" s="59">
        <f>+M45+M43</f>
        <v>149471428</v>
      </c>
      <c r="N42" s="319">
        <f t="shared" si="2"/>
        <v>1.8733085031953811E-5</v>
      </c>
      <c r="O42" s="59">
        <f t="shared" ref="O42:X42" si="53">+O45+O43</f>
        <v>0</v>
      </c>
      <c r="P42" s="59">
        <f t="shared" si="53"/>
        <v>147471428</v>
      </c>
      <c r="Q42" s="59">
        <f t="shared" si="53"/>
        <v>2000000</v>
      </c>
      <c r="R42" s="59">
        <f t="shared" si="53"/>
        <v>125962028.39</v>
      </c>
      <c r="S42" s="59">
        <f t="shared" si="53"/>
        <v>23509399.609999999</v>
      </c>
      <c r="T42" s="59">
        <f t="shared" si="53"/>
        <v>21509399.609999999</v>
      </c>
      <c r="U42" s="59">
        <f t="shared" si="53"/>
        <v>125962028.39</v>
      </c>
      <c r="V42" s="59">
        <f t="shared" si="53"/>
        <v>0</v>
      </c>
      <c r="W42" s="59">
        <f t="shared" si="53"/>
        <v>125962028.39</v>
      </c>
      <c r="X42" s="59">
        <f t="shared" si="53"/>
        <v>0</v>
      </c>
      <c r="Y42" s="176">
        <f t="shared" si="49"/>
        <v>0.84271643133027407</v>
      </c>
      <c r="Z42" s="176">
        <f t="shared" si="50"/>
        <v>0.84271643133027407</v>
      </c>
      <c r="AA42" s="176">
        <f t="shared" si="51"/>
        <v>0.84271643133027407</v>
      </c>
      <c r="AB42" s="176">
        <f t="shared" si="45"/>
        <v>1</v>
      </c>
      <c r="AC42" s="177">
        <f t="shared" si="46"/>
        <v>1</v>
      </c>
    </row>
    <row r="43" spans="1:29" ht="42" customHeight="1" x14ac:dyDescent="0.25">
      <c r="A43" s="113" t="s">
        <v>106</v>
      </c>
      <c r="B43" s="32" t="s">
        <v>41</v>
      </c>
      <c r="C43" s="32">
        <v>20</v>
      </c>
      <c r="D43" s="32" t="s">
        <v>38</v>
      </c>
      <c r="E43" s="39" t="s">
        <v>107</v>
      </c>
      <c r="F43" s="59">
        <f t="shared" ref="F43:K43" si="54">+F44</f>
        <v>125000000</v>
      </c>
      <c r="G43" s="59">
        <f t="shared" si="54"/>
        <v>0</v>
      </c>
      <c r="H43" s="59">
        <f t="shared" si="54"/>
        <v>0</v>
      </c>
      <c r="I43" s="59">
        <f t="shared" si="54"/>
        <v>0</v>
      </c>
      <c r="J43" s="59">
        <f t="shared" si="54"/>
        <v>20000</v>
      </c>
      <c r="K43" s="59">
        <f t="shared" si="54"/>
        <v>48572</v>
      </c>
      <c r="L43" s="59">
        <f t="shared" si="1"/>
        <v>-28572</v>
      </c>
      <c r="M43" s="59">
        <f>+M44</f>
        <v>124971428</v>
      </c>
      <c r="N43" s="319">
        <f t="shared" si="2"/>
        <v>1.5662527739339544E-5</v>
      </c>
      <c r="O43" s="59">
        <f t="shared" ref="O43:X43" si="55">+O44</f>
        <v>0</v>
      </c>
      <c r="P43" s="59">
        <f t="shared" si="55"/>
        <v>124971428</v>
      </c>
      <c r="Q43" s="59">
        <f t="shared" si="55"/>
        <v>0</v>
      </c>
      <c r="R43" s="59">
        <f t="shared" si="55"/>
        <v>124962028.39</v>
      </c>
      <c r="S43" s="59">
        <f t="shared" si="55"/>
        <v>9399.609999999404</v>
      </c>
      <c r="T43" s="59">
        <f t="shared" si="55"/>
        <v>9399.609999999404</v>
      </c>
      <c r="U43" s="59">
        <f t="shared" si="55"/>
        <v>124962028.39</v>
      </c>
      <c r="V43" s="59">
        <f t="shared" si="55"/>
        <v>0</v>
      </c>
      <c r="W43" s="59">
        <f t="shared" si="55"/>
        <v>124962028.39</v>
      </c>
      <c r="X43" s="59">
        <f t="shared" si="55"/>
        <v>0</v>
      </c>
      <c r="Y43" s="176">
        <f t="shared" si="49"/>
        <v>0.99992478592786826</v>
      </c>
      <c r="Z43" s="176">
        <f t="shared" si="50"/>
        <v>0.99992478592786826</v>
      </c>
      <c r="AA43" s="176">
        <f t="shared" si="51"/>
        <v>0.99992478592786826</v>
      </c>
      <c r="AB43" s="176">
        <f t="shared" si="45"/>
        <v>1</v>
      </c>
      <c r="AC43" s="177">
        <f t="shared" si="46"/>
        <v>1</v>
      </c>
    </row>
    <row r="44" spans="1:29" ht="42" customHeight="1" x14ac:dyDescent="0.25">
      <c r="A44" s="114" t="s">
        <v>108</v>
      </c>
      <c r="B44" s="43" t="s">
        <v>41</v>
      </c>
      <c r="C44" s="43">
        <v>20</v>
      </c>
      <c r="D44" s="43" t="s">
        <v>38</v>
      </c>
      <c r="E44" s="44" t="s">
        <v>109</v>
      </c>
      <c r="F44" s="45">
        <v>125000000</v>
      </c>
      <c r="G44" s="45">
        <v>0</v>
      </c>
      <c r="H44" s="45">
        <v>0</v>
      </c>
      <c r="I44" s="45">
        <v>0</v>
      </c>
      <c r="J44" s="45">
        <v>20000</v>
      </c>
      <c r="K44" s="45">
        <v>48572</v>
      </c>
      <c r="L44" s="45">
        <f t="shared" si="1"/>
        <v>-28572</v>
      </c>
      <c r="M44" s="46">
        <f>+F44+L44</f>
        <v>124971428</v>
      </c>
      <c r="N44" s="52">
        <f t="shared" si="2"/>
        <v>1.5662527739339544E-5</v>
      </c>
      <c r="O44" s="45">
        <v>0</v>
      </c>
      <c r="P44" s="45">
        <v>124971428</v>
      </c>
      <c r="Q44" s="45">
        <f>M44-P44</f>
        <v>0</v>
      </c>
      <c r="R44" s="45">
        <v>124962028.39</v>
      </c>
      <c r="S44" s="45">
        <f>+M44-R44</f>
        <v>9399.609999999404</v>
      </c>
      <c r="T44" s="45">
        <f>P44-R44</f>
        <v>9399.609999999404</v>
      </c>
      <c r="U44" s="45">
        <v>124962028.39</v>
      </c>
      <c r="V44" s="45">
        <f>+R44-U44</f>
        <v>0</v>
      </c>
      <c r="W44" s="45">
        <v>124962028.39</v>
      </c>
      <c r="X44" s="48">
        <f>+U44-W44</f>
        <v>0</v>
      </c>
      <c r="Y44" s="54">
        <f t="shared" si="49"/>
        <v>0.99992478592786826</v>
      </c>
      <c r="Z44" s="54">
        <f t="shared" si="50"/>
        <v>0.99992478592786826</v>
      </c>
      <c r="AA44" s="54">
        <f t="shared" si="51"/>
        <v>0.99992478592786826</v>
      </c>
      <c r="AB44" s="54">
        <f t="shared" si="45"/>
        <v>1</v>
      </c>
      <c r="AC44" s="178">
        <f t="shared" si="46"/>
        <v>1</v>
      </c>
    </row>
    <row r="45" spans="1:29" ht="42" customHeight="1" x14ac:dyDescent="0.25">
      <c r="A45" s="113" t="s">
        <v>110</v>
      </c>
      <c r="B45" s="32" t="s">
        <v>41</v>
      </c>
      <c r="C45" s="32">
        <v>20</v>
      </c>
      <c r="D45" s="32" t="s">
        <v>38</v>
      </c>
      <c r="E45" s="39" t="s">
        <v>111</v>
      </c>
      <c r="F45" s="59">
        <f t="shared" ref="F45:K45" si="56">+F46+F47</f>
        <v>3000000</v>
      </c>
      <c r="G45" s="59">
        <f t="shared" si="56"/>
        <v>0</v>
      </c>
      <c r="H45" s="59">
        <f t="shared" si="56"/>
        <v>0</v>
      </c>
      <c r="I45" s="59">
        <f t="shared" si="56"/>
        <v>0</v>
      </c>
      <c r="J45" s="59">
        <f t="shared" si="56"/>
        <v>24500000</v>
      </c>
      <c r="K45" s="59">
        <f t="shared" si="56"/>
        <v>3000000</v>
      </c>
      <c r="L45" s="59">
        <f t="shared" si="1"/>
        <v>21500000</v>
      </c>
      <c r="M45" s="59">
        <f>+M46+M47</f>
        <v>24500000</v>
      </c>
      <c r="N45" s="320">
        <f t="shared" si="2"/>
        <v>3.0705572926142674E-6</v>
      </c>
      <c r="O45" s="59">
        <f t="shared" ref="O45:X45" si="57">+O46+O47</f>
        <v>0</v>
      </c>
      <c r="P45" s="59">
        <f t="shared" si="57"/>
        <v>22500000</v>
      </c>
      <c r="Q45" s="59">
        <f t="shared" si="57"/>
        <v>2000000</v>
      </c>
      <c r="R45" s="59">
        <f t="shared" si="57"/>
        <v>1000000</v>
      </c>
      <c r="S45" s="59">
        <f t="shared" si="57"/>
        <v>23500000</v>
      </c>
      <c r="T45" s="59">
        <f t="shared" si="57"/>
        <v>21500000</v>
      </c>
      <c r="U45" s="59">
        <f t="shared" si="57"/>
        <v>1000000</v>
      </c>
      <c r="V45" s="59">
        <f t="shared" si="57"/>
        <v>0</v>
      </c>
      <c r="W45" s="59">
        <f t="shared" si="57"/>
        <v>1000000</v>
      </c>
      <c r="X45" s="59">
        <f t="shared" si="57"/>
        <v>0</v>
      </c>
      <c r="Y45" s="176">
        <f t="shared" si="49"/>
        <v>4.0816326530612242E-2</v>
      </c>
      <c r="Z45" s="176">
        <f t="shared" si="50"/>
        <v>4.0816326530612242E-2</v>
      </c>
      <c r="AA45" s="176">
        <f t="shared" si="51"/>
        <v>4.0816326530612242E-2</v>
      </c>
      <c r="AB45" s="176">
        <f t="shared" si="45"/>
        <v>1</v>
      </c>
      <c r="AC45" s="177">
        <f t="shared" si="46"/>
        <v>1</v>
      </c>
    </row>
    <row r="46" spans="1:29" ht="42" customHeight="1" x14ac:dyDescent="0.25">
      <c r="A46" s="114" t="s">
        <v>367</v>
      </c>
      <c r="B46" s="43" t="s">
        <v>41</v>
      </c>
      <c r="C46" s="43">
        <v>20</v>
      </c>
      <c r="D46" s="43" t="s">
        <v>38</v>
      </c>
      <c r="E46" s="44" t="s">
        <v>368</v>
      </c>
      <c r="F46" s="45">
        <v>0</v>
      </c>
      <c r="G46" s="45">
        <v>0</v>
      </c>
      <c r="H46" s="45">
        <v>0</v>
      </c>
      <c r="I46" s="45">
        <v>0</v>
      </c>
      <c r="J46" s="45">
        <f>21500000+3000000</f>
        <v>24500000</v>
      </c>
      <c r="K46" s="45">
        <v>3000000</v>
      </c>
      <c r="L46" s="45">
        <f t="shared" si="1"/>
        <v>21500000</v>
      </c>
      <c r="M46" s="46">
        <f>+F46+L46</f>
        <v>21500000</v>
      </c>
      <c r="N46" s="50">
        <f t="shared" si="2"/>
        <v>2.6945706853553772E-6</v>
      </c>
      <c r="O46" s="45">
        <v>0</v>
      </c>
      <c r="P46" s="45">
        <v>21500000</v>
      </c>
      <c r="Q46" s="45">
        <f>M46-P46</f>
        <v>0</v>
      </c>
      <c r="R46" s="45">
        <v>0</v>
      </c>
      <c r="S46" s="45">
        <f>+M46-R46</f>
        <v>21500000</v>
      </c>
      <c r="T46" s="45">
        <f>P46-R46</f>
        <v>21500000</v>
      </c>
      <c r="U46" s="45">
        <v>0</v>
      </c>
      <c r="V46" s="45">
        <f>+R46-U46</f>
        <v>0</v>
      </c>
      <c r="W46" s="45">
        <v>0</v>
      </c>
      <c r="X46" s="48">
        <f>+U46-W46</f>
        <v>0</v>
      </c>
      <c r="Y46" s="54">
        <f t="shared" si="49"/>
        <v>0</v>
      </c>
      <c r="Z46" s="54">
        <f t="shared" si="50"/>
        <v>0</v>
      </c>
      <c r="AA46" s="54">
        <f t="shared" si="51"/>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0</v>
      </c>
      <c r="L47" s="45">
        <f t="shared" si="1"/>
        <v>0</v>
      </c>
      <c r="M47" s="46">
        <f>+F47+L47</f>
        <v>3000000</v>
      </c>
      <c r="N47" s="50">
        <f t="shared" si="2"/>
        <v>3.7598660725888984E-7</v>
      </c>
      <c r="O47" s="45">
        <v>0</v>
      </c>
      <c r="P47" s="45">
        <v>1000000</v>
      </c>
      <c r="Q47" s="45">
        <f>M47-P47</f>
        <v>2000000</v>
      </c>
      <c r="R47" s="45">
        <v>1000000</v>
      </c>
      <c r="S47" s="45">
        <f>+M47-R47</f>
        <v>2000000</v>
      </c>
      <c r="T47" s="45">
        <f>P47-R47</f>
        <v>0</v>
      </c>
      <c r="U47" s="45">
        <v>1000000</v>
      </c>
      <c r="V47" s="45">
        <f>+R47-U47</f>
        <v>0</v>
      </c>
      <c r="W47" s="45">
        <v>1000000</v>
      </c>
      <c r="X47" s="48">
        <f>+U47-W47</f>
        <v>0</v>
      </c>
      <c r="Y47" s="54">
        <f t="shared" si="49"/>
        <v>0.33333333333333331</v>
      </c>
      <c r="Z47" s="54">
        <f t="shared" si="50"/>
        <v>0.33333333333333331</v>
      </c>
      <c r="AA47" s="54">
        <f t="shared" si="51"/>
        <v>0.33333333333333331</v>
      </c>
      <c r="AB47" s="54">
        <f t="shared" ref="AB47:AB67" si="58">+U47/R47</f>
        <v>1</v>
      </c>
      <c r="AC47" s="178">
        <f t="shared" ref="AC47:AC56" si="59">+W47/U47</f>
        <v>1</v>
      </c>
    </row>
    <row r="48" spans="1:29" ht="42" customHeight="1" x14ac:dyDescent="0.25">
      <c r="A48" s="113" t="s">
        <v>114</v>
      </c>
      <c r="B48" s="32" t="s">
        <v>41</v>
      </c>
      <c r="C48" s="32">
        <v>20</v>
      </c>
      <c r="D48" s="32" t="s">
        <v>38</v>
      </c>
      <c r="E48" s="39" t="s">
        <v>115</v>
      </c>
      <c r="F48" s="62">
        <f t="shared" ref="F48:K48" si="60">+F49+F69</f>
        <v>22269242000</v>
      </c>
      <c r="G48" s="62">
        <f t="shared" si="60"/>
        <v>0</v>
      </c>
      <c r="H48" s="62">
        <f t="shared" si="60"/>
        <v>0</v>
      </c>
      <c r="I48" s="62">
        <f t="shared" si="60"/>
        <v>0</v>
      </c>
      <c r="J48" s="62">
        <f t="shared" si="60"/>
        <v>1247670975.3900001</v>
      </c>
      <c r="K48" s="62">
        <f t="shared" si="60"/>
        <v>1269142403.3899999</v>
      </c>
      <c r="L48" s="59">
        <f t="shared" si="1"/>
        <v>-21471427.999999762</v>
      </c>
      <c r="M48" s="62">
        <f>+M49+M69</f>
        <v>22247770572</v>
      </c>
      <c r="N48" s="319">
        <f t="shared" si="2"/>
        <v>2.7882879254801504E-3</v>
      </c>
      <c r="O48" s="62">
        <f t="shared" ref="O48:X48" si="61">+O49+O69</f>
        <v>0</v>
      </c>
      <c r="P48" s="62">
        <f t="shared" si="61"/>
        <v>22161364681.170002</v>
      </c>
      <c r="Q48" s="62">
        <f t="shared" si="61"/>
        <v>86405890.830000073</v>
      </c>
      <c r="R48" s="62">
        <f t="shared" si="61"/>
        <v>21058470453.719997</v>
      </c>
      <c r="S48" s="62">
        <f t="shared" si="61"/>
        <v>1175762986.9699998</v>
      </c>
      <c r="T48" s="62">
        <f t="shared" si="61"/>
        <v>1102894227.4499996</v>
      </c>
      <c r="U48" s="62">
        <f t="shared" si="61"/>
        <v>12160904597.969999</v>
      </c>
      <c r="V48" s="62">
        <f t="shared" si="61"/>
        <v>8897565855.75</v>
      </c>
      <c r="W48" s="62">
        <f t="shared" si="61"/>
        <v>12030086736.839998</v>
      </c>
      <c r="X48" s="62">
        <f t="shared" si="61"/>
        <v>130817861.13000005</v>
      </c>
      <c r="Y48" s="176">
        <f t="shared" si="49"/>
        <v>0.9465429529475281</v>
      </c>
      <c r="Z48" s="176">
        <f t="shared" si="50"/>
        <v>0.54661228003111206</v>
      </c>
      <c r="AA48" s="176">
        <f t="shared" si="51"/>
        <v>0.54073223642374757</v>
      </c>
      <c r="AB48" s="176">
        <f t="shared" si="58"/>
        <v>0.57748280553879283</v>
      </c>
      <c r="AC48" s="177">
        <f t="shared" si="59"/>
        <v>0.98924275245512261</v>
      </c>
    </row>
    <row r="49" spans="1:29" ht="42" customHeight="1" x14ac:dyDescent="0.25">
      <c r="A49" s="113" t="s">
        <v>116</v>
      </c>
      <c r="B49" s="32" t="s">
        <v>41</v>
      </c>
      <c r="C49" s="32">
        <v>20</v>
      </c>
      <c r="D49" s="32" t="s">
        <v>38</v>
      </c>
      <c r="E49" s="39" t="s">
        <v>117</v>
      </c>
      <c r="F49" s="59">
        <f t="shared" ref="F49:K49" si="62">+F50+F54+F62</f>
        <v>533560629</v>
      </c>
      <c r="G49" s="59">
        <f t="shared" si="62"/>
        <v>0</v>
      </c>
      <c r="H49" s="59">
        <f t="shared" si="62"/>
        <v>0</v>
      </c>
      <c r="I49" s="59">
        <f t="shared" si="62"/>
        <v>0</v>
      </c>
      <c r="J49" s="59">
        <f t="shared" si="62"/>
        <v>170951757.15000001</v>
      </c>
      <c r="K49" s="59">
        <f t="shared" si="62"/>
        <v>144771295.34999999</v>
      </c>
      <c r="L49" s="59">
        <f t="shared" si="1"/>
        <v>26180461.800000012</v>
      </c>
      <c r="M49" s="59">
        <f>+M50+M54+M62</f>
        <v>559741090.79999995</v>
      </c>
      <c r="N49" s="319">
        <f t="shared" si="2"/>
        <v>7.0151717891094064E-5</v>
      </c>
      <c r="O49" s="59">
        <f t="shared" ref="O49:X49" si="63">+O50+O54+O62</f>
        <v>0</v>
      </c>
      <c r="P49" s="59">
        <f t="shared" si="63"/>
        <v>542229433.36000001</v>
      </c>
      <c r="Q49" s="59">
        <f t="shared" si="63"/>
        <v>17511657.439999998</v>
      </c>
      <c r="R49" s="59">
        <f t="shared" si="63"/>
        <v>280472170.81</v>
      </c>
      <c r="S49" s="59">
        <f t="shared" si="63"/>
        <v>279268919.99000001</v>
      </c>
      <c r="T49" s="59">
        <f t="shared" si="63"/>
        <v>261757262.55000001</v>
      </c>
      <c r="U49" s="59">
        <f t="shared" si="63"/>
        <v>145952415.63</v>
      </c>
      <c r="V49" s="59">
        <f t="shared" si="63"/>
        <v>134519755.18000001</v>
      </c>
      <c r="W49" s="59">
        <f t="shared" si="63"/>
        <v>137018810.38</v>
      </c>
      <c r="X49" s="59">
        <f t="shared" si="63"/>
        <v>8933605.25</v>
      </c>
      <c r="Y49" s="176">
        <f t="shared" si="49"/>
        <v>0.50107482802297065</v>
      </c>
      <c r="Z49" s="176">
        <f t="shared" si="50"/>
        <v>0.26074986816029555</v>
      </c>
      <c r="AA49" s="176">
        <f t="shared" si="51"/>
        <v>0.2447896226167143</v>
      </c>
      <c r="AB49" s="176">
        <f t="shared" si="58"/>
        <v>0.5203810959514853</v>
      </c>
      <c r="AC49" s="177">
        <f t="shared" si="59"/>
        <v>0.93879097367838471</v>
      </c>
    </row>
    <row r="50" spans="1:29" ht="66" customHeight="1" x14ac:dyDescent="0.25">
      <c r="A50" s="113" t="s">
        <v>118</v>
      </c>
      <c r="B50" s="32" t="s">
        <v>41</v>
      </c>
      <c r="C50" s="32">
        <v>20</v>
      </c>
      <c r="D50" s="32" t="s">
        <v>38</v>
      </c>
      <c r="E50" s="39" t="s">
        <v>119</v>
      </c>
      <c r="F50" s="59">
        <f t="shared" ref="F50:K50" si="64">+F51+F52+F53</f>
        <v>231500000</v>
      </c>
      <c r="G50" s="59">
        <f t="shared" si="64"/>
        <v>0</v>
      </c>
      <c r="H50" s="59">
        <f t="shared" si="64"/>
        <v>0</v>
      </c>
      <c r="I50" s="59">
        <f t="shared" si="64"/>
        <v>0</v>
      </c>
      <c r="J50" s="59">
        <f t="shared" si="64"/>
        <v>32150530</v>
      </c>
      <c r="K50" s="59">
        <f t="shared" si="64"/>
        <v>30331613.02</v>
      </c>
      <c r="L50" s="59">
        <f t="shared" si="1"/>
        <v>1818916.9800000004</v>
      </c>
      <c r="M50" s="59">
        <f>+M51+M52+M53</f>
        <v>233318916.98000002</v>
      </c>
      <c r="N50" s="319">
        <f t="shared" si="2"/>
        <v>2.9241596001542932E-5</v>
      </c>
      <c r="O50" s="59">
        <f t="shared" ref="O50:X50" si="65">+O51+O52+O53</f>
        <v>0</v>
      </c>
      <c r="P50" s="59">
        <f t="shared" si="65"/>
        <v>227389498.18000001</v>
      </c>
      <c r="Q50" s="59">
        <f t="shared" si="65"/>
        <v>5929418.799999997</v>
      </c>
      <c r="R50" s="59">
        <f t="shared" si="65"/>
        <v>76789052.299999997</v>
      </c>
      <c r="S50" s="59">
        <f t="shared" si="65"/>
        <v>156529864.68000001</v>
      </c>
      <c r="T50" s="59">
        <f t="shared" si="65"/>
        <v>150600445.88</v>
      </c>
      <c r="U50" s="59">
        <f t="shared" si="65"/>
        <v>48168188.859999999</v>
      </c>
      <c r="V50" s="59">
        <f t="shared" si="65"/>
        <v>28620863.440000005</v>
      </c>
      <c r="W50" s="59">
        <f t="shared" si="65"/>
        <v>41716113.609999999</v>
      </c>
      <c r="X50" s="59">
        <f t="shared" si="65"/>
        <v>6452075.25</v>
      </c>
      <c r="Y50" s="176">
        <f t="shared" si="49"/>
        <v>0.32911627267060528</v>
      </c>
      <c r="Z50" s="176">
        <f t="shared" si="50"/>
        <v>0.20644785036495328</v>
      </c>
      <c r="AA50" s="176">
        <f t="shared" si="51"/>
        <v>0.17879439074190406</v>
      </c>
      <c r="AB50" s="176">
        <f t="shared" si="58"/>
        <v>0.62727937664624622</v>
      </c>
      <c r="AC50" s="177">
        <f t="shared" si="59"/>
        <v>0.86605111375989563</v>
      </c>
    </row>
    <row r="51" spans="1:29" ht="66" customHeight="1" x14ac:dyDescent="0.25">
      <c r="A51" s="114" t="s">
        <v>120</v>
      </c>
      <c r="B51" s="43" t="s">
        <v>41</v>
      </c>
      <c r="C51" s="43">
        <v>20</v>
      </c>
      <c r="D51" s="43" t="s">
        <v>38</v>
      </c>
      <c r="E51" s="44" t="s">
        <v>121</v>
      </c>
      <c r="F51" s="45">
        <v>101000000</v>
      </c>
      <c r="G51" s="45">
        <v>0</v>
      </c>
      <c r="H51" s="45">
        <v>0</v>
      </c>
      <c r="I51" s="45">
        <v>0</v>
      </c>
      <c r="J51" s="45">
        <v>0</v>
      </c>
      <c r="K51" s="45">
        <v>22391613.02</v>
      </c>
      <c r="L51" s="45">
        <f t="shared" si="1"/>
        <v>-22391613.02</v>
      </c>
      <c r="M51" s="46">
        <f>+F51+L51</f>
        <v>78608386.980000004</v>
      </c>
      <c r="N51" s="52">
        <f t="shared" si="2"/>
        <v>9.8519002409013638E-6</v>
      </c>
      <c r="O51" s="45">
        <v>0</v>
      </c>
      <c r="P51" s="45">
        <v>73678968.180000007</v>
      </c>
      <c r="Q51" s="45">
        <f>M51-P51</f>
        <v>4929418.799999997</v>
      </c>
      <c r="R51" s="45">
        <v>73677179.170000002</v>
      </c>
      <c r="S51" s="45">
        <f>+M51-R51</f>
        <v>4931207.8100000024</v>
      </c>
      <c r="T51" s="45">
        <f>P51-R51</f>
        <v>1789.0100000053644</v>
      </c>
      <c r="U51" s="45">
        <v>46784961.729999997</v>
      </c>
      <c r="V51" s="45">
        <f>+R51-U51</f>
        <v>26892217.440000005</v>
      </c>
      <c r="W51" s="45">
        <v>40463161.479999997</v>
      </c>
      <c r="X51" s="48">
        <f>+U51-W51</f>
        <v>6321800.25</v>
      </c>
      <c r="Y51" s="54">
        <f t="shared" si="49"/>
        <v>0.93726868086919746</v>
      </c>
      <c r="Z51" s="54">
        <f t="shared" si="50"/>
        <v>0.59516501390498311</v>
      </c>
      <c r="AA51" s="54">
        <f t="shared" si="51"/>
        <v>0.51474356661579723</v>
      </c>
      <c r="AB51" s="54">
        <f t="shared" si="58"/>
        <v>0.63499936149903491</v>
      </c>
      <c r="AC51" s="178">
        <f t="shared" si="59"/>
        <v>0.86487537840719741</v>
      </c>
    </row>
    <row r="52" spans="1:29" ht="42" customHeight="1" x14ac:dyDescent="0.25">
      <c r="A52" s="114" t="s">
        <v>122</v>
      </c>
      <c r="B52" s="43" t="s">
        <v>41</v>
      </c>
      <c r="C52" s="43">
        <v>20</v>
      </c>
      <c r="D52" s="43" t="s">
        <v>38</v>
      </c>
      <c r="E52" s="44" t="s">
        <v>123</v>
      </c>
      <c r="F52" s="45">
        <v>2500000</v>
      </c>
      <c r="G52" s="45">
        <v>0</v>
      </c>
      <c r="H52" s="45">
        <v>0</v>
      </c>
      <c r="I52" s="45">
        <v>0</v>
      </c>
      <c r="J52" s="45">
        <f>1609280+606000</f>
        <v>2215280</v>
      </c>
      <c r="K52" s="45">
        <v>0</v>
      </c>
      <c r="L52" s="45">
        <f t="shared" si="1"/>
        <v>2215280</v>
      </c>
      <c r="M52" s="46">
        <f>+F52+L52</f>
        <v>4715280</v>
      </c>
      <c r="N52" s="50">
        <f t="shared" si="2"/>
        <v>5.9096070982523278E-7</v>
      </c>
      <c r="O52" s="45">
        <v>0</v>
      </c>
      <c r="P52" s="45">
        <v>3715280</v>
      </c>
      <c r="Q52" s="45">
        <f>M52-P52</f>
        <v>1000000</v>
      </c>
      <c r="R52" s="45">
        <v>3108856.13</v>
      </c>
      <c r="S52" s="45">
        <f>+M52-R52</f>
        <v>1606423.87</v>
      </c>
      <c r="T52" s="45">
        <f>P52-R52</f>
        <v>606423.87000000011</v>
      </c>
      <c r="U52" s="45">
        <v>1380210.13</v>
      </c>
      <c r="V52" s="45">
        <f>+R52-U52</f>
        <v>1728646</v>
      </c>
      <c r="W52" s="45">
        <v>1249935.1299999999</v>
      </c>
      <c r="X52" s="48">
        <f>+U52-W52</f>
        <v>130275</v>
      </c>
      <c r="Y52" s="54">
        <f t="shared" si="49"/>
        <v>0.65931527502078346</v>
      </c>
      <c r="Z52" s="54">
        <f t="shared" si="50"/>
        <v>0.29271011053426305</v>
      </c>
      <c r="AA52" s="54">
        <f t="shared" si="51"/>
        <v>0.26508184667718565</v>
      </c>
      <c r="AB52" s="54">
        <f t="shared" si="58"/>
        <v>0.44396075993391176</v>
      </c>
      <c r="AC52" s="178">
        <f t="shared" si="59"/>
        <v>0.90561219833968321</v>
      </c>
    </row>
    <row r="53" spans="1:29" ht="42" customHeight="1" x14ac:dyDescent="0.25">
      <c r="A53" s="114" t="s">
        <v>124</v>
      </c>
      <c r="B53" s="43" t="s">
        <v>41</v>
      </c>
      <c r="C53" s="43">
        <v>20</v>
      </c>
      <c r="D53" s="43" t="s">
        <v>38</v>
      </c>
      <c r="E53" s="44" t="s">
        <v>125</v>
      </c>
      <c r="F53" s="45">
        <v>128000000</v>
      </c>
      <c r="G53" s="45">
        <v>0</v>
      </c>
      <c r="H53" s="45">
        <v>0</v>
      </c>
      <c r="I53" s="45">
        <v>0</v>
      </c>
      <c r="J53" s="45">
        <v>29935250</v>
      </c>
      <c r="K53" s="45">
        <f>4000000+3940000</f>
        <v>7940000</v>
      </c>
      <c r="L53" s="45">
        <f t="shared" si="1"/>
        <v>21995250</v>
      </c>
      <c r="M53" s="46">
        <f>+F53+L53</f>
        <v>149995250</v>
      </c>
      <c r="N53" s="52">
        <f t="shared" si="2"/>
        <v>1.8798735050816335E-5</v>
      </c>
      <c r="O53" s="45">
        <v>0</v>
      </c>
      <c r="P53" s="45">
        <v>149995250</v>
      </c>
      <c r="Q53" s="45">
        <f>M53-P53</f>
        <v>0</v>
      </c>
      <c r="R53" s="45">
        <v>3017</v>
      </c>
      <c r="S53" s="45">
        <f>+M53-R53</f>
        <v>149992233</v>
      </c>
      <c r="T53" s="45">
        <f>P53-R53</f>
        <v>149992233</v>
      </c>
      <c r="U53" s="45">
        <v>3017</v>
      </c>
      <c r="V53" s="45">
        <f>+R53-U53</f>
        <v>0</v>
      </c>
      <c r="W53" s="45">
        <v>3017</v>
      </c>
      <c r="X53" s="48">
        <f>+U53-W53</f>
        <v>0</v>
      </c>
      <c r="Y53" s="182">
        <f t="shared" si="49"/>
        <v>2.0113970275725398E-5</v>
      </c>
      <c r="Z53" s="182">
        <f t="shared" si="50"/>
        <v>2.0113970275725398E-5</v>
      </c>
      <c r="AA53" s="182">
        <f t="shared" si="51"/>
        <v>2.0113970275725398E-5</v>
      </c>
      <c r="AB53" s="54">
        <f t="shared" si="58"/>
        <v>1</v>
      </c>
      <c r="AC53" s="178">
        <f t="shared" si="59"/>
        <v>1</v>
      </c>
    </row>
    <row r="54" spans="1:29" ht="67.5" customHeight="1" x14ac:dyDescent="0.25">
      <c r="A54" s="180" t="s">
        <v>126</v>
      </c>
      <c r="B54" s="32" t="s">
        <v>41</v>
      </c>
      <c r="C54" s="32">
        <v>20</v>
      </c>
      <c r="D54" s="32" t="s">
        <v>38</v>
      </c>
      <c r="E54" s="39" t="s">
        <v>127</v>
      </c>
      <c r="F54" s="59">
        <f t="shared" ref="F54:K54" si="66">SUM(F55:F61)</f>
        <v>281060629</v>
      </c>
      <c r="G54" s="59">
        <f t="shared" si="66"/>
        <v>0</v>
      </c>
      <c r="H54" s="59">
        <f t="shared" si="66"/>
        <v>0</v>
      </c>
      <c r="I54" s="59">
        <f t="shared" si="66"/>
        <v>0</v>
      </c>
      <c r="J54" s="59">
        <f t="shared" si="66"/>
        <v>82445162.150000006</v>
      </c>
      <c r="K54" s="59">
        <f t="shared" si="66"/>
        <v>95162579.010000005</v>
      </c>
      <c r="L54" s="59">
        <f t="shared" si="1"/>
        <v>-12717416.859999999</v>
      </c>
      <c r="M54" s="59">
        <f>SUM(M55:M61)</f>
        <v>268343212.14000002</v>
      </c>
      <c r="N54" s="319">
        <f t="shared" si="2"/>
        <v>3.3631151304490384E-5</v>
      </c>
      <c r="O54" s="59">
        <f t="shared" ref="O54:X54" si="67">SUM(O55:O61)</f>
        <v>0</v>
      </c>
      <c r="P54" s="59">
        <f t="shared" si="67"/>
        <v>261379679.58000001</v>
      </c>
      <c r="Q54" s="59">
        <f t="shared" si="67"/>
        <v>6963532.5599999987</v>
      </c>
      <c r="R54" s="59">
        <f t="shared" si="67"/>
        <v>158692025.27000001</v>
      </c>
      <c r="S54" s="59">
        <f t="shared" si="67"/>
        <v>109651186.87</v>
      </c>
      <c r="T54" s="59">
        <f t="shared" si="67"/>
        <v>102687654.31000002</v>
      </c>
      <c r="U54" s="59">
        <f t="shared" si="67"/>
        <v>77348113.530000001</v>
      </c>
      <c r="V54" s="59">
        <f t="shared" si="67"/>
        <v>81343911.739999995</v>
      </c>
      <c r="W54" s="59">
        <f t="shared" si="67"/>
        <v>74866583.530000001</v>
      </c>
      <c r="X54" s="59">
        <f t="shared" si="67"/>
        <v>2481529.9999999991</v>
      </c>
      <c r="Y54" s="176">
        <f t="shared" si="49"/>
        <v>0.59137708013723567</v>
      </c>
      <c r="Z54" s="176">
        <f t="shared" si="50"/>
        <v>0.28824322744428482</v>
      </c>
      <c r="AA54" s="176">
        <f t="shared" si="51"/>
        <v>0.27899563001034888</v>
      </c>
      <c r="AB54" s="176">
        <f t="shared" si="58"/>
        <v>0.48741021105754517</v>
      </c>
      <c r="AC54" s="177">
        <f t="shared" si="59"/>
        <v>0.96791738173371844</v>
      </c>
    </row>
    <row r="55" spans="1:29" ht="70.5" customHeight="1" x14ac:dyDescent="0.25">
      <c r="A55" s="181" t="s">
        <v>128</v>
      </c>
      <c r="B55" s="43" t="s">
        <v>41</v>
      </c>
      <c r="C55" s="43">
        <v>20</v>
      </c>
      <c r="D55" s="43" t="s">
        <v>38</v>
      </c>
      <c r="E55" s="44" t="s">
        <v>129</v>
      </c>
      <c r="F55" s="45">
        <v>120811603</v>
      </c>
      <c r="G55" s="45">
        <v>0</v>
      </c>
      <c r="H55" s="45">
        <v>0</v>
      </c>
      <c r="I55" s="45">
        <v>0</v>
      </c>
      <c r="J55" s="45">
        <f>430000+36181250.15</f>
        <v>36611250.149999999</v>
      </c>
      <c r="K55" s="45">
        <f>10400000+55712272</f>
        <v>66112272</v>
      </c>
      <c r="L55" s="45">
        <f t="shared" si="1"/>
        <v>-29501021.850000001</v>
      </c>
      <c r="M55" s="46">
        <f t="shared" ref="M55:M61" si="68">+F55+L55</f>
        <v>91310581.150000006</v>
      </c>
      <c r="N55" s="52">
        <f t="shared" si="2"/>
        <v>1.1443851871142015E-5</v>
      </c>
      <c r="O55" s="45">
        <v>0</v>
      </c>
      <c r="P55" s="45">
        <v>89310581.150000006</v>
      </c>
      <c r="Q55" s="45">
        <f t="shared" ref="Q55:Q61" si="69">M55-P55</f>
        <v>2000000</v>
      </c>
      <c r="R55" s="45">
        <v>14576051.15</v>
      </c>
      <c r="S55" s="45">
        <f t="shared" ref="S55:S61" si="70">+M55-R55</f>
        <v>76734530</v>
      </c>
      <c r="T55" s="45">
        <f t="shared" ref="T55:T61" si="71">P55-R55</f>
        <v>74734530</v>
      </c>
      <c r="U55" s="45">
        <v>7932768.5999999996</v>
      </c>
      <c r="V55" s="45">
        <f t="shared" ref="V55:V61" si="72">+R55-U55</f>
        <v>6643282.5500000007</v>
      </c>
      <c r="W55" s="45">
        <v>7099408.5999999996</v>
      </c>
      <c r="X55" s="48">
        <f t="shared" ref="X55:X61" si="73">+U55-W55</f>
        <v>833360</v>
      </c>
      <c r="Y55" s="54">
        <f t="shared" si="49"/>
        <v>0.15963156697092162</v>
      </c>
      <c r="Z55" s="54">
        <f t="shared" si="50"/>
        <v>8.687677265976966E-2</v>
      </c>
      <c r="AA55" s="54">
        <f t="shared" si="51"/>
        <v>7.7750119543511409E-2</v>
      </c>
      <c r="AB55" s="54">
        <f t="shared" si="58"/>
        <v>0.54423303804062184</v>
      </c>
      <c r="AC55" s="178">
        <f t="shared" si="59"/>
        <v>0.89494714367440387</v>
      </c>
    </row>
    <row r="56" spans="1:29" ht="70.5" customHeight="1" x14ac:dyDescent="0.25">
      <c r="A56" s="181" t="s">
        <v>130</v>
      </c>
      <c r="B56" s="43" t="s">
        <v>41</v>
      </c>
      <c r="C56" s="43">
        <v>20</v>
      </c>
      <c r="D56" s="43" t="s">
        <v>38</v>
      </c>
      <c r="E56" s="44" t="s">
        <v>131</v>
      </c>
      <c r="F56" s="45">
        <v>70953204</v>
      </c>
      <c r="G56" s="45">
        <v>0</v>
      </c>
      <c r="H56" s="45">
        <v>0</v>
      </c>
      <c r="I56" s="45">
        <v>0</v>
      </c>
      <c r="J56" s="45">
        <v>0</v>
      </c>
      <c r="K56" s="45">
        <f>8169217.01</f>
        <v>8169217.0099999998</v>
      </c>
      <c r="L56" s="45">
        <f t="shared" si="1"/>
        <v>-8169217.0099999998</v>
      </c>
      <c r="M56" s="46">
        <f t="shared" si="68"/>
        <v>62783986.990000002</v>
      </c>
      <c r="N56" s="52">
        <f t="shared" si="2"/>
        <v>7.8686460861854604E-6</v>
      </c>
      <c r="O56" s="45">
        <v>0</v>
      </c>
      <c r="P56" s="45">
        <v>60183885.700000003</v>
      </c>
      <c r="Q56" s="45">
        <f t="shared" si="69"/>
        <v>2600101.2899999991</v>
      </c>
      <c r="R56" s="45">
        <v>60181097.549999997</v>
      </c>
      <c r="S56" s="45">
        <f t="shared" si="70"/>
        <v>2602889.4400000051</v>
      </c>
      <c r="T56" s="45">
        <f t="shared" si="71"/>
        <v>2788.1500000059605</v>
      </c>
      <c r="U56" s="45">
        <v>46172701.950000003</v>
      </c>
      <c r="V56" s="45">
        <f t="shared" si="72"/>
        <v>14008395.599999994</v>
      </c>
      <c r="W56" s="45">
        <v>46172701.950000003</v>
      </c>
      <c r="X56" s="48">
        <f t="shared" si="73"/>
        <v>0</v>
      </c>
      <c r="Y56" s="54">
        <f t="shared" si="49"/>
        <v>0.95854214482405231</v>
      </c>
      <c r="Z56" s="54">
        <f t="shared" si="50"/>
        <v>0.73542162840588987</v>
      </c>
      <c r="AA56" s="54">
        <f t="shared" si="51"/>
        <v>0.73542162840588987</v>
      </c>
      <c r="AB56" s="54">
        <f t="shared" si="58"/>
        <v>0.76722931002776307</v>
      </c>
      <c r="AC56" s="178">
        <f t="shared" si="59"/>
        <v>1</v>
      </c>
    </row>
    <row r="57" spans="1:29" ht="70.5" customHeight="1" x14ac:dyDescent="0.25">
      <c r="A57" s="181" t="s">
        <v>373</v>
      </c>
      <c r="B57" s="43" t="s">
        <v>41</v>
      </c>
      <c r="C57" s="43">
        <v>20</v>
      </c>
      <c r="D57" s="43" t="s">
        <v>38</v>
      </c>
      <c r="E57" s="44" t="s">
        <v>374</v>
      </c>
      <c r="F57" s="45">
        <v>0</v>
      </c>
      <c r="G57" s="45">
        <v>0</v>
      </c>
      <c r="H57" s="45">
        <v>0</v>
      </c>
      <c r="I57" s="45">
        <v>0</v>
      </c>
      <c r="J57" s="45">
        <v>140280</v>
      </c>
      <c r="K57" s="45">
        <v>0</v>
      </c>
      <c r="L57" s="45">
        <f t="shared" si="1"/>
        <v>140280</v>
      </c>
      <c r="M57" s="46">
        <f t="shared" si="68"/>
        <v>140280</v>
      </c>
      <c r="N57" s="52">
        <f t="shared" si="2"/>
        <v>1.7581133755425689E-8</v>
      </c>
      <c r="O57" s="45">
        <v>0</v>
      </c>
      <c r="P57" s="45">
        <v>140280</v>
      </c>
      <c r="Q57" s="45">
        <f t="shared" si="69"/>
        <v>0</v>
      </c>
      <c r="R57" s="45">
        <v>140280</v>
      </c>
      <c r="S57" s="45">
        <f t="shared" si="70"/>
        <v>0</v>
      </c>
      <c r="T57" s="45">
        <f t="shared" si="71"/>
        <v>0</v>
      </c>
      <c r="U57" s="45">
        <v>0</v>
      </c>
      <c r="V57" s="45">
        <f t="shared" si="72"/>
        <v>140280</v>
      </c>
      <c r="W57" s="45">
        <v>0</v>
      </c>
      <c r="X57" s="48">
        <f t="shared" si="73"/>
        <v>0</v>
      </c>
      <c r="Y57" s="54">
        <f t="shared" si="49"/>
        <v>1</v>
      </c>
      <c r="Z57" s="54">
        <f t="shared" si="50"/>
        <v>0</v>
      </c>
      <c r="AA57" s="54">
        <f t="shared" si="51"/>
        <v>0</v>
      </c>
      <c r="AB57" s="54">
        <f t="shared" si="58"/>
        <v>0</v>
      </c>
      <c r="AC57" s="178" t="s">
        <v>40</v>
      </c>
    </row>
    <row r="58" spans="1:29" ht="70.5" customHeight="1" x14ac:dyDescent="0.25">
      <c r="A58" s="181" t="s">
        <v>132</v>
      </c>
      <c r="B58" s="43" t="s">
        <v>41</v>
      </c>
      <c r="C58" s="43">
        <v>20</v>
      </c>
      <c r="D58" s="43" t="s">
        <v>38</v>
      </c>
      <c r="E58" s="44" t="s">
        <v>133</v>
      </c>
      <c r="F58" s="45">
        <v>6525046</v>
      </c>
      <c r="G58" s="45">
        <v>0</v>
      </c>
      <c r="H58" s="45">
        <v>0</v>
      </c>
      <c r="I58" s="45">
        <v>0</v>
      </c>
      <c r="J58" s="45">
        <f>8458533+3500000+10000000</f>
        <v>21958533</v>
      </c>
      <c r="K58" s="45">
        <v>9216500</v>
      </c>
      <c r="L58" s="45">
        <f t="shared" si="1"/>
        <v>12742033</v>
      </c>
      <c r="M58" s="46">
        <f t="shared" si="68"/>
        <v>19267079</v>
      </c>
      <c r="N58" s="51">
        <f t="shared" si="2"/>
        <v>2.4147212216663347E-6</v>
      </c>
      <c r="O58" s="45">
        <v>0</v>
      </c>
      <c r="P58" s="45">
        <v>18403647.73</v>
      </c>
      <c r="Q58" s="45">
        <f t="shared" si="69"/>
        <v>863431.26999999955</v>
      </c>
      <c r="R58" s="45">
        <v>15618310.77</v>
      </c>
      <c r="S58" s="45">
        <f t="shared" si="70"/>
        <v>3648768.2300000004</v>
      </c>
      <c r="T58" s="45">
        <f t="shared" si="71"/>
        <v>2785336.9600000009</v>
      </c>
      <c r="U58" s="45">
        <v>4651873.72</v>
      </c>
      <c r="V58" s="45">
        <f t="shared" si="72"/>
        <v>10966437.050000001</v>
      </c>
      <c r="W58" s="45">
        <v>4651873.72</v>
      </c>
      <c r="X58" s="48">
        <f t="shared" si="73"/>
        <v>0</v>
      </c>
      <c r="Y58" s="54">
        <f t="shared" si="49"/>
        <v>0.81062161887642648</v>
      </c>
      <c r="Z58" s="54">
        <f t="shared" si="50"/>
        <v>0.24144156568829139</v>
      </c>
      <c r="AA58" s="54">
        <f t="shared" si="51"/>
        <v>0.24144156568829139</v>
      </c>
      <c r="AB58" s="54">
        <f t="shared" si="58"/>
        <v>0.29784742975760364</v>
      </c>
      <c r="AC58" s="178">
        <f t="shared" ref="AC58:AC63" si="74">+W58/U58</f>
        <v>1</v>
      </c>
    </row>
    <row r="59" spans="1:29" ht="42" customHeight="1" x14ac:dyDescent="0.25">
      <c r="A59" s="181" t="s">
        <v>134</v>
      </c>
      <c r="B59" s="43" t="s">
        <v>41</v>
      </c>
      <c r="C59" s="43">
        <v>20</v>
      </c>
      <c r="D59" s="43" t="s">
        <v>38</v>
      </c>
      <c r="E59" s="44" t="s">
        <v>135</v>
      </c>
      <c r="F59" s="45">
        <v>45441533</v>
      </c>
      <c r="G59" s="45">
        <v>0</v>
      </c>
      <c r="H59" s="45">
        <v>0</v>
      </c>
      <c r="I59" s="45">
        <v>0</v>
      </c>
      <c r="J59" s="45">
        <v>7357946</v>
      </c>
      <c r="K59" s="45">
        <v>4545702</v>
      </c>
      <c r="L59" s="45">
        <f t="shared" si="1"/>
        <v>2812244</v>
      </c>
      <c r="M59" s="46">
        <f t="shared" si="68"/>
        <v>48253777</v>
      </c>
      <c r="N59" s="51">
        <f t="shared" si="2"/>
        <v>6.0475913005523507E-6</v>
      </c>
      <c r="O59" s="45">
        <v>0</v>
      </c>
      <c r="P59" s="45">
        <v>48253777</v>
      </c>
      <c r="Q59" s="45">
        <f t="shared" si="69"/>
        <v>0</v>
      </c>
      <c r="R59" s="45">
        <v>35894450.689999998</v>
      </c>
      <c r="S59" s="45">
        <f t="shared" si="70"/>
        <v>12359326.310000002</v>
      </c>
      <c r="T59" s="45">
        <f t="shared" si="71"/>
        <v>12359326.310000002</v>
      </c>
      <c r="U59" s="45">
        <v>9589957.1500000004</v>
      </c>
      <c r="V59" s="45">
        <f t="shared" si="72"/>
        <v>26304493.539999999</v>
      </c>
      <c r="W59" s="45">
        <v>8827905.1500000004</v>
      </c>
      <c r="X59" s="48">
        <f t="shared" si="73"/>
        <v>762052</v>
      </c>
      <c r="Y59" s="54">
        <f t="shared" si="49"/>
        <v>0.74386820932172826</v>
      </c>
      <c r="Z59" s="54">
        <f t="shared" si="50"/>
        <v>0.19874003127257792</v>
      </c>
      <c r="AA59" s="54">
        <f t="shared" si="51"/>
        <v>0.18294744367886479</v>
      </c>
      <c r="AB59" s="54">
        <f t="shared" si="58"/>
        <v>0.26717102409013077</v>
      </c>
      <c r="AC59" s="178">
        <f t="shared" si="74"/>
        <v>0.92053645411752438</v>
      </c>
    </row>
    <row r="60" spans="1:29" ht="42" customHeight="1" x14ac:dyDescent="0.25">
      <c r="A60" s="181" t="s">
        <v>136</v>
      </c>
      <c r="B60" s="43" t="s">
        <v>41</v>
      </c>
      <c r="C60" s="43">
        <v>20</v>
      </c>
      <c r="D60" s="43" t="s">
        <v>38</v>
      </c>
      <c r="E60" s="44" t="s">
        <v>137</v>
      </c>
      <c r="F60" s="45">
        <v>1000000</v>
      </c>
      <c r="G60" s="45">
        <v>0</v>
      </c>
      <c r="H60" s="45">
        <v>0</v>
      </c>
      <c r="I60" s="45">
        <v>0</v>
      </c>
      <c r="J60" s="45">
        <f>12577153+3000000</f>
        <v>15577153</v>
      </c>
      <c r="K60" s="45">
        <v>3000000</v>
      </c>
      <c r="L60" s="45">
        <f t="shared" si="1"/>
        <v>12577153</v>
      </c>
      <c r="M60" s="46">
        <f t="shared" si="68"/>
        <v>13577153</v>
      </c>
      <c r="N60" s="50">
        <f t="shared" si="2"/>
        <v>1.7016092309016195E-6</v>
      </c>
      <c r="O60" s="45">
        <v>0</v>
      </c>
      <c r="P60" s="45">
        <v>13577153</v>
      </c>
      <c r="Q60" s="45">
        <f t="shared" si="69"/>
        <v>0</v>
      </c>
      <c r="R60" s="45">
        <v>13575683.74</v>
      </c>
      <c r="S60" s="45">
        <f t="shared" si="70"/>
        <v>1469.2599999997765</v>
      </c>
      <c r="T60" s="45">
        <f t="shared" si="71"/>
        <v>1469.2599999997765</v>
      </c>
      <c r="U60" s="45">
        <v>353965.74</v>
      </c>
      <c r="V60" s="45">
        <f t="shared" si="72"/>
        <v>13221718</v>
      </c>
      <c r="W60" s="45">
        <v>353965.74</v>
      </c>
      <c r="X60" s="48">
        <f t="shared" si="73"/>
        <v>0</v>
      </c>
      <c r="Y60" s="54">
        <f t="shared" si="49"/>
        <v>0.99989178438218973</v>
      </c>
      <c r="Z60" s="54">
        <f t="shared" si="50"/>
        <v>2.6070689488436934E-2</v>
      </c>
      <c r="AA60" s="54">
        <f t="shared" si="51"/>
        <v>2.6070689488436934E-2</v>
      </c>
      <c r="AB60" s="54">
        <f t="shared" si="58"/>
        <v>2.6073511049543644E-2</v>
      </c>
      <c r="AC60" s="178">
        <f t="shared" si="74"/>
        <v>1</v>
      </c>
    </row>
    <row r="61" spans="1:29" ht="42" customHeight="1" x14ac:dyDescent="0.25">
      <c r="A61" s="181" t="s">
        <v>138</v>
      </c>
      <c r="B61" s="43" t="s">
        <v>41</v>
      </c>
      <c r="C61" s="43">
        <v>20</v>
      </c>
      <c r="D61" s="43" t="s">
        <v>38</v>
      </c>
      <c r="E61" s="44" t="s">
        <v>139</v>
      </c>
      <c r="F61" s="45">
        <v>36329243</v>
      </c>
      <c r="G61" s="45">
        <v>0</v>
      </c>
      <c r="H61" s="45">
        <v>0</v>
      </c>
      <c r="I61" s="45">
        <v>0</v>
      </c>
      <c r="J61" s="45">
        <v>800000</v>
      </c>
      <c r="K61" s="45">
        <v>4118888</v>
      </c>
      <c r="L61" s="45">
        <f t="shared" si="1"/>
        <v>-3318888</v>
      </c>
      <c r="M61" s="46">
        <f t="shared" si="68"/>
        <v>33010355</v>
      </c>
      <c r="N61" s="51">
        <f t="shared" si="2"/>
        <v>4.1371504602871775E-6</v>
      </c>
      <c r="O61" s="45">
        <v>0</v>
      </c>
      <c r="P61" s="45">
        <v>31510355</v>
      </c>
      <c r="Q61" s="45">
        <f t="shared" si="69"/>
        <v>1500000</v>
      </c>
      <c r="R61" s="45">
        <v>18706151.370000001</v>
      </c>
      <c r="S61" s="45">
        <f t="shared" si="70"/>
        <v>14304203.629999999</v>
      </c>
      <c r="T61" s="45">
        <f t="shared" si="71"/>
        <v>12804203.629999999</v>
      </c>
      <c r="U61" s="45">
        <v>8646846.3699999992</v>
      </c>
      <c r="V61" s="45">
        <f t="shared" si="72"/>
        <v>10059305.000000002</v>
      </c>
      <c r="W61" s="45">
        <v>7760728.3700000001</v>
      </c>
      <c r="X61" s="48">
        <f t="shared" si="73"/>
        <v>886117.99999999907</v>
      </c>
      <c r="Y61" s="54">
        <f t="shared" si="49"/>
        <v>0.5666752559916427</v>
      </c>
      <c r="Z61" s="54">
        <f t="shared" si="50"/>
        <v>0.26194345289531118</v>
      </c>
      <c r="AA61" s="54">
        <f t="shared" si="51"/>
        <v>0.23509981549728864</v>
      </c>
      <c r="AB61" s="54">
        <f t="shared" si="58"/>
        <v>0.46224614561108401</v>
      </c>
      <c r="AC61" s="178">
        <f t="shared" si="74"/>
        <v>0.89752125086038748</v>
      </c>
    </row>
    <row r="62" spans="1:29" ht="42" customHeight="1" x14ac:dyDescent="0.25">
      <c r="A62" s="113" t="s">
        <v>140</v>
      </c>
      <c r="B62" s="32" t="s">
        <v>41</v>
      </c>
      <c r="C62" s="32">
        <v>20</v>
      </c>
      <c r="D62" s="32" t="s">
        <v>38</v>
      </c>
      <c r="E62" s="39" t="s">
        <v>141</v>
      </c>
      <c r="F62" s="59">
        <f t="shared" ref="F62:K62" si="75">+F65+F66+F67+F63+F64+F68</f>
        <v>21000000</v>
      </c>
      <c r="G62" s="59">
        <f t="shared" si="75"/>
        <v>0</v>
      </c>
      <c r="H62" s="59">
        <f t="shared" si="75"/>
        <v>0</v>
      </c>
      <c r="I62" s="59">
        <f t="shared" si="75"/>
        <v>0</v>
      </c>
      <c r="J62" s="59">
        <f t="shared" si="75"/>
        <v>56356065</v>
      </c>
      <c r="K62" s="59">
        <f t="shared" si="75"/>
        <v>19277103.32</v>
      </c>
      <c r="L62" s="59">
        <f t="shared" si="1"/>
        <v>37078961.68</v>
      </c>
      <c r="M62" s="59">
        <f>+M65+M66+M67+M63+M64+M68</f>
        <v>58078961.68</v>
      </c>
      <c r="N62" s="322">
        <f t="shared" si="2"/>
        <v>7.2789705850607581E-6</v>
      </c>
      <c r="O62" s="59">
        <f t="shared" ref="O62:X62" si="76">+O65+O66+O67+O63+O64+O68</f>
        <v>0</v>
      </c>
      <c r="P62" s="59">
        <f t="shared" si="76"/>
        <v>53460255.599999994</v>
      </c>
      <c r="Q62" s="59">
        <f t="shared" si="76"/>
        <v>4618706.080000001</v>
      </c>
      <c r="R62" s="59">
        <f t="shared" si="76"/>
        <v>44991093.239999995</v>
      </c>
      <c r="S62" s="59">
        <f t="shared" si="76"/>
        <v>13087868.440000003</v>
      </c>
      <c r="T62" s="59">
        <f t="shared" si="76"/>
        <v>8469162.3600000031</v>
      </c>
      <c r="U62" s="59">
        <f t="shared" si="76"/>
        <v>20436113.240000002</v>
      </c>
      <c r="V62" s="59">
        <f t="shared" si="76"/>
        <v>24554979.999999996</v>
      </c>
      <c r="W62" s="59">
        <f t="shared" si="76"/>
        <v>20436113.240000002</v>
      </c>
      <c r="X62" s="59">
        <f t="shared" si="76"/>
        <v>0</v>
      </c>
      <c r="Y62" s="176">
        <f t="shared" si="49"/>
        <v>0.77465388392942069</v>
      </c>
      <c r="Z62" s="176">
        <f t="shared" si="50"/>
        <v>0.3518677443408455</v>
      </c>
      <c r="AA62" s="176">
        <f t="shared" si="51"/>
        <v>0.3518677443408455</v>
      </c>
      <c r="AB62" s="176">
        <f t="shared" si="58"/>
        <v>0.45422575377277064</v>
      </c>
      <c r="AC62" s="177">
        <f t="shared" si="74"/>
        <v>1</v>
      </c>
    </row>
    <row r="63" spans="1:29" ht="42" customHeight="1" x14ac:dyDescent="0.25">
      <c r="A63" s="114" t="s">
        <v>377</v>
      </c>
      <c r="B63" s="43" t="s">
        <v>41</v>
      </c>
      <c r="C63" s="43">
        <v>20</v>
      </c>
      <c r="D63" s="43" t="s">
        <v>38</v>
      </c>
      <c r="E63" s="44" t="s">
        <v>378</v>
      </c>
      <c r="F63" s="45">
        <v>0</v>
      </c>
      <c r="G63" s="45">
        <v>0</v>
      </c>
      <c r="H63" s="45">
        <v>0</v>
      </c>
      <c r="I63" s="45">
        <v>0</v>
      </c>
      <c r="J63" s="45">
        <f>10400000+7104359+8200000+190054</f>
        <v>25894413</v>
      </c>
      <c r="K63" s="45">
        <v>0</v>
      </c>
      <c r="L63" s="45">
        <f t="shared" si="1"/>
        <v>25894413</v>
      </c>
      <c r="M63" s="46">
        <f t="shared" ref="M63:M68" si="77">+F63+L63</f>
        <v>25894413</v>
      </c>
      <c r="N63" s="51">
        <f t="shared" si="2"/>
        <v>3.2453174969434973E-6</v>
      </c>
      <c r="O63" s="45">
        <v>0</v>
      </c>
      <c r="P63" s="45">
        <v>25047545.43</v>
      </c>
      <c r="Q63" s="45">
        <f t="shared" ref="Q63:Q68" si="78">M63-P63</f>
        <v>846867.5700000003</v>
      </c>
      <c r="R63" s="45">
        <v>22003206.559999999</v>
      </c>
      <c r="S63" s="45">
        <f t="shared" ref="S63:S68" si="79">+M63-R63</f>
        <v>3891206.4400000013</v>
      </c>
      <c r="T63" s="45">
        <f t="shared" ref="T63:T68" si="80">P63-R63</f>
        <v>3044338.870000001</v>
      </c>
      <c r="U63" s="45">
        <v>14434346.560000001</v>
      </c>
      <c r="V63" s="45">
        <f t="shared" ref="V63:V68" si="81">+R63-U63</f>
        <v>7568859.9999999981</v>
      </c>
      <c r="W63" s="45">
        <v>14434346.560000001</v>
      </c>
      <c r="X63" s="48">
        <f t="shared" ref="X63:X68" si="82">+U63-W63</f>
        <v>0</v>
      </c>
      <c r="Y63" s="54">
        <f t="shared" si="49"/>
        <v>0.84972795328474904</v>
      </c>
      <c r="Z63" s="54">
        <f t="shared" si="50"/>
        <v>0.5574309238058418</v>
      </c>
      <c r="AA63" s="54">
        <f t="shared" si="51"/>
        <v>0.5574309238058418</v>
      </c>
      <c r="AB63" s="54">
        <f t="shared" si="58"/>
        <v>0.65601104641904529</v>
      </c>
      <c r="AC63" s="178">
        <f t="shared" si="74"/>
        <v>1</v>
      </c>
    </row>
    <row r="64" spans="1:29" ht="42" customHeight="1" x14ac:dyDescent="0.25">
      <c r="A64" s="114" t="s">
        <v>633</v>
      </c>
      <c r="B64" s="43" t="s">
        <v>41</v>
      </c>
      <c r="C64" s="43">
        <v>20</v>
      </c>
      <c r="D64" s="43" t="s">
        <v>38</v>
      </c>
      <c r="E64" s="44" t="s">
        <v>634</v>
      </c>
      <c r="F64" s="45">
        <v>0</v>
      </c>
      <c r="G64" s="45">
        <v>0</v>
      </c>
      <c r="H64" s="45">
        <v>0</v>
      </c>
      <c r="I64" s="45">
        <v>0</v>
      </c>
      <c r="J64" s="45">
        <v>1052790</v>
      </c>
      <c r="K64" s="45">
        <v>0</v>
      </c>
      <c r="L64" s="45">
        <f t="shared" si="1"/>
        <v>1052790</v>
      </c>
      <c r="M64" s="46">
        <f t="shared" si="77"/>
        <v>1052790</v>
      </c>
      <c r="N64" s="50">
        <f t="shared" si="2"/>
        <v>1.3194498008536222E-7</v>
      </c>
      <c r="O64" s="45">
        <v>0</v>
      </c>
      <c r="P64" s="45">
        <v>1052790</v>
      </c>
      <c r="Q64" s="45">
        <f t="shared" si="78"/>
        <v>0</v>
      </c>
      <c r="R64" s="45">
        <v>1052790</v>
      </c>
      <c r="S64" s="45">
        <f t="shared" si="79"/>
        <v>0</v>
      </c>
      <c r="T64" s="45">
        <f t="shared" si="80"/>
        <v>0</v>
      </c>
      <c r="U64" s="45">
        <v>0</v>
      </c>
      <c r="V64" s="45">
        <f t="shared" si="81"/>
        <v>1052790</v>
      </c>
      <c r="W64" s="45">
        <v>0</v>
      </c>
      <c r="X64" s="48">
        <f t="shared" si="82"/>
        <v>0</v>
      </c>
      <c r="Y64" s="54">
        <f t="shared" si="49"/>
        <v>1</v>
      </c>
      <c r="Z64" s="54">
        <f t="shared" si="50"/>
        <v>0</v>
      </c>
      <c r="AA64" s="54">
        <f t="shared" si="51"/>
        <v>0</v>
      </c>
      <c r="AB64" s="54">
        <f t="shared" si="58"/>
        <v>0</v>
      </c>
      <c r="AC64" s="178" t="s">
        <v>40</v>
      </c>
    </row>
    <row r="65" spans="1:29" ht="42" customHeight="1" x14ac:dyDescent="0.25">
      <c r="A65" s="114" t="s">
        <v>142</v>
      </c>
      <c r="B65" s="43" t="s">
        <v>41</v>
      </c>
      <c r="C65" s="43">
        <v>20</v>
      </c>
      <c r="D65" s="43" t="s">
        <v>38</v>
      </c>
      <c r="E65" s="44" t="s">
        <v>143</v>
      </c>
      <c r="F65" s="45">
        <v>5000000</v>
      </c>
      <c r="G65" s="45">
        <v>0</v>
      </c>
      <c r="H65" s="45">
        <v>0</v>
      </c>
      <c r="I65" s="45">
        <v>0</v>
      </c>
      <c r="J65" s="45">
        <v>0</v>
      </c>
      <c r="K65" s="45">
        <f>4794708+203292</f>
        <v>4998000</v>
      </c>
      <c r="L65" s="45">
        <f t="shared" si="1"/>
        <v>-4998000</v>
      </c>
      <c r="M65" s="46">
        <f t="shared" si="77"/>
        <v>2000</v>
      </c>
      <c r="N65" s="369">
        <f t="shared" si="2"/>
        <v>2.5065773817259327E-10</v>
      </c>
      <c r="O65" s="45">
        <v>0</v>
      </c>
      <c r="P65" s="45">
        <v>2000</v>
      </c>
      <c r="Q65" s="45">
        <f t="shared" si="78"/>
        <v>0</v>
      </c>
      <c r="R65" s="45">
        <v>819.43</v>
      </c>
      <c r="S65" s="45">
        <f t="shared" si="79"/>
        <v>1180.5700000000002</v>
      </c>
      <c r="T65" s="45">
        <f t="shared" si="80"/>
        <v>1180.5700000000002</v>
      </c>
      <c r="U65" s="45">
        <v>819.43</v>
      </c>
      <c r="V65" s="45">
        <f t="shared" si="81"/>
        <v>0</v>
      </c>
      <c r="W65" s="45">
        <v>819.43</v>
      </c>
      <c r="X65" s="48">
        <f t="shared" si="82"/>
        <v>0</v>
      </c>
      <c r="Y65" s="54">
        <f t="shared" si="49"/>
        <v>0.409715</v>
      </c>
      <c r="Z65" s="54">
        <f t="shared" si="50"/>
        <v>0.409715</v>
      </c>
      <c r="AA65" s="54">
        <f t="shared" si="51"/>
        <v>0.409715</v>
      </c>
      <c r="AB65" s="54">
        <f t="shared" si="58"/>
        <v>1</v>
      </c>
      <c r="AC65" s="178">
        <f>+W65/U65</f>
        <v>1</v>
      </c>
    </row>
    <row r="66" spans="1:29" ht="42" customHeight="1" x14ac:dyDescent="0.25">
      <c r="A66" s="114" t="s">
        <v>144</v>
      </c>
      <c r="B66" s="43" t="s">
        <v>41</v>
      </c>
      <c r="C66" s="43">
        <v>20</v>
      </c>
      <c r="D66" s="43" t="s">
        <v>38</v>
      </c>
      <c r="E66" s="44" t="s">
        <v>145</v>
      </c>
      <c r="F66" s="45">
        <v>3000000</v>
      </c>
      <c r="G66" s="45">
        <v>0</v>
      </c>
      <c r="H66" s="45">
        <v>0</v>
      </c>
      <c r="I66" s="45">
        <v>0</v>
      </c>
      <c r="J66" s="45">
        <f>14486362+11000000+60500</f>
        <v>25546862</v>
      </c>
      <c r="K66" s="45">
        <v>6386597.6399999997</v>
      </c>
      <c r="L66" s="45">
        <f t="shared" si="1"/>
        <v>19160264.359999999</v>
      </c>
      <c r="M66" s="46">
        <f t="shared" si="77"/>
        <v>22160264.359999999</v>
      </c>
      <c r="N66" s="51">
        <f t="shared" si="2"/>
        <v>2.7773208708921647E-6</v>
      </c>
      <c r="O66" s="45">
        <v>0</v>
      </c>
      <c r="P66" s="45">
        <v>20013031.129999999</v>
      </c>
      <c r="Q66" s="45">
        <f t="shared" si="78"/>
        <v>2147233.2300000004</v>
      </c>
      <c r="R66" s="45">
        <v>18451517.239999998</v>
      </c>
      <c r="S66" s="45">
        <f t="shared" si="79"/>
        <v>3708747.120000001</v>
      </c>
      <c r="T66" s="45">
        <f t="shared" si="80"/>
        <v>1561513.8900000006</v>
      </c>
      <c r="U66" s="45">
        <v>2518187.2400000002</v>
      </c>
      <c r="V66" s="45">
        <f t="shared" si="81"/>
        <v>15933329.999999998</v>
      </c>
      <c r="W66" s="45">
        <v>2518187.2400000002</v>
      </c>
      <c r="X66" s="48">
        <f t="shared" si="82"/>
        <v>0</v>
      </c>
      <c r="Y66" s="54">
        <f t="shared" si="49"/>
        <v>0.83263976188414024</v>
      </c>
      <c r="Z66" s="54">
        <f t="shared" si="50"/>
        <v>0.11363525267981055</v>
      </c>
      <c r="AA66" s="54">
        <f t="shared" si="51"/>
        <v>0.11363525267981055</v>
      </c>
      <c r="AB66" s="54">
        <f t="shared" si="58"/>
        <v>0.13647589015286857</v>
      </c>
      <c r="AC66" s="178">
        <f>+W66/U66</f>
        <v>1</v>
      </c>
    </row>
    <row r="67" spans="1:29" ht="47.25" customHeight="1" x14ac:dyDescent="0.25">
      <c r="A67" s="114" t="s">
        <v>146</v>
      </c>
      <c r="B67" s="43" t="s">
        <v>41</v>
      </c>
      <c r="C67" s="43">
        <v>20</v>
      </c>
      <c r="D67" s="43" t="s">
        <v>38</v>
      </c>
      <c r="E67" s="44" t="s">
        <v>147</v>
      </c>
      <c r="F67" s="45">
        <v>13000000</v>
      </c>
      <c r="G67" s="45">
        <v>0</v>
      </c>
      <c r="H67" s="45">
        <v>0</v>
      </c>
      <c r="I67" s="45">
        <v>0</v>
      </c>
      <c r="J67" s="45">
        <v>1200000</v>
      </c>
      <c r="K67" s="45">
        <v>7892505.6799999997</v>
      </c>
      <c r="L67" s="45">
        <f t="shared" si="1"/>
        <v>-6692505.6799999997</v>
      </c>
      <c r="M67" s="46">
        <f t="shared" si="77"/>
        <v>6307494.3200000003</v>
      </c>
      <c r="N67" s="51">
        <f t="shared" si="2"/>
        <v>7.9051112989383959E-7</v>
      </c>
      <c r="O67" s="45">
        <v>0</v>
      </c>
      <c r="P67" s="45">
        <v>4682889.04</v>
      </c>
      <c r="Q67" s="45">
        <f t="shared" si="78"/>
        <v>1624605.2800000003</v>
      </c>
      <c r="R67" s="45">
        <v>3482760.01</v>
      </c>
      <c r="S67" s="45">
        <f t="shared" si="79"/>
        <v>2824734.3100000005</v>
      </c>
      <c r="T67" s="45">
        <f t="shared" si="80"/>
        <v>1200129.0300000003</v>
      </c>
      <c r="U67" s="45">
        <v>3482760.01</v>
      </c>
      <c r="V67" s="45">
        <f t="shared" si="81"/>
        <v>0</v>
      </c>
      <c r="W67" s="45">
        <v>3482760.01</v>
      </c>
      <c r="X67" s="48">
        <f t="shared" si="82"/>
        <v>0</v>
      </c>
      <c r="Y67" s="54">
        <f t="shared" si="49"/>
        <v>0.5521622110632356</v>
      </c>
      <c r="Z67" s="54">
        <f t="shared" si="50"/>
        <v>0.5521622110632356</v>
      </c>
      <c r="AA67" s="54">
        <f t="shared" si="51"/>
        <v>0.5521622110632356</v>
      </c>
      <c r="AB67" s="54">
        <f t="shared" si="58"/>
        <v>1</v>
      </c>
      <c r="AC67" s="178">
        <f>+W67/U67</f>
        <v>1</v>
      </c>
    </row>
    <row r="68" spans="1:29" ht="48.75" customHeight="1" x14ac:dyDescent="0.25">
      <c r="A68" s="114" t="s">
        <v>646</v>
      </c>
      <c r="B68" s="43" t="s">
        <v>41</v>
      </c>
      <c r="C68" s="43">
        <v>20</v>
      </c>
      <c r="D68" s="43" t="s">
        <v>38</v>
      </c>
      <c r="E68" s="44" t="s">
        <v>647</v>
      </c>
      <c r="F68" s="45">
        <v>0</v>
      </c>
      <c r="G68" s="45">
        <v>0</v>
      </c>
      <c r="H68" s="45">
        <v>0</v>
      </c>
      <c r="I68" s="45">
        <v>0</v>
      </c>
      <c r="J68" s="45">
        <v>2662000</v>
      </c>
      <c r="K68" s="45">
        <v>0</v>
      </c>
      <c r="L68" s="45">
        <f t="shared" si="1"/>
        <v>2662000</v>
      </c>
      <c r="M68" s="46">
        <f t="shared" si="77"/>
        <v>2662000</v>
      </c>
      <c r="N68" s="50">
        <f t="shared" si="2"/>
        <v>3.3362544950772162E-7</v>
      </c>
      <c r="O68" s="45">
        <v>0</v>
      </c>
      <c r="P68" s="45">
        <v>2662000</v>
      </c>
      <c r="Q68" s="45">
        <f t="shared" si="78"/>
        <v>0</v>
      </c>
      <c r="R68" s="45">
        <v>0</v>
      </c>
      <c r="S68" s="45">
        <f t="shared" si="79"/>
        <v>2662000</v>
      </c>
      <c r="T68" s="45">
        <f t="shared" si="80"/>
        <v>2662000</v>
      </c>
      <c r="U68" s="45">
        <v>0</v>
      </c>
      <c r="V68" s="45">
        <f t="shared" si="81"/>
        <v>0</v>
      </c>
      <c r="W68" s="45">
        <v>0</v>
      </c>
      <c r="X68" s="48">
        <f t="shared" si="82"/>
        <v>0</v>
      </c>
      <c r="Y68" s="54">
        <f t="shared" si="49"/>
        <v>0</v>
      </c>
      <c r="Z68" s="54">
        <f t="shared" si="50"/>
        <v>0</v>
      </c>
      <c r="AA68" s="54">
        <f t="shared" si="51"/>
        <v>0</v>
      </c>
      <c r="AB68" s="54" t="s">
        <v>40</v>
      </c>
      <c r="AC68" s="178" t="s">
        <v>40</v>
      </c>
    </row>
    <row r="69" spans="1:29" ht="42" customHeight="1" x14ac:dyDescent="0.25">
      <c r="A69" s="113" t="s">
        <v>148</v>
      </c>
      <c r="B69" s="32" t="s">
        <v>41</v>
      </c>
      <c r="C69" s="32">
        <v>20</v>
      </c>
      <c r="D69" s="32" t="s">
        <v>38</v>
      </c>
      <c r="E69" s="39" t="s">
        <v>149</v>
      </c>
      <c r="F69" s="59">
        <f t="shared" ref="F69:K69" si="83">+F72+F83+F90+F96+F79+F70</f>
        <v>21735681371</v>
      </c>
      <c r="G69" s="59">
        <f t="shared" si="83"/>
        <v>0</v>
      </c>
      <c r="H69" s="59">
        <f t="shared" si="83"/>
        <v>0</v>
      </c>
      <c r="I69" s="59">
        <f t="shared" si="83"/>
        <v>0</v>
      </c>
      <c r="J69" s="59">
        <f t="shared" si="83"/>
        <v>1076719218.24</v>
      </c>
      <c r="K69" s="59">
        <f t="shared" si="83"/>
        <v>1124371108.04</v>
      </c>
      <c r="L69" s="59">
        <f t="shared" si="1"/>
        <v>-47651889.799999952</v>
      </c>
      <c r="M69" s="59">
        <f>+M72+M83+M90+M96+M79+M70</f>
        <v>21688029481.200001</v>
      </c>
      <c r="N69" s="323">
        <f t="shared" si="2"/>
        <v>2.7181362075890565E-3</v>
      </c>
      <c r="O69" s="59">
        <f t="shared" ref="O69:X69" si="84">+O72+O83+O90+O96+O79+O70</f>
        <v>0</v>
      </c>
      <c r="P69" s="59">
        <f t="shared" si="84"/>
        <v>21619135247.810001</v>
      </c>
      <c r="Q69" s="59">
        <f t="shared" si="84"/>
        <v>68894233.390000075</v>
      </c>
      <c r="R69" s="59">
        <f t="shared" si="84"/>
        <v>20777998282.909996</v>
      </c>
      <c r="S69" s="62">
        <f t="shared" si="84"/>
        <v>896494066.97999978</v>
      </c>
      <c r="T69" s="62">
        <f t="shared" si="84"/>
        <v>841136964.89999962</v>
      </c>
      <c r="U69" s="59">
        <f t="shared" si="84"/>
        <v>12014952182.34</v>
      </c>
      <c r="V69" s="62">
        <f t="shared" si="84"/>
        <v>8763046100.5699997</v>
      </c>
      <c r="W69" s="59">
        <f t="shared" si="84"/>
        <v>11893067926.459999</v>
      </c>
      <c r="X69" s="59">
        <f t="shared" si="84"/>
        <v>121884255.88000005</v>
      </c>
      <c r="Y69" s="176">
        <f t="shared" si="49"/>
        <v>0.95803993170154744</v>
      </c>
      <c r="Z69" s="176">
        <f t="shared" si="50"/>
        <v>0.55399003366142652</v>
      </c>
      <c r="AA69" s="176">
        <f t="shared" si="51"/>
        <v>0.54837014754011459</v>
      </c>
      <c r="AB69" s="176">
        <f>+U69/R69</f>
        <v>0.57825359395771803</v>
      </c>
      <c r="AC69" s="177">
        <f>+W69/U69</f>
        <v>0.98985561872987304</v>
      </c>
    </row>
    <row r="70" spans="1:29" ht="42" customHeight="1" x14ac:dyDescent="0.25">
      <c r="A70" s="113" t="s">
        <v>150</v>
      </c>
      <c r="B70" s="32" t="s">
        <v>41</v>
      </c>
      <c r="C70" s="32">
        <v>20</v>
      </c>
      <c r="D70" s="32" t="s">
        <v>38</v>
      </c>
      <c r="E70" s="39" t="s">
        <v>151</v>
      </c>
      <c r="F70" s="59">
        <f t="shared" ref="F70:K70" si="85">+F71</f>
        <v>12738467</v>
      </c>
      <c r="G70" s="59">
        <f t="shared" si="85"/>
        <v>0</v>
      </c>
      <c r="H70" s="59">
        <f t="shared" si="85"/>
        <v>0</v>
      </c>
      <c r="I70" s="59">
        <f t="shared" si="85"/>
        <v>0</v>
      </c>
      <c r="J70" s="59">
        <f t="shared" si="85"/>
        <v>0</v>
      </c>
      <c r="K70" s="59">
        <f t="shared" si="85"/>
        <v>8315242</v>
      </c>
      <c r="L70" s="59">
        <f t="shared" si="1"/>
        <v>-8315242</v>
      </c>
      <c r="M70" s="59">
        <f>+M71</f>
        <v>4423225</v>
      </c>
      <c r="N70" s="322">
        <f t="shared" si="2"/>
        <v>5.5435778696423437E-7</v>
      </c>
      <c r="O70" s="59">
        <f t="shared" ref="O70:X70" si="86">+O71</f>
        <v>0</v>
      </c>
      <c r="P70" s="59">
        <f t="shared" si="86"/>
        <v>4423225</v>
      </c>
      <c r="Q70" s="59">
        <f t="shared" si="86"/>
        <v>0</v>
      </c>
      <c r="R70" s="59">
        <f t="shared" si="86"/>
        <v>4421414.46</v>
      </c>
      <c r="S70" s="59">
        <f t="shared" si="86"/>
        <v>1810.5400000000373</v>
      </c>
      <c r="T70" s="59">
        <f t="shared" si="86"/>
        <v>1810.5400000000373</v>
      </c>
      <c r="U70" s="59">
        <f t="shared" si="86"/>
        <v>189.46</v>
      </c>
      <c r="V70" s="59">
        <f t="shared" si="86"/>
        <v>4421225</v>
      </c>
      <c r="W70" s="59">
        <f t="shared" si="86"/>
        <v>189.46</v>
      </c>
      <c r="X70" s="59">
        <f t="shared" si="86"/>
        <v>0</v>
      </c>
      <c r="Y70" s="176">
        <f t="shared" si="49"/>
        <v>0.99959067422525416</v>
      </c>
      <c r="Z70" s="176">
        <f t="shared" si="50"/>
        <v>4.2833000808233812E-5</v>
      </c>
      <c r="AA70" s="176">
        <f t="shared" si="51"/>
        <v>4.2833000808233812E-5</v>
      </c>
      <c r="AB70" s="176">
        <f>+U70/R70</f>
        <v>4.285054063897914E-5</v>
      </c>
      <c r="AC70" s="177">
        <f>+W70/U70</f>
        <v>1</v>
      </c>
    </row>
    <row r="71" spans="1:29" ht="42" customHeight="1" x14ac:dyDescent="0.25">
      <c r="A71" s="114" t="s">
        <v>152</v>
      </c>
      <c r="B71" s="43" t="s">
        <v>41</v>
      </c>
      <c r="C71" s="43">
        <v>20</v>
      </c>
      <c r="D71" s="43" t="s">
        <v>38</v>
      </c>
      <c r="E71" s="44" t="s">
        <v>153</v>
      </c>
      <c r="F71" s="45">
        <v>12738467</v>
      </c>
      <c r="G71" s="45">
        <v>0</v>
      </c>
      <c r="H71" s="45">
        <v>0</v>
      </c>
      <c r="I71" s="45">
        <v>0</v>
      </c>
      <c r="J71" s="45">
        <v>0</v>
      </c>
      <c r="K71" s="45">
        <v>8315242</v>
      </c>
      <c r="L71" s="45">
        <f t="shared" si="1"/>
        <v>-8315242</v>
      </c>
      <c r="M71" s="46">
        <f>+F71+L71</f>
        <v>4423225</v>
      </c>
      <c r="N71" s="51">
        <f t="shared" si="2"/>
        <v>5.5435778696423437E-7</v>
      </c>
      <c r="O71" s="45">
        <v>0</v>
      </c>
      <c r="P71" s="45">
        <v>4423225</v>
      </c>
      <c r="Q71" s="45">
        <f>M71-P71</f>
        <v>0</v>
      </c>
      <c r="R71" s="45">
        <v>4421414.46</v>
      </c>
      <c r="S71" s="45">
        <f>+M71-R71</f>
        <v>1810.5400000000373</v>
      </c>
      <c r="T71" s="45">
        <f>P71-R71</f>
        <v>1810.5400000000373</v>
      </c>
      <c r="U71" s="45">
        <v>189.46</v>
      </c>
      <c r="V71" s="45">
        <f>+R71-U71</f>
        <v>4421225</v>
      </c>
      <c r="W71" s="45">
        <v>189.46</v>
      </c>
      <c r="X71" s="48">
        <f>+U71-W71</f>
        <v>0</v>
      </c>
      <c r="Y71" s="182">
        <f t="shared" si="49"/>
        <v>0.99959067422525416</v>
      </c>
      <c r="Z71" s="182">
        <f t="shared" si="50"/>
        <v>4.2833000808233812E-5</v>
      </c>
      <c r="AA71" s="182">
        <f t="shared" si="51"/>
        <v>4.2833000808233812E-5</v>
      </c>
      <c r="AB71" s="182">
        <f>+U71/R71</f>
        <v>4.285054063897914E-5</v>
      </c>
      <c r="AC71" s="178">
        <f>+W71/U71</f>
        <v>1</v>
      </c>
    </row>
    <row r="72" spans="1:29" ht="90" customHeight="1" x14ac:dyDescent="0.25">
      <c r="A72" s="113" t="s">
        <v>154</v>
      </c>
      <c r="B72" s="32" t="s">
        <v>41</v>
      </c>
      <c r="C72" s="32">
        <v>20</v>
      </c>
      <c r="D72" s="32" t="s">
        <v>38</v>
      </c>
      <c r="E72" s="39" t="s">
        <v>155</v>
      </c>
      <c r="F72" s="59">
        <f t="shared" ref="F72:K72" si="87">+F73+F76+F77+F78+F75+F74</f>
        <v>1115865651</v>
      </c>
      <c r="G72" s="59">
        <f t="shared" si="87"/>
        <v>0</v>
      </c>
      <c r="H72" s="59">
        <f t="shared" si="87"/>
        <v>0</v>
      </c>
      <c r="I72" s="59">
        <f t="shared" si="87"/>
        <v>0</v>
      </c>
      <c r="J72" s="59">
        <f t="shared" si="87"/>
        <v>108968518</v>
      </c>
      <c r="K72" s="59">
        <f t="shared" si="87"/>
        <v>173669683.34999999</v>
      </c>
      <c r="L72" s="59">
        <f t="shared" si="1"/>
        <v>-64701165.349999994</v>
      </c>
      <c r="M72" s="59">
        <f>+M73+M76+M77+M78+M75+M74</f>
        <v>1051164485.65</v>
      </c>
      <c r="N72" s="318">
        <f t="shared" si="2"/>
        <v>1.3174125621019317E-4</v>
      </c>
      <c r="O72" s="59">
        <f t="shared" ref="O72:X72" si="88">+O73+O76+O77+O78+O75+O74</f>
        <v>0</v>
      </c>
      <c r="P72" s="59">
        <f t="shared" si="88"/>
        <v>1031247808.59</v>
      </c>
      <c r="Q72" s="59">
        <f t="shared" si="88"/>
        <v>19916677.059999999</v>
      </c>
      <c r="R72" s="59">
        <f t="shared" si="88"/>
        <v>622944659.38999999</v>
      </c>
      <c r="S72" s="59">
        <f t="shared" si="88"/>
        <v>428219826.25999993</v>
      </c>
      <c r="T72" s="59">
        <f t="shared" si="88"/>
        <v>408303149.19999993</v>
      </c>
      <c r="U72" s="59">
        <f t="shared" si="88"/>
        <v>149492496.38999999</v>
      </c>
      <c r="V72" s="59">
        <f t="shared" si="88"/>
        <v>473452163</v>
      </c>
      <c r="W72" s="59">
        <f t="shared" si="88"/>
        <v>97734336.390000001</v>
      </c>
      <c r="X72" s="59">
        <f t="shared" si="88"/>
        <v>51758160</v>
      </c>
      <c r="Y72" s="176">
        <f t="shared" si="49"/>
        <v>0.59262338853161955</v>
      </c>
      <c r="Z72" s="176">
        <f t="shared" si="50"/>
        <v>0.14221608362040461</v>
      </c>
      <c r="AA72" s="176">
        <f t="shared" si="51"/>
        <v>9.2977205493738516E-2</v>
      </c>
      <c r="AB72" s="176">
        <f>+U72/R72</f>
        <v>0.23997716994056273</v>
      </c>
      <c r="AC72" s="177">
        <f>+W72/U72</f>
        <v>0.65377419435841166</v>
      </c>
    </row>
    <row r="73" spans="1:29" ht="42" customHeight="1" x14ac:dyDescent="0.25">
      <c r="A73" s="114" t="s">
        <v>156</v>
      </c>
      <c r="B73" s="43" t="s">
        <v>41</v>
      </c>
      <c r="C73" s="43">
        <v>20</v>
      </c>
      <c r="D73" s="43" t="s">
        <v>38</v>
      </c>
      <c r="E73" s="44" t="s">
        <v>157</v>
      </c>
      <c r="F73" s="45">
        <v>50000000</v>
      </c>
      <c r="G73" s="45">
        <v>0</v>
      </c>
      <c r="H73" s="45">
        <v>0</v>
      </c>
      <c r="I73" s="45">
        <v>0</v>
      </c>
      <c r="J73" s="45">
        <v>0</v>
      </c>
      <c r="K73" s="45">
        <v>19123641.600000001</v>
      </c>
      <c r="L73" s="45">
        <f t="shared" ref="L73:L136" si="89">+G73-H73-I73+J73-K73</f>
        <v>-19123641.600000001</v>
      </c>
      <c r="M73" s="46">
        <f t="shared" ref="M73:M78" si="90">+F73+L73</f>
        <v>30876358.399999999</v>
      </c>
      <c r="N73" s="51">
        <f t="shared" ref="N73:N136" si="91">M73/$M$311</f>
        <v>3.869699079775175E-6</v>
      </c>
      <c r="O73" s="45">
        <v>0</v>
      </c>
      <c r="P73" s="45">
        <v>19768607.190000001</v>
      </c>
      <c r="Q73" s="45">
        <f t="shared" ref="Q73:Q78" si="92">M73-P73</f>
        <v>11107751.209999997</v>
      </c>
      <c r="R73" s="45">
        <v>19763615.850000001</v>
      </c>
      <c r="S73" s="45">
        <f t="shared" ref="S73:S78" si="93">+M73-R73</f>
        <v>11112742.549999997</v>
      </c>
      <c r="T73" s="45">
        <f t="shared" ref="T73:T78" si="94">P73-R73</f>
        <v>4991.339999999851</v>
      </c>
      <c r="U73" s="45">
        <v>19763615.850000001</v>
      </c>
      <c r="V73" s="45">
        <f t="shared" ref="V73:V78" si="95">+R73-U73</f>
        <v>0</v>
      </c>
      <c r="W73" s="45">
        <v>19763615.850000001</v>
      </c>
      <c r="X73" s="48">
        <f t="shared" ref="X73:X78" si="96">+U73-W73</f>
        <v>0</v>
      </c>
      <c r="Y73" s="54">
        <f t="shared" si="49"/>
        <v>0.64008895070993876</v>
      </c>
      <c r="Z73" s="54">
        <f t="shared" si="50"/>
        <v>0.64008895070993876</v>
      </c>
      <c r="AA73" s="54">
        <f t="shared" si="51"/>
        <v>0.64008895070993876</v>
      </c>
      <c r="AB73" s="54">
        <f>+U73/R73</f>
        <v>1</v>
      </c>
      <c r="AC73" s="178">
        <f>+W73/U73</f>
        <v>1</v>
      </c>
    </row>
    <row r="74" spans="1:29" ht="42" customHeight="1" x14ac:dyDescent="0.25">
      <c r="A74" s="114" t="s">
        <v>158</v>
      </c>
      <c r="B74" s="43" t="s">
        <v>41</v>
      </c>
      <c r="C74" s="43">
        <v>20</v>
      </c>
      <c r="D74" s="43" t="s">
        <v>38</v>
      </c>
      <c r="E74" s="44" t="s">
        <v>159</v>
      </c>
      <c r="F74" s="45">
        <v>35000000</v>
      </c>
      <c r="G74" s="45">
        <v>0</v>
      </c>
      <c r="H74" s="45">
        <v>0</v>
      </c>
      <c r="I74" s="45">
        <v>0</v>
      </c>
      <c r="J74" s="45">
        <v>0</v>
      </c>
      <c r="K74" s="45">
        <v>35000000</v>
      </c>
      <c r="L74" s="45">
        <f t="shared" si="89"/>
        <v>-35000000</v>
      </c>
      <c r="M74" s="46">
        <f t="shared" si="90"/>
        <v>0</v>
      </c>
      <c r="N74" s="51">
        <f t="shared" si="91"/>
        <v>0</v>
      </c>
      <c r="O74" s="45">
        <v>0</v>
      </c>
      <c r="P74" s="45">
        <v>0</v>
      </c>
      <c r="Q74" s="45">
        <f t="shared" si="92"/>
        <v>0</v>
      </c>
      <c r="R74" s="45">
        <v>0</v>
      </c>
      <c r="S74" s="45">
        <f t="shared" si="93"/>
        <v>0</v>
      </c>
      <c r="T74" s="45">
        <f t="shared" si="94"/>
        <v>0</v>
      </c>
      <c r="U74" s="45">
        <v>0</v>
      </c>
      <c r="V74" s="45">
        <f t="shared" si="95"/>
        <v>0</v>
      </c>
      <c r="W74" s="45">
        <v>0</v>
      </c>
      <c r="X74" s="48">
        <f t="shared" si="96"/>
        <v>0</v>
      </c>
      <c r="Y74" s="54" t="s">
        <v>40</v>
      </c>
      <c r="Z74" s="54" t="s">
        <v>40</v>
      </c>
      <c r="AA74" s="54" t="s">
        <v>40</v>
      </c>
      <c r="AB74" s="54" t="s">
        <v>40</v>
      </c>
      <c r="AC74" s="54" t="s">
        <v>40</v>
      </c>
    </row>
    <row r="75" spans="1:29" ht="42" customHeight="1" x14ac:dyDescent="0.25">
      <c r="A75" s="114" t="s">
        <v>160</v>
      </c>
      <c r="B75" s="43" t="s">
        <v>41</v>
      </c>
      <c r="C75" s="43">
        <v>20</v>
      </c>
      <c r="D75" s="43" t="s">
        <v>38</v>
      </c>
      <c r="E75" s="44" t="s">
        <v>161</v>
      </c>
      <c r="F75" s="45">
        <v>5000000</v>
      </c>
      <c r="G75" s="45">
        <v>0</v>
      </c>
      <c r="H75" s="45">
        <v>0</v>
      </c>
      <c r="I75" s="45">
        <v>0</v>
      </c>
      <c r="J75" s="45">
        <v>589097</v>
      </c>
      <c r="K75" s="45">
        <v>3098000</v>
      </c>
      <c r="L75" s="45">
        <f t="shared" si="89"/>
        <v>-2508903</v>
      </c>
      <c r="M75" s="46">
        <f t="shared" si="90"/>
        <v>2491097</v>
      </c>
      <c r="N75" s="51">
        <f t="shared" si="91"/>
        <v>3.1220636979426626E-7</v>
      </c>
      <c r="O75" s="45">
        <v>0</v>
      </c>
      <c r="P75" s="45">
        <v>2488750</v>
      </c>
      <c r="Q75" s="45">
        <f t="shared" si="92"/>
        <v>2347</v>
      </c>
      <c r="R75" s="45">
        <v>1900018.72</v>
      </c>
      <c r="S75" s="45">
        <f t="shared" si="93"/>
        <v>591078.28</v>
      </c>
      <c r="T75" s="45">
        <f t="shared" si="94"/>
        <v>588731.28</v>
      </c>
      <c r="U75" s="45">
        <v>18.72</v>
      </c>
      <c r="V75" s="45">
        <f t="shared" si="95"/>
        <v>1900000</v>
      </c>
      <c r="W75" s="45">
        <v>18.72</v>
      </c>
      <c r="X75" s="48">
        <f t="shared" si="96"/>
        <v>0</v>
      </c>
      <c r="Y75" s="54">
        <f t="shared" ref="Y75:Y138" si="97">+R75/M75</f>
        <v>0.76272369963915498</v>
      </c>
      <c r="Z75" s="179">
        <f t="shared" ref="Z75:Z138" si="98">+U75/M75</f>
        <v>7.5147615688991635E-6</v>
      </c>
      <c r="AA75" s="179">
        <f t="shared" ref="AA75:AA138" si="99">+W75/M75</f>
        <v>7.5147615688991635E-6</v>
      </c>
      <c r="AB75" s="182">
        <f t="shared" ref="AB75:AB98" si="100">+U75/R75</f>
        <v>9.8525345055547662E-6</v>
      </c>
      <c r="AC75" s="178">
        <f t="shared" ref="AC75:AC98" si="101">+W75/U75</f>
        <v>1</v>
      </c>
    </row>
    <row r="76" spans="1:29" ht="42" customHeight="1" x14ac:dyDescent="0.25">
      <c r="A76" s="114" t="s">
        <v>162</v>
      </c>
      <c r="B76" s="43" t="s">
        <v>41</v>
      </c>
      <c r="C76" s="43">
        <v>20</v>
      </c>
      <c r="D76" s="43" t="s">
        <v>38</v>
      </c>
      <c r="E76" s="44" t="s">
        <v>163</v>
      </c>
      <c r="F76" s="45">
        <v>60000000</v>
      </c>
      <c r="G76" s="45">
        <v>0</v>
      </c>
      <c r="H76" s="45">
        <v>0</v>
      </c>
      <c r="I76" s="45">
        <v>0</v>
      </c>
      <c r="J76" s="45">
        <v>0</v>
      </c>
      <c r="K76" s="45">
        <f>27058153.75+589097</f>
        <v>27647250.75</v>
      </c>
      <c r="L76" s="45">
        <f t="shared" si="89"/>
        <v>-27647250.75</v>
      </c>
      <c r="M76" s="46">
        <f t="shared" si="90"/>
        <v>32352749.25</v>
      </c>
      <c r="N76" s="51">
        <f t="shared" si="91"/>
        <v>4.0547334753350311E-6</v>
      </c>
      <c r="O76" s="45">
        <v>0</v>
      </c>
      <c r="P76" s="45">
        <v>23546170.399999999</v>
      </c>
      <c r="Q76" s="45">
        <f t="shared" si="92"/>
        <v>8806578.8500000015</v>
      </c>
      <c r="R76" s="45">
        <v>23505145.43</v>
      </c>
      <c r="S76" s="45">
        <f t="shared" si="93"/>
        <v>8847603.8200000003</v>
      </c>
      <c r="T76" s="45">
        <f t="shared" si="94"/>
        <v>41024.969999998808</v>
      </c>
      <c r="U76" s="45">
        <v>20088655.43</v>
      </c>
      <c r="V76" s="45">
        <f t="shared" si="95"/>
        <v>3416490</v>
      </c>
      <c r="W76" s="45">
        <v>20088655.43</v>
      </c>
      <c r="X76" s="48">
        <f t="shared" si="96"/>
        <v>0</v>
      </c>
      <c r="Y76" s="54">
        <f t="shared" si="97"/>
        <v>0.72652698688350259</v>
      </c>
      <c r="Z76" s="54">
        <f t="shared" si="98"/>
        <v>0.620925760428227</v>
      </c>
      <c r="AA76" s="54">
        <f t="shared" si="99"/>
        <v>0.620925760428227</v>
      </c>
      <c r="AB76" s="54">
        <f t="shared" si="100"/>
        <v>0.85464927199984564</v>
      </c>
      <c r="AC76" s="178">
        <f t="shared" si="101"/>
        <v>1</v>
      </c>
    </row>
    <row r="77" spans="1:29" ht="42" customHeight="1" x14ac:dyDescent="0.25">
      <c r="A77" s="114" t="s">
        <v>164</v>
      </c>
      <c r="B77" s="43" t="s">
        <v>41</v>
      </c>
      <c r="C77" s="43">
        <v>20</v>
      </c>
      <c r="D77" s="43" t="s">
        <v>38</v>
      </c>
      <c r="E77" s="44" t="s">
        <v>165</v>
      </c>
      <c r="F77" s="45">
        <v>575865651</v>
      </c>
      <c r="G77" s="45">
        <v>0</v>
      </c>
      <c r="H77" s="45">
        <v>0</v>
      </c>
      <c r="I77" s="45">
        <v>0</v>
      </c>
      <c r="J77" s="45">
        <f>50000+108329421</f>
        <v>108379421</v>
      </c>
      <c r="K77" s="45">
        <v>0</v>
      </c>
      <c r="L77" s="45">
        <f t="shared" si="89"/>
        <v>108379421</v>
      </c>
      <c r="M77" s="46">
        <f t="shared" si="90"/>
        <v>684245072</v>
      </c>
      <c r="N77" s="51">
        <f t="shared" si="91"/>
        <v>8.5755661051631601E-5</v>
      </c>
      <c r="O77" s="45">
        <v>0</v>
      </c>
      <c r="P77" s="45">
        <v>684245072</v>
      </c>
      <c r="Q77" s="45">
        <f t="shared" si="92"/>
        <v>0</v>
      </c>
      <c r="R77" s="45">
        <v>575875626.47000003</v>
      </c>
      <c r="S77" s="45">
        <f t="shared" si="93"/>
        <v>108369445.52999997</v>
      </c>
      <c r="T77" s="45">
        <f t="shared" si="94"/>
        <v>108369445.52999997</v>
      </c>
      <c r="U77" s="45">
        <v>107739953.47</v>
      </c>
      <c r="V77" s="45">
        <f t="shared" si="95"/>
        <v>468135673</v>
      </c>
      <c r="W77" s="45">
        <v>55981793.469999999</v>
      </c>
      <c r="X77" s="48">
        <f t="shared" si="96"/>
        <v>51758160</v>
      </c>
      <c r="Y77" s="54">
        <f t="shared" si="97"/>
        <v>0.84162188378902936</v>
      </c>
      <c r="Z77" s="182">
        <f t="shared" si="98"/>
        <v>0.15745813580371681</v>
      </c>
      <c r="AA77" s="182">
        <f t="shared" si="99"/>
        <v>8.1815413454669347E-2</v>
      </c>
      <c r="AB77" s="182">
        <f t="shared" si="100"/>
        <v>0.1870889277436934</v>
      </c>
      <c r="AC77" s="178">
        <f t="shared" si="101"/>
        <v>0.51960105482677821</v>
      </c>
    </row>
    <row r="78" spans="1:29" ht="53.25" customHeight="1" x14ac:dyDescent="0.25">
      <c r="A78" s="114" t="s">
        <v>166</v>
      </c>
      <c r="B78" s="43" t="s">
        <v>41</v>
      </c>
      <c r="C78" s="43">
        <v>20</v>
      </c>
      <c r="D78" s="43" t="s">
        <v>38</v>
      </c>
      <c r="E78" s="44" t="s">
        <v>167</v>
      </c>
      <c r="F78" s="45">
        <v>390000000</v>
      </c>
      <c r="G78" s="45">
        <v>0</v>
      </c>
      <c r="H78" s="45">
        <v>0</v>
      </c>
      <c r="I78" s="45">
        <v>0</v>
      </c>
      <c r="J78" s="45">
        <v>0</v>
      </c>
      <c r="K78" s="45">
        <f>18430791+70370000</f>
        <v>88800791</v>
      </c>
      <c r="L78" s="45">
        <f t="shared" si="89"/>
        <v>-88800791</v>
      </c>
      <c r="M78" s="46">
        <f t="shared" si="90"/>
        <v>301199209</v>
      </c>
      <c r="N78" s="51">
        <f t="shared" si="91"/>
        <v>3.7748956233657095E-5</v>
      </c>
      <c r="O78" s="45">
        <v>0</v>
      </c>
      <c r="P78" s="45">
        <v>301199209</v>
      </c>
      <c r="Q78" s="45">
        <f t="shared" si="92"/>
        <v>0</v>
      </c>
      <c r="R78" s="45">
        <v>1900252.92</v>
      </c>
      <c r="S78" s="45">
        <f t="shared" si="93"/>
        <v>299298956.07999998</v>
      </c>
      <c r="T78" s="45">
        <f t="shared" si="94"/>
        <v>299298956.07999998</v>
      </c>
      <c r="U78" s="45">
        <v>1900252.92</v>
      </c>
      <c r="V78" s="45">
        <f t="shared" si="95"/>
        <v>0</v>
      </c>
      <c r="W78" s="45">
        <v>1900252.92</v>
      </c>
      <c r="X78" s="48">
        <f t="shared" si="96"/>
        <v>0</v>
      </c>
      <c r="Y78" s="54">
        <f t="shared" si="97"/>
        <v>6.3089572057939899E-3</v>
      </c>
      <c r="Z78" s="54">
        <f t="shared" si="98"/>
        <v>6.3089572057939899E-3</v>
      </c>
      <c r="AA78" s="54">
        <f t="shared" si="99"/>
        <v>6.3089572057939899E-3</v>
      </c>
      <c r="AB78" s="54">
        <f t="shared" si="100"/>
        <v>1</v>
      </c>
      <c r="AC78" s="178">
        <f t="shared" si="101"/>
        <v>1</v>
      </c>
    </row>
    <row r="79" spans="1:29" ht="69.75" customHeight="1" x14ac:dyDescent="0.25">
      <c r="A79" s="113" t="s">
        <v>168</v>
      </c>
      <c r="B79" s="32" t="s">
        <v>41</v>
      </c>
      <c r="C79" s="32">
        <v>20</v>
      </c>
      <c r="D79" s="32" t="s">
        <v>38</v>
      </c>
      <c r="E79" s="39" t="s">
        <v>169</v>
      </c>
      <c r="F79" s="59">
        <f t="shared" ref="F79:K79" si="102">+F80+F81+F82</f>
        <v>12030383236</v>
      </c>
      <c r="G79" s="59">
        <f t="shared" si="102"/>
        <v>0</v>
      </c>
      <c r="H79" s="59">
        <f t="shared" si="102"/>
        <v>0</v>
      </c>
      <c r="I79" s="59">
        <f t="shared" si="102"/>
        <v>0</v>
      </c>
      <c r="J79" s="59">
        <f t="shared" si="102"/>
        <v>17805868</v>
      </c>
      <c r="K79" s="59">
        <f t="shared" si="102"/>
        <v>397513373.21000004</v>
      </c>
      <c r="L79" s="59">
        <f t="shared" si="89"/>
        <v>-379707505.21000004</v>
      </c>
      <c r="M79" s="59">
        <f>+M80+M81+M82</f>
        <v>11650675730.790001</v>
      </c>
      <c r="N79" s="318">
        <f t="shared" si="91"/>
        <v>1.4601660134310732E-3</v>
      </c>
      <c r="O79" s="59">
        <f t="shared" ref="O79:X79" si="103">+O80+O81+O82</f>
        <v>0</v>
      </c>
      <c r="P79" s="59">
        <f t="shared" si="103"/>
        <v>11650675730.790001</v>
      </c>
      <c r="Q79" s="59">
        <f t="shared" si="103"/>
        <v>0</v>
      </c>
      <c r="R79" s="59">
        <f t="shared" si="103"/>
        <v>11553050509.040001</v>
      </c>
      <c r="S79" s="59">
        <f t="shared" si="103"/>
        <v>97625221.75</v>
      </c>
      <c r="T79" s="59">
        <f t="shared" si="103"/>
        <v>97625221.75</v>
      </c>
      <c r="U79" s="59">
        <f t="shared" si="103"/>
        <v>7823401304.6800003</v>
      </c>
      <c r="V79" s="59">
        <f t="shared" si="103"/>
        <v>3729649204.3600006</v>
      </c>
      <c r="W79" s="59">
        <f t="shared" si="103"/>
        <v>7822868009.6800003</v>
      </c>
      <c r="X79" s="59">
        <f t="shared" si="103"/>
        <v>533295</v>
      </c>
      <c r="Y79" s="176">
        <f t="shared" si="97"/>
        <v>0.99162063866458838</v>
      </c>
      <c r="Z79" s="176">
        <f t="shared" si="98"/>
        <v>0.67149764403832712</v>
      </c>
      <c r="AA79" s="176">
        <f t="shared" si="99"/>
        <v>0.6714518702984752</v>
      </c>
      <c r="AB79" s="176">
        <f t="shared" si="100"/>
        <v>0.67717191217664685</v>
      </c>
      <c r="AC79" s="177">
        <f t="shared" si="101"/>
        <v>0.99993183335748337</v>
      </c>
    </row>
    <row r="80" spans="1:29" ht="42" customHeight="1" x14ac:dyDescent="0.25">
      <c r="A80" s="114" t="s">
        <v>170</v>
      </c>
      <c r="B80" s="43" t="s">
        <v>41</v>
      </c>
      <c r="C80" s="43">
        <v>20</v>
      </c>
      <c r="D80" s="43" t="s">
        <v>38</v>
      </c>
      <c r="E80" s="44" t="s">
        <v>171</v>
      </c>
      <c r="F80" s="45">
        <v>1914398585</v>
      </c>
      <c r="G80" s="45">
        <v>0</v>
      </c>
      <c r="H80" s="45">
        <v>0</v>
      </c>
      <c r="I80" s="45">
        <v>0</v>
      </c>
      <c r="J80" s="45">
        <v>17805868</v>
      </c>
      <c r="K80" s="45">
        <v>0</v>
      </c>
      <c r="L80" s="45">
        <f t="shared" si="89"/>
        <v>17805868</v>
      </c>
      <c r="M80" s="46">
        <f>+F80+L80</f>
        <v>1932204453</v>
      </c>
      <c r="N80" s="47">
        <f t="shared" si="91"/>
        <v>2.4216099893799637E-4</v>
      </c>
      <c r="O80" s="45">
        <v>0</v>
      </c>
      <c r="P80" s="45">
        <v>1932204453</v>
      </c>
      <c r="Q80" s="45">
        <f>M80-P80</f>
        <v>0</v>
      </c>
      <c r="R80" s="45">
        <v>1910123453</v>
      </c>
      <c r="S80" s="45">
        <f>+M80-R80</f>
        <v>22081000</v>
      </c>
      <c r="T80" s="45">
        <f>P80-R80</f>
        <v>22081000</v>
      </c>
      <c r="U80" s="45">
        <v>1910123453</v>
      </c>
      <c r="V80" s="45">
        <f>+R80-U80</f>
        <v>0</v>
      </c>
      <c r="W80" s="45">
        <v>1910123453</v>
      </c>
      <c r="X80" s="48">
        <f>+U80-W80</f>
        <v>0</v>
      </c>
      <c r="Y80" s="54">
        <f t="shared" si="97"/>
        <v>0.98857212032312813</v>
      </c>
      <c r="Z80" s="54">
        <f t="shared" si="98"/>
        <v>0.98857212032312813</v>
      </c>
      <c r="AA80" s="54">
        <f t="shared" si="99"/>
        <v>0.98857212032312813</v>
      </c>
      <c r="AB80" s="54">
        <f t="shared" si="100"/>
        <v>1</v>
      </c>
      <c r="AC80" s="178">
        <f t="shared" si="101"/>
        <v>1</v>
      </c>
    </row>
    <row r="81" spans="1:29" ht="42" customHeight="1" x14ac:dyDescent="0.25">
      <c r="A81" s="114" t="s">
        <v>172</v>
      </c>
      <c r="B81" s="43" t="s">
        <v>41</v>
      </c>
      <c r="C81" s="43">
        <v>20</v>
      </c>
      <c r="D81" s="43" t="s">
        <v>38</v>
      </c>
      <c r="E81" s="44" t="s">
        <v>173</v>
      </c>
      <c r="F81" s="45">
        <v>10099714462</v>
      </c>
      <c r="G81" s="45">
        <v>0</v>
      </c>
      <c r="H81" s="45">
        <v>0</v>
      </c>
      <c r="I81" s="45">
        <v>0</v>
      </c>
      <c r="J81" s="45">
        <v>0</v>
      </c>
      <c r="K81" s="45">
        <f>218901781+21700000+136000000.21+17805868</f>
        <v>394407649.21000004</v>
      </c>
      <c r="L81" s="45">
        <f t="shared" si="89"/>
        <v>-394407649.21000004</v>
      </c>
      <c r="M81" s="46">
        <f>+F81+L81</f>
        <v>9705306812.7900009</v>
      </c>
      <c r="N81" s="47">
        <f t="shared" si="91"/>
        <v>1.2163551269825008E-3</v>
      </c>
      <c r="O81" s="45">
        <v>0</v>
      </c>
      <c r="P81" s="45">
        <v>9705306812.7900009</v>
      </c>
      <c r="Q81" s="45">
        <f>M81-P81</f>
        <v>0</v>
      </c>
      <c r="R81" s="45">
        <v>9629764585.7900009</v>
      </c>
      <c r="S81" s="45">
        <f>+M81-R81</f>
        <v>75542227</v>
      </c>
      <c r="T81" s="45">
        <f>P81-R81</f>
        <v>75542227</v>
      </c>
      <c r="U81" s="45">
        <v>5912744551.4300003</v>
      </c>
      <c r="V81" s="45">
        <f>+R81-U81</f>
        <v>3717020034.3600006</v>
      </c>
      <c r="W81" s="45">
        <v>5912744551.4300003</v>
      </c>
      <c r="X81" s="48">
        <f>+U81-W81</f>
        <v>0</v>
      </c>
      <c r="Y81" s="54">
        <f t="shared" si="97"/>
        <v>0.99221639990809485</v>
      </c>
      <c r="Z81" s="54">
        <f t="shared" si="98"/>
        <v>0.60922798892230523</v>
      </c>
      <c r="AA81" s="54">
        <f t="shared" si="99"/>
        <v>0.60922798892230523</v>
      </c>
      <c r="AB81" s="54">
        <f t="shared" si="100"/>
        <v>0.6140071752278391</v>
      </c>
      <c r="AC81" s="178">
        <f t="shared" si="101"/>
        <v>1</v>
      </c>
    </row>
    <row r="82" spans="1:29" ht="42" customHeight="1" x14ac:dyDescent="0.25">
      <c r="A82" s="114" t="s">
        <v>174</v>
      </c>
      <c r="B82" s="43" t="s">
        <v>41</v>
      </c>
      <c r="C82" s="43">
        <v>20</v>
      </c>
      <c r="D82" s="43" t="s">
        <v>38</v>
      </c>
      <c r="E82" s="44" t="s">
        <v>175</v>
      </c>
      <c r="F82" s="45">
        <v>16270189</v>
      </c>
      <c r="G82" s="45">
        <v>0</v>
      </c>
      <c r="H82" s="45">
        <v>0</v>
      </c>
      <c r="I82" s="45">
        <v>0</v>
      </c>
      <c r="J82" s="45">
        <v>0</v>
      </c>
      <c r="K82" s="45">
        <f>3105424+300</f>
        <v>3105724</v>
      </c>
      <c r="L82" s="45">
        <f t="shared" si="89"/>
        <v>-3105724</v>
      </c>
      <c r="M82" s="46">
        <f>+F82+L82</f>
        <v>13164465</v>
      </c>
      <c r="N82" s="51">
        <f t="shared" si="91"/>
        <v>1.6498875105761339E-6</v>
      </c>
      <c r="O82" s="45">
        <v>0</v>
      </c>
      <c r="P82" s="45">
        <v>13164465</v>
      </c>
      <c r="Q82" s="45">
        <f>M82-P82</f>
        <v>0</v>
      </c>
      <c r="R82" s="45">
        <v>13162470.25</v>
      </c>
      <c r="S82" s="45">
        <f>+M82-R82</f>
        <v>1994.75</v>
      </c>
      <c r="T82" s="45">
        <f>P82-R82</f>
        <v>1994.75</v>
      </c>
      <c r="U82" s="45">
        <v>533300.25</v>
      </c>
      <c r="V82" s="45">
        <f>+R82-U82</f>
        <v>12629170</v>
      </c>
      <c r="W82" s="45">
        <v>5.25</v>
      </c>
      <c r="X82" s="48">
        <f>+U82-W82</f>
        <v>533295</v>
      </c>
      <c r="Y82" s="54">
        <f t="shared" si="97"/>
        <v>0.99984847466266191</v>
      </c>
      <c r="Z82" s="54">
        <f t="shared" si="98"/>
        <v>4.0510590441768808E-2</v>
      </c>
      <c r="AA82" s="375">
        <f t="shared" si="99"/>
        <v>3.9880086277718084E-7</v>
      </c>
      <c r="AB82" s="54">
        <f t="shared" si="100"/>
        <v>4.0516729752912449E-2</v>
      </c>
      <c r="AC82" s="376">
        <f t="shared" si="101"/>
        <v>9.8443606579970662E-6</v>
      </c>
    </row>
    <row r="83" spans="1:29" ht="56.25" customHeight="1" x14ac:dyDescent="0.25">
      <c r="A83" s="113" t="s">
        <v>176</v>
      </c>
      <c r="B83" s="32" t="s">
        <v>41</v>
      </c>
      <c r="C83" s="32">
        <v>20</v>
      </c>
      <c r="D83" s="32" t="s">
        <v>38</v>
      </c>
      <c r="E83" s="39" t="s">
        <v>177</v>
      </c>
      <c r="F83" s="59">
        <f t="shared" ref="F83:K83" si="104">SUM(F84:F89)</f>
        <v>7819768089</v>
      </c>
      <c r="G83" s="59">
        <f t="shared" si="104"/>
        <v>0</v>
      </c>
      <c r="H83" s="59">
        <f t="shared" si="104"/>
        <v>0</v>
      </c>
      <c r="I83" s="59">
        <f t="shared" si="104"/>
        <v>0</v>
      </c>
      <c r="J83" s="59">
        <f t="shared" si="104"/>
        <v>843644832.24000001</v>
      </c>
      <c r="K83" s="59">
        <f t="shared" si="104"/>
        <v>428646610</v>
      </c>
      <c r="L83" s="59">
        <f t="shared" si="89"/>
        <v>414998222.24000001</v>
      </c>
      <c r="M83" s="59">
        <f>SUM(M84:M89)</f>
        <v>8234766311.2399998</v>
      </c>
      <c r="N83" s="318">
        <f t="shared" si="91"/>
        <v>1.0320539489776437E-3</v>
      </c>
      <c r="O83" s="59">
        <f t="shared" ref="O83:X83" si="105">SUM(O84:O89)</f>
        <v>0</v>
      </c>
      <c r="P83" s="59">
        <f t="shared" si="105"/>
        <v>8199320900.8199997</v>
      </c>
      <c r="Q83" s="59">
        <f t="shared" si="105"/>
        <v>35445410.420000076</v>
      </c>
      <c r="R83" s="59">
        <f t="shared" si="105"/>
        <v>8074889068.6599998</v>
      </c>
      <c r="S83" s="59">
        <f t="shared" si="105"/>
        <v>159877242.57999986</v>
      </c>
      <c r="T83" s="59">
        <f t="shared" si="105"/>
        <v>124431832.15999979</v>
      </c>
      <c r="U83" s="59">
        <f t="shared" si="105"/>
        <v>3910404648.4500003</v>
      </c>
      <c r="V83" s="59">
        <f t="shared" si="105"/>
        <v>4164484420.21</v>
      </c>
      <c r="W83" s="59">
        <f t="shared" si="105"/>
        <v>3840811847.5700002</v>
      </c>
      <c r="X83" s="59">
        <f t="shared" si="105"/>
        <v>69592800.880000055</v>
      </c>
      <c r="Y83" s="176">
        <f t="shared" si="97"/>
        <v>0.98058509051291765</v>
      </c>
      <c r="Z83" s="176">
        <f t="shared" si="98"/>
        <v>0.47486528465446731</v>
      </c>
      <c r="AA83" s="176">
        <f t="shared" si="99"/>
        <v>0.46641418862457634</v>
      </c>
      <c r="AB83" s="176">
        <f t="shared" si="100"/>
        <v>0.48426729026246779</v>
      </c>
      <c r="AC83" s="177">
        <f t="shared" si="101"/>
        <v>0.98220317150359737</v>
      </c>
    </row>
    <row r="84" spans="1:29" ht="42" customHeight="1" x14ac:dyDescent="0.25">
      <c r="A84" s="114" t="s">
        <v>178</v>
      </c>
      <c r="B84" s="43" t="s">
        <v>41</v>
      </c>
      <c r="C84" s="43">
        <v>20</v>
      </c>
      <c r="D84" s="43" t="s">
        <v>38</v>
      </c>
      <c r="E84" s="44" t="s">
        <v>179</v>
      </c>
      <c r="F84" s="45">
        <v>2019600000</v>
      </c>
      <c r="G84" s="45">
        <v>0</v>
      </c>
      <c r="H84" s="45">
        <v>0</v>
      </c>
      <c r="I84" s="45">
        <v>0</v>
      </c>
      <c r="J84" s="45">
        <v>6850000</v>
      </c>
      <c r="K84" s="45">
        <v>267878923</v>
      </c>
      <c r="L84" s="45">
        <f t="shared" si="89"/>
        <v>-261028923</v>
      </c>
      <c r="M84" s="46">
        <f t="shared" ref="M84:M89" si="106">+F84+L84</f>
        <v>1758571077</v>
      </c>
      <c r="N84" s="47">
        <f t="shared" si="91"/>
        <v>2.2039972428828067E-4</v>
      </c>
      <c r="O84" s="45">
        <v>0</v>
      </c>
      <c r="P84" s="45">
        <v>1756211077</v>
      </c>
      <c r="Q84" s="45">
        <f t="shared" ref="Q84:Q89" si="107">M84-P84</f>
        <v>2360000</v>
      </c>
      <c r="R84" s="45">
        <v>1754934557.98</v>
      </c>
      <c r="S84" s="45">
        <f t="shared" ref="S84:S89" si="108">+M84-R84</f>
        <v>3636519.0199999809</v>
      </c>
      <c r="T84" s="45">
        <f t="shared" ref="T84:T89" si="109">P84-R84</f>
        <v>1276519.0199999809</v>
      </c>
      <c r="U84" s="45">
        <v>928967892.98000002</v>
      </c>
      <c r="V84" s="45">
        <f t="shared" ref="V84:V89" si="110">+R84-U84</f>
        <v>825966665</v>
      </c>
      <c r="W84" s="45">
        <v>928967892.98000002</v>
      </c>
      <c r="X84" s="48">
        <f t="shared" ref="X84:X89" si="111">+U84-W84</f>
        <v>0</v>
      </c>
      <c r="Y84" s="54">
        <f t="shared" si="97"/>
        <v>0.99793211712192853</v>
      </c>
      <c r="Z84" s="54">
        <f t="shared" si="98"/>
        <v>0.52825154759439963</v>
      </c>
      <c r="AA84" s="54">
        <f t="shared" si="99"/>
        <v>0.52825154759439963</v>
      </c>
      <c r="AB84" s="54">
        <f t="shared" si="100"/>
        <v>0.52934617348311797</v>
      </c>
      <c r="AC84" s="178">
        <f t="shared" si="101"/>
        <v>1</v>
      </c>
    </row>
    <row r="85" spans="1:29" ht="72.75" customHeight="1" x14ac:dyDescent="0.25">
      <c r="A85" s="114" t="s">
        <v>180</v>
      </c>
      <c r="B85" s="43" t="s">
        <v>41</v>
      </c>
      <c r="C85" s="43">
        <v>20</v>
      </c>
      <c r="D85" s="43" t="s">
        <v>38</v>
      </c>
      <c r="E85" s="44" t="s">
        <v>181</v>
      </c>
      <c r="F85" s="45">
        <v>3432716328</v>
      </c>
      <c r="G85" s="45">
        <v>0</v>
      </c>
      <c r="H85" s="45">
        <v>0</v>
      </c>
      <c r="I85" s="45">
        <v>0</v>
      </c>
      <c r="J85" s="45">
        <f>277000000+484502836+54820293</f>
        <v>816323129</v>
      </c>
      <c r="K85" s="45">
        <v>15075001</v>
      </c>
      <c r="L85" s="45">
        <f t="shared" si="89"/>
        <v>801248128</v>
      </c>
      <c r="M85" s="46">
        <f t="shared" si="106"/>
        <v>4233964456</v>
      </c>
      <c r="N85" s="47">
        <f t="shared" si="91"/>
        <v>5.3063797702205704E-4</v>
      </c>
      <c r="O85" s="45">
        <v>0</v>
      </c>
      <c r="P85" s="45">
        <v>4220414456</v>
      </c>
      <c r="Q85" s="45">
        <f t="shared" si="107"/>
        <v>13550000</v>
      </c>
      <c r="R85" s="45">
        <v>4159226466.71</v>
      </c>
      <c r="S85" s="45">
        <f t="shared" si="108"/>
        <v>74737989.289999962</v>
      </c>
      <c r="T85" s="45">
        <f t="shared" si="109"/>
        <v>61187989.289999962</v>
      </c>
      <c r="U85" s="45">
        <v>1755772120.71</v>
      </c>
      <c r="V85" s="45">
        <f t="shared" si="110"/>
        <v>2403454346</v>
      </c>
      <c r="W85" s="45">
        <v>1755772120.71</v>
      </c>
      <c r="X85" s="48">
        <f t="shared" si="111"/>
        <v>0</v>
      </c>
      <c r="Y85" s="54">
        <f t="shared" si="97"/>
        <v>0.98234798849478111</v>
      </c>
      <c r="Z85" s="54">
        <f t="shared" si="98"/>
        <v>0.41468749654283826</v>
      </c>
      <c r="AA85" s="54">
        <f t="shared" si="99"/>
        <v>0.41468749654283826</v>
      </c>
      <c r="AB85" s="54">
        <f t="shared" si="100"/>
        <v>0.42213910080708772</v>
      </c>
      <c r="AC85" s="178">
        <f t="shared" si="101"/>
        <v>1</v>
      </c>
    </row>
    <row r="86" spans="1:29" ht="72.75" customHeight="1" x14ac:dyDescent="0.25">
      <c r="A86" s="114" t="s">
        <v>182</v>
      </c>
      <c r="B86" s="43" t="s">
        <v>41</v>
      </c>
      <c r="C86" s="43">
        <v>20</v>
      </c>
      <c r="D86" s="43" t="s">
        <v>38</v>
      </c>
      <c r="E86" s="44" t="s">
        <v>183</v>
      </c>
      <c r="F86" s="45">
        <v>126060000</v>
      </c>
      <c r="G86" s="45">
        <v>0</v>
      </c>
      <c r="H86" s="45">
        <v>0</v>
      </c>
      <c r="I86" s="45">
        <v>0</v>
      </c>
      <c r="J86" s="45">
        <v>0</v>
      </c>
      <c r="K86" s="45">
        <f>38567000+8500000</f>
        <v>47067000</v>
      </c>
      <c r="L86" s="45">
        <f t="shared" si="89"/>
        <v>-47067000</v>
      </c>
      <c r="M86" s="46">
        <f t="shared" si="106"/>
        <v>78993000</v>
      </c>
      <c r="N86" s="52">
        <f t="shared" si="91"/>
        <v>9.9001033557338294E-6</v>
      </c>
      <c r="O86" s="45">
        <v>0</v>
      </c>
      <c r="P86" s="45">
        <v>78993000</v>
      </c>
      <c r="Q86" s="45">
        <f t="shared" si="107"/>
        <v>0</v>
      </c>
      <c r="R86" s="45">
        <v>21975863.379999999</v>
      </c>
      <c r="S86" s="45">
        <f t="shared" si="108"/>
        <v>57017136.620000005</v>
      </c>
      <c r="T86" s="45">
        <f t="shared" si="109"/>
        <v>57017136.620000005</v>
      </c>
      <c r="U86" s="45">
        <v>11813263.380000001</v>
      </c>
      <c r="V86" s="45">
        <f t="shared" si="110"/>
        <v>10162599.999999998</v>
      </c>
      <c r="W86" s="45">
        <v>11813263.380000001</v>
      </c>
      <c r="X86" s="48">
        <f t="shared" si="111"/>
        <v>0</v>
      </c>
      <c r="Y86" s="54">
        <f t="shared" si="97"/>
        <v>0.27820013646778829</v>
      </c>
      <c r="Z86" s="54">
        <f t="shared" si="98"/>
        <v>0.14954823060271163</v>
      </c>
      <c r="AA86" s="54">
        <f t="shared" si="99"/>
        <v>0.14954823060271163</v>
      </c>
      <c r="AB86" s="54">
        <f t="shared" si="100"/>
        <v>0.5375562805305355</v>
      </c>
      <c r="AC86" s="178">
        <f t="shared" si="101"/>
        <v>1</v>
      </c>
    </row>
    <row r="87" spans="1:29" ht="42" customHeight="1" x14ac:dyDescent="0.25">
      <c r="A87" s="114" t="s">
        <v>184</v>
      </c>
      <c r="B87" s="43" t="s">
        <v>41</v>
      </c>
      <c r="C87" s="43">
        <v>20</v>
      </c>
      <c r="D87" s="43" t="s">
        <v>38</v>
      </c>
      <c r="E87" s="44" t="s">
        <v>185</v>
      </c>
      <c r="F87" s="45">
        <v>1621128348</v>
      </c>
      <c r="G87" s="45">
        <v>0</v>
      </c>
      <c r="H87" s="45">
        <v>0</v>
      </c>
      <c r="I87" s="45">
        <v>0</v>
      </c>
      <c r="J87" s="45">
        <f>1500000+15075001</f>
        <v>16575001</v>
      </c>
      <c r="K87" s="45">
        <v>45355012</v>
      </c>
      <c r="L87" s="45">
        <f t="shared" si="89"/>
        <v>-28780011</v>
      </c>
      <c r="M87" s="46">
        <f t="shared" si="106"/>
        <v>1592348337</v>
      </c>
      <c r="N87" s="47">
        <f t="shared" si="91"/>
        <v>1.9956721626765515E-4</v>
      </c>
      <c r="O87" s="45">
        <v>0</v>
      </c>
      <c r="P87" s="45">
        <v>1575812926.8199999</v>
      </c>
      <c r="Q87" s="45">
        <f t="shared" si="107"/>
        <v>16535410.180000067</v>
      </c>
      <c r="R87" s="45">
        <v>1570875921.1700001</v>
      </c>
      <c r="S87" s="45">
        <f t="shared" si="108"/>
        <v>21472415.829999924</v>
      </c>
      <c r="T87" s="45">
        <f t="shared" si="109"/>
        <v>4937005.6499998569</v>
      </c>
      <c r="U87" s="45">
        <v>906697641.61000001</v>
      </c>
      <c r="V87" s="45">
        <f t="shared" si="110"/>
        <v>664178279.56000006</v>
      </c>
      <c r="W87" s="45">
        <v>861211124.53999996</v>
      </c>
      <c r="X87" s="48">
        <f t="shared" si="111"/>
        <v>45486517.070000052</v>
      </c>
      <c r="Y87" s="54">
        <f t="shared" si="97"/>
        <v>0.98651525213983382</v>
      </c>
      <c r="Z87" s="54">
        <f t="shared" si="98"/>
        <v>0.56940910511969212</v>
      </c>
      <c r="AA87" s="54">
        <f t="shared" si="99"/>
        <v>0.54084342259089502</v>
      </c>
      <c r="AB87" s="54">
        <f t="shared" si="100"/>
        <v>0.57719239908820097</v>
      </c>
      <c r="AC87" s="178">
        <f t="shared" si="101"/>
        <v>0.94983276123975491</v>
      </c>
    </row>
    <row r="88" spans="1:29" ht="66" customHeight="1" x14ac:dyDescent="0.25">
      <c r="A88" s="114" t="s">
        <v>186</v>
      </c>
      <c r="B88" s="43" t="s">
        <v>41</v>
      </c>
      <c r="C88" s="43">
        <v>20</v>
      </c>
      <c r="D88" s="43" t="s">
        <v>38</v>
      </c>
      <c r="E88" s="44" t="s">
        <v>187</v>
      </c>
      <c r="F88" s="45">
        <v>239261533</v>
      </c>
      <c r="G88" s="45">
        <v>0</v>
      </c>
      <c r="H88" s="45">
        <v>0</v>
      </c>
      <c r="I88" s="45">
        <v>0</v>
      </c>
      <c r="J88" s="45">
        <v>0</v>
      </c>
      <c r="K88" s="45">
        <f>43819477+9451197</f>
        <v>53270674</v>
      </c>
      <c r="L88" s="45">
        <f t="shared" si="89"/>
        <v>-53270674</v>
      </c>
      <c r="M88" s="46">
        <f t="shared" si="106"/>
        <v>185990859</v>
      </c>
      <c r="N88" s="52">
        <f t="shared" si="91"/>
        <v>2.3310024018858854E-5</v>
      </c>
      <c r="O88" s="45">
        <v>0</v>
      </c>
      <c r="P88" s="45">
        <v>185990859</v>
      </c>
      <c r="Q88" s="45">
        <f t="shared" si="107"/>
        <v>0</v>
      </c>
      <c r="R88" s="45">
        <v>185983419.69</v>
      </c>
      <c r="S88" s="45">
        <f t="shared" si="108"/>
        <v>7439.3100000023842</v>
      </c>
      <c r="T88" s="45">
        <f t="shared" si="109"/>
        <v>7439.3100000023842</v>
      </c>
      <c r="U88" s="45">
        <v>97593271.790000007</v>
      </c>
      <c r="V88" s="45">
        <f t="shared" si="110"/>
        <v>88390147.899999991</v>
      </c>
      <c r="W88" s="45">
        <v>73486987.980000004</v>
      </c>
      <c r="X88" s="48">
        <f t="shared" si="111"/>
        <v>24106283.810000002</v>
      </c>
      <c r="Y88" s="54">
        <f t="shared" si="97"/>
        <v>0.99996000174395672</v>
      </c>
      <c r="Z88" s="54">
        <f t="shared" si="98"/>
        <v>0.52472079711186237</v>
      </c>
      <c r="AA88" s="54">
        <f t="shared" si="99"/>
        <v>0.39511075100739229</v>
      </c>
      <c r="AB88" s="54">
        <f t="shared" si="100"/>
        <v>0.52474178586817022</v>
      </c>
      <c r="AC88" s="178">
        <f t="shared" si="101"/>
        <v>0.75299235933116782</v>
      </c>
    </row>
    <row r="89" spans="1:29" ht="82.5" customHeight="1" x14ac:dyDescent="0.25">
      <c r="A89" s="114" t="s">
        <v>188</v>
      </c>
      <c r="B89" s="43" t="s">
        <v>41</v>
      </c>
      <c r="C89" s="43">
        <v>20</v>
      </c>
      <c r="D89" s="43" t="s">
        <v>38</v>
      </c>
      <c r="E89" s="44" t="s">
        <v>189</v>
      </c>
      <c r="F89" s="45">
        <v>381001880</v>
      </c>
      <c r="G89" s="45">
        <v>0</v>
      </c>
      <c r="H89" s="45">
        <v>0</v>
      </c>
      <c r="I89" s="45">
        <v>0</v>
      </c>
      <c r="J89" s="45">
        <f>2015000+940851.24+940851</f>
        <v>3896702.24</v>
      </c>
      <c r="K89" s="45">
        <v>0</v>
      </c>
      <c r="L89" s="45">
        <f t="shared" si="89"/>
        <v>3896702.24</v>
      </c>
      <c r="M89" s="46">
        <f t="shared" si="106"/>
        <v>384898582.24000001</v>
      </c>
      <c r="N89" s="52">
        <f t="shared" si="91"/>
        <v>4.8238904025058136E-5</v>
      </c>
      <c r="O89" s="45">
        <v>0</v>
      </c>
      <c r="P89" s="45">
        <v>381898582</v>
      </c>
      <c r="Q89" s="45">
        <f t="shared" si="107"/>
        <v>3000000.2400000095</v>
      </c>
      <c r="R89" s="45">
        <v>381892839.73000002</v>
      </c>
      <c r="S89" s="45">
        <f t="shared" si="108"/>
        <v>3005742.5099999905</v>
      </c>
      <c r="T89" s="45">
        <f t="shared" si="109"/>
        <v>5742.2699999809265</v>
      </c>
      <c r="U89" s="45">
        <v>209560457.97999999</v>
      </c>
      <c r="V89" s="45">
        <f t="shared" si="110"/>
        <v>172332381.75000003</v>
      </c>
      <c r="W89" s="45">
        <v>209560457.97999999</v>
      </c>
      <c r="X89" s="48">
        <f t="shared" si="111"/>
        <v>0</v>
      </c>
      <c r="Y89" s="54">
        <f t="shared" si="97"/>
        <v>0.99219081948156984</v>
      </c>
      <c r="Z89" s="54">
        <f t="shared" si="98"/>
        <v>0.54445630004771095</v>
      </c>
      <c r="AA89" s="54">
        <f t="shared" si="99"/>
        <v>0.54445630004771095</v>
      </c>
      <c r="AB89" s="54">
        <f t="shared" si="100"/>
        <v>0.54874152164821988</v>
      </c>
      <c r="AC89" s="178">
        <f t="shared" si="101"/>
        <v>1</v>
      </c>
    </row>
    <row r="90" spans="1:29" ht="42" customHeight="1" x14ac:dyDescent="0.25">
      <c r="A90" s="113" t="s">
        <v>190</v>
      </c>
      <c r="B90" s="32" t="s">
        <v>41</v>
      </c>
      <c r="C90" s="32">
        <v>20</v>
      </c>
      <c r="D90" s="32" t="s">
        <v>38</v>
      </c>
      <c r="E90" s="39" t="s">
        <v>191</v>
      </c>
      <c r="F90" s="59">
        <f t="shared" ref="F90:K90" si="112">SUM(F91:F95)</f>
        <v>656925928</v>
      </c>
      <c r="G90" s="59">
        <f t="shared" si="112"/>
        <v>0</v>
      </c>
      <c r="H90" s="59">
        <f t="shared" si="112"/>
        <v>0</v>
      </c>
      <c r="I90" s="59">
        <f t="shared" si="112"/>
        <v>0</v>
      </c>
      <c r="J90" s="59">
        <f t="shared" si="112"/>
        <v>106300000</v>
      </c>
      <c r="K90" s="59">
        <f t="shared" si="112"/>
        <v>48765500</v>
      </c>
      <c r="L90" s="59">
        <f t="shared" si="89"/>
        <v>57534500</v>
      </c>
      <c r="M90" s="59">
        <f>SUM(M91:M95)</f>
        <v>714460428</v>
      </c>
      <c r="N90" s="318">
        <f t="shared" si="91"/>
        <v>8.9542517448151456E-5</v>
      </c>
      <c r="O90" s="59">
        <f t="shared" ref="O90:X90" si="113">SUM(O91:O95)</f>
        <v>0</v>
      </c>
      <c r="P90" s="59">
        <f t="shared" si="113"/>
        <v>714460428</v>
      </c>
      <c r="Q90" s="59">
        <f t="shared" si="113"/>
        <v>0</v>
      </c>
      <c r="R90" s="59">
        <f t="shared" si="113"/>
        <v>503690462.14999998</v>
      </c>
      <c r="S90" s="59">
        <f t="shared" si="113"/>
        <v>210769965.84999999</v>
      </c>
      <c r="T90" s="59">
        <f t="shared" si="113"/>
        <v>210769965.84999999</v>
      </c>
      <c r="U90" s="59">
        <f t="shared" si="113"/>
        <v>112651374.15000001</v>
      </c>
      <c r="V90" s="59">
        <f t="shared" si="113"/>
        <v>391039088</v>
      </c>
      <c r="W90" s="59">
        <f t="shared" si="113"/>
        <v>112651374.15000001</v>
      </c>
      <c r="X90" s="59">
        <f t="shared" si="113"/>
        <v>0</v>
      </c>
      <c r="Y90" s="176">
        <f t="shared" si="97"/>
        <v>0.70499420599120988</v>
      </c>
      <c r="Z90" s="176">
        <f t="shared" si="98"/>
        <v>0.15767335703300842</v>
      </c>
      <c r="AA90" s="176">
        <f t="shared" si="99"/>
        <v>0.15767335703300842</v>
      </c>
      <c r="AB90" s="176">
        <f t="shared" si="100"/>
        <v>0.22365198989305501</v>
      </c>
      <c r="AC90" s="177">
        <f t="shared" si="101"/>
        <v>1</v>
      </c>
    </row>
    <row r="91" spans="1:29" ht="42" customHeight="1" x14ac:dyDescent="0.25">
      <c r="A91" s="114" t="s">
        <v>192</v>
      </c>
      <c r="B91" s="43" t="s">
        <v>41</v>
      </c>
      <c r="C91" s="43">
        <v>20</v>
      </c>
      <c r="D91" s="43" t="s">
        <v>38</v>
      </c>
      <c r="E91" s="44" t="s">
        <v>193</v>
      </c>
      <c r="F91" s="45">
        <v>168000000</v>
      </c>
      <c r="G91" s="45">
        <v>0</v>
      </c>
      <c r="H91" s="45">
        <v>0</v>
      </c>
      <c r="I91" s="45">
        <v>0</v>
      </c>
      <c r="J91" s="45">
        <v>106300000</v>
      </c>
      <c r="K91" s="45">
        <v>0</v>
      </c>
      <c r="L91" s="45">
        <f t="shared" si="89"/>
        <v>106300000</v>
      </c>
      <c r="M91" s="46">
        <f t="shared" ref="M91:M96" si="114">+F91+L91</f>
        <v>274300000</v>
      </c>
      <c r="N91" s="52">
        <f t="shared" si="91"/>
        <v>3.4377708790371162E-5</v>
      </c>
      <c r="O91" s="45">
        <v>0</v>
      </c>
      <c r="P91" s="45">
        <v>274300000</v>
      </c>
      <c r="Q91" s="45">
        <f t="shared" ref="Q91:Q96" si="115">M91-P91</f>
        <v>0</v>
      </c>
      <c r="R91" s="45">
        <v>168000000</v>
      </c>
      <c r="S91" s="45">
        <f>+M91-R91</f>
        <v>106300000</v>
      </c>
      <c r="T91" s="45">
        <f t="shared" ref="T91:T96" si="116">P91-R91</f>
        <v>106300000</v>
      </c>
      <c r="U91" s="45">
        <v>65120000</v>
      </c>
      <c r="V91" s="45">
        <f t="shared" ref="V91:V96" si="117">+R91-U91</f>
        <v>102880000</v>
      </c>
      <c r="W91" s="45">
        <v>65120000</v>
      </c>
      <c r="X91" s="48">
        <f t="shared" ref="X91:X96" si="118">+U91-W91</f>
        <v>0</v>
      </c>
      <c r="Y91" s="54">
        <f t="shared" si="97"/>
        <v>0.61246810061975943</v>
      </c>
      <c r="Z91" s="54">
        <f t="shared" si="98"/>
        <v>0.23740430185927816</v>
      </c>
      <c r="AA91" s="54">
        <f t="shared" si="99"/>
        <v>0.23740430185927816</v>
      </c>
      <c r="AB91" s="54">
        <f t="shared" si="100"/>
        <v>0.38761904761904764</v>
      </c>
      <c r="AC91" s="178">
        <f t="shared" si="101"/>
        <v>1</v>
      </c>
    </row>
    <row r="92" spans="1:29" ht="42" customHeight="1" x14ac:dyDescent="0.25">
      <c r="A92" s="114" t="s">
        <v>194</v>
      </c>
      <c r="B92" s="43" t="s">
        <v>41</v>
      </c>
      <c r="C92" s="43">
        <v>20</v>
      </c>
      <c r="D92" s="43" t="s">
        <v>38</v>
      </c>
      <c r="E92" s="44" t="s">
        <v>195</v>
      </c>
      <c r="F92" s="45">
        <v>24925928</v>
      </c>
      <c r="G92" s="45">
        <v>0</v>
      </c>
      <c r="H92" s="45">
        <v>0</v>
      </c>
      <c r="I92" s="45">
        <v>0</v>
      </c>
      <c r="J92" s="45">
        <v>0</v>
      </c>
      <c r="K92" s="45">
        <v>14887500</v>
      </c>
      <c r="L92" s="45">
        <f t="shared" si="89"/>
        <v>-14887500</v>
      </c>
      <c r="M92" s="46">
        <f t="shared" si="114"/>
        <v>10038428</v>
      </c>
      <c r="N92" s="52">
        <f t="shared" si="91"/>
        <v>1.2581048286442145E-6</v>
      </c>
      <c r="O92" s="45">
        <v>0</v>
      </c>
      <c r="P92" s="45">
        <v>10038428</v>
      </c>
      <c r="Q92" s="45">
        <f t="shared" si="115"/>
        <v>0</v>
      </c>
      <c r="R92" s="45">
        <v>7926390.9199999999</v>
      </c>
      <c r="S92" s="45">
        <f>+M92-R92</f>
        <v>2112037.08</v>
      </c>
      <c r="T92" s="45">
        <f t="shared" si="116"/>
        <v>2112037.08</v>
      </c>
      <c r="U92" s="45">
        <v>5996462.9199999999</v>
      </c>
      <c r="V92" s="45">
        <f t="shared" si="117"/>
        <v>1929928</v>
      </c>
      <c r="W92" s="45">
        <v>5996462.9199999999</v>
      </c>
      <c r="X92" s="48">
        <f t="shared" si="118"/>
        <v>0</v>
      </c>
      <c r="Y92" s="54">
        <f t="shared" si="97"/>
        <v>0.78960479867963385</v>
      </c>
      <c r="Z92" s="54">
        <f t="shared" si="98"/>
        <v>0.59735079237506106</v>
      </c>
      <c r="AA92" s="54">
        <f t="shared" si="99"/>
        <v>0.59735079237506106</v>
      </c>
      <c r="AB92" s="54">
        <f t="shared" si="100"/>
        <v>0.75651869564868746</v>
      </c>
      <c r="AC92" s="178">
        <f t="shared" si="101"/>
        <v>1</v>
      </c>
    </row>
    <row r="93" spans="1:29" ht="68.25" customHeight="1" x14ac:dyDescent="0.25">
      <c r="A93" s="114" t="s">
        <v>196</v>
      </c>
      <c r="B93" s="43" t="s">
        <v>41</v>
      </c>
      <c r="C93" s="43">
        <v>20</v>
      </c>
      <c r="D93" s="43" t="s">
        <v>38</v>
      </c>
      <c r="E93" s="44" t="s">
        <v>197</v>
      </c>
      <c r="F93" s="45">
        <v>3000000</v>
      </c>
      <c r="G93" s="45">
        <v>0</v>
      </c>
      <c r="H93" s="45">
        <v>0</v>
      </c>
      <c r="I93" s="45">
        <v>0</v>
      </c>
      <c r="J93" s="45">
        <v>0</v>
      </c>
      <c r="K93" s="45">
        <v>0</v>
      </c>
      <c r="L93" s="45">
        <f t="shared" si="89"/>
        <v>0</v>
      </c>
      <c r="M93" s="46">
        <f t="shared" si="114"/>
        <v>3000000</v>
      </c>
      <c r="N93" s="52">
        <f t="shared" si="91"/>
        <v>3.7598660725888984E-7</v>
      </c>
      <c r="O93" s="45">
        <v>0</v>
      </c>
      <c r="P93" s="45">
        <v>3000000</v>
      </c>
      <c r="Q93" s="45">
        <f t="shared" si="115"/>
        <v>0</v>
      </c>
      <c r="R93" s="45">
        <v>751715</v>
      </c>
      <c r="S93" s="45">
        <f>+M93-R93</f>
        <v>2248285</v>
      </c>
      <c r="T93" s="45">
        <f t="shared" si="116"/>
        <v>2248285</v>
      </c>
      <c r="U93" s="45">
        <v>751715</v>
      </c>
      <c r="V93" s="45">
        <f t="shared" si="117"/>
        <v>0</v>
      </c>
      <c r="W93" s="45">
        <v>751715</v>
      </c>
      <c r="X93" s="48">
        <f t="shared" si="118"/>
        <v>0</v>
      </c>
      <c r="Y93" s="54">
        <f t="shared" si="97"/>
        <v>0.25057166666666669</v>
      </c>
      <c r="Z93" s="54">
        <f t="shared" si="98"/>
        <v>0.25057166666666669</v>
      </c>
      <c r="AA93" s="54">
        <f t="shared" si="99"/>
        <v>0.25057166666666669</v>
      </c>
      <c r="AB93" s="54">
        <f t="shared" si="100"/>
        <v>1</v>
      </c>
      <c r="AC93" s="178">
        <f t="shared" si="101"/>
        <v>1</v>
      </c>
    </row>
    <row r="94" spans="1:29" ht="42" customHeight="1" x14ac:dyDescent="0.25">
      <c r="A94" s="114" t="s">
        <v>198</v>
      </c>
      <c r="B94" s="43" t="s">
        <v>41</v>
      </c>
      <c r="C94" s="43">
        <v>20</v>
      </c>
      <c r="D94" s="43" t="s">
        <v>38</v>
      </c>
      <c r="E94" s="44" t="s">
        <v>199</v>
      </c>
      <c r="F94" s="45">
        <v>261680004</v>
      </c>
      <c r="G94" s="45">
        <v>0</v>
      </c>
      <c r="H94" s="45">
        <v>0</v>
      </c>
      <c r="I94" s="45">
        <v>0</v>
      </c>
      <c r="J94" s="45">
        <v>0</v>
      </c>
      <c r="K94" s="45">
        <v>26273000</v>
      </c>
      <c r="L94" s="45">
        <f t="shared" si="89"/>
        <v>-26273000</v>
      </c>
      <c r="M94" s="46">
        <f t="shared" si="114"/>
        <v>235407004</v>
      </c>
      <c r="N94" s="52">
        <f t="shared" si="91"/>
        <v>2.9503293586313306E-5</v>
      </c>
      <c r="O94" s="45">
        <v>0</v>
      </c>
      <c r="P94" s="45">
        <v>235407004</v>
      </c>
      <c r="Q94" s="45">
        <f t="shared" si="115"/>
        <v>0</v>
      </c>
      <c r="R94" s="45">
        <v>185306728.69999999</v>
      </c>
      <c r="S94" s="45">
        <f>+M94-R94</f>
        <v>50100275.300000012</v>
      </c>
      <c r="T94" s="45">
        <f t="shared" si="116"/>
        <v>50100275.300000012</v>
      </c>
      <c r="U94" s="45">
        <v>20129917.699999999</v>
      </c>
      <c r="V94" s="45">
        <f t="shared" si="117"/>
        <v>165176811</v>
      </c>
      <c r="W94" s="45">
        <v>20129917.699999999</v>
      </c>
      <c r="X94" s="48">
        <f t="shared" si="118"/>
        <v>0</v>
      </c>
      <c r="Y94" s="54">
        <f t="shared" si="97"/>
        <v>0.78717593593774293</v>
      </c>
      <c r="Z94" s="54">
        <f t="shared" si="98"/>
        <v>8.5511124809183672E-2</v>
      </c>
      <c r="AA94" s="54">
        <f t="shared" si="99"/>
        <v>8.5511124809183672E-2</v>
      </c>
      <c r="AB94" s="54">
        <f t="shared" si="100"/>
        <v>0.10863025774195754</v>
      </c>
      <c r="AC94" s="178">
        <f t="shared" si="101"/>
        <v>1</v>
      </c>
    </row>
    <row r="95" spans="1:29" ht="42" customHeight="1" x14ac:dyDescent="0.25">
      <c r="A95" s="114" t="s">
        <v>200</v>
      </c>
      <c r="B95" s="43" t="s">
        <v>41</v>
      </c>
      <c r="C95" s="43">
        <v>20</v>
      </c>
      <c r="D95" s="43" t="s">
        <v>38</v>
      </c>
      <c r="E95" s="44" t="s">
        <v>201</v>
      </c>
      <c r="F95" s="45">
        <v>199319996</v>
      </c>
      <c r="G95" s="45">
        <v>0</v>
      </c>
      <c r="H95" s="45">
        <v>0</v>
      </c>
      <c r="I95" s="45">
        <v>0</v>
      </c>
      <c r="J95" s="45">
        <v>0</v>
      </c>
      <c r="K95" s="45">
        <v>7605000</v>
      </c>
      <c r="L95" s="45">
        <f t="shared" si="89"/>
        <v>-7605000</v>
      </c>
      <c r="M95" s="46">
        <f t="shared" si="114"/>
        <v>191714996</v>
      </c>
      <c r="N95" s="52">
        <f t="shared" si="91"/>
        <v>2.402742363556388E-5</v>
      </c>
      <c r="O95" s="45">
        <v>0</v>
      </c>
      <c r="P95" s="45">
        <v>191714996</v>
      </c>
      <c r="Q95" s="45">
        <f t="shared" si="115"/>
        <v>0</v>
      </c>
      <c r="R95" s="45">
        <v>141705627.53</v>
      </c>
      <c r="S95" s="45">
        <f>+M95-R95</f>
        <v>50009368.469999999</v>
      </c>
      <c r="T95" s="45">
        <f t="shared" si="116"/>
        <v>50009368.469999999</v>
      </c>
      <c r="U95" s="45">
        <v>20653278.530000001</v>
      </c>
      <c r="V95" s="45">
        <f t="shared" si="117"/>
        <v>121052349</v>
      </c>
      <c r="W95" s="45">
        <v>20653278.530000001</v>
      </c>
      <c r="X95" s="48">
        <f t="shared" si="118"/>
        <v>0</v>
      </c>
      <c r="Y95" s="54">
        <f t="shared" si="97"/>
        <v>0.73914733060318349</v>
      </c>
      <c r="Z95" s="54">
        <f t="shared" si="98"/>
        <v>0.10772907159542179</v>
      </c>
      <c r="AA95" s="54">
        <f t="shared" si="99"/>
        <v>0.10772907159542179</v>
      </c>
      <c r="AB95" s="54">
        <f t="shared" si="100"/>
        <v>0.1457477652087428</v>
      </c>
      <c r="AC95" s="178">
        <f t="shared" si="101"/>
        <v>1</v>
      </c>
    </row>
    <row r="96" spans="1:29" ht="42" customHeight="1" x14ac:dyDescent="0.25">
      <c r="A96" s="113" t="s">
        <v>202</v>
      </c>
      <c r="B96" s="32" t="s">
        <v>41</v>
      </c>
      <c r="C96" s="32">
        <v>20</v>
      </c>
      <c r="D96" s="32" t="s">
        <v>38</v>
      </c>
      <c r="E96" s="39" t="s">
        <v>203</v>
      </c>
      <c r="F96" s="59">
        <v>100000000</v>
      </c>
      <c r="G96" s="59">
        <v>0</v>
      </c>
      <c r="H96" s="59">
        <v>0</v>
      </c>
      <c r="I96" s="59">
        <v>0</v>
      </c>
      <c r="J96" s="59">
        <v>0</v>
      </c>
      <c r="K96" s="59">
        <v>67460699.480000004</v>
      </c>
      <c r="L96" s="59">
        <f t="shared" si="89"/>
        <v>-67460699.480000004</v>
      </c>
      <c r="M96" s="41">
        <f t="shared" si="114"/>
        <v>32539300.519999996</v>
      </c>
      <c r="N96" s="319">
        <f t="shared" si="91"/>
        <v>4.0781137350307434E-6</v>
      </c>
      <c r="O96" s="59">
        <v>0</v>
      </c>
      <c r="P96" s="59">
        <v>19007154.609999999</v>
      </c>
      <c r="Q96" s="59">
        <f t="shared" si="115"/>
        <v>13532145.909999996</v>
      </c>
      <c r="R96" s="59">
        <v>19002169.210000001</v>
      </c>
      <c r="S96" s="59">
        <v>0</v>
      </c>
      <c r="T96" s="59">
        <f t="shared" si="116"/>
        <v>4985.3999999985099</v>
      </c>
      <c r="U96" s="59">
        <v>19002169.210000001</v>
      </c>
      <c r="V96" s="59">
        <f t="shared" si="117"/>
        <v>0</v>
      </c>
      <c r="W96" s="59">
        <v>19002169.210000001</v>
      </c>
      <c r="X96" s="59">
        <f t="shared" si="118"/>
        <v>0</v>
      </c>
      <c r="Y96" s="176">
        <f t="shared" si="97"/>
        <v>0.5839759584973403</v>
      </c>
      <c r="Z96" s="176">
        <f t="shared" si="98"/>
        <v>0.5839759584973403</v>
      </c>
      <c r="AA96" s="176">
        <f t="shared" si="99"/>
        <v>0.5839759584973403</v>
      </c>
      <c r="AB96" s="176">
        <f t="shared" si="100"/>
        <v>1</v>
      </c>
      <c r="AC96" s="177">
        <f t="shared" si="101"/>
        <v>1</v>
      </c>
    </row>
    <row r="97" spans="1:29" s="76" customFormat="1" ht="42" customHeight="1" x14ac:dyDescent="0.25">
      <c r="A97" s="199" t="s">
        <v>204</v>
      </c>
      <c r="B97" s="71" t="s">
        <v>37</v>
      </c>
      <c r="C97" s="71">
        <v>10</v>
      </c>
      <c r="D97" s="71" t="s">
        <v>38</v>
      </c>
      <c r="E97" s="72" t="s">
        <v>205</v>
      </c>
      <c r="F97" s="73">
        <f t="shared" ref="F97:K97" si="119">+F107</f>
        <v>10647256000</v>
      </c>
      <c r="G97" s="73">
        <f t="shared" si="119"/>
        <v>0</v>
      </c>
      <c r="H97" s="73">
        <f t="shared" si="119"/>
        <v>0</v>
      </c>
      <c r="I97" s="73">
        <f t="shared" si="119"/>
        <v>0</v>
      </c>
      <c r="J97" s="73">
        <f t="shared" si="119"/>
        <v>0</v>
      </c>
      <c r="K97" s="73">
        <f t="shared" si="119"/>
        <v>0</v>
      </c>
      <c r="L97" s="59">
        <f t="shared" si="89"/>
        <v>0</v>
      </c>
      <c r="M97" s="73">
        <f>+M107</f>
        <v>10647256000</v>
      </c>
      <c r="N97" s="324">
        <f t="shared" si="91"/>
        <v>1.3344085533522861E-3</v>
      </c>
      <c r="O97" s="73">
        <f t="shared" ref="O97:X97" si="120">+O107</f>
        <v>0</v>
      </c>
      <c r="P97" s="73">
        <f t="shared" si="120"/>
        <v>5109195790.1000004</v>
      </c>
      <c r="Q97" s="73">
        <f t="shared" si="120"/>
        <v>5538060209.8999996</v>
      </c>
      <c r="R97" s="73">
        <f t="shared" si="120"/>
        <v>5109184952.8599997</v>
      </c>
      <c r="S97" s="73">
        <f t="shared" si="120"/>
        <v>5538071047.1400003</v>
      </c>
      <c r="T97" s="73">
        <f t="shared" si="120"/>
        <v>10837.240000009537</v>
      </c>
      <c r="U97" s="73">
        <f t="shared" si="120"/>
        <v>5109184952.8599997</v>
      </c>
      <c r="V97" s="73">
        <f t="shared" si="120"/>
        <v>0</v>
      </c>
      <c r="W97" s="73">
        <f t="shared" si="120"/>
        <v>5109184952.8599997</v>
      </c>
      <c r="X97" s="73">
        <f t="shared" si="120"/>
        <v>0</v>
      </c>
      <c r="Y97" s="176">
        <f t="shared" si="97"/>
        <v>0.47985931331603182</v>
      </c>
      <c r="Z97" s="176">
        <f t="shared" si="98"/>
        <v>0.47985931331603182</v>
      </c>
      <c r="AA97" s="176">
        <f t="shared" si="99"/>
        <v>0.47985931331603182</v>
      </c>
      <c r="AB97" s="176">
        <f t="shared" si="100"/>
        <v>1</v>
      </c>
      <c r="AC97" s="177">
        <f t="shared" si="101"/>
        <v>1</v>
      </c>
    </row>
    <row r="98" spans="1:29" ht="42" customHeight="1" x14ac:dyDescent="0.25">
      <c r="A98" s="113" t="s">
        <v>204</v>
      </c>
      <c r="B98" s="32" t="s">
        <v>41</v>
      </c>
      <c r="C98" s="32">
        <v>20</v>
      </c>
      <c r="D98" s="32" t="s">
        <v>38</v>
      </c>
      <c r="E98" s="39" t="s">
        <v>205</v>
      </c>
      <c r="F98" s="59">
        <f t="shared" ref="F98:K98" si="121">+F99+F102</f>
        <v>5638845092</v>
      </c>
      <c r="G98" s="59">
        <f t="shared" si="121"/>
        <v>0</v>
      </c>
      <c r="H98" s="59">
        <f t="shared" si="121"/>
        <v>0</v>
      </c>
      <c r="I98" s="59">
        <f t="shared" si="121"/>
        <v>0</v>
      </c>
      <c r="J98" s="59">
        <f t="shared" si="121"/>
        <v>0</v>
      </c>
      <c r="K98" s="59">
        <f t="shared" si="121"/>
        <v>0</v>
      </c>
      <c r="L98" s="59">
        <f t="shared" si="89"/>
        <v>0</v>
      </c>
      <c r="M98" s="59">
        <f>+M99+M102</f>
        <v>5638845092</v>
      </c>
      <c r="N98" s="318">
        <f t="shared" si="91"/>
        <v>7.0671007833317419E-4</v>
      </c>
      <c r="O98" s="59">
        <f t="shared" ref="O98:X98" si="122">+O99+O102</f>
        <v>0</v>
      </c>
      <c r="P98" s="59">
        <f t="shared" si="122"/>
        <v>5638845092</v>
      </c>
      <c r="Q98" s="59">
        <f t="shared" si="122"/>
        <v>0</v>
      </c>
      <c r="R98" s="59">
        <f t="shared" si="122"/>
        <v>37193120.859999999</v>
      </c>
      <c r="S98" s="59">
        <f t="shared" si="122"/>
        <v>5601651971.1400003</v>
      </c>
      <c r="T98" s="59">
        <f t="shared" si="122"/>
        <v>5601651971.1400003</v>
      </c>
      <c r="U98" s="59">
        <f t="shared" si="122"/>
        <v>7490022.8600000003</v>
      </c>
      <c r="V98" s="59">
        <f t="shared" si="122"/>
        <v>29703098</v>
      </c>
      <c r="W98" s="59">
        <f t="shared" si="122"/>
        <v>7490022.8600000003</v>
      </c>
      <c r="X98" s="59">
        <f t="shared" si="122"/>
        <v>0</v>
      </c>
      <c r="Y98" s="176">
        <f t="shared" si="97"/>
        <v>6.595875618709052E-3</v>
      </c>
      <c r="Z98" s="176">
        <f t="shared" si="98"/>
        <v>1.3282902328042886E-3</v>
      </c>
      <c r="AA98" s="176">
        <f t="shared" si="99"/>
        <v>1.3282902328042886E-3</v>
      </c>
      <c r="AB98" s="176">
        <f t="shared" si="100"/>
        <v>0.20138194071407645</v>
      </c>
      <c r="AC98" s="177">
        <f t="shared" si="101"/>
        <v>1</v>
      </c>
    </row>
    <row r="99" spans="1:29" ht="42" customHeight="1" x14ac:dyDescent="0.25">
      <c r="A99" s="113" t="s">
        <v>206</v>
      </c>
      <c r="B99" s="32" t="s">
        <v>41</v>
      </c>
      <c r="C99" s="32">
        <v>20</v>
      </c>
      <c r="D99" s="32" t="s">
        <v>38</v>
      </c>
      <c r="E99" s="39" t="s">
        <v>207</v>
      </c>
      <c r="F99" s="59">
        <f t="shared" ref="F99:K100" si="123">+F100</f>
        <v>5423125092</v>
      </c>
      <c r="G99" s="59">
        <f t="shared" si="123"/>
        <v>0</v>
      </c>
      <c r="H99" s="59">
        <f t="shared" si="123"/>
        <v>0</v>
      </c>
      <c r="I99" s="59">
        <f t="shared" si="123"/>
        <v>0</v>
      </c>
      <c r="J99" s="59">
        <f t="shared" si="123"/>
        <v>0</v>
      </c>
      <c r="K99" s="59">
        <f t="shared" si="123"/>
        <v>0</v>
      </c>
      <c r="L99" s="59">
        <f t="shared" si="89"/>
        <v>0</v>
      </c>
      <c r="M99" s="59">
        <f>+M100</f>
        <v>5423125092</v>
      </c>
      <c r="N99" s="318">
        <f t="shared" si="91"/>
        <v>6.7967413469387835E-4</v>
      </c>
      <c r="O99" s="59">
        <f t="shared" ref="O99:X100" si="124">+O100</f>
        <v>0</v>
      </c>
      <c r="P99" s="59">
        <f t="shared" si="124"/>
        <v>5423125092</v>
      </c>
      <c r="Q99" s="59">
        <f t="shared" si="124"/>
        <v>0</v>
      </c>
      <c r="R99" s="59">
        <f t="shared" si="124"/>
        <v>0</v>
      </c>
      <c r="S99" s="59">
        <f t="shared" si="124"/>
        <v>5423125092</v>
      </c>
      <c r="T99" s="59">
        <f t="shared" si="124"/>
        <v>5423125092</v>
      </c>
      <c r="U99" s="59">
        <f t="shared" si="124"/>
        <v>0</v>
      </c>
      <c r="V99" s="59">
        <f t="shared" si="124"/>
        <v>0</v>
      </c>
      <c r="W99" s="59">
        <f t="shared" si="124"/>
        <v>0</v>
      </c>
      <c r="X99" s="59">
        <f t="shared" si="124"/>
        <v>0</v>
      </c>
      <c r="Y99" s="176">
        <f t="shared" si="97"/>
        <v>0</v>
      </c>
      <c r="Z99" s="176">
        <f t="shared" si="98"/>
        <v>0</v>
      </c>
      <c r="AA99" s="176">
        <f t="shared" si="99"/>
        <v>0</v>
      </c>
      <c r="AB99" s="176" t="s">
        <v>40</v>
      </c>
      <c r="AC99" s="177" t="s">
        <v>40</v>
      </c>
    </row>
    <row r="100" spans="1:29" ht="42" customHeight="1" x14ac:dyDescent="0.25">
      <c r="A100" s="113" t="s">
        <v>208</v>
      </c>
      <c r="B100" s="32" t="s">
        <v>41</v>
      </c>
      <c r="C100" s="32">
        <v>20</v>
      </c>
      <c r="D100" s="32" t="s">
        <v>38</v>
      </c>
      <c r="E100" s="78" t="s">
        <v>209</v>
      </c>
      <c r="F100" s="59">
        <f t="shared" si="123"/>
        <v>5423125092</v>
      </c>
      <c r="G100" s="59">
        <f t="shared" si="123"/>
        <v>0</v>
      </c>
      <c r="H100" s="59">
        <f t="shared" si="123"/>
        <v>0</v>
      </c>
      <c r="I100" s="59">
        <f t="shared" si="123"/>
        <v>0</v>
      </c>
      <c r="J100" s="59">
        <f t="shared" si="123"/>
        <v>0</v>
      </c>
      <c r="K100" s="59">
        <f t="shared" si="123"/>
        <v>0</v>
      </c>
      <c r="L100" s="59">
        <f t="shared" si="89"/>
        <v>0</v>
      </c>
      <c r="M100" s="59">
        <f>+M101</f>
        <v>5423125092</v>
      </c>
      <c r="N100" s="318">
        <f t="shared" si="91"/>
        <v>6.7967413469387835E-4</v>
      </c>
      <c r="O100" s="59">
        <f t="shared" si="124"/>
        <v>0</v>
      </c>
      <c r="P100" s="59">
        <f t="shared" si="124"/>
        <v>5423125092</v>
      </c>
      <c r="Q100" s="59">
        <f t="shared" si="124"/>
        <v>0</v>
      </c>
      <c r="R100" s="59">
        <f t="shared" si="124"/>
        <v>0</v>
      </c>
      <c r="S100" s="59">
        <f t="shared" si="124"/>
        <v>5423125092</v>
      </c>
      <c r="T100" s="59">
        <f t="shared" si="124"/>
        <v>5423125092</v>
      </c>
      <c r="U100" s="59">
        <f t="shared" si="124"/>
        <v>0</v>
      </c>
      <c r="V100" s="59">
        <f t="shared" si="124"/>
        <v>0</v>
      </c>
      <c r="W100" s="59">
        <f t="shared" si="124"/>
        <v>0</v>
      </c>
      <c r="X100" s="59">
        <f t="shared" si="124"/>
        <v>0</v>
      </c>
      <c r="Y100" s="176">
        <f t="shared" si="97"/>
        <v>0</v>
      </c>
      <c r="Z100" s="176">
        <f t="shared" si="98"/>
        <v>0</v>
      </c>
      <c r="AA100" s="176">
        <f t="shared" si="99"/>
        <v>0</v>
      </c>
      <c r="AB100" s="176" t="s">
        <v>40</v>
      </c>
      <c r="AC100" s="177" t="s">
        <v>40</v>
      </c>
    </row>
    <row r="101" spans="1:29" ht="42" customHeight="1" x14ac:dyDescent="0.25">
      <c r="A101" s="114" t="s">
        <v>210</v>
      </c>
      <c r="B101" s="43" t="s">
        <v>41</v>
      </c>
      <c r="C101" s="43">
        <v>20</v>
      </c>
      <c r="D101" s="43" t="s">
        <v>38</v>
      </c>
      <c r="E101" s="44" t="s">
        <v>211</v>
      </c>
      <c r="F101" s="58">
        <v>5423125092</v>
      </c>
      <c r="G101" s="45">
        <v>0</v>
      </c>
      <c r="H101" s="45">
        <v>0</v>
      </c>
      <c r="I101" s="45">
        <v>0</v>
      </c>
      <c r="J101" s="45">
        <v>0</v>
      </c>
      <c r="K101" s="45">
        <v>0</v>
      </c>
      <c r="L101" s="45">
        <f t="shared" si="89"/>
        <v>0</v>
      </c>
      <c r="M101" s="46">
        <f>+F101+L101</f>
        <v>5423125092</v>
      </c>
      <c r="N101" s="52">
        <f t="shared" si="91"/>
        <v>6.7967413469387835E-4</v>
      </c>
      <c r="O101" s="58">
        <v>0</v>
      </c>
      <c r="P101" s="45">
        <v>5423125092</v>
      </c>
      <c r="Q101" s="45">
        <f>M101-P101</f>
        <v>0</v>
      </c>
      <c r="R101" s="45">
        <v>0</v>
      </c>
      <c r="S101" s="45">
        <f>+M101-R101</f>
        <v>5423125092</v>
      </c>
      <c r="T101" s="45">
        <f>P101-R101</f>
        <v>5423125092</v>
      </c>
      <c r="U101" s="45">
        <v>0</v>
      </c>
      <c r="V101" s="45">
        <f>+R101-U101</f>
        <v>0</v>
      </c>
      <c r="W101" s="45">
        <v>0</v>
      </c>
      <c r="X101" s="48">
        <f>+U101-W101</f>
        <v>0</v>
      </c>
      <c r="Y101" s="54">
        <f t="shared" si="97"/>
        <v>0</v>
      </c>
      <c r="Z101" s="54">
        <f t="shared" si="98"/>
        <v>0</v>
      </c>
      <c r="AA101" s="54">
        <f t="shared" si="99"/>
        <v>0</v>
      </c>
      <c r="AB101" s="54" t="s">
        <v>40</v>
      </c>
      <c r="AC101" s="178" t="s">
        <v>40</v>
      </c>
    </row>
    <row r="102" spans="1:29" ht="42" customHeight="1" x14ac:dyDescent="0.25">
      <c r="A102" s="113" t="s">
        <v>212</v>
      </c>
      <c r="B102" s="32" t="s">
        <v>41</v>
      </c>
      <c r="C102" s="32">
        <v>20</v>
      </c>
      <c r="D102" s="32" t="s">
        <v>38</v>
      </c>
      <c r="E102" s="39" t="s">
        <v>213</v>
      </c>
      <c r="F102" s="59">
        <f t="shared" ref="F102:K103" si="125">+F103</f>
        <v>215720000</v>
      </c>
      <c r="G102" s="59">
        <f t="shared" si="125"/>
        <v>0</v>
      </c>
      <c r="H102" s="59">
        <f t="shared" si="125"/>
        <v>0</v>
      </c>
      <c r="I102" s="59">
        <f t="shared" si="125"/>
        <v>0</v>
      </c>
      <c r="J102" s="59">
        <f t="shared" si="125"/>
        <v>0</v>
      </c>
      <c r="K102" s="59">
        <f t="shared" si="125"/>
        <v>0</v>
      </c>
      <c r="L102" s="59">
        <f t="shared" si="89"/>
        <v>0</v>
      </c>
      <c r="M102" s="59">
        <f>+M103</f>
        <v>215720000</v>
      </c>
      <c r="N102" s="319">
        <f t="shared" si="91"/>
        <v>2.7035943639295909E-5</v>
      </c>
      <c r="O102" s="59">
        <f t="shared" ref="O102:X103" si="126">+O103</f>
        <v>0</v>
      </c>
      <c r="P102" s="59">
        <f t="shared" si="126"/>
        <v>215720000</v>
      </c>
      <c r="Q102" s="59">
        <f t="shared" si="126"/>
        <v>0</v>
      </c>
      <c r="R102" s="59">
        <f t="shared" si="126"/>
        <v>37193120.859999999</v>
      </c>
      <c r="S102" s="59">
        <f t="shared" si="126"/>
        <v>178526879.13999999</v>
      </c>
      <c r="T102" s="59">
        <f t="shared" si="126"/>
        <v>178526879.13999999</v>
      </c>
      <c r="U102" s="59">
        <f t="shared" si="126"/>
        <v>7490022.8600000003</v>
      </c>
      <c r="V102" s="59">
        <f t="shared" si="126"/>
        <v>29703098</v>
      </c>
      <c r="W102" s="59">
        <f t="shared" si="126"/>
        <v>7490022.8600000003</v>
      </c>
      <c r="X102" s="59">
        <f t="shared" si="126"/>
        <v>0</v>
      </c>
      <c r="Y102" s="176">
        <f t="shared" si="97"/>
        <v>0.17241387381791209</v>
      </c>
      <c r="Z102" s="176">
        <f t="shared" si="98"/>
        <v>3.4721040515483033E-2</v>
      </c>
      <c r="AA102" s="176">
        <f t="shared" si="99"/>
        <v>3.4721040515483033E-2</v>
      </c>
      <c r="AB102" s="176">
        <f t="shared" ref="AB102:AB110" si="127">+U102/R102</f>
        <v>0.20138194071407645</v>
      </c>
      <c r="AC102" s="177">
        <f t="shared" ref="AC102:AC110" si="128">+W102/U102</f>
        <v>1</v>
      </c>
    </row>
    <row r="103" spans="1:29" ht="42" customHeight="1" x14ac:dyDescent="0.25">
      <c r="A103" s="113" t="s">
        <v>214</v>
      </c>
      <c r="B103" s="32" t="s">
        <v>41</v>
      </c>
      <c r="C103" s="32">
        <v>20</v>
      </c>
      <c r="D103" s="32" t="s">
        <v>38</v>
      </c>
      <c r="E103" s="39" t="s">
        <v>215</v>
      </c>
      <c r="F103" s="59">
        <f t="shared" si="125"/>
        <v>215720000</v>
      </c>
      <c r="G103" s="59">
        <f t="shared" si="125"/>
        <v>0</v>
      </c>
      <c r="H103" s="59">
        <f t="shared" si="125"/>
        <v>0</v>
      </c>
      <c r="I103" s="59">
        <f t="shared" si="125"/>
        <v>0</v>
      </c>
      <c r="J103" s="59">
        <f t="shared" si="125"/>
        <v>0</v>
      </c>
      <c r="K103" s="59">
        <f t="shared" si="125"/>
        <v>0</v>
      </c>
      <c r="L103" s="59">
        <f t="shared" si="89"/>
        <v>0</v>
      </c>
      <c r="M103" s="59">
        <f>+M104</f>
        <v>215720000</v>
      </c>
      <c r="N103" s="319">
        <f t="shared" si="91"/>
        <v>2.7035943639295909E-5</v>
      </c>
      <c r="O103" s="59">
        <f t="shared" si="126"/>
        <v>0</v>
      </c>
      <c r="P103" s="59">
        <f t="shared" si="126"/>
        <v>215720000</v>
      </c>
      <c r="Q103" s="59">
        <f t="shared" si="126"/>
        <v>0</v>
      </c>
      <c r="R103" s="59">
        <f t="shared" si="126"/>
        <v>37193120.859999999</v>
      </c>
      <c r="S103" s="59">
        <f t="shared" si="126"/>
        <v>178526879.13999999</v>
      </c>
      <c r="T103" s="59">
        <f t="shared" si="126"/>
        <v>178526879.13999999</v>
      </c>
      <c r="U103" s="59">
        <f t="shared" si="126"/>
        <v>7490022.8600000003</v>
      </c>
      <c r="V103" s="59">
        <f t="shared" si="126"/>
        <v>29703098</v>
      </c>
      <c r="W103" s="59">
        <f t="shared" si="126"/>
        <v>7490022.8600000003</v>
      </c>
      <c r="X103" s="59">
        <f t="shared" si="126"/>
        <v>0</v>
      </c>
      <c r="Y103" s="176">
        <f t="shared" si="97"/>
        <v>0.17241387381791209</v>
      </c>
      <c r="Z103" s="176">
        <f t="shared" si="98"/>
        <v>3.4721040515483033E-2</v>
      </c>
      <c r="AA103" s="176">
        <f t="shared" si="99"/>
        <v>3.4721040515483033E-2</v>
      </c>
      <c r="AB103" s="176">
        <f t="shared" si="127"/>
        <v>0.20138194071407645</v>
      </c>
      <c r="AC103" s="177">
        <f t="shared" si="128"/>
        <v>1</v>
      </c>
    </row>
    <row r="104" spans="1:29" ht="42" customHeight="1" x14ac:dyDescent="0.25">
      <c r="A104" s="113" t="s">
        <v>216</v>
      </c>
      <c r="B104" s="32" t="s">
        <v>41</v>
      </c>
      <c r="C104" s="32">
        <v>20</v>
      </c>
      <c r="D104" s="32" t="s">
        <v>38</v>
      </c>
      <c r="E104" s="39" t="s">
        <v>217</v>
      </c>
      <c r="F104" s="59">
        <f t="shared" ref="F104:K104" si="129">+F105+F106</f>
        <v>215720000</v>
      </c>
      <c r="G104" s="59">
        <f t="shared" si="129"/>
        <v>0</v>
      </c>
      <c r="H104" s="59">
        <f t="shared" si="129"/>
        <v>0</v>
      </c>
      <c r="I104" s="59">
        <f t="shared" si="129"/>
        <v>0</v>
      </c>
      <c r="J104" s="59">
        <f t="shared" si="129"/>
        <v>0</v>
      </c>
      <c r="K104" s="59">
        <f t="shared" si="129"/>
        <v>0</v>
      </c>
      <c r="L104" s="59">
        <f t="shared" si="89"/>
        <v>0</v>
      </c>
      <c r="M104" s="59">
        <f>+M105+M106</f>
        <v>215720000</v>
      </c>
      <c r="N104" s="319">
        <f t="shared" si="91"/>
        <v>2.7035943639295909E-5</v>
      </c>
      <c r="O104" s="59">
        <f t="shared" ref="O104:X104" si="130">+O105+O106</f>
        <v>0</v>
      </c>
      <c r="P104" s="59">
        <f t="shared" si="130"/>
        <v>215720000</v>
      </c>
      <c r="Q104" s="59">
        <f t="shared" si="130"/>
        <v>0</v>
      </c>
      <c r="R104" s="59">
        <f t="shared" si="130"/>
        <v>37193120.859999999</v>
      </c>
      <c r="S104" s="59">
        <f t="shared" si="130"/>
        <v>178526879.13999999</v>
      </c>
      <c r="T104" s="59">
        <f t="shared" si="130"/>
        <v>178526879.13999999</v>
      </c>
      <c r="U104" s="59">
        <f t="shared" si="130"/>
        <v>7490022.8600000003</v>
      </c>
      <c r="V104" s="59">
        <f t="shared" si="130"/>
        <v>29703098</v>
      </c>
      <c r="W104" s="59">
        <f t="shared" si="130"/>
        <v>7490022.8600000003</v>
      </c>
      <c r="X104" s="59">
        <f t="shared" si="130"/>
        <v>0</v>
      </c>
      <c r="Y104" s="176">
        <f t="shared" si="97"/>
        <v>0.17241387381791209</v>
      </c>
      <c r="Z104" s="176">
        <f t="shared" si="98"/>
        <v>3.4721040515483033E-2</v>
      </c>
      <c r="AA104" s="176">
        <f t="shared" si="99"/>
        <v>3.4721040515483033E-2</v>
      </c>
      <c r="AB104" s="176">
        <f t="shared" si="127"/>
        <v>0.20138194071407645</v>
      </c>
      <c r="AC104" s="177">
        <f t="shared" si="128"/>
        <v>1</v>
      </c>
    </row>
    <row r="105" spans="1:29" ht="42" customHeight="1" x14ac:dyDescent="0.25">
      <c r="A105" s="114" t="s">
        <v>218</v>
      </c>
      <c r="B105" s="43" t="s">
        <v>41</v>
      </c>
      <c r="C105" s="43">
        <v>20</v>
      </c>
      <c r="D105" s="43" t="s">
        <v>38</v>
      </c>
      <c r="E105" s="44" t="s">
        <v>219</v>
      </c>
      <c r="F105" s="48">
        <v>59277258</v>
      </c>
      <c r="G105" s="45">
        <v>0</v>
      </c>
      <c r="H105" s="45">
        <v>0</v>
      </c>
      <c r="I105" s="45">
        <v>0</v>
      </c>
      <c r="J105" s="45">
        <v>0</v>
      </c>
      <c r="K105" s="45">
        <v>0</v>
      </c>
      <c r="L105" s="45">
        <f t="shared" si="89"/>
        <v>0</v>
      </c>
      <c r="M105" s="46">
        <f>+F105+L105</f>
        <v>59277258</v>
      </c>
      <c r="N105" s="52">
        <f t="shared" si="91"/>
        <v>7.4291517076766288E-6</v>
      </c>
      <c r="O105" s="48">
        <v>0</v>
      </c>
      <c r="P105" s="45">
        <v>59277258</v>
      </c>
      <c r="Q105" s="45">
        <f>M105-P105</f>
        <v>0</v>
      </c>
      <c r="R105" s="45">
        <v>35831355.859999999</v>
      </c>
      <c r="S105" s="45">
        <f>+M105-R105</f>
        <v>23445902.140000001</v>
      </c>
      <c r="T105" s="45">
        <f>P105-R105</f>
        <v>23445902.140000001</v>
      </c>
      <c r="U105" s="45">
        <v>6128257.8600000003</v>
      </c>
      <c r="V105" s="45">
        <f>+R105-U105</f>
        <v>29703098</v>
      </c>
      <c r="W105" s="45">
        <v>6128257.8600000003</v>
      </c>
      <c r="X105" s="48">
        <f>+U105-W105</f>
        <v>0</v>
      </c>
      <c r="Y105" s="54">
        <f t="shared" si="97"/>
        <v>0.60447053505747517</v>
      </c>
      <c r="Z105" s="54">
        <f t="shared" si="98"/>
        <v>0.1033829510130175</v>
      </c>
      <c r="AA105" s="54">
        <f t="shared" si="99"/>
        <v>0.1033829510130175</v>
      </c>
      <c r="AB105" s="54">
        <f t="shared" si="127"/>
        <v>0.17103058795609863</v>
      </c>
      <c r="AC105" s="178">
        <f t="shared" si="128"/>
        <v>1</v>
      </c>
    </row>
    <row r="106" spans="1:29" ht="42" customHeight="1" x14ac:dyDescent="0.25">
      <c r="A106" s="114" t="s">
        <v>220</v>
      </c>
      <c r="B106" s="43" t="s">
        <v>41</v>
      </c>
      <c r="C106" s="43">
        <v>20</v>
      </c>
      <c r="D106" s="43" t="s">
        <v>38</v>
      </c>
      <c r="E106" s="44" t="s">
        <v>221</v>
      </c>
      <c r="F106" s="48">
        <v>156442742</v>
      </c>
      <c r="G106" s="45">
        <v>0</v>
      </c>
      <c r="H106" s="45">
        <v>0</v>
      </c>
      <c r="I106" s="45">
        <v>0</v>
      </c>
      <c r="J106" s="45">
        <v>0</v>
      </c>
      <c r="K106" s="45">
        <v>0</v>
      </c>
      <c r="L106" s="45">
        <f t="shared" si="89"/>
        <v>0</v>
      </c>
      <c r="M106" s="46">
        <f>+F106+L106</f>
        <v>156442742</v>
      </c>
      <c r="N106" s="52">
        <f t="shared" si="91"/>
        <v>1.9606791931619279E-5</v>
      </c>
      <c r="O106" s="48">
        <v>0</v>
      </c>
      <c r="P106" s="45">
        <v>156442742</v>
      </c>
      <c r="Q106" s="45">
        <f>M106-P106</f>
        <v>0</v>
      </c>
      <c r="R106" s="45">
        <v>1361765</v>
      </c>
      <c r="S106" s="45">
        <f>+M106-R106</f>
        <v>155080977</v>
      </c>
      <c r="T106" s="45">
        <f>P106-R106</f>
        <v>155080977</v>
      </c>
      <c r="U106" s="45">
        <v>1361765</v>
      </c>
      <c r="V106" s="45">
        <f>+R106-U106</f>
        <v>0</v>
      </c>
      <c r="W106" s="45">
        <v>1361765</v>
      </c>
      <c r="X106" s="48">
        <f>+U106-W106</f>
        <v>0</v>
      </c>
      <c r="Y106" s="54">
        <f t="shared" si="97"/>
        <v>8.7045585023049522E-3</v>
      </c>
      <c r="Z106" s="54">
        <f t="shared" si="98"/>
        <v>8.7045585023049522E-3</v>
      </c>
      <c r="AA106" s="54">
        <f t="shared" si="99"/>
        <v>8.7045585023049522E-3</v>
      </c>
      <c r="AB106" s="54">
        <f t="shared" si="127"/>
        <v>1</v>
      </c>
      <c r="AC106" s="178">
        <f t="shared" si="128"/>
        <v>1</v>
      </c>
    </row>
    <row r="107" spans="1:29" ht="42" customHeight="1" x14ac:dyDescent="0.25">
      <c r="A107" s="245" t="s">
        <v>222</v>
      </c>
      <c r="B107" s="80" t="s">
        <v>37</v>
      </c>
      <c r="C107" s="80">
        <v>10</v>
      </c>
      <c r="D107" s="80" t="s">
        <v>38</v>
      </c>
      <c r="E107" s="78" t="s">
        <v>223</v>
      </c>
      <c r="F107" s="81">
        <f t="shared" ref="F107:K107" si="131">+F108</f>
        <v>10647256000</v>
      </c>
      <c r="G107" s="81">
        <f t="shared" si="131"/>
        <v>0</v>
      </c>
      <c r="H107" s="81">
        <f t="shared" si="131"/>
        <v>0</v>
      </c>
      <c r="I107" s="81">
        <f t="shared" si="131"/>
        <v>0</v>
      </c>
      <c r="J107" s="81">
        <f t="shared" si="131"/>
        <v>0</v>
      </c>
      <c r="K107" s="81">
        <f t="shared" si="131"/>
        <v>0</v>
      </c>
      <c r="L107" s="59">
        <f t="shared" si="89"/>
        <v>0</v>
      </c>
      <c r="M107" s="81">
        <f>+M108</f>
        <v>10647256000</v>
      </c>
      <c r="N107" s="323">
        <f t="shared" si="91"/>
        <v>1.3344085533522861E-3</v>
      </c>
      <c r="O107" s="81">
        <f t="shared" ref="O107:X107" si="132">+O108</f>
        <v>0</v>
      </c>
      <c r="P107" s="81">
        <f t="shared" si="132"/>
        <v>5109195790.1000004</v>
      </c>
      <c r="Q107" s="81">
        <f t="shared" si="132"/>
        <v>5538060209.8999996</v>
      </c>
      <c r="R107" s="81">
        <f t="shared" si="132"/>
        <v>5109184952.8599997</v>
      </c>
      <c r="S107" s="81">
        <f t="shared" si="132"/>
        <v>5538071047.1400003</v>
      </c>
      <c r="T107" s="81">
        <f t="shared" si="132"/>
        <v>10837.240000009537</v>
      </c>
      <c r="U107" s="81">
        <f t="shared" si="132"/>
        <v>5109184952.8599997</v>
      </c>
      <c r="V107" s="81">
        <f t="shared" si="132"/>
        <v>0</v>
      </c>
      <c r="W107" s="81">
        <f t="shared" si="132"/>
        <v>5109184952.8599997</v>
      </c>
      <c r="X107" s="81">
        <f t="shared" si="132"/>
        <v>0</v>
      </c>
      <c r="Y107" s="176">
        <f t="shared" si="97"/>
        <v>0.47985931331603182</v>
      </c>
      <c r="Z107" s="176">
        <f t="shared" si="98"/>
        <v>0.47985931331603182</v>
      </c>
      <c r="AA107" s="176">
        <f t="shared" si="99"/>
        <v>0.47985931331603182</v>
      </c>
      <c r="AB107" s="176">
        <f t="shared" si="127"/>
        <v>1</v>
      </c>
      <c r="AC107" s="177">
        <f t="shared" si="128"/>
        <v>1</v>
      </c>
    </row>
    <row r="108" spans="1:29" ht="42" customHeight="1" x14ac:dyDescent="0.25">
      <c r="A108" s="245" t="s">
        <v>224</v>
      </c>
      <c r="B108" s="80" t="s">
        <v>37</v>
      </c>
      <c r="C108" s="80">
        <v>10</v>
      </c>
      <c r="D108" s="80" t="s">
        <v>38</v>
      </c>
      <c r="E108" s="78" t="s">
        <v>225</v>
      </c>
      <c r="F108" s="81">
        <f t="shared" ref="F108:K108" si="133">+F109+F110</f>
        <v>10647256000</v>
      </c>
      <c r="G108" s="81">
        <f t="shared" si="133"/>
        <v>0</v>
      </c>
      <c r="H108" s="81">
        <f t="shared" si="133"/>
        <v>0</v>
      </c>
      <c r="I108" s="81">
        <f t="shared" si="133"/>
        <v>0</v>
      </c>
      <c r="J108" s="81">
        <f t="shared" si="133"/>
        <v>0</v>
      </c>
      <c r="K108" s="81">
        <f t="shared" si="133"/>
        <v>0</v>
      </c>
      <c r="L108" s="59">
        <f t="shared" si="89"/>
        <v>0</v>
      </c>
      <c r="M108" s="81">
        <f>+M109+M110</f>
        <v>10647256000</v>
      </c>
      <c r="N108" s="323">
        <f t="shared" si="91"/>
        <v>1.3344085533522861E-3</v>
      </c>
      <c r="O108" s="81">
        <f t="shared" ref="O108:X108" si="134">+O109+O110</f>
        <v>0</v>
      </c>
      <c r="P108" s="81">
        <f t="shared" si="134"/>
        <v>5109195790.1000004</v>
      </c>
      <c r="Q108" s="81">
        <f t="shared" si="134"/>
        <v>5538060209.8999996</v>
      </c>
      <c r="R108" s="81">
        <f t="shared" si="134"/>
        <v>5109184952.8599997</v>
      </c>
      <c r="S108" s="81">
        <f t="shared" si="134"/>
        <v>5538071047.1400003</v>
      </c>
      <c r="T108" s="81">
        <f t="shared" si="134"/>
        <v>10837.240000009537</v>
      </c>
      <c r="U108" s="81">
        <f t="shared" si="134"/>
        <v>5109184952.8599997</v>
      </c>
      <c r="V108" s="81">
        <f t="shared" si="134"/>
        <v>0</v>
      </c>
      <c r="W108" s="81">
        <f t="shared" si="134"/>
        <v>5109184952.8599997</v>
      </c>
      <c r="X108" s="81">
        <f t="shared" si="134"/>
        <v>0</v>
      </c>
      <c r="Y108" s="176">
        <f t="shared" si="97"/>
        <v>0.47985931331603182</v>
      </c>
      <c r="Z108" s="176">
        <f t="shared" si="98"/>
        <v>0.47985931331603182</v>
      </c>
      <c r="AA108" s="176">
        <f t="shared" si="99"/>
        <v>0.47985931331603182</v>
      </c>
      <c r="AB108" s="176">
        <f t="shared" si="127"/>
        <v>1</v>
      </c>
      <c r="AC108" s="177">
        <f t="shared" si="128"/>
        <v>1</v>
      </c>
    </row>
    <row r="109" spans="1:29" ht="42" customHeight="1" x14ac:dyDescent="0.25">
      <c r="A109" s="351" t="s">
        <v>226</v>
      </c>
      <c r="B109" s="83" t="s">
        <v>37</v>
      </c>
      <c r="C109" s="83">
        <v>10</v>
      </c>
      <c r="D109" s="83" t="s">
        <v>38</v>
      </c>
      <c r="E109" s="84" t="s">
        <v>227</v>
      </c>
      <c r="F109" s="85">
        <v>5323628000</v>
      </c>
      <c r="G109" s="45">
        <v>0</v>
      </c>
      <c r="H109" s="45">
        <v>0</v>
      </c>
      <c r="I109" s="45">
        <v>0</v>
      </c>
      <c r="J109" s="45">
        <v>0</v>
      </c>
      <c r="K109" s="45">
        <v>0</v>
      </c>
      <c r="L109" s="45">
        <f t="shared" si="89"/>
        <v>0</v>
      </c>
      <c r="M109" s="46">
        <f>+F109+L109</f>
        <v>5323628000</v>
      </c>
      <c r="N109" s="86">
        <f t="shared" si="91"/>
        <v>6.6720427667614306E-4</v>
      </c>
      <c r="O109" s="85">
        <v>0</v>
      </c>
      <c r="P109" s="45">
        <v>1521669850.3699999</v>
      </c>
      <c r="Q109" s="45">
        <f>M109-P109</f>
        <v>3801958149.6300001</v>
      </c>
      <c r="R109" s="45">
        <v>1521659061.53</v>
      </c>
      <c r="S109" s="45">
        <f>+M109-R109</f>
        <v>3801968938.4700003</v>
      </c>
      <c r="T109" s="45">
        <f>P109-R109</f>
        <v>10788.839999914169</v>
      </c>
      <c r="U109" s="45">
        <v>1521659061.53</v>
      </c>
      <c r="V109" s="45">
        <f>+R109-U109</f>
        <v>0</v>
      </c>
      <c r="W109" s="45">
        <v>1521659061.53</v>
      </c>
      <c r="X109" s="48">
        <f>+U109-W109</f>
        <v>0</v>
      </c>
      <c r="Y109" s="54">
        <f t="shared" si="97"/>
        <v>0.28583121539108292</v>
      </c>
      <c r="Z109" s="54">
        <f t="shared" si="98"/>
        <v>0.28583121539108292</v>
      </c>
      <c r="AA109" s="54">
        <f t="shared" si="99"/>
        <v>0.28583121539108292</v>
      </c>
      <c r="AB109" s="54">
        <f t="shared" si="127"/>
        <v>1</v>
      </c>
      <c r="AC109" s="178">
        <f t="shared" si="128"/>
        <v>1</v>
      </c>
    </row>
    <row r="110" spans="1:29" ht="42" customHeight="1" x14ac:dyDescent="0.25">
      <c r="A110" s="351" t="s">
        <v>228</v>
      </c>
      <c r="B110" s="83" t="s">
        <v>37</v>
      </c>
      <c r="C110" s="83">
        <v>10</v>
      </c>
      <c r="D110" s="83" t="s">
        <v>38</v>
      </c>
      <c r="E110" s="84" t="s">
        <v>229</v>
      </c>
      <c r="F110" s="85">
        <v>5323628000</v>
      </c>
      <c r="G110" s="45">
        <v>0</v>
      </c>
      <c r="H110" s="45">
        <v>0</v>
      </c>
      <c r="I110" s="45">
        <v>0</v>
      </c>
      <c r="J110" s="45">
        <v>0</v>
      </c>
      <c r="K110" s="45">
        <v>0</v>
      </c>
      <c r="L110" s="45">
        <f t="shared" si="89"/>
        <v>0</v>
      </c>
      <c r="M110" s="46">
        <f>+F110+L110</f>
        <v>5323628000</v>
      </c>
      <c r="N110" s="86">
        <f t="shared" si="91"/>
        <v>6.6720427667614306E-4</v>
      </c>
      <c r="O110" s="85">
        <v>0</v>
      </c>
      <c r="P110" s="45">
        <v>3587525939.73</v>
      </c>
      <c r="Q110" s="45">
        <f>M110-P110</f>
        <v>1736102060.27</v>
      </c>
      <c r="R110" s="45">
        <v>3587525891.3299999</v>
      </c>
      <c r="S110" s="45">
        <f>+M110-R110</f>
        <v>1736102108.6700001</v>
      </c>
      <c r="T110" s="45">
        <f>P110-R110</f>
        <v>48.400000095367432</v>
      </c>
      <c r="U110" s="45">
        <v>3587525891.3299999</v>
      </c>
      <c r="V110" s="45">
        <f>+R110-U110</f>
        <v>0</v>
      </c>
      <c r="W110" s="45">
        <v>3587525891.3299999</v>
      </c>
      <c r="X110" s="48">
        <f>+U110-W110</f>
        <v>0</v>
      </c>
      <c r="Y110" s="54">
        <f t="shared" si="97"/>
        <v>0.67388741124098073</v>
      </c>
      <c r="Z110" s="54">
        <f t="shared" si="98"/>
        <v>0.67388741124098073</v>
      </c>
      <c r="AA110" s="54">
        <f t="shared" si="99"/>
        <v>0.67388741124098073</v>
      </c>
      <c r="AB110" s="54">
        <f t="shared" si="127"/>
        <v>1</v>
      </c>
      <c r="AC110" s="178">
        <f t="shared" si="128"/>
        <v>1</v>
      </c>
    </row>
    <row r="111" spans="1:29" ht="42" customHeight="1" x14ac:dyDescent="0.25">
      <c r="A111" s="113" t="s">
        <v>230</v>
      </c>
      <c r="B111" s="32" t="s">
        <v>41</v>
      </c>
      <c r="C111" s="32">
        <v>20</v>
      </c>
      <c r="D111" s="32" t="s">
        <v>38</v>
      </c>
      <c r="E111" s="39" t="s">
        <v>231</v>
      </c>
      <c r="F111" s="59">
        <f t="shared" ref="F111:K112" si="135">+F112</f>
        <v>16069012000</v>
      </c>
      <c r="G111" s="59">
        <f t="shared" si="135"/>
        <v>0</v>
      </c>
      <c r="H111" s="59">
        <f t="shared" si="135"/>
        <v>0</v>
      </c>
      <c r="I111" s="59">
        <f t="shared" si="135"/>
        <v>0</v>
      </c>
      <c r="J111" s="59">
        <f t="shared" si="135"/>
        <v>0</v>
      </c>
      <c r="K111" s="59">
        <f t="shared" si="135"/>
        <v>0</v>
      </c>
      <c r="L111" s="59">
        <f t="shared" si="89"/>
        <v>0</v>
      </c>
      <c r="M111" s="59">
        <f>+M112</f>
        <v>16069012000</v>
      </c>
      <c r="N111" s="323">
        <f t="shared" si="91"/>
        <v>2.0139111012941295E-3</v>
      </c>
      <c r="O111" s="59">
        <f t="shared" ref="O111:X112" si="136">+O112</f>
        <v>0</v>
      </c>
      <c r="P111" s="59">
        <f t="shared" si="136"/>
        <v>0</v>
      </c>
      <c r="Q111" s="59">
        <f t="shared" si="136"/>
        <v>16069012000</v>
      </c>
      <c r="R111" s="59">
        <f t="shared" si="136"/>
        <v>0</v>
      </c>
      <c r="S111" s="59">
        <f t="shared" si="136"/>
        <v>16069012000</v>
      </c>
      <c r="T111" s="59">
        <f t="shared" si="136"/>
        <v>0</v>
      </c>
      <c r="U111" s="59">
        <f t="shared" si="136"/>
        <v>0</v>
      </c>
      <c r="V111" s="59">
        <f t="shared" si="136"/>
        <v>0</v>
      </c>
      <c r="W111" s="59">
        <f t="shared" si="136"/>
        <v>0</v>
      </c>
      <c r="X111" s="59">
        <f t="shared" si="136"/>
        <v>0</v>
      </c>
      <c r="Y111" s="176">
        <f t="shared" si="97"/>
        <v>0</v>
      </c>
      <c r="Z111" s="176">
        <f t="shared" si="98"/>
        <v>0</v>
      </c>
      <c r="AA111" s="176">
        <f t="shared" si="99"/>
        <v>0</v>
      </c>
      <c r="AB111" s="176" t="s">
        <v>40</v>
      </c>
      <c r="AC111" s="177" t="s">
        <v>40</v>
      </c>
    </row>
    <row r="112" spans="1:29" ht="42" customHeight="1" x14ac:dyDescent="0.25">
      <c r="A112" s="113" t="s">
        <v>232</v>
      </c>
      <c r="B112" s="32" t="s">
        <v>41</v>
      </c>
      <c r="C112" s="32">
        <v>20</v>
      </c>
      <c r="D112" s="32" t="s">
        <v>38</v>
      </c>
      <c r="E112" s="39" t="s">
        <v>233</v>
      </c>
      <c r="F112" s="59">
        <f t="shared" si="135"/>
        <v>16069012000</v>
      </c>
      <c r="G112" s="59">
        <f t="shared" si="135"/>
        <v>0</v>
      </c>
      <c r="H112" s="59">
        <f t="shared" si="135"/>
        <v>0</v>
      </c>
      <c r="I112" s="59">
        <f t="shared" si="135"/>
        <v>0</v>
      </c>
      <c r="J112" s="59">
        <f t="shared" si="135"/>
        <v>0</v>
      </c>
      <c r="K112" s="59">
        <f t="shared" si="135"/>
        <v>0</v>
      </c>
      <c r="L112" s="59">
        <f t="shared" si="89"/>
        <v>0</v>
      </c>
      <c r="M112" s="59">
        <f>+M113</f>
        <v>16069012000</v>
      </c>
      <c r="N112" s="323">
        <f t="shared" si="91"/>
        <v>2.0139111012941295E-3</v>
      </c>
      <c r="O112" s="59">
        <f t="shared" si="136"/>
        <v>0</v>
      </c>
      <c r="P112" s="59">
        <f t="shared" si="136"/>
        <v>0</v>
      </c>
      <c r="Q112" s="59">
        <f t="shared" si="136"/>
        <v>16069012000</v>
      </c>
      <c r="R112" s="59">
        <f t="shared" si="136"/>
        <v>0</v>
      </c>
      <c r="S112" s="59">
        <f t="shared" si="136"/>
        <v>16069012000</v>
      </c>
      <c r="T112" s="59">
        <f t="shared" si="136"/>
        <v>0</v>
      </c>
      <c r="U112" s="59">
        <f t="shared" si="136"/>
        <v>0</v>
      </c>
      <c r="V112" s="59">
        <f t="shared" si="136"/>
        <v>0</v>
      </c>
      <c r="W112" s="59">
        <f t="shared" si="136"/>
        <v>0</v>
      </c>
      <c r="X112" s="59">
        <f t="shared" si="136"/>
        <v>0</v>
      </c>
      <c r="Y112" s="176">
        <f t="shared" si="97"/>
        <v>0</v>
      </c>
      <c r="Z112" s="176">
        <f t="shared" si="98"/>
        <v>0</v>
      </c>
      <c r="AA112" s="176">
        <f t="shared" si="99"/>
        <v>0</v>
      </c>
      <c r="AB112" s="176" t="s">
        <v>40</v>
      </c>
      <c r="AC112" s="177" t="s">
        <v>40</v>
      </c>
    </row>
    <row r="113" spans="1:29" ht="42" customHeight="1" thickBot="1" x14ac:dyDescent="0.3">
      <c r="A113" s="184" t="s">
        <v>234</v>
      </c>
      <c r="B113" s="89" t="s">
        <v>41</v>
      </c>
      <c r="C113" s="89">
        <v>20</v>
      </c>
      <c r="D113" s="89" t="s">
        <v>38</v>
      </c>
      <c r="E113" s="90" t="s">
        <v>235</v>
      </c>
      <c r="F113" s="91">
        <v>16069012000</v>
      </c>
      <c r="G113" s="91">
        <v>0</v>
      </c>
      <c r="H113" s="91">
        <v>0</v>
      </c>
      <c r="I113" s="91">
        <v>0</v>
      </c>
      <c r="J113" s="91">
        <v>0</v>
      </c>
      <c r="K113" s="91">
        <v>0</v>
      </c>
      <c r="L113" s="45">
        <f t="shared" si="89"/>
        <v>0</v>
      </c>
      <c r="M113" s="92">
        <f>+F113+L113</f>
        <v>16069012000</v>
      </c>
      <c r="N113" s="326">
        <f t="shared" si="91"/>
        <v>2.0139111012941295E-3</v>
      </c>
      <c r="O113" s="91">
        <v>0</v>
      </c>
      <c r="P113" s="91">
        <v>0</v>
      </c>
      <c r="Q113" s="91">
        <f>M113-P113</f>
        <v>16069012000</v>
      </c>
      <c r="R113" s="91">
        <v>0</v>
      </c>
      <c r="S113" s="91">
        <f>+M113-R113</f>
        <v>16069012000</v>
      </c>
      <c r="T113" s="91">
        <f>P113-R113</f>
        <v>0</v>
      </c>
      <c r="U113" s="91">
        <v>0</v>
      </c>
      <c r="V113" s="91">
        <f>+R113-U113</f>
        <v>0</v>
      </c>
      <c r="W113" s="91">
        <v>0</v>
      </c>
      <c r="X113" s="93">
        <f>+U113-W113</f>
        <v>0</v>
      </c>
      <c r="Y113" s="186">
        <f t="shared" si="97"/>
        <v>0</v>
      </c>
      <c r="Z113" s="186">
        <f t="shared" si="98"/>
        <v>0</v>
      </c>
      <c r="AA113" s="186">
        <f t="shared" si="99"/>
        <v>0</v>
      </c>
      <c r="AB113" s="186" t="s">
        <v>40</v>
      </c>
      <c r="AC113" s="187" t="s">
        <v>40</v>
      </c>
    </row>
    <row r="114" spans="1:29" ht="42" customHeight="1" thickBot="1" x14ac:dyDescent="0.3">
      <c r="A114" s="23" t="s">
        <v>236</v>
      </c>
      <c r="B114" s="96" t="s">
        <v>37</v>
      </c>
      <c r="C114" s="97">
        <v>11</v>
      </c>
      <c r="D114" s="96" t="s">
        <v>237</v>
      </c>
      <c r="E114" s="25" t="s">
        <v>238</v>
      </c>
      <c r="F114" s="26">
        <f t="shared" ref="F114:K116" si="137">+F116</f>
        <v>112491124000</v>
      </c>
      <c r="G114" s="26">
        <f t="shared" si="137"/>
        <v>0</v>
      </c>
      <c r="H114" s="26">
        <f t="shared" si="137"/>
        <v>0</v>
      </c>
      <c r="I114" s="26">
        <f t="shared" si="137"/>
        <v>0</v>
      </c>
      <c r="J114" s="26">
        <f t="shared" si="137"/>
        <v>0</v>
      </c>
      <c r="K114" s="26">
        <f t="shared" si="137"/>
        <v>0</v>
      </c>
      <c r="L114" s="26">
        <f t="shared" si="89"/>
        <v>0</v>
      </c>
      <c r="M114" s="26">
        <f>+M116</f>
        <v>112491124000</v>
      </c>
      <c r="N114" s="27">
        <f t="shared" si="91"/>
        <v>1.409838535316636E-2</v>
      </c>
      <c r="O114" s="26">
        <f t="shared" ref="O114:X114" si="138">+O116</f>
        <v>0</v>
      </c>
      <c r="P114" s="26">
        <f t="shared" si="138"/>
        <v>0</v>
      </c>
      <c r="Q114" s="26">
        <f t="shared" si="138"/>
        <v>112491124000</v>
      </c>
      <c r="R114" s="26">
        <f t="shared" si="138"/>
        <v>0</v>
      </c>
      <c r="S114" s="26">
        <f t="shared" si="138"/>
        <v>112491124000</v>
      </c>
      <c r="T114" s="26">
        <f t="shared" si="138"/>
        <v>0</v>
      </c>
      <c r="U114" s="26">
        <f t="shared" si="138"/>
        <v>0</v>
      </c>
      <c r="V114" s="26">
        <f t="shared" si="138"/>
        <v>0</v>
      </c>
      <c r="W114" s="26">
        <f t="shared" si="138"/>
        <v>0</v>
      </c>
      <c r="X114" s="26">
        <f t="shared" si="138"/>
        <v>0</v>
      </c>
      <c r="Y114" s="172">
        <f t="shared" si="97"/>
        <v>0</v>
      </c>
      <c r="Z114" s="172">
        <f t="shared" si="98"/>
        <v>0</v>
      </c>
      <c r="AA114" s="172">
        <f t="shared" si="99"/>
        <v>0</v>
      </c>
      <c r="AB114" s="172" t="s">
        <v>40</v>
      </c>
      <c r="AC114" s="317" t="s">
        <v>40</v>
      </c>
    </row>
    <row r="115" spans="1:29" ht="42" customHeight="1" thickBot="1" x14ac:dyDescent="0.3">
      <c r="A115" s="99" t="s">
        <v>236</v>
      </c>
      <c r="B115" s="100" t="s">
        <v>37</v>
      </c>
      <c r="C115" s="101">
        <v>11</v>
      </c>
      <c r="D115" s="100" t="s">
        <v>38</v>
      </c>
      <c r="E115" s="102" t="s">
        <v>238</v>
      </c>
      <c r="F115" s="103">
        <f t="shared" si="137"/>
        <v>1427021447000</v>
      </c>
      <c r="G115" s="103">
        <f t="shared" si="137"/>
        <v>0</v>
      </c>
      <c r="H115" s="103">
        <f t="shared" si="137"/>
        <v>0</v>
      </c>
      <c r="I115" s="103">
        <f t="shared" si="137"/>
        <v>0</v>
      </c>
      <c r="J115" s="103">
        <f t="shared" si="137"/>
        <v>0</v>
      </c>
      <c r="K115" s="103">
        <f t="shared" si="137"/>
        <v>0</v>
      </c>
      <c r="L115" s="26">
        <f t="shared" si="89"/>
        <v>0</v>
      </c>
      <c r="M115" s="103">
        <f>+M117</f>
        <v>1427021447000</v>
      </c>
      <c r="N115" s="327">
        <f t="shared" si="91"/>
        <v>0.17884698411440056</v>
      </c>
      <c r="O115" s="103">
        <f t="shared" ref="O115:X115" si="139">+O117</f>
        <v>0</v>
      </c>
      <c r="P115" s="103">
        <f t="shared" si="139"/>
        <v>1427021447000</v>
      </c>
      <c r="Q115" s="103">
        <f t="shared" si="139"/>
        <v>0</v>
      </c>
      <c r="R115" s="103">
        <f t="shared" si="139"/>
        <v>1427021447000</v>
      </c>
      <c r="S115" s="103">
        <f t="shared" si="139"/>
        <v>0</v>
      </c>
      <c r="T115" s="103">
        <f t="shared" si="139"/>
        <v>0</v>
      </c>
      <c r="U115" s="103">
        <f t="shared" si="139"/>
        <v>1427021447000</v>
      </c>
      <c r="V115" s="103">
        <f t="shared" si="139"/>
        <v>0</v>
      </c>
      <c r="W115" s="103">
        <f t="shared" si="139"/>
        <v>1427021447000</v>
      </c>
      <c r="X115" s="103">
        <f t="shared" si="139"/>
        <v>0</v>
      </c>
      <c r="Y115" s="197">
        <f t="shared" si="97"/>
        <v>1</v>
      </c>
      <c r="Z115" s="197">
        <f t="shared" si="98"/>
        <v>1</v>
      </c>
      <c r="AA115" s="197">
        <f t="shared" si="99"/>
        <v>1</v>
      </c>
      <c r="AB115" s="172">
        <f>+U115/R115</f>
        <v>1</v>
      </c>
      <c r="AC115" s="317">
        <f>+W115/U115</f>
        <v>1</v>
      </c>
    </row>
    <row r="116" spans="1:29" ht="42" customHeight="1" x14ac:dyDescent="0.25">
      <c r="A116" s="110" t="s">
        <v>239</v>
      </c>
      <c r="B116" s="111" t="s">
        <v>37</v>
      </c>
      <c r="C116" s="111">
        <v>11</v>
      </c>
      <c r="D116" s="111" t="s">
        <v>237</v>
      </c>
      <c r="E116" s="33" t="s">
        <v>240</v>
      </c>
      <c r="F116" s="329">
        <f t="shared" si="137"/>
        <v>112491124000</v>
      </c>
      <c r="G116" s="329">
        <f t="shared" si="137"/>
        <v>0</v>
      </c>
      <c r="H116" s="329">
        <f t="shared" si="137"/>
        <v>0</v>
      </c>
      <c r="I116" s="329">
        <f t="shared" si="137"/>
        <v>0</v>
      </c>
      <c r="J116" s="329">
        <f t="shared" si="137"/>
        <v>0</v>
      </c>
      <c r="K116" s="329">
        <f t="shared" si="137"/>
        <v>0</v>
      </c>
      <c r="L116" s="59">
        <f t="shared" si="89"/>
        <v>0</v>
      </c>
      <c r="M116" s="329">
        <f>+M118</f>
        <v>112491124000</v>
      </c>
      <c r="N116" s="68">
        <f t="shared" si="91"/>
        <v>1.409838535316636E-2</v>
      </c>
      <c r="O116" s="329">
        <f t="shared" ref="O116:X116" si="140">+O118</f>
        <v>0</v>
      </c>
      <c r="P116" s="329">
        <f t="shared" si="140"/>
        <v>0</v>
      </c>
      <c r="Q116" s="329">
        <f t="shared" si="140"/>
        <v>112491124000</v>
      </c>
      <c r="R116" s="329">
        <f t="shared" si="140"/>
        <v>0</v>
      </c>
      <c r="S116" s="329">
        <f t="shared" si="140"/>
        <v>112491124000</v>
      </c>
      <c r="T116" s="329">
        <f t="shared" si="140"/>
        <v>0</v>
      </c>
      <c r="U116" s="329">
        <f t="shared" si="140"/>
        <v>0</v>
      </c>
      <c r="V116" s="329">
        <f t="shared" si="140"/>
        <v>0</v>
      </c>
      <c r="W116" s="329">
        <f t="shared" si="140"/>
        <v>0</v>
      </c>
      <c r="X116" s="329">
        <f t="shared" si="140"/>
        <v>0</v>
      </c>
      <c r="Y116" s="118">
        <f t="shared" si="97"/>
        <v>0</v>
      </c>
      <c r="Z116" s="118">
        <f t="shared" si="98"/>
        <v>0</v>
      </c>
      <c r="AA116" s="118">
        <f t="shared" si="99"/>
        <v>0</v>
      </c>
      <c r="AB116" s="118" t="s">
        <v>40</v>
      </c>
      <c r="AC116" s="175" t="s">
        <v>40</v>
      </c>
    </row>
    <row r="117" spans="1:29" ht="42" customHeight="1" x14ac:dyDescent="0.25">
      <c r="A117" s="113" t="s">
        <v>239</v>
      </c>
      <c r="B117" s="32" t="s">
        <v>37</v>
      </c>
      <c r="C117" s="32">
        <v>11</v>
      </c>
      <c r="D117" s="32" t="s">
        <v>38</v>
      </c>
      <c r="E117" s="39" t="s">
        <v>240</v>
      </c>
      <c r="F117" s="61">
        <f t="shared" ref="F117:K117" si="141">+F121</f>
        <v>1427021447000</v>
      </c>
      <c r="G117" s="61">
        <f t="shared" si="141"/>
        <v>0</v>
      </c>
      <c r="H117" s="61">
        <f t="shared" si="141"/>
        <v>0</v>
      </c>
      <c r="I117" s="61">
        <f t="shared" si="141"/>
        <v>0</v>
      </c>
      <c r="J117" s="61">
        <f t="shared" si="141"/>
        <v>0</v>
      </c>
      <c r="K117" s="61">
        <f t="shared" si="141"/>
        <v>0</v>
      </c>
      <c r="L117" s="59">
        <f t="shared" si="89"/>
        <v>0</v>
      </c>
      <c r="M117" s="61">
        <f>+M121</f>
        <v>1427021447000</v>
      </c>
      <c r="N117" s="330">
        <f t="shared" si="91"/>
        <v>0.17884698411440056</v>
      </c>
      <c r="O117" s="61">
        <f t="shared" ref="O117:X117" si="142">+O121</f>
        <v>0</v>
      </c>
      <c r="P117" s="61">
        <f t="shared" si="142"/>
        <v>1427021447000</v>
      </c>
      <c r="Q117" s="61">
        <f t="shared" si="142"/>
        <v>0</v>
      </c>
      <c r="R117" s="61">
        <f t="shared" si="142"/>
        <v>1427021447000</v>
      </c>
      <c r="S117" s="61">
        <f t="shared" si="142"/>
        <v>0</v>
      </c>
      <c r="T117" s="61">
        <f t="shared" si="142"/>
        <v>0</v>
      </c>
      <c r="U117" s="61">
        <f t="shared" si="142"/>
        <v>1427021447000</v>
      </c>
      <c r="V117" s="61">
        <f t="shared" si="142"/>
        <v>0</v>
      </c>
      <c r="W117" s="61">
        <f t="shared" si="142"/>
        <v>1427021447000</v>
      </c>
      <c r="X117" s="61">
        <f t="shared" si="142"/>
        <v>0</v>
      </c>
      <c r="Y117" s="176">
        <f t="shared" si="97"/>
        <v>1</v>
      </c>
      <c r="Z117" s="176">
        <f t="shared" si="98"/>
        <v>1</v>
      </c>
      <c r="AA117" s="176">
        <f t="shared" si="99"/>
        <v>1</v>
      </c>
      <c r="AB117" s="176">
        <f>+U117/R117</f>
        <v>1</v>
      </c>
      <c r="AC117" s="175">
        <f>+W117/U117</f>
        <v>1</v>
      </c>
    </row>
    <row r="118" spans="1:29" ht="42" customHeight="1" x14ac:dyDescent="0.25">
      <c r="A118" s="113" t="s">
        <v>241</v>
      </c>
      <c r="B118" s="32" t="s">
        <v>37</v>
      </c>
      <c r="C118" s="32">
        <v>11</v>
      </c>
      <c r="D118" s="32" t="s">
        <v>237</v>
      </c>
      <c r="E118" s="39" t="s">
        <v>242</v>
      </c>
      <c r="F118" s="61">
        <f t="shared" ref="F118:K119" si="143">+F119</f>
        <v>112491124000</v>
      </c>
      <c r="G118" s="61">
        <f t="shared" si="143"/>
        <v>0</v>
      </c>
      <c r="H118" s="61">
        <f t="shared" si="143"/>
        <v>0</v>
      </c>
      <c r="I118" s="61">
        <f t="shared" si="143"/>
        <v>0</v>
      </c>
      <c r="J118" s="61">
        <f t="shared" si="143"/>
        <v>0</v>
      </c>
      <c r="K118" s="61">
        <f t="shared" si="143"/>
        <v>0</v>
      </c>
      <c r="L118" s="59">
        <f t="shared" si="89"/>
        <v>0</v>
      </c>
      <c r="M118" s="61">
        <f>+M119</f>
        <v>112491124000</v>
      </c>
      <c r="N118" s="323">
        <f t="shared" si="91"/>
        <v>1.409838535316636E-2</v>
      </c>
      <c r="O118" s="61">
        <f t="shared" ref="O118:X119" si="144">+O119</f>
        <v>0</v>
      </c>
      <c r="P118" s="61">
        <f t="shared" si="144"/>
        <v>0</v>
      </c>
      <c r="Q118" s="61">
        <f t="shared" si="144"/>
        <v>112491124000</v>
      </c>
      <c r="R118" s="61">
        <f t="shared" si="144"/>
        <v>0</v>
      </c>
      <c r="S118" s="61">
        <f t="shared" si="144"/>
        <v>112491124000</v>
      </c>
      <c r="T118" s="61">
        <f t="shared" si="144"/>
        <v>0</v>
      </c>
      <c r="U118" s="61">
        <f t="shared" si="144"/>
        <v>0</v>
      </c>
      <c r="V118" s="61">
        <f t="shared" si="144"/>
        <v>0</v>
      </c>
      <c r="W118" s="61">
        <f t="shared" si="144"/>
        <v>0</v>
      </c>
      <c r="X118" s="61">
        <f t="shared" si="144"/>
        <v>0</v>
      </c>
      <c r="Y118" s="176">
        <f t="shared" si="97"/>
        <v>0</v>
      </c>
      <c r="Z118" s="176">
        <f t="shared" si="98"/>
        <v>0</v>
      </c>
      <c r="AA118" s="176">
        <f t="shared" si="99"/>
        <v>0</v>
      </c>
      <c r="AB118" s="176" t="s">
        <v>40</v>
      </c>
      <c r="AC118" s="175" t="s">
        <v>40</v>
      </c>
    </row>
    <row r="119" spans="1:29" ht="42" customHeight="1" x14ac:dyDescent="0.25">
      <c r="A119" s="113" t="s">
        <v>243</v>
      </c>
      <c r="B119" s="32" t="s">
        <v>37</v>
      </c>
      <c r="C119" s="32">
        <v>11</v>
      </c>
      <c r="D119" s="32" t="s">
        <v>237</v>
      </c>
      <c r="E119" s="39" t="s">
        <v>244</v>
      </c>
      <c r="F119" s="61">
        <f t="shared" si="143"/>
        <v>112491124000</v>
      </c>
      <c r="G119" s="61">
        <f t="shared" si="143"/>
        <v>0</v>
      </c>
      <c r="H119" s="61">
        <f t="shared" si="143"/>
        <v>0</v>
      </c>
      <c r="I119" s="61">
        <f t="shared" si="143"/>
        <v>0</v>
      </c>
      <c r="J119" s="61">
        <f t="shared" si="143"/>
        <v>0</v>
      </c>
      <c r="K119" s="61">
        <f t="shared" si="143"/>
        <v>0</v>
      </c>
      <c r="L119" s="59">
        <f t="shared" si="89"/>
        <v>0</v>
      </c>
      <c r="M119" s="61">
        <f>+M120</f>
        <v>112491124000</v>
      </c>
      <c r="N119" s="323">
        <f t="shared" si="91"/>
        <v>1.409838535316636E-2</v>
      </c>
      <c r="O119" s="61">
        <f t="shared" si="144"/>
        <v>0</v>
      </c>
      <c r="P119" s="61">
        <f t="shared" si="144"/>
        <v>0</v>
      </c>
      <c r="Q119" s="61">
        <f t="shared" si="144"/>
        <v>112491124000</v>
      </c>
      <c r="R119" s="61">
        <f t="shared" si="144"/>
        <v>0</v>
      </c>
      <c r="S119" s="61">
        <f t="shared" si="144"/>
        <v>112491124000</v>
      </c>
      <c r="T119" s="61">
        <f t="shared" si="144"/>
        <v>0</v>
      </c>
      <c r="U119" s="61">
        <f t="shared" si="144"/>
        <v>0</v>
      </c>
      <c r="V119" s="61">
        <f t="shared" si="144"/>
        <v>0</v>
      </c>
      <c r="W119" s="61">
        <f t="shared" si="144"/>
        <v>0</v>
      </c>
      <c r="X119" s="61">
        <f t="shared" si="144"/>
        <v>0</v>
      </c>
      <c r="Y119" s="176">
        <f t="shared" si="97"/>
        <v>0</v>
      </c>
      <c r="Z119" s="176">
        <f t="shared" si="98"/>
        <v>0</v>
      </c>
      <c r="AA119" s="176">
        <f t="shared" si="99"/>
        <v>0</v>
      </c>
      <c r="AB119" s="176" t="s">
        <v>40</v>
      </c>
      <c r="AC119" s="175" t="s">
        <v>40</v>
      </c>
    </row>
    <row r="120" spans="1:29" ht="42" customHeight="1" x14ac:dyDescent="0.25">
      <c r="A120" s="114" t="s">
        <v>245</v>
      </c>
      <c r="B120" s="43" t="s">
        <v>37</v>
      </c>
      <c r="C120" s="43">
        <v>11</v>
      </c>
      <c r="D120" s="43" t="s">
        <v>237</v>
      </c>
      <c r="E120" s="44" t="s">
        <v>37</v>
      </c>
      <c r="F120" s="106">
        <v>112491124000</v>
      </c>
      <c r="G120" s="45">
        <v>0</v>
      </c>
      <c r="H120" s="45">
        <v>0</v>
      </c>
      <c r="I120" s="45">
        <v>0</v>
      </c>
      <c r="J120" s="45">
        <v>0</v>
      </c>
      <c r="K120" s="45">
        <v>0</v>
      </c>
      <c r="L120" s="45">
        <f t="shared" si="89"/>
        <v>0</v>
      </c>
      <c r="M120" s="46">
        <f>+F120+L120</f>
        <v>112491124000</v>
      </c>
      <c r="N120" s="86">
        <f t="shared" si="91"/>
        <v>1.409838535316636E-2</v>
      </c>
      <c r="O120" s="106">
        <v>0</v>
      </c>
      <c r="P120" s="45">
        <v>0</v>
      </c>
      <c r="Q120" s="45">
        <f>M120-P120</f>
        <v>112491124000</v>
      </c>
      <c r="R120" s="45">
        <v>0</v>
      </c>
      <c r="S120" s="45">
        <f>+M120-R120</f>
        <v>112491124000</v>
      </c>
      <c r="T120" s="45">
        <f>P120-R120</f>
        <v>0</v>
      </c>
      <c r="U120" s="45">
        <v>0</v>
      </c>
      <c r="V120" s="45">
        <f>+R120-U120</f>
        <v>0</v>
      </c>
      <c r="W120" s="45">
        <v>0</v>
      </c>
      <c r="X120" s="48">
        <f>+U120-W120</f>
        <v>0</v>
      </c>
      <c r="Y120" s="54">
        <f t="shared" si="97"/>
        <v>0</v>
      </c>
      <c r="Z120" s="54">
        <f t="shared" si="98"/>
        <v>0</v>
      </c>
      <c r="AA120" s="54">
        <f t="shared" si="99"/>
        <v>0</v>
      </c>
      <c r="AB120" s="54" t="s">
        <v>40</v>
      </c>
      <c r="AC120" s="178" t="s">
        <v>40</v>
      </c>
    </row>
    <row r="121" spans="1:29" ht="42" customHeight="1" x14ac:dyDescent="0.25">
      <c r="A121" s="113" t="s">
        <v>246</v>
      </c>
      <c r="B121" s="32" t="s">
        <v>37</v>
      </c>
      <c r="C121" s="32">
        <v>11</v>
      </c>
      <c r="D121" s="32" t="s">
        <v>38</v>
      </c>
      <c r="E121" s="39" t="s">
        <v>247</v>
      </c>
      <c r="F121" s="61">
        <f t="shared" ref="F121:K121" si="145">+F122</f>
        <v>1427021447000</v>
      </c>
      <c r="G121" s="61">
        <f t="shared" si="145"/>
        <v>0</v>
      </c>
      <c r="H121" s="61">
        <f t="shared" si="145"/>
        <v>0</v>
      </c>
      <c r="I121" s="61">
        <f t="shared" si="145"/>
        <v>0</v>
      </c>
      <c r="J121" s="61">
        <f t="shared" si="145"/>
        <v>0</v>
      </c>
      <c r="K121" s="61">
        <f t="shared" si="145"/>
        <v>0</v>
      </c>
      <c r="L121" s="59">
        <f t="shared" si="89"/>
        <v>0</v>
      </c>
      <c r="M121" s="61">
        <f>+M122</f>
        <v>1427021447000</v>
      </c>
      <c r="N121" s="323">
        <f t="shared" si="91"/>
        <v>0.17884698411440056</v>
      </c>
      <c r="O121" s="61">
        <f t="shared" ref="O121:X121" si="146">+O122</f>
        <v>0</v>
      </c>
      <c r="P121" s="61">
        <f t="shared" si="146"/>
        <v>1427021447000</v>
      </c>
      <c r="Q121" s="61">
        <f t="shared" si="146"/>
        <v>0</v>
      </c>
      <c r="R121" s="61">
        <f t="shared" si="146"/>
        <v>1427021447000</v>
      </c>
      <c r="S121" s="61">
        <f t="shared" si="146"/>
        <v>0</v>
      </c>
      <c r="T121" s="61">
        <f t="shared" si="146"/>
        <v>0</v>
      </c>
      <c r="U121" s="61">
        <f t="shared" si="146"/>
        <v>1427021447000</v>
      </c>
      <c r="V121" s="61">
        <f t="shared" si="146"/>
        <v>0</v>
      </c>
      <c r="W121" s="61">
        <f t="shared" si="146"/>
        <v>1427021447000</v>
      </c>
      <c r="X121" s="61">
        <f t="shared" si="146"/>
        <v>0</v>
      </c>
      <c r="Y121" s="176">
        <f t="shared" si="97"/>
        <v>1</v>
      </c>
      <c r="Z121" s="176">
        <f t="shared" si="98"/>
        <v>1</v>
      </c>
      <c r="AA121" s="176">
        <f t="shared" si="99"/>
        <v>1</v>
      </c>
      <c r="AB121" s="176">
        <f t="shared" ref="AB121:AB152" si="147">+U121/R121</f>
        <v>1</v>
      </c>
      <c r="AC121" s="177">
        <f t="shared" ref="AC121:AC130" si="148">+W121/U121</f>
        <v>1</v>
      </c>
    </row>
    <row r="122" spans="1:29" ht="42" customHeight="1" thickBot="1" x14ac:dyDescent="0.3">
      <c r="A122" s="184" t="s">
        <v>248</v>
      </c>
      <c r="B122" s="89" t="s">
        <v>37</v>
      </c>
      <c r="C122" s="89">
        <v>11</v>
      </c>
      <c r="D122" s="89" t="s">
        <v>38</v>
      </c>
      <c r="E122" s="90" t="s">
        <v>249</v>
      </c>
      <c r="F122" s="331">
        <v>1427021447000</v>
      </c>
      <c r="G122" s="91">
        <v>0</v>
      </c>
      <c r="H122" s="91">
        <v>0</v>
      </c>
      <c r="I122" s="91">
        <v>0</v>
      </c>
      <c r="J122" s="91">
        <v>0</v>
      </c>
      <c r="K122" s="91">
        <v>0</v>
      </c>
      <c r="L122" s="45">
        <f t="shared" si="89"/>
        <v>0</v>
      </c>
      <c r="M122" s="92">
        <f>+F122+L122</f>
        <v>1427021447000</v>
      </c>
      <c r="N122" s="326">
        <f t="shared" si="91"/>
        <v>0.17884698411440056</v>
      </c>
      <c r="O122" s="331">
        <v>0</v>
      </c>
      <c r="P122" s="91">
        <v>1427021447000</v>
      </c>
      <c r="Q122" s="91">
        <f>M122-P122</f>
        <v>0</v>
      </c>
      <c r="R122" s="91">
        <v>1427021447000</v>
      </c>
      <c r="S122" s="91">
        <f>+M122-R122</f>
        <v>0</v>
      </c>
      <c r="T122" s="91">
        <f>P122-R122</f>
        <v>0</v>
      </c>
      <c r="U122" s="91">
        <v>1427021447000</v>
      </c>
      <c r="V122" s="91">
        <f>+R122-U122</f>
        <v>0</v>
      </c>
      <c r="W122" s="331">
        <v>1427021447000</v>
      </c>
      <c r="X122" s="93">
        <f>+U122-W122</f>
        <v>0</v>
      </c>
      <c r="Y122" s="186">
        <f t="shared" si="97"/>
        <v>1</v>
      </c>
      <c r="Z122" s="186">
        <f t="shared" si="98"/>
        <v>1</v>
      </c>
      <c r="AA122" s="186">
        <f t="shared" si="99"/>
        <v>1</v>
      </c>
      <c r="AB122" s="54">
        <f t="shared" si="147"/>
        <v>1</v>
      </c>
      <c r="AC122" s="178">
        <f t="shared" si="148"/>
        <v>1</v>
      </c>
    </row>
    <row r="123" spans="1:29" s="6" customFormat="1" ht="42" customHeight="1" thickBot="1" x14ac:dyDescent="0.3">
      <c r="A123" s="188" t="s">
        <v>250</v>
      </c>
      <c r="B123" s="189" t="s">
        <v>37</v>
      </c>
      <c r="C123" s="190">
        <v>10</v>
      </c>
      <c r="D123" s="189" t="s">
        <v>38</v>
      </c>
      <c r="E123" s="25" t="s">
        <v>251</v>
      </c>
      <c r="F123" s="192">
        <f t="shared" ref="F123:K123" si="149">+F125+F235+F245+F263+F273+F283</f>
        <v>7320175388722</v>
      </c>
      <c r="G123" s="192">
        <f t="shared" si="149"/>
        <v>951015212759</v>
      </c>
      <c r="H123" s="192">
        <f t="shared" si="149"/>
        <v>2115223820015</v>
      </c>
      <c r="I123" s="192">
        <f t="shared" si="149"/>
        <v>1164208607256</v>
      </c>
      <c r="J123" s="192">
        <f t="shared" si="149"/>
        <v>2672824112</v>
      </c>
      <c r="K123" s="192">
        <f t="shared" si="149"/>
        <v>2672824112</v>
      </c>
      <c r="L123" s="26">
        <f t="shared" si="89"/>
        <v>-2328417214512</v>
      </c>
      <c r="M123" s="192">
        <f>+M125+M235+M245+M263+M273+M283</f>
        <v>6155966781466</v>
      </c>
      <c r="N123" s="332">
        <f t="shared" si="91"/>
        <v>0.7715203548539431</v>
      </c>
      <c r="O123" s="192">
        <f t="shared" ref="O123:X123" si="150">+O125+O235+O245+O263+O273+O283</f>
        <v>0</v>
      </c>
      <c r="P123" s="192">
        <f t="shared" si="150"/>
        <v>5886983466026.7598</v>
      </c>
      <c r="Q123" s="192">
        <f t="shared" si="150"/>
        <v>268983315439.24002</v>
      </c>
      <c r="R123" s="192">
        <f t="shared" si="150"/>
        <v>5712509014594.9893</v>
      </c>
      <c r="S123" s="192">
        <f t="shared" si="150"/>
        <v>443457766871.01001</v>
      </c>
      <c r="T123" s="192">
        <f t="shared" si="150"/>
        <v>174474451431.76999</v>
      </c>
      <c r="U123" s="192">
        <f t="shared" si="150"/>
        <v>1783578699652.3301</v>
      </c>
      <c r="V123" s="192">
        <f t="shared" si="150"/>
        <v>3928930314942.6602</v>
      </c>
      <c r="W123" s="192">
        <f t="shared" si="150"/>
        <v>1782685571521.4702</v>
      </c>
      <c r="X123" s="192">
        <f t="shared" si="150"/>
        <v>893128130.86000061</v>
      </c>
      <c r="Y123" s="193">
        <f t="shared" si="97"/>
        <v>0.92796293699859689</v>
      </c>
      <c r="Z123" s="193">
        <f t="shared" si="98"/>
        <v>0.28973169657481218</v>
      </c>
      <c r="AA123" s="193">
        <f t="shared" si="99"/>
        <v>0.28958661324954976</v>
      </c>
      <c r="AB123" s="193">
        <f t="shared" si="147"/>
        <v>0.31222334968670223</v>
      </c>
      <c r="AC123" s="333">
        <f t="shared" si="148"/>
        <v>0.99949924938493939</v>
      </c>
    </row>
    <row r="124" spans="1:29" s="6" customFormat="1" ht="42" customHeight="1" thickBot="1" x14ac:dyDescent="0.3">
      <c r="A124" s="23" t="s">
        <v>250</v>
      </c>
      <c r="B124" s="96" t="s">
        <v>41</v>
      </c>
      <c r="C124" s="97">
        <v>20</v>
      </c>
      <c r="D124" s="96" t="s">
        <v>38</v>
      </c>
      <c r="E124" s="102" t="s">
        <v>251</v>
      </c>
      <c r="F124" s="26">
        <f t="shared" ref="F124:K124" si="151">+F246+F284</f>
        <v>153689150908</v>
      </c>
      <c r="G124" s="26">
        <f t="shared" si="151"/>
        <v>0</v>
      </c>
      <c r="H124" s="26">
        <f t="shared" si="151"/>
        <v>0</v>
      </c>
      <c r="I124" s="26">
        <f t="shared" si="151"/>
        <v>0</v>
      </c>
      <c r="J124" s="26">
        <f t="shared" si="151"/>
        <v>0</v>
      </c>
      <c r="K124" s="26">
        <f t="shared" si="151"/>
        <v>0</v>
      </c>
      <c r="L124" s="26">
        <f t="shared" si="89"/>
        <v>0</v>
      </c>
      <c r="M124" s="26">
        <f>+M246+M284</f>
        <v>153689150908</v>
      </c>
      <c r="N124" s="109">
        <f t="shared" si="91"/>
        <v>1.9261687474132816E-2</v>
      </c>
      <c r="O124" s="26">
        <f t="shared" ref="O124:X124" si="152">+O246+O284</f>
        <v>0</v>
      </c>
      <c r="P124" s="26">
        <f t="shared" si="152"/>
        <v>151894637770</v>
      </c>
      <c r="Q124" s="26">
        <f t="shared" si="152"/>
        <v>1794513138</v>
      </c>
      <c r="R124" s="26">
        <f t="shared" si="152"/>
        <v>151852127918</v>
      </c>
      <c r="S124" s="26">
        <f t="shared" si="152"/>
        <v>1837022990</v>
      </c>
      <c r="T124" s="26">
        <f t="shared" si="152"/>
        <v>42509852</v>
      </c>
      <c r="U124" s="26">
        <f t="shared" si="152"/>
        <v>80865084205.330002</v>
      </c>
      <c r="V124" s="26">
        <f t="shared" si="152"/>
        <v>70987043712.669998</v>
      </c>
      <c r="W124" s="26">
        <f t="shared" si="152"/>
        <v>78928168970.75</v>
      </c>
      <c r="X124" s="26">
        <f t="shared" si="152"/>
        <v>1936915234.5800018</v>
      </c>
      <c r="Y124" s="172">
        <f t="shared" si="97"/>
        <v>0.98804715245580566</v>
      </c>
      <c r="Z124" s="172">
        <f t="shared" si="98"/>
        <v>0.52616000366699089</v>
      </c>
      <c r="AA124" s="172">
        <f t="shared" si="99"/>
        <v>0.51355719323348503</v>
      </c>
      <c r="AB124" s="172">
        <f t="shared" si="147"/>
        <v>0.53252519615001426</v>
      </c>
      <c r="AC124" s="317">
        <f t="shared" si="148"/>
        <v>0.97604757042406776</v>
      </c>
    </row>
    <row r="125" spans="1:29" s="6" customFormat="1" ht="42" customHeight="1" x14ac:dyDescent="0.25">
      <c r="A125" s="110" t="s">
        <v>252</v>
      </c>
      <c r="B125" s="111" t="s">
        <v>37</v>
      </c>
      <c r="C125" s="111">
        <v>10</v>
      </c>
      <c r="D125" s="111" t="s">
        <v>38</v>
      </c>
      <c r="E125" s="33" t="s">
        <v>253</v>
      </c>
      <c r="F125" s="112">
        <f t="shared" ref="F125:K125" si="153">+F126</f>
        <v>7153266094769</v>
      </c>
      <c r="G125" s="112">
        <f t="shared" si="153"/>
        <v>918059142023</v>
      </c>
      <c r="H125" s="112">
        <f t="shared" si="153"/>
        <v>2080060581871</v>
      </c>
      <c r="I125" s="112">
        <f t="shared" si="153"/>
        <v>1162001439848</v>
      </c>
      <c r="J125" s="112">
        <f t="shared" si="153"/>
        <v>0</v>
      </c>
      <c r="K125" s="112">
        <f t="shared" si="153"/>
        <v>0</v>
      </c>
      <c r="L125" s="59">
        <f t="shared" si="89"/>
        <v>-2324002879696</v>
      </c>
      <c r="M125" s="112">
        <f>+M126</f>
        <v>5991264654921</v>
      </c>
      <c r="N125" s="68">
        <f t="shared" si="91"/>
        <v>0.7508784235979501</v>
      </c>
      <c r="O125" s="112">
        <f t="shared" ref="O125:X125" si="154">+O126</f>
        <v>0</v>
      </c>
      <c r="P125" s="112">
        <f t="shared" si="154"/>
        <v>5737639188792.96</v>
      </c>
      <c r="Q125" s="112">
        <f t="shared" si="154"/>
        <v>253625466128.04001</v>
      </c>
      <c r="R125" s="112">
        <f t="shared" si="154"/>
        <v>5578092263498.4004</v>
      </c>
      <c r="S125" s="112">
        <f t="shared" si="154"/>
        <v>413172391422.59998</v>
      </c>
      <c r="T125" s="112">
        <f t="shared" si="154"/>
        <v>159546925294.56</v>
      </c>
      <c r="U125" s="112">
        <f t="shared" si="154"/>
        <v>1707395827651.4001</v>
      </c>
      <c r="V125" s="112">
        <f t="shared" si="154"/>
        <v>3870696435847</v>
      </c>
      <c r="W125" s="112">
        <f t="shared" si="154"/>
        <v>1707344488381.4001</v>
      </c>
      <c r="X125" s="112">
        <f t="shared" si="154"/>
        <v>51339270</v>
      </c>
      <c r="Y125" s="118">
        <f t="shared" si="97"/>
        <v>0.93103753293835301</v>
      </c>
      <c r="Z125" s="118">
        <f t="shared" si="98"/>
        <v>0.2849808723186697</v>
      </c>
      <c r="AA125" s="118">
        <f t="shared" si="99"/>
        <v>0.28497230329811107</v>
      </c>
      <c r="AB125" s="118">
        <f t="shared" si="147"/>
        <v>0.30608956377867014</v>
      </c>
      <c r="AC125" s="175">
        <f t="shared" si="148"/>
        <v>0.99996993124314315</v>
      </c>
    </row>
    <row r="126" spans="1:29" ht="42" customHeight="1" x14ac:dyDescent="0.25">
      <c r="A126" s="113" t="s">
        <v>254</v>
      </c>
      <c r="B126" s="32" t="s">
        <v>37</v>
      </c>
      <c r="C126" s="32">
        <v>10</v>
      </c>
      <c r="D126" s="32" t="s">
        <v>38</v>
      </c>
      <c r="E126" s="39" t="s">
        <v>255</v>
      </c>
      <c r="F126" s="59">
        <f t="shared" ref="F126:K126" si="155">+F127+F131+F135+F139+F143+F147+F151+F155+F159+F163+F167+F171+F175+F179+F183+F187+F191+F195+F199+F203+F207+F211+F215+F219+F223+F227+F231</f>
        <v>7153266094769</v>
      </c>
      <c r="G126" s="59">
        <f t="shared" si="155"/>
        <v>918059142023</v>
      </c>
      <c r="H126" s="59">
        <f t="shared" si="155"/>
        <v>2080060581871</v>
      </c>
      <c r="I126" s="59">
        <f t="shared" si="155"/>
        <v>1162001439848</v>
      </c>
      <c r="J126" s="59">
        <f t="shared" si="155"/>
        <v>0</v>
      </c>
      <c r="K126" s="59">
        <f t="shared" si="155"/>
        <v>0</v>
      </c>
      <c r="L126" s="59">
        <f t="shared" si="89"/>
        <v>-2324002879696</v>
      </c>
      <c r="M126" s="59">
        <f>+M127+M131+M135+M139+M143+M147+M151+M155+M159+M163+M167+M171+M175+M179+M183+M187+M191+M195+M199+M203+M207+M211+M215+M219+M223+M227+M231</f>
        <v>5991264654921</v>
      </c>
      <c r="N126" s="323">
        <f t="shared" si="91"/>
        <v>0.7508784235979501</v>
      </c>
      <c r="O126" s="59">
        <f t="shared" ref="O126:X126" si="156">+O127+O131+O135+O139+O143+O147+O151+O155+O159+O163+O167+O171+O175+O179+O183+O187+O191+O195+O199+O203+O207+O211+O215+O219+O223+O227+O231</f>
        <v>0</v>
      </c>
      <c r="P126" s="59">
        <f t="shared" si="156"/>
        <v>5737639188792.96</v>
      </c>
      <c r="Q126" s="59">
        <f t="shared" si="156"/>
        <v>253625466128.04001</v>
      </c>
      <c r="R126" s="59">
        <f t="shared" si="156"/>
        <v>5578092263498.4004</v>
      </c>
      <c r="S126" s="59">
        <f t="shared" si="156"/>
        <v>413172391422.59998</v>
      </c>
      <c r="T126" s="59">
        <f t="shared" si="156"/>
        <v>159546925294.56</v>
      </c>
      <c r="U126" s="59">
        <f t="shared" si="156"/>
        <v>1707395827651.4001</v>
      </c>
      <c r="V126" s="59">
        <f t="shared" si="156"/>
        <v>3870696435847</v>
      </c>
      <c r="W126" s="59">
        <f t="shared" si="156"/>
        <v>1707344488381.4001</v>
      </c>
      <c r="X126" s="59">
        <f t="shared" si="156"/>
        <v>51339270</v>
      </c>
      <c r="Y126" s="176">
        <f t="shared" si="97"/>
        <v>0.93103753293835301</v>
      </c>
      <c r="Z126" s="176">
        <f t="shared" si="98"/>
        <v>0.2849808723186697</v>
      </c>
      <c r="AA126" s="176">
        <f t="shared" si="99"/>
        <v>0.28497230329811107</v>
      </c>
      <c r="AB126" s="176">
        <f t="shared" si="147"/>
        <v>0.30608956377867014</v>
      </c>
      <c r="AC126" s="177">
        <f t="shared" si="148"/>
        <v>0.99996993124314315</v>
      </c>
    </row>
    <row r="127" spans="1:29" ht="68.25" customHeight="1" x14ac:dyDescent="0.25">
      <c r="A127" s="113" t="s">
        <v>440</v>
      </c>
      <c r="B127" s="32" t="s">
        <v>37</v>
      </c>
      <c r="C127" s="32">
        <v>10</v>
      </c>
      <c r="D127" s="32" t="s">
        <v>38</v>
      </c>
      <c r="E127" s="39" t="s">
        <v>441</v>
      </c>
      <c r="F127" s="59">
        <f t="shared" ref="F127:K129" si="157">+F128</f>
        <v>256267908309</v>
      </c>
      <c r="G127" s="59">
        <f t="shared" si="157"/>
        <v>0</v>
      </c>
      <c r="H127" s="59">
        <f t="shared" si="157"/>
        <v>0</v>
      </c>
      <c r="I127" s="59">
        <f t="shared" si="157"/>
        <v>0</v>
      </c>
      <c r="J127" s="59">
        <f t="shared" si="157"/>
        <v>0</v>
      </c>
      <c r="K127" s="59">
        <f t="shared" si="157"/>
        <v>0</v>
      </c>
      <c r="L127" s="59">
        <f t="shared" si="89"/>
        <v>0</v>
      </c>
      <c r="M127" s="59">
        <f>+M128</f>
        <v>256267908309</v>
      </c>
      <c r="N127" s="323">
        <f t="shared" si="91"/>
        <v>3.211776713147773E-2</v>
      </c>
      <c r="O127" s="59">
        <f t="shared" ref="O127:X129" si="158">+O128</f>
        <v>0</v>
      </c>
      <c r="P127" s="59">
        <f t="shared" si="158"/>
        <v>256267908309</v>
      </c>
      <c r="Q127" s="59">
        <f t="shared" si="158"/>
        <v>0</v>
      </c>
      <c r="R127" s="59">
        <f t="shared" si="158"/>
        <v>256267908309</v>
      </c>
      <c r="S127" s="59">
        <f t="shared" si="158"/>
        <v>0</v>
      </c>
      <c r="T127" s="59">
        <f t="shared" si="158"/>
        <v>0</v>
      </c>
      <c r="U127" s="59">
        <f t="shared" si="158"/>
        <v>57521944628</v>
      </c>
      <c r="V127" s="59">
        <f t="shared" si="158"/>
        <v>198745963681</v>
      </c>
      <c r="W127" s="59">
        <f t="shared" si="158"/>
        <v>57521944628</v>
      </c>
      <c r="X127" s="59">
        <f t="shared" si="158"/>
        <v>0</v>
      </c>
      <c r="Y127" s="176">
        <f t="shared" si="97"/>
        <v>1</v>
      </c>
      <c r="Z127" s="176">
        <f t="shared" si="98"/>
        <v>0.22446019483111324</v>
      </c>
      <c r="AA127" s="176">
        <f t="shared" si="99"/>
        <v>0.22446019483111324</v>
      </c>
      <c r="AB127" s="176">
        <f t="shared" si="147"/>
        <v>0.22446019483111324</v>
      </c>
      <c r="AC127" s="177">
        <f t="shared" si="148"/>
        <v>1</v>
      </c>
    </row>
    <row r="128" spans="1:29" ht="68.25" customHeight="1" x14ac:dyDescent="0.25">
      <c r="A128" s="113" t="s">
        <v>442</v>
      </c>
      <c r="B128" s="32" t="s">
        <v>37</v>
      </c>
      <c r="C128" s="32">
        <v>10</v>
      </c>
      <c r="D128" s="32" t="s">
        <v>38</v>
      </c>
      <c r="E128" s="39" t="s">
        <v>257</v>
      </c>
      <c r="F128" s="59">
        <f t="shared" si="157"/>
        <v>256267908309</v>
      </c>
      <c r="G128" s="59">
        <f t="shared" si="157"/>
        <v>0</v>
      </c>
      <c r="H128" s="59">
        <f t="shared" si="157"/>
        <v>0</v>
      </c>
      <c r="I128" s="59">
        <f t="shared" si="157"/>
        <v>0</v>
      </c>
      <c r="J128" s="59">
        <f t="shared" si="157"/>
        <v>0</v>
      </c>
      <c r="K128" s="59">
        <f t="shared" si="157"/>
        <v>0</v>
      </c>
      <c r="L128" s="59">
        <f t="shared" si="89"/>
        <v>0</v>
      </c>
      <c r="M128" s="59">
        <f>+M129</f>
        <v>256267908309</v>
      </c>
      <c r="N128" s="323">
        <f t="shared" si="91"/>
        <v>3.211776713147773E-2</v>
      </c>
      <c r="O128" s="59">
        <f t="shared" si="158"/>
        <v>0</v>
      </c>
      <c r="P128" s="59">
        <f t="shared" si="158"/>
        <v>256267908309</v>
      </c>
      <c r="Q128" s="59">
        <f t="shared" si="158"/>
        <v>0</v>
      </c>
      <c r="R128" s="59">
        <f t="shared" si="158"/>
        <v>256267908309</v>
      </c>
      <c r="S128" s="59">
        <f t="shared" si="158"/>
        <v>0</v>
      </c>
      <c r="T128" s="59">
        <f t="shared" si="158"/>
        <v>0</v>
      </c>
      <c r="U128" s="59">
        <f t="shared" si="158"/>
        <v>57521944628</v>
      </c>
      <c r="V128" s="59">
        <f t="shared" si="158"/>
        <v>198745963681</v>
      </c>
      <c r="W128" s="59">
        <f t="shared" si="158"/>
        <v>57521944628</v>
      </c>
      <c r="X128" s="59">
        <f t="shared" si="158"/>
        <v>0</v>
      </c>
      <c r="Y128" s="176">
        <f t="shared" si="97"/>
        <v>1</v>
      </c>
      <c r="Z128" s="176">
        <f t="shared" si="98"/>
        <v>0.22446019483111324</v>
      </c>
      <c r="AA128" s="176">
        <f t="shared" si="99"/>
        <v>0.22446019483111324</v>
      </c>
      <c r="AB128" s="176">
        <f t="shared" si="147"/>
        <v>0.22446019483111324</v>
      </c>
      <c r="AC128" s="177">
        <f t="shared" si="148"/>
        <v>1</v>
      </c>
    </row>
    <row r="129" spans="1:29" ht="42" customHeight="1" x14ac:dyDescent="0.25">
      <c r="A129" s="113" t="s">
        <v>443</v>
      </c>
      <c r="B129" s="32" t="s">
        <v>37</v>
      </c>
      <c r="C129" s="32">
        <v>10</v>
      </c>
      <c r="D129" s="32" t="s">
        <v>38</v>
      </c>
      <c r="E129" s="334" t="s">
        <v>444</v>
      </c>
      <c r="F129" s="59">
        <f t="shared" si="157"/>
        <v>256267908309</v>
      </c>
      <c r="G129" s="59">
        <f t="shared" si="157"/>
        <v>0</v>
      </c>
      <c r="H129" s="59">
        <f t="shared" si="157"/>
        <v>0</v>
      </c>
      <c r="I129" s="59">
        <f t="shared" si="157"/>
        <v>0</v>
      </c>
      <c r="J129" s="59">
        <f t="shared" si="157"/>
        <v>0</v>
      </c>
      <c r="K129" s="59">
        <f t="shared" si="157"/>
        <v>0</v>
      </c>
      <c r="L129" s="59">
        <f t="shared" si="89"/>
        <v>0</v>
      </c>
      <c r="M129" s="59">
        <f>+M130</f>
        <v>256267908309</v>
      </c>
      <c r="N129" s="323">
        <f t="shared" si="91"/>
        <v>3.211776713147773E-2</v>
      </c>
      <c r="O129" s="59">
        <f t="shared" si="158"/>
        <v>0</v>
      </c>
      <c r="P129" s="59">
        <f t="shared" si="158"/>
        <v>256267908309</v>
      </c>
      <c r="Q129" s="59">
        <f t="shared" si="158"/>
        <v>0</v>
      </c>
      <c r="R129" s="59">
        <f t="shared" si="158"/>
        <v>256267908309</v>
      </c>
      <c r="S129" s="59">
        <f t="shared" si="158"/>
        <v>0</v>
      </c>
      <c r="T129" s="59">
        <f t="shared" si="158"/>
        <v>0</v>
      </c>
      <c r="U129" s="59">
        <f t="shared" si="158"/>
        <v>57521944628</v>
      </c>
      <c r="V129" s="59">
        <f t="shared" si="158"/>
        <v>198745963681</v>
      </c>
      <c r="W129" s="59">
        <f t="shared" si="158"/>
        <v>57521944628</v>
      </c>
      <c r="X129" s="59">
        <f t="shared" si="158"/>
        <v>0</v>
      </c>
      <c r="Y129" s="176">
        <f t="shared" si="97"/>
        <v>1</v>
      </c>
      <c r="Z129" s="176">
        <f t="shared" si="98"/>
        <v>0.22446019483111324</v>
      </c>
      <c r="AA129" s="176">
        <f t="shared" si="99"/>
        <v>0.22446019483111324</v>
      </c>
      <c r="AB129" s="176">
        <f t="shared" si="147"/>
        <v>0.22446019483111324</v>
      </c>
      <c r="AC129" s="177">
        <f t="shared" si="148"/>
        <v>1</v>
      </c>
    </row>
    <row r="130" spans="1:29" s="335" customFormat="1" ht="42" customHeight="1" x14ac:dyDescent="0.25">
      <c r="A130" s="114" t="s">
        <v>656</v>
      </c>
      <c r="B130" s="83" t="s">
        <v>37</v>
      </c>
      <c r="C130" s="83">
        <v>10</v>
      </c>
      <c r="D130" s="83" t="s">
        <v>38</v>
      </c>
      <c r="E130" s="44" t="s">
        <v>268</v>
      </c>
      <c r="F130" s="126">
        <v>256267908309</v>
      </c>
      <c r="G130" s="126">
        <v>0</v>
      </c>
      <c r="H130" s="126">
        <v>0</v>
      </c>
      <c r="I130" s="126">
        <v>0</v>
      </c>
      <c r="J130" s="126">
        <v>0</v>
      </c>
      <c r="K130" s="126">
        <v>0</v>
      </c>
      <c r="L130" s="45">
        <f t="shared" si="89"/>
        <v>0</v>
      </c>
      <c r="M130" s="128">
        <f>+F130+L130</f>
        <v>256267908309</v>
      </c>
      <c r="N130" s="145">
        <f t="shared" si="91"/>
        <v>3.211776713147773E-2</v>
      </c>
      <c r="O130" s="126">
        <v>0</v>
      </c>
      <c r="P130" s="126">
        <v>256267908309</v>
      </c>
      <c r="Q130" s="126">
        <f>M130-P130</f>
        <v>0</v>
      </c>
      <c r="R130" s="126">
        <v>256267908309</v>
      </c>
      <c r="S130" s="126">
        <f>+M130-R130</f>
        <v>0</v>
      </c>
      <c r="T130" s="126">
        <f>P130-R130</f>
        <v>0</v>
      </c>
      <c r="U130" s="126">
        <v>57521944628</v>
      </c>
      <c r="V130" s="126">
        <f>+R130-U130</f>
        <v>198745963681</v>
      </c>
      <c r="W130" s="126">
        <v>57521944628</v>
      </c>
      <c r="X130" s="130">
        <f>+U130-W130</f>
        <v>0</v>
      </c>
      <c r="Y130" s="54">
        <f t="shared" si="97"/>
        <v>1</v>
      </c>
      <c r="Z130" s="54">
        <f t="shared" si="98"/>
        <v>0.22446019483111324</v>
      </c>
      <c r="AA130" s="54">
        <f t="shared" si="99"/>
        <v>0.22446019483111324</v>
      </c>
      <c r="AB130" s="54">
        <f t="shared" si="147"/>
        <v>0.22446019483111324</v>
      </c>
      <c r="AC130" s="178">
        <f t="shared" si="148"/>
        <v>1</v>
      </c>
    </row>
    <row r="131" spans="1:29" ht="81.75" customHeight="1" x14ac:dyDescent="0.25">
      <c r="A131" s="113" t="s">
        <v>446</v>
      </c>
      <c r="B131" s="32" t="s">
        <v>37</v>
      </c>
      <c r="C131" s="32">
        <v>10</v>
      </c>
      <c r="D131" s="32" t="s">
        <v>38</v>
      </c>
      <c r="E131" s="33" t="s">
        <v>447</v>
      </c>
      <c r="F131" s="59">
        <f t="shared" ref="F131:K133" si="159">+F132</f>
        <v>3282994168</v>
      </c>
      <c r="G131" s="59">
        <f t="shared" si="159"/>
        <v>0</v>
      </c>
      <c r="H131" s="59">
        <f t="shared" si="159"/>
        <v>0</v>
      </c>
      <c r="I131" s="59">
        <f t="shared" si="159"/>
        <v>0</v>
      </c>
      <c r="J131" s="59">
        <f t="shared" si="159"/>
        <v>0</v>
      </c>
      <c r="K131" s="59">
        <f t="shared" si="159"/>
        <v>0</v>
      </c>
      <c r="L131" s="59">
        <f t="shared" si="89"/>
        <v>0</v>
      </c>
      <c r="M131" s="59">
        <f>+M132</f>
        <v>3282994168</v>
      </c>
      <c r="N131" s="318">
        <f t="shared" si="91"/>
        <v>4.1145394629234732E-4</v>
      </c>
      <c r="O131" s="59">
        <f t="shared" ref="O131:X133" si="160">+O132</f>
        <v>0</v>
      </c>
      <c r="P131" s="59">
        <f t="shared" si="160"/>
        <v>3282994168</v>
      </c>
      <c r="Q131" s="59">
        <f t="shared" si="160"/>
        <v>0</v>
      </c>
      <c r="R131" s="59">
        <f t="shared" si="160"/>
        <v>3282994168</v>
      </c>
      <c r="S131" s="59">
        <f t="shared" si="160"/>
        <v>0</v>
      </c>
      <c r="T131" s="59">
        <f t="shared" si="160"/>
        <v>0</v>
      </c>
      <c r="U131" s="59">
        <f t="shared" si="160"/>
        <v>0</v>
      </c>
      <c r="V131" s="59">
        <f t="shared" si="160"/>
        <v>3282994168</v>
      </c>
      <c r="W131" s="59">
        <f t="shared" si="160"/>
        <v>0</v>
      </c>
      <c r="X131" s="59">
        <f t="shared" si="160"/>
        <v>0</v>
      </c>
      <c r="Y131" s="176">
        <f t="shared" si="97"/>
        <v>1</v>
      </c>
      <c r="Z131" s="176">
        <f t="shared" si="98"/>
        <v>0</v>
      </c>
      <c r="AA131" s="176">
        <f t="shared" si="99"/>
        <v>0</v>
      </c>
      <c r="AB131" s="176">
        <f t="shared" si="147"/>
        <v>0</v>
      </c>
      <c r="AC131" s="177" t="s">
        <v>40</v>
      </c>
    </row>
    <row r="132" spans="1:29" ht="81.75" customHeight="1" x14ac:dyDescent="0.25">
      <c r="A132" s="113" t="s">
        <v>448</v>
      </c>
      <c r="B132" s="32" t="s">
        <v>37</v>
      </c>
      <c r="C132" s="32">
        <v>10</v>
      </c>
      <c r="D132" s="32" t="s">
        <v>38</v>
      </c>
      <c r="E132" s="39" t="s">
        <v>257</v>
      </c>
      <c r="F132" s="59">
        <f t="shared" si="159"/>
        <v>3282994168</v>
      </c>
      <c r="G132" s="59">
        <f t="shared" si="159"/>
        <v>0</v>
      </c>
      <c r="H132" s="59">
        <f t="shared" si="159"/>
        <v>0</v>
      </c>
      <c r="I132" s="59">
        <f t="shared" si="159"/>
        <v>0</v>
      </c>
      <c r="J132" s="59">
        <f t="shared" si="159"/>
        <v>0</v>
      </c>
      <c r="K132" s="59">
        <f t="shared" si="159"/>
        <v>0</v>
      </c>
      <c r="L132" s="59">
        <f t="shared" si="89"/>
        <v>0</v>
      </c>
      <c r="M132" s="59">
        <f>+M133</f>
        <v>3282994168</v>
      </c>
      <c r="N132" s="318">
        <f t="shared" si="91"/>
        <v>4.1145394629234732E-4</v>
      </c>
      <c r="O132" s="59">
        <f t="shared" si="160"/>
        <v>0</v>
      </c>
      <c r="P132" s="59">
        <f t="shared" si="160"/>
        <v>3282994168</v>
      </c>
      <c r="Q132" s="59">
        <f t="shared" si="160"/>
        <v>0</v>
      </c>
      <c r="R132" s="59">
        <f t="shared" si="160"/>
        <v>3282994168</v>
      </c>
      <c r="S132" s="59">
        <f t="shared" si="160"/>
        <v>0</v>
      </c>
      <c r="T132" s="59">
        <f t="shared" si="160"/>
        <v>0</v>
      </c>
      <c r="U132" s="59">
        <f t="shared" si="160"/>
        <v>0</v>
      </c>
      <c r="V132" s="59">
        <f t="shared" si="160"/>
        <v>3282994168</v>
      </c>
      <c r="W132" s="59">
        <f t="shared" si="160"/>
        <v>0</v>
      </c>
      <c r="X132" s="59">
        <f t="shared" si="160"/>
        <v>0</v>
      </c>
      <c r="Y132" s="176">
        <f t="shared" si="97"/>
        <v>1</v>
      </c>
      <c r="Z132" s="176">
        <f t="shared" si="98"/>
        <v>0</v>
      </c>
      <c r="AA132" s="176">
        <f t="shared" si="99"/>
        <v>0</v>
      </c>
      <c r="AB132" s="176">
        <f t="shared" si="147"/>
        <v>0</v>
      </c>
      <c r="AC132" s="177" t="s">
        <v>40</v>
      </c>
    </row>
    <row r="133" spans="1:29" ht="42" customHeight="1" x14ac:dyDescent="0.25">
      <c r="A133" s="113" t="s">
        <v>449</v>
      </c>
      <c r="B133" s="32" t="s">
        <v>37</v>
      </c>
      <c r="C133" s="32">
        <v>10</v>
      </c>
      <c r="D133" s="32" t="s">
        <v>38</v>
      </c>
      <c r="E133" s="39" t="s">
        <v>444</v>
      </c>
      <c r="F133" s="59">
        <f t="shared" si="159"/>
        <v>3282994168</v>
      </c>
      <c r="G133" s="59">
        <f t="shared" si="159"/>
        <v>0</v>
      </c>
      <c r="H133" s="59">
        <f t="shared" si="159"/>
        <v>0</v>
      </c>
      <c r="I133" s="59">
        <f t="shared" si="159"/>
        <v>0</v>
      </c>
      <c r="J133" s="59">
        <f t="shared" si="159"/>
        <v>0</v>
      </c>
      <c r="K133" s="59">
        <f t="shared" si="159"/>
        <v>0</v>
      </c>
      <c r="L133" s="59">
        <f t="shared" si="89"/>
        <v>0</v>
      </c>
      <c r="M133" s="59">
        <f>+M134</f>
        <v>3282994168</v>
      </c>
      <c r="N133" s="318">
        <f t="shared" si="91"/>
        <v>4.1145394629234732E-4</v>
      </c>
      <c r="O133" s="59">
        <f t="shared" si="160"/>
        <v>0</v>
      </c>
      <c r="P133" s="59">
        <f t="shared" si="160"/>
        <v>3282994168</v>
      </c>
      <c r="Q133" s="59">
        <f t="shared" si="160"/>
        <v>0</v>
      </c>
      <c r="R133" s="59">
        <f t="shared" si="160"/>
        <v>3282994168</v>
      </c>
      <c r="S133" s="59">
        <f t="shared" si="160"/>
        <v>0</v>
      </c>
      <c r="T133" s="59">
        <f t="shared" si="160"/>
        <v>0</v>
      </c>
      <c r="U133" s="59">
        <f t="shared" si="160"/>
        <v>0</v>
      </c>
      <c r="V133" s="59">
        <f t="shared" si="160"/>
        <v>3282994168</v>
      </c>
      <c r="W133" s="59">
        <f t="shared" si="160"/>
        <v>0</v>
      </c>
      <c r="X133" s="59">
        <f t="shared" si="160"/>
        <v>0</v>
      </c>
      <c r="Y133" s="176">
        <f t="shared" si="97"/>
        <v>1</v>
      </c>
      <c r="Z133" s="176">
        <f t="shared" si="98"/>
        <v>0</v>
      </c>
      <c r="AA133" s="176">
        <f t="shared" si="99"/>
        <v>0</v>
      </c>
      <c r="AB133" s="176">
        <f t="shared" si="147"/>
        <v>0</v>
      </c>
      <c r="AC133" s="177" t="s">
        <v>40</v>
      </c>
    </row>
    <row r="134" spans="1:29" s="133" customFormat="1" ht="42" customHeight="1" x14ac:dyDescent="0.25">
      <c r="A134" s="351" t="s">
        <v>450</v>
      </c>
      <c r="B134" s="83" t="s">
        <v>37</v>
      </c>
      <c r="C134" s="83">
        <v>10</v>
      </c>
      <c r="D134" s="83" t="s">
        <v>38</v>
      </c>
      <c r="E134" s="84" t="s">
        <v>268</v>
      </c>
      <c r="F134" s="126">
        <v>3282994168</v>
      </c>
      <c r="G134" s="126">
        <v>0</v>
      </c>
      <c r="H134" s="126">
        <v>0</v>
      </c>
      <c r="I134" s="126">
        <v>0</v>
      </c>
      <c r="J134" s="126">
        <v>0</v>
      </c>
      <c r="K134" s="126">
        <v>0</v>
      </c>
      <c r="L134" s="45">
        <f t="shared" si="89"/>
        <v>0</v>
      </c>
      <c r="M134" s="128">
        <f>+F134+L134</f>
        <v>3282994168</v>
      </c>
      <c r="N134" s="129">
        <f t="shared" si="91"/>
        <v>4.1145394629234732E-4</v>
      </c>
      <c r="O134" s="126">
        <v>0</v>
      </c>
      <c r="P134" s="126">
        <v>3282994168</v>
      </c>
      <c r="Q134" s="126">
        <f>M134-P134</f>
        <v>0</v>
      </c>
      <c r="R134" s="126">
        <v>3282994168</v>
      </c>
      <c r="S134" s="126">
        <f>+M134-R134</f>
        <v>0</v>
      </c>
      <c r="T134" s="126">
        <f>P134-R134</f>
        <v>0</v>
      </c>
      <c r="U134" s="126">
        <v>0</v>
      </c>
      <c r="V134" s="126">
        <f>+R134-U134</f>
        <v>3282994168</v>
      </c>
      <c r="W134" s="126">
        <v>0</v>
      </c>
      <c r="X134" s="130">
        <f>+U134-W134</f>
        <v>0</v>
      </c>
      <c r="Y134" s="54">
        <f t="shared" si="97"/>
        <v>1</v>
      </c>
      <c r="Z134" s="54">
        <f t="shared" si="98"/>
        <v>0</v>
      </c>
      <c r="AA134" s="54">
        <f t="shared" si="99"/>
        <v>0</v>
      </c>
      <c r="AB134" s="54">
        <f t="shared" si="147"/>
        <v>0</v>
      </c>
      <c r="AC134" s="178" t="s">
        <v>40</v>
      </c>
    </row>
    <row r="135" spans="1:29" ht="77.25" customHeight="1" x14ac:dyDescent="0.25">
      <c r="A135" s="113" t="s">
        <v>451</v>
      </c>
      <c r="B135" s="32" t="s">
        <v>37</v>
      </c>
      <c r="C135" s="32">
        <v>10</v>
      </c>
      <c r="D135" s="32" t="s">
        <v>38</v>
      </c>
      <c r="E135" s="39" t="s">
        <v>452</v>
      </c>
      <c r="F135" s="59">
        <f t="shared" ref="F135:K137" si="161">+F136</f>
        <v>397887950228</v>
      </c>
      <c r="G135" s="59">
        <f t="shared" si="161"/>
        <v>0</v>
      </c>
      <c r="H135" s="59">
        <f t="shared" si="161"/>
        <v>0</v>
      </c>
      <c r="I135" s="59">
        <f t="shared" si="161"/>
        <v>0</v>
      </c>
      <c r="J135" s="59">
        <f t="shared" si="161"/>
        <v>0</v>
      </c>
      <c r="K135" s="59">
        <f t="shared" si="161"/>
        <v>0</v>
      </c>
      <c r="L135" s="59">
        <f t="shared" si="89"/>
        <v>0</v>
      </c>
      <c r="M135" s="59">
        <f>+M136</f>
        <v>397887950228</v>
      </c>
      <c r="N135" s="323">
        <f t="shared" si="91"/>
        <v>4.9866846825139921E-2</v>
      </c>
      <c r="O135" s="59">
        <f t="shared" ref="O135:X137" si="162">+O136</f>
        <v>0</v>
      </c>
      <c r="P135" s="59">
        <f t="shared" si="162"/>
        <v>397887950228</v>
      </c>
      <c r="Q135" s="59">
        <f t="shared" si="162"/>
        <v>0</v>
      </c>
      <c r="R135" s="59">
        <f t="shared" si="162"/>
        <v>397887950228</v>
      </c>
      <c r="S135" s="59">
        <f t="shared" si="162"/>
        <v>0</v>
      </c>
      <c r="T135" s="59">
        <f t="shared" si="162"/>
        <v>0</v>
      </c>
      <c r="U135" s="59">
        <f t="shared" si="162"/>
        <v>69934236737</v>
      </c>
      <c r="V135" s="59">
        <f t="shared" si="162"/>
        <v>327953713491</v>
      </c>
      <c r="W135" s="59">
        <f t="shared" si="162"/>
        <v>69934236737</v>
      </c>
      <c r="X135" s="59">
        <f t="shared" si="162"/>
        <v>0</v>
      </c>
      <c r="Y135" s="176">
        <f t="shared" si="97"/>
        <v>1</v>
      </c>
      <c r="Z135" s="176">
        <f t="shared" si="98"/>
        <v>0.17576364576239589</v>
      </c>
      <c r="AA135" s="176">
        <f t="shared" si="99"/>
        <v>0.17576364576239589</v>
      </c>
      <c r="AB135" s="176">
        <f t="shared" si="147"/>
        <v>0.17576364576239589</v>
      </c>
      <c r="AC135" s="177">
        <f t="shared" ref="AC135:AC166" si="163">+W135/U135</f>
        <v>1</v>
      </c>
    </row>
    <row r="136" spans="1:29" s="6" customFormat="1" ht="77.25" customHeight="1" x14ac:dyDescent="0.25">
      <c r="A136" s="113" t="s">
        <v>453</v>
      </c>
      <c r="B136" s="32" t="s">
        <v>37</v>
      </c>
      <c r="C136" s="32">
        <v>10</v>
      </c>
      <c r="D136" s="32" t="s">
        <v>38</v>
      </c>
      <c r="E136" s="39" t="s">
        <v>257</v>
      </c>
      <c r="F136" s="59">
        <f t="shared" si="161"/>
        <v>397887950228</v>
      </c>
      <c r="G136" s="59">
        <f t="shared" si="161"/>
        <v>0</v>
      </c>
      <c r="H136" s="59">
        <f t="shared" si="161"/>
        <v>0</v>
      </c>
      <c r="I136" s="59">
        <f t="shared" si="161"/>
        <v>0</v>
      </c>
      <c r="J136" s="59">
        <f t="shared" si="161"/>
        <v>0</v>
      </c>
      <c r="K136" s="59">
        <f t="shared" si="161"/>
        <v>0</v>
      </c>
      <c r="L136" s="59">
        <f t="shared" si="89"/>
        <v>0</v>
      </c>
      <c r="M136" s="59">
        <f>+M137</f>
        <v>397887950228</v>
      </c>
      <c r="N136" s="323">
        <f t="shared" si="91"/>
        <v>4.9866846825139921E-2</v>
      </c>
      <c r="O136" s="59">
        <f t="shared" si="162"/>
        <v>0</v>
      </c>
      <c r="P136" s="59">
        <f t="shared" si="162"/>
        <v>397887950228</v>
      </c>
      <c r="Q136" s="59">
        <f t="shared" si="162"/>
        <v>0</v>
      </c>
      <c r="R136" s="59">
        <f t="shared" si="162"/>
        <v>397887950228</v>
      </c>
      <c r="S136" s="59">
        <f t="shared" si="162"/>
        <v>0</v>
      </c>
      <c r="T136" s="59">
        <f t="shared" si="162"/>
        <v>0</v>
      </c>
      <c r="U136" s="59">
        <f t="shared" si="162"/>
        <v>69934236737</v>
      </c>
      <c r="V136" s="59">
        <f t="shared" si="162"/>
        <v>327953713491</v>
      </c>
      <c r="W136" s="59">
        <f t="shared" si="162"/>
        <v>69934236737</v>
      </c>
      <c r="X136" s="59">
        <f t="shared" si="162"/>
        <v>0</v>
      </c>
      <c r="Y136" s="176">
        <f t="shared" si="97"/>
        <v>1</v>
      </c>
      <c r="Z136" s="176">
        <f t="shared" si="98"/>
        <v>0.17576364576239589</v>
      </c>
      <c r="AA136" s="176">
        <f t="shared" si="99"/>
        <v>0.17576364576239589</v>
      </c>
      <c r="AB136" s="176">
        <f t="shared" si="147"/>
        <v>0.17576364576239589</v>
      </c>
      <c r="AC136" s="177">
        <f t="shared" si="163"/>
        <v>1</v>
      </c>
    </row>
    <row r="137" spans="1:29" s="6" customFormat="1" ht="42" customHeight="1" x14ac:dyDescent="0.25">
      <c r="A137" s="113" t="s">
        <v>454</v>
      </c>
      <c r="B137" s="32" t="s">
        <v>37</v>
      </c>
      <c r="C137" s="32">
        <v>10</v>
      </c>
      <c r="D137" s="32" t="s">
        <v>38</v>
      </c>
      <c r="E137" s="39" t="s">
        <v>455</v>
      </c>
      <c r="F137" s="59">
        <f t="shared" si="161"/>
        <v>397887950228</v>
      </c>
      <c r="G137" s="59">
        <f t="shared" si="161"/>
        <v>0</v>
      </c>
      <c r="H137" s="59">
        <f t="shared" si="161"/>
        <v>0</v>
      </c>
      <c r="I137" s="59">
        <f t="shared" si="161"/>
        <v>0</v>
      </c>
      <c r="J137" s="59">
        <f t="shared" si="161"/>
        <v>0</v>
      </c>
      <c r="K137" s="59">
        <f t="shared" si="161"/>
        <v>0</v>
      </c>
      <c r="L137" s="59">
        <f t="shared" ref="L137:L200" si="164">+G137-H137-I137+J137-K137</f>
        <v>0</v>
      </c>
      <c r="M137" s="59">
        <f>+M138</f>
        <v>397887950228</v>
      </c>
      <c r="N137" s="323">
        <f t="shared" ref="N137:N200" si="165">M137/$M$311</f>
        <v>4.9866846825139921E-2</v>
      </c>
      <c r="O137" s="59">
        <f t="shared" si="162"/>
        <v>0</v>
      </c>
      <c r="P137" s="59">
        <f t="shared" si="162"/>
        <v>397887950228</v>
      </c>
      <c r="Q137" s="59">
        <f t="shared" si="162"/>
        <v>0</v>
      </c>
      <c r="R137" s="59">
        <f t="shared" si="162"/>
        <v>397887950228</v>
      </c>
      <c r="S137" s="59">
        <f t="shared" si="162"/>
        <v>0</v>
      </c>
      <c r="T137" s="59">
        <f t="shared" si="162"/>
        <v>0</v>
      </c>
      <c r="U137" s="59">
        <f t="shared" si="162"/>
        <v>69934236737</v>
      </c>
      <c r="V137" s="59">
        <f t="shared" si="162"/>
        <v>327953713491</v>
      </c>
      <c r="W137" s="59">
        <f t="shared" si="162"/>
        <v>69934236737</v>
      </c>
      <c r="X137" s="59">
        <f t="shared" si="162"/>
        <v>0</v>
      </c>
      <c r="Y137" s="176">
        <f t="shared" si="97"/>
        <v>1</v>
      </c>
      <c r="Z137" s="176">
        <f t="shared" si="98"/>
        <v>0.17576364576239589</v>
      </c>
      <c r="AA137" s="176">
        <f t="shared" si="99"/>
        <v>0.17576364576239589</v>
      </c>
      <c r="AB137" s="176">
        <f t="shared" si="147"/>
        <v>0.17576364576239589</v>
      </c>
      <c r="AC137" s="177">
        <f t="shared" si="163"/>
        <v>1</v>
      </c>
    </row>
    <row r="138" spans="1:29" s="6" customFormat="1" ht="42" customHeight="1" x14ac:dyDescent="0.25">
      <c r="A138" s="114" t="s">
        <v>456</v>
      </c>
      <c r="B138" s="43" t="s">
        <v>37</v>
      </c>
      <c r="C138" s="43">
        <v>10</v>
      </c>
      <c r="D138" s="43" t="s">
        <v>38</v>
      </c>
      <c r="E138" s="44" t="s">
        <v>268</v>
      </c>
      <c r="F138" s="45">
        <v>397887950228</v>
      </c>
      <c r="G138" s="45">
        <v>0</v>
      </c>
      <c r="H138" s="45">
        <v>0</v>
      </c>
      <c r="I138" s="45">
        <v>0</v>
      </c>
      <c r="J138" s="45">
        <v>0</v>
      </c>
      <c r="K138" s="45">
        <v>0</v>
      </c>
      <c r="L138" s="45">
        <f t="shared" si="164"/>
        <v>0</v>
      </c>
      <c r="M138" s="46">
        <f>+F138+L138</f>
        <v>397887950228</v>
      </c>
      <c r="N138" s="86">
        <f t="shared" si="165"/>
        <v>4.9866846825139921E-2</v>
      </c>
      <c r="O138" s="45">
        <v>0</v>
      </c>
      <c r="P138" s="45">
        <v>397887950228</v>
      </c>
      <c r="Q138" s="45">
        <f>M138-P138</f>
        <v>0</v>
      </c>
      <c r="R138" s="45">
        <v>397887950228</v>
      </c>
      <c r="S138" s="45">
        <f>+M138-R138</f>
        <v>0</v>
      </c>
      <c r="T138" s="45">
        <f>P138-R138</f>
        <v>0</v>
      </c>
      <c r="U138" s="45">
        <v>69934236737</v>
      </c>
      <c r="V138" s="45">
        <f>+R138-U138</f>
        <v>327953713491</v>
      </c>
      <c r="W138" s="45">
        <v>69934236737</v>
      </c>
      <c r="X138" s="48">
        <f>+U138-W138</f>
        <v>0</v>
      </c>
      <c r="Y138" s="54">
        <f t="shared" si="97"/>
        <v>1</v>
      </c>
      <c r="Z138" s="54">
        <f t="shared" si="98"/>
        <v>0.17576364576239589</v>
      </c>
      <c r="AA138" s="54">
        <f t="shared" si="99"/>
        <v>0.17576364576239589</v>
      </c>
      <c r="AB138" s="54">
        <f t="shared" si="147"/>
        <v>0.17576364576239589</v>
      </c>
      <c r="AC138" s="178">
        <f t="shared" si="163"/>
        <v>1</v>
      </c>
    </row>
    <row r="139" spans="1:29" ht="90" customHeight="1" x14ac:dyDescent="0.25">
      <c r="A139" s="113" t="s">
        <v>457</v>
      </c>
      <c r="B139" s="32" t="s">
        <v>37</v>
      </c>
      <c r="C139" s="32">
        <v>10</v>
      </c>
      <c r="D139" s="32" t="s">
        <v>38</v>
      </c>
      <c r="E139" s="72" t="s">
        <v>458</v>
      </c>
      <c r="F139" s="59">
        <f t="shared" ref="F139:K141" si="166">+F140</f>
        <v>226206278281</v>
      </c>
      <c r="G139" s="59">
        <f t="shared" si="166"/>
        <v>0</v>
      </c>
      <c r="H139" s="59">
        <f t="shared" si="166"/>
        <v>0</v>
      </c>
      <c r="I139" s="59">
        <f t="shared" si="166"/>
        <v>0</v>
      </c>
      <c r="J139" s="59">
        <f t="shared" si="166"/>
        <v>0</v>
      </c>
      <c r="K139" s="59">
        <f t="shared" si="166"/>
        <v>0</v>
      </c>
      <c r="L139" s="59">
        <f t="shared" si="164"/>
        <v>0</v>
      </c>
      <c r="M139" s="59">
        <f>+M140</f>
        <v>226206278281</v>
      </c>
      <c r="N139" s="323">
        <f t="shared" si="165"/>
        <v>2.8350177037177831E-2</v>
      </c>
      <c r="O139" s="59">
        <f t="shared" ref="O139:X141" si="167">+O140</f>
        <v>0</v>
      </c>
      <c r="P139" s="59">
        <f t="shared" si="167"/>
        <v>226206278281</v>
      </c>
      <c r="Q139" s="59">
        <f t="shared" si="167"/>
        <v>0</v>
      </c>
      <c r="R139" s="59">
        <f t="shared" si="167"/>
        <v>226206278281</v>
      </c>
      <c r="S139" s="59">
        <f t="shared" si="167"/>
        <v>0</v>
      </c>
      <c r="T139" s="59">
        <f t="shared" si="167"/>
        <v>0</v>
      </c>
      <c r="U139" s="59">
        <f t="shared" si="167"/>
        <v>50352348445</v>
      </c>
      <c r="V139" s="59">
        <f t="shared" si="167"/>
        <v>175853929836</v>
      </c>
      <c r="W139" s="59">
        <f t="shared" si="167"/>
        <v>50352348445</v>
      </c>
      <c r="X139" s="59">
        <f t="shared" si="167"/>
        <v>0</v>
      </c>
      <c r="Y139" s="176">
        <f t="shared" ref="Y139:Y202" si="168">+R139/M139</f>
        <v>1</v>
      </c>
      <c r="Z139" s="176">
        <f t="shared" ref="Z139:Z202" si="169">+U139/M139</f>
        <v>0.22259483170688504</v>
      </c>
      <c r="AA139" s="176">
        <f t="shared" ref="AA139:AA202" si="170">+W139/M139</f>
        <v>0.22259483170688504</v>
      </c>
      <c r="AB139" s="176">
        <f t="shared" si="147"/>
        <v>0.22259483170688504</v>
      </c>
      <c r="AC139" s="177">
        <f t="shared" si="163"/>
        <v>1</v>
      </c>
    </row>
    <row r="140" spans="1:29" ht="80.25" customHeight="1" x14ac:dyDescent="0.25">
      <c r="A140" s="113" t="s">
        <v>459</v>
      </c>
      <c r="B140" s="32" t="s">
        <v>37</v>
      </c>
      <c r="C140" s="32">
        <v>10</v>
      </c>
      <c r="D140" s="32" t="s">
        <v>38</v>
      </c>
      <c r="E140" s="39" t="s">
        <v>257</v>
      </c>
      <c r="F140" s="59">
        <f t="shared" si="166"/>
        <v>226206278281</v>
      </c>
      <c r="G140" s="59">
        <f t="shared" si="166"/>
        <v>0</v>
      </c>
      <c r="H140" s="59">
        <f t="shared" si="166"/>
        <v>0</v>
      </c>
      <c r="I140" s="59">
        <f t="shared" si="166"/>
        <v>0</v>
      </c>
      <c r="J140" s="59">
        <f t="shared" si="166"/>
        <v>0</v>
      </c>
      <c r="K140" s="59">
        <f t="shared" si="166"/>
        <v>0</v>
      </c>
      <c r="L140" s="59">
        <f t="shared" si="164"/>
        <v>0</v>
      </c>
      <c r="M140" s="59">
        <f>+M141</f>
        <v>226206278281</v>
      </c>
      <c r="N140" s="323">
        <f t="shared" si="165"/>
        <v>2.8350177037177831E-2</v>
      </c>
      <c r="O140" s="59">
        <f t="shared" si="167"/>
        <v>0</v>
      </c>
      <c r="P140" s="59">
        <f t="shared" si="167"/>
        <v>226206278281</v>
      </c>
      <c r="Q140" s="59">
        <f t="shared" si="167"/>
        <v>0</v>
      </c>
      <c r="R140" s="59">
        <f t="shared" si="167"/>
        <v>226206278281</v>
      </c>
      <c r="S140" s="59">
        <f t="shared" si="167"/>
        <v>0</v>
      </c>
      <c r="T140" s="59">
        <f t="shared" si="167"/>
        <v>0</v>
      </c>
      <c r="U140" s="59">
        <f t="shared" si="167"/>
        <v>50352348445</v>
      </c>
      <c r="V140" s="59">
        <f t="shared" si="167"/>
        <v>175853929836</v>
      </c>
      <c r="W140" s="59">
        <f t="shared" si="167"/>
        <v>50352348445</v>
      </c>
      <c r="X140" s="59">
        <f t="shared" si="167"/>
        <v>0</v>
      </c>
      <c r="Y140" s="176">
        <f t="shared" si="168"/>
        <v>1</v>
      </c>
      <c r="Z140" s="176">
        <f t="shared" si="169"/>
        <v>0.22259483170688504</v>
      </c>
      <c r="AA140" s="176">
        <f t="shared" si="170"/>
        <v>0.22259483170688504</v>
      </c>
      <c r="AB140" s="176">
        <f t="shared" si="147"/>
        <v>0.22259483170688504</v>
      </c>
      <c r="AC140" s="177">
        <f t="shared" si="163"/>
        <v>1</v>
      </c>
    </row>
    <row r="141" spans="1:29" ht="42" customHeight="1" x14ac:dyDescent="0.25">
      <c r="A141" s="113" t="s">
        <v>460</v>
      </c>
      <c r="B141" s="32" t="s">
        <v>37</v>
      </c>
      <c r="C141" s="32">
        <v>10</v>
      </c>
      <c r="D141" s="32" t="s">
        <v>38</v>
      </c>
      <c r="E141" s="39" t="s">
        <v>455</v>
      </c>
      <c r="F141" s="59">
        <f t="shared" si="166"/>
        <v>226206278281</v>
      </c>
      <c r="G141" s="59">
        <f t="shared" si="166"/>
        <v>0</v>
      </c>
      <c r="H141" s="59">
        <f t="shared" si="166"/>
        <v>0</v>
      </c>
      <c r="I141" s="59">
        <f t="shared" si="166"/>
        <v>0</v>
      </c>
      <c r="J141" s="59">
        <f t="shared" si="166"/>
        <v>0</v>
      </c>
      <c r="K141" s="59">
        <f t="shared" si="166"/>
        <v>0</v>
      </c>
      <c r="L141" s="59">
        <f t="shared" si="164"/>
        <v>0</v>
      </c>
      <c r="M141" s="59">
        <f>+M142</f>
        <v>226206278281</v>
      </c>
      <c r="N141" s="323">
        <f t="shared" si="165"/>
        <v>2.8350177037177831E-2</v>
      </c>
      <c r="O141" s="59">
        <f t="shared" si="167"/>
        <v>0</v>
      </c>
      <c r="P141" s="59">
        <f t="shared" si="167"/>
        <v>226206278281</v>
      </c>
      <c r="Q141" s="59">
        <f t="shared" si="167"/>
        <v>0</v>
      </c>
      <c r="R141" s="59">
        <f t="shared" si="167"/>
        <v>226206278281</v>
      </c>
      <c r="S141" s="59">
        <f t="shared" si="167"/>
        <v>0</v>
      </c>
      <c r="T141" s="59">
        <f t="shared" si="167"/>
        <v>0</v>
      </c>
      <c r="U141" s="59">
        <f t="shared" si="167"/>
        <v>50352348445</v>
      </c>
      <c r="V141" s="59">
        <f t="shared" si="167"/>
        <v>175853929836</v>
      </c>
      <c r="W141" s="59">
        <f t="shared" si="167"/>
        <v>50352348445</v>
      </c>
      <c r="X141" s="59">
        <f t="shared" si="167"/>
        <v>0</v>
      </c>
      <c r="Y141" s="176">
        <f t="shared" si="168"/>
        <v>1</v>
      </c>
      <c r="Z141" s="176">
        <f t="shared" si="169"/>
        <v>0.22259483170688504</v>
      </c>
      <c r="AA141" s="176">
        <f t="shared" si="170"/>
        <v>0.22259483170688504</v>
      </c>
      <c r="AB141" s="176">
        <f t="shared" si="147"/>
        <v>0.22259483170688504</v>
      </c>
      <c r="AC141" s="177">
        <f t="shared" si="163"/>
        <v>1</v>
      </c>
    </row>
    <row r="142" spans="1:29" ht="42" customHeight="1" x14ac:dyDescent="0.25">
      <c r="A142" s="114" t="s">
        <v>657</v>
      </c>
      <c r="B142" s="43" t="s">
        <v>37</v>
      </c>
      <c r="C142" s="43">
        <v>10</v>
      </c>
      <c r="D142" s="43" t="s">
        <v>38</v>
      </c>
      <c r="E142" s="44" t="s">
        <v>268</v>
      </c>
      <c r="F142" s="45">
        <v>226206278281</v>
      </c>
      <c r="G142" s="45">
        <v>0</v>
      </c>
      <c r="H142" s="45">
        <v>0</v>
      </c>
      <c r="I142" s="45">
        <v>0</v>
      </c>
      <c r="J142" s="45">
        <v>0</v>
      </c>
      <c r="K142" s="45">
        <v>0</v>
      </c>
      <c r="L142" s="45">
        <f t="shared" si="164"/>
        <v>0</v>
      </c>
      <c r="M142" s="46">
        <f>+F142+L142</f>
        <v>226206278281</v>
      </c>
      <c r="N142" s="86">
        <f t="shared" si="165"/>
        <v>2.8350177037177831E-2</v>
      </c>
      <c r="O142" s="45">
        <v>0</v>
      </c>
      <c r="P142" s="45">
        <v>226206278281</v>
      </c>
      <c r="Q142" s="45">
        <f>M142-P142</f>
        <v>0</v>
      </c>
      <c r="R142" s="45">
        <v>226206278281</v>
      </c>
      <c r="S142" s="45">
        <f>+M142-R142</f>
        <v>0</v>
      </c>
      <c r="T142" s="45">
        <f>P142-R142</f>
        <v>0</v>
      </c>
      <c r="U142" s="45">
        <v>50352348445</v>
      </c>
      <c r="V142" s="45">
        <f>+R142-U142</f>
        <v>175853929836</v>
      </c>
      <c r="W142" s="45">
        <v>50352348445</v>
      </c>
      <c r="X142" s="48">
        <f>+U142-W142</f>
        <v>0</v>
      </c>
      <c r="Y142" s="54">
        <f t="shared" si="168"/>
        <v>1</v>
      </c>
      <c r="Z142" s="54">
        <f t="shared" si="169"/>
        <v>0.22259483170688504</v>
      </c>
      <c r="AA142" s="54">
        <f t="shared" si="170"/>
        <v>0.22259483170688504</v>
      </c>
      <c r="AB142" s="54">
        <f t="shared" si="147"/>
        <v>0.22259483170688504</v>
      </c>
      <c r="AC142" s="178">
        <f t="shared" si="163"/>
        <v>1</v>
      </c>
    </row>
    <row r="143" spans="1:29" ht="75" customHeight="1" x14ac:dyDescent="0.25">
      <c r="A143" s="113" t="s">
        <v>462</v>
      </c>
      <c r="B143" s="32" t="s">
        <v>37</v>
      </c>
      <c r="C143" s="32">
        <v>10</v>
      </c>
      <c r="D143" s="32" t="s">
        <v>38</v>
      </c>
      <c r="E143" s="39" t="s">
        <v>463</v>
      </c>
      <c r="F143" s="59">
        <f t="shared" ref="F143:K145" si="171">+F144</f>
        <v>328067493851</v>
      </c>
      <c r="G143" s="59">
        <f t="shared" si="171"/>
        <v>0</v>
      </c>
      <c r="H143" s="59">
        <f t="shared" si="171"/>
        <v>0</v>
      </c>
      <c r="I143" s="59">
        <f t="shared" si="171"/>
        <v>0</v>
      </c>
      <c r="J143" s="59">
        <f t="shared" si="171"/>
        <v>0</v>
      </c>
      <c r="K143" s="59">
        <f t="shared" si="171"/>
        <v>0</v>
      </c>
      <c r="L143" s="59">
        <f t="shared" si="164"/>
        <v>0</v>
      </c>
      <c r="M143" s="59">
        <f>+M144</f>
        <v>328067493851</v>
      </c>
      <c r="N143" s="323">
        <f t="shared" si="165"/>
        <v>4.1116327988321398E-2</v>
      </c>
      <c r="O143" s="59">
        <f t="shared" ref="O143:X145" si="172">+O144</f>
        <v>0</v>
      </c>
      <c r="P143" s="59">
        <f t="shared" si="172"/>
        <v>328067493851</v>
      </c>
      <c r="Q143" s="59">
        <f t="shared" si="172"/>
        <v>0</v>
      </c>
      <c r="R143" s="59">
        <f t="shared" si="172"/>
        <v>328067493851</v>
      </c>
      <c r="S143" s="59">
        <f t="shared" si="172"/>
        <v>0</v>
      </c>
      <c r="T143" s="59">
        <f t="shared" si="172"/>
        <v>0</v>
      </c>
      <c r="U143" s="59">
        <f t="shared" si="172"/>
        <v>86548107920</v>
      </c>
      <c r="V143" s="59">
        <f t="shared" si="172"/>
        <v>241519385931</v>
      </c>
      <c r="W143" s="59">
        <f t="shared" si="172"/>
        <v>86548107920</v>
      </c>
      <c r="X143" s="59">
        <f t="shared" si="172"/>
        <v>0</v>
      </c>
      <c r="Y143" s="176">
        <f t="shared" si="168"/>
        <v>1</v>
      </c>
      <c r="Z143" s="176">
        <f t="shared" si="169"/>
        <v>0.26381189707050945</v>
      </c>
      <c r="AA143" s="176">
        <f t="shared" si="170"/>
        <v>0.26381189707050945</v>
      </c>
      <c r="AB143" s="176">
        <f t="shared" si="147"/>
        <v>0.26381189707050945</v>
      </c>
      <c r="AC143" s="177">
        <f t="shared" si="163"/>
        <v>1</v>
      </c>
    </row>
    <row r="144" spans="1:29" ht="84" customHeight="1" x14ac:dyDescent="0.25">
      <c r="A144" s="113" t="s">
        <v>464</v>
      </c>
      <c r="B144" s="32" t="s">
        <v>37</v>
      </c>
      <c r="C144" s="32">
        <v>10</v>
      </c>
      <c r="D144" s="32" t="s">
        <v>38</v>
      </c>
      <c r="E144" s="39" t="s">
        <v>257</v>
      </c>
      <c r="F144" s="59">
        <f t="shared" si="171"/>
        <v>328067493851</v>
      </c>
      <c r="G144" s="59">
        <f t="shared" si="171"/>
        <v>0</v>
      </c>
      <c r="H144" s="59">
        <f t="shared" si="171"/>
        <v>0</v>
      </c>
      <c r="I144" s="59">
        <f t="shared" si="171"/>
        <v>0</v>
      </c>
      <c r="J144" s="59">
        <f t="shared" si="171"/>
        <v>0</v>
      </c>
      <c r="K144" s="59">
        <f t="shared" si="171"/>
        <v>0</v>
      </c>
      <c r="L144" s="59">
        <f t="shared" si="164"/>
        <v>0</v>
      </c>
      <c r="M144" s="59">
        <f>+M145</f>
        <v>328067493851</v>
      </c>
      <c r="N144" s="323">
        <f t="shared" si="165"/>
        <v>4.1116327988321398E-2</v>
      </c>
      <c r="O144" s="59">
        <f t="shared" si="172"/>
        <v>0</v>
      </c>
      <c r="P144" s="59">
        <f t="shared" si="172"/>
        <v>328067493851</v>
      </c>
      <c r="Q144" s="59">
        <f t="shared" si="172"/>
        <v>0</v>
      </c>
      <c r="R144" s="59">
        <f t="shared" si="172"/>
        <v>328067493851</v>
      </c>
      <c r="S144" s="59">
        <f t="shared" si="172"/>
        <v>0</v>
      </c>
      <c r="T144" s="59">
        <f t="shared" si="172"/>
        <v>0</v>
      </c>
      <c r="U144" s="59">
        <f t="shared" si="172"/>
        <v>86548107920</v>
      </c>
      <c r="V144" s="59">
        <f t="shared" si="172"/>
        <v>241519385931</v>
      </c>
      <c r="W144" s="59">
        <f t="shared" si="172"/>
        <v>86548107920</v>
      </c>
      <c r="X144" s="59">
        <f t="shared" si="172"/>
        <v>0</v>
      </c>
      <c r="Y144" s="176">
        <f t="shared" si="168"/>
        <v>1</v>
      </c>
      <c r="Z144" s="176">
        <f t="shared" si="169"/>
        <v>0.26381189707050945</v>
      </c>
      <c r="AA144" s="176">
        <f t="shared" si="170"/>
        <v>0.26381189707050945</v>
      </c>
      <c r="AB144" s="176">
        <f t="shared" si="147"/>
        <v>0.26381189707050945</v>
      </c>
      <c r="AC144" s="177">
        <f t="shared" si="163"/>
        <v>1</v>
      </c>
    </row>
    <row r="145" spans="1:29" ht="42" customHeight="1" x14ac:dyDescent="0.25">
      <c r="A145" s="113" t="s">
        <v>465</v>
      </c>
      <c r="B145" s="32" t="s">
        <v>37</v>
      </c>
      <c r="C145" s="32">
        <v>10</v>
      </c>
      <c r="D145" s="32" t="s">
        <v>38</v>
      </c>
      <c r="E145" s="39" t="s">
        <v>455</v>
      </c>
      <c r="F145" s="59">
        <f t="shared" si="171"/>
        <v>328067493851</v>
      </c>
      <c r="G145" s="59">
        <f t="shared" si="171"/>
        <v>0</v>
      </c>
      <c r="H145" s="59">
        <f t="shared" si="171"/>
        <v>0</v>
      </c>
      <c r="I145" s="59">
        <f t="shared" si="171"/>
        <v>0</v>
      </c>
      <c r="J145" s="59">
        <f t="shared" si="171"/>
        <v>0</v>
      </c>
      <c r="K145" s="59">
        <f t="shared" si="171"/>
        <v>0</v>
      </c>
      <c r="L145" s="59">
        <f t="shared" si="164"/>
        <v>0</v>
      </c>
      <c r="M145" s="59">
        <f>+M146</f>
        <v>328067493851</v>
      </c>
      <c r="N145" s="323">
        <f t="shared" si="165"/>
        <v>4.1116327988321398E-2</v>
      </c>
      <c r="O145" s="59">
        <f t="shared" si="172"/>
        <v>0</v>
      </c>
      <c r="P145" s="59">
        <f t="shared" si="172"/>
        <v>328067493851</v>
      </c>
      <c r="Q145" s="59">
        <f t="shared" si="172"/>
        <v>0</v>
      </c>
      <c r="R145" s="59">
        <f t="shared" si="172"/>
        <v>328067493851</v>
      </c>
      <c r="S145" s="59">
        <f t="shared" si="172"/>
        <v>0</v>
      </c>
      <c r="T145" s="59">
        <f t="shared" si="172"/>
        <v>0</v>
      </c>
      <c r="U145" s="59">
        <f t="shared" si="172"/>
        <v>86548107920</v>
      </c>
      <c r="V145" s="59">
        <f t="shared" si="172"/>
        <v>241519385931</v>
      </c>
      <c r="W145" s="59">
        <f t="shared" si="172"/>
        <v>86548107920</v>
      </c>
      <c r="X145" s="59">
        <f t="shared" si="172"/>
        <v>0</v>
      </c>
      <c r="Y145" s="176">
        <f t="shared" si="168"/>
        <v>1</v>
      </c>
      <c r="Z145" s="176">
        <f t="shared" si="169"/>
        <v>0.26381189707050945</v>
      </c>
      <c r="AA145" s="176">
        <f t="shared" si="170"/>
        <v>0.26381189707050945</v>
      </c>
      <c r="AB145" s="176">
        <f t="shared" si="147"/>
        <v>0.26381189707050945</v>
      </c>
      <c r="AC145" s="177">
        <f t="shared" si="163"/>
        <v>1</v>
      </c>
    </row>
    <row r="146" spans="1:29" ht="42" customHeight="1" x14ac:dyDescent="0.25">
      <c r="A146" s="351" t="s">
        <v>466</v>
      </c>
      <c r="B146" s="83" t="s">
        <v>37</v>
      </c>
      <c r="C146" s="83">
        <v>10</v>
      </c>
      <c r="D146" s="83" t="s">
        <v>38</v>
      </c>
      <c r="E146" s="84" t="s">
        <v>268</v>
      </c>
      <c r="F146" s="45">
        <v>328067493851</v>
      </c>
      <c r="G146" s="45">
        <v>0</v>
      </c>
      <c r="H146" s="45">
        <v>0</v>
      </c>
      <c r="I146" s="45">
        <v>0</v>
      </c>
      <c r="J146" s="45">
        <v>0</v>
      </c>
      <c r="K146" s="45">
        <v>0</v>
      </c>
      <c r="L146" s="45">
        <f t="shared" si="164"/>
        <v>0</v>
      </c>
      <c r="M146" s="46">
        <f>+F146+L146</f>
        <v>328067493851</v>
      </c>
      <c r="N146" s="86">
        <f t="shared" si="165"/>
        <v>4.1116327988321398E-2</v>
      </c>
      <c r="O146" s="45">
        <v>0</v>
      </c>
      <c r="P146" s="45">
        <v>328067493851</v>
      </c>
      <c r="Q146" s="45">
        <f>M146-P146</f>
        <v>0</v>
      </c>
      <c r="R146" s="45">
        <v>328067493851</v>
      </c>
      <c r="S146" s="45">
        <f>+M146-R146</f>
        <v>0</v>
      </c>
      <c r="T146" s="45">
        <f>P146-R146</f>
        <v>0</v>
      </c>
      <c r="U146" s="45">
        <v>86548107920</v>
      </c>
      <c r="V146" s="45">
        <f>+R146-U146</f>
        <v>241519385931</v>
      </c>
      <c r="W146" s="45">
        <v>86548107920</v>
      </c>
      <c r="X146" s="48">
        <f>+U146-W146</f>
        <v>0</v>
      </c>
      <c r="Y146" s="54">
        <f t="shared" si="168"/>
        <v>1</v>
      </c>
      <c r="Z146" s="54">
        <f t="shared" si="169"/>
        <v>0.26381189707050945</v>
      </c>
      <c r="AA146" s="54">
        <f t="shared" si="170"/>
        <v>0.26381189707050945</v>
      </c>
      <c r="AB146" s="54">
        <f t="shared" si="147"/>
        <v>0.26381189707050945</v>
      </c>
      <c r="AC146" s="178">
        <f t="shared" si="163"/>
        <v>1</v>
      </c>
    </row>
    <row r="147" spans="1:29" ht="85.5" customHeight="1" x14ac:dyDescent="0.25">
      <c r="A147" s="113" t="s">
        <v>467</v>
      </c>
      <c r="B147" s="32" t="s">
        <v>37</v>
      </c>
      <c r="C147" s="32">
        <v>10</v>
      </c>
      <c r="D147" s="32" t="s">
        <v>38</v>
      </c>
      <c r="E147" s="39" t="s">
        <v>468</v>
      </c>
      <c r="F147" s="59">
        <f t="shared" ref="F147:K149" si="173">+F148</f>
        <v>317949718406</v>
      </c>
      <c r="G147" s="59">
        <f t="shared" si="173"/>
        <v>0</v>
      </c>
      <c r="H147" s="59">
        <f t="shared" si="173"/>
        <v>0</v>
      </c>
      <c r="I147" s="59">
        <f t="shared" si="173"/>
        <v>0</v>
      </c>
      <c r="J147" s="59">
        <f t="shared" si="173"/>
        <v>0</v>
      </c>
      <c r="K147" s="59">
        <f t="shared" si="173"/>
        <v>0</v>
      </c>
      <c r="L147" s="59">
        <f t="shared" si="164"/>
        <v>0</v>
      </c>
      <c r="M147" s="59">
        <f>+M148</f>
        <v>317949718406</v>
      </c>
      <c r="N147" s="323">
        <f t="shared" si="165"/>
        <v>3.984827863413045E-2</v>
      </c>
      <c r="O147" s="59">
        <f t="shared" ref="O147:X149" si="174">+O148</f>
        <v>0</v>
      </c>
      <c r="P147" s="59">
        <f t="shared" si="174"/>
        <v>317949718406</v>
      </c>
      <c r="Q147" s="59">
        <f t="shared" si="174"/>
        <v>0</v>
      </c>
      <c r="R147" s="59">
        <f t="shared" si="174"/>
        <v>317949718406</v>
      </c>
      <c r="S147" s="59">
        <f t="shared" si="174"/>
        <v>0</v>
      </c>
      <c r="T147" s="59">
        <f t="shared" si="174"/>
        <v>0</v>
      </c>
      <c r="U147" s="59">
        <f t="shared" si="174"/>
        <v>100987624227</v>
      </c>
      <c r="V147" s="59">
        <f t="shared" si="174"/>
        <v>216962094179</v>
      </c>
      <c r="W147" s="59">
        <f t="shared" si="174"/>
        <v>100987624227</v>
      </c>
      <c r="X147" s="59">
        <f t="shared" si="174"/>
        <v>0</v>
      </c>
      <c r="Y147" s="176">
        <f t="shared" si="168"/>
        <v>1</v>
      </c>
      <c r="Z147" s="176">
        <f t="shared" si="169"/>
        <v>0.31762136709316324</v>
      </c>
      <c r="AA147" s="176">
        <f t="shared" si="170"/>
        <v>0.31762136709316324</v>
      </c>
      <c r="AB147" s="176">
        <f t="shared" si="147"/>
        <v>0.31762136709316324</v>
      </c>
      <c r="AC147" s="177">
        <f t="shared" si="163"/>
        <v>1</v>
      </c>
    </row>
    <row r="148" spans="1:29" ht="83.25" customHeight="1" x14ac:dyDescent="0.25">
      <c r="A148" s="113" t="s">
        <v>469</v>
      </c>
      <c r="B148" s="32" t="s">
        <v>37</v>
      </c>
      <c r="C148" s="32">
        <v>10</v>
      </c>
      <c r="D148" s="32" t="s">
        <v>38</v>
      </c>
      <c r="E148" s="39" t="s">
        <v>257</v>
      </c>
      <c r="F148" s="59">
        <f t="shared" si="173"/>
        <v>317949718406</v>
      </c>
      <c r="G148" s="59">
        <f t="shared" si="173"/>
        <v>0</v>
      </c>
      <c r="H148" s="59">
        <f t="shared" si="173"/>
        <v>0</v>
      </c>
      <c r="I148" s="59">
        <f t="shared" si="173"/>
        <v>0</v>
      </c>
      <c r="J148" s="59">
        <f t="shared" si="173"/>
        <v>0</v>
      </c>
      <c r="K148" s="59">
        <f t="shared" si="173"/>
        <v>0</v>
      </c>
      <c r="L148" s="59">
        <f t="shared" si="164"/>
        <v>0</v>
      </c>
      <c r="M148" s="59">
        <f>+M149</f>
        <v>317949718406</v>
      </c>
      <c r="N148" s="323">
        <f t="shared" si="165"/>
        <v>3.984827863413045E-2</v>
      </c>
      <c r="O148" s="59">
        <f t="shared" si="174"/>
        <v>0</v>
      </c>
      <c r="P148" s="59">
        <f t="shared" si="174"/>
        <v>317949718406</v>
      </c>
      <c r="Q148" s="59">
        <f t="shared" si="174"/>
        <v>0</v>
      </c>
      <c r="R148" s="59">
        <f t="shared" si="174"/>
        <v>317949718406</v>
      </c>
      <c r="S148" s="59">
        <f t="shared" si="174"/>
        <v>0</v>
      </c>
      <c r="T148" s="59">
        <f t="shared" si="174"/>
        <v>0</v>
      </c>
      <c r="U148" s="59">
        <f t="shared" si="174"/>
        <v>100987624227</v>
      </c>
      <c r="V148" s="59">
        <f t="shared" si="174"/>
        <v>216962094179</v>
      </c>
      <c r="W148" s="59">
        <f t="shared" si="174"/>
        <v>100987624227</v>
      </c>
      <c r="X148" s="59">
        <f t="shared" si="174"/>
        <v>0</v>
      </c>
      <c r="Y148" s="176">
        <f t="shared" si="168"/>
        <v>1</v>
      </c>
      <c r="Z148" s="176">
        <f t="shared" si="169"/>
        <v>0.31762136709316324</v>
      </c>
      <c r="AA148" s="176">
        <f t="shared" si="170"/>
        <v>0.31762136709316324</v>
      </c>
      <c r="AB148" s="176">
        <f t="shared" si="147"/>
        <v>0.31762136709316324</v>
      </c>
      <c r="AC148" s="177">
        <f t="shared" si="163"/>
        <v>1</v>
      </c>
    </row>
    <row r="149" spans="1:29" ht="42" customHeight="1" x14ac:dyDescent="0.25">
      <c r="A149" s="113" t="s">
        <v>470</v>
      </c>
      <c r="B149" s="32" t="s">
        <v>37</v>
      </c>
      <c r="C149" s="32">
        <v>10</v>
      </c>
      <c r="D149" s="32" t="s">
        <v>38</v>
      </c>
      <c r="E149" s="39" t="s">
        <v>455</v>
      </c>
      <c r="F149" s="59">
        <f t="shared" si="173"/>
        <v>317949718406</v>
      </c>
      <c r="G149" s="59">
        <f t="shared" si="173"/>
        <v>0</v>
      </c>
      <c r="H149" s="59">
        <f t="shared" si="173"/>
        <v>0</v>
      </c>
      <c r="I149" s="59">
        <f t="shared" si="173"/>
        <v>0</v>
      </c>
      <c r="J149" s="59">
        <f t="shared" si="173"/>
        <v>0</v>
      </c>
      <c r="K149" s="59">
        <f t="shared" si="173"/>
        <v>0</v>
      </c>
      <c r="L149" s="59">
        <f t="shared" si="164"/>
        <v>0</v>
      </c>
      <c r="M149" s="59">
        <f>+M150</f>
        <v>317949718406</v>
      </c>
      <c r="N149" s="323">
        <f t="shared" si="165"/>
        <v>3.984827863413045E-2</v>
      </c>
      <c r="O149" s="59">
        <f t="shared" si="174"/>
        <v>0</v>
      </c>
      <c r="P149" s="59">
        <f t="shared" si="174"/>
        <v>317949718406</v>
      </c>
      <c r="Q149" s="59">
        <f t="shared" si="174"/>
        <v>0</v>
      </c>
      <c r="R149" s="59">
        <f t="shared" si="174"/>
        <v>317949718406</v>
      </c>
      <c r="S149" s="59">
        <f t="shared" si="174"/>
        <v>0</v>
      </c>
      <c r="T149" s="59">
        <f t="shared" si="174"/>
        <v>0</v>
      </c>
      <c r="U149" s="59">
        <f t="shared" si="174"/>
        <v>100987624227</v>
      </c>
      <c r="V149" s="59">
        <f t="shared" si="174"/>
        <v>216962094179</v>
      </c>
      <c r="W149" s="59">
        <f t="shared" si="174"/>
        <v>100987624227</v>
      </c>
      <c r="X149" s="59">
        <f t="shared" si="174"/>
        <v>0</v>
      </c>
      <c r="Y149" s="176">
        <f t="shared" si="168"/>
        <v>1</v>
      </c>
      <c r="Z149" s="176">
        <f t="shared" si="169"/>
        <v>0.31762136709316324</v>
      </c>
      <c r="AA149" s="176">
        <f t="shared" si="170"/>
        <v>0.31762136709316324</v>
      </c>
      <c r="AB149" s="176">
        <f t="shared" si="147"/>
        <v>0.31762136709316324</v>
      </c>
      <c r="AC149" s="177">
        <f t="shared" si="163"/>
        <v>1</v>
      </c>
    </row>
    <row r="150" spans="1:29" ht="42" customHeight="1" x14ac:dyDescent="0.25">
      <c r="A150" s="351" t="s">
        <v>471</v>
      </c>
      <c r="B150" s="83" t="s">
        <v>37</v>
      </c>
      <c r="C150" s="83">
        <v>10</v>
      </c>
      <c r="D150" s="83" t="s">
        <v>38</v>
      </c>
      <c r="E150" s="84" t="s">
        <v>268</v>
      </c>
      <c r="F150" s="45">
        <v>317949718406</v>
      </c>
      <c r="G150" s="45">
        <v>0</v>
      </c>
      <c r="H150" s="45">
        <v>0</v>
      </c>
      <c r="I150" s="45">
        <v>0</v>
      </c>
      <c r="J150" s="45">
        <v>0</v>
      </c>
      <c r="K150" s="45">
        <v>0</v>
      </c>
      <c r="L150" s="45">
        <f t="shared" si="164"/>
        <v>0</v>
      </c>
      <c r="M150" s="46">
        <f>+F150+L150</f>
        <v>317949718406</v>
      </c>
      <c r="N150" s="86">
        <f t="shared" si="165"/>
        <v>3.984827863413045E-2</v>
      </c>
      <c r="O150" s="45">
        <v>0</v>
      </c>
      <c r="P150" s="45">
        <v>317949718406</v>
      </c>
      <c r="Q150" s="45">
        <f>M150-P150</f>
        <v>0</v>
      </c>
      <c r="R150" s="45">
        <v>317949718406</v>
      </c>
      <c r="S150" s="45">
        <f>+M150-R150</f>
        <v>0</v>
      </c>
      <c r="T150" s="45">
        <f>P150-R150</f>
        <v>0</v>
      </c>
      <c r="U150" s="45">
        <v>100987624227</v>
      </c>
      <c r="V150" s="45">
        <f>+R150-U150</f>
        <v>216962094179</v>
      </c>
      <c r="W150" s="45">
        <v>100987624227</v>
      </c>
      <c r="X150" s="48">
        <f>+U150-W150</f>
        <v>0</v>
      </c>
      <c r="Y150" s="54">
        <f t="shared" si="168"/>
        <v>1</v>
      </c>
      <c r="Z150" s="54">
        <f t="shared" si="169"/>
        <v>0.31762136709316324</v>
      </c>
      <c r="AA150" s="54">
        <f t="shared" si="170"/>
        <v>0.31762136709316324</v>
      </c>
      <c r="AB150" s="54">
        <f t="shared" si="147"/>
        <v>0.31762136709316324</v>
      </c>
      <c r="AC150" s="178">
        <f t="shared" si="163"/>
        <v>1</v>
      </c>
    </row>
    <row r="151" spans="1:29" ht="71.25" customHeight="1" x14ac:dyDescent="0.25">
      <c r="A151" s="113" t="s">
        <v>472</v>
      </c>
      <c r="B151" s="32" t="s">
        <v>37</v>
      </c>
      <c r="C151" s="32">
        <v>10</v>
      </c>
      <c r="D151" s="32" t="s">
        <v>38</v>
      </c>
      <c r="E151" s="39" t="s">
        <v>473</v>
      </c>
      <c r="F151" s="59">
        <f t="shared" ref="F151:K153" si="175">+F152</f>
        <v>228384125855</v>
      </c>
      <c r="G151" s="59">
        <f t="shared" si="175"/>
        <v>0</v>
      </c>
      <c r="H151" s="59">
        <f t="shared" si="175"/>
        <v>0</v>
      </c>
      <c r="I151" s="59">
        <f t="shared" si="175"/>
        <v>0</v>
      </c>
      <c r="J151" s="59">
        <f t="shared" si="175"/>
        <v>0</v>
      </c>
      <c r="K151" s="59">
        <f t="shared" si="175"/>
        <v>0</v>
      </c>
      <c r="L151" s="59">
        <f t="shared" si="164"/>
        <v>0</v>
      </c>
      <c r="M151" s="59">
        <f>+M152</f>
        <v>228384125855</v>
      </c>
      <c r="N151" s="323">
        <f t="shared" si="165"/>
        <v>2.8623124210669586E-2</v>
      </c>
      <c r="O151" s="59">
        <f t="shared" ref="O151:X153" si="176">+O152</f>
        <v>0</v>
      </c>
      <c r="P151" s="59">
        <f t="shared" si="176"/>
        <v>228384125855</v>
      </c>
      <c r="Q151" s="59">
        <f t="shared" si="176"/>
        <v>0</v>
      </c>
      <c r="R151" s="59">
        <f t="shared" si="176"/>
        <v>228384125855</v>
      </c>
      <c r="S151" s="59">
        <f t="shared" si="176"/>
        <v>0</v>
      </c>
      <c r="T151" s="59">
        <f t="shared" si="176"/>
        <v>0</v>
      </c>
      <c r="U151" s="59">
        <f t="shared" si="176"/>
        <v>84858091190</v>
      </c>
      <c r="V151" s="59">
        <f t="shared" si="176"/>
        <v>143526034665</v>
      </c>
      <c r="W151" s="59">
        <f t="shared" si="176"/>
        <v>84858091190</v>
      </c>
      <c r="X151" s="59">
        <f t="shared" si="176"/>
        <v>0</v>
      </c>
      <c r="Y151" s="176">
        <f t="shared" si="168"/>
        <v>1</v>
      </c>
      <c r="Z151" s="176">
        <f t="shared" si="169"/>
        <v>0.37155862244066823</v>
      </c>
      <c r="AA151" s="176">
        <f t="shared" si="170"/>
        <v>0.37155862244066823</v>
      </c>
      <c r="AB151" s="176">
        <f t="shared" si="147"/>
        <v>0.37155862244066823</v>
      </c>
      <c r="AC151" s="177">
        <f t="shared" si="163"/>
        <v>1</v>
      </c>
    </row>
    <row r="152" spans="1:29" ht="70.5" customHeight="1" x14ac:dyDescent="0.25">
      <c r="A152" s="113" t="s">
        <v>474</v>
      </c>
      <c r="B152" s="32" t="s">
        <v>37</v>
      </c>
      <c r="C152" s="32">
        <v>10</v>
      </c>
      <c r="D152" s="32" t="s">
        <v>38</v>
      </c>
      <c r="E152" s="39" t="s">
        <v>257</v>
      </c>
      <c r="F152" s="59">
        <f t="shared" si="175"/>
        <v>228384125855</v>
      </c>
      <c r="G152" s="59">
        <f t="shared" si="175"/>
        <v>0</v>
      </c>
      <c r="H152" s="59">
        <f t="shared" si="175"/>
        <v>0</v>
      </c>
      <c r="I152" s="59">
        <f t="shared" si="175"/>
        <v>0</v>
      </c>
      <c r="J152" s="59">
        <f t="shared" si="175"/>
        <v>0</v>
      </c>
      <c r="K152" s="59">
        <f t="shared" si="175"/>
        <v>0</v>
      </c>
      <c r="L152" s="59">
        <f t="shared" si="164"/>
        <v>0</v>
      </c>
      <c r="M152" s="59">
        <f>+M153</f>
        <v>228384125855</v>
      </c>
      <c r="N152" s="323">
        <f t="shared" si="165"/>
        <v>2.8623124210669586E-2</v>
      </c>
      <c r="O152" s="59">
        <f t="shared" si="176"/>
        <v>0</v>
      </c>
      <c r="P152" s="59">
        <f t="shared" si="176"/>
        <v>228384125855</v>
      </c>
      <c r="Q152" s="59">
        <f t="shared" si="176"/>
        <v>0</v>
      </c>
      <c r="R152" s="59">
        <f t="shared" si="176"/>
        <v>228384125855</v>
      </c>
      <c r="S152" s="59">
        <f t="shared" si="176"/>
        <v>0</v>
      </c>
      <c r="T152" s="59">
        <f t="shared" si="176"/>
        <v>0</v>
      </c>
      <c r="U152" s="59">
        <f t="shared" si="176"/>
        <v>84858091190</v>
      </c>
      <c r="V152" s="59">
        <f t="shared" si="176"/>
        <v>143526034665</v>
      </c>
      <c r="W152" s="59">
        <f t="shared" si="176"/>
        <v>84858091190</v>
      </c>
      <c r="X152" s="59">
        <f t="shared" si="176"/>
        <v>0</v>
      </c>
      <c r="Y152" s="176">
        <f t="shared" si="168"/>
        <v>1</v>
      </c>
      <c r="Z152" s="176">
        <f t="shared" si="169"/>
        <v>0.37155862244066823</v>
      </c>
      <c r="AA152" s="176">
        <f t="shared" si="170"/>
        <v>0.37155862244066823</v>
      </c>
      <c r="AB152" s="176">
        <f t="shared" si="147"/>
        <v>0.37155862244066823</v>
      </c>
      <c r="AC152" s="177">
        <f t="shared" si="163"/>
        <v>1</v>
      </c>
    </row>
    <row r="153" spans="1:29" ht="42" customHeight="1" x14ac:dyDescent="0.25">
      <c r="A153" s="113" t="s">
        <v>475</v>
      </c>
      <c r="B153" s="32" t="s">
        <v>37</v>
      </c>
      <c r="C153" s="32">
        <v>10</v>
      </c>
      <c r="D153" s="32" t="s">
        <v>38</v>
      </c>
      <c r="E153" s="39" t="s">
        <v>455</v>
      </c>
      <c r="F153" s="59">
        <f t="shared" si="175"/>
        <v>228384125855</v>
      </c>
      <c r="G153" s="59">
        <f t="shared" si="175"/>
        <v>0</v>
      </c>
      <c r="H153" s="59">
        <f t="shared" si="175"/>
        <v>0</v>
      </c>
      <c r="I153" s="59">
        <f t="shared" si="175"/>
        <v>0</v>
      </c>
      <c r="J153" s="59">
        <f t="shared" si="175"/>
        <v>0</v>
      </c>
      <c r="K153" s="59">
        <f t="shared" si="175"/>
        <v>0</v>
      </c>
      <c r="L153" s="59">
        <f t="shared" si="164"/>
        <v>0</v>
      </c>
      <c r="M153" s="59">
        <f>+M154</f>
        <v>228384125855</v>
      </c>
      <c r="N153" s="323">
        <f t="shared" si="165"/>
        <v>2.8623124210669586E-2</v>
      </c>
      <c r="O153" s="59">
        <f t="shared" si="176"/>
        <v>0</v>
      </c>
      <c r="P153" s="59">
        <f t="shared" si="176"/>
        <v>228384125855</v>
      </c>
      <c r="Q153" s="59">
        <f t="shared" si="176"/>
        <v>0</v>
      </c>
      <c r="R153" s="59">
        <f t="shared" si="176"/>
        <v>228384125855</v>
      </c>
      <c r="S153" s="59">
        <f t="shared" si="176"/>
        <v>0</v>
      </c>
      <c r="T153" s="59">
        <f t="shared" si="176"/>
        <v>0</v>
      </c>
      <c r="U153" s="59">
        <f t="shared" si="176"/>
        <v>84858091190</v>
      </c>
      <c r="V153" s="59">
        <f t="shared" si="176"/>
        <v>143526034665</v>
      </c>
      <c r="W153" s="59">
        <f t="shared" si="176"/>
        <v>84858091190</v>
      </c>
      <c r="X153" s="59">
        <f t="shared" si="176"/>
        <v>0</v>
      </c>
      <c r="Y153" s="176">
        <f t="shared" si="168"/>
        <v>1</v>
      </c>
      <c r="Z153" s="176">
        <f t="shared" si="169"/>
        <v>0.37155862244066823</v>
      </c>
      <c r="AA153" s="176">
        <f t="shared" si="170"/>
        <v>0.37155862244066823</v>
      </c>
      <c r="AB153" s="176">
        <f t="shared" ref="AB153:AB184" si="177">+U153/R153</f>
        <v>0.37155862244066823</v>
      </c>
      <c r="AC153" s="177">
        <f t="shared" si="163"/>
        <v>1</v>
      </c>
    </row>
    <row r="154" spans="1:29" ht="42" customHeight="1" x14ac:dyDescent="0.25">
      <c r="A154" s="114" t="s">
        <v>476</v>
      </c>
      <c r="B154" s="43" t="s">
        <v>37</v>
      </c>
      <c r="C154" s="43">
        <v>10</v>
      </c>
      <c r="D154" s="43" t="s">
        <v>38</v>
      </c>
      <c r="E154" s="44" t="s">
        <v>268</v>
      </c>
      <c r="F154" s="45">
        <v>228384125855</v>
      </c>
      <c r="G154" s="45">
        <v>0</v>
      </c>
      <c r="H154" s="45">
        <v>0</v>
      </c>
      <c r="I154" s="45">
        <v>0</v>
      </c>
      <c r="J154" s="45">
        <v>0</v>
      </c>
      <c r="K154" s="45">
        <v>0</v>
      </c>
      <c r="L154" s="45">
        <f t="shared" si="164"/>
        <v>0</v>
      </c>
      <c r="M154" s="46">
        <f>+F154+L154</f>
        <v>228384125855</v>
      </c>
      <c r="N154" s="86">
        <f t="shared" si="165"/>
        <v>2.8623124210669586E-2</v>
      </c>
      <c r="O154" s="45">
        <v>0</v>
      </c>
      <c r="P154" s="45">
        <v>228384125855</v>
      </c>
      <c r="Q154" s="45">
        <f>M154-P154</f>
        <v>0</v>
      </c>
      <c r="R154" s="45">
        <v>228384125855</v>
      </c>
      <c r="S154" s="45">
        <f>+M154-R154</f>
        <v>0</v>
      </c>
      <c r="T154" s="45">
        <f>P154-R154</f>
        <v>0</v>
      </c>
      <c r="U154" s="45">
        <v>84858091190</v>
      </c>
      <c r="V154" s="45">
        <f>+R154-U154</f>
        <v>143526034665</v>
      </c>
      <c r="W154" s="45">
        <v>84858091190</v>
      </c>
      <c r="X154" s="48">
        <f>+U154-W154</f>
        <v>0</v>
      </c>
      <c r="Y154" s="54">
        <f t="shared" si="168"/>
        <v>1</v>
      </c>
      <c r="Z154" s="54">
        <f t="shared" si="169"/>
        <v>0.37155862244066823</v>
      </c>
      <c r="AA154" s="54">
        <f t="shared" si="170"/>
        <v>0.37155862244066823</v>
      </c>
      <c r="AB154" s="54">
        <f t="shared" si="177"/>
        <v>0.37155862244066823</v>
      </c>
      <c r="AC154" s="178">
        <f t="shared" si="163"/>
        <v>1</v>
      </c>
    </row>
    <row r="155" spans="1:29" ht="75" customHeight="1" x14ac:dyDescent="0.25">
      <c r="A155" s="113" t="s">
        <v>477</v>
      </c>
      <c r="B155" s="32" t="s">
        <v>37</v>
      </c>
      <c r="C155" s="32">
        <v>10</v>
      </c>
      <c r="D155" s="32" t="s">
        <v>38</v>
      </c>
      <c r="E155" s="39" t="s">
        <v>478</v>
      </c>
      <c r="F155" s="59">
        <f t="shared" ref="F155:K157" si="178">+F156</f>
        <v>246689655363</v>
      </c>
      <c r="G155" s="59">
        <f t="shared" si="178"/>
        <v>0</v>
      </c>
      <c r="H155" s="59">
        <f t="shared" si="178"/>
        <v>0</v>
      </c>
      <c r="I155" s="59">
        <f t="shared" si="178"/>
        <v>0</v>
      </c>
      <c r="J155" s="59">
        <f t="shared" si="178"/>
        <v>0</v>
      </c>
      <c r="K155" s="59">
        <f t="shared" si="178"/>
        <v>0</v>
      </c>
      <c r="L155" s="59">
        <f t="shared" si="164"/>
        <v>0</v>
      </c>
      <c r="M155" s="59">
        <f>+M156</f>
        <v>246689655363</v>
      </c>
      <c r="N155" s="323">
        <f t="shared" si="165"/>
        <v>3.0917335521933056E-2</v>
      </c>
      <c r="O155" s="59">
        <f t="shared" ref="O155:X157" si="179">+O156</f>
        <v>0</v>
      </c>
      <c r="P155" s="59">
        <f t="shared" si="179"/>
        <v>246689655363</v>
      </c>
      <c r="Q155" s="59">
        <f t="shared" si="179"/>
        <v>0</v>
      </c>
      <c r="R155" s="59">
        <f t="shared" si="179"/>
        <v>246689655363</v>
      </c>
      <c r="S155" s="59">
        <f t="shared" si="179"/>
        <v>0</v>
      </c>
      <c r="T155" s="59">
        <f t="shared" si="179"/>
        <v>0</v>
      </c>
      <c r="U155" s="59">
        <f t="shared" si="179"/>
        <v>94671479066</v>
      </c>
      <c r="V155" s="59">
        <f t="shared" si="179"/>
        <v>152018176297</v>
      </c>
      <c r="W155" s="59">
        <f t="shared" si="179"/>
        <v>94671479066</v>
      </c>
      <c r="X155" s="59">
        <f t="shared" si="179"/>
        <v>0</v>
      </c>
      <c r="Y155" s="176">
        <f t="shared" si="168"/>
        <v>1</v>
      </c>
      <c r="Z155" s="176">
        <f t="shared" si="169"/>
        <v>0.38376752736831377</v>
      </c>
      <c r="AA155" s="176">
        <f t="shared" si="170"/>
        <v>0.38376752736831377</v>
      </c>
      <c r="AB155" s="176">
        <f t="shared" si="177"/>
        <v>0.38376752736831377</v>
      </c>
      <c r="AC155" s="177">
        <f t="shared" si="163"/>
        <v>1</v>
      </c>
    </row>
    <row r="156" spans="1:29" ht="75.75" customHeight="1" x14ac:dyDescent="0.25">
      <c r="A156" s="113" t="s">
        <v>479</v>
      </c>
      <c r="B156" s="32" t="s">
        <v>37</v>
      </c>
      <c r="C156" s="32">
        <v>10</v>
      </c>
      <c r="D156" s="32" t="s">
        <v>38</v>
      </c>
      <c r="E156" s="39" t="s">
        <v>257</v>
      </c>
      <c r="F156" s="59">
        <f t="shared" si="178"/>
        <v>246689655363</v>
      </c>
      <c r="G156" s="59">
        <f t="shared" si="178"/>
        <v>0</v>
      </c>
      <c r="H156" s="59">
        <f t="shared" si="178"/>
        <v>0</v>
      </c>
      <c r="I156" s="59">
        <f t="shared" si="178"/>
        <v>0</v>
      </c>
      <c r="J156" s="59">
        <f t="shared" si="178"/>
        <v>0</v>
      </c>
      <c r="K156" s="59">
        <f t="shared" si="178"/>
        <v>0</v>
      </c>
      <c r="L156" s="59">
        <f t="shared" si="164"/>
        <v>0</v>
      </c>
      <c r="M156" s="59">
        <f>+M157</f>
        <v>246689655363</v>
      </c>
      <c r="N156" s="323">
        <f t="shared" si="165"/>
        <v>3.0917335521933056E-2</v>
      </c>
      <c r="O156" s="59">
        <f t="shared" si="179"/>
        <v>0</v>
      </c>
      <c r="P156" s="59">
        <f t="shared" si="179"/>
        <v>246689655363</v>
      </c>
      <c r="Q156" s="59">
        <f t="shared" si="179"/>
        <v>0</v>
      </c>
      <c r="R156" s="59">
        <f t="shared" si="179"/>
        <v>246689655363</v>
      </c>
      <c r="S156" s="59">
        <f t="shared" si="179"/>
        <v>0</v>
      </c>
      <c r="T156" s="59">
        <f t="shared" si="179"/>
        <v>0</v>
      </c>
      <c r="U156" s="59">
        <f t="shared" si="179"/>
        <v>94671479066</v>
      </c>
      <c r="V156" s="59">
        <f t="shared" si="179"/>
        <v>152018176297</v>
      </c>
      <c r="W156" s="59">
        <f t="shared" si="179"/>
        <v>94671479066</v>
      </c>
      <c r="X156" s="59">
        <f t="shared" si="179"/>
        <v>0</v>
      </c>
      <c r="Y156" s="176">
        <f t="shared" si="168"/>
        <v>1</v>
      </c>
      <c r="Z156" s="176">
        <f t="shared" si="169"/>
        <v>0.38376752736831377</v>
      </c>
      <c r="AA156" s="176">
        <f t="shared" si="170"/>
        <v>0.38376752736831377</v>
      </c>
      <c r="AB156" s="176">
        <f t="shared" si="177"/>
        <v>0.38376752736831377</v>
      </c>
      <c r="AC156" s="177">
        <f t="shared" si="163"/>
        <v>1</v>
      </c>
    </row>
    <row r="157" spans="1:29" ht="42" customHeight="1" x14ac:dyDescent="0.25">
      <c r="A157" s="113" t="s">
        <v>480</v>
      </c>
      <c r="B157" s="32" t="s">
        <v>37</v>
      </c>
      <c r="C157" s="32">
        <v>10</v>
      </c>
      <c r="D157" s="32" t="s">
        <v>38</v>
      </c>
      <c r="E157" s="39" t="s">
        <v>455</v>
      </c>
      <c r="F157" s="59">
        <f t="shared" si="178"/>
        <v>246689655363</v>
      </c>
      <c r="G157" s="59">
        <f t="shared" si="178"/>
        <v>0</v>
      </c>
      <c r="H157" s="59">
        <f t="shared" si="178"/>
        <v>0</v>
      </c>
      <c r="I157" s="59">
        <f t="shared" si="178"/>
        <v>0</v>
      </c>
      <c r="J157" s="59">
        <f t="shared" si="178"/>
        <v>0</v>
      </c>
      <c r="K157" s="59">
        <f t="shared" si="178"/>
        <v>0</v>
      </c>
      <c r="L157" s="59">
        <f t="shared" si="164"/>
        <v>0</v>
      </c>
      <c r="M157" s="59">
        <f>+M158</f>
        <v>246689655363</v>
      </c>
      <c r="N157" s="323">
        <f t="shared" si="165"/>
        <v>3.0917335521933056E-2</v>
      </c>
      <c r="O157" s="59">
        <f t="shared" si="179"/>
        <v>0</v>
      </c>
      <c r="P157" s="59">
        <f t="shared" si="179"/>
        <v>246689655363</v>
      </c>
      <c r="Q157" s="59">
        <f t="shared" si="179"/>
        <v>0</v>
      </c>
      <c r="R157" s="59">
        <f t="shared" si="179"/>
        <v>246689655363</v>
      </c>
      <c r="S157" s="59">
        <f t="shared" si="179"/>
        <v>0</v>
      </c>
      <c r="T157" s="59">
        <f t="shared" si="179"/>
        <v>0</v>
      </c>
      <c r="U157" s="59">
        <f t="shared" si="179"/>
        <v>94671479066</v>
      </c>
      <c r="V157" s="59">
        <f t="shared" si="179"/>
        <v>152018176297</v>
      </c>
      <c r="W157" s="59">
        <f t="shared" si="179"/>
        <v>94671479066</v>
      </c>
      <c r="X157" s="59">
        <f t="shared" si="179"/>
        <v>0</v>
      </c>
      <c r="Y157" s="176">
        <f t="shared" si="168"/>
        <v>1</v>
      </c>
      <c r="Z157" s="176">
        <f t="shared" si="169"/>
        <v>0.38376752736831377</v>
      </c>
      <c r="AA157" s="176">
        <f t="shared" si="170"/>
        <v>0.38376752736831377</v>
      </c>
      <c r="AB157" s="176">
        <f t="shared" si="177"/>
        <v>0.38376752736831377</v>
      </c>
      <c r="AC157" s="177">
        <f t="shared" si="163"/>
        <v>1</v>
      </c>
    </row>
    <row r="158" spans="1:29" ht="42" customHeight="1" x14ac:dyDescent="0.25">
      <c r="A158" s="114" t="s">
        <v>481</v>
      </c>
      <c r="B158" s="43" t="s">
        <v>37</v>
      </c>
      <c r="C158" s="43">
        <v>10</v>
      </c>
      <c r="D158" s="43" t="s">
        <v>38</v>
      </c>
      <c r="E158" s="44" t="s">
        <v>268</v>
      </c>
      <c r="F158" s="45">
        <v>246689655363</v>
      </c>
      <c r="G158" s="45">
        <v>0</v>
      </c>
      <c r="H158" s="45">
        <v>0</v>
      </c>
      <c r="I158" s="45">
        <v>0</v>
      </c>
      <c r="J158" s="45">
        <v>0</v>
      </c>
      <c r="K158" s="45">
        <v>0</v>
      </c>
      <c r="L158" s="45">
        <f t="shared" si="164"/>
        <v>0</v>
      </c>
      <c r="M158" s="46">
        <f>+F158+L158</f>
        <v>246689655363</v>
      </c>
      <c r="N158" s="86">
        <f t="shared" si="165"/>
        <v>3.0917335521933056E-2</v>
      </c>
      <c r="O158" s="45">
        <v>0</v>
      </c>
      <c r="P158" s="45">
        <v>246689655363</v>
      </c>
      <c r="Q158" s="45">
        <f>M158-P158</f>
        <v>0</v>
      </c>
      <c r="R158" s="45">
        <v>246689655363</v>
      </c>
      <c r="S158" s="45">
        <f>+M158-R158</f>
        <v>0</v>
      </c>
      <c r="T158" s="45">
        <f>P158-R158</f>
        <v>0</v>
      </c>
      <c r="U158" s="45">
        <v>94671479066</v>
      </c>
      <c r="V158" s="45">
        <f>+R158-U158</f>
        <v>152018176297</v>
      </c>
      <c r="W158" s="45">
        <v>94671479066</v>
      </c>
      <c r="X158" s="48">
        <f>+U158-W158</f>
        <v>0</v>
      </c>
      <c r="Y158" s="54">
        <f t="shared" si="168"/>
        <v>1</v>
      </c>
      <c r="Z158" s="54">
        <f t="shared" si="169"/>
        <v>0.38376752736831377</v>
      </c>
      <c r="AA158" s="54">
        <f t="shared" si="170"/>
        <v>0.38376752736831377</v>
      </c>
      <c r="AB158" s="54">
        <f t="shared" si="177"/>
        <v>0.38376752736831377</v>
      </c>
      <c r="AC158" s="178">
        <f t="shared" si="163"/>
        <v>1</v>
      </c>
    </row>
    <row r="159" spans="1:29" ht="81.75" customHeight="1" x14ac:dyDescent="0.25">
      <c r="A159" s="113" t="s">
        <v>482</v>
      </c>
      <c r="B159" s="32" t="s">
        <v>37</v>
      </c>
      <c r="C159" s="32">
        <v>10</v>
      </c>
      <c r="D159" s="32" t="s">
        <v>38</v>
      </c>
      <c r="E159" s="39" t="s">
        <v>483</v>
      </c>
      <c r="F159" s="59">
        <f t="shared" ref="F159:K161" si="180">+F160</f>
        <v>275641067434</v>
      </c>
      <c r="G159" s="59">
        <f t="shared" si="180"/>
        <v>0</v>
      </c>
      <c r="H159" s="59">
        <f t="shared" si="180"/>
        <v>0</v>
      </c>
      <c r="I159" s="59">
        <f t="shared" si="180"/>
        <v>0</v>
      </c>
      <c r="J159" s="59">
        <f t="shared" si="180"/>
        <v>0</v>
      </c>
      <c r="K159" s="59">
        <f t="shared" si="180"/>
        <v>0</v>
      </c>
      <c r="L159" s="59">
        <f t="shared" si="164"/>
        <v>0</v>
      </c>
      <c r="M159" s="59">
        <f>+M160</f>
        <v>275641067434</v>
      </c>
      <c r="N159" s="323">
        <f t="shared" si="165"/>
        <v>3.4545783255242844E-2</v>
      </c>
      <c r="O159" s="59">
        <f t="shared" ref="O159:X161" si="181">+O160</f>
        <v>0</v>
      </c>
      <c r="P159" s="59">
        <f t="shared" si="181"/>
        <v>275641067434</v>
      </c>
      <c r="Q159" s="59">
        <f t="shared" si="181"/>
        <v>0</v>
      </c>
      <c r="R159" s="59">
        <f t="shared" si="181"/>
        <v>275641067434</v>
      </c>
      <c r="S159" s="59">
        <f t="shared" si="181"/>
        <v>0</v>
      </c>
      <c r="T159" s="59">
        <f t="shared" si="181"/>
        <v>0</v>
      </c>
      <c r="U159" s="59">
        <f t="shared" si="181"/>
        <v>114358244778</v>
      </c>
      <c r="V159" s="59">
        <f t="shared" si="181"/>
        <v>161282822656</v>
      </c>
      <c r="W159" s="59">
        <f t="shared" si="181"/>
        <v>114358244778</v>
      </c>
      <c r="X159" s="59">
        <f t="shared" si="181"/>
        <v>0</v>
      </c>
      <c r="Y159" s="176">
        <f t="shared" si="168"/>
        <v>1</v>
      </c>
      <c r="Z159" s="176">
        <f t="shared" si="169"/>
        <v>0.41488101117364212</v>
      </c>
      <c r="AA159" s="176">
        <f t="shared" si="170"/>
        <v>0.41488101117364212</v>
      </c>
      <c r="AB159" s="176">
        <f t="shared" si="177"/>
        <v>0.41488101117364212</v>
      </c>
      <c r="AC159" s="177">
        <f t="shared" si="163"/>
        <v>1</v>
      </c>
    </row>
    <row r="160" spans="1:29" ht="82.5" customHeight="1" x14ac:dyDescent="0.25">
      <c r="A160" s="113" t="s">
        <v>484</v>
      </c>
      <c r="B160" s="32" t="s">
        <v>37</v>
      </c>
      <c r="C160" s="32">
        <v>10</v>
      </c>
      <c r="D160" s="32" t="s">
        <v>38</v>
      </c>
      <c r="E160" s="39" t="s">
        <v>257</v>
      </c>
      <c r="F160" s="59">
        <f t="shared" si="180"/>
        <v>275641067434</v>
      </c>
      <c r="G160" s="59">
        <f t="shared" si="180"/>
        <v>0</v>
      </c>
      <c r="H160" s="59">
        <f t="shared" si="180"/>
        <v>0</v>
      </c>
      <c r="I160" s="59">
        <f t="shared" si="180"/>
        <v>0</v>
      </c>
      <c r="J160" s="59">
        <f t="shared" si="180"/>
        <v>0</v>
      </c>
      <c r="K160" s="59">
        <f t="shared" si="180"/>
        <v>0</v>
      </c>
      <c r="L160" s="59">
        <f t="shared" si="164"/>
        <v>0</v>
      </c>
      <c r="M160" s="59">
        <f>+M161</f>
        <v>275641067434</v>
      </c>
      <c r="N160" s="323">
        <f t="shared" si="165"/>
        <v>3.4545783255242844E-2</v>
      </c>
      <c r="O160" s="59">
        <f t="shared" si="181"/>
        <v>0</v>
      </c>
      <c r="P160" s="59">
        <f t="shared" si="181"/>
        <v>275641067434</v>
      </c>
      <c r="Q160" s="59">
        <f t="shared" si="181"/>
        <v>0</v>
      </c>
      <c r="R160" s="59">
        <f t="shared" si="181"/>
        <v>275641067434</v>
      </c>
      <c r="S160" s="59">
        <f t="shared" si="181"/>
        <v>0</v>
      </c>
      <c r="T160" s="59">
        <f t="shared" si="181"/>
        <v>0</v>
      </c>
      <c r="U160" s="59">
        <f t="shared" si="181"/>
        <v>114358244778</v>
      </c>
      <c r="V160" s="59">
        <f t="shared" si="181"/>
        <v>161282822656</v>
      </c>
      <c r="W160" s="59">
        <f t="shared" si="181"/>
        <v>114358244778</v>
      </c>
      <c r="X160" s="59">
        <f t="shared" si="181"/>
        <v>0</v>
      </c>
      <c r="Y160" s="176">
        <f t="shared" si="168"/>
        <v>1</v>
      </c>
      <c r="Z160" s="176">
        <f t="shared" si="169"/>
        <v>0.41488101117364212</v>
      </c>
      <c r="AA160" s="176">
        <f t="shared" si="170"/>
        <v>0.41488101117364212</v>
      </c>
      <c r="AB160" s="176">
        <f t="shared" si="177"/>
        <v>0.41488101117364212</v>
      </c>
      <c r="AC160" s="177">
        <f t="shared" si="163"/>
        <v>1</v>
      </c>
    </row>
    <row r="161" spans="1:29" ht="42" customHeight="1" x14ac:dyDescent="0.25">
      <c r="A161" s="113" t="s">
        <v>485</v>
      </c>
      <c r="B161" s="32" t="s">
        <v>37</v>
      </c>
      <c r="C161" s="32">
        <v>10</v>
      </c>
      <c r="D161" s="32" t="s">
        <v>38</v>
      </c>
      <c r="E161" s="39" t="s">
        <v>455</v>
      </c>
      <c r="F161" s="59">
        <f t="shared" si="180"/>
        <v>275641067434</v>
      </c>
      <c r="G161" s="59">
        <f t="shared" si="180"/>
        <v>0</v>
      </c>
      <c r="H161" s="59">
        <f t="shared" si="180"/>
        <v>0</v>
      </c>
      <c r="I161" s="59">
        <f t="shared" si="180"/>
        <v>0</v>
      </c>
      <c r="J161" s="59">
        <f t="shared" si="180"/>
        <v>0</v>
      </c>
      <c r="K161" s="59">
        <f t="shared" si="180"/>
        <v>0</v>
      </c>
      <c r="L161" s="59">
        <f t="shared" si="164"/>
        <v>0</v>
      </c>
      <c r="M161" s="59">
        <f>+M162</f>
        <v>275641067434</v>
      </c>
      <c r="N161" s="323">
        <f t="shared" si="165"/>
        <v>3.4545783255242844E-2</v>
      </c>
      <c r="O161" s="59">
        <f t="shared" si="181"/>
        <v>0</v>
      </c>
      <c r="P161" s="59">
        <f t="shared" si="181"/>
        <v>275641067434</v>
      </c>
      <c r="Q161" s="59">
        <f t="shared" si="181"/>
        <v>0</v>
      </c>
      <c r="R161" s="59">
        <f t="shared" si="181"/>
        <v>275641067434</v>
      </c>
      <c r="S161" s="59">
        <f t="shared" si="181"/>
        <v>0</v>
      </c>
      <c r="T161" s="59">
        <f t="shared" si="181"/>
        <v>0</v>
      </c>
      <c r="U161" s="59">
        <f t="shared" si="181"/>
        <v>114358244778</v>
      </c>
      <c r="V161" s="59">
        <f t="shared" si="181"/>
        <v>161282822656</v>
      </c>
      <c r="W161" s="59">
        <f t="shared" si="181"/>
        <v>114358244778</v>
      </c>
      <c r="X161" s="59">
        <f t="shared" si="181"/>
        <v>0</v>
      </c>
      <c r="Y161" s="176">
        <f t="shared" si="168"/>
        <v>1</v>
      </c>
      <c r="Z161" s="176">
        <f t="shared" si="169"/>
        <v>0.41488101117364212</v>
      </c>
      <c r="AA161" s="176">
        <f t="shared" si="170"/>
        <v>0.41488101117364212</v>
      </c>
      <c r="AB161" s="176">
        <f t="shared" si="177"/>
        <v>0.41488101117364212</v>
      </c>
      <c r="AC161" s="177">
        <f t="shared" si="163"/>
        <v>1</v>
      </c>
    </row>
    <row r="162" spans="1:29" ht="42" customHeight="1" x14ac:dyDescent="0.25">
      <c r="A162" s="114" t="s">
        <v>486</v>
      </c>
      <c r="B162" s="43" t="s">
        <v>37</v>
      </c>
      <c r="C162" s="43">
        <v>10</v>
      </c>
      <c r="D162" s="43" t="s">
        <v>38</v>
      </c>
      <c r="E162" s="44" t="s">
        <v>268</v>
      </c>
      <c r="F162" s="45">
        <v>275641067434</v>
      </c>
      <c r="G162" s="45">
        <v>0</v>
      </c>
      <c r="H162" s="45">
        <v>0</v>
      </c>
      <c r="I162" s="45">
        <v>0</v>
      </c>
      <c r="J162" s="45">
        <v>0</v>
      </c>
      <c r="K162" s="45">
        <v>0</v>
      </c>
      <c r="L162" s="45">
        <f t="shared" si="164"/>
        <v>0</v>
      </c>
      <c r="M162" s="46">
        <f>+F162+L162</f>
        <v>275641067434</v>
      </c>
      <c r="N162" s="86">
        <f t="shared" si="165"/>
        <v>3.4545783255242844E-2</v>
      </c>
      <c r="O162" s="45">
        <v>0</v>
      </c>
      <c r="P162" s="45">
        <v>275641067434</v>
      </c>
      <c r="Q162" s="45">
        <f>M162-P162</f>
        <v>0</v>
      </c>
      <c r="R162" s="45">
        <v>275641067434</v>
      </c>
      <c r="S162" s="45">
        <f>+M162-R162</f>
        <v>0</v>
      </c>
      <c r="T162" s="45">
        <f>P162-R162</f>
        <v>0</v>
      </c>
      <c r="U162" s="45">
        <v>114358244778</v>
      </c>
      <c r="V162" s="45">
        <f>+R162-U162</f>
        <v>161282822656</v>
      </c>
      <c r="W162" s="45">
        <v>114358244778</v>
      </c>
      <c r="X162" s="48">
        <f>+U162-W162</f>
        <v>0</v>
      </c>
      <c r="Y162" s="54">
        <f t="shared" si="168"/>
        <v>1</v>
      </c>
      <c r="Z162" s="54">
        <f t="shared" si="169"/>
        <v>0.41488101117364212</v>
      </c>
      <c r="AA162" s="54">
        <f t="shared" si="170"/>
        <v>0.41488101117364212</v>
      </c>
      <c r="AB162" s="54">
        <f t="shared" si="177"/>
        <v>0.41488101117364212</v>
      </c>
      <c r="AC162" s="178">
        <f t="shared" si="163"/>
        <v>1</v>
      </c>
    </row>
    <row r="163" spans="1:29" ht="70.5" customHeight="1" x14ac:dyDescent="0.25">
      <c r="A163" s="199" t="s">
        <v>380</v>
      </c>
      <c r="B163" s="32" t="s">
        <v>37</v>
      </c>
      <c r="C163" s="32">
        <v>10</v>
      </c>
      <c r="D163" s="32" t="s">
        <v>38</v>
      </c>
      <c r="E163" s="39" t="s">
        <v>381</v>
      </c>
      <c r="F163" s="59">
        <f t="shared" ref="F163:K164" si="182">+F164</f>
        <v>13679792000</v>
      </c>
      <c r="G163" s="59">
        <f t="shared" si="182"/>
        <v>4144513599</v>
      </c>
      <c r="H163" s="59">
        <f t="shared" si="182"/>
        <v>4144513599</v>
      </c>
      <c r="I163" s="59">
        <f t="shared" si="182"/>
        <v>0</v>
      </c>
      <c r="J163" s="59">
        <f t="shared" si="182"/>
        <v>0</v>
      </c>
      <c r="K163" s="59">
        <f t="shared" si="182"/>
        <v>0</v>
      </c>
      <c r="L163" s="59">
        <f t="shared" si="164"/>
        <v>0</v>
      </c>
      <c r="M163" s="59">
        <f>+M164</f>
        <v>13679792000</v>
      </c>
      <c r="N163" s="323">
        <f t="shared" si="165"/>
        <v>1.7144728606957678E-3</v>
      </c>
      <c r="O163" s="59">
        <f t="shared" ref="O163:X164" si="183">+O164</f>
        <v>0</v>
      </c>
      <c r="P163" s="59">
        <f t="shared" si="183"/>
        <v>9699658986</v>
      </c>
      <c r="Q163" s="59">
        <f t="shared" si="183"/>
        <v>3980133014</v>
      </c>
      <c r="R163" s="59">
        <f t="shared" si="183"/>
        <v>8900449132.5599995</v>
      </c>
      <c r="S163" s="59">
        <f t="shared" si="183"/>
        <v>4779342867.4400005</v>
      </c>
      <c r="T163" s="59">
        <f t="shared" si="183"/>
        <v>799209853.44000053</v>
      </c>
      <c r="U163" s="59">
        <f t="shared" si="183"/>
        <v>3239987030.5599999</v>
      </c>
      <c r="V163" s="59">
        <f t="shared" si="183"/>
        <v>5660462102</v>
      </c>
      <c r="W163" s="59">
        <f t="shared" si="183"/>
        <v>3188647760.5599999</v>
      </c>
      <c r="X163" s="59">
        <f t="shared" si="183"/>
        <v>51339270</v>
      </c>
      <c r="Y163" s="176">
        <f t="shared" si="168"/>
        <v>0.65062751923128648</v>
      </c>
      <c r="Z163" s="176">
        <f t="shared" si="169"/>
        <v>0.23684475835305097</v>
      </c>
      <c r="AA163" s="176">
        <f t="shared" si="170"/>
        <v>0.23309183067695766</v>
      </c>
      <c r="AB163" s="176">
        <f t="shared" si="177"/>
        <v>0.36402511629523754</v>
      </c>
      <c r="AC163" s="177">
        <f t="shared" si="163"/>
        <v>0.98415448286806062</v>
      </c>
    </row>
    <row r="164" spans="1:29" ht="70.5" customHeight="1" x14ac:dyDescent="0.25">
      <c r="A164" s="113" t="s">
        <v>487</v>
      </c>
      <c r="B164" s="32" t="s">
        <v>37</v>
      </c>
      <c r="C164" s="32">
        <v>10</v>
      </c>
      <c r="D164" s="32" t="s">
        <v>38</v>
      </c>
      <c r="E164" s="39" t="s">
        <v>257</v>
      </c>
      <c r="F164" s="59">
        <f t="shared" si="182"/>
        <v>13679792000</v>
      </c>
      <c r="G164" s="59">
        <f t="shared" si="182"/>
        <v>4144513599</v>
      </c>
      <c r="H164" s="59">
        <f t="shared" si="182"/>
        <v>4144513599</v>
      </c>
      <c r="I164" s="59">
        <f t="shared" si="182"/>
        <v>0</v>
      </c>
      <c r="J164" s="59">
        <f t="shared" si="182"/>
        <v>0</v>
      </c>
      <c r="K164" s="59">
        <f t="shared" si="182"/>
        <v>0</v>
      </c>
      <c r="L164" s="59">
        <f t="shared" si="164"/>
        <v>0</v>
      </c>
      <c r="M164" s="59">
        <f>+M165</f>
        <v>13679792000</v>
      </c>
      <c r="N164" s="323">
        <f t="shared" si="165"/>
        <v>1.7144728606957678E-3</v>
      </c>
      <c r="O164" s="59">
        <f t="shared" si="183"/>
        <v>0</v>
      </c>
      <c r="P164" s="59">
        <f t="shared" si="183"/>
        <v>9699658986</v>
      </c>
      <c r="Q164" s="59">
        <f t="shared" si="183"/>
        <v>3980133014</v>
      </c>
      <c r="R164" s="59">
        <f t="shared" si="183"/>
        <v>8900449132.5599995</v>
      </c>
      <c r="S164" s="59">
        <f t="shared" si="183"/>
        <v>4779342867.4400005</v>
      </c>
      <c r="T164" s="59">
        <f t="shared" si="183"/>
        <v>799209853.44000053</v>
      </c>
      <c r="U164" s="59">
        <f t="shared" si="183"/>
        <v>3239987030.5599999</v>
      </c>
      <c r="V164" s="59">
        <f t="shared" si="183"/>
        <v>5660462102</v>
      </c>
      <c r="W164" s="59">
        <f t="shared" si="183"/>
        <v>3188647760.5599999</v>
      </c>
      <c r="X164" s="59">
        <f t="shared" si="183"/>
        <v>51339270</v>
      </c>
      <c r="Y164" s="176">
        <f t="shared" si="168"/>
        <v>0.65062751923128648</v>
      </c>
      <c r="Z164" s="176">
        <f t="shared" si="169"/>
        <v>0.23684475835305097</v>
      </c>
      <c r="AA164" s="176">
        <f t="shared" si="170"/>
        <v>0.23309183067695766</v>
      </c>
      <c r="AB164" s="176">
        <f t="shared" si="177"/>
        <v>0.36402511629523754</v>
      </c>
      <c r="AC164" s="177">
        <f t="shared" si="163"/>
        <v>0.98415448286806062</v>
      </c>
    </row>
    <row r="165" spans="1:29" ht="70.5" customHeight="1" x14ac:dyDescent="0.25">
      <c r="A165" s="113" t="s">
        <v>488</v>
      </c>
      <c r="B165" s="32" t="s">
        <v>37</v>
      </c>
      <c r="C165" s="32">
        <v>10</v>
      </c>
      <c r="D165" s="32" t="s">
        <v>38</v>
      </c>
      <c r="E165" s="39" t="s">
        <v>384</v>
      </c>
      <c r="F165" s="59">
        <f>SUM(F166:F166)</f>
        <v>13679792000</v>
      </c>
      <c r="G165" s="59">
        <f>+G166</f>
        <v>4144513599</v>
      </c>
      <c r="H165" s="59">
        <f>+H166</f>
        <v>4144513599</v>
      </c>
      <c r="I165" s="59">
        <f>+I166</f>
        <v>0</v>
      </c>
      <c r="J165" s="59">
        <f>+J166</f>
        <v>0</v>
      </c>
      <c r="K165" s="59">
        <f>+K166</f>
        <v>0</v>
      </c>
      <c r="L165" s="59">
        <f t="shared" si="164"/>
        <v>0</v>
      </c>
      <c r="M165" s="59">
        <f>+M166</f>
        <v>13679792000</v>
      </c>
      <c r="N165" s="323">
        <f t="shared" si="165"/>
        <v>1.7144728606957678E-3</v>
      </c>
      <c r="O165" s="59">
        <f>+O166</f>
        <v>0</v>
      </c>
      <c r="P165" s="59">
        <f>SUM(P166:P166)</f>
        <v>9699658986</v>
      </c>
      <c r="Q165" s="59">
        <f t="shared" ref="Q165:X165" si="184">+Q166</f>
        <v>3980133014</v>
      </c>
      <c r="R165" s="59">
        <f t="shared" si="184"/>
        <v>8900449132.5599995</v>
      </c>
      <c r="S165" s="59">
        <f t="shared" si="184"/>
        <v>4779342867.4400005</v>
      </c>
      <c r="T165" s="59">
        <f t="shared" si="184"/>
        <v>799209853.44000053</v>
      </c>
      <c r="U165" s="59">
        <f t="shared" si="184"/>
        <v>3239987030.5599999</v>
      </c>
      <c r="V165" s="59">
        <f t="shared" si="184"/>
        <v>5660462102</v>
      </c>
      <c r="W165" s="59">
        <f t="shared" si="184"/>
        <v>3188647760.5599999</v>
      </c>
      <c r="X165" s="59">
        <f t="shared" si="184"/>
        <v>51339270</v>
      </c>
      <c r="Y165" s="176">
        <f t="shared" si="168"/>
        <v>0.65062751923128648</v>
      </c>
      <c r="Z165" s="176">
        <f t="shared" si="169"/>
        <v>0.23684475835305097</v>
      </c>
      <c r="AA165" s="176">
        <f t="shared" si="170"/>
        <v>0.23309183067695766</v>
      </c>
      <c r="AB165" s="176">
        <f t="shared" si="177"/>
        <v>0.36402511629523754</v>
      </c>
      <c r="AC165" s="177">
        <f t="shared" si="163"/>
        <v>0.98415448286806062</v>
      </c>
    </row>
    <row r="166" spans="1:29" ht="42" customHeight="1" x14ac:dyDescent="0.25">
      <c r="A166" s="114" t="s">
        <v>489</v>
      </c>
      <c r="B166" s="43" t="s">
        <v>37</v>
      </c>
      <c r="C166" s="43">
        <v>10</v>
      </c>
      <c r="D166" s="43" t="s">
        <v>38</v>
      </c>
      <c r="E166" s="44" t="s">
        <v>268</v>
      </c>
      <c r="F166" s="45">
        <v>13679792000</v>
      </c>
      <c r="G166" s="45">
        <v>4144513599</v>
      </c>
      <c r="H166" s="45">
        <v>4144513599</v>
      </c>
      <c r="I166" s="45">
        <v>0</v>
      </c>
      <c r="J166" s="45">
        <v>0</v>
      </c>
      <c r="K166" s="45">
        <v>0</v>
      </c>
      <c r="L166" s="45">
        <f t="shared" si="164"/>
        <v>0</v>
      </c>
      <c r="M166" s="46">
        <f>+F166+L166</f>
        <v>13679792000</v>
      </c>
      <c r="N166" s="86">
        <f t="shared" si="165"/>
        <v>1.7144728606957678E-3</v>
      </c>
      <c r="O166" s="45">
        <v>0</v>
      </c>
      <c r="P166" s="45">
        <v>9699658986</v>
      </c>
      <c r="Q166" s="45">
        <f>M166-P166</f>
        <v>3980133014</v>
      </c>
      <c r="R166" s="45">
        <v>8900449132.5599995</v>
      </c>
      <c r="S166" s="45">
        <f>+M166-R166</f>
        <v>4779342867.4400005</v>
      </c>
      <c r="T166" s="45">
        <f>P166-R166</f>
        <v>799209853.44000053</v>
      </c>
      <c r="U166" s="45">
        <v>3239987030.5599999</v>
      </c>
      <c r="V166" s="45">
        <f>+R166-U166</f>
        <v>5660462102</v>
      </c>
      <c r="W166" s="45">
        <v>3188647760.5599999</v>
      </c>
      <c r="X166" s="48">
        <f>+U166-W166</f>
        <v>51339270</v>
      </c>
      <c r="Y166" s="54">
        <f t="shared" si="168"/>
        <v>0.65062751923128648</v>
      </c>
      <c r="Z166" s="54">
        <f t="shared" si="169"/>
        <v>0.23684475835305097</v>
      </c>
      <c r="AA166" s="54">
        <f t="shared" si="170"/>
        <v>0.23309183067695766</v>
      </c>
      <c r="AB166" s="54">
        <f t="shared" si="177"/>
        <v>0.36402511629523754</v>
      </c>
      <c r="AC166" s="178">
        <f t="shared" si="163"/>
        <v>0.98415448286806062</v>
      </c>
    </row>
    <row r="167" spans="1:29" ht="69.75" customHeight="1" x14ac:dyDescent="0.25">
      <c r="A167" s="113" t="s">
        <v>490</v>
      </c>
      <c r="B167" s="32" t="s">
        <v>37</v>
      </c>
      <c r="C167" s="32">
        <v>10</v>
      </c>
      <c r="D167" s="32" t="s">
        <v>38</v>
      </c>
      <c r="E167" s="39" t="s">
        <v>491</v>
      </c>
      <c r="F167" s="59">
        <f t="shared" ref="F167:K169" si="185">+F168</f>
        <v>292585368653</v>
      </c>
      <c r="G167" s="59">
        <f t="shared" si="185"/>
        <v>0</v>
      </c>
      <c r="H167" s="59">
        <f t="shared" si="185"/>
        <v>0</v>
      </c>
      <c r="I167" s="59">
        <f t="shared" si="185"/>
        <v>0</v>
      </c>
      <c r="J167" s="59">
        <f t="shared" si="185"/>
        <v>0</v>
      </c>
      <c r="K167" s="59">
        <f t="shared" si="185"/>
        <v>0</v>
      </c>
      <c r="L167" s="59">
        <f t="shared" si="164"/>
        <v>0</v>
      </c>
      <c r="M167" s="59">
        <f>+M168</f>
        <v>292585368653</v>
      </c>
      <c r="N167" s="323">
        <f t="shared" si="165"/>
        <v>3.6669393364477672E-2</v>
      </c>
      <c r="O167" s="59">
        <f t="shared" ref="O167:X169" si="186">+O168</f>
        <v>0</v>
      </c>
      <c r="P167" s="59">
        <f t="shared" si="186"/>
        <v>292585368653</v>
      </c>
      <c r="Q167" s="59">
        <f t="shared" si="186"/>
        <v>0</v>
      </c>
      <c r="R167" s="59">
        <f t="shared" si="186"/>
        <v>292585368653</v>
      </c>
      <c r="S167" s="59">
        <f t="shared" si="186"/>
        <v>0</v>
      </c>
      <c r="T167" s="59">
        <f t="shared" si="186"/>
        <v>0</v>
      </c>
      <c r="U167" s="59">
        <f t="shared" si="186"/>
        <v>89931504581</v>
      </c>
      <c r="V167" s="59">
        <f t="shared" si="186"/>
        <v>202653864072</v>
      </c>
      <c r="W167" s="59">
        <f t="shared" si="186"/>
        <v>89931504581</v>
      </c>
      <c r="X167" s="59">
        <f t="shared" si="186"/>
        <v>0</v>
      </c>
      <c r="Y167" s="176">
        <f t="shared" si="168"/>
        <v>1</v>
      </c>
      <c r="Z167" s="176">
        <f t="shared" si="169"/>
        <v>0.30736842718767954</v>
      </c>
      <c r="AA167" s="176">
        <f t="shared" si="170"/>
        <v>0.30736842718767954</v>
      </c>
      <c r="AB167" s="176">
        <f t="shared" si="177"/>
        <v>0.30736842718767954</v>
      </c>
      <c r="AC167" s="177">
        <f t="shared" ref="AC167:AC198" si="187">+W167/U167</f>
        <v>1</v>
      </c>
    </row>
    <row r="168" spans="1:29" ht="69.75" customHeight="1" x14ac:dyDescent="0.25">
      <c r="A168" s="113" t="s">
        <v>492</v>
      </c>
      <c r="B168" s="32" t="s">
        <v>37</v>
      </c>
      <c r="C168" s="32">
        <v>10</v>
      </c>
      <c r="D168" s="32" t="s">
        <v>38</v>
      </c>
      <c r="E168" s="39" t="s">
        <v>257</v>
      </c>
      <c r="F168" s="59">
        <f t="shared" si="185"/>
        <v>292585368653</v>
      </c>
      <c r="G168" s="59">
        <f t="shared" si="185"/>
        <v>0</v>
      </c>
      <c r="H168" s="59">
        <f t="shared" si="185"/>
        <v>0</v>
      </c>
      <c r="I168" s="59">
        <f t="shared" si="185"/>
        <v>0</v>
      </c>
      <c r="J168" s="59">
        <f t="shared" si="185"/>
        <v>0</v>
      </c>
      <c r="K168" s="59">
        <f t="shared" si="185"/>
        <v>0</v>
      </c>
      <c r="L168" s="59">
        <f t="shared" si="164"/>
        <v>0</v>
      </c>
      <c r="M168" s="59">
        <f>+M169</f>
        <v>292585368653</v>
      </c>
      <c r="N168" s="323">
        <f t="shared" si="165"/>
        <v>3.6669393364477672E-2</v>
      </c>
      <c r="O168" s="59">
        <f t="shared" si="186"/>
        <v>0</v>
      </c>
      <c r="P168" s="59">
        <f t="shared" si="186"/>
        <v>292585368653</v>
      </c>
      <c r="Q168" s="59">
        <f t="shared" si="186"/>
        <v>0</v>
      </c>
      <c r="R168" s="59">
        <f t="shared" si="186"/>
        <v>292585368653</v>
      </c>
      <c r="S168" s="59">
        <f t="shared" si="186"/>
        <v>0</v>
      </c>
      <c r="T168" s="59">
        <f t="shared" si="186"/>
        <v>0</v>
      </c>
      <c r="U168" s="59">
        <f t="shared" si="186"/>
        <v>89931504581</v>
      </c>
      <c r="V168" s="59">
        <f t="shared" si="186"/>
        <v>202653864072</v>
      </c>
      <c r="W168" s="59">
        <f t="shared" si="186"/>
        <v>89931504581</v>
      </c>
      <c r="X168" s="59">
        <f t="shared" si="186"/>
        <v>0</v>
      </c>
      <c r="Y168" s="176">
        <f t="shared" si="168"/>
        <v>1</v>
      </c>
      <c r="Z168" s="176">
        <f t="shared" si="169"/>
        <v>0.30736842718767954</v>
      </c>
      <c r="AA168" s="176">
        <f t="shared" si="170"/>
        <v>0.30736842718767954</v>
      </c>
      <c r="AB168" s="176">
        <f t="shared" si="177"/>
        <v>0.30736842718767954</v>
      </c>
      <c r="AC168" s="177">
        <f t="shared" si="187"/>
        <v>1</v>
      </c>
    </row>
    <row r="169" spans="1:29" ht="42" customHeight="1" x14ac:dyDescent="0.25">
      <c r="A169" s="113" t="s">
        <v>493</v>
      </c>
      <c r="B169" s="32" t="s">
        <v>37</v>
      </c>
      <c r="C169" s="32">
        <v>10</v>
      </c>
      <c r="D169" s="32" t="s">
        <v>38</v>
      </c>
      <c r="E169" s="39" t="s">
        <v>455</v>
      </c>
      <c r="F169" s="59">
        <f t="shared" si="185"/>
        <v>292585368653</v>
      </c>
      <c r="G169" s="59">
        <f t="shared" si="185"/>
        <v>0</v>
      </c>
      <c r="H169" s="59">
        <f t="shared" si="185"/>
        <v>0</v>
      </c>
      <c r="I169" s="59">
        <f t="shared" si="185"/>
        <v>0</v>
      </c>
      <c r="J169" s="59">
        <f t="shared" si="185"/>
        <v>0</v>
      </c>
      <c r="K169" s="59">
        <f t="shared" si="185"/>
        <v>0</v>
      </c>
      <c r="L169" s="59">
        <f t="shared" si="164"/>
        <v>0</v>
      </c>
      <c r="M169" s="59">
        <f>+M170</f>
        <v>292585368653</v>
      </c>
      <c r="N169" s="323">
        <f t="shared" si="165"/>
        <v>3.6669393364477672E-2</v>
      </c>
      <c r="O169" s="59">
        <f t="shared" si="186"/>
        <v>0</v>
      </c>
      <c r="P169" s="59">
        <f t="shared" si="186"/>
        <v>292585368653</v>
      </c>
      <c r="Q169" s="59">
        <f t="shared" si="186"/>
        <v>0</v>
      </c>
      <c r="R169" s="59">
        <f t="shared" si="186"/>
        <v>292585368653</v>
      </c>
      <c r="S169" s="59">
        <f t="shared" si="186"/>
        <v>0</v>
      </c>
      <c r="T169" s="59">
        <f t="shared" si="186"/>
        <v>0</v>
      </c>
      <c r="U169" s="59">
        <f t="shared" si="186"/>
        <v>89931504581</v>
      </c>
      <c r="V169" s="59">
        <f t="shared" si="186"/>
        <v>202653864072</v>
      </c>
      <c r="W169" s="59">
        <f t="shared" si="186"/>
        <v>89931504581</v>
      </c>
      <c r="X169" s="59">
        <f t="shared" si="186"/>
        <v>0</v>
      </c>
      <c r="Y169" s="176">
        <f t="shared" si="168"/>
        <v>1</v>
      </c>
      <c r="Z169" s="176">
        <f t="shared" si="169"/>
        <v>0.30736842718767954</v>
      </c>
      <c r="AA169" s="176">
        <f t="shared" si="170"/>
        <v>0.30736842718767954</v>
      </c>
      <c r="AB169" s="176">
        <f t="shared" si="177"/>
        <v>0.30736842718767954</v>
      </c>
      <c r="AC169" s="177">
        <f t="shared" si="187"/>
        <v>1</v>
      </c>
    </row>
    <row r="170" spans="1:29" ht="42" customHeight="1" x14ac:dyDescent="0.25">
      <c r="A170" s="114" t="s">
        <v>494</v>
      </c>
      <c r="B170" s="43" t="s">
        <v>37</v>
      </c>
      <c r="C170" s="43">
        <v>10</v>
      </c>
      <c r="D170" s="43" t="s">
        <v>38</v>
      </c>
      <c r="E170" s="44" t="s">
        <v>268</v>
      </c>
      <c r="F170" s="45">
        <v>292585368653</v>
      </c>
      <c r="G170" s="45">
        <v>0</v>
      </c>
      <c r="H170" s="45">
        <v>0</v>
      </c>
      <c r="I170" s="45">
        <v>0</v>
      </c>
      <c r="J170" s="45">
        <v>0</v>
      </c>
      <c r="K170" s="45">
        <v>0</v>
      </c>
      <c r="L170" s="45">
        <f t="shared" si="164"/>
        <v>0</v>
      </c>
      <c r="M170" s="46">
        <f>+F170+L170</f>
        <v>292585368653</v>
      </c>
      <c r="N170" s="86">
        <f t="shared" si="165"/>
        <v>3.6669393364477672E-2</v>
      </c>
      <c r="O170" s="45">
        <v>0</v>
      </c>
      <c r="P170" s="45">
        <v>292585368653</v>
      </c>
      <c r="Q170" s="45">
        <f>M170-P170</f>
        <v>0</v>
      </c>
      <c r="R170" s="45">
        <v>292585368653</v>
      </c>
      <c r="S170" s="45">
        <f>+M170-R170</f>
        <v>0</v>
      </c>
      <c r="T170" s="45">
        <f>P170-R170</f>
        <v>0</v>
      </c>
      <c r="U170" s="45">
        <v>89931504581</v>
      </c>
      <c r="V170" s="45">
        <f>+R170-U170</f>
        <v>202653864072</v>
      </c>
      <c r="W170" s="45">
        <v>89931504581</v>
      </c>
      <c r="X170" s="48">
        <f>+U170-W170</f>
        <v>0</v>
      </c>
      <c r="Y170" s="54">
        <f t="shared" si="168"/>
        <v>1</v>
      </c>
      <c r="Z170" s="54">
        <f t="shared" si="169"/>
        <v>0.30736842718767954</v>
      </c>
      <c r="AA170" s="54">
        <f t="shared" si="170"/>
        <v>0.30736842718767954</v>
      </c>
      <c r="AB170" s="54">
        <f t="shared" si="177"/>
        <v>0.30736842718767954</v>
      </c>
      <c r="AC170" s="178">
        <f t="shared" si="187"/>
        <v>1</v>
      </c>
    </row>
    <row r="171" spans="1:29" ht="84" customHeight="1" x14ac:dyDescent="0.25">
      <c r="A171" s="113" t="s">
        <v>495</v>
      </c>
      <c r="B171" s="32" t="s">
        <v>37</v>
      </c>
      <c r="C171" s="32">
        <v>10</v>
      </c>
      <c r="D171" s="32" t="s">
        <v>38</v>
      </c>
      <c r="E171" s="39" t="s">
        <v>496</v>
      </c>
      <c r="F171" s="59">
        <f t="shared" ref="F171:K173" si="188">+F172</f>
        <v>336575102189</v>
      </c>
      <c r="G171" s="59">
        <f t="shared" si="188"/>
        <v>247488750527</v>
      </c>
      <c r="H171" s="59">
        <f t="shared" si="188"/>
        <v>247488750527</v>
      </c>
      <c r="I171" s="59">
        <f t="shared" si="188"/>
        <v>0</v>
      </c>
      <c r="J171" s="59">
        <f t="shared" si="188"/>
        <v>0</v>
      </c>
      <c r="K171" s="59">
        <f t="shared" si="188"/>
        <v>0</v>
      </c>
      <c r="L171" s="59">
        <f t="shared" si="164"/>
        <v>0</v>
      </c>
      <c r="M171" s="59">
        <f>+M172</f>
        <v>336575102189</v>
      </c>
      <c r="N171" s="323">
        <f t="shared" si="165"/>
        <v>4.2182576919952086E-2</v>
      </c>
      <c r="O171" s="59">
        <f t="shared" ref="O171:X173" si="189">+O172</f>
        <v>0</v>
      </c>
      <c r="P171" s="59">
        <f t="shared" si="189"/>
        <v>89086351662</v>
      </c>
      <c r="Q171" s="59">
        <f t="shared" si="189"/>
        <v>247488750527</v>
      </c>
      <c r="R171" s="59">
        <f t="shared" si="189"/>
        <v>89086351662</v>
      </c>
      <c r="S171" s="59">
        <f t="shared" si="189"/>
        <v>247488750527</v>
      </c>
      <c r="T171" s="59">
        <f t="shared" si="189"/>
        <v>0</v>
      </c>
      <c r="U171" s="59">
        <f t="shared" si="189"/>
        <v>89039101598</v>
      </c>
      <c r="V171" s="59">
        <f t="shared" si="189"/>
        <v>47250064</v>
      </c>
      <c r="W171" s="59">
        <f t="shared" si="189"/>
        <v>89039101598</v>
      </c>
      <c r="X171" s="59">
        <f t="shared" si="189"/>
        <v>0</v>
      </c>
      <c r="Y171" s="176">
        <f t="shared" si="168"/>
        <v>0.26468491306280451</v>
      </c>
      <c r="Z171" s="176">
        <f t="shared" si="169"/>
        <v>0.26454452815705032</v>
      </c>
      <c r="AA171" s="176">
        <f t="shared" si="170"/>
        <v>0.26454452815705032</v>
      </c>
      <c r="AB171" s="176">
        <f t="shared" si="177"/>
        <v>0.99946961500702969</v>
      </c>
      <c r="AC171" s="177">
        <f t="shared" si="187"/>
        <v>1</v>
      </c>
    </row>
    <row r="172" spans="1:29" ht="84" customHeight="1" x14ac:dyDescent="0.25">
      <c r="A172" s="113" t="s">
        <v>497</v>
      </c>
      <c r="B172" s="32" t="s">
        <v>37</v>
      </c>
      <c r="C172" s="32">
        <v>10</v>
      </c>
      <c r="D172" s="32" t="s">
        <v>38</v>
      </c>
      <c r="E172" s="39" t="s">
        <v>257</v>
      </c>
      <c r="F172" s="59">
        <f t="shared" si="188"/>
        <v>336575102189</v>
      </c>
      <c r="G172" s="59">
        <f t="shared" si="188"/>
        <v>247488750527</v>
      </c>
      <c r="H172" s="59">
        <f t="shared" si="188"/>
        <v>247488750527</v>
      </c>
      <c r="I172" s="59">
        <f t="shared" si="188"/>
        <v>0</v>
      </c>
      <c r="J172" s="59">
        <f t="shared" si="188"/>
        <v>0</v>
      </c>
      <c r="K172" s="59">
        <f t="shared" si="188"/>
        <v>0</v>
      </c>
      <c r="L172" s="59">
        <f t="shared" si="164"/>
        <v>0</v>
      </c>
      <c r="M172" s="59">
        <f>+M173</f>
        <v>336575102189</v>
      </c>
      <c r="N172" s="323">
        <f t="shared" si="165"/>
        <v>4.2182576919952086E-2</v>
      </c>
      <c r="O172" s="59">
        <f t="shared" si="189"/>
        <v>0</v>
      </c>
      <c r="P172" s="59">
        <f t="shared" si="189"/>
        <v>89086351662</v>
      </c>
      <c r="Q172" s="59">
        <f t="shared" si="189"/>
        <v>247488750527</v>
      </c>
      <c r="R172" s="59">
        <f t="shared" si="189"/>
        <v>89086351662</v>
      </c>
      <c r="S172" s="59">
        <f t="shared" si="189"/>
        <v>247488750527</v>
      </c>
      <c r="T172" s="59">
        <f t="shared" si="189"/>
        <v>0</v>
      </c>
      <c r="U172" s="59">
        <f t="shared" si="189"/>
        <v>89039101598</v>
      </c>
      <c r="V172" s="59">
        <f t="shared" si="189"/>
        <v>47250064</v>
      </c>
      <c r="W172" s="59">
        <f t="shared" si="189"/>
        <v>89039101598</v>
      </c>
      <c r="X172" s="59">
        <f t="shared" si="189"/>
        <v>0</v>
      </c>
      <c r="Y172" s="176">
        <f t="shared" si="168"/>
        <v>0.26468491306280451</v>
      </c>
      <c r="Z172" s="176">
        <f t="shared" si="169"/>
        <v>0.26454452815705032</v>
      </c>
      <c r="AA172" s="176">
        <f t="shared" si="170"/>
        <v>0.26454452815705032</v>
      </c>
      <c r="AB172" s="176">
        <f t="shared" si="177"/>
        <v>0.99946961500702969</v>
      </c>
      <c r="AC172" s="177">
        <f t="shared" si="187"/>
        <v>1</v>
      </c>
    </row>
    <row r="173" spans="1:29" ht="42" customHeight="1" x14ac:dyDescent="0.25">
      <c r="A173" s="113" t="s">
        <v>498</v>
      </c>
      <c r="B173" s="32" t="s">
        <v>37</v>
      </c>
      <c r="C173" s="32">
        <v>10</v>
      </c>
      <c r="D173" s="32" t="s">
        <v>38</v>
      </c>
      <c r="E173" s="39" t="s">
        <v>455</v>
      </c>
      <c r="F173" s="59">
        <f t="shared" si="188"/>
        <v>336575102189</v>
      </c>
      <c r="G173" s="59">
        <f t="shared" si="188"/>
        <v>247488750527</v>
      </c>
      <c r="H173" s="59">
        <f t="shared" si="188"/>
        <v>247488750527</v>
      </c>
      <c r="I173" s="59">
        <f t="shared" si="188"/>
        <v>0</v>
      </c>
      <c r="J173" s="59">
        <f t="shared" si="188"/>
        <v>0</v>
      </c>
      <c r="K173" s="59">
        <f t="shared" si="188"/>
        <v>0</v>
      </c>
      <c r="L173" s="59">
        <f t="shared" si="164"/>
        <v>0</v>
      </c>
      <c r="M173" s="59">
        <f>+M174</f>
        <v>336575102189</v>
      </c>
      <c r="N173" s="323">
        <f t="shared" si="165"/>
        <v>4.2182576919952086E-2</v>
      </c>
      <c r="O173" s="59">
        <f t="shared" si="189"/>
        <v>0</v>
      </c>
      <c r="P173" s="59">
        <f t="shared" si="189"/>
        <v>89086351662</v>
      </c>
      <c r="Q173" s="59">
        <f t="shared" si="189"/>
        <v>247488750527</v>
      </c>
      <c r="R173" s="59">
        <f t="shared" si="189"/>
        <v>89086351662</v>
      </c>
      <c r="S173" s="59">
        <f t="shared" si="189"/>
        <v>247488750527</v>
      </c>
      <c r="T173" s="59">
        <f t="shared" si="189"/>
        <v>0</v>
      </c>
      <c r="U173" s="59">
        <f t="shared" si="189"/>
        <v>89039101598</v>
      </c>
      <c r="V173" s="59">
        <f t="shared" si="189"/>
        <v>47250064</v>
      </c>
      <c r="W173" s="59">
        <f t="shared" si="189"/>
        <v>89039101598</v>
      </c>
      <c r="X173" s="59">
        <f t="shared" si="189"/>
        <v>0</v>
      </c>
      <c r="Y173" s="176">
        <f t="shared" si="168"/>
        <v>0.26468491306280451</v>
      </c>
      <c r="Z173" s="176">
        <f t="shared" si="169"/>
        <v>0.26454452815705032</v>
      </c>
      <c r="AA173" s="176">
        <f t="shared" si="170"/>
        <v>0.26454452815705032</v>
      </c>
      <c r="AB173" s="176">
        <f t="shared" si="177"/>
        <v>0.99946961500702969</v>
      </c>
      <c r="AC173" s="177">
        <f t="shared" si="187"/>
        <v>1</v>
      </c>
    </row>
    <row r="174" spans="1:29" ht="42" customHeight="1" x14ac:dyDescent="0.25">
      <c r="A174" s="114" t="s">
        <v>499</v>
      </c>
      <c r="B174" s="43" t="s">
        <v>37</v>
      </c>
      <c r="C174" s="43">
        <v>10</v>
      </c>
      <c r="D174" s="43" t="s">
        <v>38</v>
      </c>
      <c r="E174" s="44" t="s">
        <v>268</v>
      </c>
      <c r="F174" s="45">
        <v>336575102189</v>
      </c>
      <c r="G174" s="45">
        <v>247488750527</v>
      </c>
      <c r="H174" s="45">
        <v>247488750527</v>
      </c>
      <c r="I174" s="45">
        <v>0</v>
      </c>
      <c r="J174" s="45">
        <v>0</v>
      </c>
      <c r="K174" s="45">
        <v>0</v>
      </c>
      <c r="L174" s="45">
        <f t="shared" si="164"/>
        <v>0</v>
      </c>
      <c r="M174" s="46">
        <f>+F174+L174</f>
        <v>336575102189</v>
      </c>
      <c r="N174" s="86">
        <f t="shared" si="165"/>
        <v>4.2182576919952086E-2</v>
      </c>
      <c r="O174" s="45">
        <v>0</v>
      </c>
      <c r="P174" s="45">
        <v>89086351662</v>
      </c>
      <c r="Q174" s="45">
        <f>M174-P174</f>
        <v>247488750527</v>
      </c>
      <c r="R174" s="45">
        <v>89086351662</v>
      </c>
      <c r="S174" s="45">
        <f>+M174-R174</f>
        <v>247488750527</v>
      </c>
      <c r="T174" s="45">
        <f>P174-R174</f>
        <v>0</v>
      </c>
      <c r="U174" s="45">
        <v>89039101598</v>
      </c>
      <c r="V174" s="45">
        <f>+R174-U174</f>
        <v>47250064</v>
      </c>
      <c r="W174" s="45">
        <v>89039101598</v>
      </c>
      <c r="X174" s="48">
        <f>+U174-W174</f>
        <v>0</v>
      </c>
      <c r="Y174" s="54">
        <f t="shared" si="168"/>
        <v>0.26468491306280451</v>
      </c>
      <c r="Z174" s="54">
        <f t="shared" si="169"/>
        <v>0.26454452815705032</v>
      </c>
      <c r="AA174" s="54">
        <f t="shared" si="170"/>
        <v>0.26454452815705032</v>
      </c>
      <c r="AB174" s="54">
        <f t="shared" si="177"/>
        <v>0.99946961500702969</v>
      </c>
      <c r="AC174" s="178">
        <f t="shared" si="187"/>
        <v>1</v>
      </c>
    </row>
    <row r="175" spans="1:29" ht="81.75" customHeight="1" x14ac:dyDescent="0.25">
      <c r="A175" s="113" t="s">
        <v>500</v>
      </c>
      <c r="B175" s="32" t="s">
        <v>37</v>
      </c>
      <c r="C175" s="32">
        <v>10</v>
      </c>
      <c r="D175" s="32" t="s">
        <v>38</v>
      </c>
      <c r="E175" s="39" t="s">
        <v>501</v>
      </c>
      <c r="F175" s="59">
        <f t="shared" ref="F175:K177" si="190">+F176</f>
        <v>171805480513</v>
      </c>
      <c r="G175" s="59">
        <f t="shared" si="190"/>
        <v>132339244116</v>
      </c>
      <c r="H175" s="59">
        <f t="shared" si="190"/>
        <v>132339244116</v>
      </c>
      <c r="I175" s="59">
        <f t="shared" si="190"/>
        <v>0</v>
      </c>
      <c r="J175" s="59">
        <f t="shared" si="190"/>
        <v>0</v>
      </c>
      <c r="K175" s="59">
        <f t="shared" si="190"/>
        <v>0</v>
      </c>
      <c r="L175" s="59">
        <f t="shared" si="164"/>
        <v>0</v>
      </c>
      <c r="M175" s="62">
        <f>+M176</f>
        <v>171805480513</v>
      </c>
      <c r="N175" s="323">
        <f t="shared" si="165"/>
        <v>2.1532186575522062E-2</v>
      </c>
      <c r="O175" s="59">
        <f t="shared" ref="O175:X177" si="191">+O176</f>
        <v>0</v>
      </c>
      <c r="P175" s="59">
        <f t="shared" si="191"/>
        <v>171805480513</v>
      </c>
      <c r="Q175" s="59">
        <f t="shared" si="191"/>
        <v>0</v>
      </c>
      <c r="R175" s="59">
        <f t="shared" si="191"/>
        <v>39466236397</v>
      </c>
      <c r="S175" s="59">
        <f t="shared" si="191"/>
        <v>132339244116</v>
      </c>
      <c r="T175" s="59">
        <f t="shared" si="191"/>
        <v>132339244116</v>
      </c>
      <c r="U175" s="59">
        <f t="shared" si="191"/>
        <v>39466236397</v>
      </c>
      <c r="V175" s="59">
        <f t="shared" si="191"/>
        <v>0</v>
      </c>
      <c r="W175" s="59">
        <f t="shared" si="191"/>
        <v>39466236397</v>
      </c>
      <c r="X175" s="59">
        <f t="shared" si="191"/>
        <v>0</v>
      </c>
      <c r="Y175" s="176">
        <f t="shared" si="168"/>
        <v>0.22971465333443603</v>
      </c>
      <c r="Z175" s="176">
        <f t="shared" si="169"/>
        <v>0.22971465333443603</v>
      </c>
      <c r="AA175" s="176">
        <f t="shared" si="170"/>
        <v>0.22971465333443603</v>
      </c>
      <c r="AB175" s="176">
        <f t="shared" si="177"/>
        <v>1</v>
      </c>
      <c r="AC175" s="177">
        <f t="shared" si="187"/>
        <v>1</v>
      </c>
    </row>
    <row r="176" spans="1:29" ht="81.75" customHeight="1" x14ac:dyDescent="0.25">
      <c r="A176" s="113" t="s">
        <v>502</v>
      </c>
      <c r="B176" s="32" t="s">
        <v>37</v>
      </c>
      <c r="C176" s="32">
        <v>10</v>
      </c>
      <c r="D176" s="32" t="s">
        <v>38</v>
      </c>
      <c r="E176" s="39" t="s">
        <v>257</v>
      </c>
      <c r="F176" s="59">
        <f t="shared" si="190"/>
        <v>171805480513</v>
      </c>
      <c r="G176" s="59">
        <f t="shared" si="190"/>
        <v>132339244116</v>
      </c>
      <c r="H176" s="59">
        <f t="shared" si="190"/>
        <v>132339244116</v>
      </c>
      <c r="I176" s="59">
        <f t="shared" si="190"/>
        <v>0</v>
      </c>
      <c r="J176" s="59">
        <f t="shared" si="190"/>
        <v>0</v>
      </c>
      <c r="K176" s="59">
        <f t="shared" si="190"/>
        <v>0</v>
      </c>
      <c r="L176" s="59">
        <f t="shared" si="164"/>
        <v>0</v>
      </c>
      <c r="M176" s="62">
        <f>+M177</f>
        <v>171805480513</v>
      </c>
      <c r="N176" s="323">
        <f t="shared" si="165"/>
        <v>2.1532186575522062E-2</v>
      </c>
      <c r="O176" s="59">
        <f t="shared" si="191"/>
        <v>0</v>
      </c>
      <c r="P176" s="59">
        <f t="shared" si="191"/>
        <v>171805480513</v>
      </c>
      <c r="Q176" s="59">
        <f t="shared" si="191"/>
        <v>0</v>
      </c>
      <c r="R176" s="59">
        <f t="shared" si="191"/>
        <v>39466236397</v>
      </c>
      <c r="S176" s="59">
        <f t="shared" si="191"/>
        <v>132339244116</v>
      </c>
      <c r="T176" s="59">
        <f t="shared" si="191"/>
        <v>132339244116</v>
      </c>
      <c r="U176" s="59">
        <f t="shared" si="191"/>
        <v>39466236397</v>
      </c>
      <c r="V176" s="59">
        <f t="shared" si="191"/>
        <v>0</v>
      </c>
      <c r="W176" s="59">
        <f t="shared" si="191"/>
        <v>39466236397</v>
      </c>
      <c r="X176" s="59">
        <f t="shared" si="191"/>
        <v>0</v>
      </c>
      <c r="Y176" s="176">
        <f t="shared" si="168"/>
        <v>0.22971465333443603</v>
      </c>
      <c r="Z176" s="176">
        <f t="shared" si="169"/>
        <v>0.22971465333443603</v>
      </c>
      <c r="AA176" s="176">
        <f t="shared" si="170"/>
        <v>0.22971465333443603</v>
      </c>
      <c r="AB176" s="176">
        <f t="shared" si="177"/>
        <v>1</v>
      </c>
      <c r="AC176" s="177">
        <f t="shared" si="187"/>
        <v>1</v>
      </c>
    </row>
    <row r="177" spans="1:29" ht="42" customHeight="1" x14ac:dyDescent="0.25">
      <c r="A177" s="113" t="s">
        <v>503</v>
      </c>
      <c r="B177" s="32" t="s">
        <v>37</v>
      </c>
      <c r="C177" s="32">
        <v>10</v>
      </c>
      <c r="D177" s="32" t="s">
        <v>38</v>
      </c>
      <c r="E177" s="39" t="s">
        <v>455</v>
      </c>
      <c r="F177" s="59">
        <f t="shared" si="190"/>
        <v>171805480513</v>
      </c>
      <c r="G177" s="59">
        <f t="shared" si="190"/>
        <v>132339244116</v>
      </c>
      <c r="H177" s="59">
        <f t="shared" si="190"/>
        <v>132339244116</v>
      </c>
      <c r="I177" s="59">
        <f t="shared" si="190"/>
        <v>0</v>
      </c>
      <c r="J177" s="59">
        <f t="shared" si="190"/>
        <v>0</v>
      </c>
      <c r="K177" s="59">
        <f t="shared" si="190"/>
        <v>0</v>
      </c>
      <c r="L177" s="59">
        <f t="shared" si="164"/>
        <v>0</v>
      </c>
      <c r="M177" s="62">
        <f>+M178</f>
        <v>171805480513</v>
      </c>
      <c r="N177" s="323">
        <f t="shared" si="165"/>
        <v>2.1532186575522062E-2</v>
      </c>
      <c r="O177" s="59">
        <f t="shared" si="191"/>
        <v>0</v>
      </c>
      <c r="P177" s="59">
        <f t="shared" si="191"/>
        <v>171805480513</v>
      </c>
      <c r="Q177" s="59">
        <f t="shared" si="191"/>
        <v>0</v>
      </c>
      <c r="R177" s="59">
        <f t="shared" si="191"/>
        <v>39466236397</v>
      </c>
      <c r="S177" s="59">
        <f t="shared" si="191"/>
        <v>132339244116</v>
      </c>
      <c r="T177" s="59">
        <f t="shared" si="191"/>
        <v>132339244116</v>
      </c>
      <c r="U177" s="59">
        <f t="shared" si="191"/>
        <v>39466236397</v>
      </c>
      <c r="V177" s="59">
        <f t="shared" si="191"/>
        <v>0</v>
      </c>
      <c r="W177" s="59">
        <f t="shared" si="191"/>
        <v>39466236397</v>
      </c>
      <c r="X177" s="59">
        <f t="shared" si="191"/>
        <v>0</v>
      </c>
      <c r="Y177" s="176">
        <f t="shared" si="168"/>
        <v>0.22971465333443603</v>
      </c>
      <c r="Z177" s="176">
        <f t="shared" si="169"/>
        <v>0.22971465333443603</v>
      </c>
      <c r="AA177" s="176">
        <f t="shared" si="170"/>
        <v>0.22971465333443603</v>
      </c>
      <c r="AB177" s="176">
        <f t="shared" si="177"/>
        <v>1</v>
      </c>
      <c r="AC177" s="177">
        <f t="shared" si="187"/>
        <v>1</v>
      </c>
    </row>
    <row r="178" spans="1:29" ht="42" customHeight="1" x14ac:dyDescent="0.25">
      <c r="A178" s="114" t="s">
        <v>504</v>
      </c>
      <c r="B178" s="43" t="s">
        <v>37</v>
      </c>
      <c r="C178" s="43">
        <v>10</v>
      </c>
      <c r="D178" s="43" t="s">
        <v>38</v>
      </c>
      <c r="E178" s="44" t="s">
        <v>268</v>
      </c>
      <c r="F178" s="45">
        <v>171805480513</v>
      </c>
      <c r="G178" s="45">
        <v>132339244116</v>
      </c>
      <c r="H178" s="45">
        <v>132339244116</v>
      </c>
      <c r="I178" s="45">
        <v>0</v>
      </c>
      <c r="J178" s="45">
        <v>0</v>
      </c>
      <c r="K178" s="45">
        <v>0</v>
      </c>
      <c r="L178" s="45">
        <f t="shared" si="164"/>
        <v>0</v>
      </c>
      <c r="M178" s="46">
        <f>+F178+L178</f>
        <v>171805480513</v>
      </c>
      <c r="N178" s="86">
        <f t="shared" si="165"/>
        <v>2.1532186575522062E-2</v>
      </c>
      <c r="O178" s="45">
        <v>0</v>
      </c>
      <c r="P178" s="45">
        <f>39466236397+132339244116</f>
        <v>171805480513</v>
      </c>
      <c r="Q178" s="45">
        <f>M178-P178</f>
        <v>0</v>
      </c>
      <c r="R178" s="45">
        <v>39466236397</v>
      </c>
      <c r="S178" s="45">
        <f>+M178-R178</f>
        <v>132339244116</v>
      </c>
      <c r="T178" s="45">
        <f>P178-R178</f>
        <v>132339244116</v>
      </c>
      <c r="U178" s="45">
        <v>39466236397</v>
      </c>
      <c r="V178" s="45">
        <f>+R178-U178</f>
        <v>0</v>
      </c>
      <c r="W178" s="45">
        <v>39466236397</v>
      </c>
      <c r="X178" s="48">
        <f>+U178-W178</f>
        <v>0</v>
      </c>
      <c r="Y178" s="54">
        <f t="shared" si="168"/>
        <v>0.22971465333443603</v>
      </c>
      <c r="Z178" s="54">
        <f t="shared" si="169"/>
        <v>0.22971465333443603</v>
      </c>
      <c r="AA178" s="54">
        <f t="shared" si="170"/>
        <v>0.22971465333443603</v>
      </c>
      <c r="AB178" s="54">
        <f t="shared" si="177"/>
        <v>1</v>
      </c>
      <c r="AC178" s="178">
        <f t="shared" si="187"/>
        <v>1</v>
      </c>
    </row>
    <row r="179" spans="1:29" ht="84" customHeight="1" x14ac:dyDescent="0.25">
      <c r="A179" s="113" t="s">
        <v>505</v>
      </c>
      <c r="B179" s="32" t="s">
        <v>37</v>
      </c>
      <c r="C179" s="32">
        <v>10</v>
      </c>
      <c r="D179" s="32" t="s">
        <v>38</v>
      </c>
      <c r="E179" s="39" t="s">
        <v>506</v>
      </c>
      <c r="F179" s="59">
        <f t="shared" ref="F179:K181" si="192">+F180</f>
        <v>82951548959</v>
      </c>
      <c r="G179" s="59">
        <f t="shared" si="192"/>
        <v>0</v>
      </c>
      <c r="H179" s="59">
        <f t="shared" si="192"/>
        <v>0</v>
      </c>
      <c r="I179" s="59">
        <f t="shared" si="192"/>
        <v>0</v>
      </c>
      <c r="J179" s="59">
        <f t="shared" si="192"/>
        <v>0</v>
      </c>
      <c r="K179" s="59">
        <f t="shared" si="192"/>
        <v>0</v>
      </c>
      <c r="L179" s="59">
        <f t="shared" si="164"/>
        <v>0</v>
      </c>
      <c r="M179" s="59">
        <f>+M180</f>
        <v>82951548959</v>
      </c>
      <c r="N179" s="323">
        <f t="shared" si="165"/>
        <v>1.0396223819988035E-2</v>
      </c>
      <c r="O179" s="59">
        <f t="shared" ref="O179:X181" si="193">+O180</f>
        <v>0</v>
      </c>
      <c r="P179" s="59">
        <f t="shared" si="193"/>
        <v>82951548959</v>
      </c>
      <c r="Q179" s="59">
        <f t="shared" si="193"/>
        <v>0</v>
      </c>
      <c r="R179" s="59">
        <f t="shared" si="193"/>
        <v>82951548959</v>
      </c>
      <c r="S179" s="59">
        <f t="shared" si="193"/>
        <v>0</v>
      </c>
      <c r="T179" s="59">
        <f t="shared" si="193"/>
        <v>0</v>
      </c>
      <c r="U179" s="59">
        <f t="shared" si="193"/>
        <v>20567796812</v>
      </c>
      <c r="V179" s="59">
        <f t="shared" si="193"/>
        <v>62383752147</v>
      </c>
      <c r="W179" s="59">
        <f t="shared" si="193"/>
        <v>20567796812</v>
      </c>
      <c r="X179" s="59">
        <f t="shared" si="193"/>
        <v>0</v>
      </c>
      <c r="Y179" s="176">
        <f t="shared" si="168"/>
        <v>1</v>
      </c>
      <c r="Z179" s="176">
        <f t="shared" si="169"/>
        <v>0.24794952077586799</v>
      </c>
      <c r="AA179" s="176">
        <f t="shared" si="170"/>
        <v>0.24794952077586799</v>
      </c>
      <c r="AB179" s="176">
        <f t="shared" si="177"/>
        <v>0.24794952077586799</v>
      </c>
      <c r="AC179" s="177">
        <f t="shared" si="187"/>
        <v>1</v>
      </c>
    </row>
    <row r="180" spans="1:29" ht="84" customHeight="1" x14ac:dyDescent="0.25">
      <c r="A180" s="113" t="s">
        <v>507</v>
      </c>
      <c r="B180" s="32" t="s">
        <v>37</v>
      </c>
      <c r="C180" s="32">
        <v>10</v>
      </c>
      <c r="D180" s="32" t="s">
        <v>38</v>
      </c>
      <c r="E180" s="39" t="s">
        <v>257</v>
      </c>
      <c r="F180" s="59">
        <f t="shared" si="192"/>
        <v>82951548959</v>
      </c>
      <c r="G180" s="59">
        <f t="shared" si="192"/>
        <v>0</v>
      </c>
      <c r="H180" s="59">
        <f t="shared" si="192"/>
        <v>0</v>
      </c>
      <c r="I180" s="59">
        <f t="shared" si="192"/>
        <v>0</v>
      </c>
      <c r="J180" s="59">
        <f t="shared" si="192"/>
        <v>0</v>
      </c>
      <c r="K180" s="59">
        <f t="shared" si="192"/>
        <v>0</v>
      </c>
      <c r="L180" s="59">
        <f t="shared" si="164"/>
        <v>0</v>
      </c>
      <c r="M180" s="59">
        <f>+M181</f>
        <v>82951548959</v>
      </c>
      <c r="N180" s="323">
        <f t="shared" si="165"/>
        <v>1.0396223819988035E-2</v>
      </c>
      <c r="O180" s="59">
        <f t="shared" si="193"/>
        <v>0</v>
      </c>
      <c r="P180" s="59">
        <f t="shared" si="193"/>
        <v>82951548959</v>
      </c>
      <c r="Q180" s="59">
        <f t="shared" si="193"/>
        <v>0</v>
      </c>
      <c r="R180" s="59">
        <f t="shared" si="193"/>
        <v>82951548959</v>
      </c>
      <c r="S180" s="59">
        <f t="shared" si="193"/>
        <v>0</v>
      </c>
      <c r="T180" s="59">
        <f t="shared" si="193"/>
        <v>0</v>
      </c>
      <c r="U180" s="59">
        <f t="shared" si="193"/>
        <v>20567796812</v>
      </c>
      <c r="V180" s="59">
        <f t="shared" si="193"/>
        <v>62383752147</v>
      </c>
      <c r="W180" s="59">
        <f t="shared" si="193"/>
        <v>20567796812</v>
      </c>
      <c r="X180" s="59">
        <f t="shared" si="193"/>
        <v>0</v>
      </c>
      <c r="Y180" s="176">
        <f t="shared" si="168"/>
        <v>1</v>
      </c>
      <c r="Z180" s="176">
        <f t="shared" si="169"/>
        <v>0.24794952077586799</v>
      </c>
      <c r="AA180" s="176">
        <f t="shared" si="170"/>
        <v>0.24794952077586799</v>
      </c>
      <c r="AB180" s="176">
        <f t="shared" si="177"/>
        <v>0.24794952077586799</v>
      </c>
      <c r="AC180" s="177">
        <f t="shared" si="187"/>
        <v>1</v>
      </c>
    </row>
    <row r="181" spans="1:29" ht="42" customHeight="1" x14ac:dyDescent="0.25">
      <c r="A181" s="113" t="s">
        <v>508</v>
      </c>
      <c r="B181" s="32" t="s">
        <v>37</v>
      </c>
      <c r="C181" s="32">
        <v>10</v>
      </c>
      <c r="D181" s="32" t="s">
        <v>38</v>
      </c>
      <c r="E181" s="39" t="s">
        <v>455</v>
      </c>
      <c r="F181" s="59">
        <f t="shared" si="192"/>
        <v>82951548959</v>
      </c>
      <c r="G181" s="59">
        <f t="shared" si="192"/>
        <v>0</v>
      </c>
      <c r="H181" s="59">
        <f t="shared" si="192"/>
        <v>0</v>
      </c>
      <c r="I181" s="59">
        <f t="shared" si="192"/>
        <v>0</v>
      </c>
      <c r="J181" s="59">
        <f t="shared" si="192"/>
        <v>0</v>
      </c>
      <c r="K181" s="59">
        <f t="shared" si="192"/>
        <v>0</v>
      </c>
      <c r="L181" s="59">
        <f t="shared" si="164"/>
        <v>0</v>
      </c>
      <c r="M181" s="59">
        <f>+M182</f>
        <v>82951548959</v>
      </c>
      <c r="N181" s="323">
        <f t="shared" si="165"/>
        <v>1.0396223819988035E-2</v>
      </c>
      <c r="O181" s="59">
        <f t="shared" si="193"/>
        <v>0</v>
      </c>
      <c r="P181" s="59">
        <f t="shared" si="193"/>
        <v>82951548959</v>
      </c>
      <c r="Q181" s="59">
        <f t="shared" si="193"/>
        <v>0</v>
      </c>
      <c r="R181" s="59">
        <f t="shared" si="193"/>
        <v>82951548959</v>
      </c>
      <c r="S181" s="59">
        <f t="shared" si="193"/>
        <v>0</v>
      </c>
      <c r="T181" s="59">
        <f t="shared" si="193"/>
        <v>0</v>
      </c>
      <c r="U181" s="59">
        <f t="shared" si="193"/>
        <v>20567796812</v>
      </c>
      <c r="V181" s="59">
        <f t="shared" si="193"/>
        <v>62383752147</v>
      </c>
      <c r="W181" s="59">
        <f t="shared" si="193"/>
        <v>20567796812</v>
      </c>
      <c r="X181" s="59">
        <f t="shared" si="193"/>
        <v>0</v>
      </c>
      <c r="Y181" s="176">
        <f t="shared" si="168"/>
        <v>1</v>
      </c>
      <c r="Z181" s="176">
        <f t="shared" si="169"/>
        <v>0.24794952077586799</v>
      </c>
      <c r="AA181" s="176">
        <f t="shared" si="170"/>
        <v>0.24794952077586799</v>
      </c>
      <c r="AB181" s="176">
        <f t="shared" si="177"/>
        <v>0.24794952077586799</v>
      </c>
      <c r="AC181" s="177">
        <f t="shared" si="187"/>
        <v>1</v>
      </c>
    </row>
    <row r="182" spans="1:29" ht="42" customHeight="1" x14ac:dyDescent="0.25">
      <c r="A182" s="114" t="s">
        <v>509</v>
      </c>
      <c r="B182" s="43" t="s">
        <v>37</v>
      </c>
      <c r="C182" s="43">
        <v>10</v>
      </c>
      <c r="D182" s="43" t="s">
        <v>38</v>
      </c>
      <c r="E182" s="44" t="s">
        <v>268</v>
      </c>
      <c r="F182" s="45">
        <v>82951548959</v>
      </c>
      <c r="G182" s="45">
        <v>0</v>
      </c>
      <c r="H182" s="45">
        <v>0</v>
      </c>
      <c r="I182" s="45">
        <v>0</v>
      </c>
      <c r="J182" s="45">
        <v>0</v>
      </c>
      <c r="K182" s="45">
        <v>0</v>
      </c>
      <c r="L182" s="45">
        <f t="shared" si="164"/>
        <v>0</v>
      </c>
      <c r="M182" s="46">
        <f>+F182+L182</f>
        <v>82951548959</v>
      </c>
      <c r="N182" s="86">
        <f t="shared" si="165"/>
        <v>1.0396223819988035E-2</v>
      </c>
      <c r="O182" s="45">
        <v>0</v>
      </c>
      <c r="P182" s="45">
        <v>82951548959</v>
      </c>
      <c r="Q182" s="45">
        <f>M182-P182</f>
        <v>0</v>
      </c>
      <c r="R182" s="45">
        <v>82951548959</v>
      </c>
      <c r="S182" s="45">
        <f>+M182-R182</f>
        <v>0</v>
      </c>
      <c r="T182" s="45">
        <f>P182-R182</f>
        <v>0</v>
      </c>
      <c r="U182" s="45">
        <v>20567796812</v>
      </c>
      <c r="V182" s="45">
        <f>+R182-U182</f>
        <v>62383752147</v>
      </c>
      <c r="W182" s="45">
        <v>20567796812</v>
      </c>
      <c r="X182" s="48">
        <f>+U182-W182</f>
        <v>0</v>
      </c>
      <c r="Y182" s="54">
        <f t="shared" si="168"/>
        <v>1</v>
      </c>
      <c r="Z182" s="54">
        <f t="shared" si="169"/>
        <v>0.24794952077586799</v>
      </c>
      <c r="AA182" s="54">
        <f t="shared" si="170"/>
        <v>0.24794952077586799</v>
      </c>
      <c r="AB182" s="54">
        <f t="shared" si="177"/>
        <v>0.24794952077586799</v>
      </c>
      <c r="AC182" s="178">
        <f t="shared" si="187"/>
        <v>1</v>
      </c>
    </row>
    <row r="183" spans="1:29" ht="84.75" customHeight="1" x14ac:dyDescent="0.25">
      <c r="A183" s="113" t="s">
        <v>510</v>
      </c>
      <c r="B183" s="32" t="s">
        <v>37</v>
      </c>
      <c r="C183" s="32">
        <v>10</v>
      </c>
      <c r="D183" s="32" t="s">
        <v>38</v>
      </c>
      <c r="E183" s="39" t="s">
        <v>511</v>
      </c>
      <c r="F183" s="59">
        <f t="shared" ref="F183:K185" si="194">+F184</f>
        <v>221019698527</v>
      </c>
      <c r="G183" s="59">
        <f t="shared" si="194"/>
        <v>0</v>
      </c>
      <c r="H183" s="59">
        <f t="shared" si="194"/>
        <v>0</v>
      </c>
      <c r="I183" s="59">
        <f t="shared" si="194"/>
        <v>0</v>
      </c>
      <c r="J183" s="59">
        <f t="shared" si="194"/>
        <v>0</v>
      </c>
      <c r="K183" s="59">
        <f t="shared" si="194"/>
        <v>0</v>
      </c>
      <c r="L183" s="59">
        <f t="shared" si="164"/>
        <v>0</v>
      </c>
      <c r="M183" s="59">
        <f>+M184</f>
        <v>221019698527</v>
      </c>
      <c r="N183" s="323">
        <f t="shared" si="165"/>
        <v>2.7700148862183128E-2</v>
      </c>
      <c r="O183" s="59">
        <f t="shared" ref="O183:X185" si="195">+O184</f>
        <v>0</v>
      </c>
      <c r="P183" s="59">
        <f t="shared" si="195"/>
        <v>221019698527</v>
      </c>
      <c r="Q183" s="59">
        <f t="shared" si="195"/>
        <v>0</v>
      </c>
      <c r="R183" s="59">
        <f t="shared" si="195"/>
        <v>221019698527</v>
      </c>
      <c r="S183" s="59">
        <f t="shared" si="195"/>
        <v>0</v>
      </c>
      <c r="T183" s="59">
        <f t="shared" si="195"/>
        <v>0</v>
      </c>
      <c r="U183" s="59">
        <f t="shared" si="195"/>
        <v>67111310590</v>
      </c>
      <c r="V183" s="59">
        <f t="shared" si="195"/>
        <v>153908387937</v>
      </c>
      <c r="W183" s="59">
        <f t="shared" si="195"/>
        <v>67111310590</v>
      </c>
      <c r="X183" s="59">
        <f t="shared" si="195"/>
        <v>0</v>
      </c>
      <c r="Y183" s="176">
        <f t="shared" si="168"/>
        <v>1</v>
      </c>
      <c r="Z183" s="176">
        <f t="shared" si="169"/>
        <v>0.30364402375565458</v>
      </c>
      <c r="AA183" s="176">
        <f t="shared" si="170"/>
        <v>0.30364402375565458</v>
      </c>
      <c r="AB183" s="176">
        <f t="shared" si="177"/>
        <v>0.30364402375565458</v>
      </c>
      <c r="AC183" s="177">
        <f t="shared" si="187"/>
        <v>1</v>
      </c>
    </row>
    <row r="184" spans="1:29" ht="74.25" customHeight="1" x14ac:dyDescent="0.25">
      <c r="A184" s="113" t="s">
        <v>512</v>
      </c>
      <c r="B184" s="32" t="s">
        <v>37</v>
      </c>
      <c r="C184" s="32">
        <v>10</v>
      </c>
      <c r="D184" s="32" t="s">
        <v>38</v>
      </c>
      <c r="E184" s="39" t="s">
        <v>257</v>
      </c>
      <c r="F184" s="59">
        <f t="shared" si="194"/>
        <v>221019698527</v>
      </c>
      <c r="G184" s="59">
        <f t="shared" si="194"/>
        <v>0</v>
      </c>
      <c r="H184" s="59">
        <f t="shared" si="194"/>
        <v>0</v>
      </c>
      <c r="I184" s="59">
        <f t="shared" si="194"/>
        <v>0</v>
      </c>
      <c r="J184" s="59">
        <f t="shared" si="194"/>
        <v>0</v>
      </c>
      <c r="K184" s="59">
        <f t="shared" si="194"/>
        <v>0</v>
      </c>
      <c r="L184" s="59">
        <f t="shared" si="164"/>
        <v>0</v>
      </c>
      <c r="M184" s="59">
        <f>+M185</f>
        <v>221019698527</v>
      </c>
      <c r="N184" s="323">
        <f t="shared" si="165"/>
        <v>2.7700148862183128E-2</v>
      </c>
      <c r="O184" s="59">
        <f t="shared" si="195"/>
        <v>0</v>
      </c>
      <c r="P184" s="59">
        <f t="shared" si="195"/>
        <v>221019698527</v>
      </c>
      <c r="Q184" s="59">
        <f t="shared" si="195"/>
        <v>0</v>
      </c>
      <c r="R184" s="59">
        <f t="shared" si="195"/>
        <v>221019698527</v>
      </c>
      <c r="S184" s="59">
        <f t="shared" si="195"/>
        <v>0</v>
      </c>
      <c r="T184" s="59">
        <f t="shared" si="195"/>
        <v>0</v>
      </c>
      <c r="U184" s="59">
        <f t="shared" si="195"/>
        <v>67111310590</v>
      </c>
      <c r="V184" s="59">
        <f t="shared" si="195"/>
        <v>153908387937</v>
      </c>
      <c r="W184" s="59">
        <f t="shared" si="195"/>
        <v>67111310590</v>
      </c>
      <c r="X184" s="59">
        <f t="shared" si="195"/>
        <v>0</v>
      </c>
      <c r="Y184" s="176">
        <f t="shared" si="168"/>
        <v>1</v>
      </c>
      <c r="Z184" s="176">
        <f t="shared" si="169"/>
        <v>0.30364402375565458</v>
      </c>
      <c r="AA184" s="176">
        <f t="shared" si="170"/>
        <v>0.30364402375565458</v>
      </c>
      <c r="AB184" s="176">
        <f t="shared" si="177"/>
        <v>0.30364402375565458</v>
      </c>
      <c r="AC184" s="177">
        <f t="shared" si="187"/>
        <v>1</v>
      </c>
    </row>
    <row r="185" spans="1:29" ht="42" customHeight="1" x14ac:dyDescent="0.25">
      <c r="A185" s="113" t="s">
        <v>513</v>
      </c>
      <c r="B185" s="32" t="s">
        <v>37</v>
      </c>
      <c r="C185" s="32">
        <v>10</v>
      </c>
      <c r="D185" s="32" t="s">
        <v>38</v>
      </c>
      <c r="E185" s="39" t="s">
        <v>455</v>
      </c>
      <c r="F185" s="59">
        <f t="shared" si="194"/>
        <v>221019698527</v>
      </c>
      <c r="G185" s="59">
        <f t="shared" si="194"/>
        <v>0</v>
      </c>
      <c r="H185" s="59">
        <f t="shared" si="194"/>
        <v>0</v>
      </c>
      <c r="I185" s="59">
        <f t="shared" si="194"/>
        <v>0</v>
      </c>
      <c r="J185" s="59">
        <f t="shared" si="194"/>
        <v>0</v>
      </c>
      <c r="K185" s="59">
        <f t="shared" si="194"/>
        <v>0</v>
      </c>
      <c r="L185" s="59">
        <f t="shared" si="164"/>
        <v>0</v>
      </c>
      <c r="M185" s="59">
        <f>+M186</f>
        <v>221019698527</v>
      </c>
      <c r="N185" s="323">
        <f t="shared" si="165"/>
        <v>2.7700148862183128E-2</v>
      </c>
      <c r="O185" s="59">
        <f t="shared" si="195"/>
        <v>0</v>
      </c>
      <c r="P185" s="59">
        <f t="shared" si="195"/>
        <v>221019698527</v>
      </c>
      <c r="Q185" s="59">
        <f t="shared" si="195"/>
        <v>0</v>
      </c>
      <c r="R185" s="59">
        <f t="shared" si="195"/>
        <v>221019698527</v>
      </c>
      <c r="S185" s="59">
        <f t="shared" si="195"/>
        <v>0</v>
      </c>
      <c r="T185" s="59">
        <f t="shared" si="195"/>
        <v>0</v>
      </c>
      <c r="U185" s="59">
        <f t="shared" si="195"/>
        <v>67111310590</v>
      </c>
      <c r="V185" s="59">
        <f t="shared" si="195"/>
        <v>153908387937</v>
      </c>
      <c r="W185" s="59">
        <f t="shared" si="195"/>
        <v>67111310590</v>
      </c>
      <c r="X185" s="59">
        <f t="shared" si="195"/>
        <v>0</v>
      </c>
      <c r="Y185" s="176">
        <f t="shared" si="168"/>
        <v>1</v>
      </c>
      <c r="Z185" s="176">
        <f t="shared" si="169"/>
        <v>0.30364402375565458</v>
      </c>
      <c r="AA185" s="176">
        <f t="shared" si="170"/>
        <v>0.30364402375565458</v>
      </c>
      <c r="AB185" s="176">
        <f t="shared" ref="AB185:AB216" si="196">+U185/R185</f>
        <v>0.30364402375565458</v>
      </c>
      <c r="AC185" s="177">
        <f t="shared" si="187"/>
        <v>1</v>
      </c>
    </row>
    <row r="186" spans="1:29" ht="42" customHeight="1" x14ac:dyDescent="0.25">
      <c r="A186" s="114" t="s">
        <v>514</v>
      </c>
      <c r="B186" s="43" t="s">
        <v>37</v>
      </c>
      <c r="C186" s="43">
        <v>10</v>
      </c>
      <c r="D186" s="43" t="s">
        <v>38</v>
      </c>
      <c r="E186" s="44" t="s">
        <v>268</v>
      </c>
      <c r="F186" s="45">
        <v>221019698527</v>
      </c>
      <c r="G186" s="45">
        <v>0</v>
      </c>
      <c r="H186" s="45">
        <v>0</v>
      </c>
      <c r="I186" s="45">
        <v>0</v>
      </c>
      <c r="J186" s="45">
        <v>0</v>
      </c>
      <c r="K186" s="45">
        <v>0</v>
      </c>
      <c r="L186" s="45">
        <f t="shared" si="164"/>
        <v>0</v>
      </c>
      <c r="M186" s="46">
        <f>+F186+L186</f>
        <v>221019698527</v>
      </c>
      <c r="N186" s="86">
        <f t="shared" si="165"/>
        <v>2.7700148862183128E-2</v>
      </c>
      <c r="O186" s="45">
        <v>0</v>
      </c>
      <c r="P186" s="45">
        <v>221019698527</v>
      </c>
      <c r="Q186" s="45">
        <f>M186-P186</f>
        <v>0</v>
      </c>
      <c r="R186" s="45">
        <v>221019698527</v>
      </c>
      <c r="S186" s="45">
        <f>+M186-R186</f>
        <v>0</v>
      </c>
      <c r="T186" s="45">
        <f>P186-R186</f>
        <v>0</v>
      </c>
      <c r="U186" s="45">
        <v>67111310590</v>
      </c>
      <c r="V186" s="45">
        <f>+R186-U186</f>
        <v>153908387937</v>
      </c>
      <c r="W186" s="45">
        <v>67111310590</v>
      </c>
      <c r="X186" s="48">
        <f>+U186-W186</f>
        <v>0</v>
      </c>
      <c r="Y186" s="54">
        <f t="shared" si="168"/>
        <v>1</v>
      </c>
      <c r="Z186" s="54">
        <f t="shared" si="169"/>
        <v>0.30364402375565458</v>
      </c>
      <c r="AA186" s="54">
        <f t="shared" si="170"/>
        <v>0.30364402375565458</v>
      </c>
      <c r="AB186" s="54">
        <f t="shared" si="196"/>
        <v>0.30364402375565458</v>
      </c>
      <c r="AC186" s="178">
        <f t="shared" si="187"/>
        <v>1</v>
      </c>
    </row>
    <row r="187" spans="1:29" ht="63" customHeight="1" x14ac:dyDescent="0.25">
      <c r="A187" s="113" t="s">
        <v>515</v>
      </c>
      <c r="B187" s="32" t="s">
        <v>37</v>
      </c>
      <c r="C187" s="32">
        <v>10</v>
      </c>
      <c r="D187" s="32" t="s">
        <v>38</v>
      </c>
      <c r="E187" s="39" t="s">
        <v>516</v>
      </c>
      <c r="F187" s="59">
        <f t="shared" ref="F187:K189" si="197">+F188</f>
        <v>185800340558</v>
      </c>
      <c r="G187" s="59">
        <f t="shared" si="197"/>
        <v>0</v>
      </c>
      <c r="H187" s="59">
        <f t="shared" si="197"/>
        <v>0</v>
      </c>
      <c r="I187" s="59">
        <f t="shared" si="197"/>
        <v>0</v>
      </c>
      <c r="J187" s="59">
        <f t="shared" si="197"/>
        <v>0</v>
      </c>
      <c r="K187" s="59">
        <f t="shared" si="197"/>
        <v>0</v>
      </c>
      <c r="L187" s="59">
        <f t="shared" si="164"/>
        <v>0</v>
      </c>
      <c r="M187" s="59">
        <f>+M188</f>
        <v>185800340558</v>
      </c>
      <c r="N187" s="323">
        <f t="shared" si="165"/>
        <v>2.328614655798291E-2</v>
      </c>
      <c r="O187" s="59">
        <f t="shared" ref="O187:X189" si="198">+O188</f>
        <v>0</v>
      </c>
      <c r="P187" s="59">
        <f t="shared" si="198"/>
        <v>185800340558</v>
      </c>
      <c r="Q187" s="59">
        <f t="shared" si="198"/>
        <v>0</v>
      </c>
      <c r="R187" s="59">
        <f t="shared" si="198"/>
        <v>185800340558</v>
      </c>
      <c r="S187" s="59">
        <f t="shared" si="198"/>
        <v>0</v>
      </c>
      <c r="T187" s="59">
        <f t="shared" si="198"/>
        <v>0</v>
      </c>
      <c r="U187" s="59">
        <f t="shared" si="198"/>
        <v>65349904177</v>
      </c>
      <c r="V187" s="59">
        <f t="shared" si="198"/>
        <v>120450436381</v>
      </c>
      <c r="W187" s="59">
        <f t="shared" si="198"/>
        <v>65349904177</v>
      </c>
      <c r="X187" s="59">
        <f t="shared" si="198"/>
        <v>0</v>
      </c>
      <c r="Y187" s="176">
        <f t="shared" si="168"/>
        <v>1</v>
      </c>
      <c r="Z187" s="176">
        <f t="shared" si="169"/>
        <v>0.35172112161226193</v>
      </c>
      <c r="AA187" s="176">
        <f t="shared" si="170"/>
        <v>0.35172112161226193</v>
      </c>
      <c r="AB187" s="176">
        <f t="shared" si="196"/>
        <v>0.35172112161226193</v>
      </c>
      <c r="AC187" s="177">
        <f t="shared" si="187"/>
        <v>1</v>
      </c>
    </row>
    <row r="188" spans="1:29" ht="76.5" customHeight="1" x14ac:dyDescent="0.25">
      <c r="A188" s="113" t="s">
        <v>517</v>
      </c>
      <c r="B188" s="32" t="s">
        <v>37</v>
      </c>
      <c r="C188" s="32">
        <v>10</v>
      </c>
      <c r="D188" s="32" t="s">
        <v>38</v>
      </c>
      <c r="E188" s="39" t="s">
        <v>257</v>
      </c>
      <c r="F188" s="59">
        <f t="shared" si="197"/>
        <v>185800340558</v>
      </c>
      <c r="G188" s="59">
        <f t="shared" si="197"/>
        <v>0</v>
      </c>
      <c r="H188" s="59">
        <f t="shared" si="197"/>
        <v>0</v>
      </c>
      <c r="I188" s="59">
        <f t="shared" si="197"/>
        <v>0</v>
      </c>
      <c r="J188" s="59">
        <f t="shared" si="197"/>
        <v>0</v>
      </c>
      <c r="K188" s="59">
        <f t="shared" si="197"/>
        <v>0</v>
      </c>
      <c r="L188" s="59">
        <f t="shared" si="164"/>
        <v>0</v>
      </c>
      <c r="M188" s="59">
        <f>+M189</f>
        <v>185800340558</v>
      </c>
      <c r="N188" s="323">
        <f t="shared" si="165"/>
        <v>2.328614655798291E-2</v>
      </c>
      <c r="O188" s="59">
        <f t="shared" si="198"/>
        <v>0</v>
      </c>
      <c r="P188" s="59">
        <f t="shared" si="198"/>
        <v>185800340558</v>
      </c>
      <c r="Q188" s="59">
        <f t="shared" si="198"/>
        <v>0</v>
      </c>
      <c r="R188" s="59">
        <f t="shared" si="198"/>
        <v>185800340558</v>
      </c>
      <c r="S188" s="59">
        <f t="shared" si="198"/>
        <v>0</v>
      </c>
      <c r="T188" s="59">
        <f t="shared" si="198"/>
        <v>0</v>
      </c>
      <c r="U188" s="59">
        <f t="shared" si="198"/>
        <v>65349904177</v>
      </c>
      <c r="V188" s="59">
        <f t="shared" si="198"/>
        <v>120450436381</v>
      </c>
      <c r="W188" s="59">
        <f t="shared" si="198"/>
        <v>65349904177</v>
      </c>
      <c r="X188" s="59">
        <f t="shared" si="198"/>
        <v>0</v>
      </c>
      <c r="Y188" s="176">
        <f t="shared" si="168"/>
        <v>1</v>
      </c>
      <c r="Z188" s="176">
        <f t="shared" si="169"/>
        <v>0.35172112161226193</v>
      </c>
      <c r="AA188" s="176">
        <f t="shared" si="170"/>
        <v>0.35172112161226193</v>
      </c>
      <c r="AB188" s="176">
        <f t="shared" si="196"/>
        <v>0.35172112161226193</v>
      </c>
      <c r="AC188" s="177">
        <f t="shared" si="187"/>
        <v>1</v>
      </c>
    </row>
    <row r="189" spans="1:29" ht="42" customHeight="1" x14ac:dyDescent="0.25">
      <c r="A189" s="113" t="s">
        <v>518</v>
      </c>
      <c r="B189" s="32" t="s">
        <v>37</v>
      </c>
      <c r="C189" s="32">
        <v>10</v>
      </c>
      <c r="D189" s="32" t="s">
        <v>38</v>
      </c>
      <c r="E189" s="39" t="s">
        <v>455</v>
      </c>
      <c r="F189" s="59">
        <f t="shared" si="197"/>
        <v>185800340558</v>
      </c>
      <c r="G189" s="59">
        <f t="shared" si="197"/>
        <v>0</v>
      </c>
      <c r="H189" s="59">
        <f t="shared" si="197"/>
        <v>0</v>
      </c>
      <c r="I189" s="59">
        <f t="shared" si="197"/>
        <v>0</v>
      </c>
      <c r="J189" s="59">
        <f t="shared" si="197"/>
        <v>0</v>
      </c>
      <c r="K189" s="59">
        <f t="shared" si="197"/>
        <v>0</v>
      </c>
      <c r="L189" s="59">
        <f t="shared" si="164"/>
        <v>0</v>
      </c>
      <c r="M189" s="59">
        <f>+M190</f>
        <v>185800340558</v>
      </c>
      <c r="N189" s="323">
        <f t="shared" si="165"/>
        <v>2.328614655798291E-2</v>
      </c>
      <c r="O189" s="59">
        <f t="shared" si="198"/>
        <v>0</v>
      </c>
      <c r="P189" s="59">
        <f t="shared" si="198"/>
        <v>185800340558</v>
      </c>
      <c r="Q189" s="59">
        <f t="shared" si="198"/>
        <v>0</v>
      </c>
      <c r="R189" s="59">
        <f t="shared" si="198"/>
        <v>185800340558</v>
      </c>
      <c r="S189" s="59">
        <f t="shared" si="198"/>
        <v>0</v>
      </c>
      <c r="T189" s="59">
        <f t="shared" si="198"/>
        <v>0</v>
      </c>
      <c r="U189" s="59">
        <f t="shared" si="198"/>
        <v>65349904177</v>
      </c>
      <c r="V189" s="59">
        <f t="shared" si="198"/>
        <v>120450436381</v>
      </c>
      <c r="W189" s="59">
        <f t="shared" si="198"/>
        <v>65349904177</v>
      </c>
      <c r="X189" s="59">
        <f t="shared" si="198"/>
        <v>0</v>
      </c>
      <c r="Y189" s="176">
        <f t="shared" si="168"/>
        <v>1</v>
      </c>
      <c r="Z189" s="176">
        <f t="shared" si="169"/>
        <v>0.35172112161226193</v>
      </c>
      <c r="AA189" s="176">
        <f t="shared" si="170"/>
        <v>0.35172112161226193</v>
      </c>
      <c r="AB189" s="176">
        <f t="shared" si="196"/>
        <v>0.35172112161226193</v>
      </c>
      <c r="AC189" s="177">
        <f t="shared" si="187"/>
        <v>1</v>
      </c>
    </row>
    <row r="190" spans="1:29" ht="42" customHeight="1" x14ac:dyDescent="0.25">
      <c r="A190" s="114" t="s">
        <v>519</v>
      </c>
      <c r="B190" s="124" t="s">
        <v>37</v>
      </c>
      <c r="C190" s="43">
        <v>10</v>
      </c>
      <c r="D190" s="43" t="s">
        <v>38</v>
      </c>
      <c r="E190" s="44" t="s">
        <v>268</v>
      </c>
      <c r="F190" s="45">
        <v>185800340558</v>
      </c>
      <c r="G190" s="45">
        <v>0</v>
      </c>
      <c r="H190" s="45">
        <v>0</v>
      </c>
      <c r="I190" s="45">
        <v>0</v>
      </c>
      <c r="J190" s="45">
        <v>0</v>
      </c>
      <c r="K190" s="45">
        <v>0</v>
      </c>
      <c r="L190" s="45">
        <f t="shared" si="164"/>
        <v>0</v>
      </c>
      <c r="M190" s="46">
        <f>+F190+L190</f>
        <v>185800340558</v>
      </c>
      <c r="N190" s="86">
        <f t="shared" si="165"/>
        <v>2.328614655798291E-2</v>
      </c>
      <c r="O190" s="45">
        <v>0</v>
      </c>
      <c r="P190" s="45">
        <v>185800340558</v>
      </c>
      <c r="Q190" s="45">
        <f>M190-P190</f>
        <v>0</v>
      </c>
      <c r="R190" s="45">
        <v>185800340558</v>
      </c>
      <c r="S190" s="45">
        <f>+M190-R190</f>
        <v>0</v>
      </c>
      <c r="T190" s="45">
        <f>P190-R190</f>
        <v>0</v>
      </c>
      <c r="U190" s="45">
        <v>65349904177</v>
      </c>
      <c r="V190" s="45">
        <f>+R190-U190</f>
        <v>120450436381</v>
      </c>
      <c r="W190" s="45">
        <v>65349904177</v>
      </c>
      <c r="X190" s="48">
        <f>+U190-W190</f>
        <v>0</v>
      </c>
      <c r="Y190" s="54">
        <f t="shared" si="168"/>
        <v>1</v>
      </c>
      <c r="Z190" s="54">
        <f t="shared" si="169"/>
        <v>0.35172112161226193</v>
      </c>
      <c r="AA190" s="54">
        <f t="shared" si="170"/>
        <v>0.35172112161226193</v>
      </c>
      <c r="AB190" s="54">
        <f t="shared" si="196"/>
        <v>0.35172112161226193</v>
      </c>
      <c r="AC190" s="178">
        <f t="shared" si="187"/>
        <v>1</v>
      </c>
    </row>
    <row r="191" spans="1:29" ht="81" customHeight="1" x14ac:dyDescent="0.25">
      <c r="A191" s="113" t="s">
        <v>520</v>
      </c>
      <c r="B191" s="32" t="s">
        <v>37</v>
      </c>
      <c r="C191" s="32">
        <v>10</v>
      </c>
      <c r="D191" s="32" t="s">
        <v>38</v>
      </c>
      <c r="E191" s="39" t="s">
        <v>521</v>
      </c>
      <c r="F191" s="59">
        <f t="shared" ref="F191:K193" si="199">+F192</f>
        <v>287710998062</v>
      </c>
      <c r="G191" s="59">
        <f t="shared" si="199"/>
        <v>0</v>
      </c>
      <c r="H191" s="59">
        <f t="shared" si="199"/>
        <v>0</v>
      </c>
      <c r="I191" s="59">
        <f t="shared" si="199"/>
        <v>0</v>
      </c>
      <c r="J191" s="59">
        <f t="shared" si="199"/>
        <v>0</v>
      </c>
      <c r="K191" s="59">
        <f t="shared" si="199"/>
        <v>0</v>
      </c>
      <c r="L191" s="59">
        <f t="shared" si="164"/>
        <v>0</v>
      </c>
      <c r="M191" s="59">
        <f>+M192</f>
        <v>287710998062</v>
      </c>
      <c r="N191" s="323">
        <f t="shared" si="165"/>
        <v>3.6058494010800142E-2</v>
      </c>
      <c r="O191" s="59">
        <f t="shared" ref="O191:X193" si="200">+O192</f>
        <v>0</v>
      </c>
      <c r="P191" s="59">
        <f t="shared" si="200"/>
        <v>287710998062</v>
      </c>
      <c r="Q191" s="59">
        <f t="shared" si="200"/>
        <v>0</v>
      </c>
      <c r="R191" s="59">
        <f t="shared" si="200"/>
        <v>287710998062</v>
      </c>
      <c r="S191" s="59">
        <f t="shared" si="200"/>
        <v>0</v>
      </c>
      <c r="T191" s="59">
        <f t="shared" si="200"/>
        <v>0</v>
      </c>
      <c r="U191" s="59">
        <f t="shared" si="200"/>
        <v>125576980029</v>
      </c>
      <c r="V191" s="59">
        <f t="shared" si="200"/>
        <v>162134018033</v>
      </c>
      <c r="W191" s="59">
        <f t="shared" si="200"/>
        <v>125576980029</v>
      </c>
      <c r="X191" s="59">
        <f t="shared" si="200"/>
        <v>0</v>
      </c>
      <c r="Y191" s="176">
        <f t="shared" si="168"/>
        <v>1</v>
      </c>
      <c r="Z191" s="176">
        <f t="shared" si="169"/>
        <v>0.43646916827954874</v>
      </c>
      <c r="AA191" s="176">
        <f t="shared" si="170"/>
        <v>0.43646916827954874</v>
      </c>
      <c r="AB191" s="176">
        <f t="shared" si="196"/>
        <v>0.43646916827954874</v>
      </c>
      <c r="AC191" s="177">
        <f t="shared" si="187"/>
        <v>1</v>
      </c>
    </row>
    <row r="192" spans="1:29" ht="81" customHeight="1" x14ac:dyDescent="0.25">
      <c r="A192" s="113" t="s">
        <v>522</v>
      </c>
      <c r="B192" s="32" t="s">
        <v>37</v>
      </c>
      <c r="C192" s="32">
        <v>10</v>
      </c>
      <c r="D192" s="32" t="s">
        <v>38</v>
      </c>
      <c r="E192" s="39" t="s">
        <v>257</v>
      </c>
      <c r="F192" s="59">
        <f t="shared" si="199"/>
        <v>287710998062</v>
      </c>
      <c r="G192" s="59">
        <f t="shared" si="199"/>
        <v>0</v>
      </c>
      <c r="H192" s="59">
        <f t="shared" si="199"/>
        <v>0</v>
      </c>
      <c r="I192" s="59">
        <f t="shared" si="199"/>
        <v>0</v>
      </c>
      <c r="J192" s="59">
        <f t="shared" si="199"/>
        <v>0</v>
      </c>
      <c r="K192" s="59">
        <f t="shared" si="199"/>
        <v>0</v>
      </c>
      <c r="L192" s="59">
        <f t="shared" si="164"/>
        <v>0</v>
      </c>
      <c r="M192" s="59">
        <f>+M193</f>
        <v>287710998062</v>
      </c>
      <c r="N192" s="323">
        <f t="shared" si="165"/>
        <v>3.6058494010800142E-2</v>
      </c>
      <c r="O192" s="59">
        <f t="shared" si="200"/>
        <v>0</v>
      </c>
      <c r="P192" s="59">
        <f t="shared" si="200"/>
        <v>287710998062</v>
      </c>
      <c r="Q192" s="59">
        <f t="shared" si="200"/>
        <v>0</v>
      </c>
      <c r="R192" s="59">
        <f t="shared" si="200"/>
        <v>287710998062</v>
      </c>
      <c r="S192" s="59">
        <f t="shared" si="200"/>
        <v>0</v>
      </c>
      <c r="T192" s="59">
        <f t="shared" si="200"/>
        <v>0</v>
      </c>
      <c r="U192" s="59">
        <f t="shared" si="200"/>
        <v>125576980029</v>
      </c>
      <c r="V192" s="59">
        <f t="shared" si="200"/>
        <v>162134018033</v>
      </c>
      <c r="W192" s="59">
        <f t="shared" si="200"/>
        <v>125576980029</v>
      </c>
      <c r="X192" s="59">
        <f t="shared" si="200"/>
        <v>0</v>
      </c>
      <c r="Y192" s="176">
        <f t="shared" si="168"/>
        <v>1</v>
      </c>
      <c r="Z192" s="176">
        <f t="shared" si="169"/>
        <v>0.43646916827954874</v>
      </c>
      <c r="AA192" s="176">
        <f t="shared" si="170"/>
        <v>0.43646916827954874</v>
      </c>
      <c r="AB192" s="176">
        <f t="shared" si="196"/>
        <v>0.43646916827954874</v>
      </c>
      <c r="AC192" s="177">
        <f t="shared" si="187"/>
        <v>1</v>
      </c>
    </row>
    <row r="193" spans="1:29" ht="42" customHeight="1" x14ac:dyDescent="0.25">
      <c r="A193" s="113" t="s">
        <v>523</v>
      </c>
      <c r="B193" s="32" t="s">
        <v>37</v>
      </c>
      <c r="C193" s="32">
        <v>10</v>
      </c>
      <c r="D193" s="32" t="s">
        <v>38</v>
      </c>
      <c r="E193" s="39" t="s">
        <v>455</v>
      </c>
      <c r="F193" s="59">
        <f t="shared" si="199"/>
        <v>287710998062</v>
      </c>
      <c r="G193" s="59">
        <f t="shared" si="199"/>
        <v>0</v>
      </c>
      <c r="H193" s="59">
        <f t="shared" si="199"/>
        <v>0</v>
      </c>
      <c r="I193" s="59">
        <f t="shared" si="199"/>
        <v>0</v>
      </c>
      <c r="J193" s="59">
        <f t="shared" si="199"/>
        <v>0</v>
      </c>
      <c r="K193" s="59">
        <f t="shared" si="199"/>
        <v>0</v>
      </c>
      <c r="L193" s="59">
        <f t="shared" si="164"/>
        <v>0</v>
      </c>
      <c r="M193" s="59">
        <f>+M194</f>
        <v>287710998062</v>
      </c>
      <c r="N193" s="323">
        <f t="shared" si="165"/>
        <v>3.6058494010800142E-2</v>
      </c>
      <c r="O193" s="59">
        <f t="shared" si="200"/>
        <v>0</v>
      </c>
      <c r="P193" s="59">
        <f t="shared" si="200"/>
        <v>287710998062</v>
      </c>
      <c r="Q193" s="59">
        <f t="shared" si="200"/>
        <v>0</v>
      </c>
      <c r="R193" s="59">
        <f t="shared" si="200"/>
        <v>287710998062</v>
      </c>
      <c r="S193" s="59">
        <f t="shared" si="200"/>
        <v>0</v>
      </c>
      <c r="T193" s="59">
        <f t="shared" si="200"/>
        <v>0</v>
      </c>
      <c r="U193" s="59">
        <f t="shared" si="200"/>
        <v>125576980029</v>
      </c>
      <c r="V193" s="59">
        <f t="shared" si="200"/>
        <v>162134018033</v>
      </c>
      <c r="W193" s="59">
        <f t="shared" si="200"/>
        <v>125576980029</v>
      </c>
      <c r="X193" s="59">
        <f t="shared" si="200"/>
        <v>0</v>
      </c>
      <c r="Y193" s="176">
        <f t="shared" si="168"/>
        <v>1</v>
      </c>
      <c r="Z193" s="176">
        <f t="shared" si="169"/>
        <v>0.43646916827954874</v>
      </c>
      <c r="AA193" s="176">
        <f t="shared" si="170"/>
        <v>0.43646916827954874</v>
      </c>
      <c r="AB193" s="176">
        <f t="shared" si="196"/>
        <v>0.43646916827954874</v>
      </c>
      <c r="AC193" s="177">
        <f t="shared" si="187"/>
        <v>1</v>
      </c>
    </row>
    <row r="194" spans="1:29" ht="42" customHeight="1" x14ac:dyDescent="0.25">
      <c r="A194" s="114" t="s">
        <v>524</v>
      </c>
      <c r="B194" s="43" t="s">
        <v>37</v>
      </c>
      <c r="C194" s="43">
        <v>10</v>
      </c>
      <c r="D194" s="43" t="s">
        <v>38</v>
      </c>
      <c r="E194" s="44" t="s">
        <v>268</v>
      </c>
      <c r="F194" s="45">
        <v>287710998062</v>
      </c>
      <c r="G194" s="45">
        <v>0</v>
      </c>
      <c r="H194" s="45">
        <v>0</v>
      </c>
      <c r="I194" s="45">
        <v>0</v>
      </c>
      <c r="J194" s="45">
        <v>0</v>
      </c>
      <c r="K194" s="45">
        <v>0</v>
      </c>
      <c r="L194" s="45">
        <f t="shared" si="164"/>
        <v>0</v>
      </c>
      <c r="M194" s="46">
        <f>+F194+L194</f>
        <v>287710998062</v>
      </c>
      <c r="N194" s="86">
        <f t="shared" si="165"/>
        <v>3.6058494010800142E-2</v>
      </c>
      <c r="O194" s="45">
        <v>0</v>
      </c>
      <c r="P194" s="45">
        <v>287710998062</v>
      </c>
      <c r="Q194" s="45">
        <f>M194-P194</f>
        <v>0</v>
      </c>
      <c r="R194" s="45">
        <v>287710998062</v>
      </c>
      <c r="S194" s="45">
        <f>+M194-R194</f>
        <v>0</v>
      </c>
      <c r="T194" s="45">
        <f>P194-R194</f>
        <v>0</v>
      </c>
      <c r="U194" s="45">
        <v>125576980029</v>
      </c>
      <c r="V194" s="45">
        <f>+R194-U194</f>
        <v>162134018033</v>
      </c>
      <c r="W194" s="45">
        <v>125576980029</v>
      </c>
      <c r="X194" s="48">
        <f>+U194-W194</f>
        <v>0</v>
      </c>
      <c r="Y194" s="54">
        <f t="shared" si="168"/>
        <v>1</v>
      </c>
      <c r="Z194" s="54">
        <f t="shared" si="169"/>
        <v>0.43646916827954874</v>
      </c>
      <c r="AA194" s="54">
        <f t="shared" si="170"/>
        <v>0.43646916827954874</v>
      </c>
      <c r="AB194" s="54">
        <f t="shared" si="196"/>
        <v>0.43646916827954874</v>
      </c>
      <c r="AC194" s="178">
        <f t="shared" si="187"/>
        <v>1</v>
      </c>
    </row>
    <row r="195" spans="1:29" ht="78.75" customHeight="1" x14ac:dyDescent="0.25">
      <c r="A195" s="113" t="s">
        <v>525</v>
      </c>
      <c r="B195" s="32" t="s">
        <v>37</v>
      </c>
      <c r="C195" s="32">
        <v>10</v>
      </c>
      <c r="D195" s="32" t="s">
        <v>38</v>
      </c>
      <c r="E195" s="39" t="s">
        <v>526</v>
      </c>
      <c r="F195" s="59">
        <f t="shared" ref="F195:K197" si="201">+F196</f>
        <v>346789396196</v>
      </c>
      <c r="G195" s="59">
        <f t="shared" si="201"/>
        <v>0</v>
      </c>
      <c r="H195" s="59">
        <f t="shared" si="201"/>
        <v>0</v>
      </c>
      <c r="I195" s="59">
        <f t="shared" si="201"/>
        <v>0</v>
      </c>
      <c r="J195" s="59">
        <f t="shared" si="201"/>
        <v>0</v>
      </c>
      <c r="K195" s="59">
        <f t="shared" si="201"/>
        <v>0</v>
      </c>
      <c r="L195" s="59">
        <f t="shared" si="164"/>
        <v>0</v>
      </c>
      <c r="M195" s="59">
        <f>+M196</f>
        <v>346789396196</v>
      </c>
      <c r="N195" s="323">
        <f t="shared" si="165"/>
        <v>4.3462722836364334E-2</v>
      </c>
      <c r="O195" s="59">
        <f t="shared" ref="O195:X197" si="202">+O196</f>
        <v>0</v>
      </c>
      <c r="P195" s="59">
        <f t="shared" si="202"/>
        <v>346789396196</v>
      </c>
      <c r="Q195" s="59">
        <f t="shared" si="202"/>
        <v>0</v>
      </c>
      <c r="R195" s="59">
        <f t="shared" si="202"/>
        <v>346789396196</v>
      </c>
      <c r="S195" s="59">
        <f t="shared" si="202"/>
        <v>0</v>
      </c>
      <c r="T195" s="59">
        <f t="shared" si="202"/>
        <v>0</v>
      </c>
      <c r="U195" s="59">
        <f t="shared" si="202"/>
        <v>116840067369</v>
      </c>
      <c r="V195" s="59">
        <f t="shared" si="202"/>
        <v>229949328827</v>
      </c>
      <c r="W195" s="59">
        <f t="shared" si="202"/>
        <v>116840067369</v>
      </c>
      <c r="X195" s="59">
        <f t="shared" si="202"/>
        <v>0</v>
      </c>
      <c r="Y195" s="176">
        <f t="shared" si="168"/>
        <v>1</v>
      </c>
      <c r="Z195" s="176">
        <f t="shared" si="169"/>
        <v>0.33691937715120851</v>
      </c>
      <c r="AA195" s="176">
        <f t="shared" si="170"/>
        <v>0.33691937715120851</v>
      </c>
      <c r="AB195" s="176">
        <f t="shared" si="196"/>
        <v>0.33691937715120851</v>
      </c>
      <c r="AC195" s="177">
        <f t="shared" si="187"/>
        <v>1</v>
      </c>
    </row>
    <row r="196" spans="1:29" ht="78.75" customHeight="1" x14ac:dyDescent="0.25">
      <c r="A196" s="113" t="s">
        <v>527</v>
      </c>
      <c r="B196" s="32" t="s">
        <v>37</v>
      </c>
      <c r="C196" s="32">
        <v>10</v>
      </c>
      <c r="D196" s="32" t="s">
        <v>38</v>
      </c>
      <c r="E196" s="39" t="s">
        <v>257</v>
      </c>
      <c r="F196" s="59">
        <f t="shared" si="201"/>
        <v>346789396196</v>
      </c>
      <c r="G196" s="59">
        <f t="shared" si="201"/>
        <v>0</v>
      </c>
      <c r="H196" s="59">
        <f t="shared" si="201"/>
        <v>0</v>
      </c>
      <c r="I196" s="59">
        <f t="shared" si="201"/>
        <v>0</v>
      </c>
      <c r="J196" s="59">
        <f t="shared" si="201"/>
        <v>0</v>
      </c>
      <c r="K196" s="59">
        <f t="shared" si="201"/>
        <v>0</v>
      </c>
      <c r="L196" s="59">
        <f t="shared" si="164"/>
        <v>0</v>
      </c>
      <c r="M196" s="59">
        <f>+M197</f>
        <v>346789396196</v>
      </c>
      <c r="N196" s="323">
        <f t="shared" si="165"/>
        <v>4.3462722836364334E-2</v>
      </c>
      <c r="O196" s="59">
        <f t="shared" si="202"/>
        <v>0</v>
      </c>
      <c r="P196" s="59">
        <f t="shared" si="202"/>
        <v>346789396196</v>
      </c>
      <c r="Q196" s="59">
        <f t="shared" si="202"/>
        <v>0</v>
      </c>
      <c r="R196" s="59">
        <f t="shared" si="202"/>
        <v>346789396196</v>
      </c>
      <c r="S196" s="59">
        <f t="shared" si="202"/>
        <v>0</v>
      </c>
      <c r="T196" s="59">
        <f t="shared" si="202"/>
        <v>0</v>
      </c>
      <c r="U196" s="59">
        <f t="shared" si="202"/>
        <v>116840067369</v>
      </c>
      <c r="V196" s="59">
        <f t="shared" si="202"/>
        <v>229949328827</v>
      </c>
      <c r="W196" s="59">
        <f t="shared" si="202"/>
        <v>116840067369</v>
      </c>
      <c r="X196" s="59">
        <f t="shared" si="202"/>
        <v>0</v>
      </c>
      <c r="Y196" s="176">
        <f t="shared" si="168"/>
        <v>1</v>
      </c>
      <c r="Z196" s="176">
        <f t="shared" si="169"/>
        <v>0.33691937715120851</v>
      </c>
      <c r="AA196" s="176">
        <f t="shared" si="170"/>
        <v>0.33691937715120851</v>
      </c>
      <c r="AB196" s="176">
        <f t="shared" si="196"/>
        <v>0.33691937715120851</v>
      </c>
      <c r="AC196" s="177">
        <f t="shared" si="187"/>
        <v>1</v>
      </c>
    </row>
    <row r="197" spans="1:29" ht="42" customHeight="1" x14ac:dyDescent="0.25">
      <c r="A197" s="113" t="s">
        <v>528</v>
      </c>
      <c r="B197" s="32" t="s">
        <v>37</v>
      </c>
      <c r="C197" s="32">
        <v>10</v>
      </c>
      <c r="D197" s="32" t="s">
        <v>38</v>
      </c>
      <c r="E197" s="39" t="s">
        <v>455</v>
      </c>
      <c r="F197" s="59">
        <f t="shared" si="201"/>
        <v>346789396196</v>
      </c>
      <c r="G197" s="59">
        <f t="shared" si="201"/>
        <v>0</v>
      </c>
      <c r="H197" s="59">
        <f t="shared" si="201"/>
        <v>0</v>
      </c>
      <c r="I197" s="59">
        <f t="shared" si="201"/>
        <v>0</v>
      </c>
      <c r="J197" s="59">
        <f t="shared" si="201"/>
        <v>0</v>
      </c>
      <c r="K197" s="59">
        <f t="shared" si="201"/>
        <v>0</v>
      </c>
      <c r="L197" s="59">
        <f t="shared" si="164"/>
        <v>0</v>
      </c>
      <c r="M197" s="59">
        <f>+M198</f>
        <v>346789396196</v>
      </c>
      <c r="N197" s="323">
        <f t="shared" si="165"/>
        <v>4.3462722836364334E-2</v>
      </c>
      <c r="O197" s="59">
        <f t="shared" si="202"/>
        <v>0</v>
      </c>
      <c r="P197" s="59">
        <f t="shared" si="202"/>
        <v>346789396196</v>
      </c>
      <c r="Q197" s="59">
        <f t="shared" si="202"/>
        <v>0</v>
      </c>
      <c r="R197" s="59">
        <f t="shared" si="202"/>
        <v>346789396196</v>
      </c>
      <c r="S197" s="59">
        <f t="shared" si="202"/>
        <v>0</v>
      </c>
      <c r="T197" s="59">
        <f t="shared" si="202"/>
        <v>0</v>
      </c>
      <c r="U197" s="59">
        <f t="shared" si="202"/>
        <v>116840067369</v>
      </c>
      <c r="V197" s="59">
        <f t="shared" si="202"/>
        <v>229949328827</v>
      </c>
      <c r="W197" s="59">
        <f t="shared" si="202"/>
        <v>116840067369</v>
      </c>
      <c r="X197" s="59">
        <f t="shared" si="202"/>
        <v>0</v>
      </c>
      <c r="Y197" s="176">
        <f t="shared" si="168"/>
        <v>1</v>
      </c>
      <c r="Z197" s="176">
        <f t="shared" si="169"/>
        <v>0.33691937715120851</v>
      </c>
      <c r="AA197" s="176">
        <f t="shared" si="170"/>
        <v>0.33691937715120851</v>
      </c>
      <c r="AB197" s="176">
        <f t="shared" si="196"/>
        <v>0.33691937715120851</v>
      </c>
      <c r="AC197" s="177">
        <f t="shared" si="187"/>
        <v>1</v>
      </c>
    </row>
    <row r="198" spans="1:29" ht="42" customHeight="1" x14ac:dyDescent="0.25">
      <c r="A198" s="114" t="s">
        <v>529</v>
      </c>
      <c r="B198" s="43" t="s">
        <v>37</v>
      </c>
      <c r="C198" s="43">
        <v>10</v>
      </c>
      <c r="D198" s="43" t="s">
        <v>38</v>
      </c>
      <c r="E198" s="44" t="s">
        <v>268</v>
      </c>
      <c r="F198" s="45">
        <v>346789396196</v>
      </c>
      <c r="G198" s="45">
        <v>0</v>
      </c>
      <c r="H198" s="45">
        <v>0</v>
      </c>
      <c r="I198" s="45">
        <v>0</v>
      </c>
      <c r="J198" s="45">
        <v>0</v>
      </c>
      <c r="K198" s="45">
        <v>0</v>
      </c>
      <c r="L198" s="45">
        <f t="shared" si="164"/>
        <v>0</v>
      </c>
      <c r="M198" s="46">
        <f>+F198+L198</f>
        <v>346789396196</v>
      </c>
      <c r="N198" s="86">
        <f t="shared" si="165"/>
        <v>4.3462722836364334E-2</v>
      </c>
      <c r="O198" s="45">
        <v>0</v>
      </c>
      <c r="P198" s="45">
        <v>346789396196</v>
      </c>
      <c r="Q198" s="45">
        <f>M198-P198</f>
        <v>0</v>
      </c>
      <c r="R198" s="45">
        <v>346789396196</v>
      </c>
      <c r="S198" s="45">
        <f>+M198-R198</f>
        <v>0</v>
      </c>
      <c r="T198" s="45">
        <f>P198-R198</f>
        <v>0</v>
      </c>
      <c r="U198" s="45">
        <v>116840067369</v>
      </c>
      <c r="V198" s="45">
        <f>+R198-U198</f>
        <v>229949328827</v>
      </c>
      <c r="W198" s="45">
        <v>116840067369</v>
      </c>
      <c r="X198" s="48">
        <f>+U198-W198</f>
        <v>0</v>
      </c>
      <c r="Y198" s="54">
        <f t="shared" si="168"/>
        <v>1</v>
      </c>
      <c r="Z198" s="54">
        <f t="shared" si="169"/>
        <v>0.33691937715120851</v>
      </c>
      <c r="AA198" s="54">
        <f t="shared" si="170"/>
        <v>0.33691937715120851</v>
      </c>
      <c r="AB198" s="54">
        <f t="shared" si="196"/>
        <v>0.33691937715120851</v>
      </c>
      <c r="AC198" s="178">
        <f t="shared" si="187"/>
        <v>1</v>
      </c>
    </row>
    <row r="199" spans="1:29" ht="84" customHeight="1" x14ac:dyDescent="0.25">
      <c r="A199" s="113" t="s">
        <v>530</v>
      </c>
      <c r="B199" s="32" t="s">
        <v>37</v>
      </c>
      <c r="C199" s="32">
        <v>10</v>
      </c>
      <c r="D199" s="32" t="s">
        <v>38</v>
      </c>
      <c r="E199" s="39" t="s">
        <v>531</v>
      </c>
      <c r="F199" s="59">
        <f t="shared" ref="F199:K201" si="203">+F200</f>
        <v>185507978705</v>
      </c>
      <c r="G199" s="59">
        <f t="shared" si="203"/>
        <v>0</v>
      </c>
      <c r="H199" s="59">
        <f t="shared" si="203"/>
        <v>0</v>
      </c>
      <c r="I199" s="59">
        <f t="shared" si="203"/>
        <v>0</v>
      </c>
      <c r="J199" s="59">
        <f t="shared" si="203"/>
        <v>0</v>
      </c>
      <c r="K199" s="59">
        <f t="shared" si="203"/>
        <v>0</v>
      </c>
      <c r="L199" s="59">
        <f t="shared" si="164"/>
        <v>0</v>
      </c>
      <c r="M199" s="59">
        <f>+M200</f>
        <v>185507978705</v>
      </c>
      <c r="N199" s="323">
        <f t="shared" si="165"/>
        <v>2.3249505177582445E-2</v>
      </c>
      <c r="O199" s="59">
        <f t="shared" ref="O199:X201" si="204">+O200</f>
        <v>0</v>
      </c>
      <c r="P199" s="59">
        <f t="shared" si="204"/>
        <v>185507978705</v>
      </c>
      <c r="Q199" s="59">
        <f t="shared" si="204"/>
        <v>0</v>
      </c>
      <c r="R199" s="59">
        <f t="shared" si="204"/>
        <v>185507978705</v>
      </c>
      <c r="S199" s="59">
        <f t="shared" si="204"/>
        <v>0</v>
      </c>
      <c r="T199" s="59">
        <f t="shared" si="204"/>
        <v>0</v>
      </c>
      <c r="U199" s="59">
        <f t="shared" si="204"/>
        <v>79269234399</v>
      </c>
      <c r="V199" s="59">
        <f t="shared" si="204"/>
        <v>106238744306</v>
      </c>
      <c r="W199" s="59">
        <f t="shared" si="204"/>
        <v>79269234399</v>
      </c>
      <c r="X199" s="59">
        <f t="shared" si="204"/>
        <v>0</v>
      </c>
      <c r="Y199" s="176">
        <f t="shared" si="168"/>
        <v>1</v>
      </c>
      <c r="Z199" s="176">
        <f t="shared" si="169"/>
        <v>0.42730902979141488</v>
      </c>
      <c r="AA199" s="176">
        <f t="shared" si="170"/>
        <v>0.42730902979141488</v>
      </c>
      <c r="AB199" s="176">
        <f t="shared" si="196"/>
        <v>0.42730902979141488</v>
      </c>
      <c r="AC199" s="177">
        <f t="shared" ref="AC199:AC230" si="205">+W199/U199</f>
        <v>1</v>
      </c>
    </row>
    <row r="200" spans="1:29" ht="84" customHeight="1" x14ac:dyDescent="0.25">
      <c r="A200" s="113" t="s">
        <v>532</v>
      </c>
      <c r="B200" s="32" t="s">
        <v>37</v>
      </c>
      <c r="C200" s="32">
        <v>10</v>
      </c>
      <c r="D200" s="32" t="s">
        <v>38</v>
      </c>
      <c r="E200" s="39" t="s">
        <v>257</v>
      </c>
      <c r="F200" s="59">
        <f t="shared" si="203"/>
        <v>185507978705</v>
      </c>
      <c r="G200" s="59">
        <f t="shared" si="203"/>
        <v>0</v>
      </c>
      <c r="H200" s="59">
        <f t="shared" si="203"/>
        <v>0</v>
      </c>
      <c r="I200" s="59">
        <f t="shared" si="203"/>
        <v>0</v>
      </c>
      <c r="J200" s="59">
        <f t="shared" si="203"/>
        <v>0</v>
      </c>
      <c r="K200" s="59">
        <f t="shared" si="203"/>
        <v>0</v>
      </c>
      <c r="L200" s="59">
        <f t="shared" si="164"/>
        <v>0</v>
      </c>
      <c r="M200" s="59">
        <f>+M201</f>
        <v>185507978705</v>
      </c>
      <c r="N200" s="323">
        <f t="shared" si="165"/>
        <v>2.3249505177582445E-2</v>
      </c>
      <c r="O200" s="59">
        <f t="shared" si="204"/>
        <v>0</v>
      </c>
      <c r="P200" s="59">
        <f t="shared" si="204"/>
        <v>185507978705</v>
      </c>
      <c r="Q200" s="59">
        <f t="shared" si="204"/>
        <v>0</v>
      </c>
      <c r="R200" s="59">
        <f t="shared" si="204"/>
        <v>185507978705</v>
      </c>
      <c r="S200" s="59">
        <f t="shared" si="204"/>
        <v>0</v>
      </c>
      <c r="T200" s="59">
        <f t="shared" si="204"/>
        <v>0</v>
      </c>
      <c r="U200" s="59">
        <f t="shared" si="204"/>
        <v>79269234399</v>
      </c>
      <c r="V200" s="59">
        <f t="shared" si="204"/>
        <v>106238744306</v>
      </c>
      <c r="W200" s="59">
        <f t="shared" si="204"/>
        <v>79269234399</v>
      </c>
      <c r="X200" s="59">
        <f t="shared" si="204"/>
        <v>0</v>
      </c>
      <c r="Y200" s="176">
        <f t="shared" si="168"/>
        <v>1</v>
      </c>
      <c r="Z200" s="176">
        <f t="shared" si="169"/>
        <v>0.42730902979141488</v>
      </c>
      <c r="AA200" s="176">
        <f t="shared" si="170"/>
        <v>0.42730902979141488</v>
      </c>
      <c r="AB200" s="176">
        <f t="shared" si="196"/>
        <v>0.42730902979141488</v>
      </c>
      <c r="AC200" s="177">
        <f t="shared" si="205"/>
        <v>1</v>
      </c>
    </row>
    <row r="201" spans="1:29" ht="42" customHeight="1" x14ac:dyDescent="0.25">
      <c r="A201" s="113" t="s">
        <v>533</v>
      </c>
      <c r="B201" s="32" t="s">
        <v>37</v>
      </c>
      <c r="C201" s="32">
        <v>10</v>
      </c>
      <c r="D201" s="32" t="s">
        <v>38</v>
      </c>
      <c r="E201" s="39" t="s">
        <v>455</v>
      </c>
      <c r="F201" s="59">
        <f t="shared" si="203"/>
        <v>185507978705</v>
      </c>
      <c r="G201" s="59">
        <f t="shared" si="203"/>
        <v>0</v>
      </c>
      <c r="H201" s="59">
        <f t="shared" si="203"/>
        <v>0</v>
      </c>
      <c r="I201" s="59">
        <f t="shared" si="203"/>
        <v>0</v>
      </c>
      <c r="J201" s="59">
        <f t="shared" si="203"/>
        <v>0</v>
      </c>
      <c r="K201" s="59">
        <f t="shared" si="203"/>
        <v>0</v>
      </c>
      <c r="L201" s="59">
        <f t="shared" ref="L201:L264" si="206">+G201-H201-I201+J201-K201</f>
        <v>0</v>
      </c>
      <c r="M201" s="59">
        <f>+M202</f>
        <v>185507978705</v>
      </c>
      <c r="N201" s="323">
        <f t="shared" ref="N201:N264" si="207">M201/$M$311</f>
        <v>2.3249505177582445E-2</v>
      </c>
      <c r="O201" s="59">
        <f t="shared" si="204"/>
        <v>0</v>
      </c>
      <c r="P201" s="59">
        <f t="shared" si="204"/>
        <v>185507978705</v>
      </c>
      <c r="Q201" s="59">
        <f t="shared" si="204"/>
        <v>0</v>
      </c>
      <c r="R201" s="59">
        <f t="shared" si="204"/>
        <v>185507978705</v>
      </c>
      <c r="S201" s="59">
        <f t="shared" si="204"/>
        <v>0</v>
      </c>
      <c r="T201" s="59">
        <f t="shared" si="204"/>
        <v>0</v>
      </c>
      <c r="U201" s="59">
        <f t="shared" si="204"/>
        <v>79269234399</v>
      </c>
      <c r="V201" s="59">
        <f t="shared" si="204"/>
        <v>106238744306</v>
      </c>
      <c r="W201" s="59">
        <f t="shared" si="204"/>
        <v>79269234399</v>
      </c>
      <c r="X201" s="59">
        <f t="shared" si="204"/>
        <v>0</v>
      </c>
      <c r="Y201" s="176">
        <f t="shared" si="168"/>
        <v>1</v>
      </c>
      <c r="Z201" s="176">
        <f t="shared" si="169"/>
        <v>0.42730902979141488</v>
      </c>
      <c r="AA201" s="176">
        <f t="shared" si="170"/>
        <v>0.42730902979141488</v>
      </c>
      <c r="AB201" s="176">
        <f t="shared" si="196"/>
        <v>0.42730902979141488</v>
      </c>
      <c r="AC201" s="177">
        <f t="shared" si="205"/>
        <v>1</v>
      </c>
    </row>
    <row r="202" spans="1:29" ht="42" customHeight="1" x14ac:dyDescent="0.25">
      <c r="A202" s="114" t="s">
        <v>534</v>
      </c>
      <c r="B202" s="43" t="s">
        <v>37</v>
      </c>
      <c r="C202" s="43">
        <v>10</v>
      </c>
      <c r="D202" s="43" t="s">
        <v>38</v>
      </c>
      <c r="E202" s="44" t="s">
        <v>268</v>
      </c>
      <c r="F202" s="45">
        <v>185507978705</v>
      </c>
      <c r="G202" s="45">
        <v>0</v>
      </c>
      <c r="H202" s="45">
        <v>0</v>
      </c>
      <c r="I202" s="45">
        <v>0</v>
      </c>
      <c r="J202" s="45">
        <v>0</v>
      </c>
      <c r="K202" s="45">
        <v>0</v>
      </c>
      <c r="L202" s="45">
        <f t="shared" si="206"/>
        <v>0</v>
      </c>
      <c r="M202" s="46">
        <f>+F202+L202</f>
        <v>185507978705</v>
      </c>
      <c r="N202" s="86">
        <f t="shared" si="207"/>
        <v>2.3249505177582445E-2</v>
      </c>
      <c r="O202" s="45">
        <v>0</v>
      </c>
      <c r="P202" s="45">
        <v>185507978705</v>
      </c>
      <c r="Q202" s="45">
        <f>M202-P202</f>
        <v>0</v>
      </c>
      <c r="R202" s="45">
        <v>185507978705</v>
      </c>
      <c r="S202" s="45">
        <f>+M202-R202</f>
        <v>0</v>
      </c>
      <c r="T202" s="45">
        <f>P202-R202</f>
        <v>0</v>
      </c>
      <c r="U202" s="45">
        <v>79269234399</v>
      </c>
      <c r="V202" s="45">
        <f>+R202-U202</f>
        <v>106238744306</v>
      </c>
      <c r="W202" s="45">
        <v>79269234399</v>
      </c>
      <c r="X202" s="48">
        <f>+U202-W202</f>
        <v>0</v>
      </c>
      <c r="Y202" s="54">
        <f t="shared" si="168"/>
        <v>1</v>
      </c>
      <c r="Z202" s="54">
        <f t="shared" si="169"/>
        <v>0.42730902979141488</v>
      </c>
      <c r="AA202" s="54">
        <f t="shared" si="170"/>
        <v>0.42730902979141488</v>
      </c>
      <c r="AB202" s="54">
        <f t="shared" si="196"/>
        <v>0.42730902979141488</v>
      </c>
      <c r="AC202" s="178">
        <f t="shared" si="205"/>
        <v>1</v>
      </c>
    </row>
    <row r="203" spans="1:29" ht="69.75" customHeight="1" x14ac:dyDescent="0.25">
      <c r="A203" s="113" t="s">
        <v>535</v>
      </c>
      <c r="B203" s="32" t="s">
        <v>37</v>
      </c>
      <c r="C203" s="32">
        <v>10</v>
      </c>
      <c r="D203" s="32" t="s">
        <v>38</v>
      </c>
      <c r="E203" s="39" t="s">
        <v>536</v>
      </c>
      <c r="F203" s="59">
        <f t="shared" ref="F203:K205" si="208">+F204</f>
        <v>426796535893</v>
      </c>
      <c r="G203" s="59">
        <f t="shared" si="208"/>
        <v>0</v>
      </c>
      <c r="H203" s="59">
        <f t="shared" si="208"/>
        <v>0</v>
      </c>
      <c r="I203" s="59">
        <f t="shared" si="208"/>
        <v>0</v>
      </c>
      <c r="J203" s="59">
        <f t="shared" si="208"/>
        <v>0</v>
      </c>
      <c r="K203" s="59">
        <f t="shared" si="208"/>
        <v>0</v>
      </c>
      <c r="L203" s="59">
        <f t="shared" si="206"/>
        <v>0</v>
      </c>
      <c r="M203" s="59">
        <f>+M204</f>
        <v>426796535893</v>
      </c>
      <c r="N203" s="323">
        <f t="shared" si="207"/>
        <v>5.3489927173418696E-2</v>
      </c>
      <c r="O203" s="59">
        <f t="shared" ref="O203:X205" si="209">+O204</f>
        <v>0</v>
      </c>
      <c r="P203" s="59">
        <f t="shared" si="209"/>
        <v>426796535893</v>
      </c>
      <c r="Q203" s="59">
        <f t="shared" si="209"/>
        <v>0</v>
      </c>
      <c r="R203" s="59">
        <f t="shared" si="209"/>
        <v>426796535893</v>
      </c>
      <c r="S203" s="59">
        <f t="shared" si="209"/>
        <v>0</v>
      </c>
      <c r="T203" s="59">
        <f t="shared" si="209"/>
        <v>0</v>
      </c>
      <c r="U203" s="59">
        <f t="shared" si="209"/>
        <v>127100210623</v>
      </c>
      <c r="V203" s="59">
        <f t="shared" si="209"/>
        <v>299696325270</v>
      </c>
      <c r="W203" s="59">
        <f t="shared" si="209"/>
        <v>127100210623</v>
      </c>
      <c r="X203" s="59">
        <f t="shared" si="209"/>
        <v>0</v>
      </c>
      <c r="Y203" s="176">
        <f t="shared" ref="Y203:Y266" si="210">+R203/M203</f>
        <v>1</v>
      </c>
      <c r="Z203" s="176">
        <f t="shared" ref="Z203:Z266" si="211">+U203/M203</f>
        <v>0.29780047384186042</v>
      </c>
      <c r="AA203" s="176">
        <f t="shared" ref="AA203:AA266" si="212">+W203/M203</f>
        <v>0.29780047384186042</v>
      </c>
      <c r="AB203" s="176">
        <f t="shared" si="196"/>
        <v>0.29780047384186042</v>
      </c>
      <c r="AC203" s="177">
        <f t="shared" si="205"/>
        <v>1</v>
      </c>
    </row>
    <row r="204" spans="1:29" ht="81.75" customHeight="1" x14ac:dyDescent="0.25">
      <c r="A204" s="113" t="s">
        <v>537</v>
      </c>
      <c r="B204" s="32" t="s">
        <v>37</v>
      </c>
      <c r="C204" s="32">
        <v>10</v>
      </c>
      <c r="D204" s="32" t="s">
        <v>38</v>
      </c>
      <c r="E204" s="39" t="s">
        <v>257</v>
      </c>
      <c r="F204" s="59">
        <f t="shared" si="208"/>
        <v>426796535893</v>
      </c>
      <c r="G204" s="59">
        <f t="shared" si="208"/>
        <v>0</v>
      </c>
      <c r="H204" s="59">
        <f t="shared" si="208"/>
        <v>0</v>
      </c>
      <c r="I204" s="59">
        <f t="shared" si="208"/>
        <v>0</v>
      </c>
      <c r="J204" s="59">
        <f t="shared" si="208"/>
        <v>0</v>
      </c>
      <c r="K204" s="59">
        <f t="shared" si="208"/>
        <v>0</v>
      </c>
      <c r="L204" s="59">
        <f t="shared" si="206"/>
        <v>0</v>
      </c>
      <c r="M204" s="59">
        <f>+M205</f>
        <v>426796535893</v>
      </c>
      <c r="N204" s="323">
        <f t="shared" si="207"/>
        <v>5.3489927173418696E-2</v>
      </c>
      <c r="O204" s="59">
        <f t="shared" si="209"/>
        <v>0</v>
      </c>
      <c r="P204" s="59">
        <f t="shared" si="209"/>
        <v>426796535893</v>
      </c>
      <c r="Q204" s="59">
        <f t="shared" si="209"/>
        <v>0</v>
      </c>
      <c r="R204" s="59">
        <f t="shared" si="209"/>
        <v>426796535893</v>
      </c>
      <c r="S204" s="59">
        <f t="shared" si="209"/>
        <v>0</v>
      </c>
      <c r="T204" s="59">
        <f t="shared" si="209"/>
        <v>0</v>
      </c>
      <c r="U204" s="59">
        <f t="shared" si="209"/>
        <v>127100210623</v>
      </c>
      <c r="V204" s="59">
        <f t="shared" si="209"/>
        <v>299696325270</v>
      </c>
      <c r="W204" s="59">
        <f t="shared" si="209"/>
        <v>127100210623</v>
      </c>
      <c r="X204" s="59">
        <f t="shared" si="209"/>
        <v>0</v>
      </c>
      <c r="Y204" s="176">
        <f t="shared" si="210"/>
        <v>1</v>
      </c>
      <c r="Z204" s="176">
        <f t="shared" si="211"/>
        <v>0.29780047384186042</v>
      </c>
      <c r="AA204" s="176">
        <f t="shared" si="212"/>
        <v>0.29780047384186042</v>
      </c>
      <c r="AB204" s="176">
        <f t="shared" si="196"/>
        <v>0.29780047384186042</v>
      </c>
      <c r="AC204" s="177">
        <f t="shared" si="205"/>
        <v>1</v>
      </c>
    </row>
    <row r="205" spans="1:29" ht="42" customHeight="1" x14ac:dyDescent="0.25">
      <c r="A205" s="113" t="s">
        <v>538</v>
      </c>
      <c r="B205" s="32" t="s">
        <v>37</v>
      </c>
      <c r="C205" s="32">
        <v>10</v>
      </c>
      <c r="D205" s="32" t="s">
        <v>38</v>
      </c>
      <c r="E205" s="39" t="s">
        <v>455</v>
      </c>
      <c r="F205" s="59">
        <f t="shared" si="208"/>
        <v>426796535893</v>
      </c>
      <c r="G205" s="59">
        <f t="shared" si="208"/>
        <v>0</v>
      </c>
      <c r="H205" s="59">
        <f t="shared" si="208"/>
        <v>0</v>
      </c>
      <c r="I205" s="59">
        <f t="shared" si="208"/>
        <v>0</v>
      </c>
      <c r="J205" s="59">
        <f t="shared" si="208"/>
        <v>0</v>
      </c>
      <c r="K205" s="59">
        <f t="shared" si="208"/>
        <v>0</v>
      </c>
      <c r="L205" s="59">
        <f t="shared" si="206"/>
        <v>0</v>
      </c>
      <c r="M205" s="59">
        <f>+M206</f>
        <v>426796535893</v>
      </c>
      <c r="N205" s="323">
        <f t="shared" si="207"/>
        <v>5.3489927173418696E-2</v>
      </c>
      <c r="O205" s="59">
        <f t="shared" si="209"/>
        <v>0</v>
      </c>
      <c r="P205" s="59">
        <f t="shared" si="209"/>
        <v>426796535893</v>
      </c>
      <c r="Q205" s="59">
        <f t="shared" si="209"/>
        <v>0</v>
      </c>
      <c r="R205" s="59">
        <f t="shared" si="209"/>
        <v>426796535893</v>
      </c>
      <c r="S205" s="59">
        <f t="shared" si="209"/>
        <v>0</v>
      </c>
      <c r="T205" s="59">
        <f t="shared" si="209"/>
        <v>0</v>
      </c>
      <c r="U205" s="59">
        <f t="shared" si="209"/>
        <v>127100210623</v>
      </c>
      <c r="V205" s="59">
        <f t="shared" si="209"/>
        <v>299696325270</v>
      </c>
      <c r="W205" s="59">
        <f t="shared" si="209"/>
        <v>127100210623</v>
      </c>
      <c r="X205" s="59">
        <f t="shared" si="209"/>
        <v>0</v>
      </c>
      <c r="Y205" s="176">
        <f t="shared" si="210"/>
        <v>1</v>
      </c>
      <c r="Z205" s="176">
        <f t="shared" si="211"/>
        <v>0.29780047384186042</v>
      </c>
      <c r="AA205" s="176">
        <f t="shared" si="212"/>
        <v>0.29780047384186042</v>
      </c>
      <c r="AB205" s="176">
        <f t="shared" si="196"/>
        <v>0.29780047384186042</v>
      </c>
      <c r="AC205" s="177">
        <f t="shared" si="205"/>
        <v>1</v>
      </c>
    </row>
    <row r="206" spans="1:29" ht="42" customHeight="1" x14ac:dyDescent="0.25">
      <c r="A206" s="114" t="s">
        <v>539</v>
      </c>
      <c r="B206" s="43" t="s">
        <v>37</v>
      </c>
      <c r="C206" s="43">
        <v>10</v>
      </c>
      <c r="D206" s="43" t="s">
        <v>38</v>
      </c>
      <c r="E206" s="44" t="s">
        <v>268</v>
      </c>
      <c r="F206" s="45">
        <v>426796535893</v>
      </c>
      <c r="G206" s="45">
        <v>0</v>
      </c>
      <c r="H206" s="45">
        <v>0</v>
      </c>
      <c r="I206" s="45">
        <v>0</v>
      </c>
      <c r="J206" s="45">
        <v>0</v>
      </c>
      <c r="K206" s="45">
        <v>0</v>
      </c>
      <c r="L206" s="45">
        <f t="shared" si="206"/>
        <v>0</v>
      </c>
      <c r="M206" s="46">
        <f>+F206+L206</f>
        <v>426796535893</v>
      </c>
      <c r="N206" s="86">
        <f t="shared" si="207"/>
        <v>5.3489927173418696E-2</v>
      </c>
      <c r="O206" s="45">
        <v>0</v>
      </c>
      <c r="P206" s="45">
        <v>426796535893</v>
      </c>
      <c r="Q206" s="45">
        <f>M206-P206</f>
        <v>0</v>
      </c>
      <c r="R206" s="45">
        <v>426796535893</v>
      </c>
      <c r="S206" s="45">
        <f>+M206-R206</f>
        <v>0</v>
      </c>
      <c r="T206" s="45">
        <f>P206-R206</f>
        <v>0</v>
      </c>
      <c r="U206" s="45">
        <v>127100210623</v>
      </c>
      <c r="V206" s="45">
        <f>+R206-U206</f>
        <v>299696325270</v>
      </c>
      <c r="W206" s="45">
        <v>127100210623</v>
      </c>
      <c r="X206" s="48">
        <f>+U206-W206</f>
        <v>0</v>
      </c>
      <c r="Y206" s="54">
        <f t="shared" si="210"/>
        <v>1</v>
      </c>
      <c r="Z206" s="54">
        <f t="shared" si="211"/>
        <v>0.29780047384186042</v>
      </c>
      <c r="AA206" s="54">
        <f t="shared" si="212"/>
        <v>0.29780047384186042</v>
      </c>
      <c r="AB206" s="54">
        <f t="shared" si="196"/>
        <v>0.29780047384186042</v>
      </c>
      <c r="AC206" s="178">
        <f t="shared" si="205"/>
        <v>1</v>
      </c>
    </row>
    <row r="207" spans="1:29" ht="75" customHeight="1" x14ac:dyDescent="0.25">
      <c r="A207" s="113" t="s">
        <v>540</v>
      </c>
      <c r="B207" s="32" t="s">
        <v>37</v>
      </c>
      <c r="C207" s="32">
        <v>10</v>
      </c>
      <c r="D207" s="32" t="s">
        <v>38</v>
      </c>
      <c r="E207" s="39" t="s">
        <v>541</v>
      </c>
      <c r="F207" s="59">
        <f t="shared" ref="F207:K209" si="213">+F208</f>
        <v>140472038386</v>
      </c>
      <c r="G207" s="59">
        <f t="shared" si="213"/>
        <v>0</v>
      </c>
      <c r="H207" s="59">
        <f t="shared" si="213"/>
        <v>0</v>
      </c>
      <c r="I207" s="59">
        <f t="shared" si="213"/>
        <v>0</v>
      </c>
      <c r="J207" s="59">
        <f t="shared" si="213"/>
        <v>0</v>
      </c>
      <c r="K207" s="59">
        <f t="shared" si="213"/>
        <v>0</v>
      </c>
      <c r="L207" s="59">
        <f t="shared" si="206"/>
        <v>0</v>
      </c>
      <c r="M207" s="59">
        <f>+M208</f>
        <v>140472038386</v>
      </c>
      <c r="N207" s="323">
        <f t="shared" si="207"/>
        <v>1.7605201709164228E-2</v>
      </c>
      <c r="O207" s="59">
        <f t="shared" ref="O207:X209" si="214">+O208</f>
        <v>0</v>
      </c>
      <c r="P207" s="59">
        <f t="shared" si="214"/>
        <v>140472038386</v>
      </c>
      <c r="Q207" s="59">
        <f t="shared" si="214"/>
        <v>0</v>
      </c>
      <c r="R207" s="59">
        <f t="shared" si="214"/>
        <v>140472038386</v>
      </c>
      <c r="S207" s="59">
        <f t="shared" si="214"/>
        <v>0</v>
      </c>
      <c r="T207" s="59">
        <f t="shared" si="214"/>
        <v>0</v>
      </c>
      <c r="U207" s="59">
        <f t="shared" si="214"/>
        <v>38305679193</v>
      </c>
      <c r="V207" s="59">
        <f t="shared" si="214"/>
        <v>102166359193</v>
      </c>
      <c r="W207" s="59">
        <f t="shared" si="214"/>
        <v>38305679193</v>
      </c>
      <c r="X207" s="59">
        <f t="shared" si="214"/>
        <v>0</v>
      </c>
      <c r="Y207" s="176">
        <f t="shared" si="210"/>
        <v>1</v>
      </c>
      <c r="Z207" s="176">
        <f t="shared" si="211"/>
        <v>0.27269255599282094</v>
      </c>
      <c r="AA207" s="176">
        <f t="shared" si="212"/>
        <v>0.27269255599282094</v>
      </c>
      <c r="AB207" s="176">
        <f t="shared" si="196"/>
        <v>0.27269255599282094</v>
      </c>
      <c r="AC207" s="177">
        <f t="shared" si="205"/>
        <v>1</v>
      </c>
    </row>
    <row r="208" spans="1:29" ht="72.75" customHeight="1" x14ac:dyDescent="0.25">
      <c r="A208" s="113" t="s">
        <v>542</v>
      </c>
      <c r="B208" s="32" t="s">
        <v>37</v>
      </c>
      <c r="C208" s="32">
        <v>10</v>
      </c>
      <c r="D208" s="32" t="s">
        <v>38</v>
      </c>
      <c r="E208" s="39" t="s">
        <v>257</v>
      </c>
      <c r="F208" s="59">
        <f t="shared" si="213"/>
        <v>140472038386</v>
      </c>
      <c r="G208" s="59">
        <f t="shared" si="213"/>
        <v>0</v>
      </c>
      <c r="H208" s="59">
        <f t="shared" si="213"/>
        <v>0</v>
      </c>
      <c r="I208" s="59">
        <f t="shared" si="213"/>
        <v>0</v>
      </c>
      <c r="J208" s="59">
        <f t="shared" si="213"/>
        <v>0</v>
      </c>
      <c r="K208" s="59">
        <f t="shared" si="213"/>
        <v>0</v>
      </c>
      <c r="L208" s="59">
        <f t="shared" si="206"/>
        <v>0</v>
      </c>
      <c r="M208" s="59">
        <f>+M209</f>
        <v>140472038386</v>
      </c>
      <c r="N208" s="323">
        <f t="shared" si="207"/>
        <v>1.7605201709164228E-2</v>
      </c>
      <c r="O208" s="59">
        <f t="shared" si="214"/>
        <v>0</v>
      </c>
      <c r="P208" s="59">
        <f t="shared" si="214"/>
        <v>140472038386</v>
      </c>
      <c r="Q208" s="59">
        <f t="shared" si="214"/>
        <v>0</v>
      </c>
      <c r="R208" s="59">
        <f t="shared" si="214"/>
        <v>140472038386</v>
      </c>
      <c r="S208" s="59">
        <f t="shared" si="214"/>
        <v>0</v>
      </c>
      <c r="T208" s="59">
        <f t="shared" si="214"/>
        <v>0</v>
      </c>
      <c r="U208" s="59">
        <f t="shared" si="214"/>
        <v>38305679193</v>
      </c>
      <c r="V208" s="59">
        <f t="shared" si="214"/>
        <v>102166359193</v>
      </c>
      <c r="W208" s="59">
        <f t="shared" si="214"/>
        <v>38305679193</v>
      </c>
      <c r="X208" s="59">
        <f t="shared" si="214"/>
        <v>0</v>
      </c>
      <c r="Y208" s="176">
        <f t="shared" si="210"/>
        <v>1</v>
      </c>
      <c r="Z208" s="176">
        <f t="shared" si="211"/>
        <v>0.27269255599282094</v>
      </c>
      <c r="AA208" s="176">
        <f t="shared" si="212"/>
        <v>0.27269255599282094</v>
      </c>
      <c r="AB208" s="176">
        <f t="shared" si="196"/>
        <v>0.27269255599282094</v>
      </c>
      <c r="AC208" s="177">
        <f t="shared" si="205"/>
        <v>1</v>
      </c>
    </row>
    <row r="209" spans="1:29" ht="42" customHeight="1" x14ac:dyDescent="0.25">
      <c r="A209" s="113" t="s">
        <v>543</v>
      </c>
      <c r="B209" s="32" t="s">
        <v>37</v>
      </c>
      <c r="C209" s="32">
        <v>10</v>
      </c>
      <c r="D209" s="32" t="s">
        <v>38</v>
      </c>
      <c r="E209" s="39" t="s">
        <v>455</v>
      </c>
      <c r="F209" s="59">
        <f t="shared" si="213"/>
        <v>140472038386</v>
      </c>
      <c r="G209" s="59">
        <f t="shared" si="213"/>
        <v>0</v>
      </c>
      <c r="H209" s="59">
        <f t="shared" si="213"/>
        <v>0</v>
      </c>
      <c r="I209" s="59">
        <f t="shared" si="213"/>
        <v>0</v>
      </c>
      <c r="J209" s="59">
        <f t="shared" si="213"/>
        <v>0</v>
      </c>
      <c r="K209" s="59">
        <f t="shared" si="213"/>
        <v>0</v>
      </c>
      <c r="L209" s="59">
        <f t="shared" si="206"/>
        <v>0</v>
      </c>
      <c r="M209" s="59">
        <f>+M210</f>
        <v>140472038386</v>
      </c>
      <c r="N209" s="323">
        <f t="shared" si="207"/>
        <v>1.7605201709164228E-2</v>
      </c>
      <c r="O209" s="59">
        <f t="shared" si="214"/>
        <v>0</v>
      </c>
      <c r="P209" s="59">
        <f t="shared" si="214"/>
        <v>140472038386</v>
      </c>
      <c r="Q209" s="59">
        <f t="shared" si="214"/>
        <v>0</v>
      </c>
      <c r="R209" s="59">
        <f t="shared" si="214"/>
        <v>140472038386</v>
      </c>
      <c r="S209" s="59">
        <f t="shared" si="214"/>
        <v>0</v>
      </c>
      <c r="T209" s="59">
        <f t="shared" si="214"/>
        <v>0</v>
      </c>
      <c r="U209" s="59">
        <f t="shared" si="214"/>
        <v>38305679193</v>
      </c>
      <c r="V209" s="59">
        <f t="shared" si="214"/>
        <v>102166359193</v>
      </c>
      <c r="W209" s="59">
        <f t="shared" si="214"/>
        <v>38305679193</v>
      </c>
      <c r="X209" s="59">
        <f t="shared" si="214"/>
        <v>0</v>
      </c>
      <c r="Y209" s="176">
        <f t="shared" si="210"/>
        <v>1</v>
      </c>
      <c r="Z209" s="176">
        <f t="shared" si="211"/>
        <v>0.27269255599282094</v>
      </c>
      <c r="AA209" s="176">
        <f t="shared" si="212"/>
        <v>0.27269255599282094</v>
      </c>
      <c r="AB209" s="176">
        <f t="shared" si="196"/>
        <v>0.27269255599282094</v>
      </c>
      <c r="AC209" s="177">
        <f t="shared" si="205"/>
        <v>1</v>
      </c>
    </row>
    <row r="210" spans="1:29" ht="42" customHeight="1" x14ac:dyDescent="0.25">
      <c r="A210" s="114" t="s">
        <v>544</v>
      </c>
      <c r="B210" s="43" t="s">
        <v>37</v>
      </c>
      <c r="C210" s="43">
        <v>10</v>
      </c>
      <c r="D210" s="43" t="s">
        <v>38</v>
      </c>
      <c r="E210" s="44" t="s">
        <v>268</v>
      </c>
      <c r="F210" s="45">
        <v>140472038386</v>
      </c>
      <c r="G210" s="45">
        <v>0</v>
      </c>
      <c r="H210" s="45">
        <v>0</v>
      </c>
      <c r="I210" s="45">
        <v>0</v>
      </c>
      <c r="J210" s="45">
        <v>0</v>
      </c>
      <c r="K210" s="45">
        <v>0</v>
      </c>
      <c r="L210" s="45">
        <f t="shared" si="206"/>
        <v>0</v>
      </c>
      <c r="M210" s="46">
        <f>+F210+L210</f>
        <v>140472038386</v>
      </c>
      <c r="N210" s="86">
        <f t="shared" si="207"/>
        <v>1.7605201709164228E-2</v>
      </c>
      <c r="O210" s="45">
        <v>0</v>
      </c>
      <c r="P210" s="45">
        <v>140472038386</v>
      </c>
      <c r="Q210" s="45">
        <f>M210-P210</f>
        <v>0</v>
      </c>
      <c r="R210" s="45">
        <v>140472038386</v>
      </c>
      <c r="S210" s="45">
        <f>+M210-R210</f>
        <v>0</v>
      </c>
      <c r="T210" s="45">
        <f>P210-R210</f>
        <v>0</v>
      </c>
      <c r="U210" s="45">
        <v>38305679193</v>
      </c>
      <c r="V210" s="45">
        <f>+R210-U210</f>
        <v>102166359193</v>
      </c>
      <c r="W210" s="45">
        <v>38305679193</v>
      </c>
      <c r="X210" s="48">
        <f>+U210-W210</f>
        <v>0</v>
      </c>
      <c r="Y210" s="54">
        <f t="shared" si="210"/>
        <v>1</v>
      </c>
      <c r="Z210" s="54">
        <f t="shared" si="211"/>
        <v>0.27269255599282094</v>
      </c>
      <c r="AA210" s="54">
        <f t="shared" si="212"/>
        <v>0.27269255599282094</v>
      </c>
      <c r="AB210" s="54">
        <f t="shared" si="196"/>
        <v>0.27269255599282094</v>
      </c>
      <c r="AC210" s="178">
        <f t="shared" si="205"/>
        <v>1</v>
      </c>
    </row>
    <row r="211" spans="1:29" ht="78" customHeight="1" x14ac:dyDescent="0.25">
      <c r="A211" s="113" t="s">
        <v>545</v>
      </c>
      <c r="B211" s="32" t="s">
        <v>37</v>
      </c>
      <c r="C211" s="32">
        <v>10</v>
      </c>
      <c r="D211" s="32" t="s">
        <v>38</v>
      </c>
      <c r="E211" s="39" t="s">
        <v>546</v>
      </c>
      <c r="F211" s="59">
        <f t="shared" ref="F211:K213" si="215">+F212</f>
        <v>421921519786</v>
      </c>
      <c r="G211" s="59">
        <f t="shared" si="215"/>
        <v>0</v>
      </c>
      <c r="H211" s="59">
        <f t="shared" si="215"/>
        <v>0</v>
      </c>
      <c r="I211" s="59">
        <f t="shared" si="215"/>
        <v>0</v>
      </c>
      <c r="J211" s="59">
        <f t="shared" si="215"/>
        <v>0</v>
      </c>
      <c r="K211" s="59">
        <f t="shared" si="215"/>
        <v>0</v>
      </c>
      <c r="L211" s="59">
        <f t="shared" si="206"/>
        <v>0</v>
      </c>
      <c r="M211" s="59">
        <f>+M212</f>
        <v>421921519786</v>
      </c>
      <c r="N211" s="323">
        <f t="shared" si="207"/>
        <v>5.2878946917950906E-2</v>
      </c>
      <c r="O211" s="59">
        <f t="shared" ref="O211:X213" si="216">+O212</f>
        <v>0</v>
      </c>
      <c r="P211" s="59">
        <f t="shared" si="216"/>
        <v>421921519786</v>
      </c>
      <c r="Q211" s="59">
        <f t="shared" si="216"/>
        <v>0</v>
      </c>
      <c r="R211" s="59">
        <f t="shared" si="216"/>
        <v>421921519786</v>
      </c>
      <c r="S211" s="59">
        <f t="shared" si="216"/>
        <v>0</v>
      </c>
      <c r="T211" s="59">
        <f t="shared" si="216"/>
        <v>0</v>
      </c>
      <c r="U211" s="59">
        <f t="shared" si="216"/>
        <v>112290365804</v>
      </c>
      <c r="V211" s="59">
        <f t="shared" si="216"/>
        <v>309631153982</v>
      </c>
      <c r="W211" s="59">
        <f t="shared" si="216"/>
        <v>112290365804</v>
      </c>
      <c r="X211" s="59">
        <f t="shared" si="216"/>
        <v>0</v>
      </c>
      <c r="Y211" s="176">
        <f t="shared" si="210"/>
        <v>1</v>
      </c>
      <c r="Z211" s="176">
        <f t="shared" si="211"/>
        <v>0.26614040891053398</v>
      </c>
      <c r="AA211" s="176">
        <f t="shared" si="212"/>
        <v>0.26614040891053398</v>
      </c>
      <c r="AB211" s="176">
        <f t="shared" si="196"/>
        <v>0.26614040891053398</v>
      </c>
      <c r="AC211" s="177">
        <f t="shared" si="205"/>
        <v>1</v>
      </c>
    </row>
    <row r="212" spans="1:29" ht="78" customHeight="1" x14ac:dyDescent="0.25">
      <c r="A212" s="113" t="s">
        <v>547</v>
      </c>
      <c r="B212" s="32" t="s">
        <v>37</v>
      </c>
      <c r="C212" s="32">
        <v>10</v>
      </c>
      <c r="D212" s="32" t="s">
        <v>38</v>
      </c>
      <c r="E212" s="39" t="s">
        <v>257</v>
      </c>
      <c r="F212" s="59">
        <f t="shared" si="215"/>
        <v>421921519786</v>
      </c>
      <c r="G212" s="59">
        <f t="shared" si="215"/>
        <v>0</v>
      </c>
      <c r="H212" s="59">
        <f t="shared" si="215"/>
        <v>0</v>
      </c>
      <c r="I212" s="59">
        <f t="shared" si="215"/>
        <v>0</v>
      </c>
      <c r="J212" s="59">
        <f t="shared" si="215"/>
        <v>0</v>
      </c>
      <c r="K212" s="59">
        <f t="shared" si="215"/>
        <v>0</v>
      </c>
      <c r="L212" s="59">
        <f t="shared" si="206"/>
        <v>0</v>
      </c>
      <c r="M212" s="59">
        <f>+M213</f>
        <v>421921519786</v>
      </c>
      <c r="N212" s="323">
        <f t="shared" si="207"/>
        <v>5.2878946917950906E-2</v>
      </c>
      <c r="O212" s="59">
        <f t="shared" si="216"/>
        <v>0</v>
      </c>
      <c r="P212" s="59">
        <f t="shared" si="216"/>
        <v>421921519786</v>
      </c>
      <c r="Q212" s="59">
        <f t="shared" si="216"/>
        <v>0</v>
      </c>
      <c r="R212" s="59">
        <f t="shared" si="216"/>
        <v>421921519786</v>
      </c>
      <c r="S212" s="59">
        <f t="shared" si="216"/>
        <v>0</v>
      </c>
      <c r="T212" s="59">
        <f t="shared" si="216"/>
        <v>0</v>
      </c>
      <c r="U212" s="59">
        <f t="shared" si="216"/>
        <v>112290365804</v>
      </c>
      <c r="V212" s="59">
        <f t="shared" si="216"/>
        <v>309631153982</v>
      </c>
      <c r="W212" s="59">
        <f t="shared" si="216"/>
        <v>112290365804</v>
      </c>
      <c r="X212" s="59">
        <f t="shared" si="216"/>
        <v>0</v>
      </c>
      <c r="Y212" s="176">
        <f t="shared" si="210"/>
        <v>1</v>
      </c>
      <c r="Z212" s="176">
        <f t="shared" si="211"/>
        <v>0.26614040891053398</v>
      </c>
      <c r="AA212" s="176">
        <f t="shared" si="212"/>
        <v>0.26614040891053398</v>
      </c>
      <c r="AB212" s="176">
        <f t="shared" si="196"/>
        <v>0.26614040891053398</v>
      </c>
      <c r="AC212" s="177">
        <f t="shared" si="205"/>
        <v>1</v>
      </c>
    </row>
    <row r="213" spans="1:29" ht="42" customHeight="1" x14ac:dyDescent="0.25">
      <c r="A213" s="113" t="s">
        <v>548</v>
      </c>
      <c r="B213" s="32" t="s">
        <v>37</v>
      </c>
      <c r="C213" s="32">
        <v>10</v>
      </c>
      <c r="D213" s="32" t="s">
        <v>38</v>
      </c>
      <c r="E213" s="39" t="s">
        <v>455</v>
      </c>
      <c r="F213" s="59">
        <f t="shared" si="215"/>
        <v>421921519786</v>
      </c>
      <c r="G213" s="59">
        <f t="shared" si="215"/>
        <v>0</v>
      </c>
      <c r="H213" s="59">
        <f t="shared" si="215"/>
        <v>0</v>
      </c>
      <c r="I213" s="59">
        <f t="shared" si="215"/>
        <v>0</v>
      </c>
      <c r="J213" s="59">
        <f t="shared" si="215"/>
        <v>0</v>
      </c>
      <c r="K213" s="59">
        <f t="shared" si="215"/>
        <v>0</v>
      </c>
      <c r="L213" s="59">
        <f t="shared" si="206"/>
        <v>0</v>
      </c>
      <c r="M213" s="59">
        <f>+M214</f>
        <v>421921519786</v>
      </c>
      <c r="N213" s="323">
        <f t="shared" si="207"/>
        <v>5.2878946917950906E-2</v>
      </c>
      <c r="O213" s="59">
        <f t="shared" si="216"/>
        <v>0</v>
      </c>
      <c r="P213" s="59">
        <f t="shared" si="216"/>
        <v>421921519786</v>
      </c>
      <c r="Q213" s="59">
        <f t="shared" si="216"/>
        <v>0</v>
      </c>
      <c r="R213" s="59">
        <f t="shared" si="216"/>
        <v>421921519786</v>
      </c>
      <c r="S213" s="59">
        <f t="shared" si="216"/>
        <v>0</v>
      </c>
      <c r="T213" s="59">
        <f t="shared" si="216"/>
        <v>0</v>
      </c>
      <c r="U213" s="59">
        <f t="shared" si="216"/>
        <v>112290365804</v>
      </c>
      <c r="V213" s="59">
        <f t="shared" si="216"/>
        <v>309631153982</v>
      </c>
      <c r="W213" s="59">
        <f t="shared" si="216"/>
        <v>112290365804</v>
      </c>
      <c r="X213" s="59">
        <f t="shared" si="216"/>
        <v>0</v>
      </c>
      <c r="Y213" s="176">
        <f t="shared" si="210"/>
        <v>1</v>
      </c>
      <c r="Z213" s="176">
        <f t="shared" si="211"/>
        <v>0.26614040891053398</v>
      </c>
      <c r="AA213" s="176">
        <f t="shared" si="212"/>
        <v>0.26614040891053398</v>
      </c>
      <c r="AB213" s="176">
        <f t="shared" si="196"/>
        <v>0.26614040891053398</v>
      </c>
      <c r="AC213" s="177">
        <f t="shared" si="205"/>
        <v>1</v>
      </c>
    </row>
    <row r="214" spans="1:29" ht="42" customHeight="1" x14ac:dyDescent="0.25">
      <c r="A214" s="114" t="s">
        <v>549</v>
      </c>
      <c r="B214" s="43" t="s">
        <v>37</v>
      </c>
      <c r="C214" s="43">
        <v>10</v>
      </c>
      <c r="D214" s="43" t="s">
        <v>38</v>
      </c>
      <c r="E214" s="44" t="s">
        <v>268</v>
      </c>
      <c r="F214" s="45">
        <v>421921519786</v>
      </c>
      <c r="G214" s="45">
        <v>0</v>
      </c>
      <c r="H214" s="45">
        <v>0</v>
      </c>
      <c r="I214" s="45">
        <v>0</v>
      </c>
      <c r="J214" s="45">
        <v>0</v>
      </c>
      <c r="K214" s="45">
        <v>0</v>
      </c>
      <c r="L214" s="45">
        <f t="shared" si="206"/>
        <v>0</v>
      </c>
      <c r="M214" s="46">
        <f>+F214+L214</f>
        <v>421921519786</v>
      </c>
      <c r="N214" s="86">
        <f t="shared" si="207"/>
        <v>5.2878946917950906E-2</v>
      </c>
      <c r="O214" s="45">
        <v>0</v>
      </c>
      <c r="P214" s="45">
        <v>421921519786</v>
      </c>
      <c r="Q214" s="45">
        <f>M214-P214</f>
        <v>0</v>
      </c>
      <c r="R214" s="45">
        <v>421921519786</v>
      </c>
      <c r="S214" s="45">
        <f>+M214-R214</f>
        <v>0</v>
      </c>
      <c r="T214" s="45">
        <f>P214-R214</f>
        <v>0</v>
      </c>
      <c r="U214" s="45">
        <v>112290365804</v>
      </c>
      <c r="V214" s="45">
        <f>+R214-U214</f>
        <v>309631153982</v>
      </c>
      <c r="W214" s="45">
        <v>112290365804</v>
      </c>
      <c r="X214" s="48">
        <f>+U214-W214</f>
        <v>0</v>
      </c>
      <c r="Y214" s="54">
        <f t="shared" si="210"/>
        <v>1</v>
      </c>
      <c r="Z214" s="54">
        <f t="shared" si="211"/>
        <v>0.26614040891053398</v>
      </c>
      <c r="AA214" s="54">
        <f t="shared" si="212"/>
        <v>0.26614040891053398</v>
      </c>
      <c r="AB214" s="54">
        <f t="shared" si="196"/>
        <v>0.26614040891053398</v>
      </c>
      <c r="AC214" s="178">
        <f t="shared" si="205"/>
        <v>1</v>
      </c>
    </row>
    <row r="215" spans="1:29" ht="75.75" customHeight="1" x14ac:dyDescent="0.25">
      <c r="A215" s="113" t="s">
        <v>550</v>
      </c>
      <c r="B215" s="32" t="s">
        <v>37</v>
      </c>
      <c r="C215" s="32">
        <v>10</v>
      </c>
      <c r="D215" s="32" t="s">
        <v>38</v>
      </c>
      <c r="E215" s="39" t="s">
        <v>551</v>
      </c>
      <c r="F215" s="59">
        <f t="shared" ref="F215:K217" si="217">+F216</f>
        <v>61846862223</v>
      </c>
      <c r="G215" s="59">
        <f t="shared" si="217"/>
        <v>0</v>
      </c>
      <c r="H215" s="59">
        <f t="shared" si="217"/>
        <v>0</v>
      </c>
      <c r="I215" s="59">
        <f t="shared" si="217"/>
        <v>0</v>
      </c>
      <c r="J215" s="59">
        <f t="shared" si="217"/>
        <v>0</v>
      </c>
      <c r="K215" s="59">
        <f t="shared" si="217"/>
        <v>0</v>
      </c>
      <c r="L215" s="59">
        <f t="shared" si="206"/>
        <v>0</v>
      </c>
      <c r="M215" s="59">
        <f>+M216</f>
        <v>61846862223</v>
      </c>
      <c r="N215" s="323">
        <f t="shared" si="207"/>
        <v>7.7511972989445909E-3</v>
      </c>
      <c r="O215" s="59">
        <f t="shared" ref="O215:X217" si="218">+O216</f>
        <v>0</v>
      </c>
      <c r="P215" s="59">
        <f t="shared" si="218"/>
        <v>61846862223</v>
      </c>
      <c r="Q215" s="59">
        <f t="shared" si="218"/>
        <v>0</v>
      </c>
      <c r="R215" s="59">
        <f t="shared" si="218"/>
        <v>61846862223</v>
      </c>
      <c r="S215" s="59">
        <f t="shared" si="218"/>
        <v>0</v>
      </c>
      <c r="T215" s="59">
        <f t="shared" si="218"/>
        <v>0</v>
      </c>
      <c r="U215" s="59">
        <f t="shared" si="218"/>
        <v>14484696692</v>
      </c>
      <c r="V215" s="59">
        <f t="shared" si="218"/>
        <v>47362165531</v>
      </c>
      <c r="W215" s="59">
        <f t="shared" si="218"/>
        <v>14484696692</v>
      </c>
      <c r="X215" s="59">
        <f t="shared" si="218"/>
        <v>0</v>
      </c>
      <c r="Y215" s="176">
        <f t="shared" si="210"/>
        <v>1</v>
      </c>
      <c r="Z215" s="176">
        <f t="shared" si="211"/>
        <v>0.2342026122485053</v>
      </c>
      <c r="AA215" s="176">
        <f t="shared" si="212"/>
        <v>0.2342026122485053</v>
      </c>
      <c r="AB215" s="176">
        <f t="shared" si="196"/>
        <v>0.2342026122485053</v>
      </c>
      <c r="AC215" s="177">
        <f t="shared" si="205"/>
        <v>1</v>
      </c>
    </row>
    <row r="216" spans="1:29" ht="75" customHeight="1" x14ac:dyDescent="0.25">
      <c r="A216" s="113" t="s">
        <v>552</v>
      </c>
      <c r="B216" s="32" t="s">
        <v>37</v>
      </c>
      <c r="C216" s="32">
        <v>10</v>
      </c>
      <c r="D216" s="32" t="s">
        <v>38</v>
      </c>
      <c r="E216" s="39" t="s">
        <v>257</v>
      </c>
      <c r="F216" s="59">
        <f t="shared" si="217"/>
        <v>61846862223</v>
      </c>
      <c r="G216" s="59">
        <f t="shared" si="217"/>
        <v>0</v>
      </c>
      <c r="H216" s="59">
        <f t="shared" si="217"/>
        <v>0</v>
      </c>
      <c r="I216" s="59">
        <f t="shared" si="217"/>
        <v>0</v>
      </c>
      <c r="J216" s="59">
        <f t="shared" si="217"/>
        <v>0</v>
      </c>
      <c r="K216" s="59">
        <f t="shared" si="217"/>
        <v>0</v>
      </c>
      <c r="L216" s="59">
        <f t="shared" si="206"/>
        <v>0</v>
      </c>
      <c r="M216" s="59">
        <f>+M217</f>
        <v>61846862223</v>
      </c>
      <c r="N216" s="323">
        <f t="shared" si="207"/>
        <v>7.7511972989445909E-3</v>
      </c>
      <c r="O216" s="59">
        <f t="shared" si="218"/>
        <v>0</v>
      </c>
      <c r="P216" s="59">
        <f t="shared" si="218"/>
        <v>61846862223</v>
      </c>
      <c r="Q216" s="59">
        <f t="shared" si="218"/>
        <v>0</v>
      </c>
      <c r="R216" s="59">
        <f t="shared" si="218"/>
        <v>61846862223</v>
      </c>
      <c r="S216" s="59">
        <f t="shared" si="218"/>
        <v>0</v>
      </c>
      <c r="T216" s="59">
        <f t="shared" si="218"/>
        <v>0</v>
      </c>
      <c r="U216" s="59">
        <f t="shared" si="218"/>
        <v>14484696692</v>
      </c>
      <c r="V216" s="59">
        <f t="shared" si="218"/>
        <v>47362165531</v>
      </c>
      <c r="W216" s="59">
        <f t="shared" si="218"/>
        <v>14484696692</v>
      </c>
      <c r="X216" s="59">
        <f t="shared" si="218"/>
        <v>0</v>
      </c>
      <c r="Y216" s="176">
        <f t="shared" si="210"/>
        <v>1</v>
      </c>
      <c r="Z216" s="176">
        <f t="shared" si="211"/>
        <v>0.2342026122485053</v>
      </c>
      <c r="AA216" s="176">
        <f t="shared" si="212"/>
        <v>0.2342026122485053</v>
      </c>
      <c r="AB216" s="176">
        <f t="shared" si="196"/>
        <v>0.2342026122485053</v>
      </c>
      <c r="AC216" s="177">
        <f t="shared" si="205"/>
        <v>1</v>
      </c>
    </row>
    <row r="217" spans="1:29" ht="42" customHeight="1" x14ac:dyDescent="0.25">
      <c r="A217" s="113" t="s">
        <v>553</v>
      </c>
      <c r="B217" s="32" t="s">
        <v>37</v>
      </c>
      <c r="C217" s="32">
        <v>10</v>
      </c>
      <c r="D217" s="32" t="s">
        <v>38</v>
      </c>
      <c r="E217" s="39" t="s">
        <v>455</v>
      </c>
      <c r="F217" s="59">
        <f t="shared" si="217"/>
        <v>61846862223</v>
      </c>
      <c r="G217" s="59">
        <f t="shared" si="217"/>
        <v>0</v>
      </c>
      <c r="H217" s="59">
        <f t="shared" si="217"/>
        <v>0</v>
      </c>
      <c r="I217" s="59">
        <f t="shared" si="217"/>
        <v>0</v>
      </c>
      <c r="J217" s="59">
        <f t="shared" si="217"/>
        <v>0</v>
      </c>
      <c r="K217" s="59">
        <f t="shared" si="217"/>
        <v>0</v>
      </c>
      <c r="L217" s="59">
        <f t="shared" si="206"/>
        <v>0</v>
      </c>
      <c r="M217" s="59">
        <f>+M218</f>
        <v>61846862223</v>
      </c>
      <c r="N217" s="323">
        <f t="shared" si="207"/>
        <v>7.7511972989445909E-3</v>
      </c>
      <c r="O217" s="59">
        <f t="shared" si="218"/>
        <v>0</v>
      </c>
      <c r="P217" s="59">
        <f t="shared" si="218"/>
        <v>61846862223</v>
      </c>
      <c r="Q217" s="59">
        <f t="shared" si="218"/>
        <v>0</v>
      </c>
      <c r="R217" s="59">
        <f t="shared" si="218"/>
        <v>61846862223</v>
      </c>
      <c r="S217" s="59">
        <f t="shared" si="218"/>
        <v>0</v>
      </c>
      <c r="T217" s="59">
        <f t="shared" si="218"/>
        <v>0</v>
      </c>
      <c r="U217" s="59">
        <f t="shared" si="218"/>
        <v>14484696692</v>
      </c>
      <c r="V217" s="59">
        <f t="shared" si="218"/>
        <v>47362165531</v>
      </c>
      <c r="W217" s="59">
        <f t="shared" si="218"/>
        <v>14484696692</v>
      </c>
      <c r="X217" s="59">
        <f t="shared" si="218"/>
        <v>0</v>
      </c>
      <c r="Y217" s="176">
        <f t="shared" si="210"/>
        <v>1</v>
      </c>
      <c r="Z217" s="176">
        <f t="shared" si="211"/>
        <v>0.2342026122485053</v>
      </c>
      <c r="AA217" s="176">
        <f t="shared" si="212"/>
        <v>0.2342026122485053</v>
      </c>
      <c r="AB217" s="176">
        <f t="shared" ref="AB217:AB230" si="219">+U217/R217</f>
        <v>0.2342026122485053</v>
      </c>
      <c r="AC217" s="177">
        <f t="shared" si="205"/>
        <v>1</v>
      </c>
    </row>
    <row r="218" spans="1:29" ht="42" customHeight="1" x14ac:dyDescent="0.25">
      <c r="A218" s="114" t="s">
        <v>554</v>
      </c>
      <c r="B218" s="43" t="s">
        <v>37</v>
      </c>
      <c r="C218" s="43">
        <v>10</v>
      </c>
      <c r="D218" s="43" t="s">
        <v>38</v>
      </c>
      <c r="E218" s="44" t="s">
        <v>268</v>
      </c>
      <c r="F218" s="45">
        <v>61846862223</v>
      </c>
      <c r="G218" s="45">
        <v>0</v>
      </c>
      <c r="H218" s="45">
        <v>0</v>
      </c>
      <c r="I218" s="45">
        <v>0</v>
      </c>
      <c r="J218" s="45">
        <v>0</v>
      </c>
      <c r="K218" s="45">
        <v>0</v>
      </c>
      <c r="L218" s="45">
        <f t="shared" si="206"/>
        <v>0</v>
      </c>
      <c r="M218" s="46">
        <f>+F218+L218</f>
        <v>61846862223</v>
      </c>
      <c r="N218" s="86">
        <f t="shared" si="207"/>
        <v>7.7511972989445909E-3</v>
      </c>
      <c r="O218" s="45">
        <v>0</v>
      </c>
      <c r="P218" s="45">
        <v>61846862223</v>
      </c>
      <c r="Q218" s="45">
        <f>M218-P218</f>
        <v>0</v>
      </c>
      <c r="R218" s="45">
        <v>61846862223</v>
      </c>
      <c r="S218" s="45">
        <f>+M218-R218</f>
        <v>0</v>
      </c>
      <c r="T218" s="45">
        <f>P218-R218</f>
        <v>0</v>
      </c>
      <c r="U218" s="45">
        <v>14484696692</v>
      </c>
      <c r="V218" s="45">
        <f>+R218-U218</f>
        <v>47362165531</v>
      </c>
      <c r="W218" s="45">
        <v>14484696692</v>
      </c>
      <c r="X218" s="48">
        <f>+U218-W218</f>
        <v>0</v>
      </c>
      <c r="Y218" s="54">
        <f t="shared" si="210"/>
        <v>1</v>
      </c>
      <c r="Z218" s="54">
        <f t="shared" si="211"/>
        <v>0.2342026122485053</v>
      </c>
      <c r="AA218" s="54">
        <f t="shared" si="212"/>
        <v>0.2342026122485053</v>
      </c>
      <c r="AB218" s="54">
        <f t="shared" si="219"/>
        <v>0.2342026122485053</v>
      </c>
      <c r="AC218" s="178">
        <f t="shared" si="205"/>
        <v>1</v>
      </c>
    </row>
    <row r="219" spans="1:29" ht="68.25" customHeight="1" x14ac:dyDescent="0.25">
      <c r="A219" s="199" t="s">
        <v>555</v>
      </c>
      <c r="B219" s="135" t="s">
        <v>37</v>
      </c>
      <c r="C219" s="32">
        <v>10</v>
      </c>
      <c r="D219" s="32" t="s">
        <v>38</v>
      </c>
      <c r="E219" s="72" t="s">
        <v>556</v>
      </c>
      <c r="F219" s="60">
        <f t="shared" ref="F219:H221" si="220">+F220</f>
        <v>2576582587</v>
      </c>
      <c r="G219" s="60">
        <f t="shared" si="220"/>
        <v>2156582587</v>
      </c>
      <c r="H219" s="60">
        <f t="shared" si="220"/>
        <v>2238413992</v>
      </c>
      <c r="I219" s="60">
        <v>81831405</v>
      </c>
      <c r="J219" s="60">
        <f t="shared" ref="J219:K221" si="221">+J220</f>
        <v>0</v>
      </c>
      <c r="K219" s="59">
        <f t="shared" si="221"/>
        <v>0</v>
      </c>
      <c r="L219" s="59">
        <f t="shared" si="206"/>
        <v>-163662810</v>
      </c>
      <c r="M219" s="59">
        <f>+M220</f>
        <v>2494751182</v>
      </c>
      <c r="N219" s="323">
        <f t="shared" si="207"/>
        <v>3.1266434429176175E-4</v>
      </c>
      <c r="O219" s="60">
        <f t="shared" ref="O219:X221" si="222">+O220</f>
        <v>0</v>
      </c>
      <c r="P219" s="60">
        <f t="shared" si="222"/>
        <v>338168594.95999998</v>
      </c>
      <c r="Q219" s="59">
        <f t="shared" si="222"/>
        <v>2156582587.04</v>
      </c>
      <c r="R219" s="59">
        <f t="shared" si="222"/>
        <v>189697269.84</v>
      </c>
      <c r="S219" s="59">
        <f t="shared" si="222"/>
        <v>2305053912.1599998</v>
      </c>
      <c r="T219" s="59">
        <f t="shared" si="222"/>
        <v>148471325.11999997</v>
      </c>
      <c r="U219" s="59">
        <f t="shared" si="222"/>
        <v>189697269.84</v>
      </c>
      <c r="V219" s="59">
        <f t="shared" si="222"/>
        <v>0</v>
      </c>
      <c r="W219" s="59">
        <f t="shared" si="222"/>
        <v>189697269.84</v>
      </c>
      <c r="X219" s="59">
        <f t="shared" si="222"/>
        <v>0</v>
      </c>
      <c r="Y219" s="183">
        <f t="shared" si="210"/>
        <v>7.6038552946159105E-2</v>
      </c>
      <c r="Z219" s="183">
        <f t="shared" si="211"/>
        <v>7.6038552946159105E-2</v>
      </c>
      <c r="AA219" s="183">
        <f t="shared" si="212"/>
        <v>7.6038552946159105E-2</v>
      </c>
      <c r="AB219" s="183">
        <f t="shared" si="219"/>
        <v>1</v>
      </c>
      <c r="AC219" s="177">
        <f t="shared" si="205"/>
        <v>1</v>
      </c>
    </row>
    <row r="220" spans="1:29" ht="81.75" customHeight="1" x14ac:dyDescent="0.25">
      <c r="A220" s="199" t="s">
        <v>557</v>
      </c>
      <c r="B220" s="135" t="s">
        <v>37</v>
      </c>
      <c r="C220" s="32">
        <v>10</v>
      </c>
      <c r="D220" s="32" t="s">
        <v>38</v>
      </c>
      <c r="E220" s="39" t="s">
        <v>257</v>
      </c>
      <c r="F220" s="60">
        <f t="shared" si="220"/>
        <v>2576582587</v>
      </c>
      <c r="G220" s="60">
        <f t="shared" si="220"/>
        <v>2156582587</v>
      </c>
      <c r="H220" s="60">
        <f t="shared" si="220"/>
        <v>2238413992</v>
      </c>
      <c r="I220" s="60">
        <v>81831405</v>
      </c>
      <c r="J220" s="60">
        <f t="shared" si="221"/>
        <v>0</v>
      </c>
      <c r="K220" s="59">
        <f t="shared" si="221"/>
        <v>0</v>
      </c>
      <c r="L220" s="59">
        <f t="shared" si="206"/>
        <v>-163662810</v>
      </c>
      <c r="M220" s="59">
        <f>+M221</f>
        <v>2494751182</v>
      </c>
      <c r="N220" s="323">
        <f t="shared" si="207"/>
        <v>3.1266434429176175E-4</v>
      </c>
      <c r="O220" s="60">
        <f t="shared" si="222"/>
        <v>0</v>
      </c>
      <c r="P220" s="60">
        <f t="shared" si="222"/>
        <v>338168594.95999998</v>
      </c>
      <c r="Q220" s="59">
        <f t="shared" si="222"/>
        <v>2156582587.04</v>
      </c>
      <c r="R220" s="59">
        <f t="shared" si="222"/>
        <v>189697269.84</v>
      </c>
      <c r="S220" s="59">
        <f t="shared" si="222"/>
        <v>2305053912.1599998</v>
      </c>
      <c r="T220" s="59">
        <f t="shared" si="222"/>
        <v>148471325.11999997</v>
      </c>
      <c r="U220" s="59">
        <f t="shared" si="222"/>
        <v>189697269.84</v>
      </c>
      <c r="V220" s="59">
        <f t="shared" si="222"/>
        <v>0</v>
      </c>
      <c r="W220" s="59">
        <f t="shared" si="222"/>
        <v>189697269.84</v>
      </c>
      <c r="X220" s="59">
        <f t="shared" si="222"/>
        <v>0</v>
      </c>
      <c r="Y220" s="183">
        <f t="shared" si="210"/>
        <v>7.6038552946159105E-2</v>
      </c>
      <c r="Z220" s="183">
        <f t="shared" si="211"/>
        <v>7.6038552946159105E-2</v>
      </c>
      <c r="AA220" s="183">
        <f t="shared" si="212"/>
        <v>7.6038552946159105E-2</v>
      </c>
      <c r="AB220" s="183">
        <f t="shared" si="219"/>
        <v>1</v>
      </c>
      <c r="AC220" s="177">
        <f t="shared" si="205"/>
        <v>1</v>
      </c>
    </row>
    <row r="221" spans="1:29" ht="41.25" customHeight="1" x14ac:dyDescent="0.25">
      <c r="A221" s="199" t="s">
        <v>558</v>
      </c>
      <c r="B221" s="135" t="s">
        <v>37</v>
      </c>
      <c r="C221" s="32">
        <v>10</v>
      </c>
      <c r="D221" s="32" t="s">
        <v>38</v>
      </c>
      <c r="E221" s="72" t="s">
        <v>455</v>
      </c>
      <c r="F221" s="60">
        <f t="shared" si="220"/>
        <v>2576582587</v>
      </c>
      <c r="G221" s="60">
        <f t="shared" si="220"/>
        <v>2156582587</v>
      </c>
      <c r="H221" s="60">
        <f t="shared" si="220"/>
        <v>2238413992</v>
      </c>
      <c r="I221" s="60">
        <f>+I222</f>
        <v>0</v>
      </c>
      <c r="J221" s="60">
        <f t="shared" si="221"/>
        <v>0</v>
      </c>
      <c r="K221" s="59">
        <f t="shared" si="221"/>
        <v>0</v>
      </c>
      <c r="L221" s="59">
        <f t="shared" si="206"/>
        <v>-81831405</v>
      </c>
      <c r="M221" s="59">
        <f>+M222</f>
        <v>2494751182</v>
      </c>
      <c r="N221" s="323">
        <f t="shared" si="207"/>
        <v>3.1266434429176175E-4</v>
      </c>
      <c r="O221" s="60">
        <f t="shared" si="222"/>
        <v>0</v>
      </c>
      <c r="P221" s="60">
        <f t="shared" si="222"/>
        <v>338168594.95999998</v>
      </c>
      <c r="Q221" s="59">
        <f t="shared" si="222"/>
        <v>2156582587.04</v>
      </c>
      <c r="R221" s="59">
        <f t="shared" si="222"/>
        <v>189697269.84</v>
      </c>
      <c r="S221" s="59">
        <f t="shared" si="222"/>
        <v>2305053912.1599998</v>
      </c>
      <c r="T221" s="59">
        <f t="shared" si="222"/>
        <v>148471325.11999997</v>
      </c>
      <c r="U221" s="59">
        <f t="shared" si="222"/>
        <v>189697269.84</v>
      </c>
      <c r="V221" s="59">
        <f t="shared" si="222"/>
        <v>0</v>
      </c>
      <c r="W221" s="59">
        <f t="shared" si="222"/>
        <v>189697269.84</v>
      </c>
      <c r="X221" s="59">
        <f t="shared" si="222"/>
        <v>0</v>
      </c>
      <c r="Y221" s="183">
        <f t="shared" si="210"/>
        <v>7.6038552946159105E-2</v>
      </c>
      <c r="Z221" s="183">
        <f t="shared" si="211"/>
        <v>7.6038552946159105E-2</v>
      </c>
      <c r="AA221" s="183">
        <f t="shared" si="212"/>
        <v>7.6038552946159105E-2</v>
      </c>
      <c r="AB221" s="183">
        <f t="shared" si="219"/>
        <v>1</v>
      </c>
      <c r="AC221" s="177">
        <f t="shared" si="205"/>
        <v>1</v>
      </c>
    </row>
    <row r="222" spans="1:29" ht="42" customHeight="1" x14ac:dyDescent="0.25">
      <c r="A222" s="202" t="s">
        <v>559</v>
      </c>
      <c r="B222" s="148" t="s">
        <v>37</v>
      </c>
      <c r="C222" s="43">
        <v>10</v>
      </c>
      <c r="D222" s="43" t="s">
        <v>38</v>
      </c>
      <c r="E222" s="44" t="s">
        <v>268</v>
      </c>
      <c r="F222" s="45">
        <v>2576582587</v>
      </c>
      <c r="G222" s="45">
        <v>2156582587</v>
      </c>
      <c r="H222" s="45">
        <v>2238413992</v>
      </c>
      <c r="I222" s="45">
        <v>0</v>
      </c>
      <c r="J222" s="45">
        <v>0</v>
      </c>
      <c r="K222" s="45">
        <v>0</v>
      </c>
      <c r="L222" s="45">
        <f t="shared" si="206"/>
        <v>-81831405</v>
      </c>
      <c r="M222" s="377">
        <f>+F222+L222</f>
        <v>2494751182</v>
      </c>
      <c r="N222" s="86">
        <f t="shared" si="207"/>
        <v>3.1266434429176175E-4</v>
      </c>
      <c r="O222" s="45">
        <v>0</v>
      </c>
      <c r="P222" s="45">
        <v>338168594.95999998</v>
      </c>
      <c r="Q222" s="45">
        <f>M222-P222</f>
        <v>2156582587.04</v>
      </c>
      <c r="R222" s="45">
        <v>189697269.84</v>
      </c>
      <c r="S222" s="45">
        <f>+M222-R222</f>
        <v>2305053912.1599998</v>
      </c>
      <c r="T222" s="45">
        <f>P222-R222</f>
        <v>148471325.11999997</v>
      </c>
      <c r="U222" s="45">
        <v>189697269.84</v>
      </c>
      <c r="V222" s="45">
        <f>+R222-U222</f>
        <v>0</v>
      </c>
      <c r="W222" s="45">
        <v>189697269.84</v>
      </c>
      <c r="X222" s="48">
        <f>+U222-W222</f>
        <v>0</v>
      </c>
      <c r="Y222" s="182">
        <f t="shared" si="210"/>
        <v>7.6038552946159105E-2</v>
      </c>
      <c r="Z222" s="182">
        <f t="shared" si="211"/>
        <v>7.6038552946159105E-2</v>
      </c>
      <c r="AA222" s="182">
        <f t="shared" si="212"/>
        <v>7.6038552946159105E-2</v>
      </c>
      <c r="AB222" s="182">
        <f t="shared" si="219"/>
        <v>1</v>
      </c>
      <c r="AC222" s="178">
        <f t="shared" si="205"/>
        <v>1</v>
      </c>
    </row>
    <row r="223" spans="1:29" ht="90" customHeight="1" x14ac:dyDescent="0.25">
      <c r="A223" s="199" t="s">
        <v>561</v>
      </c>
      <c r="B223" s="135" t="s">
        <v>37</v>
      </c>
      <c r="C223" s="32">
        <v>10</v>
      </c>
      <c r="D223" s="32" t="s">
        <v>38</v>
      </c>
      <c r="E223" s="72" t="s">
        <v>562</v>
      </c>
      <c r="F223" s="60">
        <f t="shared" ref="F223:K225" si="223">+F224</f>
        <v>340140614334</v>
      </c>
      <c r="G223" s="60">
        <f t="shared" si="223"/>
        <v>340140614334</v>
      </c>
      <c r="H223" s="60">
        <f t="shared" si="223"/>
        <v>340140614334</v>
      </c>
      <c r="I223" s="60">
        <f t="shared" si="223"/>
        <v>0</v>
      </c>
      <c r="J223" s="60">
        <f t="shared" si="223"/>
        <v>0</v>
      </c>
      <c r="K223" s="59">
        <f t="shared" si="223"/>
        <v>0</v>
      </c>
      <c r="L223" s="59">
        <f t="shared" si="206"/>
        <v>0</v>
      </c>
      <c r="M223" s="59">
        <f>+M224</f>
        <v>340140614334</v>
      </c>
      <c r="N223" s="323">
        <f t="shared" si="207"/>
        <v>4.2629438524798391E-2</v>
      </c>
      <c r="O223" s="60">
        <f t="shared" ref="O223:X225" si="224">+O224</f>
        <v>0</v>
      </c>
      <c r="P223" s="60">
        <f t="shared" si="224"/>
        <v>340140614334</v>
      </c>
      <c r="Q223" s="59">
        <f t="shared" si="224"/>
        <v>0</v>
      </c>
      <c r="R223" s="59">
        <f t="shared" si="224"/>
        <v>340140614334</v>
      </c>
      <c r="S223" s="59">
        <f t="shared" si="224"/>
        <v>0</v>
      </c>
      <c r="T223" s="59">
        <f t="shared" si="224"/>
        <v>0</v>
      </c>
      <c r="U223" s="59">
        <f t="shared" si="224"/>
        <v>34020083601</v>
      </c>
      <c r="V223" s="59">
        <f t="shared" si="224"/>
        <v>306120530733</v>
      </c>
      <c r="W223" s="59">
        <f t="shared" si="224"/>
        <v>34020083601</v>
      </c>
      <c r="X223" s="59">
        <f t="shared" si="224"/>
        <v>0</v>
      </c>
      <c r="Y223" s="176">
        <f t="shared" si="210"/>
        <v>1</v>
      </c>
      <c r="Z223" s="176">
        <f t="shared" si="211"/>
        <v>0.10001770493538913</v>
      </c>
      <c r="AA223" s="176">
        <f t="shared" si="212"/>
        <v>0.10001770493538913</v>
      </c>
      <c r="AB223" s="176">
        <f t="shared" si="219"/>
        <v>0.10001770493538913</v>
      </c>
      <c r="AC223" s="177">
        <f t="shared" si="205"/>
        <v>1</v>
      </c>
    </row>
    <row r="224" spans="1:29" ht="84.75" customHeight="1" x14ac:dyDescent="0.25">
      <c r="A224" s="199" t="s">
        <v>563</v>
      </c>
      <c r="B224" s="135" t="s">
        <v>37</v>
      </c>
      <c r="C224" s="32">
        <v>10</v>
      </c>
      <c r="D224" s="32" t="s">
        <v>38</v>
      </c>
      <c r="E224" s="39" t="s">
        <v>257</v>
      </c>
      <c r="F224" s="60">
        <f t="shared" si="223"/>
        <v>340140614334</v>
      </c>
      <c r="G224" s="60">
        <f t="shared" si="223"/>
        <v>340140614334</v>
      </c>
      <c r="H224" s="60">
        <f t="shared" si="223"/>
        <v>340140614334</v>
      </c>
      <c r="I224" s="60">
        <f t="shared" si="223"/>
        <v>0</v>
      </c>
      <c r="J224" s="60">
        <f t="shared" si="223"/>
        <v>0</v>
      </c>
      <c r="K224" s="59">
        <f t="shared" si="223"/>
        <v>0</v>
      </c>
      <c r="L224" s="59">
        <f t="shared" si="206"/>
        <v>0</v>
      </c>
      <c r="M224" s="59">
        <f>+M225</f>
        <v>340140614334</v>
      </c>
      <c r="N224" s="323">
        <f t="shared" si="207"/>
        <v>4.2629438524798391E-2</v>
      </c>
      <c r="O224" s="60">
        <f t="shared" si="224"/>
        <v>0</v>
      </c>
      <c r="P224" s="60">
        <f t="shared" si="224"/>
        <v>340140614334</v>
      </c>
      <c r="Q224" s="59">
        <f t="shared" si="224"/>
        <v>0</v>
      </c>
      <c r="R224" s="59">
        <f t="shared" si="224"/>
        <v>340140614334</v>
      </c>
      <c r="S224" s="59">
        <f t="shared" si="224"/>
        <v>0</v>
      </c>
      <c r="T224" s="59">
        <f t="shared" si="224"/>
        <v>0</v>
      </c>
      <c r="U224" s="59">
        <f t="shared" si="224"/>
        <v>34020083601</v>
      </c>
      <c r="V224" s="59">
        <f t="shared" si="224"/>
        <v>306120530733</v>
      </c>
      <c r="W224" s="59">
        <f t="shared" si="224"/>
        <v>34020083601</v>
      </c>
      <c r="X224" s="59">
        <f t="shared" si="224"/>
        <v>0</v>
      </c>
      <c r="Y224" s="176">
        <f t="shared" si="210"/>
        <v>1</v>
      </c>
      <c r="Z224" s="176">
        <f t="shared" si="211"/>
        <v>0.10001770493538913</v>
      </c>
      <c r="AA224" s="176">
        <f t="shared" si="212"/>
        <v>0.10001770493538913</v>
      </c>
      <c r="AB224" s="176">
        <f t="shared" si="219"/>
        <v>0.10001770493538913</v>
      </c>
      <c r="AC224" s="177">
        <f t="shared" si="205"/>
        <v>1</v>
      </c>
    </row>
    <row r="225" spans="1:29" ht="42" customHeight="1" x14ac:dyDescent="0.25">
      <c r="A225" s="199" t="s">
        <v>564</v>
      </c>
      <c r="B225" s="135" t="s">
        <v>37</v>
      </c>
      <c r="C225" s="32">
        <v>10</v>
      </c>
      <c r="D225" s="32" t="s">
        <v>38</v>
      </c>
      <c r="E225" s="72" t="s">
        <v>455</v>
      </c>
      <c r="F225" s="60">
        <f t="shared" si="223"/>
        <v>340140614334</v>
      </c>
      <c r="G225" s="60">
        <f t="shared" si="223"/>
        <v>340140614334</v>
      </c>
      <c r="H225" s="60">
        <f t="shared" si="223"/>
        <v>340140614334</v>
      </c>
      <c r="I225" s="60">
        <f t="shared" si="223"/>
        <v>0</v>
      </c>
      <c r="J225" s="60">
        <f t="shared" si="223"/>
        <v>0</v>
      </c>
      <c r="K225" s="59">
        <f t="shared" si="223"/>
        <v>0</v>
      </c>
      <c r="L225" s="59">
        <f t="shared" si="206"/>
        <v>0</v>
      </c>
      <c r="M225" s="59">
        <f>+M226</f>
        <v>340140614334</v>
      </c>
      <c r="N225" s="323">
        <f t="shared" si="207"/>
        <v>4.2629438524798391E-2</v>
      </c>
      <c r="O225" s="60">
        <f t="shared" si="224"/>
        <v>0</v>
      </c>
      <c r="P225" s="60">
        <f t="shared" si="224"/>
        <v>340140614334</v>
      </c>
      <c r="Q225" s="59">
        <f t="shared" si="224"/>
        <v>0</v>
      </c>
      <c r="R225" s="59">
        <f t="shared" si="224"/>
        <v>340140614334</v>
      </c>
      <c r="S225" s="59">
        <f t="shared" si="224"/>
        <v>0</v>
      </c>
      <c r="T225" s="59">
        <f t="shared" si="224"/>
        <v>0</v>
      </c>
      <c r="U225" s="59">
        <f t="shared" si="224"/>
        <v>34020083601</v>
      </c>
      <c r="V225" s="59">
        <f t="shared" si="224"/>
        <v>306120530733</v>
      </c>
      <c r="W225" s="59">
        <f t="shared" si="224"/>
        <v>34020083601</v>
      </c>
      <c r="X225" s="59">
        <f t="shared" si="224"/>
        <v>0</v>
      </c>
      <c r="Y225" s="176">
        <f t="shared" si="210"/>
        <v>1</v>
      </c>
      <c r="Z225" s="176">
        <f t="shared" si="211"/>
        <v>0.10001770493538913</v>
      </c>
      <c r="AA225" s="176">
        <f t="shared" si="212"/>
        <v>0.10001770493538913</v>
      </c>
      <c r="AB225" s="176">
        <f t="shared" si="219"/>
        <v>0.10001770493538913</v>
      </c>
      <c r="AC225" s="177">
        <f t="shared" si="205"/>
        <v>1</v>
      </c>
    </row>
    <row r="226" spans="1:29" ht="42" customHeight="1" x14ac:dyDescent="0.25">
      <c r="A226" s="202" t="s">
        <v>565</v>
      </c>
      <c r="B226" s="148" t="s">
        <v>37</v>
      </c>
      <c r="C226" s="43">
        <v>10</v>
      </c>
      <c r="D226" s="43" t="s">
        <v>38</v>
      </c>
      <c r="E226" s="44" t="s">
        <v>268</v>
      </c>
      <c r="F226" s="45">
        <v>340140614334</v>
      </c>
      <c r="G226" s="45">
        <v>340140614334</v>
      </c>
      <c r="H226" s="45">
        <v>340140614334</v>
      </c>
      <c r="I226" s="45">
        <v>0</v>
      </c>
      <c r="J226" s="45">
        <v>0</v>
      </c>
      <c r="K226" s="45">
        <v>0</v>
      </c>
      <c r="L226" s="45">
        <f t="shared" si="206"/>
        <v>0</v>
      </c>
      <c r="M226" s="46">
        <f>+F226+L226</f>
        <v>340140614334</v>
      </c>
      <c r="N226" s="86">
        <f t="shared" si="207"/>
        <v>4.2629438524798391E-2</v>
      </c>
      <c r="O226" s="45">
        <v>0</v>
      </c>
      <c r="P226" s="45">
        <v>340140614334</v>
      </c>
      <c r="Q226" s="45">
        <f>M226-P226</f>
        <v>0</v>
      </c>
      <c r="R226" s="45">
        <v>340140614334</v>
      </c>
      <c r="S226" s="45">
        <f>+M226-R226</f>
        <v>0</v>
      </c>
      <c r="T226" s="45">
        <f>P226-R226</f>
        <v>0</v>
      </c>
      <c r="U226" s="45">
        <v>34020083601</v>
      </c>
      <c r="V226" s="45">
        <f>+R226-U226</f>
        <v>306120530733</v>
      </c>
      <c r="W226" s="45">
        <v>34020083601</v>
      </c>
      <c r="X226" s="48">
        <f>+U226-W226</f>
        <v>0</v>
      </c>
      <c r="Y226" s="54">
        <f t="shared" si="210"/>
        <v>1</v>
      </c>
      <c r="Z226" s="54">
        <f t="shared" si="211"/>
        <v>0.10001770493538913</v>
      </c>
      <c r="AA226" s="54">
        <f t="shared" si="212"/>
        <v>0.10001770493538913</v>
      </c>
      <c r="AB226" s="54">
        <f t="shared" si="219"/>
        <v>0.10001770493538913</v>
      </c>
      <c r="AC226" s="178">
        <f t="shared" si="205"/>
        <v>1</v>
      </c>
    </row>
    <row r="227" spans="1:29" ht="88.5" customHeight="1" x14ac:dyDescent="0.25">
      <c r="A227" s="199" t="s">
        <v>566</v>
      </c>
      <c r="B227" s="135" t="s">
        <v>37</v>
      </c>
      <c r="C227" s="32">
        <v>10</v>
      </c>
      <c r="D227" s="32" t="s">
        <v>38</v>
      </c>
      <c r="E227" s="72" t="s">
        <v>567</v>
      </c>
      <c r="F227" s="60">
        <f t="shared" ref="F227:K229" si="225">+F228</f>
        <v>166529436860</v>
      </c>
      <c r="G227" s="60">
        <f t="shared" si="225"/>
        <v>166529436860</v>
      </c>
      <c r="H227" s="60">
        <f t="shared" si="225"/>
        <v>166529436860</v>
      </c>
      <c r="I227" s="60">
        <f t="shared" si="225"/>
        <v>0</v>
      </c>
      <c r="J227" s="60">
        <f t="shared" si="225"/>
        <v>0</v>
      </c>
      <c r="K227" s="59">
        <f t="shared" si="225"/>
        <v>0</v>
      </c>
      <c r="L227" s="59">
        <f t="shared" si="206"/>
        <v>0</v>
      </c>
      <c r="M227" s="59">
        <f>+M228</f>
        <v>166529436860</v>
      </c>
      <c r="N227" s="323">
        <f t="shared" si="207"/>
        <v>2.0870945991241639E-2</v>
      </c>
      <c r="O227" s="60">
        <f t="shared" ref="O227:X229" si="226">+O228</f>
        <v>0</v>
      </c>
      <c r="P227" s="60">
        <f t="shared" si="226"/>
        <v>166529436860</v>
      </c>
      <c r="Q227" s="59">
        <f t="shared" si="226"/>
        <v>0</v>
      </c>
      <c r="R227" s="59">
        <f t="shared" si="226"/>
        <v>166529436860</v>
      </c>
      <c r="S227" s="59">
        <f t="shared" si="226"/>
        <v>0</v>
      </c>
      <c r="T227" s="59">
        <f t="shared" si="226"/>
        <v>0</v>
      </c>
      <c r="U227" s="59">
        <f t="shared" si="226"/>
        <v>25380894495</v>
      </c>
      <c r="V227" s="59">
        <f t="shared" si="226"/>
        <v>141148542365</v>
      </c>
      <c r="W227" s="59">
        <f t="shared" si="226"/>
        <v>25380894495</v>
      </c>
      <c r="X227" s="59">
        <f t="shared" si="226"/>
        <v>0</v>
      </c>
      <c r="Y227" s="176">
        <f t="shared" si="210"/>
        <v>1</v>
      </c>
      <c r="Z227" s="176">
        <f t="shared" si="211"/>
        <v>0.15241085884616015</v>
      </c>
      <c r="AA227" s="176">
        <f t="shared" si="212"/>
        <v>0.15241085884616015</v>
      </c>
      <c r="AB227" s="176">
        <f t="shared" si="219"/>
        <v>0.15241085884616015</v>
      </c>
      <c r="AC227" s="177">
        <f t="shared" si="205"/>
        <v>1</v>
      </c>
    </row>
    <row r="228" spans="1:29" ht="88.5" customHeight="1" x14ac:dyDescent="0.25">
      <c r="A228" s="199" t="s">
        <v>568</v>
      </c>
      <c r="B228" s="135" t="s">
        <v>37</v>
      </c>
      <c r="C228" s="32">
        <v>10</v>
      </c>
      <c r="D228" s="32" t="s">
        <v>38</v>
      </c>
      <c r="E228" s="39" t="s">
        <v>257</v>
      </c>
      <c r="F228" s="60">
        <f t="shared" si="225"/>
        <v>166529436860</v>
      </c>
      <c r="G228" s="60">
        <f t="shared" si="225"/>
        <v>166529436860</v>
      </c>
      <c r="H228" s="60">
        <f t="shared" si="225"/>
        <v>166529436860</v>
      </c>
      <c r="I228" s="60">
        <f t="shared" si="225"/>
        <v>0</v>
      </c>
      <c r="J228" s="60">
        <f t="shared" si="225"/>
        <v>0</v>
      </c>
      <c r="K228" s="59">
        <f t="shared" si="225"/>
        <v>0</v>
      </c>
      <c r="L228" s="59">
        <f t="shared" si="206"/>
        <v>0</v>
      </c>
      <c r="M228" s="59">
        <f>+M229</f>
        <v>166529436860</v>
      </c>
      <c r="N228" s="323">
        <f t="shared" si="207"/>
        <v>2.0870945991241639E-2</v>
      </c>
      <c r="O228" s="60">
        <f t="shared" si="226"/>
        <v>0</v>
      </c>
      <c r="P228" s="60">
        <f t="shared" si="226"/>
        <v>166529436860</v>
      </c>
      <c r="Q228" s="59">
        <f t="shared" si="226"/>
        <v>0</v>
      </c>
      <c r="R228" s="59">
        <f t="shared" si="226"/>
        <v>166529436860</v>
      </c>
      <c r="S228" s="59">
        <f t="shared" si="226"/>
        <v>0</v>
      </c>
      <c r="T228" s="59">
        <f t="shared" si="226"/>
        <v>0</v>
      </c>
      <c r="U228" s="59">
        <f t="shared" si="226"/>
        <v>25380894495</v>
      </c>
      <c r="V228" s="59">
        <f t="shared" si="226"/>
        <v>141148542365</v>
      </c>
      <c r="W228" s="59">
        <f t="shared" si="226"/>
        <v>25380894495</v>
      </c>
      <c r="X228" s="59">
        <f t="shared" si="226"/>
        <v>0</v>
      </c>
      <c r="Y228" s="176">
        <f t="shared" si="210"/>
        <v>1</v>
      </c>
      <c r="Z228" s="176">
        <f t="shared" si="211"/>
        <v>0.15241085884616015</v>
      </c>
      <c r="AA228" s="176">
        <f t="shared" si="212"/>
        <v>0.15241085884616015</v>
      </c>
      <c r="AB228" s="176">
        <f t="shared" si="219"/>
        <v>0.15241085884616015</v>
      </c>
      <c r="AC228" s="177">
        <f t="shared" si="205"/>
        <v>1</v>
      </c>
    </row>
    <row r="229" spans="1:29" ht="42" customHeight="1" x14ac:dyDescent="0.25">
      <c r="A229" s="199" t="s">
        <v>569</v>
      </c>
      <c r="B229" s="135" t="s">
        <v>37</v>
      </c>
      <c r="C229" s="32">
        <v>10</v>
      </c>
      <c r="D229" s="32" t="s">
        <v>38</v>
      </c>
      <c r="E229" s="72" t="s">
        <v>455</v>
      </c>
      <c r="F229" s="60">
        <f t="shared" si="225"/>
        <v>166529436860</v>
      </c>
      <c r="G229" s="60">
        <f t="shared" si="225"/>
        <v>166529436860</v>
      </c>
      <c r="H229" s="60">
        <f t="shared" si="225"/>
        <v>166529436860</v>
      </c>
      <c r="I229" s="60">
        <f t="shared" si="225"/>
        <v>0</v>
      </c>
      <c r="J229" s="60">
        <f t="shared" si="225"/>
        <v>0</v>
      </c>
      <c r="K229" s="59">
        <f t="shared" si="225"/>
        <v>0</v>
      </c>
      <c r="L229" s="59">
        <f t="shared" si="206"/>
        <v>0</v>
      </c>
      <c r="M229" s="59">
        <f>+M230</f>
        <v>166529436860</v>
      </c>
      <c r="N229" s="323">
        <f t="shared" si="207"/>
        <v>2.0870945991241639E-2</v>
      </c>
      <c r="O229" s="60">
        <f t="shared" si="226"/>
        <v>0</v>
      </c>
      <c r="P229" s="60">
        <f t="shared" si="226"/>
        <v>166529436860</v>
      </c>
      <c r="Q229" s="59">
        <f t="shared" si="226"/>
        <v>0</v>
      </c>
      <c r="R229" s="59">
        <f t="shared" si="226"/>
        <v>166529436860</v>
      </c>
      <c r="S229" s="59">
        <f t="shared" si="226"/>
        <v>0</v>
      </c>
      <c r="T229" s="59">
        <f t="shared" si="226"/>
        <v>0</v>
      </c>
      <c r="U229" s="59">
        <f t="shared" si="226"/>
        <v>25380894495</v>
      </c>
      <c r="V229" s="59">
        <f t="shared" si="226"/>
        <v>141148542365</v>
      </c>
      <c r="W229" s="59">
        <f t="shared" si="226"/>
        <v>25380894495</v>
      </c>
      <c r="X229" s="59">
        <f t="shared" si="226"/>
        <v>0</v>
      </c>
      <c r="Y229" s="176">
        <f t="shared" si="210"/>
        <v>1</v>
      </c>
      <c r="Z229" s="176">
        <f t="shared" si="211"/>
        <v>0.15241085884616015</v>
      </c>
      <c r="AA229" s="176">
        <f t="shared" si="212"/>
        <v>0.15241085884616015</v>
      </c>
      <c r="AB229" s="176">
        <f t="shared" si="219"/>
        <v>0.15241085884616015</v>
      </c>
      <c r="AC229" s="177">
        <f t="shared" si="205"/>
        <v>1</v>
      </c>
    </row>
    <row r="230" spans="1:29" ht="42" customHeight="1" x14ac:dyDescent="0.25">
      <c r="A230" s="202" t="s">
        <v>570</v>
      </c>
      <c r="B230" s="148" t="s">
        <v>37</v>
      </c>
      <c r="C230" s="43">
        <v>10</v>
      </c>
      <c r="D230" s="43" t="s">
        <v>38</v>
      </c>
      <c r="E230" s="44" t="s">
        <v>268</v>
      </c>
      <c r="F230" s="45">
        <v>166529436860</v>
      </c>
      <c r="G230" s="45">
        <v>166529436860</v>
      </c>
      <c r="H230" s="45">
        <v>166529436860</v>
      </c>
      <c r="I230" s="45">
        <v>0</v>
      </c>
      <c r="J230" s="45">
        <v>0</v>
      </c>
      <c r="K230" s="45">
        <v>0</v>
      </c>
      <c r="L230" s="45">
        <f t="shared" si="206"/>
        <v>0</v>
      </c>
      <c r="M230" s="46">
        <f>+F230+L230</f>
        <v>166529436860</v>
      </c>
      <c r="N230" s="86">
        <f t="shared" si="207"/>
        <v>2.0870945991241639E-2</v>
      </c>
      <c r="O230" s="45">
        <v>0</v>
      </c>
      <c r="P230" s="45">
        <v>166529436860</v>
      </c>
      <c r="Q230" s="45">
        <f>M230-P230</f>
        <v>0</v>
      </c>
      <c r="R230" s="45">
        <v>166529436860</v>
      </c>
      <c r="S230" s="45">
        <f>+M230-R230</f>
        <v>0</v>
      </c>
      <c r="T230" s="45">
        <f>P230-R230</f>
        <v>0</v>
      </c>
      <c r="U230" s="45">
        <v>25380894495</v>
      </c>
      <c r="V230" s="45">
        <f>+R230-U230</f>
        <v>141148542365</v>
      </c>
      <c r="W230" s="45">
        <v>25380894495</v>
      </c>
      <c r="X230" s="48">
        <f>+U230-W230</f>
        <v>0</v>
      </c>
      <c r="Y230" s="54">
        <f t="shared" si="210"/>
        <v>1</v>
      </c>
      <c r="Z230" s="54">
        <f t="shared" si="211"/>
        <v>0.15241085884616015</v>
      </c>
      <c r="AA230" s="54">
        <f t="shared" si="212"/>
        <v>0.15241085884616015</v>
      </c>
      <c r="AB230" s="54">
        <f t="shared" si="219"/>
        <v>0.15241085884616015</v>
      </c>
      <c r="AC230" s="178">
        <f t="shared" si="205"/>
        <v>1</v>
      </c>
    </row>
    <row r="231" spans="1:29" ht="88.5" customHeight="1" x14ac:dyDescent="0.25">
      <c r="A231" s="199" t="s">
        <v>571</v>
      </c>
      <c r="B231" s="135" t="s">
        <v>37</v>
      </c>
      <c r="C231" s="32">
        <v>10</v>
      </c>
      <c r="D231" s="32" t="s">
        <v>38</v>
      </c>
      <c r="E231" s="72" t="s">
        <v>572</v>
      </c>
      <c r="F231" s="60">
        <f t="shared" ref="F231:K231" si="227">+F232</f>
        <v>1188179608443</v>
      </c>
      <c r="G231" s="60">
        <f t="shared" si="227"/>
        <v>25260000000</v>
      </c>
      <c r="H231" s="60">
        <f t="shared" si="227"/>
        <v>1187179608443</v>
      </c>
      <c r="I231" s="60">
        <f t="shared" si="227"/>
        <v>1161919608443</v>
      </c>
      <c r="J231" s="60">
        <f t="shared" si="227"/>
        <v>0</v>
      </c>
      <c r="K231" s="59">
        <f t="shared" si="227"/>
        <v>0</v>
      </c>
      <c r="L231" s="59">
        <f t="shared" si="206"/>
        <v>-2323839216886</v>
      </c>
      <c r="M231" s="59">
        <f>+M232</f>
        <v>26260000000</v>
      </c>
      <c r="N231" s="323">
        <f t="shared" si="207"/>
        <v>3.2911361022061494E-3</v>
      </c>
      <c r="O231" s="60">
        <f t="shared" ref="O231:X233" si="228">+O232</f>
        <v>0</v>
      </c>
      <c r="P231" s="60">
        <f t="shared" si="228"/>
        <v>26260000000</v>
      </c>
      <c r="Q231" s="59">
        <f t="shared" si="228"/>
        <v>0</v>
      </c>
      <c r="R231" s="59">
        <f t="shared" si="228"/>
        <v>0</v>
      </c>
      <c r="S231" s="59">
        <f t="shared" si="228"/>
        <v>26260000000</v>
      </c>
      <c r="T231" s="59">
        <f t="shared" si="228"/>
        <v>26260000000</v>
      </c>
      <c r="U231" s="59">
        <f t="shared" si="228"/>
        <v>0</v>
      </c>
      <c r="V231" s="59">
        <f t="shared" si="228"/>
        <v>0</v>
      </c>
      <c r="W231" s="59">
        <f t="shared" si="228"/>
        <v>0</v>
      </c>
      <c r="X231" s="59">
        <f t="shared" si="228"/>
        <v>0</v>
      </c>
      <c r="Y231" s="176">
        <f t="shared" si="210"/>
        <v>0</v>
      </c>
      <c r="Z231" s="176">
        <f t="shared" si="211"/>
        <v>0</v>
      </c>
      <c r="AA231" s="176">
        <f t="shared" si="212"/>
        <v>0</v>
      </c>
      <c r="AB231" s="176" t="s">
        <v>40</v>
      </c>
      <c r="AC231" s="177" t="s">
        <v>40</v>
      </c>
    </row>
    <row r="232" spans="1:29" ht="72.75" customHeight="1" x14ac:dyDescent="0.25">
      <c r="A232" s="199" t="s">
        <v>573</v>
      </c>
      <c r="B232" s="135" t="s">
        <v>37</v>
      </c>
      <c r="C232" s="32">
        <v>10</v>
      </c>
      <c r="D232" s="32" t="s">
        <v>38</v>
      </c>
      <c r="E232" s="39" t="s">
        <v>574</v>
      </c>
      <c r="F232" s="60">
        <f t="shared" ref="F232:H233" si="229">+F233</f>
        <v>1188179608443</v>
      </c>
      <c r="G232" s="60">
        <f t="shared" si="229"/>
        <v>25260000000</v>
      </c>
      <c r="H232" s="60">
        <f t="shared" si="229"/>
        <v>1187179608443</v>
      </c>
      <c r="I232" s="60">
        <v>1161919608443</v>
      </c>
      <c r="J232" s="60">
        <f>+J233</f>
        <v>0</v>
      </c>
      <c r="K232" s="59">
        <f>+K233</f>
        <v>0</v>
      </c>
      <c r="L232" s="59">
        <f t="shared" si="206"/>
        <v>-2323839216886</v>
      </c>
      <c r="M232" s="59">
        <f>+M233</f>
        <v>26260000000</v>
      </c>
      <c r="N232" s="323">
        <f t="shared" si="207"/>
        <v>3.2911361022061494E-3</v>
      </c>
      <c r="O232" s="60">
        <f t="shared" si="228"/>
        <v>0</v>
      </c>
      <c r="P232" s="60">
        <f t="shared" si="228"/>
        <v>26260000000</v>
      </c>
      <c r="Q232" s="59">
        <f t="shared" si="228"/>
        <v>0</v>
      </c>
      <c r="R232" s="59">
        <f t="shared" si="228"/>
        <v>0</v>
      </c>
      <c r="S232" s="59">
        <f t="shared" si="228"/>
        <v>26260000000</v>
      </c>
      <c r="T232" s="59">
        <f t="shared" si="228"/>
        <v>26260000000</v>
      </c>
      <c r="U232" s="59">
        <f t="shared" si="228"/>
        <v>0</v>
      </c>
      <c r="V232" s="59">
        <f t="shared" si="228"/>
        <v>0</v>
      </c>
      <c r="W232" s="59">
        <f t="shared" si="228"/>
        <v>0</v>
      </c>
      <c r="X232" s="59">
        <f t="shared" si="228"/>
        <v>0</v>
      </c>
      <c r="Y232" s="176">
        <f t="shared" si="210"/>
        <v>0</v>
      </c>
      <c r="Z232" s="176">
        <f t="shared" si="211"/>
        <v>0</v>
      </c>
      <c r="AA232" s="176">
        <f t="shared" si="212"/>
        <v>0</v>
      </c>
      <c r="AB232" s="176" t="s">
        <v>40</v>
      </c>
      <c r="AC232" s="177" t="s">
        <v>40</v>
      </c>
    </row>
    <row r="233" spans="1:29" ht="42" customHeight="1" x14ac:dyDescent="0.25">
      <c r="A233" s="199" t="s">
        <v>575</v>
      </c>
      <c r="B233" s="135" t="s">
        <v>37</v>
      </c>
      <c r="C233" s="32">
        <v>10</v>
      </c>
      <c r="D233" s="32" t="s">
        <v>38</v>
      </c>
      <c r="E233" s="72" t="s">
        <v>455</v>
      </c>
      <c r="F233" s="60">
        <f t="shared" si="229"/>
        <v>1188179608443</v>
      </c>
      <c r="G233" s="60">
        <f t="shared" si="229"/>
        <v>25260000000</v>
      </c>
      <c r="H233" s="60">
        <f t="shared" si="229"/>
        <v>1187179608443</v>
      </c>
      <c r="I233" s="60">
        <f>+I234</f>
        <v>0</v>
      </c>
      <c r="J233" s="60">
        <f>+J234</f>
        <v>0</v>
      </c>
      <c r="K233" s="59">
        <f>+K234</f>
        <v>0</v>
      </c>
      <c r="L233" s="59">
        <f t="shared" si="206"/>
        <v>-1161919608443</v>
      </c>
      <c r="M233" s="59">
        <f>+M234</f>
        <v>26260000000</v>
      </c>
      <c r="N233" s="323">
        <f t="shared" si="207"/>
        <v>3.2911361022061494E-3</v>
      </c>
      <c r="O233" s="60">
        <f t="shared" si="228"/>
        <v>0</v>
      </c>
      <c r="P233" s="60">
        <f t="shared" si="228"/>
        <v>26260000000</v>
      </c>
      <c r="Q233" s="59">
        <f t="shared" si="228"/>
        <v>0</v>
      </c>
      <c r="R233" s="59">
        <f t="shared" si="228"/>
        <v>0</v>
      </c>
      <c r="S233" s="59">
        <f t="shared" si="228"/>
        <v>26260000000</v>
      </c>
      <c r="T233" s="59">
        <f t="shared" si="228"/>
        <v>26260000000</v>
      </c>
      <c r="U233" s="59">
        <f t="shared" si="228"/>
        <v>0</v>
      </c>
      <c r="V233" s="59">
        <f t="shared" si="228"/>
        <v>0</v>
      </c>
      <c r="W233" s="59">
        <f t="shared" si="228"/>
        <v>0</v>
      </c>
      <c r="X233" s="59">
        <f t="shared" si="228"/>
        <v>0</v>
      </c>
      <c r="Y233" s="176">
        <f t="shared" si="210"/>
        <v>0</v>
      </c>
      <c r="Z233" s="176">
        <f t="shared" si="211"/>
        <v>0</v>
      </c>
      <c r="AA233" s="176">
        <f t="shared" si="212"/>
        <v>0</v>
      </c>
      <c r="AB233" s="176" t="s">
        <v>40</v>
      </c>
      <c r="AC233" s="177" t="s">
        <v>40</v>
      </c>
    </row>
    <row r="234" spans="1:29" ht="42" customHeight="1" x14ac:dyDescent="0.25">
      <c r="A234" s="202" t="s">
        <v>576</v>
      </c>
      <c r="B234" s="148" t="s">
        <v>37</v>
      </c>
      <c r="C234" s="43">
        <v>10</v>
      </c>
      <c r="D234" s="43" t="s">
        <v>38</v>
      </c>
      <c r="E234" s="44" t="s">
        <v>268</v>
      </c>
      <c r="F234" s="45">
        <v>1188179608443</v>
      </c>
      <c r="G234" s="45">
        <v>25260000000</v>
      </c>
      <c r="H234" s="45">
        <v>1187179608443</v>
      </c>
      <c r="I234" s="45"/>
      <c r="J234" s="45">
        <v>0</v>
      </c>
      <c r="K234" s="45">
        <v>0</v>
      </c>
      <c r="L234" s="45">
        <f t="shared" si="206"/>
        <v>-1161919608443</v>
      </c>
      <c r="M234" s="46">
        <f>+F234+L234</f>
        <v>26260000000</v>
      </c>
      <c r="N234" s="86">
        <f t="shared" si="207"/>
        <v>3.2911361022061494E-3</v>
      </c>
      <c r="O234" s="45">
        <v>0</v>
      </c>
      <c r="P234" s="45">
        <f>1000000000+15260000000+10000000000</f>
        <v>26260000000</v>
      </c>
      <c r="Q234" s="45">
        <f>M234-P234</f>
        <v>0</v>
      </c>
      <c r="R234" s="45">
        <v>0</v>
      </c>
      <c r="S234" s="45">
        <f>+M234-R234</f>
        <v>26260000000</v>
      </c>
      <c r="T234" s="45">
        <f>P234-R234</f>
        <v>26260000000</v>
      </c>
      <c r="U234" s="45">
        <v>0</v>
      </c>
      <c r="V234" s="45">
        <f>+R234-U234</f>
        <v>0</v>
      </c>
      <c r="W234" s="45">
        <v>0</v>
      </c>
      <c r="X234" s="48">
        <f>+U234-W234</f>
        <v>0</v>
      </c>
      <c r="Y234" s="54">
        <f t="shared" si="210"/>
        <v>0</v>
      </c>
      <c r="Z234" s="54">
        <f t="shared" si="211"/>
        <v>0</v>
      </c>
      <c r="AA234" s="54">
        <f t="shared" si="212"/>
        <v>0</v>
      </c>
      <c r="AB234" s="54" t="s">
        <v>40</v>
      </c>
      <c r="AC234" s="178" t="s">
        <v>40</v>
      </c>
    </row>
    <row r="235" spans="1:29" ht="42" customHeight="1" x14ac:dyDescent="0.25">
      <c r="A235" s="113" t="s">
        <v>258</v>
      </c>
      <c r="B235" s="32" t="s">
        <v>37</v>
      </c>
      <c r="C235" s="32">
        <v>10</v>
      </c>
      <c r="D235" s="32" t="s">
        <v>38</v>
      </c>
      <c r="E235" s="72" t="s">
        <v>259</v>
      </c>
      <c r="F235" s="59">
        <f t="shared" ref="F235:K235" si="230">+F236</f>
        <v>4034524599</v>
      </c>
      <c r="G235" s="59">
        <f t="shared" si="230"/>
        <v>725002265</v>
      </c>
      <c r="H235" s="59">
        <f t="shared" si="230"/>
        <v>725002265</v>
      </c>
      <c r="I235" s="59">
        <f t="shared" si="230"/>
        <v>0</v>
      </c>
      <c r="J235" s="59">
        <f t="shared" si="230"/>
        <v>0</v>
      </c>
      <c r="K235" s="59">
        <f t="shared" si="230"/>
        <v>0</v>
      </c>
      <c r="L235" s="59">
        <f t="shared" si="206"/>
        <v>0</v>
      </c>
      <c r="M235" s="59">
        <f>+M236</f>
        <v>4034524599</v>
      </c>
      <c r="N235" s="318">
        <f t="shared" si="207"/>
        <v>5.056424052935144E-4</v>
      </c>
      <c r="O235" s="59">
        <f t="shared" ref="O235:X235" si="231">+O236</f>
        <v>0</v>
      </c>
      <c r="P235" s="59">
        <f t="shared" si="231"/>
        <v>3383662316</v>
      </c>
      <c r="Q235" s="59">
        <f t="shared" si="231"/>
        <v>650862283</v>
      </c>
      <c r="R235" s="59">
        <f t="shared" si="231"/>
        <v>3297163504.0100002</v>
      </c>
      <c r="S235" s="59">
        <f t="shared" si="231"/>
        <v>737361094.99000001</v>
      </c>
      <c r="T235" s="59">
        <f t="shared" si="231"/>
        <v>86498811.99000001</v>
      </c>
      <c r="U235" s="59">
        <f t="shared" si="231"/>
        <v>1065168736.01</v>
      </c>
      <c r="V235" s="59">
        <f t="shared" si="231"/>
        <v>2231994768</v>
      </c>
      <c r="W235" s="59">
        <f t="shared" si="231"/>
        <v>1062934301.01</v>
      </c>
      <c r="X235" s="59">
        <f t="shared" si="231"/>
        <v>2234435</v>
      </c>
      <c r="Y235" s="176">
        <f t="shared" si="210"/>
        <v>0.81723717952475428</v>
      </c>
      <c r="Z235" s="176">
        <f t="shared" si="211"/>
        <v>0.2640134444276318</v>
      </c>
      <c r="AA235" s="176">
        <f t="shared" si="212"/>
        <v>0.26345961585497818</v>
      </c>
      <c r="AB235" s="176">
        <f t="shared" ref="AB235:AB266" si="232">+U235/R235</f>
        <v>0.32305608584910789</v>
      </c>
      <c r="AC235" s="177">
        <f t="shared" ref="AC235:AC266" si="233">+W235/U235</f>
        <v>0.99790227132616571</v>
      </c>
    </row>
    <row r="236" spans="1:29" ht="42" customHeight="1" x14ac:dyDescent="0.25">
      <c r="A236" s="113" t="s">
        <v>260</v>
      </c>
      <c r="B236" s="32" t="s">
        <v>37</v>
      </c>
      <c r="C236" s="32">
        <v>10</v>
      </c>
      <c r="D236" s="32" t="s">
        <v>38</v>
      </c>
      <c r="E236" s="39" t="s">
        <v>255</v>
      </c>
      <c r="F236" s="59">
        <f t="shared" ref="F236:K236" si="234">+F237+F241</f>
        <v>4034524599</v>
      </c>
      <c r="G236" s="59">
        <f t="shared" si="234"/>
        <v>725002265</v>
      </c>
      <c r="H236" s="59">
        <f t="shared" si="234"/>
        <v>725002265</v>
      </c>
      <c r="I236" s="59">
        <f t="shared" si="234"/>
        <v>0</v>
      </c>
      <c r="J236" s="59">
        <f t="shared" si="234"/>
        <v>0</v>
      </c>
      <c r="K236" s="59">
        <f t="shared" si="234"/>
        <v>0</v>
      </c>
      <c r="L236" s="59">
        <f t="shared" si="206"/>
        <v>0</v>
      </c>
      <c r="M236" s="59">
        <f>+M237+M241</f>
        <v>4034524599</v>
      </c>
      <c r="N236" s="318">
        <f t="shared" si="207"/>
        <v>5.056424052935144E-4</v>
      </c>
      <c r="O236" s="59">
        <f t="shared" ref="O236:X236" si="235">+O237+O241</f>
        <v>0</v>
      </c>
      <c r="P236" s="59">
        <f t="shared" si="235"/>
        <v>3383662316</v>
      </c>
      <c r="Q236" s="59">
        <f t="shared" si="235"/>
        <v>650862283</v>
      </c>
      <c r="R236" s="59">
        <f t="shared" si="235"/>
        <v>3297163504.0100002</v>
      </c>
      <c r="S236" s="59">
        <f t="shared" si="235"/>
        <v>737361094.99000001</v>
      </c>
      <c r="T236" s="59">
        <f t="shared" si="235"/>
        <v>86498811.99000001</v>
      </c>
      <c r="U236" s="59">
        <f t="shared" si="235"/>
        <v>1065168736.01</v>
      </c>
      <c r="V236" s="59">
        <f t="shared" si="235"/>
        <v>2231994768</v>
      </c>
      <c r="W236" s="59">
        <f t="shared" si="235"/>
        <v>1062934301.01</v>
      </c>
      <c r="X236" s="59">
        <f t="shared" si="235"/>
        <v>2234435</v>
      </c>
      <c r="Y236" s="176">
        <f t="shared" si="210"/>
        <v>0.81723717952475428</v>
      </c>
      <c r="Z236" s="176">
        <f t="shared" si="211"/>
        <v>0.2640134444276318</v>
      </c>
      <c r="AA236" s="176">
        <f t="shared" si="212"/>
        <v>0.26345961585497818</v>
      </c>
      <c r="AB236" s="176">
        <f t="shared" si="232"/>
        <v>0.32305608584910789</v>
      </c>
      <c r="AC236" s="177">
        <f t="shared" si="233"/>
        <v>0.99790227132616571</v>
      </c>
    </row>
    <row r="237" spans="1:29" s="6" customFormat="1" ht="63.75" customHeight="1" x14ac:dyDescent="0.25">
      <c r="A237" s="113" t="s">
        <v>261</v>
      </c>
      <c r="B237" s="32" t="s">
        <v>37</v>
      </c>
      <c r="C237" s="32">
        <v>10</v>
      </c>
      <c r="D237" s="32" t="s">
        <v>38</v>
      </c>
      <c r="E237" s="39" t="s">
        <v>262</v>
      </c>
      <c r="F237" s="59">
        <f t="shared" ref="F237:K239" si="236">+F238</f>
        <v>2634524599</v>
      </c>
      <c r="G237" s="59">
        <f t="shared" si="236"/>
        <v>725002265</v>
      </c>
      <c r="H237" s="59">
        <f t="shared" si="236"/>
        <v>725002265</v>
      </c>
      <c r="I237" s="59">
        <f t="shared" si="236"/>
        <v>0</v>
      </c>
      <c r="J237" s="59">
        <f t="shared" si="236"/>
        <v>0</v>
      </c>
      <c r="K237" s="59">
        <f t="shared" si="236"/>
        <v>0</v>
      </c>
      <c r="L237" s="59">
        <f t="shared" si="206"/>
        <v>0</v>
      </c>
      <c r="M237" s="59">
        <f>+M238</f>
        <v>2634524599</v>
      </c>
      <c r="N237" s="318">
        <f t="shared" si="207"/>
        <v>3.301819885726991E-4</v>
      </c>
      <c r="O237" s="59">
        <f t="shared" ref="O237:X239" si="237">+O238</f>
        <v>0</v>
      </c>
      <c r="P237" s="59">
        <f t="shared" si="237"/>
        <v>1983662316</v>
      </c>
      <c r="Q237" s="59">
        <f t="shared" si="237"/>
        <v>650862283</v>
      </c>
      <c r="R237" s="59">
        <f t="shared" si="237"/>
        <v>1897220952.24</v>
      </c>
      <c r="S237" s="59">
        <f t="shared" si="237"/>
        <v>737303646.75999999</v>
      </c>
      <c r="T237" s="59">
        <f t="shared" si="237"/>
        <v>86441363.75999999</v>
      </c>
      <c r="U237" s="59">
        <f t="shared" si="237"/>
        <v>1065126184.24</v>
      </c>
      <c r="V237" s="59">
        <f t="shared" si="237"/>
        <v>832094768</v>
      </c>
      <c r="W237" s="59">
        <f t="shared" si="237"/>
        <v>1062891749.24</v>
      </c>
      <c r="X237" s="59">
        <f t="shared" si="237"/>
        <v>2234435</v>
      </c>
      <c r="Y237" s="176">
        <f t="shared" si="210"/>
        <v>0.7201378772322482</v>
      </c>
      <c r="Z237" s="176">
        <f t="shared" si="211"/>
        <v>0.4042954029141711</v>
      </c>
      <c r="AA237" s="176">
        <f t="shared" si="212"/>
        <v>0.40344726697311811</v>
      </c>
      <c r="AB237" s="176">
        <f t="shared" si="232"/>
        <v>0.56141388433562933</v>
      </c>
      <c r="AC237" s="177">
        <f t="shared" si="233"/>
        <v>0.9979021875219467</v>
      </c>
    </row>
    <row r="238" spans="1:29" s="6" customFormat="1" ht="63.75" customHeight="1" x14ac:dyDescent="0.25">
      <c r="A238" s="113" t="s">
        <v>577</v>
      </c>
      <c r="B238" s="32" t="s">
        <v>37</v>
      </c>
      <c r="C238" s="32">
        <v>10</v>
      </c>
      <c r="D238" s="32" t="s">
        <v>38</v>
      </c>
      <c r="E238" s="39" t="s">
        <v>264</v>
      </c>
      <c r="F238" s="59">
        <f t="shared" si="236"/>
        <v>2634524599</v>
      </c>
      <c r="G238" s="59">
        <f t="shared" si="236"/>
        <v>725002265</v>
      </c>
      <c r="H238" s="59">
        <f t="shared" si="236"/>
        <v>725002265</v>
      </c>
      <c r="I238" s="59">
        <f t="shared" si="236"/>
        <v>0</v>
      </c>
      <c r="J238" s="59">
        <f t="shared" si="236"/>
        <v>0</v>
      </c>
      <c r="K238" s="59">
        <f t="shared" si="236"/>
        <v>0</v>
      </c>
      <c r="L238" s="59">
        <f t="shared" si="206"/>
        <v>0</v>
      </c>
      <c r="M238" s="59">
        <f>+M239</f>
        <v>2634524599</v>
      </c>
      <c r="N238" s="318">
        <f t="shared" si="207"/>
        <v>3.301819885726991E-4</v>
      </c>
      <c r="O238" s="59">
        <f t="shared" si="237"/>
        <v>0</v>
      </c>
      <c r="P238" s="59">
        <f t="shared" si="237"/>
        <v>1983662316</v>
      </c>
      <c r="Q238" s="59">
        <f t="shared" si="237"/>
        <v>650862283</v>
      </c>
      <c r="R238" s="59">
        <f t="shared" si="237"/>
        <v>1897220952.24</v>
      </c>
      <c r="S238" s="59">
        <f t="shared" si="237"/>
        <v>737303646.75999999</v>
      </c>
      <c r="T238" s="59">
        <f t="shared" si="237"/>
        <v>86441363.75999999</v>
      </c>
      <c r="U238" s="59">
        <f t="shared" si="237"/>
        <v>1065126184.24</v>
      </c>
      <c r="V238" s="59">
        <f t="shared" si="237"/>
        <v>832094768</v>
      </c>
      <c r="W238" s="59">
        <f t="shared" si="237"/>
        <v>1062891749.24</v>
      </c>
      <c r="X238" s="59">
        <f t="shared" si="237"/>
        <v>2234435</v>
      </c>
      <c r="Y238" s="176">
        <f t="shared" si="210"/>
        <v>0.7201378772322482</v>
      </c>
      <c r="Z238" s="176">
        <f t="shared" si="211"/>
        <v>0.4042954029141711</v>
      </c>
      <c r="AA238" s="176">
        <f t="shared" si="212"/>
        <v>0.40344726697311811</v>
      </c>
      <c r="AB238" s="176">
        <f t="shared" si="232"/>
        <v>0.56141388433562933</v>
      </c>
      <c r="AC238" s="177">
        <f t="shared" si="233"/>
        <v>0.9979021875219467</v>
      </c>
    </row>
    <row r="239" spans="1:29" ht="42" customHeight="1" x14ac:dyDescent="0.25">
      <c r="A239" s="113" t="s">
        <v>578</v>
      </c>
      <c r="B239" s="32" t="s">
        <v>37</v>
      </c>
      <c r="C239" s="32">
        <v>10</v>
      </c>
      <c r="D239" s="32" t="s">
        <v>38</v>
      </c>
      <c r="E239" s="72" t="s">
        <v>266</v>
      </c>
      <c r="F239" s="59">
        <f t="shared" si="236"/>
        <v>2634524599</v>
      </c>
      <c r="G239" s="59">
        <f t="shared" si="236"/>
        <v>725002265</v>
      </c>
      <c r="H239" s="59">
        <f t="shared" si="236"/>
        <v>725002265</v>
      </c>
      <c r="I239" s="59">
        <f t="shared" si="236"/>
        <v>0</v>
      </c>
      <c r="J239" s="59">
        <f t="shared" si="236"/>
        <v>0</v>
      </c>
      <c r="K239" s="59">
        <f t="shared" si="236"/>
        <v>0</v>
      </c>
      <c r="L239" s="59">
        <f t="shared" si="206"/>
        <v>0</v>
      </c>
      <c r="M239" s="59">
        <f>+M240</f>
        <v>2634524599</v>
      </c>
      <c r="N239" s="318">
        <f t="shared" si="207"/>
        <v>3.301819885726991E-4</v>
      </c>
      <c r="O239" s="59">
        <f t="shared" si="237"/>
        <v>0</v>
      </c>
      <c r="P239" s="59">
        <f t="shared" si="237"/>
        <v>1983662316</v>
      </c>
      <c r="Q239" s="59">
        <f t="shared" si="237"/>
        <v>650862283</v>
      </c>
      <c r="R239" s="59">
        <f t="shared" si="237"/>
        <v>1897220952.24</v>
      </c>
      <c r="S239" s="59">
        <f t="shared" si="237"/>
        <v>737303646.75999999</v>
      </c>
      <c r="T239" s="59">
        <f t="shared" si="237"/>
        <v>86441363.75999999</v>
      </c>
      <c r="U239" s="59">
        <f t="shared" si="237"/>
        <v>1065126184.24</v>
      </c>
      <c r="V239" s="59">
        <f t="shared" si="237"/>
        <v>832094768</v>
      </c>
      <c r="W239" s="59">
        <f t="shared" si="237"/>
        <v>1062891749.24</v>
      </c>
      <c r="X239" s="59">
        <f t="shared" si="237"/>
        <v>2234435</v>
      </c>
      <c r="Y239" s="176">
        <f t="shared" si="210"/>
        <v>0.7201378772322482</v>
      </c>
      <c r="Z239" s="176">
        <f t="shared" si="211"/>
        <v>0.4042954029141711</v>
      </c>
      <c r="AA239" s="176">
        <f t="shared" si="212"/>
        <v>0.40344726697311811</v>
      </c>
      <c r="AB239" s="176">
        <f t="shared" si="232"/>
        <v>0.56141388433562933</v>
      </c>
      <c r="AC239" s="177">
        <f t="shared" si="233"/>
        <v>0.9979021875219467</v>
      </c>
    </row>
    <row r="240" spans="1:29" ht="42" customHeight="1" x14ac:dyDescent="0.25">
      <c r="A240" s="114" t="s">
        <v>579</v>
      </c>
      <c r="B240" s="43" t="s">
        <v>37</v>
      </c>
      <c r="C240" s="43">
        <v>10</v>
      </c>
      <c r="D240" s="43" t="s">
        <v>38</v>
      </c>
      <c r="E240" s="44" t="s">
        <v>268</v>
      </c>
      <c r="F240" s="45">
        <v>2634524599</v>
      </c>
      <c r="G240" s="45">
        <v>725002265</v>
      </c>
      <c r="H240" s="45">
        <v>725002265</v>
      </c>
      <c r="I240" s="45">
        <v>0</v>
      </c>
      <c r="J240" s="45">
        <v>0</v>
      </c>
      <c r="K240" s="45">
        <v>0</v>
      </c>
      <c r="L240" s="45">
        <f t="shared" si="206"/>
        <v>0</v>
      </c>
      <c r="M240" s="46">
        <f>+F240+L240</f>
        <v>2634524599</v>
      </c>
      <c r="N240" s="47">
        <f t="shared" si="207"/>
        <v>3.301819885726991E-4</v>
      </c>
      <c r="O240" s="45">
        <v>0</v>
      </c>
      <c r="P240" s="45">
        <v>1983662316</v>
      </c>
      <c r="Q240" s="45">
        <f>M240-P240</f>
        <v>650862283</v>
      </c>
      <c r="R240" s="45">
        <v>1897220952.24</v>
      </c>
      <c r="S240" s="45">
        <f>+M240-R240</f>
        <v>737303646.75999999</v>
      </c>
      <c r="T240" s="45">
        <f>P240-R240</f>
        <v>86441363.75999999</v>
      </c>
      <c r="U240" s="45">
        <v>1065126184.24</v>
      </c>
      <c r="V240" s="45">
        <f>+R240-U240</f>
        <v>832094768</v>
      </c>
      <c r="W240" s="45">
        <v>1062891749.24</v>
      </c>
      <c r="X240" s="48">
        <f>+U240-W240</f>
        <v>2234435</v>
      </c>
      <c r="Y240" s="54">
        <f t="shared" si="210"/>
        <v>0.7201378772322482</v>
      </c>
      <c r="Z240" s="54">
        <f t="shared" si="211"/>
        <v>0.4042954029141711</v>
      </c>
      <c r="AA240" s="54">
        <f t="shared" si="212"/>
        <v>0.40344726697311811</v>
      </c>
      <c r="AB240" s="54">
        <f t="shared" si="232"/>
        <v>0.56141388433562933</v>
      </c>
      <c r="AC240" s="178">
        <f t="shared" si="233"/>
        <v>0.9979021875219467</v>
      </c>
    </row>
    <row r="241" spans="1:29" s="6" customFormat="1" ht="63.75" customHeight="1" x14ac:dyDescent="0.25">
      <c r="A241" s="113" t="s">
        <v>269</v>
      </c>
      <c r="B241" s="32" t="s">
        <v>37</v>
      </c>
      <c r="C241" s="32">
        <v>10</v>
      </c>
      <c r="D241" s="32" t="s">
        <v>38</v>
      </c>
      <c r="E241" s="39" t="s">
        <v>270</v>
      </c>
      <c r="F241" s="59">
        <f t="shared" ref="F241:K243" si="238">+F242</f>
        <v>1400000000</v>
      </c>
      <c r="G241" s="59">
        <f t="shared" si="238"/>
        <v>0</v>
      </c>
      <c r="H241" s="59">
        <f t="shared" si="238"/>
        <v>0</v>
      </c>
      <c r="I241" s="59">
        <f t="shared" si="238"/>
        <v>0</v>
      </c>
      <c r="J241" s="59">
        <f t="shared" si="238"/>
        <v>0</v>
      </c>
      <c r="K241" s="59">
        <f t="shared" si="238"/>
        <v>0</v>
      </c>
      <c r="L241" s="59">
        <f t="shared" si="206"/>
        <v>0</v>
      </c>
      <c r="M241" s="59">
        <f>+M242</f>
        <v>1400000000</v>
      </c>
      <c r="N241" s="318">
        <f t="shared" si="207"/>
        <v>1.7546041672081528E-4</v>
      </c>
      <c r="O241" s="59">
        <f t="shared" ref="O241:X243" si="239">+O242</f>
        <v>0</v>
      </c>
      <c r="P241" s="59">
        <f t="shared" si="239"/>
        <v>1400000000</v>
      </c>
      <c r="Q241" s="59">
        <f t="shared" si="239"/>
        <v>0</v>
      </c>
      <c r="R241" s="59">
        <f t="shared" si="239"/>
        <v>1399942551.77</v>
      </c>
      <c r="S241" s="59">
        <f t="shared" si="239"/>
        <v>57448.230000019073</v>
      </c>
      <c r="T241" s="59">
        <f t="shared" si="239"/>
        <v>57448.230000019073</v>
      </c>
      <c r="U241" s="59">
        <f t="shared" si="239"/>
        <v>42551.77</v>
      </c>
      <c r="V241" s="59">
        <f t="shared" si="239"/>
        <v>1399900000</v>
      </c>
      <c r="W241" s="59">
        <f t="shared" si="239"/>
        <v>42551.77</v>
      </c>
      <c r="X241" s="59">
        <f t="shared" si="239"/>
        <v>0</v>
      </c>
      <c r="Y241" s="176">
        <f t="shared" si="210"/>
        <v>0.99995896554999997</v>
      </c>
      <c r="Z241" s="183">
        <f t="shared" si="211"/>
        <v>3.0394121428571426E-5</v>
      </c>
      <c r="AA241" s="183">
        <f t="shared" si="212"/>
        <v>3.0394121428571426E-5</v>
      </c>
      <c r="AB241" s="183">
        <f t="shared" si="232"/>
        <v>3.0395368685807998E-5</v>
      </c>
      <c r="AC241" s="177">
        <f t="shared" si="233"/>
        <v>1</v>
      </c>
    </row>
    <row r="242" spans="1:29" s="6" customFormat="1" ht="60" customHeight="1" x14ac:dyDescent="0.25">
      <c r="A242" s="113" t="s">
        <v>580</v>
      </c>
      <c r="B242" s="32" t="s">
        <v>37</v>
      </c>
      <c r="C242" s="32">
        <v>10</v>
      </c>
      <c r="D242" s="32" t="s">
        <v>38</v>
      </c>
      <c r="E242" s="39" t="s">
        <v>264</v>
      </c>
      <c r="F242" s="59">
        <f t="shared" si="238"/>
        <v>1400000000</v>
      </c>
      <c r="G242" s="59">
        <f t="shared" si="238"/>
        <v>0</v>
      </c>
      <c r="H242" s="59">
        <f t="shared" si="238"/>
        <v>0</v>
      </c>
      <c r="I242" s="59">
        <f t="shared" si="238"/>
        <v>0</v>
      </c>
      <c r="J242" s="59">
        <f t="shared" si="238"/>
        <v>0</v>
      </c>
      <c r="K242" s="59">
        <f t="shared" si="238"/>
        <v>0</v>
      </c>
      <c r="L242" s="59">
        <f t="shared" si="206"/>
        <v>0</v>
      </c>
      <c r="M242" s="59">
        <f>+M243</f>
        <v>1400000000</v>
      </c>
      <c r="N242" s="318">
        <f t="shared" si="207"/>
        <v>1.7546041672081528E-4</v>
      </c>
      <c r="O242" s="59">
        <f t="shared" si="239"/>
        <v>0</v>
      </c>
      <c r="P242" s="59">
        <f t="shared" si="239"/>
        <v>1400000000</v>
      </c>
      <c r="Q242" s="59">
        <f t="shared" si="239"/>
        <v>0</v>
      </c>
      <c r="R242" s="59">
        <f t="shared" si="239"/>
        <v>1399942551.77</v>
      </c>
      <c r="S242" s="59">
        <f t="shared" si="239"/>
        <v>57448.230000019073</v>
      </c>
      <c r="T242" s="59">
        <f t="shared" si="239"/>
        <v>57448.230000019073</v>
      </c>
      <c r="U242" s="59">
        <f t="shared" si="239"/>
        <v>42551.77</v>
      </c>
      <c r="V242" s="59">
        <f t="shared" si="239"/>
        <v>1399900000</v>
      </c>
      <c r="W242" s="59">
        <f t="shared" si="239"/>
        <v>42551.77</v>
      </c>
      <c r="X242" s="59">
        <f t="shared" si="239"/>
        <v>0</v>
      </c>
      <c r="Y242" s="176">
        <f t="shared" si="210"/>
        <v>0.99995896554999997</v>
      </c>
      <c r="Z242" s="183">
        <f t="shared" si="211"/>
        <v>3.0394121428571426E-5</v>
      </c>
      <c r="AA242" s="183">
        <f t="shared" si="212"/>
        <v>3.0394121428571426E-5</v>
      </c>
      <c r="AB242" s="183">
        <f t="shared" si="232"/>
        <v>3.0395368685807998E-5</v>
      </c>
      <c r="AC242" s="177">
        <f t="shared" si="233"/>
        <v>1</v>
      </c>
    </row>
    <row r="243" spans="1:29" ht="42" customHeight="1" x14ac:dyDescent="0.25">
      <c r="A243" s="113" t="s">
        <v>581</v>
      </c>
      <c r="B243" s="32" t="s">
        <v>37</v>
      </c>
      <c r="C243" s="32">
        <v>10</v>
      </c>
      <c r="D243" s="32" t="s">
        <v>38</v>
      </c>
      <c r="E243" s="72" t="s">
        <v>266</v>
      </c>
      <c r="F243" s="59">
        <f t="shared" si="238"/>
        <v>1400000000</v>
      </c>
      <c r="G243" s="59">
        <f t="shared" si="238"/>
        <v>0</v>
      </c>
      <c r="H243" s="59">
        <f t="shared" si="238"/>
        <v>0</v>
      </c>
      <c r="I243" s="59">
        <f t="shared" si="238"/>
        <v>0</v>
      </c>
      <c r="J243" s="59">
        <f t="shared" si="238"/>
        <v>0</v>
      </c>
      <c r="K243" s="59">
        <f t="shared" si="238"/>
        <v>0</v>
      </c>
      <c r="L243" s="59">
        <f t="shared" si="206"/>
        <v>0</v>
      </c>
      <c r="M243" s="59">
        <f>+M244</f>
        <v>1400000000</v>
      </c>
      <c r="N243" s="318">
        <f t="shared" si="207"/>
        <v>1.7546041672081528E-4</v>
      </c>
      <c r="O243" s="59">
        <f t="shared" si="239"/>
        <v>0</v>
      </c>
      <c r="P243" s="59">
        <f t="shared" si="239"/>
        <v>1400000000</v>
      </c>
      <c r="Q243" s="59">
        <f t="shared" si="239"/>
        <v>0</v>
      </c>
      <c r="R243" s="59">
        <f t="shared" si="239"/>
        <v>1399942551.77</v>
      </c>
      <c r="S243" s="59">
        <f t="shared" si="239"/>
        <v>57448.230000019073</v>
      </c>
      <c r="T243" s="59">
        <f t="shared" si="239"/>
        <v>57448.230000019073</v>
      </c>
      <c r="U243" s="59">
        <f t="shared" si="239"/>
        <v>42551.77</v>
      </c>
      <c r="V243" s="59">
        <f t="shared" si="239"/>
        <v>1399900000</v>
      </c>
      <c r="W243" s="59">
        <f t="shared" si="239"/>
        <v>42551.77</v>
      </c>
      <c r="X243" s="59">
        <f t="shared" si="239"/>
        <v>0</v>
      </c>
      <c r="Y243" s="176">
        <f t="shared" si="210"/>
        <v>0.99995896554999997</v>
      </c>
      <c r="Z243" s="183">
        <f t="shared" si="211"/>
        <v>3.0394121428571426E-5</v>
      </c>
      <c r="AA243" s="183">
        <f t="shared" si="212"/>
        <v>3.0394121428571426E-5</v>
      </c>
      <c r="AB243" s="183">
        <f t="shared" si="232"/>
        <v>3.0395368685807998E-5</v>
      </c>
      <c r="AC243" s="177">
        <f t="shared" si="233"/>
        <v>1</v>
      </c>
    </row>
    <row r="244" spans="1:29" ht="42" customHeight="1" x14ac:dyDescent="0.25">
      <c r="A244" s="114" t="s">
        <v>582</v>
      </c>
      <c r="B244" s="43" t="s">
        <v>37</v>
      </c>
      <c r="C244" s="43">
        <v>10</v>
      </c>
      <c r="D244" s="43" t="s">
        <v>38</v>
      </c>
      <c r="E244" s="44" t="s">
        <v>268</v>
      </c>
      <c r="F244" s="45">
        <v>1400000000</v>
      </c>
      <c r="G244" s="45">
        <v>0</v>
      </c>
      <c r="H244" s="45">
        <v>0</v>
      </c>
      <c r="I244" s="45">
        <v>0</v>
      </c>
      <c r="J244" s="45">
        <v>0</v>
      </c>
      <c r="K244" s="45">
        <v>0</v>
      </c>
      <c r="L244" s="45">
        <f t="shared" si="206"/>
        <v>0</v>
      </c>
      <c r="M244" s="46">
        <f>+F244+L244</f>
        <v>1400000000</v>
      </c>
      <c r="N244" s="47">
        <f t="shared" si="207"/>
        <v>1.7546041672081528E-4</v>
      </c>
      <c r="O244" s="45">
        <v>0</v>
      </c>
      <c r="P244" s="45">
        <v>1400000000</v>
      </c>
      <c r="Q244" s="45">
        <f>M244-P244</f>
        <v>0</v>
      </c>
      <c r="R244" s="45">
        <v>1399942551.77</v>
      </c>
      <c r="S244" s="45">
        <f>+M244-R244</f>
        <v>57448.230000019073</v>
      </c>
      <c r="T244" s="45">
        <f>P244-R244</f>
        <v>57448.230000019073</v>
      </c>
      <c r="U244" s="45">
        <v>42551.77</v>
      </c>
      <c r="V244" s="45">
        <f>+R244-U244</f>
        <v>1399900000</v>
      </c>
      <c r="W244" s="45">
        <v>42551.77</v>
      </c>
      <c r="X244" s="48">
        <f>+U244-W244</f>
        <v>0</v>
      </c>
      <c r="Y244" s="54">
        <f t="shared" si="210"/>
        <v>0.99995896554999997</v>
      </c>
      <c r="Z244" s="182">
        <f t="shared" si="211"/>
        <v>3.0394121428571426E-5</v>
      </c>
      <c r="AA244" s="182">
        <f t="shared" si="212"/>
        <v>3.0394121428571426E-5</v>
      </c>
      <c r="AB244" s="182">
        <f t="shared" si="232"/>
        <v>3.0395368685807998E-5</v>
      </c>
      <c r="AC244" s="178">
        <f t="shared" si="233"/>
        <v>1</v>
      </c>
    </row>
    <row r="245" spans="1:29" s="6" customFormat="1" ht="42" customHeight="1" x14ac:dyDescent="0.25">
      <c r="A245" s="113" t="s">
        <v>274</v>
      </c>
      <c r="B245" s="32" t="s">
        <v>37</v>
      </c>
      <c r="C245" s="32">
        <v>10</v>
      </c>
      <c r="D245" s="32" t="s">
        <v>38</v>
      </c>
      <c r="E245" s="39" t="s">
        <v>275</v>
      </c>
      <c r="F245" s="59">
        <f t="shared" ref="F245:K246" si="240">+F247</f>
        <v>6000000000</v>
      </c>
      <c r="G245" s="59">
        <f t="shared" si="240"/>
        <v>4588500103</v>
      </c>
      <c r="H245" s="59">
        <f t="shared" si="240"/>
        <v>4588500103</v>
      </c>
      <c r="I245" s="59">
        <f t="shared" si="240"/>
        <v>0</v>
      </c>
      <c r="J245" s="59">
        <f t="shared" si="240"/>
        <v>0</v>
      </c>
      <c r="K245" s="59">
        <f t="shared" si="240"/>
        <v>0</v>
      </c>
      <c r="L245" s="59">
        <f t="shared" si="206"/>
        <v>0</v>
      </c>
      <c r="M245" s="59">
        <f>+M247</f>
        <v>6000000000</v>
      </c>
      <c r="N245" s="318">
        <f t="shared" si="207"/>
        <v>7.519732145177797E-4</v>
      </c>
      <c r="O245" s="59">
        <f t="shared" ref="O245:X245" si="241">+O247</f>
        <v>0</v>
      </c>
      <c r="P245" s="59">
        <f t="shared" si="241"/>
        <v>5167653780</v>
      </c>
      <c r="Q245" s="59">
        <f t="shared" si="241"/>
        <v>832346220</v>
      </c>
      <c r="R245" s="59">
        <f t="shared" si="241"/>
        <v>2934043290.3100004</v>
      </c>
      <c r="S245" s="59">
        <f t="shared" si="241"/>
        <v>3065956709.6899996</v>
      </c>
      <c r="T245" s="59">
        <f t="shared" si="241"/>
        <v>2233610489.6899996</v>
      </c>
      <c r="U245" s="59">
        <f t="shared" si="241"/>
        <v>747740897.43999994</v>
      </c>
      <c r="V245" s="59">
        <f t="shared" si="241"/>
        <v>2186302392.8699999</v>
      </c>
      <c r="W245" s="59">
        <f t="shared" si="241"/>
        <v>746791327.43999994</v>
      </c>
      <c r="X245" s="59">
        <f t="shared" si="241"/>
        <v>949570</v>
      </c>
      <c r="Y245" s="176">
        <f t="shared" si="210"/>
        <v>0.48900721505166672</v>
      </c>
      <c r="Z245" s="176">
        <f t="shared" si="211"/>
        <v>0.12462348290666665</v>
      </c>
      <c r="AA245" s="176">
        <f t="shared" si="212"/>
        <v>0.12446522123999999</v>
      </c>
      <c r="AB245" s="176">
        <f t="shared" si="232"/>
        <v>0.25484998803851877</v>
      </c>
      <c r="AC245" s="177">
        <f t="shared" si="233"/>
        <v>0.99873008149848297</v>
      </c>
    </row>
    <row r="246" spans="1:29" s="120" customFormat="1" ht="42" customHeight="1" x14ac:dyDescent="0.25">
      <c r="A246" s="199" t="s">
        <v>274</v>
      </c>
      <c r="B246" s="71" t="s">
        <v>41</v>
      </c>
      <c r="C246" s="71">
        <v>20</v>
      </c>
      <c r="D246" s="71" t="s">
        <v>38</v>
      </c>
      <c r="E246" s="72" t="s">
        <v>275</v>
      </c>
      <c r="F246" s="62">
        <f t="shared" si="240"/>
        <v>128057209397</v>
      </c>
      <c r="G246" s="62">
        <f t="shared" si="240"/>
        <v>0</v>
      </c>
      <c r="H246" s="62">
        <f t="shared" si="240"/>
        <v>0</v>
      </c>
      <c r="I246" s="62">
        <f t="shared" si="240"/>
        <v>0</v>
      </c>
      <c r="J246" s="62">
        <f t="shared" si="240"/>
        <v>0</v>
      </c>
      <c r="K246" s="62">
        <f t="shared" si="240"/>
        <v>0</v>
      </c>
      <c r="L246" s="59">
        <f t="shared" si="206"/>
        <v>0</v>
      </c>
      <c r="M246" s="62">
        <f>+M248</f>
        <v>128057209397</v>
      </c>
      <c r="N246" s="338">
        <f t="shared" si="207"/>
        <v>1.6049265232073087E-2</v>
      </c>
      <c r="O246" s="62">
        <f t="shared" ref="O246:X246" si="242">+O248</f>
        <v>0</v>
      </c>
      <c r="P246" s="62">
        <f t="shared" si="242"/>
        <v>128057209397</v>
      </c>
      <c r="Q246" s="62">
        <f t="shared" si="242"/>
        <v>0</v>
      </c>
      <c r="R246" s="62">
        <f t="shared" si="242"/>
        <v>128057209397</v>
      </c>
      <c r="S246" s="62">
        <f t="shared" si="242"/>
        <v>0</v>
      </c>
      <c r="T246" s="62">
        <f t="shared" si="242"/>
        <v>0</v>
      </c>
      <c r="U246" s="62">
        <f t="shared" si="242"/>
        <v>79167793516.330002</v>
      </c>
      <c r="V246" s="62">
        <f t="shared" si="242"/>
        <v>48889415880.669998</v>
      </c>
      <c r="W246" s="62">
        <f t="shared" si="242"/>
        <v>77230878281.75</v>
      </c>
      <c r="X246" s="62">
        <f t="shared" si="242"/>
        <v>1936915234.5800018</v>
      </c>
      <c r="Y246" s="176">
        <f t="shared" si="210"/>
        <v>1</v>
      </c>
      <c r="Z246" s="176">
        <f t="shared" si="211"/>
        <v>0.61822207347105185</v>
      </c>
      <c r="AA246" s="176">
        <f t="shared" si="212"/>
        <v>0.60309668346996859</v>
      </c>
      <c r="AB246" s="176">
        <f t="shared" si="232"/>
        <v>0.61822207347105185</v>
      </c>
      <c r="AC246" s="177">
        <f t="shared" si="233"/>
        <v>0.9755340505456872</v>
      </c>
    </row>
    <row r="247" spans="1:29" ht="42" customHeight="1" x14ac:dyDescent="0.25">
      <c r="A247" s="113" t="s">
        <v>276</v>
      </c>
      <c r="B247" s="32" t="s">
        <v>37</v>
      </c>
      <c r="C247" s="32">
        <v>10</v>
      </c>
      <c r="D247" s="32" t="s">
        <v>38</v>
      </c>
      <c r="E247" s="39" t="s">
        <v>255</v>
      </c>
      <c r="F247" s="59">
        <f t="shared" ref="F247:K247" si="243">+F249+F259</f>
        <v>6000000000</v>
      </c>
      <c r="G247" s="59">
        <f t="shared" si="243"/>
        <v>4588500103</v>
      </c>
      <c r="H247" s="59">
        <f t="shared" si="243"/>
        <v>4588500103</v>
      </c>
      <c r="I247" s="59">
        <f t="shared" si="243"/>
        <v>0</v>
      </c>
      <c r="J247" s="59">
        <f t="shared" si="243"/>
        <v>0</v>
      </c>
      <c r="K247" s="59">
        <f t="shared" si="243"/>
        <v>0</v>
      </c>
      <c r="L247" s="59">
        <f t="shared" si="206"/>
        <v>0</v>
      </c>
      <c r="M247" s="59">
        <f>+M249+M259</f>
        <v>6000000000</v>
      </c>
      <c r="N247" s="323">
        <f t="shared" si="207"/>
        <v>7.519732145177797E-4</v>
      </c>
      <c r="O247" s="59">
        <f t="shared" ref="O247:X247" si="244">+O249+O259</f>
        <v>0</v>
      </c>
      <c r="P247" s="59">
        <f t="shared" si="244"/>
        <v>5167653780</v>
      </c>
      <c r="Q247" s="59">
        <f t="shared" si="244"/>
        <v>832346220</v>
      </c>
      <c r="R247" s="59">
        <f t="shared" si="244"/>
        <v>2934043290.3100004</v>
      </c>
      <c r="S247" s="59">
        <f t="shared" si="244"/>
        <v>3065956709.6899996</v>
      </c>
      <c r="T247" s="59">
        <f t="shared" si="244"/>
        <v>2233610489.6899996</v>
      </c>
      <c r="U247" s="59">
        <f t="shared" si="244"/>
        <v>747740897.43999994</v>
      </c>
      <c r="V247" s="59">
        <f t="shared" si="244"/>
        <v>2186302392.8699999</v>
      </c>
      <c r="W247" s="59">
        <f t="shared" si="244"/>
        <v>746791327.43999994</v>
      </c>
      <c r="X247" s="59">
        <f t="shared" si="244"/>
        <v>949570</v>
      </c>
      <c r="Y247" s="176">
        <f t="shared" si="210"/>
        <v>0.48900721505166672</v>
      </c>
      <c r="Z247" s="176">
        <f t="shared" si="211"/>
        <v>0.12462348290666665</v>
      </c>
      <c r="AA247" s="176">
        <f t="shared" si="212"/>
        <v>0.12446522123999999</v>
      </c>
      <c r="AB247" s="176">
        <f t="shared" si="232"/>
        <v>0.25484998803851877</v>
      </c>
      <c r="AC247" s="177">
        <f t="shared" si="233"/>
        <v>0.99873008149848297</v>
      </c>
    </row>
    <row r="248" spans="1:29" ht="42" customHeight="1" x14ac:dyDescent="0.25">
      <c r="A248" s="113" t="s">
        <v>276</v>
      </c>
      <c r="B248" s="32" t="s">
        <v>41</v>
      </c>
      <c r="C248" s="32">
        <v>20</v>
      </c>
      <c r="D248" s="32" t="s">
        <v>38</v>
      </c>
      <c r="E248" s="39" t="s">
        <v>255</v>
      </c>
      <c r="F248" s="121">
        <f>+F250</f>
        <v>128057209397</v>
      </c>
      <c r="G248" s="59">
        <f>+G252</f>
        <v>0</v>
      </c>
      <c r="H248" s="59">
        <f>+H252</f>
        <v>0</v>
      </c>
      <c r="I248" s="59">
        <f>+I252</f>
        <v>0</v>
      </c>
      <c r="J248" s="59">
        <f>+J252</f>
        <v>0</v>
      </c>
      <c r="K248" s="59">
        <f>+K252</f>
        <v>0</v>
      </c>
      <c r="L248" s="59">
        <f t="shared" si="206"/>
        <v>0</v>
      </c>
      <c r="M248" s="59">
        <f>+M252</f>
        <v>128057209397</v>
      </c>
      <c r="N248" s="323">
        <f t="shared" si="207"/>
        <v>1.6049265232073087E-2</v>
      </c>
      <c r="O248" s="121">
        <f t="shared" ref="O248:X248" si="245">+O252</f>
        <v>0</v>
      </c>
      <c r="P248" s="59">
        <f t="shared" si="245"/>
        <v>128057209397</v>
      </c>
      <c r="Q248" s="59">
        <f t="shared" si="245"/>
        <v>0</v>
      </c>
      <c r="R248" s="59">
        <f t="shared" si="245"/>
        <v>128057209397</v>
      </c>
      <c r="S248" s="59">
        <f t="shared" si="245"/>
        <v>0</v>
      </c>
      <c r="T248" s="59">
        <f t="shared" si="245"/>
        <v>0</v>
      </c>
      <c r="U248" s="59">
        <f t="shared" si="245"/>
        <v>79167793516.330002</v>
      </c>
      <c r="V248" s="59">
        <f t="shared" si="245"/>
        <v>48889415880.669998</v>
      </c>
      <c r="W248" s="59">
        <f t="shared" si="245"/>
        <v>77230878281.75</v>
      </c>
      <c r="X248" s="59">
        <f t="shared" si="245"/>
        <v>1936915234.5800018</v>
      </c>
      <c r="Y248" s="176">
        <f t="shared" si="210"/>
        <v>1</v>
      </c>
      <c r="Z248" s="176">
        <f t="shared" si="211"/>
        <v>0.61822207347105185</v>
      </c>
      <c r="AA248" s="176">
        <f t="shared" si="212"/>
        <v>0.60309668346996859</v>
      </c>
      <c r="AB248" s="176">
        <f t="shared" si="232"/>
        <v>0.61822207347105185</v>
      </c>
      <c r="AC248" s="177">
        <f t="shared" si="233"/>
        <v>0.9755340505456872</v>
      </c>
    </row>
    <row r="249" spans="1:29" ht="68.25" customHeight="1" x14ac:dyDescent="0.25">
      <c r="A249" s="113" t="s">
        <v>277</v>
      </c>
      <c r="B249" s="32" t="s">
        <v>37</v>
      </c>
      <c r="C249" s="32">
        <v>10</v>
      </c>
      <c r="D249" s="32" t="s">
        <v>38</v>
      </c>
      <c r="E249" s="39" t="s">
        <v>278</v>
      </c>
      <c r="F249" s="59">
        <f>+F251</f>
        <v>4000000000</v>
      </c>
      <c r="G249" s="59">
        <f t="shared" ref="G249:K251" si="246">+G251</f>
        <v>3999935000</v>
      </c>
      <c r="H249" s="59">
        <f t="shared" si="246"/>
        <v>3999935000</v>
      </c>
      <c r="I249" s="59">
        <f t="shared" si="246"/>
        <v>0</v>
      </c>
      <c r="J249" s="59">
        <f t="shared" si="246"/>
        <v>0</v>
      </c>
      <c r="K249" s="59">
        <f t="shared" si="246"/>
        <v>0</v>
      </c>
      <c r="L249" s="59">
        <f t="shared" si="206"/>
        <v>0</v>
      </c>
      <c r="M249" s="59">
        <f>+M251</f>
        <v>4000000000</v>
      </c>
      <c r="N249" s="318">
        <f t="shared" si="207"/>
        <v>5.013154763451865E-4</v>
      </c>
      <c r="O249" s="59">
        <f t="shared" ref="O249:X249" si="247">+O251</f>
        <v>0</v>
      </c>
      <c r="P249" s="59">
        <f t="shared" si="247"/>
        <v>3734009356</v>
      </c>
      <c r="Q249" s="59">
        <f t="shared" si="247"/>
        <v>265990644</v>
      </c>
      <c r="R249" s="59">
        <f t="shared" si="247"/>
        <v>1544673500.1800001</v>
      </c>
      <c r="S249" s="59">
        <f t="shared" si="247"/>
        <v>2455326499.8199997</v>
      </c>
      <c r="T249" s="59">
        <f t="shared" si="247"/>
        <v>2189335855.8199997</v>
      </c>
      <c r="U249" s="59">
        <f t="shared" si="247"/>
        <v>28739.63</v>
      </c>
      <c r="V249" s="59">
        <f t="shared" si="247"/>
        <v>1544644760.55</v>
      </c>
      <c r="W249" s="59">
        <f t="shared" si="247"/>
        <v>28739.63</v>
      </c>
      <c r="X249" s="59">
        <f t="shared" si="247"/>
        <v>0</v>
      </c>
      <c r="Y249" s="176">
        <f t="shared" si="210"/>
        <v>0.38616837504500001</v>
      </c>
      <c r="Z249" s="183">
        <f t="shared" si="211"/>
        <v>7.1849075000000001E-6</v>
      </c>
      <c r="AA249" s="183">
        <f t="shared" si="212"/>
        <v>7.1849075000000001E-6</v>
      </c>
      <c r="AB249" s="183">
        <f t="shared" si="232"/>
        <v>1.860563413345991E-5</v>
      </c>
      <c r="AC249" s="177">
        <f t="shared" si="233"/>
        <v>1</v>
      </c>
    </row>
    <row r="250" spans="1:29" ht="67.5" customHeight="1" x14ac:dyDescent="0.25">
      <c r="A250" s="113" t="s">
        <v>277</v>
      </c>
      <c r="B250" s="32" t="s">
        <v>41</v>
      </c>
      <c r="C250" s="32">
        <v>20</v>
      </c>
      <c r="D250" s="32" t="s">
        <v>38</v>
      </c>
      <c r="E250" s="72" t="s">
        <v>278</v>
      </c>
      <c r="F250" s="59">
        <f>+F252</f>
        <v>128057209397</v>
      </c>
      <c r="G250" s="59">
        <f t="shared" si="246"/>
        <v>0</v>
      </c>
      <c r="H250" s="59">
        <f t="shared" si="246"/>
        <v>0</v>
      </c>
      <c r="I250" s="59">
        <f t="shared" si="246"/>
        <v>0</v>
      </c>
      <c r="J250" s="59">
        <f t="shared" si="246"/>
        <v>0</v>
      </c>
      <c r="K250" s="59">
        <f t="shared" si="246"/>
        <v>0</v>
      </c>
      <c r="L250" s="59">
        <f t="shared" si="206"/>
        <v>0</v>
      </c>
      <c r="M250" s="59">
        <f>+M252</f>
        <v>128057209397</v>
      </c>
      <c r="N250" s="323">
        <f t="shared" si="207"/>
        <v>1.6049265232073087E-2</v>
      </c>
      <c r="O250" s="59">
        <f t="shared" ref="O250:X250" si="248">+O252</f>
        <v>0</v>
      </c>
      <c r="P250" s="59">
        <f t="shared" si="248"/>
        <v>128057209397</v>
      </c>
      <c r="Q250" s="59">
        <f t="shared" si="248"/>
        <v>0</v>
      </c>
      <c r="R250" s="59">
        <f t="shared" si="248"/>
        <v>128057209397</v>
      </c>
      <c r="S250" s="59">
        <f t="shared" si="248"/>
        <v>0</v>
      </c>
      <c r="T250" s="59">
        <f t="shared" si="248"/>
        <v>0</v>
      </c>
      <c r="U250" s="59">
        <f t="shared" si="248"/>
        <v>79167793516.330002</v>
      </c>
      <c r="V250" s="59">
        <f t="shared" si="248"/>
        <v>48889415880.669998</v>
      </c>
      <c r="W250" s="59">
        <f t="shared" si="248"/>
        <v>77230878281.75</v>
      </c>
      <c r="X250" s="59">
        <f t="shared" si="248"/>
        <v>1936915234.5800018</v>
      </c>
      <c r="Y250" s="176">
        <f t="shared" si="210"/>
        <v>1</v>
      </c>
      <c r="Z250" s="176">
        <f t="shared" si="211"/>
        <v>0.61822207347105185</v>
      </c>
      <c r="AA250" s="176">
        <f t="shared" si="212"/>
        <v>0.60309668346996859</v>
      </c>
      <c r="AB250" s="176">
        <f t="shared" si="232"/>
        <v>0.61822207347105185</v>
      </c>
      <c r="AC250" s="177">
        <f t="shared" si="233"/>
        <v>0.9755340505456872</v>
      </c>
    </row>
    <row r="251" spans="1:29" ht="98.25" customHeight="1" x14ac:dyDescent="0.25">
      <c r="A251" s="113" t="s">
        <v>583</v>
      </c>
      <c r="B251" s="32" t="s">
        <v>37</v>
      </c>
      <c r="C251" s="32">
        <v>10</v>
      </c>
      <c r="D251" s="32" t="s">
        <v>38</v>
      </c>
      <c r="E251" s="39" t="s">
        <v>280</v>
      </c>
      <c r="F251" s="59">
        <f>+F253</f>
        <v>4000000000</v>
      </c>
      <c r="G251" s="59">
        <f t="shared" si="246"/>
        <v>3999935000</v>
      </c>
      <c r="H251" s="59">
        <f t="shared" si="246"/>
        <v>3999935000</v>
      </c>
      <c r="I251" s="59">
        <f t="shared" si="246"/>
        <v>0</v>
      </c>
      <c r="J251" s="59">
        <f t="shared" si="246"/>
        <v>0</v>
      </c>
      <c r="K251" s="59">
        <f t="shared" si="246"/>
        <v>0</v>
      </c>
      <c r="L251" s="59">
        <f t="shared" si="206"/>
        <v>0</v>
      </c>
      <c r="M251" s="59">
        <f>+M253</f>
        <v>4000000000</v>
      </c>
      <c r="N251" s="318">
        <f t="shared" si="207"/>
        <v>5.013154763451865E-4</v>
      </c>
      <c r="O251" s="59">
        <f t="shared" ref="O251:X251" si="249">+O253</f>
        <v>0</v>
      </c>
      <c r="P251" s="59">
        <f t="shared" si="249"/>
        <v>3734009356</v>
      </c>
      <c r="Q251" s="59">
        <f t="shared" si="249"/>
        <v>265990644</v>
      </c>
      <c r="R251" s="59">
        <f t="shared" si="249"/>
        <v>1544673500.1800001</v>
      </c>
      <c r="S251" s="59">
        <f t="shared" si="249"/>
        <v>2455326499.8199997</v>
      </c>
      <c r="T251" s="59">
        <f t="shared" si="249"/>
        <v>2189335855.8199997</v>
      </c>
      <c r="U251" s="59">
        <f t="shared" si="249"/>
        <v>28739.63</v>
      </c>
      <c r="V251" s="59">
        <f t="shared" si="249"/>
        <v>1544644760.55</v>
      </c>
      <c r="W251" s="59">
        <f t="shared" si="249"/>
        <v>28739.63</v>
      </c>
      <c r="X251" s="59">
        <f t="shared" si="249"/>
        <v>0</v>
      </c>
      <c r="Y251" s="176">
        <f t="shared" si="210"/>
        <v>0.38616837504500001</v>
      </c>
      <c r="Z251" s="352">
        <f t="shared" si="211"/>
        <v>7.1849075000000001E-6</v>
      </c>
      <c r="AA251" s="352">
        <f t="shared" si="212"/>
        <v>7.1849075000000001E-6</v>
      </c>
      <c r="AB251" s="183">
        <f t="shared" si="232"/>
        <v>1.860563413345991E-5</v>
      </c>
      <c r="AC251" s="177">
        <f t="shared" si="233"/>
        <v>1</v>
      </c>
    </row>
    <row r="252" spans="1:29" ht="109.5" customHeight="1" x14ac:dyDescent="0.25">
      <c r="A252" s="113" t="s">
        <v>583</v>
      </c>
      <c r="B252" s="32" t="s">
        <v>41</v>
      </c>
      <c r="C252" s="32">
        <v>20</v>
      </c>
      <c r="D252" s="32" t="s">
        <v>38</v>
      </c>
      <c r="E252" s="39" t="s">
        <v>280</v>
      </c>
      <c r="F252" s="59">
        <f t="shared" ref="F252:K252" si="250">+F255+F257</f>
        <v>128057209397</v>
      </c>
      <c r="G252" s="59">
        <f t="shared" si="250"/>
        <v>0</v>
      </c>
      <c r="H252" s="59">
        <f t="shared" si="250"/>
        <v>0</v>
      </c>
      <c r="I252" s="59">
        <f t="shared" si="250"/>
        <v>0</v>
      </c>
      <c r="J252" s="59">
        <f t="shared" si="250"/>
        <v>0</v>
      </c>
      <c r="K252" s="59">
        <f t="shared" si="250"/>
        <v>0</v>
      </c>
      <c r="L252" s="59">
        <f t="shared" si="206"/>
        <v>0</v>
      </c>
      <c r="M252" s="59">
        <f>+M255+M257</f>
        <v>128057209397</v>
      </c>
      <c r="N252" s="323">
        <f t="shared" si="207"/>
        <v>1.6049265232073087E-2</v>
      </c>
      <c r="O252" s="59">
        <f t="shared" ref="O252:X252" si="251">+O255+O257</f>
        <v>0</v>
      </c>
      <c r="P252" s="59">
        <f t="shared" si="251"/>
        <v>128057209397</v>
      </c>
      <c r="Q252" s="59">
        <f t="shared" si="251"/>
        <v>0</v>
      </c>
      <c r="R252" s="59">
        <f t="shared" si="251"/>
        <v>128057209397</v>
      </c>
      <c r="S252" s="59">
        <f t="shared" si="251"/>
        <v>0</v>
      </c>
      <c r="T252" s="59">
        <f t="shared" si="251"/>
        <v>0</v>
      </c>
      <c r="U252" s="59">
        <f t="shared" si="251"/>
        <v>79167793516.330002</v>
      </c>
      <c r="V252" s="59">
        <f t="shared" si="251"/>
        <v>48889415880.669998</v>
      </c>
      <c r="W252" s="59">
        <f t="shared" si="251"/>
        <v>77230878281.75</v>
      </c>
      <c r="X252" s="59">
        <f t="shared" si="251"/>
        <v>1936915234.5800018</v>
      </c>
      <c r="Y252" s="176">
        <f t="shared" si="210"/>
        <v>1</v>
      </c>
      <c r="Z252" s="176">
        <f t="shared" si="211"/>
        <v>0.61822207347105185</v>
      </c>
      <c r="AA252" s="176">
        <f t="shared" si="212"/>
        <v>0.60309668346996859</v>
      </c>
      <c r="AB252" s="176">
        <f t="shared" si="232"/>
        <v>0.61822207347105185</v>
      </c>
      <c r="AC252" s="177">
        <f t="shared" si="233"/>
        <v>0.9755340505456872</v>
      </c>
    </row>
    <row r="253" spans="1:29" ht="42" customHeight="1" x14ac:dyDescent="0.25">
      <c r="A253" s="113" t="s">
        <v>584</v>
      </c>
      <c r="B253" s="32" t="s">
        <v>37</v>
      </c>
      <c r="C253" s="32">
        <v>10</v>
      </c>
      <c r="D253" s="32" t="s">
        <v>38</v>
      </c>
      <c r="E253" s="39" t="s">
        <v>282</v>
      </c>
      <c r="F253" s="59">
        <f t="shared" ref="F253:K253" si="252">+F254</f>
        <v>4000000000</v>
      </c>
      <c r="G253" s="59">
        <f t="shared" si="252"/>
        <v>3999935000</v>
      </c>
      <c r="H253" s="59">
        <f t="shared" si="252"/>
        <v>3999935000</v>
      </c>
      <c r="I253" s="59">
        <f t="shared" si="252"/>
        <v>0</v>
      </c>
      <c r="J253" s="59">
        <f t="shared" si="252"/>
        <v>0</v>
      </c>
      <c r="K253" s="59">
        <f t="shared" si="252"/>
        <v>0</v>
      </c>
      <c r="L253" s="59">
        <f t="shared" si="206"/>
        <v>0</v>
      </c>
      <c r="M253" s="59">
        <f>+M254</f>
        <v>4000000000</v>
      </c>
      <c r="N253" s="318">
        <f t="shared" si="207"/>
        <v>5.013154763451865E-4</v>
      </c>
      <c r="O253" s="59">
        <f t="shared" ref="O253:X253" si="253">+O254</f>
        <v>0</v>
      </c>
      <c r="P253" s="59">
        <f t="shared" si="253"/>
        <v>3734009356</v>
      </c>
      <c r="Q253" s="59">
        <f t="shared" si="253"/>
        <v>265990644</v>
      </c>
      <c r="R253" s="59">
        <f t="shared" si="253"/>
        <v>1544673500.1800001</v>
      </c>
      <c r="S253" s="59">
        <f t="shared" si="253"/>
        <v>2455326499.8199997</v>
      </c>
      <c r="T253" s="59">
        <f t="shared" si="253"/>
        <v>2189335855.8199997</v>
      </c>
      <c r="U253" s="59">
        <f t="shared" si="253"/>
        <v>28739.63</v>
      </c>
      <c r="V253" s="59">
        <f t="shared" si="253"/>
        <v>1544644760.55</v>
      </c>
      <c r="W253" s="59">
        <f t="shared" si="253"/>
        <v>28739.63</v>
      </c>
      <c r="X253" s="59">
        <f t="shared" si="253"/>
        <v>0</v>
      </c>
      <c r="Y253" s="352">
        <f t="shared" si="210"/>
        <v>0.38616837504500001</v>
      </c>
      <c r="Z253" s="352">
        <f t="shared" si="211"/>
        <v>7.1849075000000001E-6</v>
      </c>
      <c r="AA253" s="352">
        <f t="shared" si="212"/>
        <v>7.1849075000000001E-6</v>
      </c>
      <c r="AB253" s="183">
        <f t="shared" si="232"/>
        <v>1.860563413345991E-5</v>
      </c>
      <c r="AC253" s="177">
        <f t="shared" si="233"/>
        <v>1</v>
      </c>
    </row>
    <row r="254" spans="1:29" ht="42" customHeight="1" x14ac:dyDescent="0.25">
      <c r="A254" s="114" t="s">
        <v>585</v>
      </c>
      <c r="B254" s="43" t="s">
        <v>37</v>
      </c>
      <c r="C254" s="43">
        <v>10</v>
      </c>
      <c r="D254" s="43" t="s">
        <v>38</v>
      </c>
      <c r="E254" s="44" t="s">
        <v>268</v>
      </c>
      <c r="F254" s="45">
        <v>4000000000</v>
      </c>
      <c r="G254" s="45">
        <v>3999935000</v>
      </c>
      <c r="H254" s="45">
        <v>3999935000</v>
      </c>
      <c r="I254" s="45">
        <v>0</v>
      </c>
      <c r="J254" s="45">
        <v>0</v>
      </c>
      <c r="K254" s="45">
        <v>0</v>
      </c>
      <c r="L254" s="45">
        <f t="shared" si="206"/>
        <v>0</v>
      </c>
      <c r="M254" s="46">
        <f>+F254+L254</f>
        <v>4000000000</v>
      </c>
      <c r="N254" s="47">
        <f t="shared" si="207"/>
        <v>5.013154763451865E-4</v>
      </c>
      <c r="O254" s="45">
        <v>0</v>
      </c>
      <c r="P254" s="45">
        <v>3734009356</v>
      </c>
      <c r="Q254" s="45">
        <f>M254-P254</f>
        <v>265990644</v>
      </c>
      <c r="R254" s="45">
        <v>1544673500.1800001</v>
      </c>
      <c r="S254" s="45">
        <f>+M254-R254</f>
        <v>2455326499.8199997</v>
      </c>
      <c r="T254" s="45">
        <f>P254-R254</f>
        <v>2189335855.8199997</v>
      </c>
      <c r="U254" s="45">
        <v>28739.63</v>
      </c>
      <c r="V254" s="45">
        <f>+R254-U254</f>
        <v>1544644760.55</v>
      </c>
      <c r="W254" s="45">
        <v>28739.63</v>
      </c>
      <c r="X254" s="48">
        <f>+U254-W254</f>
        <v>0</v>
      </c>
      <c r="Y254" s="179">
        <f t="shared" si="210"/>
        <v>0.38616837504500001</v>
      </c>
      <c r="Z254" s="179">
        <f t="shared" si="211"/>
        <v>7.1849075000000001E-6</v>
      </c>
      <c r="AA254" s="179">
        <f t="shared" si="212"/>
        <v>7.1849075000000001E-6</v>
      </c>
      <c r="AB254" s="182">
        <f t="shared" si="232"/>
        <v>1.860563413345991E-5</v>
      </c>
      <c r="AC254" s="178">
        <f t="shared" si="233"/>
        <v>1</v>
      </c>
    </row>
    <row r="255" spans="1:29" ht="42" customHeight="1" x14ac:dyDescent="0.25">
      <c r="A255" s="113" t="s">
        <v>584</v>
      </c>
      <c r="B255" s="32" t="s">
        <v>41</v>
      </c>
      <c r="C255" s="32">
        <v>20</v>
      </c>
      <c r="D255" s="32" t="s">
        <v>38</v>
      </c>
      <c r="E255" s="39" t="s">
        <v>282</v>
      </c>
      <c r="F255" s="59">
        <f t="shared" ref="F255:K255" si="254">+F256</f>
        <v>123824871497</v>
      </c>
      <c r="G255" s="59">
        <f t="shared" si="254"/>
        <v>0</v>
      </c>
      <c r="H255" s="59">
        <f t="shared" si="254"/>
        <v>0</v>
      </c>
      <c r="I255" s="59">
        <f t="shared" si="254"/>
        <v>0</v>
      </c>
      <c r="J255" s="59">
        <f t="shared" si="254"/>
        <v>0</v>
      </c>
      <c r="K255" s="59">
        <f t="shared" si="254"/>
        <v>0</v>
      </c>
      <c r="L255" s="59">
        <f t="shared" si="206"/>
        <v>0</v>
      </c>
      <c r="M255" s="59">
        <f>+M256</f>
        <v>123824871497</v>
      </c>
      <c r="N255" s="323">
        <f t="shared" si="207"/>
        <v>1.5518831109475014E-2</v>
      </c>
      <c r="O255" s="59">
        <f t="shared" ref="O255:X255" si="255">+O256</f>
        <v>0</v>
      </c>
      <c r="P255" s="59">
        <f t="shared" si="255"/>
        <v>123824871497</v>
      </c>
      <c r="Q255" s="59">
        <f t="shared" si="255"/>
        <v>0</v>
      </c>
      <c r="R255" s="59">
        <f t="shared" si="255"/>
        <v>123824871497</v>
      </c>
      <c r="S255" s="59">
        <f t="shared" si="255"/>
        <v>0</v>
      </c>
      <c r="T255" s="59">
        <f t="shared" si="255"/>
        <v>0</v>
      </c>
      <c r="U255" s="59">
        <f t="shared" si="255"/>
        <v>78814691552.330002</v>
      </c>
      <c r="V255" s="59">
        <f t="shared" si="255"/>
        <v>45010179944.669998</v>
      </c>
      <c r="W255" s="59">
        <f t="shared" si="255"/>
        <v>76877776317.75</v>
      </c>
      <c r="X255" s="59">
        <f t="shared" si="255"/>
        <v>1936915234.5800018</v>
      </c>
      <c r="Y255" s="176">
        <f t="shared" si="210"/>
        <v>1</v>
      </c>
      <c r="Z255" s="176">
        <f t="shared" si="211"/>
        <v>0.63650129896754637</v>
      </c>
      <c r="AA255" s="176">
        <f t="shared" si="212"/>
        <v>0.62085892267299936</v>
      </c>
      <c r="AB255" s="176">
        <f t="shared" si="232"/>
        <v>0.63650129896754637</v>
      </c>
      <c r="AC255" s="177">
        <f t="shared" si="233"/>
        <v>0.97542443932177336</v>
      </c>
    </row>
    <row r="256" spans="1:29" ht="42" customHeight="1" x14ac:dyDescent="0.25">
      <c r="A256" s="114" t="s">
        <v>585</v>
      </c>
      <c r="B256" s="43" t="s">
        <v>41</v>
      </c>
      <c r="C256" s="43">
        <v>20</v>
      </c>
      <c r="D256" s="43" t="s">
        <v>38</v>
      </c>
      <c r="E256" s="42" t="s">
        <v>268</v>
      </c>
      <c r="F256" s="45">
        <v>123824871497</v>
      </c>
      <c r="G256" s="45">
        <v>0</v>
      </c>
      <c r="H256" s="45">
        <v>0</v>
      </c>
      <c r="I256" s="45">
        <v>0</v>
      </c>
      <c r="J256" s="45">
        <v>0</v>
      </c>
      <c r="K256" s="45">
        <v>0</v>
      </c>
      <c r="L256" s="45">
        <f t="shared" si="206"/>
        <v>0</v>
      </c>
      <c r="M256" s="46">
        <f>+F256+L256</f>
        <v>123824871497</v>
      </c>
      <c r="N256" s="47">
        <f t="shared" si="207"/>
        <v>1.5518831109475014E-2</v>
      </c>
      <c r="O256" s="45">
        <v>0</v>
      </c>
      <c r="P256" s="45">
        <v>123824871497</v>
      </c>
      <c r="Q256" s="45">
        <f>M256-P256</f>
        <v>0</v>
      </c>
      <c r="R256" s="45">
        <v>123824871497</v>
      </c>
      <c r="S256" s="45">
        <f>+M256-R256</f>
        <v>0</v>
      </c>
      <c r="T256" s="45">
        <f>P256-R256</f>
        <v>0</v>
      </c>
      <c r="U256" s="45">
        <v>78814691552.330002</v>
      </c>
      <c r="V256" s="45">
        <f>+R256-U256</f>
        <v>45010179944.669998</v>
      </c>
      <c r="W256" s="45">
        <v>76877776317.75</v>
      </c>
      <c r="X256" s="48">
        <f>+U256-W256</f>
        <v>1936915234.5800018</v>
      </c>
      <c r="Y256" s="54">
        <f t="shared" si="210"/>
        <v>1</v>
      </c>
      <c r="Z256" s="54">
        <f t="shared" si="211"/>
        <v>0.63650129896754637</v>
      </c>
      <c r="AA256" s="54">
        <f t="shared" si="212"/>
        <v>0.62085892267299936</v>
      </c>
      <c r="AB256" s="54">
        <f t="shared" si="232"/>
        <v>0.63650129896754637</v>
      </c>
      <c r="AC256" s="178">
        <f t="shared" si="233"/>
        <v>0.97542443932177336</v>
      </c>
    </row>
    <row r="257" spans="1:29" ht="42" customHeight="1" x14ac:dyDescent="0.25">
      <c r="A257" s="113" t="s">
        <v>586</v>
      </c>
      <c r="B257" s="32" t="s">
        <v>41</v>
      </c>
      <c r="C257" s="32">
        <v>20</v>
      </c>
      <c r="D257" s="32" t="s">
        <v>38</v>
      </c>
      <c r="E257" s="78" t="s">
        <v>285</v>
      </c>
      <c r="F257" s="59">
        <f t="shared" ref="F257:K257" si="256">+F258</f>
        <v>4232337900</v>
      </c>
      <c r="G257" s="59">
        <f t="shared" si="256"/>
        <v>0</v>
      </c>
      <c r="H257" s="59">
        <f t="shared" si="256"/>
        <v>0</v>
      </c>
      <c r="I257" s="59">
        <f t="shared" si="256"/>
        <v>0</v>
      </c>
      <c r="J257" s="59">
        <f t="shared" si="256"/>
        <v>0</v>
      </c>
      <c r="K257" s="59">
        <f t="shared" si="256"/>
        <v>0</v>
      </c>
      <c r="L257" s="59">
        <f t="shared" si="206"/>
        <v>0</v>
      </c>
      <c r="M257" s="59">
        <f>+M258</f>
        <v>4232337900</v>
      </c>
      <c r="N257" s="323">
        <f t="shared" si="207"/>
        <v>5.3043412259807154E-4</v>
      </c>
      <c r="O257" s="59">
        <f t="shared" ref="O257:X257" si="257">+O258</f>
        <v>0</v>
      </c>
      <c r="P257" s="59">
        <f t="shared" si="257"/>
        <v>4232337900</v>
      </c>
      <c r="Q257" s="59">
        <f t="shared" si="257"/>
        <v>0</v>
      </c>
      <c r="R257" s="59">
        <f t="shared" si="257"/>
        <v>4232337900</v>
      </c>
      <c r="S257" s="59">
        <f t="shared" si="257"/>
        <v>0</v>
      </c>
      <c r="T257" s="59">
        <f t="shared" si="257"/>
        <v>0</v>
      </c>
      <c r="U257" s="59">
        <f t="shared" si="257"/>
        <v>353101964</v>
      </c>
      <c r="V257" s="59">
        <f t="shared" si="257"/>
        <v>3879235936</v>
      </c>
      <c r="W257" s="59">
        <f t="shared" si="257"/>
        <v>353101964</v>
      </c>
      <c r="X257" s="59">
        <f t="shared" si="257"/>
        <v>0</v>
      </c>
      <c r="Y257" s="176">
        <f t="shared" si="210"/>
        <v>1</v>
      </c>
      <c r="Z257" s="176">
        <f t="shared" si="211"/>
        <v>8.3429530520235634E-2</v>
      </c>
      <c r="AA257" s="176">
        <f t="shared" si="212"/>
        <v>8.3429530520235634E-2</v>
      </c>
      <c r="AB257" s="176">
        <f t="shared" si="232"/>
        <v>8.3429530520235634E-2</v>
      </c>
      <c r="AC257" s="177">
        <f t="shared" si="233"/>
        <v>1</v>
      </c>
    </row>
    <row r="258" spans="1:29" s="76" customFormat="1" ht="42" customHeight="1" x14ac:dyDescent="0.25">
      <c r="A258" s="202" t="s">
        <v>587</v>
      </c>
      <c r="B258" s="124" t="s">
        <v>41</v>
      </c>
      <c r="C258" s="124">
        <v>20</v>
      </c>
      <c r="D258" s="124" t="s">
        <v>38</v>
      </c>
      <c r="E258" s="77" t="s">
        <v>268</v>
      </c>
      <c r="F258" s="56">
        <v>4232337900</v>
      </c>
      <c r="G258" s="56">
        <v>0</v>
      </c>
      <c r="H258" s="56">
        <v>0</v>
      </c>
      <c r="I258" s="56">
        <v>0</v>
      </c>
      <c r="J258" s="56">
        <v>0</v>
      </c>
      <c r="K258" s="56">
        <v>0</v>
      </c>
      <c r="L258" s="45">
        <f t="shared" si="206"/>
        <v>0</v>
      </c>
      <c r="M258" s="46">
        <f>+F258+L258</f>
        <v>4232337900</v>
      </c>
      <c r="N258" s="47">
        <f t="shared" si="207"/>
        <v>5.3043412259807154E-4</v>
      </c>
      <c r="O258" s="56">
        <v>0</v>
      </c>
      <c r="P258" s="45">
        <v>4232337900</v>
      </c>
      <c r="Q258" s="45">
        <f>M258-P258</f>
        <v>0</v>
      </c>
      <c r="R258" s="45">
        <v>4232337900</v>
      </c>
      <c r="S258" s="45">
        <f>+M258-R258</f>
        <v>0</v>
      </c>
      <c r="T258" s="45">
        <f>P258-R258</f>
        <v>0</v>
      </c>
      <c r="U258" s="45">
        <v>353101964</v>
      </c>
      <c r="V258" s="45">
        <f>+R258-U258</f>
        <v>3879235936</v>
      </c>
      <c r="W258" s="45">
        <v>353101964</v>
      </c>
      <c r="X258" s="48">
        <f>+U258-W258</f>
        <v>0</v>
      </c>
      <c r="Y258" s="54">
        <f t="shared" si="210"/>
        <v>1</v>
      </c>
      <c r="Z258" s="54">
        <f t="shared" si="211"/>
        <v>8.3429530520235634E-2</v>
      </c>
      <c r="AA258" s="54">
        <f t="shared" si="212"/>
        <v>8.3429530520235634E-2</v>
      </c>
      <c r="AB258" s="54">
        <f t="shared" si="232"/>
        <v>8.3429530520235634E-2</v>
      </c>
      <c r="AC258" s="178">
        <f t="shared" si="233"/>
        <v>1</v>
      </c>
    </row>
    <row r="259" spans="1:29" ht="55.5" customHeight="1" x14ac:dyDescent="0.25">
      <c r="A259" s="113" t="s">
        <v>287</v>
      </c>
      <c r="B259" s="32" t="s">
        <v>37</v>
      </c>
      <c r="C259" s="32">
        <v>10</v>
      </c>
      <c r="D259" s="32" t="s">
        <v>38</v>
      </c>
      <c r="E259" s="39" t="s">
        <v>288</v>
      </c>
      <c r="F259" s="62">
        <f t="shared" ref="F259:K261" si="258">+F260</f>
        <v>2000000000</v>
      </c>
      <c r="G259" s="62">
        <f t="shared" si="258"/>
        <v>588565103</v>
      </c>
      <c r="H259" s="62">
        <f t="shared" si="258"/>
        <v>588565103</v>
      </c>
      <c r="I259" s="62">
        <f t="shared" si="258"/>
        <v>0</v>
      </c>
      <c r="J259" s="62">
        <f t="shared" si="258"/>
        <v>0</v>
      </c>
      <c r="K259" s="62">
        <f t="shared" si="258"/>
        <v>0</v>
      </c>
      <c r="L259" s="59">
        <f t="shared" si="206"/>
        <v>0</v>
      </c>
      <c r="M259" s="62">
        <f>+M260</f>
        <v>2000000000</v>
      </c>
      <c r="N259" s="318">
        <f t="shared" si="207"/>
        <v>2.5065773817259325E-4</v>
      </c>
      <c r="O259" s="62">
        <f t="shared" ref="O259:X261" si="259">+O260</f>
        <v>0</v>
      </c>
      <c r="P259" s="62">
        <f t="shared" si="259"/>
        <v>1433644424</v>
      </c>
      <c r="Q259" s="62">
        <f t="shared" si="259"/>
        <v>566355576</v>
      </c>
      <c r="R259" s="62">
        <f t="shared" si="259"/>
        <v>1389369790.1300001</v>
      </c>
      <c r="S259" s="62">
        <f t="shared" si="259"/>
        <v>610630209.86999989</v>
      </c>
      <c r="T259" s="62">
        <f t="shared" si="259"/>
        <v>44274633.869999886</v>
      </c>
      <c r="U259" s="62">
        <f t="shared" si="259"/>
        <v>747712157.80999994</v>
      </c>
      <c r="V259" s="62">
        <f t="shared" si="259"/>
        <v>641657632.32000017</v>
      </c>
      <c r="W259" s="62">
        <f t="shared" si="259"/>
        <v>746762587.80999994</v>
      </c>
      <c r="X259" s="62">
        <f t="shared" si="259"/>
        <v>949570</v>
      </c>
      <c r="Y259" s="176">
        <f t="shared" si="210"/>
        <v>0.69468489506500009</v>
      </c>
      <c r="Z259" s="176">
        <f t="shared" si="211"/>
        <v>0.37385607890499994</v>
      </c>
      <c r="AA259" s="176">
        <f t="shared" si="212"/>
        <v>0.37338129390499997</v>
      </c>
      <c r="AB259" s="176">
        <f t="shared" si="232"/>
        <v>0.5381664140977459</v>
      </c>
      <c r="AC259" s="177">
        <f t="shared" si="233"/>
        <v>0.99873003268693494</v>
      </c>
    </row>
    <row r="260" spans="1:29" ht="113.25" customHeight="1" x14ac:dyDescent="0.25">
      <c r="A260" s="113" t="s">
        <v>588</v>
      </c>
      <c r="B260" s="32" t="s">
        <v>37</v>
      </c>
      <c r="C260" s="32">
        <v>10</v>
      </c>
      <c r="D260" s="32" t="s">
        <v>38</v>
      </c>
      <c r="E260" s="39" t="s">
        <v>280</v>
      </c>
      <c r="F260" s="59">
        <f t="shared" si="258"/>
        <v>2000000000</v>
      </c>
      <c r="G260" s="59">
        <f t="shared" si="258"/>
        <v>588565103</v>
      </c>
      <c r="H260" s="59">
        <f t="shared" si="258"/>
        <v>588565103</v>
      </c>
      <c r="I260" s="59">
        <f t="shared" si="258"/>
        <v>0</v>
      </c>
      <c r="J260" s="59">
        <f t="shared" si="258"/>
        <v>0</v>
      </c>
      <c r="K260" s="59">
        <f t="shared" si="258"/>
        <v>0</v>
      </c>
      <c r="L260" s="59">
        <f t="shared" si="206"/>
        <v>0</v>
      </c>
      <c r="M260" s="59">
        <f>+M261</f>
        <v>2000000000</v>
      </c>
      <c r="N260" s="318">
        <f t="shared" si="207"/>
        <v>2.5065773817259325E-4</v>
      </c>
      <c r="O260" s="59">
        <f t="shared" si="259"/>
        <v>0</v>
      </c>
      <c r="P260" s="59">
        <f t="shared" si="259"/>
        <v>1433644424</v>
      </c>
      <c r="Q260" s="59">
        <f t="shared" si="259"/>
        <v>566355576</v>
      </c>
      <c r="R260" s="59">
        <f t="shared" si="259"/>
        <v>1389369790.1300001</v>
      </c>
      <c r="S260" s="59">
        <f t="shared" si="259"/>
        <v>610630209.86999989</v>
      </c>
      <c r="T260" s="59">
        <f t="shared" si="259"/>
        <v>44274633.869999886</v>
      </c>
      <c r="U260" s="59">
        <f t="shared" si="259"/>
        <v>747712157.80999994</v>
      </c>
      <c r="V260" s="59">
        <f t="shared" si="259"/>
        <v>641657632.32000017</v>
      </c>
      <c r="W260" s="59">
        <f t="shared" si="259"/>
        <v>746762587.80999994</v>
      </c>
      <c r="X260" s="59">
        <f t="shared" si="259"/>
        <v>949570</v>
      </c>
      <c r="Y260" s="176">
        <f t="shared" si="210"/>
        <v>0.69468489506500009</v>
      </c>
      <c r="Z260" s="176">
        <f t="shared" si="211"/>
        <v>0.37385607890499994</v>
      </c>
      <c r="AA260" s="176">
        <f t="shared" si="212"/>
        <v>0.37338129390499997</v>
      </c>
      <c r="AB260" s="176">
        <f t="shared" si="232"/>
        <v>0.5381664140977459</v>
      </c>
      <c r="AC260" s="177">
        <f t="shared" si="233"/>
        <v>0.99873003268693494</v>
      </c>
    </row>
    <row r="261" spans="1:29" ht="42" customHeight="1" x14ac:dyDescent="0.25">
      <c r="A261" s="113" t="s">
        <v>589</v>
      </c>
      <c r="B261" s="32" t="s">
        <v>37</v>
      </c>
      <c r="C261" s="32">
        <v>10</v>
      </c>
      <c r="D261" s="32" t="s">
        <v>38</v>
      </c>
      <c r="E261" s="39" t="s">
        <v>266</v>
      </c>
      <c r="F261" s="40">
        <f t="shared" si="258"/>
        <v>2000000000</v>
      </c>
      <c r="G261" s="40">
        <f t="shared" si="258"/>
        <v>588565103</v>
      </c>
      <c r="H261" s="40">
        <f t="shared" si="258"/>
        <v>588565103</v>
      </c>
      <c r="I261" s="40">
        <f t="shared" si="258"/>
        <v>0</v>
      </c>
      <c r="J261" s="40">
        <f t="shared" si="258"/>
        <v>0</v>
      </c>
      <c r="K261" s="40">
        <f t="shared" si="258"/>
        <v>0</v>
      </c>
      <c r="L261" s="59">
        <f t="shared" si="206"/>
        <v>0</v>
      </c>
      <c r="M261" s="40">
        <f>+M262</f>
        <v>2000000000</v>
      </c>
      <c r="N261" s="318">
        <f t="shared" si="207"/>
        <v>2.5065773817259325E-4</v>
      </c>
      <c r="O261" s="40">
        <f t="shared" si="259"/>
        <v>0</v>
      </c>
      <c r="P261" s="40">
        <f t="shared" si="259"/>
        <v>1433644424</v>
      </c>
      <c r="Q261" s="40">
        <f t="shared" si="259"/>
        <v>566355576</v>
      </c>
      <c r="R261" s="40">
        <f t="shared" si="259"/>
        <v>1389369790.1300001</v>
      </c>
      <c r="S261" s="40">
        <f t="shared" si="259"/>
        <v>610630209.86999989</v>
      </c>
      <c r="T261" s="40">
        <f t="shared" si="259"/>
        <v>44274633.869999886</v>
      </c>
      <c r="U261" s="40">
        <f t="shared" si="259"/>
        <v>747712157.80999994</v>
      </c>
      <c r="V261" s="40">
        <f t="shared" si="259"/>
        <v>641657632.32000017</v>
      </c>
      <c r="W261" s="40">
        <f t="shared" si="259"/>
        <v>746762587.80999994</v>
      </c>
      <c r="X261" s="40">
        <f t="shared" si="259"/>
        <v>949570</v>
      </c>
      <c r="Y261" s="176">
        <f t="shared" si="210"/>
        <v>0.69468489506500009</v>
      </c>
      <c r="Z261" s="176">
        <f t="shared" si="211"/>
        <v>0.37385607890499994</v>
      </c>
      <c r="AA261" s="176">
        <f t="shared" si="212"/>
        <v>0.37338129390499997</v>
      </c>
      <c r="AB261" s="176">
        <f t="shared" si="232"/>
        <v>0.5381664140977459</v>
      </c>
      <c r="AC261" s="177">
        <f t="shared" si="233"/>
        <v>0.99873003268693494</v>
      </c>
    </row>
    <row r="262" spans="1:29" s="133" customFormat="1" ht="42" customHeight="1" x14ac:dyDescent="0.25">
      <c r="A262" s="351" t="s">
        <v>590</v>
      </c>
      <c r="B262" s="83" t="s">
        <v>37</v>
      </c>
      <c r="C262" s="83">
        <v>10</v>
      </c>
      <c r="D262" s="83" t="s">
        <v>38</v>
      </c>
      <c r="E262" s="84" t="s">
        <v>268</v>
      </c>
      <c r="F262" s="126">
        <v>2000000000</v>
      </c>
      <c r="G262" s="56">
        <v>588565103</v>
      </c>
      <c r="H262" s="56">
        <v>588565103</v>
      </c>
      <c r="I262" s="127">
        <v>0</v>
      </c>
      <c r="J262" s="127">
        <v>0</v>
      </c>
      <c r="K262" s="127">
        <v>0</v>
      </c>
      <c r="L262" s="45">
        <f t="shared" si="206"/>
        <v>0</v>
      </c>
      <c r="M262" s="128">
        <f>+F262+L262</f>
        <v>2000000000</v>
      </c>
      <c r="N262" s="129">
        <f t="shared" si="207"/>
        <v>2.5065773817259325E-4</v>
      </c>
      <c r="O262" s="126">
        <v>0</v>
      </c>
      <c r="P262" s="126">
        <v>1433644424</v>
      </c>
      <c r="Q262" s="126">
        <f>M262-P262</f>
        <v>566355576</v>
      </c>
      <c r="R262" s="126">
        <v>1389369790.1300001</v>
      </c>
      <c r="S262" s="126">
        <f>+M262-R262</f>
        <v>610630209.86999989</v>
      </c>
      <c r="T262" s="126">
        <f>P262-R262</f>
        <v>44274633.869999886</v>
      </c>
      <c r="U262" s="126">
        <v>747712157.80999994</v>
      </c>
      <c r="V262" s="126">
        <f>+R262-U262</f>
        <v>641657632.32000017</v>
      </c>
      <c r="W262" s="126">
        <v>746762587.80999994</v>
      </c>
      <c r="X262" s="130">
        <f>+U262-W262</f>
        <v>949570</v>
      </c>
      <c r="Y262" s="340">
        <f t="shared" si="210"/>
        <v>0.69468489506500009</v>
      </c>
      <c r="Z262" s="340">
        <f t="shared" si="211"/>
        <v>0.37385607890499994</v>
      </c>
      <c r="AA262" s="340">
        <f t="shared" si="212"/>
        <v>0.37338129390499997</v>
      </c>
      <c r="AB262" s="340">
        <f t="shared" si="232"/>
        <v>0.5381664140977459</v>
      </c>
      <c r="AC262" s="353">
        <f t="shared" si="233"/>
        <v>0.99873003268693494</v>
      </c>
    </row>
    <row r="263" spans="1:29" ht="42" customHeight="1" x14ac:dyDescent="0.25">
      <c r="A263" s="113" t="s">
        <v>291</v>
      </c>
      <c r="B263" s="32" t="s">
        <v>37</v>
      </c>
      <c r="C263" s="32">
        <v>10</v>
      </c>
      <c r="D263" s="32" t="s">
        <v>38</v>
      </c>
      <c r="E263" s="39" t="s">
        <v>292</v>
      </c>
      <c r="F263" s="60">
        <f t="shared" ref="F263:K263" si="260">+F264</f>
        <v>4104000000</v>
      </c>
      <c r="G263" s="60">
        <f t="shared" si="260"/>
        <v>1580338559</v>
      </c>
      <c r="H263" s="60">
        <f t="shared" si="260"/>
        <v>1580338559</v>
      </c>
      <c r="I263" s="60">
        <f t="shared" si="260"/>
        <v>0</v>
      </c>
      <c r="J263" s="60">
        <f t="shared" si="260"/>
        <v>0</v>
      </c>
      <c r="K263" s="60">
        <f t="shared" si="260"/>
        <v>0</v>
      </c>
      <c r="L263" s="59">
        <f t="shared" si="206"/>
        <v>0</v>
      </c>
      <c r="M263" s="60">
        <f>+M264</f>
        <v>4104000000</v>
      </c>
      <c r="N263" s="318">
        <f t="shared" si="207"/>
        <v>5.1434967873016137E-4</v>
      </c>
      <c r="O263" s="60">
        <f t="shared" ref="O263:X263" si="261">+O264</f>
        <v>0</v>
      </c>
      <c r="P263" s="60">
        <f t="shared" si="261"/>
        <v>2617584580</v>
      </c>
      <c r="Q263" s="60">
        <f t="shared" si="261"/>
        <v>1486415420</v>
      </c>
      <c r="R263" s="60">
        <f t="shared" si="261"/>
        <v>2404022256.2200003</v>
      </c>
      <c r="S263" s="60">
        <f t="shared" si="261"/>
        <v>1699977743.7799997</v>
      </c>
      <c r="T263" s="60">
        <f t="shared" si="261"/>
        <v>213562323.77999976</v>
      </c>
      <c r="U263" s="60">
        <f t="shared" si="261"/>
        <v>1356314165.24</v>
      </c>
      <c r="V263" s="60">
        <f t="shared" si="261"/>
        <v>1047708090.9800003</v>
      </c>
      <c r="W263" s="60">
        <f t="shared" si="261"/>
        <v>1355537915.24</v>
      </c>
      <c r="X263" s="60">
        <f t="shared" si="261"/>
        <v>776250</v>
      </c>
      <c r="Y263" s="176">
        <f t="shared" si="210"/>
        <v>0.58577540356237823</v>
      </c>
      <c r="Z263" s="176">
        <f t="shared" si="211"/>
        <v>0.33048590770955166</v>
      </c>
      <c r="AA263" s="176">
        <f t="shared" si="212"/>
        <v>0.33029676297270955</v>
      </c>
      <c r="AB263" s="176">
        <f t="shared" si="232"/>
        <v>0.56418536131717034</v>
      </c>
      <c r="AC263" s="177">
        <f t="shared" si="233"/>
        <v>0.9994276768466378</v>
      </c>
    </row>
    <row r="264" spans="1:29" ht="42" customHeight="1" x14ac:dyDescent="0.25">
      <c r="A264" s="113" t="s">
        <v>293</v>
      </c>
      <c r="B264" s="32" t="s">
        <v>37</v>
      </c>
      <c r="C264" s="32">
        <v>10</v>
      </c>
      <c r="D264" s="32" t="s">
        <v>38</v>
      </c>
      <c r="E264" s="72" t="s">
        <v>255</v>
      </c>
      <c r="F264" s="60">
        <f t="shared" ref="F264:K264" si="262">+F265+F269</f>
        <v>4104000000</v>
      </c>
      <c r="G264" s="60">
        <f t="shared" si="262"/>
        <v>1580338559</v>
      </c>
      <c r="H264" s="60">
        <f t="shared" si="262"/>
        <v>1580338559</v>
      </c>
      <c r="I264" s="60">
        <f t="shared" si="262"/>
        <v>0</v>
      </c>
      <c r="J264" s="60">
        <f t="shared" si="262"/>
        <v>0</v>
      </c>
      <c r="K264" s="60">
        <f t="shared" si="262"/>
        <v>0</v>
      </c>
      <c r="L264" s="59">
        <f t="shared" si="206"/>
        <v>0</v>
      </c>
      <c r="M264" s="60">
        <f>+M265+M269</f>
        <v>4104000000</v>
      </c>
      <c r="N264" s="318">
        <f t="shared" si="207"/>
        <v>5.1434967873016137E-4</v>
      </c>
      <c r="O264" s="60">
        <f t="shared" ref="O264:X264" si="263">+O265+O269</f>
        <v>0</v>
      </c>
      <c r="P264" s="60">
        <f t="shared" si="263"/>
        <v>2617584580</v>
      </c>
      <c r="Q264" s="60">
        <f t="shared" si="263"/>
        <v>1486415420</v>
      </c>
      <c r="R264" s="60">
        <f t="shared" si="263"/>
        <v>2404022256.2200003</v>
      </c>
      <c r="S264" s="60">
        <f t="shared" si="263"/>
        <v>1699977743.7799997</v>
      </c>
      <c r="T264" s="60">
        <f t="shared" si="263"/>
        <v>213562323.77999976</v>
      </c>
      <c r="U264" s="60">
        <f t="shared" si="263"/>
        <v>1356314165.24</v>
      </c>
      <c r="V264" s="60">
        <f t="shared" si="263"/>
        <v>1047708090.9800003</v>
      </c>
      <c r="W264" s="60">
        <f t="shared" si="263"/>
        <v>1355537915.24</v>
      </c>
      <c r="X264" s="60">
        <f t="shared" si="263"/>
        <v>776250</v>
      </c>
      <c r="Y264" s="176">
        <f t="shared" si="210"/>
        <v>0.58577540356237823</v>
      </c>
      <c r="Z264" s="176">
        <f t="shared" si="211"/>
        <v>0.33048590770955166</v>
      </c>
      <c r="AA264" s="176">
        <f t="shared" si="212"/>
        <v>0.33029676297270955</v>
      </c>
      <c r="AB264" s="176">
        <f t="shared" si="232"/>
        <v>0.56418536131717034</v>
      </c>
      <c r="AC264" s="354">
        <f t="shared" si="233"/>
        <v>0.9994276768466378</v>
      </c>
    </row>
    <row r="265" spans="1:29" ht="42" customHeight="1" x14ac:dyDescent="0.25">
      <c r="A265" s="113" t="s">
        <v>294</v>
      </c>
      <c r="B265" s="32" t="s">
        <v>37</v>
      </c>
      <c r="C265" s="32">
        <v>10</v>
      </c>
      <c r="D265" s="32" t="s">
        <v>38</v>
      </c>
      <c r="E265" s="39" t="s">
        <v>295</v>
      </c>
      <c r="F265" s="60">
        <f t="shared" ref="F265:K265" si="264">F266</f>
        <v>800000000</v>
      </c>
      <c r="G265" s="60">
        <f t="shared" si="264"/>
        <v>764736400</v>
      </c>
      <c r="H265" s="60">
        <f t="shared" si="264"/>
        <v>764736400</v>
      </c>
      <c r="I265" s="60">
        <f t="shared" si="264"/>
        <v>0</v>
      </c>
      <c r="J265" s="60">
        <f t="shared" si="264"/>
        <v>0</v>
      </c>
      <c r="K265" s="60">
        <f t="shared" si="264"/>
        <v>0</v>
      </c>
      <c r="L265" s="59">
        <f t="shared" ref="L265:L310" si="265">+G265-H265-I265+J265-K265</f>
        <v>0</v>
      </c>
      <c r="M265" s="60">
        <f>M266</f>
        <v>800000000</v>
      </c>
      <c r="N265" s="318">
        <f t="shared" ref="N265:N310" si="266">M265/$M$311</f>
        <v>1.002630952690373E-4</v>
      </c>
      <c r="O265" s="60">
        <f t="shared" ref="O265:X265" si="267">O266</f>
        <v>0</v>
      </c>
      <c r="P265" s="60">
        <f t="shared" si="267"/>
        <v>35263600</v>
      </c>
      <c r="Q265" s="60">
        <f t="shared" si="267"/>
        <v>764736400</v>
      </c>
      <c r="R265" s="60">
        <f t="shared" si="267"/>
        <v>35165990.210000001</v>
      </c>
      <c r="S265" s="60">
        <f t="shared" si="267"/>
        <v>764834009.78999996</v>
      </c>
      <c r="T265" s="60">
        <f t="shared" si="267"/>
        <v>97609.789999999106</v>
      </c>
      <c r="U265" s="60">
        <f t="shared" si="267"/>
        <v>25002390.210000001</v>
      </c>
      <c r="V265" s="60">
        <f t="shared" si="267"/>
        <v>10163600</v>
      </c>
      <c r="W265" s="60">
        <f t="shared" si="267"/>
        <v>25002390.210000001</v>
      </c>
      <c r="X265" s="60">
        <f t="shared" si="267"/>
        <v>0</v>
      </c>
      <c r="Y265" s="176">
        <f t="shared" si="210"/>
        <v>4.3957487762500004E-2</v>
      </c>
      <c r="Z265" s="176">
        <f t="shared" si="211"/>
        <v>3.1252987762500004E-2</v>
      </c>
      <c r="AA265" s="176">
        <f t="shared" si="212"/>
        <v>3.1252987762500004E-2</v>
      </c>
      <c r="AB265" s="176">
        <f t="shared" si="232"/>
        <v>0.71098211825385138</v>
      </c>
      <c r="AC265" s="177">
        <f t="shared" si="233"/>
        <v>1</v>
      </c>
    </row>
    <row r="266" spans="1:29" ht="63" customHeight="1" x14ac:dyDescent="0.25">
      <c r="A266" s="113" t="s">
        <v>591</v>
      </c>
      <c r="B266" s="32" t="s">
        <v>37</v>
      </c>
      <c r="C266" s="32">
        <v>10</v>
      </c>
      <c r="D266" s="32" t="s">
        <v>38</v>
      </c>
      <c r="E266" s="39" t="s">
        <v>264</v>
      </c>
      <c r="F266" s="60">
        <f t="shared" ref="F266:K267" si="268">+F267</f>
        <v>800000000</v>
      </c>
      <c r="G266" s="60">
        <f t="shared" si="268"/>
        <v>764736400</v>
      </c>
      <c r="H266" s="60">
        <f t="shared" si="268"/>
        <v>764736400</v>
      </c>
      <c r="I266" s="60">
        <f t="shared" si="268"/>
        <v>0</v>
      </c>
      <c r="J266" s="60">
        <f t="shared" si="268"/>
        <v>0</v>
      </c>
      <c r="K266" s="60">
        <f t="shared" si="268"/>
        <v>0</v>
      </c>
      <c r="L266" s="59">
        <f t="shared" si="265"/>
        <v>0</v>
      </c>
      <c r="M266" s="60">
        <f>+M267</f>
        <v>800000000</v>
      </c>
      <c r="N266" s="318">
        <f t="shared" si="266"/>
        <v>1.002630952690373E-4</v>
      </c>
      <c r="O266" s="60">
        <f t="shared" ref="O266:X267" si="269">+O267</f>
        <v>0</v>
      </c>
      <c r="P266" s="60">
        <f t="shared" si="269"/>
        <v>35263600</v>
      </c>
      <c r="Q266" s="60">
        <f t="shared" si="269"/>
        <v>764736400</v>
      </c>
      <c r="R266" s="60">
        <f t="shared" si="269"/>
        <v>35165990.210000001</v>
      </c>
      <c r="S266" s="60">
        <f t="shared" si="269"/>
        <v>764834009.78999996</v>
      </c>
      <c r="T266" s="60">
        <f t="shared" si="269"/>
        <v>97609.789999999106</v>
      </c>
      <c r="U266" s="60">
        <f t="shared" si="269"/>
        <v>25002390.210000001</v>
      </c>
      <c r="V266" s="60">
        <f t="shared" si="269"/>
        <v>10163600</v>
      </c>
      <c r="W266" s="60">
        <f t="shared" si="269"/>
        <v>25002390.210000001</v>
      </c>
      <c r="X266" s="60">
        <f t="shared" si="269"/>
        <v>0</v>
      </c>
      <c r="Y266" s="176">
        <f t="shared" si="210"/>
        <v>4.3957487762500004E-2</v>
      </c>
      <c r="Z266" s="176">
        <f t="shared" si="211"/>
        <v>3.1252987762500004E-2</v>
      </c>
      <c r="AA266" s="176">
        <f t="shared" si="212"/>
        <v>3.1252987762500004E-2</v>
      </c>
      <c r="AB266" s="176">
        <f t="shared" si="232"/>
        <v>0.71098211825385138</v>
      </c>
      <c r="AC266" s="354">
        <f t="shared" si="233"/>
        <v>1</v>
      </c>
    </row>
    <row r="267" spans="1:29" ht="42" customHeight="1" x14ac:dyDescent="0.25">
      <c r="A267" s="113" t="s">
        <v>592</v>
      </c>
      <c r="B267" s="32" t="s">
        <v>37</v>
      </c>
      <c r="C267" s="32">
        <v>10</v>
      </c>
      <c r="D267" s="32" t="s">
        <v>38</v>
      </c>
      <c r="E267" s="39" t="s">
        <v>298</v>
      </c>
      <c r="F267" s="60">
        <f t="shared" si="268"/>
        <v>800000000</v>
      </c>
      <c r="G267" s="60">
        <f t="shared" si="268"/>
        <v>764736400</v>
      </c>
      <c r="H267" s="60">
        <f t="shared" si="268"/>
        <v>764736400</v>
      </c>
      <c r="I267" s="60">
        <f t="shared" si="268"/>
        <v>0</v>
      </c>
      <c r="J267" s="60">
        <f t="shared" si="268"/>
        <v>0</v>
      </c>
      <c r="K267" s="60">
        <f t="shared" si="268"/>
        <v>0</v>
      </c>
      <c r="L267" s="59">
        <f t="shared" si="265"/>
        <v>0</v>
      </c>
      <c r="M267" s="60">
        <f>+M268</f>
        <v>800000000</v>
      </c>
      <c r="N267" s="318">
        <f t="shared" si="266"/>
        <v>1.002630952690373E-4</v>
      </c>
      <c r="O267" s="60">
        <f t="shared" si="269"/>
        <v>0</v>
      </c>
      <c r="P267" s="60">
        <f t="shared" si="269"/>
        <v>35263600</v>
      </c>
      <c r="Q267" s="60">
        <f t="shared" si="269"/>
        <v>764736400</v>
      </c>
      <c r="R267" s="60">
        <f t="shared" si="269"/>
        <v>35165990.210000001</v>
      </c>
      <c r="S267" s="60">
        <f t="shared" si="269"/>
        <v>764834009.78999996</v>
      </c>
      <c r="T267" s="60">
        <f t="shared" si="269"/>
        <v>97609.789999999106</v>
      </c>
      <c r="U267" s="60">
        <f t="shared" si="269"/>
        <v>25002390.210000001</v>
      </c>
      <c r="V267" s="60">
        <f t="shared" si="269"/>
        <v>10163600</v>
      </c>
      <c r="W267" s="60">
        <f t="shared" si="269"/>
        <v>25002390.210000001</v>
      </c>
      <c r="X267" s="60">
        <f t="shared" si="269"/>
        <v>0</v>
      </c>
      <c r="Y267" s="176">
        <f t="shared" ref="Y267:Y311" si="270">+R267/M267</f>
        <v>4.3957487762500004E-2</v>
      </c>
      <c r="Z267" s="176">
        <f t="shared" ref="Z267:Z311" si="271">+U267/M267</f>
        <v>3.1252987762500004E-2</v>
      </c>
      <c r="AA267" s="176">
        <f t="shared" ref="AA267:AA311" si="272">+W267/M267</f>
        <v>3.1252987762500004E-2</v>
      </c>
      <c r="AB267" s="176">
        <f t="shared" ref="AB267:AB298" si="273">+U267/R267</f>
        <v>0.71098211825385138</v>
      </c>
      <c r="AC267" s="177">
        <f t="shared" ref="AC267:AC298" si="274">+W267/U267</f>
        <v>1</v>
      </c>
    </row>
    <row r="268" spans="1:29" ht="42" customHeight="1" x14ac:dyDescent="0.25">
      <c r="A268" s="114" t="s">
        <v>593</v>
      </c>
      <c r="B268" s="43" t="s">
        <v>37</v>
      </c>
      <c r="C268" s="43">
        <v>10</v>
      </c>
      <c r="D268" s="43" t="s">
        <v>38</v>
      </c>
      <c r="E268" s="44" t="s">
        <v>268</v>
      </c>
      <c r="F268" s="45">
        <v>800000000</v>
      </c>
      <c r="G268" s="56">
        <v>764736400</v>
      </c>
      <c r="H268" s="56">
        <v>764736400</v>
      </c>
      <c r="I268" s="56">
        <v>0</v>
      </c>
      <c r="J268" s="56">
        <v>0</v>
      </c>
      <c r="K268" s="56">
        <v>0</v>
      </c>
      <c r="L268" s="45">
        <f t="shared" si="265"/>
        <v>0</v>
      </c>
      <c r="M268" s="46">
        <f>+F268+L268</f>
        <v>800000000</v>
      </c>
      <c r="N268" s="47">
        <f t="shared" si="266"/>
        <v>1.002630952690373E-4</v>
      </c>
      <c r="O268" s="45">
        <v>0</v>
      </c>
      <c r="P268" s="45">
        <v>35263600</v>
      </c>
      <c r="Q268" s="45">
        <f>M268-P268</f>
        <v>764736400</v>
      </c>
      <c r="R268" s="45">
        <v>35165990.210000001</v>
      </c>
      <c r="S268" s="45">
        <f>+M268-R268</f>
        <v>764834009.78999996</v>
      </c>
      <c r="T268" s="45">
        <f>P268-R268</f>
        <v>97609.789999999106</v>
      </c>
      <c r="U268" s="45">
        <v>25002390.210000001</v>
      </c>
      <c r="V268" s="45">
        <f>+R268-U268</f>
        <v>10163600</v>
      </c>
      <c r="W268" s="45">
        <v>25002390.210000001</v>
      </c>
      <c r="X268" s="48">
        <f>+U268-W268</f>
        <v>0</v>
      </c>
      <c r="Y268" s="54">
        <f t="shared" si="270"/>
        <v>4.3957487762500004E-2</v>
      </c>
      <c r="Z268" s="54">
        <f t="shared" si="271"/>
        <v>3.1252987762500004E-2</v>
      </c>
      <c r="AA268" s="54">
        <f t="shared" si="272"/>
        <v>3.1252987762500004E-2</v>
      </c>
      <c r="AB268" s="54">
        <f t="shared" si="273"/>
        <v>0.71098211825385138</v>
      </c>
      <c r="AC268" s="353">
        <f t="shared" si="274"/>
        <v>1</v>
      </c>
    </row>
    <row r="269" spans="1:29" ht="63.75" customHeight="1" x14ac:dyDescent="0.25">
      <c r="A269" s="113" t="s">
        <v>300</v>
      </c>
      <c r="B269" s="32" t="s">
        <v>37</v>
      </c>
      <c r="C269" s="32">
        <v>10</v>
      </c>
      <c r="D269" s="32" t="s">
        <v>38</v>
      </c>
      <c r="E269" s="39" t="s">
        <v>301</v>
      </c>
      <c r="F269" s="59">
        <f t="shared" ref="F269:K271" si="275">+F270</f>
        <v>3304000000</v>
      </c>
      <c r="G269" s="59">
        <f t="shared" si="275"/>
        <v>815602159</v>
      </c>
      <c r="H269" s="59">
        <f t="shared" si="275"/>
        <v>815602159</v>
      </c>
      <c r="I269" s="59">
        <f t="shared" si="275"/>
        <v>0</v>
      </c>
      <c r="J269" s="59">
        <f t="shared" si="275"/>
        <v>0</v>
      </c>
      <c r="K269" s="59">
        <f t="shared" si="275"/>
        <v>0</v>
      </c>
      <c r="L269" s="59">
        <f t="shared" si="265"/>
        <v>0</v>
      </c>
      <c r="M269" s="59">
        <f>+M270</f>
        <v>3304000000</v>
      </c>
      <c r="N269" s="318">
        <f t="shared" si="266"/>
        <v>4.1408658346112401E-4</v>
      </c>
      <c r="O269" s="59">
        <f t="shared" ref="O269:X271" si="276">+O270</f>
        <v>0</v>
      </c>
      <c r="P269" s="59">
        <f t="shared" si="276"/>
        <v>2582320980</v>
      </c>
      <c r="Q269" s="59">
        <f t="shared" si="276"/>
        <v>721679020</v>
      </c>
      <c r="R269" s="59">
        <f t="shared" si="276"/>
        <v>2368856266.0100002</v>
      </c>
      <c r="S269" s="59">
        <f t="shared" si="276"/>
        <v>935143733.98999977</v>
      </c>
      <c r="T269" s="59">
        <f t="shared" si="276"/>
        <v>213464713.98999977</v>
      </c>
      <c r="U269" s="59">
        <f t="shared" si="276"/>
        <v>1331311775.03</v>
      </c>
      <c r="V269" s="59">
        <f t="shared" si="276"/>
        <v>1037544490.9800003</v>
      </c>
      <c r="W269" s="59">
        <f t="shared" si="276"/>
        <v>1330535525.03</v>
      </c>
      <c r="X269" s="59">
        <f t="shared" si="276"/>
        <v>776250</v>
      </c>
      <c r="Y269" s="176">
        <f t="shared" si="270"/>
        <v>0.7169661822064165</v>
      </c>
      <c r="Z269" s="176">
        <f t="shared" si="271"/>
        <v>0.40293939922215494</v>
      </c>
      <c r="AA269" s="176">
        <f t="shared" si="272"/>
        <v>0.4027044567282082</v>
      </c>
      <c r="AB269" s="176">
        <f t="shared" si="273"/>
        <v>0.56200614369583701</v>
      </c>
      <c r="AC269" s="177">
        <f t="shared" si="274"/>
        <v>0.99941692846517305</v>
      </c>
    </row>
    <row r="270" spans="1:29" ht="63.75" customHeight="1" x14ac:dyDescent="0.25">
      <c r="A270" s="113" t="s">
        <v>594</v>
      </c>
      <c r="B270" s="32" t="s">
        <v>37</v>
      </c>
      <c r="C270" s="32">
        <v>10</v>
      </c>
      <c r="D270" s="32" t="s">
        <v>38</v>
      </c>
      <c r="E270" s="39" t="s">
        <v>264</v>
      </c>
      <c r="F270" s="59">
        <f t="shared" si="275"/>
        <v>3304000000</v>
      </c>
      <c r="G270" s="59">
        <f t="shared" si="275"/>
        <v>815602159</v>
      </c>
      <c r="H270" s="59">
        <f t="shared" si="275"/>
        <v>815602159</v>
      </c>
      <c r="I270" s="59">
        <f t="shared" si="275"/>
        <v>0</v>
      </c>
      <c r="J270" s="59">
        <f t="shared" si="275"/>
        <v>0</v>
      </c>
      <c r="K270" s="59">
        <f t="shared" si="275"/>
        <v>0</v>
      </c>
      <c r="L270" s="59">
        <f t="shared" si="265"/>
        <v>0</v>
      </c>
      <c r="M270" s="59">
        <f>+M271</f>
        <v>3304000000</v>
      </c>
      <c r="N270" s="318">
        <f t="shared" si="266"/>
        <v>4.1408658346112401E-4</v>
      </c>
      <c r="O270" s="59">
        <f t="shared" si="276"/>
        <v>0</v>
      </c>
      <c r="P270" s="59">
        <f t="shared" si="276"/>
        <v>2582320980</v>
      </c>
      <c r="Q270" s="59">
        <f t="shared" si="276"/>
        <v>721679020</v>
      </c>
      <c r="R270" s="59">
        <f t="shared" si="276"/>
        <v>2368856266.0100002</v>
      </c>
      <c r="S270" s="59">
        <f t="shared" si="276"/>
        <v>935143733.98999977</v>
      </c>
      <c r="T270" s="59">
        <f t="shared" si="276"/>
        <v>213464713.98999977</v>
      </c>
      <c r="U270" s="59">
        <f t="shared" si="276"/>
        <v>1331311775.03</v>
      </c>
      <c r="V270" s="59">
        <f t="shared" si="276"/>
        <v>1037544490.9800003</v>
      </c>
      <c r="W270" s="59">
        <f t="shared" si="276"/>
        <v>1330535525.03</v>
      </c>
      <c r="X270" s="59">
        <f t="shared" si="276"/>
        <v>776250</v>
      </c>
      <c r="Y270" s="176">
        <f t="shared" si="270"/>
        <v>0.7169661822064165</v>
      </c>
      <c r="Z270" s="176">
        <f t="shared" si="271"/>
        <v>0.40293939922215494</v>
      </c>
      <c r="AA270" s="176">
        <f t="shared" si="272"/>
        <v>0.4027044567282082</v>
      </c>
      <c r="AB270" s="176">
        <f t="shared" si="273"/>
        <v>0.56200614369583701</v>
      </c>
      <c r="AC270" s="177">
        <f t="shared" si="274"/>
        <v>0.99941692846517305</v>
      </c>
    </row>
    <row r="271" spans="1:29" ht="42" customHeight="1" x14ac:dyDescent="0.25">
      <c r="A271" s="113" t="s">
        <v>595</v>
      </c>
      <c r="B271" s="32" t="s">
        <v>37</v>
      </c>
      <c r="C271" s="32">
        <v>10</v>
      </c>
      <c r="D271" s="32" t="s">
        <v>38</v>
      </c>
      <c r="E271" s="39" t="s">
        <v>266</v>
      </c>
      <c r="F271" s="59">
        <f t="shared" si="275"/>
        <v>3304000000</v>
      </c>
      <c r="G271" s="59">
        <f t="shared" si="275"/>
        <v>815602159</v>
      </c>
      <c r="H271" s="59">
        <f t="shared" si="275"/>
        <v>815602159</v>
      </c>
      <c r="I271" s="59">
        <f t="shared" si="275"/>
        <v>0</v>
      </c>
      <c r="J271" s="59">
        <f t="shared" si="275"/>
        <v>0</v>
      </c>
      <c r="K271" s="59">
        <f t="shared" si="275"/>
        <v>0</v>
      </c>
      <c r="L271" s="59">
        <f t="shared" si="265"/>
        <v>0</v>
      </c>
      <c r="M271" s="59">
        <f>+M272</f>
        <v>3304000000</v>
      </c>
      <c r="N271" s="318">
        <f t="shared" si="266"/>
        <v>4.1408658346112401E-4</v>
      </c>
      <c r="O271" s="59">
        <f t="shared" si="276"/>
        <v>0</v>
      </c>
      <c r="P271" s="59">
        <f t="shared" si="276"/>
        <v>2582320980</v>
      </c>
      <c r="Q271" s="59">
        <f t="shared" si="276"/>
        <v>721679020</v>
      </c>
      <c r="R271" s="59">
        <f t="shared" si="276"/>
        <v>2368856266.0100002</v>
      </c>
      <c r="S271" s="59">
        <f t="shared" si="276"/>
        <v>935143733.98999977</v>
      </c>
      <c r="T271" s="59">
        <f t="shared" si="276"/>
        <v>213464713.98999977</v>
      </c>
      <c r="U271" s="59">
        <f t="shared" si="276"/>
        <v>1331311775.03</v>
      </c>
      <c r="V271" s="59">
        <f t="shared" si="276"/>
        <v>1037544490.9800003</v>
      </c>
      <c r="W271" s="59">
        <f t="shared" si="276"/>
        <v>1330535525.03</v>
      </c>
      <c r="X271" s="59">
        <f t="shared" si="276"/>
        <v>776250</v>
      </c>
      <c r="Y271" s="176">
        <f t="shared" si="270"/>
        <v>0.7169661822064165</v>
      </c>
      <c r="Z271" s="176">
        <f t="shared" si="271"/>
        <v>0.40293939922215494</v>
      </c>
      <c r="AA271" s="176">
        <f t="shared" si="272"/>
        <v>0.4027044567282082</v>
      </c>
      <c r="AB271" s="176">
        <f t="shared" si="273"/>
        <v>0.56200614369583701</v>
      </c>
      <c r="AC271" s="177">
        <f t="shared" si="274"/>
        <v>0.99941692846517305</v>
      </c>
    </row>
    <row r="272" spans="1:29" ht="42" customHeight="1" x14ac:dyDescent="0.25">
      <c r="A272" s="114" t="s">
        <v>596</v>
      </c>
      <c r="B272" s="43" t="s">
        <v>37</v>
      </c>
      <c r="C272" s="43">
        <v>10</v>
      </c>
      <c r="D272" s="43" t="s">
        <v>38</v>
      </c>
      <c r="E272" s="44" t="s">
        <v>268</v>
      </c>
      <c r="F272" s="45">
        <v>3304000000</v>
      </c>
      <c r="G272" s="45">
        <v>815602159</v>
      </c>
      <c r="H272" s="45">
        <v>815602159</v>
      </c>
      <c r="I272" s="45">
        <v>0</v>
      </c>
      <c r="J272" s="45">
        <v>0</v>
      </c>
      <c r="K272" s="45">
        <v>0</v>
      </c>
      <c r="L272" s="45">
        <f t="shared" si="265"/>
        <v>0</v>
      </c>
      <c r="M272" s="46">
        <f>+F272+L272</f>
        <v>3304000000</v>
      </c>
      <c r="N272" s="47">
        <f t="shared" si="266"/>
        <v>4.1408658346112401E-4</v>
      </c>
      <c r="O272" s="45">
        <v>0</v>
      </c>
      <c r="P272" s="45">
        <v>2582320980</v>
      </c>
      <c r="Q272" s="45">
        <f>M272-P272</f>
        <v>721679020</v>
      </c>
      <c r="R272" s="45">
        <v>2368856266.0100002</v>
      </c>
      <c r="S272" s="45">
        <f>+M272-R272</f>
        <v>935143733.98999977</v>
      </c>
      <c r="T272" s="45">
        <f>P272-R272</f>
        <v>213464713.98999977</v>
      </c>
      <c r="U272" s="45">
        <v>1331311775.03</v>
      </c>
      <c r="V272" s="45">
        <f>+R272-U272</f>
        <v>1037544490.9800003</v>
      </c>
      <c r="W272" s="45">
        <v>1330535525.03</v>
      </c>
      <c r="X272" s="48">
        <f>+U272-W272</f>
        <v>776250</v>
      </c>
      <c r="Y272" s="54">
        <f t="shared" si="270"/>
        <v>0.7169661822064165</v>
      </c>
      <c r="Z272" s="54">
        <f t="shared" si="271"/>
        <v>0.40293939922215494</v>
      </c>
      <c r="AA272" s="54">
        <f t="shared" si="272"/>
        <v>0.4027044567282082</v>
      </c>
      <c r="AB272" s="54">
        <f t="shared" si="273"/>
        <v>0.56200614369583701</v>
      </c>
      <c r="AC272" s="178">
        <f t="shared" si="274"/>
        <v>0.99941692846517305</v>
      </c>
    </row>
    <row r="273" spans="1:29" ht="42" customHeight="1" x14ac:dyDescent="0.25">
      <c r="A273" s="113" t="s">
        <v>305</v>
      </c>
      <c r="B273" s="32" t="s">
        <v>37</v>
      </c>
      <c r="C273" s="32">
        <v>10</v>
      </c>
      <c r="D273" s="32" t="s">
        <v>38</v>
      </c>
      <c r="E273" s="39" t="s">
        <v>306</v>
      </c>
      <c r="F273" s="60">
        <f t="shared" ref="F273:K273" si="277">+F274</f>
        <v>94960668540</v>
      </c>
      <c r="G273" s="60">
        <f t="shared" si="277"/>
        <v>487616046</v>
      </c>
      <c r="H273" s="60">
        <f t="shared" si="277"/>
        <v>487616046</v>
      </c>
      <c r="I273" s="60">
        <f t="shared" si="277"/>
        <v>0</v>
      </c>
      <c r="J273" s="60">
        <f t="shared" si="277"/>
        <v>0</v>
      </c>
      <c r="K273" s="60">
        <f t="shared" si="277"/>
        <v>0</v>
      </c>
      <c r="L273" s="59">
        <f t="shared" si="265"/>
        <v>0</v>
      </c>
      <c r="M273" s="60">
        <f>+M274</f>
        <v>94960668540</v>
      </c>
      <c r="N273" s="318">
        <f t="shared" si="266"/>
        <v>1.1901313195796867E-2</v>
      </c>
      <c r="O273" s="60">
        <f t="shared" ref="O273:X273" si="278">+O274</f>
        <v>0</v>
      </c>
      <c r="P273" s="60">
        <f t="shared" si="278"/>
        <v>94468313633</v>
      </c>
      <c r="Q273" s="60">
        <f t="shared" si="278"/>
        <v>492354907</v>
      </c>
      <c r="R273" s="60">
        <f t="shared" si="278"/>
        <v>94440850768.600006</v>
      </c>
      <c r="S273" s="60">
        <f t="shared" si="278"/>
        <v>519817771.39999998</v>
      </c>
      <c r="T273" s="60">
        <f t="shared" si="278"/>
        <v>27462864.399999976</v>
      </c>
      <c r="U273" s="60">
        <f t="shared" si="278"/>
        <v>55906521111.290001</v>
      </c>
      <c r="V273" s="60">
        <f t="shared" si="278"/>
        <v>38534329657.309998</v>
      </c>
      <c r="W273" s="60">
        <f t="shared" si="278"/>
        <v>55904811885.290001</v>
      </c>
      <c r="X273" s="60">
        <f t="shared" si="278"/>
        <v>1709226</v>
      </c>
      <c r="Y273" s="176">
        <f t="shared" si="270"/>
        <v>0.99452596765174384</v>
      </c>
      <c r="Z273" s="176">
        <f t="shared" si="271"/>
        <v>0.58873344060062782</v>
      </c>
      <c r="AA273" s="176">
        <f t="shared" si="272"/>
        <v>0.5887154412960075</v>
      </c>
      <c r="AB273" s="176">
        <f t="shared" si="273"/>
        <v>0.59197392501548685</v>
      </c>
      <c r="AC273" s="177">
        <f t="shared" si="274"/>
        <v>0.9999694270727989</v>
      </c>
    </row>
    <row r="274" spans="1:29" ht="42" customHeight="1" x14ac:dyDescent="0.25">
      <c r="A274" s="113" t="s">
        <v>307</v>
      </c>
      <c r="B274" s="32" t="s">
        <v>37</v>
      </c>
      <c r="C274" s="32">
        <v>10</v>
      </c>
      <c r="D274" s="32" t="s">
        <v>38</v>
      </c>
      <c r="E274" s="72" t="s">
        <v>255</v>
      </c>
      <c r="F274" s="60">
        <f t="shared" ref="F274:K274" si="279">+F275+F279</f>
        <v>94960668540</v>
      </c>
      <c r="G274" s="60">
        <f t="shared" si="279"/>
        <v>487616046</v>
      </c>
      <c r="H274" s="60">
        <f t="shared" si="279"/>
        <v>487616046</v>
      </c>
      <c r="I274" s="60">
        <f t="shared" si="279"/>
        <v>0</v>
      </c>
      <c r="J274" s="60">
        <f t="shared" si="279"/>
        <v>0</v>
      </c>
      <c r="K274" s="60">
        <f t="shared" si="279"/>
        <v>0</v>
      </c>
      <c r="L274" s="59">
        <f t="shared" si="265"/>
        <v>0</v>
      </c>
      <c r="M274" s="60">
        <f>+M275+M279</f>
        <v>94960668540</v>
      </c>
      <c r="N274" s="318">
        <f t="shared" si="266"/>
        <v>1.1901313195796867E-2</v>
      </c>
      <c r="O274" s="60">
        <f t="shared" ref="O274:X274" si="280">+O275+O279</f>
        <v>0</v>
      </c>
      <c r="P274" s="60">
        <f t="shared" si="280"/>
        <v>94468313633</v>
      </c>
      <c r="Q274" s="60">
        <f t="shared" si="280"/>
        <v>492354907</v>
      </c>
      <c r="R274" s="60">
        <f t="shared" si="280"/>
        <v>94440850768.600006</v>
      </c>
      <c r="S274" s="60">
        <f t="shared" si="280"/>
        <v>519817771.39999998</v>
      </c>
      <c r="T274" s="60">
        <f t="shared" si="280"/>
        <v>27462864.399999976</v>
      </c>
      <c r="U274" s="60">
        <f t="shared" si="280"/>
        <v>55906521111.290001</v>
      </c>
      <c r="V274" s="60">
        <f t="shared" si="280"/>
        <v>38534329657.309998</v>
      </c>
      <c r="W274" s="60">
        <f t="shared" si="280"/>
        <v>55904811885.290001</v>
      </c>
      <c r="X274" s="60">
        <f t="shared" si="280"/>
        <v>1709226</v>
      </c>
      <c r="Y274" s="176">
        <f t="shared" si="270"/>
        <v>0.99452596765174384</v>
      </c>
      <c r="Z274" s="176">
        <f t="shared" si="271"/>
        <v>0.58873344060062782</v>
      </c>
      <c r="AA274" s="176">
        <f t="shared" si="272"/>
        <v>0.5887154412960075</v>
      </c>
      <c r="AB274" s="176">
        <f t="shared" si="273"/>
        <v>0.59197392501548685</v>
      </c>
      <c r="AC274" s="177">
        <f t="shared" si="274"/>
        <v>0.9999694270727989</v>
      </c>
    </row>
    <row r="275" spans="1:29" ht="42" customHeight="1" x14ac:dyDescent="0.25">
      <c r="A275" s="113" t="s">
        <v>308</v>
      </c>
      <c r="B275" s="32" t="s">
        <v>37</v>
      </c>
      <c r="C275" s="32">
        <v>10</v>
      </c>
      <c r="D275" s="32" t="s">
        <v>38</v>
      </c>
      <c r="E275" s="39" t="s">
        <v>309</v>
      </c>
      <c r="F275" s="60">
        <f t="shared" ref="F275:K277" si="281">+F276</f>
        <v>1200000000</v>
      </c>
      <c r="G275" s="60">
        <f t="shared" si="281"/>
        <v>487616046</v>
      </c>
      <c r="H275" s="60">
        <f t="shared" si="281"/>
        <v>487616046</v>
      </c>
      <c r="I275" s="60">
        <f t="shared" si="281"/>
        <v>0</v>
      </c>
      <c r="J275" s="60">
        <f t="shared" si="281"/>
        <v>0</v>
      </c>
      <c r="K275" s="60">
        <f t="shared" si="281"/>
        <v>0</v>
      </c>
      <c r="L275" s="59">
        <f t="shared" si="265"/>
        <v>0</v>
      </c>
      <c r="M275" s="60">
        <f>+M276</f>
        <v>1200000000</v>
      </c>
      <c r="N275" s="318">
        <f t="shared" si="266"/>
        <v>1.5039464290355595E-4</v>
      </c>
      <c r="O275" s="60">
        <f t="shared" ref="O275:X277" si="282">+O276</f>
        <v>0</v>
      </c>
      <c r="P275" s="60">
        <f t="shared" si="282"/>
        <v>707645093</v>
      </c>
      <c r="Q275" s="60">
        <f t="shared" si="282"/>
        <v>492354907</v>
      </c>
      <c r="R275" s="60">
        <f t="shared" si="282"/>
        <v>680182228.60000002</v>
      </c>
      <c r="S275" s="60">
        <f t="shared" si="282"/>
        <v>519817771.39999998</v>
      </c>
      <c r="T275" s="60">
        <f t="shared" si="282"/>
        <v>27462864.399999976</v>
      </c>
      <c r="U275" s="60">
        <f t="shared" si="282"/>
        <v>345800750.95999998</v>
      </c>
      <c r="V275" s="60">
        <f t="shared" si="282"/>
        <v>334381477.64000005</v>
      </c>
      <c r="W275" s="60">
        <f t="shared" si="282"/>
        <v>344091524.95999998</v>
      </c>
      <c r="X275" s="60">
        <f t="shared" si="282"/>
        <v>1709226</v>
      </c>
      <c r="Y275" s="176">
        <f t="shared" si="270"/>
        <v>0.56681852383333331</v>
      </c>
      <c r="Z275" s="176">
        <f t="shared" si="271"/>
        <v>0.28816729246666667</v>
      </c>
      <c r="AA275" s="176">
        <f t="shared" si="272"/>
        <v>0.28674293746666663</v>
      </c>
      <c r="AB275" s="176">
        <f t="shared" si="273"/>
        <v>0.5083942749750342</v>
      </c>
      <c r="AC275" s="177">
        <f t="shared" si="274"/>
        <v>0.99505719407706628</v>
      </c>
    </row>
    <row r="276" spans="1:29" ht="80.25" customHeight="1" x14ac:dyDescent="0.25">
      <c r="A276" s="113" t="s">
        <v>597</v>
      </c>
      <c r="B276" s="32" t="s">
        <v>37</v>
      </c>
      <c r="C276" s="32">
        <v>10</v>
      </c>
      <c r="D276" s="32" t="s">
        <v>38</v>
      </c>
      <c r="E276" s="39" t="s">
        <v>311</v>
      </c>
      <c r="F276" s="60">
        <f t="shared" si="281"/>
        <v>1200000000</v>
      </c>
      <c r="G276" s="60">
        <f t="shared" si="281"/>
        <v>487616046</v>
      </c>
      <c r="H276" s="60">
        <f t="shared" si="281"/>
        <v>487616046</v>
      </c>
      <c r="I276" s="60">
        <f t="shared" si="281"/>
        <v>0</v>
      </c>
      <c r="J276" s="60">
        <f t="shared" si="281"/>
        <v>0</v>
      </c>
      <c r="K276" s="60">
        <f t="shared" si="281"/>
        <v>0</v>
      </c>
      <c r="L276" s="59">
        <f t="shared" si="265"/>
        <v>0</v>
      </c>
      <c r="M276" s="60">
        <f>+M277</f>
        <v>1200000000</v>
      </c>
      <c r="N276" s="318">
        <f t="shared" si="266"/>
        <v>1.5039464290355595E-4</v>
      </c>
      <c r="O276" s="60">
        <f t="shared" si="282"/>
        <v>0</v>
      </c>
      <c r="P276" s="60">
        <f t="shared" si="282"/>
        <v>707645093</v>
      </c>
      <c r="Q276" s="60">
        <f t="shared" si="282"/>
        <v>492354907</v>
      </c>
      <c r="R276" s="60">
        <f t="shared" si="282"/>
        <v>680182228.60000002</v>
      </c>
      <c r="S276" s="60">
        <f t="shared" si="282"/>
        <v>519817771.39999998</v>
      </c>
      <c r="T276" s="60">
        <f t="shared" si="282"/>
        <v>27462864.399999976</v>
      </c>
      <c r="U276" s="60">
        <f t="shared" si="282"/>
        <v>345800750.95999998</v>
      </c>
      <c r="V276" s="60">
        <f t="shared" si="282"/>
        <v>334381477.64000005</v>
      </c>
      <c r="W276" s="60">
        <f t="shared" si="282"/>
        <v>344091524.95999998</v>
      </c>
      <c r="X276" s="60">
        <f t="shared" si="282"/>
        <v>1709226</v>
      </c>
      <c r="Y276" s="176">
        <f t="shared" si="270"/>
        <v>0.56681852383333331</v>
      </c>
      <c r="Z276" s="176">
        <f t="shared" si="271"/>
        <v>0.28816729246666667</v>
      </c>
      <c r="AA276" s="176">
        <f t="shared" si="272"/>
        <v>0.28674293746666663</v>
      </c>
      <c r="AB276" s="176">
        <f t="shared" si="273"/>
        <v>0.5083942749750342</v>
      </c>
      <c r="AC276" s="177">
        <f t="shared" si="274"/>
        <v>0.99505719407706628</v>
      </c>
    </row>
    <row r="277" spans="1:29" ht="42" customHeight="1" x14ac:dyDescent="0.25">
      <c r="A277" s="113" t="s">
        <v>598</v>
      </c>
      <c r="B277" s="32" t="s">
        <v>37</v>
      </c>
      <c r="C277" s="32">
        <v>10</v>
      </c>
      <c r="D277" s="32" t="s">
        <v>38</v>
      </c>
      <c r="E277" s="39" t="s">
        <v>313</v>
      </c>
      <c r="F277" s="60">
        <f t="shared" si="281"/>
        <v>1200000000</v>
      </c>
      <c r="G277" s="60">
        <f t="shared" si="281"/>
        <v>487616046</v>
      </c>
      <c r="H277" s="60">
        <f t="shared" si="281"/>
        <v>487616046</v>
      </c>
      <c r="I277" s="60">
        <f t="shared" si="281"/>
        <v>0</v>
      </c>
      <c r="J277" s="60">
        <f t="shared" si="281"/>
        <v>0</v>
      </c>
      <c r="K277" s="60">
        <f t="shared" si="281"/>
        <v>0</v>
      </c>
      <c r="L277" s="59">
        <f t="shared" si="265"/>
        <v>0</v>
      </c>
      <c r="M277" s="60">
        <f>+M278</f>
        <v>1200000000</v>
      </c>
      <c r="N277" s="318">
        <f t="shared" si="266"/>
        <v>1.5039464290355595E-4</v>
      </c>
      <c r="O277" s="60">
        <f t="shared" si="282"/>
        <v>0</v>
      </c>
      <c r="P277" s="60">
        <f t="shared" si="282"/>
        <v>707645093</v>
      </c>
      <c r="Q277" s="60">
        <f t="shared" si="282"/>
        <v>492354907</v>
      </c>
      <c r="R277" s="60">
        <f t="shared" si="282"/>
        <v>680182228.60000002</v>
      </c>
      <c r="S277" s="60">
        <f t="shared" si="282"/>
        <v>519817771.39999998</v>
      </c>
      <c r="T277" s="60">
        <f t="shared" si="282"/>
        <v>27462864.399999976</v>
      </c>
      <c r="U277" s="60">
        <f t="shared" si="282"/>
        <v>345800750.95999998</v>
      </c>
      <c r="V277" s="60">
        <f t="shared" si="282"/>
        <v>334381477.64000005</v>
      </c>
      <c r="W277" s="60">
        <f t="shared" si="282"/>
        <v>344091524.95999998</v>
      </c>
      <c r="X277" s="60">
        <f t="shared" si="282"/>
        <v>1709226</v>
      </c>
      <c r="Y277" s="176">
        <f t="shared" si="270"/>
        <v>0.56681852383333331</v>
      </c>
      <c r="Z277" s="176">
        <f t="shared" si="271"/>
        <v>0.28816729246666667</v>
      </c>
      <c r="AA277" s="176">
        <f t="shared" si="272"/>
        <v>0.28674293746666663</v>
      </c>
      <c r="AB277" s="176">
        <f t="shared" si="273"/>
        <v>0.5083942749750342</v>
      </c>
      <c r="AC277" s="177">
        <f t="shared" si="274"/>
        <v>0.99505719407706628</v>
      </c>
    </row>
    <row r="278" spans="1:29" ht="42" customHeight="1" x14ac:dyDescent="0.25">
      <c r="A278" s="114" t="s">
        <v>599</v>
      </c>
      <c r="B278" s="43" t="s">
        <v>37</v>
      </c>
      <c r="C278" s="43">
        <v>10</v>
      </c>
      <c r="D278" s="43" t="s">
        <v>38</v>
      </c>
      <c r="E278" s="44" t="s">
        <v>268</v>
      </c>
      <c r="F278" s="45">
        <v>1200000000</v>
      </c>
      <c r="G278" s="45">
        <v>487616046</v>
      </c>
      <c r="H278" s="45">
        <v>487616046</v>
      </c>
      <c r="I278" s="45">
        <v>0</v>
      </c>
      <c r="J278" s="45">
        <v>0</v>
      </c>
      <c r="K278" s="45">
        <v>0</v>
      </c>
      <c r="L278" s="45">
        <f t="shared" si="265"/>
        <v>0</v>
      </c>
      <c r="M278" s="46">
        <f>+F278+L278</f>
        <v>1200000000</v>
      </c>
      <c r="N278" s="47">
        <f t="shared" si="266"/>
        <v>1.5039464290355595E-4</v>
      </c>
      <c r="O278" s="45">
        <v>0</v>
      </c>
      <c r="P278" s="45">
        <v>707645093</v>
      </c>
      <c r="Q278" s="45">
        <f>M278-P278</f>
        <v>492354907</v>
      </c>
      <c r="R278" s="45">
        <v>680182228.60000002</v>
      </c>
      <c r="S278" s="45">
        <f>+M278-R278</f>
        <v>519817771.39999998</v>
      </c>
      <c r="T278" s="45">
        <f>P278-R278</f>
        <v>27462864.399999976</v>
      </c>
      <c r="U278" s="45">
        <v>345800750.95999998</v>
      </c>
      <c r="V278" s="45">
        <f>+R278-U278</f>
        <v>334381477.64000005</v>
      </c>
      <c r="W278" s="45">
        <v>344091524.95999998</v>
      </c>
      <c r="X278" s="48">
        <f>+U278-W278</f>
        <v>1709226</v>
      </c>
      <c r="Y278" s="54">
        <f t="shared" si="270"/>
        <v>0.56681852383333331</v>
      </c>
      <c r="Z278" s="54">
        <f t="shared" si="271"/>
        <v>0.28816729246666667</v>
      </c>
      <c r="AA278" s="54">
        <f t="shared" si="272"/>
        <v>0.28674293746666663</v>
      </c>
      <c r="AB278" s="54">
        <f t="shared" si="273"/>
        <v>0.5083942749750342</v>
      </c>
      <c r="AC278" s="178">
        <f t="shared" si="274"/>
        <v>0.99505719407706628</v>
      </c>
    </row>
    <row r="279" spans="1:29" ht="61.5" customHeight="1" x14ac:dyDescent="0.25">
      <c r="A279" s="113" t="s">
        <v>315</v>
      </c>
      <c r="B279" s="32" t="s">
        <v>37</v>
      </c>
      <c r="C279" s="32">
        <v>10</v>
      </c>
      <c r="D279" s="32" t="s">
        <v>38</v>
      </c>
      <c r="E279" s="39" t="s">
        <v>316</v>
      </c>
      <c r="F279" s="60">
        <f t="shared" ref="F279:K281" si="283">+F280</f>
        <v>93760668540</v>
      </c>
      <c r="G279" s="60">
        <f t="shared" si="283"/>
        <v>0</v>
      </c>
      <c r="H279" s="60">
        <f t="shared" si="283"/>
        <v>0</v>
      </c>
      <c r="I279" s="60">
        <f t="shared" si="283"/>
        <v>0</v>
      </c>
      <c r="J279" s="60">
        <f t="shared" si="283"/>
        <v>0</v>
      </c>
      <c r="K279" s="60">
        <f t="shared" si="283"/>
        <v>0</v>
      </c>
      <c r="L279" s="59">
        <f t="shared" si="265"/>
        <v>0</v>
      </c>
      <c r="M279" s="60">
        <f>+M280</f>
        <v>93760668540</v>
      </c>
      <c r="N279" s="318">
        <f t="shared" si="266"/>
        <v>1.175091855289331E-2</v>
      </c>
      <c r="O279" s="60">
        <f t="shared" ref="O279:X281" si="284">+O280</f>
        <v>0</v>
      </c>
      <c r="P279" s="60">
        <f t="shared" si="284"/>
        <v>93760668540</v>
      </c>
      <c r="Q279" s="60">
        <f t="shared" si="284"/>
        <v>0</v>
      </c>
      <c r="R279" s="60">
        <f t="shared" si="284"/>
        <v>93760668540</v>
      </c>
      <c r="S279" s="60">
        <f t="shared" si="284"/>
        <v>0</v>
      </c>
      <c r="T279" s="60">
        <f t="shared" si="284"/>
        <v>0</v>
      </c>
      <c r="U279" s="60">
        <f t="shared" si="284"/>
        <v>55560720360.330002</v>
      </c>
      <c r="V279" s="60">
        <f t="shared" si="284"/>
        <v>38199948179.669998</v>
      </c>
      <c r="W279" s="60">
        <f t="shared" si="284"/>
        <v>55560720360.330002</v>
      </c>
      <c r="X279" s="60">
        <f t="shared" si="284"/>
        <v>0</v>
      </c>
      <c r="Y279" s="176">
        <f t="shared" si="270"/>
        <v>1</v>
      </c>
      <c r="Z279" s="176">
        <f t="shared" si="271"/>
        <v>0.5925802495385023</v>
      </c>
      <c r="AA279" s="176">
        <f t="shared" si="272"/>
        <v>0.5925802495385023</v>
      </c>
      <c r="AB279" s="176">
        <f t="shared" si="273"/>
        <v>0.5925802495385023</v>
      </c>
      <c r="AC279" s="177">
        <f t="shared" si="274"/>
        <v>1</v>
      </c>
    </row>
    <row r="280" spans="1:29" ht="82.5" customHeight="1" x14ac:dyDescent="0.25">
      <c r="A280" s="113" t="s">
        <v>600</v>
      </c>
      <c r="B280" s="32" t="s">
        <v>37</v>
      </c>
      <c r="C280" s="32">
        <v>10</v>
      </c>
      <c r="D280" s="32" t="s">
        <v>38</v>
      </c>
      <c r="E280" s="39" t="s">
        <v>311</v>
      </c>
      <c r="F280" s="60">
        <f t="shared" si="283"/>
        <v>93760668540</v>
      </c>
      <c r="G280" s="60">
        <f t="shared" si="283"/>
        <v>0</v>
      </c>
      <c r="H280" s="60">
        <f t="shared" si="283"/>
        <v>0</v>
      </c>
      <c r="I280" s="60">
        <f t="shared" si="283"/>
        <v>0</v>
      </c>
      <c r="J280" s="60">
        <f t="shared" si="283"/>
        <v>0</v>
      </c>
      <c r="K280" s="60">
        <f t="shared" si="283"/>
        <v>0</v>
      </c>
      <c r="L280" s="59">
        <f t="shared" si="265"/>
        <v>0</v>
      </c>
      <c r="M280" s="60">
        <f>+M281</f>
        <v>93760668540</v>
      </c>
      <c r="N280" s="318">
        <f t="shared" si="266"/>
        <v>1.175091855289331E-2</v>
      </c>
      <c r="O280" s="60">
        <f t="shared" si="284"/>
        <v>0</v>
      </c>
      <c r="P280" s="60">
        <f t="shared" si="284"/>
        <v>93760668540</v>
      </c>
      <c r="Q280" s="60">
        <f t="shared" si="284"/>
        <v>0</v>
      </c>
      <c r="R280" s="60">
        <f t="shared" si="284"/>
        <v>93760668540</v>
      </c>
      <c r="S280" s="60">
        <f t="shared" si="284"/>
        <v>0</v>
      </c>
      <c r="T280" s="60">
        <f t="shared" si="284"/>
        <v>0</v>
      </c>
      <c r="U280" s="60">
        <f t="shared" si="284"/>
        <v>55560720360.330002</v>
      </c>
      <c r="V280" s="60">
        <f t="shared" si="284"/>
        <v>38199948179.669998</v>
      </c>
      <c r="W280" s="60">
        <f t="shared" si="284"/>
        <v>55560720360.330002</v>
      </c>
      <c r="X280" s="60">
        <f t="shared" si="284"/>
        <v>0</v>
      </c>
      <c r="Y280" s="176">
        <f t="shared" si="270"/>
        <v>1</v>
      </c>
      <c r="Z280" s="176">
        <f t="shared" si="271"/>
        <v>0.5925802495385023</v>
      </c>
      <c r="AA280" s="176">
        <f t="shared" si="272"/>
        <v>0.5925802495385023</v>
      </c>
      <c r="AB280" s="176">
        <f t="shared" si="273"/>
        <v>0.5925802495385023</v>
      </c>
      <c r="AC280" s="177">
        <f t="shared" si="274"/>
        <v>1</v>
      </c>
    </row>
    <row r="281" spans="1:29" ht="61.5" customHeight="1" x14ac:dyDescent="0.25">
      <c r="A281" s="113" t="s">
        <v>601</v>
      </c>
      <c r="B281" s="32" t="s">
        <v>37</v>
      </c>
      <c r="C281" s="32">
        <v>10</v>
      </c>
      <c r="D281" s="32" t="s">
        <v>38</v>
      </c>
      <c r="E281" s="39" t="s">
        <v>319</v>
      </c>
      <c r="F281" s="60">
        <f t="shared" si="283"/>
        <v>93760668540</v>
      </c>
      <c r="G281" s="60">
        <f t="shared" si="283"/>
        <v>0</v>
      </c>
      <c r="H281" s="60">
        <f t="shared" si="283"/>
        <v>0</v>
      </c>
      <c r="I281" s="60">
        <f t="shared" si="283"/>
        <v>0</v>
      </c>
      <c r="J281" s="60">
        <f t="shared" si="283"/>
        <v>0</v>
      </c>
      <c r="K281" s="60">
        <f t="shared" si="283"/>
        <v>0</v>
      </c>
      <c r="L281" s="59">
        <f t="shared" si="265"/>
        <v>0</v>
      </c>
      <c r="M281" s="60">
        <f>+M282</f>
        <v>93760668540</v>
      </c>
      <c r="N281" s="318">
        <f t="shared" si="266"/>
        <v>1.175091855289331E-2</v>
      </c>
      <c r="O281" s="60">
        <f t="shared" si="284"/>
        <v>0</v>
      </c>
      <c r="P281" s="60">
        <f t="shared" si="284"/>
        <v>93760668540</v>
      </c>
      <c r="Q281" s="60">
        <f t="shared" si="284"/>
        <v>0</v>
      </c>
      <c r="R281" s="60">
        <f t="shared" si="284"/>
        <v>93760668540</v>
      </c>
      <c r="S281" s="60">
        <f t="shared" si="284"/>
        <v>0</v>
      </c>
      <c r="T281" s="60">
        <f t="shared" si="284"/>
        <v>0</v>
      </c>
      <c r="U281" s="60">
        <f t="shared" si="284"/>
        <v>55560720360.330002</v>
      </c>
      <c r="V281" s="60">
        <f t="shared" si="284"/>
        <v>38199948179.669998</v>
      </c>
      <c r="W281" s="60">
        <f t="shared" si="284"/>
        <v>55560720360.330002</v>
      </c>
      <c r="X281" s="60">
        <f t="shared" si="284"/>
        <v>0</v>
      </c>
      <c r="Y281" s="176">
        <f t="shared" si="270"/>
        <v>1</v>
      </c>
      <c r="Z281" s="176">
        <f t="shared" si="271"/>
        <v>0.5925802495385023</v>
      </c>
      <c r="AA281" s="176">
        <f t="shared" si="272"/>
        <v>0.5925802495385023</v>
      </c>
      <c r="AB281" s="176">
        <f t="shared" si="273"/>
        <v>0.5925802495385023</v>
      </c>
      <c r="AC281" s="177">
        <f t="shared" si="274"/>
        <v>1</v>
      </c>
    </row>
    <row r="282" spans="1:29" s="133" customFormat="1" ht="42" customHeight="1" x14ac:dyDescent="0.25">
      <c r="A282" s="351" t="s">
        <v>602</v>
      </c>
      <c r="B282" s="83" t="s">
        <v>37</v>
      </c>
      <c r="C282" s="83">
        <v>10</v>
      </c>
      <c r="D282" s="83" t="s">
        <v>38</v>
      </c>
      <c r="E282" s="84" t="s">
        <v>268</v>
      </c>
      <c r="F282" s="126">
        <v>93760668540</v>
      </c>
      <c r="G282" s="126">
        <v>0</v>
      </c>
      <c r="H282" s="126">
        <v>0</v>
      </c>
      <c r="I282" s="126">
        <v>0</v>
      </c>
      <c r="J282" s="126">
        <v>0</v>
      </c>
      <c r="K282" s="126">
        <v>0</v>
      </c>
      <c r="L282" s="45">
        <f t="shared" si="265"/>
        <v>0</v>
      </c>
      <c r="M282" s="128">
        <f>+F282+L282</f>
        <v>93760668540</v>
      </c>
      <c r="N282" s="129">
        <f t="shared" si="266"/>
        <v>1.175091855289331E-2</v>
      </c>
      <c r="O282" s="126">
        <v>0</v>
      </c>
      <c r="P282" s="126">
        <v>93760668540</v>
      </c>
      <c r="Q282" s="126">
        <f>M282-P282</f>
        <v>0</v>
      </c>
      <c r="R282" s="126">
        <v>93760668540</v>
      </c>
      <c r="S282" s="126">
        <f>+M282-R282</f>
        <v>0</v>
      </c>
      <c r="T282" s="126">
        <f>P282-R282</f>
        <v>0</v>
      </c>
      <c r="U282" s="126">
        <v>55560720360.330002</v>
      </c>
      <c r="V282" s="126">
        <f>+R282-U282</f>
        <v>38199948179.669998</v>
      </c>
      <c r="W282" s="126">
        <v>55560720360.330002</v>
      </c>
      <c r="X282" s="130">
        <f>+U282-W282</f>
        <v>0</v>
      </c>
      <c r="Y282" s="54">
        <f t="shared" si="270"/>
        <v>1</v>
      </c>
      <c r="Z282" s="54">
        <f t="shared" si="271"/>
        <v>0.5925802495385023</v>
      </c>
      <c r="AA282" s="54">
        <f t="shared" si="272"/>
        <v>0.5925802495385023</v>
      </c>
      <c r="AB282" s="54">
        <f t="shared" si="273"/>
        <v>0.5925802495385023</v>
      </c>
      <c r="AC282" s="178">
        <f t="shared" si="274"/>
        <v>1</v>
      </c>
    </row>
    <row r="283" spans="1:29" ht="46.5" customHeight="1" x14ac:dyDescent="0.25">
      <c r="A283" s="201" t="s">
        <v>321</v>
      </c>
      <c r="B283" s="135" t="s">
        <v>37</v>
      </c>
      <c r="C283" s="32">
        <v>10</v>
      </c>
      <c r="D283" s="32" t="s">
        <v>38</v>
      </c>
      <c r="E283" s="72" t="s">
        <v>322</v>
      </c>
      <c r="F283" s="62">
        <f t="shared" ref="F283:K284" si="285">+F285</f>
        <v>57810100814</v>
      </c>
      <c r="G283" s="62">
        <f t="shared" si="285"/>
        <v>25574613763</v>
      </c>
      <c r="H283" s="62">
        <f t="shared" si="285"/>
        <v>27781781171</v>
      </c>
      <c r="I283" s="62">
        <f t="shared" si="285"/>
        <v>2207167408</v>
      </c>
      <c r="J283" s="62">
        <f t="shared" si="285"/>
        <v>2672824112</v>
      </c>
      <c r="K283" s="62">
        <f t="shared" si="285"/>
        <v>2672824112</v>
      </c>
      <c r="L283" s="59">
        <f t="shared" si="265"/>
        <v>-4414334816</v>
      </c>
      <c r="M283" s="62">
        <f>+M285</f>
        <v>55602933406</v>
      </c>
      <c r="N283" s="318">
        <f t="shared" si="266"/>
        <v>6.9686527616546427E-3</v>
      </c>
      <c r="O283" s="62">
        <f t="shared" ref="O283:X283" si="286">+O285</f>
        <v>0</v>
      </c>
      <c r="P283" s="62">
        <f t="shared" si="286"/>
        <v>43707062924.800003</v>
      </c>
      <c r="Q283" s="62">
        <f t="shared" si="286"/>
        <v>11895870481.200001</v>
      </c>
      <c r="R283" s="62">
        <f t="shared" si="286"/>
        <v>31340671277.449997</v>
      </c>
      <c r="S283" s="62">
        <f t="shared" si="286"/>
        <v>24262262128.550003</v>
      </c>
      <c r="T283" s="62">
        <f t="shared" si="286"/>
        <v>12366391647.35</v>
      </c>
      <c r="U283" s="62">
        <f t="shared" si="286"/>
        <v>17107127090.949999</v>
      </c>
      <c r="V283" s="62">
        <f t="shared" si="286"/>
        <v>14233544186.500002</v>
      </c>
      <c r="W283" s="62">
        <f t="shared" si="286"/>
        <v>16271007711.089998</v>
      </c>
      <c r="X283" s="62">
        <f t="shared" si="286"/>
        <v>836119379.86000061</v>
      </c>
      <c r="Y283" s="176">
        <f t="shared" si="270"/>
        <v>0.56365140034263173</v>
      </c>
      <c r="Z283" s="176">
        <f t="shared" si="271"/>
        <v>0.30766590974684088</v>
      </c>
      <c r="AA283" s="176">
        <f t="shared" si="272"/>
        <v>0.29262858475977865</v>
      </c>
      <c r="AB283" s="176">
        <f t="shared" si="273"/>
        <v>0.54584431008211332</v>
      </c>
      <c r="AC283" s="177">
        <f t="shared" si="274"/>
        <v>0.95112450060055242</v>
      </c>
    </row>
    <row r="284" spans="1:29" ht="46.5" customHeight="1" x14ac:dyDescent="0.25">
      <c r="A284" s="201" t="s">
        <v>321</v>
      </c>
      <c r="B284" s="135" t="s">
        <v>41</v>
      </c>
      <c r="C284" s="32">
        <v>20</v>
      </c>
      <c r="D284" s="32" t="s">
        <v>38</v>
      </c>
      <c r="E284" s="72" t="s">
        <v>322</v>
      </c>
      <c r="F284" s="60">
        <f t="shared" si="285"/>
        <v>25631941511</v>
      </c>
      <c r="G284" s="60">
        <f t="shared" si="285"/>
        <v>0</v>
      </c>
      <c r="H284" s="60">
        <f t="shared" si="285"/>
        <v>0</v>
      </c>
      <c r="I284" s="60">
        <f t="shared" si="285"/>
        <v>0</v>
      </c>
      <c r="J284" s="60">
        <f t="shared" si="285"/>
        <v>0</v>
      </c>
      <c r="K284" s="60">
        <f t="shared" si="285"/>
        <v>0</v>
      </c>
      <c r="L284" s="59">
        <f t="shared" si="265"/>
        <v>0</v>
      </c>
      <c r="M284" s="60">
        <f>+M286</f>
        <v>25631941511</v>
      </c>
      <c r="N284" s="318">
        <f t="shared" si="266"/>
        <v>3.2124222420597311E-3</v>
      </c>
      <c r="O284" s="60">
        <f t="shared" ref="O284:X284" si="287">+O286</f>
        <v>0</v>
      </c>
      <c r="P284" s="60">
        <f t="shared" si="287"/>
        <v>23837428373</v>
      </c>
      <c r="Q284" s="60">
        <f t="shared" si="287"/>
        <v>1794513138</v>
      </c>
      <c r="R284" s="60">
        <f t="shared" si="287"/>
        <v>23794918521</v>
      </c>
      <c r="S284" s="60">
        <f t="shared" si="287"/>
        <v>1837022990</v>
      </c>
      <c r="T284" s="60">
        <f t="shared" si="287"/>
        <v>42509852</v>
      </c>
      <c r="U284" s="60">
        <f t="shared" si="287"/>
        <v>1697290689</v>
      </c>
      <c r="V284" s="60">
        <f t="shared" si="287"/>
        <v>22097627832</v>
      </c>
      <c r="W284" s="60">
        <f t="shared" si="287"/>
        <v>1697290689</v>
      </c>
      <c r="X284" s="60">
        <f t="shared" si="287"/>
        <v>0</v>
      </c>
      <c r="Y284" s="176">
        <f t="shared" si="270"/>
        <v>0.92833071231800224</v>
      </c>
      <c r="Z284" s="176">
        <f t="shared" si="271"/>
        <v>6.6217796582892646E-2</v>
      </c>
      <c r="AA284" s="176">
        <f t="shared" si="272"/>
        <v>6.6217796582892646E-2</v>
      </c>
      <c r="AB284" s="176">
        <f t="shared" si="273"/>
        <v>7.1329964315787461E-2</v>
      </c>
      <c r="AC284" s="177">
        <f t="shared" si="274"/>
        <v>1</v>
      </c>
    </row>
    <row r="285" spans="1:29" ht="42" customHeight="1" x14ac:dyDescent="0.25">
      <c r="A285" s="201" t="s">
        <v>323</v>
      </c>
      <c r="B285" s="135" t="s">
        <v>37</v>
      </c>
      <c r="C285" s="32">
        <v>10</v>
      </c>
      <c r="D285" s="32" t="s">
        <v>38</v>
      </c>
      <c r="E285" s="72" t="s">
        <v>255</v>
      </c>
      <c r="F285" s="62">
        <f t="shared" ref="F285:K285" si="288">+F287+F291+F303+F307</f>
        <v>57810100814</v>
      </c>
      <c r="G285" s="62">
        <f t="shared" si="288"/>
        <v>25574613763</v>
      </c>
      <c r="H285" s="62">
        <f t="shared" si="288"/>
        <v>27781781171</v>
      </c>
      <c r="I285" s="62">
        <f t="shared" si="288"/>
        <v>2207167408</v>
      </c>
      <c r="J285" s="62">
        <f t="shared" si="288"/>
        <v>2672824112</v>
      </c>
      <c r="K285" s="62">
        <f t="shared" si="288"/>
        <v>2672824112</v>
      </c>
      <c r="L285" s="59">
        <f t="shared" si="265"/>
        <v>-4414334816</v>
      </c>
      <c r="M285" s="62">
        <f>+M287+M291+M303+M307</f>
        <v>55602933406</v>
      </c>
      <c r="N285" s="318">
        <f t="shared" si="266"/>
        <v>6.9686527616546427E-3</v>
      </c>
      <c r="O285" s="62">
        <f t="shared" ref="O285:X285" si="289">+O287+O291+O303+O307</f>
        <v>0</v>
      </c>
      <c r="P285" s="62">
        <f t="shared" si="289"/>
        <v>43707062924.800003</v>
      </c>
      <c r="Q285" s="62">
        <f t="shared" si="289"/>
        <v>11895870481.200001</v>
      </c>
      <c r="R285" s="62">
        <f t="shared" si="289"/>
        <v>31340671277.449997</v>
      </c>
      <c r="S285" s="62">
        <f t="shared" si="289"/>
        <v>24262262128.550003</v>
      </c>
      <c r="T285" s="62">
        <f t="shared" si="289"/>
        <v>12366391647.35</v>
      </c>
      <c r="U285" s="62">
        <f t="shared" si="289"/>
        <v>17107127090.949999</v>
      </c>
      <c r="V285" s="62">
        <f t="shared" si="289"/>
        <v>14233544186.500002</v>
      </c>
      <c r="W285" s="62">
        <f t="shared" si="289"/>
        <v>16271007711.089998</v>
      </c>
      <c r="X285" s="62">
        <f t="shared" si="289"/>
        <v>836119379.86000061</v>
      </c>
      <c r="Y285" s="176">
        <f t="shared" si="270"/>
        <v>0.56365140034263173</v>
      </c>
      <c r="Z285" s="176">
        <f t="shared" si="271"/>
        <v>0.30766590974684088</v>
      </c>
      <c r="AA285" s="176">
        <f t="shared" si="272"/>
        <v>0.29262858475977865</v>
      </c>
      <c r="AB285" s="176">
        <f t="shared" si="273"/>
        <v>0.54584431008211332</v>
      </c>
      <c r="AC285" s="177">
        <f t="shared" si="274"/>
        <v>0.95112450060055242</v>
      </c>
    </row>
    <row r="286" spans="1:29" ht="42" customHeight="1" x14ac:dyDescent="0.25">
      <c r="A286" s="201" t="s">
        <v>323</v>
      </c>
      <c r="B286" s="135" t="s">
        <v>41</v>
      </c>
      <c r="C286" s="32">
        <v>20</v>
      </c>
      <c r="D286" s="32" t="s">
        <v>38</v>
      </c>
      <c r="E286" s="72" t="s">
        <v>255</v>
      </c>
      <c r="F286" s="62">
        <f t="shared" ref="F286:K286" si="290">+F292</f>
        <v>25631941511</v>
      </c>
      <c r="G286" s="62">
        <f t="shared" si="290"/>
        <v>0</v>
      </c>
      <c r="H286" s="62">
        <f t="shared" si="290"/>
        <v>0</v>
      </c>
      <c r="I286" s="62">
        <f t="shared" si="290"/>
        <v>0</v>
      </c>
      <c r="J286" s="62">
        <f t="shared" si="290"/>
        <v>0</v>
      </c>
      <c r="K286" s="62">
        <f t="shared" si="290"/>
        <v>0</v>
      </c>
      <c r="L286" s="59">
        <f t="shared" si="265"/>
        <v>0</v>
      </c>
      <c r="M286" s="62">
        <f>+M292</f>
        <v>25631941511</v>
      </c>
      <c r="N286" s="318">
        <f t="shared" si="266"/>
        <v>3.2124222420597311E-3</v>
      </c>
      <c r="O286" s="62">
        <f t="shared" ref="O286:X286" si="291">+O292</f>
        <v>0</v>
      </c>
      <c r="P286" s="62">
        <f t="shared" si="291"/>
        <v>23837428373</v>
      </c>
      <c r="Q286" s="62">
        <f t="shared" si="291"/>
        <v>1794513138</v>
      </c>
      <c r="R286" s="62">
        <f t="shared" si="291"/>
        <v>23794918521</v>
      </c>
      <c r="S286" s="62">
        <f t="shared" si="291"/>
        <v>1837022990</v>
      </c>
      <c r="T286" s="62">
        <f t="shared" si="291"/>
        <v>42509852</v>
      </c>
      <c r="U286" s="62">
        <f t="shared" si="291"/>
        <v>1697290689</v>
      </c>
      <c r="V286" s="62">
        <f t="shared" si="291"/>
        <v>22097627832</v>
      </c>
      <c r="W286" s="62">
        <f t="shared" si="291"/>
        <v>1697290689</v>
      </c>
      <c r="X286" s="62">
        <f t="shared" si="291"/>
        <v>0</v>
      </c>
      <c r="Y286" s="176">
        <f t="shared" si="270"/>
        <v>0.92833071231800224</v>
      </c>
      <c r="Z286" s="176">
        <f t="shared" si="271"/>
        <v>6.6217796582892646E-2</v>
      </c>
      <c r="AA286" s="176">
        <f t="shared" si="272"/>
        <v>6.6217796582892646E-2</v>
      </c>
      <c r="AB286" s="176">
        <f t="shared" si="273"/>
        <v>7.1329964315787461E-2</v>
      </c>
      <c r="AC286" s="177">
        <f t="shared" si="274"/>
        <v>1</v>
      </c>
    </row>
    <row r="287" spans="1:29" ht="78" customHeight="1" x14ac:dyDescent="0.25">
      <c r="A287" s="199" t="s">
        <v>324</v>
      </c>
      <c r="B287" s="135" t="s">
        <v>37</v>
      </c>
      <c r="C287" s="32">
        <v>10</v>
      </c>
      <c r="D287" s="32" t="s">
        <v>38</v>
      </c>
      <c r="E287" s="72" t="s">
        <v>325</v>
      </c>
      <c r="F287" s="62">
        <f t="shared" ref="F287:K289" si="292">+F288</f>
        <v>1000000000</v>
      </c>
      <c r="G287" s="62">
        <f t="shared" si="292"/>
        <v>662597224</v>
      </c>
      <c r="H287" s="62">
        <f t="shared" si="292"/>
        <v>662597224</v>
      </c>
      <c r="I287" s="62">
        <f t="shared" si="292"/>
        <v>0</v>
      </c>
      <c r="J287" s="62">
        <f t="shared" si="292"/>
        <v>0</v>
      </c>
      <c r="K287" s="62">
        <f t="shared" si="292"/>
        <v>0</v>
      </c>
      <c r="L287" s="59">
        <f t="shared" si="265"/>
        <v>0</v>
      </c>
      <c r="M287" s="62">
        <f>+M288</f>
        <v>1000000000</v>
      </c>
      <c r="N287" s="318">
        <f t="shared" si="266"/>
        <v>1.2532886908629663E-4</v>
      </c>
      <c r="O287" s="62">
        <f t="shared" ref="O287:X289" si="293">+O288</f>
        <v>0</v>
      </c>
      <c r="P287" s="62">
        <f t="shared" si="293"/>
        <v>951139919</v>
      </c>
      <c r="Q287" s="62">
        <f t="shared" si="293"/>
        <v>48860081</v>
      </c>
      <c r="R287" s="62">
        <f t="shared" si="293"/>
        <v>361343139.29000002</v>
      </c>
      <c r="S287" s="62">
        <f t="shared" si="293"/>
        <v>638656860.71000004</v>
      </c>
      <c r="T287" s="62">
        <f t="shared" si="293"/>
        <v>589796779.71000004</v>
      </c>
      <c r="U287" s="62">
        <f t="shared" si="293"/>
        <v>129151584.48999999</v>
      </c>
      <c r="V287" s="62">
        <f t="shared" si="293"/>
        <v>232191554.80000001</v>
      </c>
      <c r="W287" s="62">
        <f t="shared" si="293"/>
        <v>129151584.48999999</v>
      </c>
      <c r="X287" s="62">
        <f t="shared" si="293"/>
        <v>0</v>
      </c>
      <c r="Y287" s="176">
        <f t="shared" si="270"/>
        <v>0.36134313929</v>
      </c>
      <c r="Z287" s="176">
        <f t="shared" si="271"/>
        <v>0.12915158449</v>
      </c>
      <c r="AA287" s="176">
        <f t="shared" si="272"/>
        <v>0.12915158449</v>
      </c>
      <c r="AB287" s="176">
        <f t="shared" si="273"/>
        <v>0.35742088460228916</v>
      </c>
      <c r="AC287" s="177">
        <f t="shared" si="274"/>
        <v>1</v>
      </c>
    </row>
    <row r="288" spans="1:29" s="133" customFormat="1" ht="78" customHeight="1" x14ac:dyDescent="0.25">
      <c r="A288" s="355" t="s">
        <v>603</v>
      </c>
      <c r="B288" s="137" t="s">
        <v>37</v>
      </c>
      <c r="C288" s="80">
        <v>10</v>
      </c>
      <c r="D288" s="80" t="s">
        <v>38</v>
      </c>
      <c r="E288" s="78" t="s">
        <v>257</v>
      </c>
      <c r="F288" s="73">
        <f t="shared" si="292"/>
        <v>1000000000</v>
      </c>
      <c r="G288" s="73">
        <f t="shared" si="292"/>
        <v>662597224</v>
      </c>
      <c r="H288" s="73">
        <f t="shared" si="292"/>
        <v>662597224</v>
      </c>
      <c r="I288" s="73">
        <f t="shared" si="292"/>
        <v>0</v>
      </c>
      <c r="J288" s="73">
        <f t="shared" si="292"/>
        <v>0</v>
      </c>
      <c r="K288" s="73">
        <f t="shared" si="292"/>
        <v>0</v>
      </c>
      <c r="L288" s="59">
        <f t="shared" si="265"/>
        <v>0</v>
      </c>
      <c r="M288" s="73">
        <f>+M289</f>
        <v>1000000000</v>
      </c>
      <c r="N288" s="343">
        <f t="shared" si="266"/>
        <v>1.2532886908629663E-4</v>
      </c>
      <c r="O288" s="73">
        <f t="shared" si="293"/>
        <v>0</v>
      </c>
      <c r="P288" s="73">
        <f t="shared" si="293"/>
        <v>951139919</v>
      </c>
      <c r="Q288" s="73">
        <f t="shared" si="293"/>
        <v>48860081</v>
      </c>
      <c r="R288" s="73">
        <f t="shared" si="293"/>
        <v>361343139.29000002</v>
      </c>
      <c r="S288" s="73">
        <f t="shared" si="293"/>
        <v>638656860.71000004</v>
      </c>
      <c r="T288" s="73">
        <f t="shared" si="293"/>
        <v>589796779.71000004</v>
      </c>
      <c r="U288" s="73">
        <f t="shared" si="293"/>
        <v>129151584.48999999</v>
      </c>
      <c r="V288" s="73">
        <f t="shared" si="293"/>
        <v>232191554.80000001</v>
      </c>
      <c r="W288" s="73">
        <f t="shared" si="293"/>
        <v>129151584.48999999</v>
      </c>
      <c r="X288" s="73">
        <f t="shared" si="293"/>
        <v>0</v>
      </c>
      <c r="Y288" s="176">
        <f t="shared" si="270"/>
        <v>0.36134313929</v>
      </c>
      <c r="Z288" s="176">
        <f t="shared" si="271"/>
        <v>0.12915158449</v>
      </c>
      <c r="AA288" s="176">
        <f t="shared" si="272"/>
        <v>0.12915158449</v>
      </c>
      <c r="AB288" s="176">
        <f t="shared" si="273"/>
        <v>0.35742088460228916</v>
      </c>
      <c r="AC288" s="177">
        <f t="shared" si="274"/>
        <v>1</v>
      </c>
    </row>
    <row r="289" spans="1:29" s="133" customFormat="1" ht="66" customHeight="1" x14ac:dyDescent="0.25">
      <c r="A289" s="355" t="s">
        <v>604</v>
      </c>
      <c r="B289" s="137" t="s">
        <v>37</v>
      </c>
      <c r="C289" s="80">
        <v>10</v>
      </c>
      <c r="D289" s="80" t="s">
        <v>38</v>
      </c>
      <c r="E289" s="141" t="s">
        <v>328</v>
      </c>
      <c r="F289" s="73">
        <f t="shared" si="292"/>
        <v>1000000000</v>
      </c>
      <c r="G289" s="73">
        <f t="shared" si="292"/>
        <v>662597224</v>
      </c>
      <c r="H289" s="73">
        <f t="shared" si="292"/>
        <v>662597224</v>
      </c>
      <c r="I289" s="73">
        <f t="shared" si="292"/>
        <v>0</v>
      </c>
      <c r="J289" s="73">
        <f t="shared" si="292"/>
        <v>0</v>
      </c>
      <c r="K289" s="73">
        <f t="shared" si="292"/>
        <v>0</v>
      </c>
      <c r="L289" s="59">
        <f t="shared" si="265"/>
        <v>0</v>
      </c>
      <c r="M289" s="73">
        <f>+M290</f>
        <v>1000000000</v>
      </c>
      <c r="N289" s="343">
        <f t="shared" si="266"/>
        <v>1.2532886908629663E-4</v>
      </c>
      <c r="O289" s="73">
        <f t="shared" si="293"/>
        <v>0</v>
      </c>
      <c r="P289" s="73">
        <f t="shared" si="293"/>
        <v>951139919</v>
      </c>
      <c r="Q289" s="73">
        <f t="shared" si="293"/>
        <v>48860081</v>
      </c>
      <c r="R289" s="73">
        <f t="shared" si="293"/>
        <v>361343139.29000002</v>
      </c>
      <c r="S289" s="73">
        <f t="shared" si="293"/>
        <v>638656860.71000004</v>
      </c>
      <c r="T289" s="73">
        <f t="shared" si="293"/>
        <v>589796779.71000004</v>
      </c>
      <c r="U289" s="73">
        <f t="shared" si="293"/>
        <v>129151584.48999999</v>
      </c>
      <c r="V289" s="73">
        <f t="shared" si="293"/>
        <v>232191554.80000001</v>
      </c>
      <c r="W289" s="73">
        <f t="shared" si="293"/>
        <v>129151584.48999999</v>
      </c>
      <c r="X289" s="73">
        <f t="shared" si="293"/>
        <v>0</v>
      </c>
      <c r="Y289" s="176">
        <f t="shared" si="270"/>
        <v>0.36134313929</v>
      </c>
      <c r="Z289" s="176">
        <f t="shared" si="271"/>
        <v>0.12915158449</v>
      </c>
      <c r="AA289" s="176">
        <f t="shared" si="272"/>
        <v>0.12915158449</v>
      </c>
      <c r="AB289" s="176">
        <f t="shared" si="273"/>
        <v>0.35742088460228916</v>
      </c>
      <c r="AC289" s="177">
        <f t="shared" si="274"/>
        <v>1</v>
      </c>
    </row>
    <row r="290" spans="1:29" s="133" customFormat="1" ht="42" customHeight="1" x14ac:dyDescent="0.25">
      <c r="A290" s="351" t="s">
        <v>605</v>
      </c>
      <c r="B290" s="142" t="s">
        <v>37</v>
      </c>
      <c r="C290" s="83">
        <v>10</v>
      </c>
      <c r="D290" s="83" t="s">
        <v>38</v>
      </c>
      <c r="E290" s="84" t="s">
        <v>268</v>
      </c>
      <c r="F290" s="126">
        <v>1000000000</v>
      </c>
      <c r="G290" s="45">
        <v>662597224</v>
      </c>
      <c r="H290" s="45">
        <v>662597224</v>
      </c>
      <c r="I290" s="126">
        <v>0</v>
      </c>
      <c r="J290" s="126">
        <v>0</v>
      </c>
      <c r="K290" s="126">
        <v>0</v>
      </c>
      <c r="L290" s="45">
        <f t="shared" si="265"/>
        <v>0</v>
      </c>
      <c r="M290" s="128">
        <f>+F290+L290</f>
        <v>1000000000</v>
      </c>
      <c r="N290" s="129">
        <f t="shared" si="266"/>
        <v>1.2532886908629663E-4</v>
      </c>
      <c r="O290" s="126">
        <v>0</v>
      </c>
      <c r="P290" s="45">
        <f>551139919+400000000</f>
        <v>951139919</v>
      </c>
      <c r="Q290" s="126">
        <f>M290-P290</f>
        <v>48860081</v>
      </c>
      <c r="R290" s="126">
        <v>361343139.29000002</v>
      </c>
      <c r="S290" s="126">
        <f>+M290-R290</f>
        <v>638656860.71000004</v>
      </c>
      <c r="T290" s="126">
        <f>P290-R290</f>
        <v>589796779.71000004</v>
      </c>
      <c r="U290" s="126">
        <v>129151584.48999999</v>
      </c>
      <c r="V290" s="126">
        <f>+R290-U290</f>
        <v>232191554.80000001</v>
      </c>
      <c r="W290" s="126">
        <v>129151584.48999999</v>
      </c>
      <c r="X290" s="130">
        <f>+U290-W290</f>
        <v>0</v>
      </c>
      <c r="Y290" s="54">
        <f t="shared" si="270"/>
        <v>0.36134313929</v>
      </c>
      <c r="Z290" s="54">
        <f t="shared" si="271"/>
        <v>0.12915158449</v>
      </c>
      <c r="AA290" s="54">
        <f t="shared" si="272"/>
        <v>0.12915158449</v>
      </c>
      <c r="AB290" s="54">
        <f t="shared" si="273"/>
        <v>0.35742088460228916</v>
      </c>
      <c r="AC290" s="178">
        <f t="shared" si="274"/>
        <v>1</v>
      </c>
    </row>
    <row r="291" spans="1:29" ht="75" customHeight="1" x14ac:dyDescent="0.25">
      <c r="A291" s="199" t="s">
        <v>330</v>
      </c>
      <c r="B291" s="71" t="s">
        <v>37</v>
      </c>
      <c r="C291" s="32">
        <v>10</v>
      </c>
      <c r="D291" s="32" t="s">
        <v>38</v>
      </c>
      <c r="E291" s="72" t="s">
        <v>331</v>
      </c>
      <c r="F291" s="60">
        <f t="shared" ref="F291:K292" si="294">+F293</f>
        <v>50310100814</v>
      </c>
      <c r="G291" s="60">
        <f t="shared" si="294"/>
        <v>23354447218</v>
      </c>
      <c r="H291" s="60">
        <f t="shared" si="294"/>
        <v>25296880531</v>
      </c>
      <c r="I291" s="62">
        <f t="shared" si="294"/>
        <v>1942433313</v>
      </c>
      <c r="J291" s="60">
        <f t="shared" si="294"/>
        <v>2672824112</v>
      </c>
      <c r="K291" s="60">
        <f t="shared" si="294"/>
        <v>2672824112</v>
      </c>
      <c r="L291" s="59">
        <f t="shared" si="265"/>
        <v>-3884866626</v>
      </c>
      <c r="M291" s="60">
        <f>+M293</f>
        <v>48367667501</v>
      </c>
      <c r="N291" s="318">
        <f t="shared" si="266"/>
        <v>6.0618650682423524E-3</v>
      </c>
      <c r="O291" s="60">
        <f t="shared" ref="O291:X291" si="295">+O293</f>
        <v>0</v>
      </c>
      <c r="P291" s="60">
        <f t="shared" si="295"/>
        <v>37372530506</v>
      </c>
      <c r="Q291" s="60">
        <f t="shared" si="295"/>
        <v>10995136995</v>
      </c>
      <c r="R291" s="60">
        <f t="shared" si="295"/>
        <v>25999297107.209999</v>
      </c>
      <c r="S291" s="60">
        <f t="shared" si="295"/>
        <v>22368370393.790001</v>
      </c>
      <c r="T291" s="60">
        <f t="shared" si="295"/>
        <v>11373233398.789999</v>
      </c>
      <c r="U291" s="60">
        <f t="shared" si="295"/>
        <v>13869348469.26</v>
      </c>
      <c r="V291" s="60">
        <f t="shared" si="295"/>
        <v>12129948637.950001</v>
      </c>
      <c r="W291" s="60">
        <f t="shared" si="295"/>
        <v>13044634525.4</v>
      </c>
      <c r="X291" s="60">
        <f t="shared" si="295"/>
        <v>824713943.86000061</v>
      </c>
      <c r="Y291" s="176">
        <f t="shared" si="270"/>
        <v>0.53753464763775227</v>
      </c>
      <c r="Z291" s="176">
        <f t="shared" si="271"/>
        <v>0.28674834214350425</v>
      </c>
      <c r="AA291" s="176">
        <f t="shared" si="272"/>
        <v>0.26969740736681797</v>
      </c>
      <c r="AB291" s="176">
        <f t="shared" si="273"/>
        <v>0.53345090107893034</v>
      </c>
      <c r="AC291" s="177">
        <f t="shared" si="274"/>
        <v>0.94053693685122308</v>
      </c>
    </row>
    <row r="292" spans="1:29" ht="67.5" customHeight="1" x14ac:dyDescent="0.25">
      <c r="A292" s="199" t="s">
        <v>330</v>
      </c>
      <c r="B292" s="135" t="s">
        <v>41</v>
      </c>
      <c r="C292" s="32">
        <v>20</v>
      </c>
      <c r="D292" s="32" t="s">
        <v>38</v>
      </c>
      <c r="E292" s="72" t="s">
        <v>331</v>
      </c>
      <c r="F292" s="60">
        <f t="shared" si="294"/>
        <v>25631941511</v>
      </c>
      <c r="G292" s="60">
        <f t="shared" si="294"/>
        <v>0</v>
      </c>
      <c r="H292" s="60">
        <f t="shared" si="294"/>
        <v>0</v>
      </c>
      <c r="I292" s="62">
        <f t="shared" si="294"/>
        <v>0</v>
      </c>
      <c r="J292" s="60">
        <f t="shared" si="294"/>
        <v>0</v>
      </c>
      <c r="K292" s="60">
        <f t="shared" si="294"/>
        <v>0</v>
      </c>
      <c r="L292" s="59">
        <f t="shared" si="265"/>
        <v>0</v>
      </c>
      <c r="M292" s="60">
        <f>+M294</f>
        <v>25631941511</v>
      </c>
      <c r="N292" s="318">
        <f t="shared" si="266"/>
        <v>3.2124222420597311E-3</v>
      </c>
      <c r="O292" s="60">
        <f t="shared" ref="O292:X292" si="296">+O294</f>
        <v>0</v>
      </c>
      <c r="P292" s="60">
        <f t="shared" si="296"/>
        <v>23837428373</v>
      </c>
      <c r="Q292" s="60">
        <f t="shared" si="296"/>
        <v>1794513138</v>
      </c>
      <c r="R292" s="60">
        <f t="shared" si="296"/>
        <v>23794918521</v>
      </c>
      <c r="S292" s="60">
        <f t="shared" si="296"/>
        <v>1837022990</v>
      </c>
      <c r="T292" s="60">
        <f t="shared" si="296"/>
        <v>42509852</v>
      </c>
      <c r="U292" s="60">
        <f t="shared" si="296"/>
        <v>1697290689</v>
      </c>
      <c r="V292" s="60">
        <f t="shared" si="296"/>
        <v>22097627832</v>
      </c>
      <c r="W292" s="60">
        <f t="shared" si="296"/>
        <v>1697290689</v>
      </c>
      <c r="X292" s="60">
        <f t="shared" si="296"/>
        <v>0</v>
      </c>
      <c r="Y292" s="176">
        <f t="shared" si="270"/>
        <v>0.92833071231800224</v>
      </c>
      <c r="Z292" s="176">
        <f t="shared" si="271"/>
        <v>6.6217796582892646E-2</v>
      </c>
      <c r="AA292" s="176">
        <f t="shared" si="272"/>
        <v>6.6217796582892646E-2</v>
      </c>
      <c r="AB292" s="176">
        <f t="shared" si="273"/>
        <v>7.1329964315787461E-2</v>
      </c>
      <c r="AC292" s="177">
        <f t="shared" si="274"/>
        <v>1</v>
      </c>
    </row>
    <row r="293" spans="1:29" ht="77.25" customHeight="1" x14ac:dyDescent="0.25">
      <c r="A293" s="199" t="s">
        <v>606</v>
      </c>
      <c r="B293" s="71" t="s">
        <v>37</v>
      </c>
      <c r="C293" s="32">
        <v>10</v>
      </c>
      <c r="D293" s="32" t="s">
        <v>38</v>
      </c>
      <c r="E293" s="39" t="s">
        <v>257</v>
      </c>
      <c r="F293" s="62">
        <f>+F295+F299</f>
        <v>50310100814</v>
      </c>
      <c r="G293" s="62">
        <f>+G295+G299</f>
        <v>23354447218</v>
      </c>
      <c r="H293" s="62">
        <f>+H295+H299</f>
        <v>25296880531</v>
      </c>
      <c r="I293" s="62">
        <v>1942433313</v>
      </c>
      <c r="J293" s="62">
        <f>+J295+J299</f>
        <v>2672824112</v>
      </c>
      <c r="K293" s="62">
        <f>+K295+K299</f>
        <v>2672824112</v>
      </c>
      <c r="L293" s="59">
        <f t="shared" si="265"/>
        <v>-3884866626</v>
      </c>
      <c r="M293" s="62">
        <f>+M295+M299</f>
        <v>48367667501</v>
      </c>
      <c r="N293" s="318">
        <f t="shared" si="266"/>
        <v>6.0618650682423524E-3</v>
      </c>
      <c r="O293" s="62">
        <f t="shared" ref="O293:X293" si="297">+O295+O299</f>
        <v>0</v>
      </c>
      <c r="P293" s="62">
        <f t="shared" si="297"/>
        <v>37372530506</v>
      </c>
      <c r="Q293" s="62">
        <f t="shared" si="297"/>
        <v>10995136995</v>
      </c>
      <c r="R293" s="62">
        <f t="shared" si="297"/>
        <v>25999297107.209999</v>
      </c>
      <c r="S293" s="62">
        <f t="shared" si="297"/>
        <v>22368370393.790001</v>
      </c>
      <c r="T293" s="62">
        <f t="shared" si="297"/>
        <v>11373233398.789999</v>
      </c>
      <c r="U293" s="62">
        <f t="shared" si="297"/>
        <v>13869348469.26</v>
      </c>
      <c r="V293" s="62">
        <f t="shared" si="297"/>
        <v>12129948637.950001</v>
      </c>
      <c r="W293" s="62">
        <f t="shared" si="297"/>
        <v>13044634525.4</v>
      </c>
      <c r="X293" s="62">
        <f t="shared" si="297"/>
        <v>824713943.86000061</v>
      </c>
      <c r="Y293" s="176">
        <f t="shared" si="270"/>
        <v>0.53753464763775227</v>
      </c>
      <c r="Z293" s="176">
        <f t="shared" si="271"/>
        <v>0.28674834214350425</v>
      </c>
      <c r="AA293" s="176">
        <f t="shared" si="272"/>
        <v>0.26969740736681797</v>
      </c>
      <c r="AB293" s="176">
        <f t="shared" si="273"/>
        <v>0.53345090107893034</v>
      </c>
      <c r="AC293" s="177">
        <f t="shared" si="274"/>
        <v>0.94053693685122308</v>
      </c>
    </row>
    <row r="294" spans="1:29" ht="76.5" customHeight="1" x14ac:dyDescent="0.25">
      <c r="A294" s="199" t="s">
        <v>606</v>
      </c>
      <c r="B294" s="71" t="s">
        <v>41</v>
      </c>
      <c r="C294" s="32">
        <v>20</v>
      </c>
      <c r="D294" s="32" t="s">
        <v>38</v>
      </c>
      <c r="E294" s="39" t="s">
        <v>257</v>
      </c>
      <c r="F294" s="62">
        <f t="shared" ref="F294:K294" si="298">+F297+F301</f>
        <v>25631941511</v>
      </c>
      <c r="G294" s="62">
        <f t="shared" si="298"/>
        <v>0</v>
      </c>
      <c r="H294" s="62">
        <f t="shared" si="298"/>
        <v>0</v>
      </c>
      <c r="I294" s="62">
        <f t="shared" si="298"/>
        <v>0</v>
      </c>
      <c r="J294" s="62">
        <f t="shared" si="298"/>
        <v>0</v>
      </c>
      <c r="K294" s="62">
        <f t="shared" si="298"/>
        <v>0</v>
      </c>
      <c r="L294" s="59">
        <f t="shared" si="265"/>
        <v>0</v>
      </c>
      <c r="M294" s="62">
        <f>+M297+M301</f>
        <v>25631941511</v>
      </c>
      <c r="N294" s="318">
        <f t="shared" si="266"/>
        <v>3.2124222420597311E-3</v>
      </c>
      <c r="O294" s="62">
        <f t="shared" ref="O294:X294" si="299">+O297+O301</f>
        <v>0</v>
      </c>
      <c r="P294" s="62">
        <f t="shared" si="299"/>
        <v>23837428373</v>
      </c>
      <c r="Q294" s="62">
        <f t="shared" si="299"/>
        <v>1794513138</v>
      </c>
      <c r="R294" s="62">
        <f t="shared" si="299"/>
        <v>23794918521</v>
      </c>
      <c r="S294" s="62">
        <f t="shared" si="299"/>
        <v>1837022990</v>
      </c>
      <c r="T294" s="62">
        <f t="shared" si="299"/>
        <v>42509852</v>
      </c>
      <c r="U294" s="62">
        <f t="shared" si="299"/>
        <v>1697290689</v>
      </c>
      <c r="V294" s="62">
        <f t="shared" si="299"/>
        <v>22097627832</v>
      </c>
      <c r="W294" s="62">
        <f t="shared" si="299"/>
        <v>1697290689</v>
      </c>
      <c r="X294" s="62">
        <f t="shared" si="299"/>
        <v>0</v>
      </c>
      <c r="Y294" s="176">
        <f t="shared" si="270"/>
        <v>0.92833071231800224</v>
      </c>
      <c r="Z294" s="176">
        <f t="shared" si="271"/>
        <v>6.6217796582892646E-2</v>
      </c>
      <c r="AA294" s="176">
        <f t="shared" si="272"/>
        <v>6.6217796582892646E-2</v>
      </c>
      <c r="AB294" s="176">
        <f t="shared" si="273"/>
        <v>7.1329964315787461E-2</v>
      </c>
      <c r="AC294" s="177">
        <f t="shared" si="274"/>
        <v>1</v>
      </c>
    </row>
    <row r="295" spans="1:29" ht="42" customHeight="1" x14ac:dyDescent="0.25">
      <c r="A295" s="199" t="s">
        <v>607</v>
      </c>
      <c r="B295" s="71" t="s">
        <v>37</v>
      </c>
      <c r="C295" s="32">
        <v>10</v>
      </c>
      <c r="D295" s="32" t="s">
        <v>38</v>
      </c>
      <c r="E295" s="39" t="s">
        <v>266</v>
      </c>
      <c r="F295" s="62">
        <f t="shared" ref="F295:K295" si="300">+F296</f>
        <v>32310100814</v>
      </c>
      <c r="G295" s="62">
        <f t="shared" si="300"/>
        <v>10330904643</v>
      </c>
      <c r="H295" s="62">
        <f t="shared" si="300"/>
        <v>7658080531</v>
      </c>
      <c r="I295" s="62">
        <f t="shared" si="300"/>
        <v>0</v>
      </c>
      <c r="J295" s="62">
        <f t="shared" si="300"/>
        <v>0</v>
      </c>
      <c r="K295" s="62">
        <f t="shared" si="300"/>
        <v>2672824112</v>
      </c>
      <c r="L295" s="59">
        <f t="shared" si="265"/>
        <v>0</v>
      </c>
      <c r="M295" s="62">
        <f>+M296</f>
        <v>32310100814</v>
      </c>
      <c r="N295" s="318">
        <f t="shared" si="266"/>
        <v>4.049388395082852E-3</v>
      </c>
      <c r="O295" s="62">
        <f t="shared" ref="O295:X295" si="301">+O296</f>
        <v>0</v>
      </c>
      <c r="P295" s="62">
        <f t="shared" si="301"/>
        <v>27806030506</v>
      </c>
      <c r="Q295" s="62">
        <f t="shared" si="301"/>
        <v>4504070308</v>
      </c>
      <c r="R295" s="62">
        <f t="shared" si="301"/>
        <v>25638947252.540001</v>
      </c>
      <c r="S295" s="62">
        <f t="shared" si="301"/>
        <v>6671153561.4599991</v>
      </c>
      <c r="T295" s="62">
        <f t="shared" si="301"/>
        <v>2167083253.4599991</v>
      </c>
      <c r="U295" s="62">
        <f t="shared" si="301"/>
        <v>13509021271.91</v>
      </c>
      <c r="V295" s="62">
        <f t="shared" si="301"/>
        <v>12129925980.630001</v>
      </c>
      <c r="W295" s="62">
        <f t="shared" si="301"/>
        <v>12684307328.049999</v>
      </c>
      <c r="X295" s="62">
        <f t="shared" si="301"/>
        <v>824713943.86000061</v>
      </c>
      <c r="Y295" s="176">
        <f t="shared" si="270"/>
        <v>0.79352730590771225</v>
      </c>
      <c r="Z295" s="176">
        <f t="shared" si="271"/>
        <v>0.41810520337517881</v>
      </c>
      <c r="AA295" s="176">
        <f t="shared" si="272"/>
        <v>0.39258024606824737</v>
      </c>
      <c r="AB295" s="176">
        <f t="shared" si="273"/>
        <v>0.5268945381746003</v>
      </c>
      <c r="AC295" s="177">
        <f t="shared" si="274"/>
        <v>0.93895087384495646</v>
      </c>
    </row>
    <row r="296" spans="1:29" ht="42" customHeight="1" x14ac:dyDescent="0.25">
      <c r="A296" s="202" t="s">
        <v>608</v>
      </c>
      <c r="B296" s="124" t="s">
        <v>37</v>
      </c>
      <c r="C296" s="43">
        <v>10</v>
      </c>
      <c r="D296" s="43" t="s">
        <v>38</v>
      </c>
      <c r="E296" s="77" t="s">
        <v>268</v>
      </c>
      <c r="F296" s="56">
        <v>32310100814</v>
      </c>
      <c r="G296" s="56">
        <v>10330904643</v>
      </c>
      <c r="H296" s="56">
        <v>7658080531</v>
      </c>
      <c r="I296" s="45">
        <v>0</v>
      </c>
      <c r="J296" s="45">
        <v>0</v>
      </c>
      <c r="K296" s="45">
        <v>2672824112</v>
      </c>
      <c r="L296" s="45">
        <f t="shared" si="265"/>
        <v>0</v>
      </c>
      <c r="M296" s="46">
        <f>+F296+L296</f>
        <v>32310100814</v>
      </c>
      <c r="N296" s="47">
        <f t="shared" si="266"/>
        <v>4.049388395082852E-3</v>
      </c>
      <c r="O296" s="56">
        <v>0</v>
      </c>
      <c r="P296" s="45">
        <v>27806030506</v>
      </c>
      <c r="Q296" s="45">
        <f>M296-P296</f>
        <v>4504070308</v>
      </c>
      <c r="R296" s="45">
        <v>25638947252.540001</v>
      </c>
      <c r="S296" s="45">
        <f>+M296-R296</f>
        <v>6671153561.4599991</v>
      </c>
      <c r="T296" s="45">
        <f>P296-R296</f>
        <v>2167083253.4599991</v>
      </c>
      <c r="U296" s="45">
        <v>13509021271.91</v>
      </c>
      <c r="V296" s="45">
        <f>+R296-U296</f>
        <v>12129925980.630001</v>
      </c>
      <c r="W296" s="45">
        <v>12684307328.049999</v>
      </c>
      <c r="X296" s="48">
        <f>+U296-W296</f>
        <v>824713943.86000061</v>
      </c>
      <c r="Y296" s="54">
        <f t="shared" si="270"/>
        <v>0.79352730590771225</v>
      </c>
      <c r="Z296" s="54">
        <f t="shared" si="271"/>
        <v>0.41810520337517881</v>
      </c>
      <c r="AA296" s="54">
        <f t="shared" si="272"/>
        <v>0.39258024606824737</v>
      </c>
      <c r="AB296" s="54">
        <f t="shared" si="273"/>
        <v>0.5268945381746003</v>
      </c>
      <c r="AC296" s="178">
        <f t="shared" si="274"/>
        <v>0.93895087384495646</v>
      </c>
    </row>
    <row r="297" spans="1:29" ht="42" customHeight="1" x14ac:dyDescent="0.25">
      <c r="A297" s="199" t="s">
        <v>607</v>
      </c>
      <c r="B297" s="71" t="s">
        <v>41</v>
      </c>
      <c r="C297" s="32">
        <v>20</v>
      </c>
      <c r="D297" s="32" t="s">
        <v>38</v>
      </c>
      <c r="E297" s="39" t="s">
        <v>266</v>
      </c>
      <c r="F297" s="62">
        <f t="shared" ref="F297:K297" si="302">+F298</f>
        <v>2193941511</v>
      </c>
      <c r="G297" s="62">
        <f t="shared" si="302"/>
        <v>0</v>
      </c>
      <c r="H297" s="62">
        <f t="shared" si="302"/>
        <v>0</v>
      </c>
      <c r="I297" s="62">
        <f t="shared" si="302"/>
        <v>0</v>
      </c>
      <c r="J297" s="62">
        <f t="shared" si="302"/>
        <v>0</v>
      </c>
      <c r="K297" s="62">
        <f t="shared" si="302"/>
        <v>0</v>
      </c>
      <c r="L297" s="59">
        <f t="shared" si="265"/>
        <v>0</v>
      </c>
      <c r="M297" s="62">
        <f>+M298</f>
        <v>2193941511</v>
      </c>
      <c r="N297" s="318">
        <f t="shared" si="266"/>
        <v>2.7496420841511079E-4</v>
      </c>
      <c r="O297" s="62">
        <f t="shared" ref="O297:X297" si="303">+O298</f>
        <v>0</v>
      </c>
      <c r="P297" s="62">
        <f t="shared" si="303"/>
        <v>400000000</v>
      </c>
      <c r="Q297" s="62">
        <f t="shared" si="303"/>
        <v>1793941511</v>
      </c>
      <c r="R297" s="62">
        <f t="shared" si="303"/>
        <v>357490148</v>
      </c>
      <c r="S297" s="62">
        <f t="shared" si="303"/>
        <v>1836451363</v>
      </c>
      <c r="T297" s="62">
        <f t="shared" si="303"/>
        <v>42509852</v>
      </c>
      <c r="U297" s="62">
        <f t="shared" si="303"/>
        <v>37451349</v>
      </c>
      <c r="V297" s="62">
        <f t="shared" si="303"/>
        <v>320038799</v>
      </c>
      <c r="W297" s="62">
        <f t="shared" si="303"/>
        <v>37451349</v>
      </c>
      <c r="X297" s="62">
        <f t="shared" si="303"/>
        <v>0</v>
      </c>
      <c r="Y297" s="176">
        <f t="shared" si="270"/>
        <v>0.16294424724069137</v>
      </c>
      <c r="Z297" s="176">
        <f t="shared" si="271"/>
        <v>1.707034978472587E-2</v>
      </c>
      <c r="AA297" s="176">
        <f t="shared" si="272"/>
        <v>1.707034978472587E-2</v>
      </c>
      <c r="AB297" s="176">
        <f t="shared" si="273"/>
        <v>0.1047619052147977</v>
      </c>
      <c r="AC297" s="177">
        <f t="shared" si="274"/>
        <v>1</v>
      </c>
    </row>
    <row r="298" spans="1:29" ht="42" customHeight="1" x14ac:dyDescent="0.25">
      <c r="A298" s="202" t="s">
        <v>608</v>
      </c>
      <c r="B298" s="124" t="s">
        <v>41</v>
      </c>
      <c r="C298" s="43">
        <v>20</v>
      </c>
      <c r="D298" s="43" t="s">
        <v>38</v>
      </c>
      <c r="E298" s="77" t="s">
        <v>268</v>
      </c>
      <c r="F298" s="45">
        <v>2193941511</v>
      </c>
      <c r="G298" s="45">
        <v>0</v>
      </c>
      <c r="H298" s="45">
        <v>0</v>
      </c>
      <c r="I298" s="45">
        <v>0</v>
      </c>
      <c r="J298" s="45">
        <v>0</v>
      </c>
      <c r="K298" s="45">
        <v>0</v>
      </c>
      <c r="L298" s="45">
        <f t="shared" si="265"/>
        <v>0</v>
      </c>
      <c r="M298" s="46">
        <f>+F298+L298</f>
        <v>2193941511</v>
      </c>
      <c r="N298" s="47">
        <f t="shared" si="266"/>
        <v>2.7496420841511079E-4</v>
      </c>
      <c r="O298" s="45">
        <v>0</v>
      </c>
      <c r="P298" s="45">
        <v>400000000</v>
      </c>
      <c r="Q298" s="45">
        <f>M298-P298</f>
        <v>1793941511</v>
      </c>
      <c r="R298" s="45">
        <v>357490148</v>
      </c>
      <c r="S298" s="45">
        <f>+M298-R298</f>
        <v>1836451363</v>
      </c>
      <c r="T298" s="45">
        <f>P298-R298</f>
        <v>42509852</v>
      </c>
      <c r="U298" s="45">
        <v>37451349</v>
      </c>
      <c r="V298" s="45">
        <f>+R298-U298</f>
        <v>320038799</v>
      </c>
      <c r="W298" s="45">
        <v>37451349</v>
      </c>
      <c r="X298" s="48">
        <f>+U298-W298</f>
        <v>0</v>
      </c>
      <c r="Y298" s="54">
        <f t="shared" si="270"/>
        <v>0.16294424724069137</v>
      </c>
      <c r="Z298" s="54">
        <f t="shared" si="271"/>
        <v>1.707034978472587E-2</v>
      </c>
      <c r="AA298" s="54">
        <f t="shared" si="272"/>
        <v>1.707034978472587E-2</v>
      </c>
      <c r="AB298" s="54">
        <f t="shared" si="273"/>
        <v>0.1047619052147977</v>
      </c>
      <c r="AC298" s="178">
        <f t="shared" si="274"/>
        <v>1</v>
      </c>
    </row>
    <row r="299" spans="1:29" ht="42" customHeight="1" x14ac:dyDescent="0.25">
      <c r="A299" s="199" t="s">
        <v>609</v>
      </c>
      <c r="B299" s="71" t="s">
        <v>37</v>
      </c>
      <c r="C299" s="32">
        <v>10</v>
      </c>
      <c r="D299" s="32" t="s">
        <v>38</v>
      </c>
      <c r="E299" s="39" t="s">
        <v>336</v>
      </c>
      <c r="F299" s="59">
        <f t="shared" ref="F299:K299" si="304">+F300</f>
        <v>18000000000</v>
      </c>
      <c r="G299" s="62">
        <f t="shared" si="304"/>
        <v>13023542575</v>
      </c>
      <c r="H299" s="62">
        <f t="shared" si="304"/>
        <v>17638800000</v>
      </c>
      <c r="I299" s="62">
        <f t="shared" si="304"/>
        <v>0</v>
      </c>
      <c r="J299" s="62">
        <f t="shared" si="304"/>
        <v>2672824112</v>
      </c>
      <c r="K299" s="62">
        <f t="shared" si="304"/>
        <v>0</v>
      </c>
      <c r="L299" s="59">
        <f t="shared" si="265"/>
        <v>-1942433313</v>
      </c>
      <c r="M299" s="62">
        <f>+M300</f>
        <v>16057566687</v>
      </c>
      <c r="N299" s="323">
        <f t="shared" si="266"/>
        <v>2.0124766731595008E-3</v>
      </c>
      <c r="O299" s="59">
        <f t="shared" ref="O299:X299" si="305">+O300</f>
        <v>0</v>
      </c>
      <c r="P299" s="59">
        <f t="shared" si="305"/>
        <v>9566500000</v>
      </c>
      <c r="Q299" s="62">
        <f t="shared" si="305"/>
        <v>6491066687</v>
      </c>
      <c r="R299" s="62">
        <f t="shared" si="305"/>
        <v>360349854.67000002</v>
      </c>
      <c r="S299" s="62">
        <f t="shared" si="305"/>
        <v>15697216832.33</v>
      </c>
      <c r="T299" s="62">
        <f t="shared" si="305"/>
        <v>9206150145.3299999</v>
      </c>
      <c r="U299" s="62">
        <f t="shared" si="305"/>
        <v>360327197.35000002</v>
      </c>
      <c r="V299" s="62">
        <f t="shared" si="305"/>
        <v>22657.319999992847</v>
      </c>
      <c r="W299" s="62">
        <f t="shared" si="305"/>
        <v>360327197.35000002</v>
      </c>
      <c r="X299" s="62">
        <f t="shared" si="305"/>
        <v>0</v>
      </c>
      <c r="Y299" s="183">
        <f t="shared" si="270"/>
        <v>2.2441124592167169E-2</v>
      </c>
      <c r="Z299" s="183">
        <f t="shared" si="271"/>
        <v>2.2439713586350309E-2</v>
      </c>
      <c r="AA299" s="183">
        <f t="shared" si="272"/>
        <v>2.2439713586350309E-2</v>
      </c>
      <c r="AB299" s="176">
        <f t="shared" ref="AB299:AB311" si="306">+U299/R299</f>
        <v>0.99993712410396074</v>
      </c>
      <c r="AC299" s="177">
        <f t="shared" ref="AC299:AC311" si="307">+W299/U299</f>
        <v>1</v>
      </c>
    </row>
    <row r="300" spans="1:29" s="133" customFormat="1" ht="42" customHeight="1" x14ac:dyDescent="0.25">
      <c r="A300" s="356" t="s">
        <v>610</v>
      </c>
      <c r="B300" s="142" t="s">
        <v>37</v>
      </c>
      <c r="C300" s="83">
        <v>10</v>
      </c>
      <c r="D300" s="83" t="s">
        <v>38</v>
      </c>
      <c r="E300" s="144" t="s">
        <v>268</v>
      </c>
      <c r="F300" s="126">
        <v>18000000000</v>
      </c>
      <c r="G300" s="127">
        <v>13023542575</v>
      </c>
      <c r="H300" s="127">
        <v>17638800000</v>
      </c>
      <c r="I300" s="126">
        <v>0</v>
      </c>
      <c r="J300" s="45">
        <v>2672824112</v>
      </c>
      <c r="K300" s="45">
        <v>0</v>
      </c>
      <c r="L300" s="45">
        <f t="shared" si="265"/>
        <v>-1942433313</v>
      </c>
      <c r="M300" s="46">
        <f>+F300+L300</f>
        <v>16057566687</v>
      </c>
      <c r="N300" s="145">
        <f t="shared" si="266"/>
        <v>2.0124766731595008E-3</v>
      </c>
      <c r="O300" s="126">
        <v>0</v>
      </c>
      <c r="P300" s="126">
        <v>9566500000</v>
      </c>
      <c r="Q300" s="126">
        <f>M300-P300</f>
        <v>6491066687</v>
      </c>
      <c r="R300" s="126">
        <v>360349854.67000002</v>
      </c>
      <c r="S300" s="126">
        <f>+M300-R300</f>
        <v>15697216832.33</v>
      </c>
      <c r="T300" s="45">
        <f>P300-R300</f>
        <v>9206150145.3299999</v>
      </c>
      <c r="U300" s="126">
        <v>360327197.35000002</v>
      </c>
      <c r="V300" s="126">
        <f>+R300-U300</f>
        <v>22657.319999992847</v>
      </c>
      <c r="W300" s="126">
        <v>360327197.35000002</v>
      </c>
      <c r="X300" s="130">
        <f>+U300-W300</f>
        <v>0</v>
      </c>
      <c r="Y300" s="182">
        <f t="shared" si="270"/>
        <v>2.2441124592167169E-2</v>
      </c>
      <c r="Z300" s="182">
        <f t="shared" si="271"/>
        <v>2.2439713586350309E-2</v>
      </c>
      <c r="AA300" s="182">
        <f t="shared" si="272"/>
        <v>2.2439713586350309E-2</v>
      </c>
      <c r="AB300" s="54">
        <f t="shared" si="306"/>
        <v>0.99993712410396074</v>
      </c>
      <c r="AC300" s="178">
        <f t="shared" si="307"/>
        <v>1</v>
      </c>
    </row>
    <row r="301" spans="1:29" s="133" customFormat="1" ht="42" customHeight="1" x14ac:dyDescent="0.25">
      <c r="A301" s="355" t="s">
        <v>609</v>
      </c>
      <c r="B301" s="146" t="s">
        <v>41</v>
      </c>
      <c r="C301" s="80">
        <v>20</v>
      </c>
      <c r="D301" s="80" t="s">
        <v>38</v>
      </c>
      <c r="E301" s="78" t="s">
        <v>336</v>
      </c>
      <c r="F301" s="121">
        <f t="shared" ref="F301:K301" si="308">+F302</f>
        <v>23438000000</v>
      </c>
      <c r="G301" s="73">
        <f t="shared" si="308"/>
        <v>0</v>
      </c>
      <c r="H301" s="73">
        <f t="shared" si="308"/>
        <v>0</v>
      </c>
      <c r="I301" s="73">
        <f t="shared" si="308"/>
        <v>0</v>
      </c>
      <c r="J301" s="73">
        <f t="shared" si="308"/>
        <v>0</v>
      </c>
      <c r="K301" s="73">
        <f t="shared" si="308"/>
        <v>0</v>
      </c>
      <c r="L301" s="59">
        <f t="shared" si="265"/>
        <v>0</v>
      </c>
      <c r="M301" s="73">
        <f>+M302</f>
        <v>23438000000</v>
      </c>
      <c r="N301" s="345">
        <f t="shared" si="266"/>
        <v>2.9374580336446201E-3</v>
      </c>
      <c r="O301" s="121">
        <f t="shared" ref="O301:X301" si="309">+O302</f>
        <v>0</v>
      </c>
      <c r="P301" s="121">
        <f t="shared" si="309"/>
        <v>23437428373</v>
      </c>
      <c r="Q301" s="73">
        <f t="shared" si="309"/>
        <v>571627</v>
      </c>
      <c r="R301" s="73">
        <f t="shared" si="309"/>
        <v>23437428373</v>
      </c>
      <c r="S301" s="73">
        <f t="shared" si="309"/>
        <v>571627</v>
      </c>
      <c r="T301" s="73">
        <f t="shared" si="309"/>
        <v>0</v>
      </c>
      <c r="U301" s="73">
        <f t="shared" si="309"/>
        <v>1659839340</v>
      </c>
      <c r="V301" s="73">
        <f t="shared" si="309"/>
        <v>21777589033</v>
      </c>
      <c r="W301" s="73">
        <f t="shared" si="309"/>
        <v>1659839340</v>
      </c>
      <c r="X301" s="73">
        <f t="shared" si="309"/>
        <v>0</v>
      </c>
      <c r="Y301" s="346">
        <f t="shared" si="270"/>
        <v>0.9999756111016298</v>
      </c>
      <c r="Z301" s="346">
        <f t="shared" si="271"/>
        <v>7.0818301049577606E-2</v>
      </c>
      <c r="AA301" s="346">
        <f t="shared" si="272"/>
        <v>7.0818301049577606E-2</v>
      </c>
      <c r="AB301" s="346">
        <f t="shared" si="306"/>
        <v>7.0820028272049709E-2</v>
      </c>
      <c r="AC301" s="177">
        <f t="shared" si="307"/>
        <v>1</v>
      </c>
    </row>
    <row r="302" spans="1:29" s="133" customFormat="1" ht="42" customHeight="1" x14ac:dyDescent="0.25">
      <c r="A302" s="356" t="s">
        <v>610</v>
      </c>
      <c r="B302" s="142" t="s">
        <v>41</v>
      </c>
      <c r="C302" s="83">
        <v>20</v>
      </c>
      <c r="D302" s="83" t="s">
        <v>38</v>
      </c>
      <c r="E302" s="144" t="s">
        <v>268</v>
      </c>
      <c r="F302" s="126">
        <v>23438000000</v>
      </c>
      <c r="G302" s="126">
        <v>0</v>
      </c>
      <c r="H302" s="126">
        <v>0</v>
      </c>
      <c r="I302" s="126">
        <v>0</v>
      </c>
      <c r="J302" s="126">
        <v>0</v>
      </c>
      <c r="K302" s="126">
        <v>0</v>
      </c>
      <c r="L302" s="45">
        <f t="shared" si="265"/>
        <v>0</v>
      </c>
      <c r="M302" s="128">
        <f>+F302+L302</f>
        <v>23438000000</v>
      </c>
      <c r="N302" s="145">
        <f t="shared" si="266"/>
        <v>2.9374580336446201E-3</v>
      </c>
      <c r="O302" s="126">
        <v>0</v>
      </c>
      <c r="P302" s="126">
        <v>23437428373</v>
      </c>
      <c r="Q302" s="126">
        <f>M302-P302</f>
        <v>571627</v>
      </c>
      <c r="R302" s="126">
        <v>23437428373</v>
      </c>
      <c r="S302" s="126">
        <f>+M302-R302</f>
        <v>571627</v>
      </c>
      <c r="T302" s="126">
        <f>P302-R302</f>
        <v>0</v>
      </c>
      <c r="U302" s="126">
        <v>1659839340</v>
      </c>
      <c r="V302" s="126">
        <f>+R302-U302</f>
        <v>21777589033</v>
      </c>
      <c r="W302" s="126">
        <v>1659839340</v>
      </c>
      <c r="X302" s="130">
        <f>+U302-W302</f>
        <v>0</v>
      </c>
      <c r="Y302" s="54">
        <f t="shared" si="270"/>
        <v>0.9999756111016298</v>
      </c>
      <c r="Z302" s="54">
        <f t="shared" si="271"/>
        <v>7.0818301049577606E-2</v>
      </c>
      <c r="AA302" s="54">
        <f t="shared" si="272"/>
        <v>7.0818301049577606E-2</v>
      </c>
      <c r="AB302" s="54">
        <f t="shared" si="306"/>
        <v>7.0820028272049709E-2</v>
      </c>
      <c r="AC302" s="178">
        <f t="shared" si="307"/>
        <v>1</v>
      </c>
    </row>
    <row r="303" spans="1:29" ht="60" customHeight="1" x14ac:dyDescent="0.25">
      <c r="A303" s="199" t="s">
        <v>338</v>
      </c>
      <c r="B303" s="135" t="s">
        <v>37</v>
      </c>
      <c r="C303" s="32">
        <v>10</v>
      </c>
      <c r="D303" s="32" t="s">
        <v>38</v>
      </c>
      <c r="E303" s="72" t="s">
        <v>339</v>
      </c>
      <c r="F303" s="62">
        <f t="shared" ref="F303:K305" si="310">+F304</f>
        <v>5000000000</v>
      </c>
      <c r="G303" s="62">
        <f t="shared" si="310"/>
        <v>1557569321</v>
      </c>
      <c r="H303" s="62">
        <f t="shared" si="310"/>
        <v>1557569321</v>
      </c>
      <c r="I303" s="62">
        <f t="shared" si="310"/>
        <v>0</v>
      </c>
      <c r="J303" s="62">
        <f t="shared" si="310"/>
        <v>0</v>
      </c>
      <c r="K303" s="62">
        <f t="shared" si="310"/>
        <v>0</v>
      </c>
      <c r="L303" s="59">
        <f t="shared" si="265"/>
        <v>0</v>
      </c>
      <c r="M303" s="62">
        <f>+M304</f>
        <v>5000000000</v>
      </c>
      <c r="N303" s="323">
        <f t="shared" si="266"/>
        <v>6.266443454314831E-4</v>
      </c>
      <c r="O303" s="62">
        <f t="shared" ref="O303:X305" si="311">+O304</f>
        <v>0</v>
      </c>
      <c r="P303" s="62">
        <f t="shared" si="311"/>
        <v>4189395745.8000002</v>
      </c>
      <c r="Q303" s="62">
        <f t="shared" si="311"/>
        <v>810604254.19999981</v>
      </c>
      <c r="R303" s="62">
        <f t="shared" si="311"/>
        <v>3791479805.0300002</v>
      </c>
      <c r="S303" s="62">
        <f t="shared" si="311"/>
        <v>1208520194.9699998</v>
      </c>
      <c r="T303" s="62">
        <f t="shared" si="311"/>
        <v>397915940.76999998</v>
      </c>
      <c r="U303" s="62">
        <f t="shared" si="311"/>
        <v>2789784957.4699998</v>
      </c>
      <c r="V303" s="62">
        <f t="shared" si="311"/>
        <v>1001694847.5600004</v>
      </c>
      <c r="W303" s="62">
        <f t="shared" si="311"/>
        <v>2778379521.4699998</v>
      </c>
      <c r="X303" s="62">
        <f t="shared" si="311"/>
        <v>11405436</v>
      </c>
      <c r="Y303" s="176">
        <f t="shared" si="270"/>
        <v>0.75829596100600005</v>
      </c>
      <c r="Z303" s="176">
        <f t="shared" si="271"/>
        <v>0.55795699149399991</v>
      </c>
      <c r="AA303" s="176">
        <f t="shared" si="272"/>
        <v>0.55567590429399993</v>
      </c>
      <c r="AB303" s="176">
        <f t="shared" si="306"/>
        <v>0.7358037233295841</v>
      </c>
      <c r="AC303" s="177">
        <f t="shared" si="307"/>
        <v>0.99591171499815412</v>
      </c>
    </row>
    <row r="304" spans="1:29" ht="78.75" customHeight="1" x14ac:dyDescent="0.25">
      <c r="A304" s="199" t="s">
        <v>611</v>
      </c>
      <c r="B304" s="135" t="s">
        <v>37</v>
      </c>
      <c r="C304" s="32">
        <v>10</v>
      </c>
      <c r="D304" s="32" t="s">
        <v>38</v>
      </c>
      <c r="E304" s="39" t="s">
        <v>257</v>
      </c>
      <c r="F304" s="62">
        <f t="shared" si="310"/>
        <v>5000000000</v>
      </c>
      <c r="G304" s="62">
        <f t="shared" si="310"/>
        <v>1557569321</v>
      </c>
      <c r="H304" s="62">
        <f t="shared" si="310"/>
        <v>1557569321</v>
      </c>
      <c r="I304" s="62">
        <f t="shared" si="310"/>
        <v>0</v>
      </c>
      <c r="J304" s="62">
        <f t="shared" si="310"/>
        <v>0</v>
      </c>
      <c r="K304" s="62">
        <f t="shared" si="310"/>
        <v>0</v>
      </c>
      <c r="L304" s="59">
        <f t="shared" si="265"/>
        <v>0</v>
      </c>
      <c r="M304" s="62">
        <f>+M305</f>
        <v>5000000000</v>
      </c>
      <c r="N304" s="323">
        <f t="shared" si="266"/>
        <v>6.266443454314831E-4</v>
      </c>
      <c r="O304" s="62">
        <f t="shared" si="311"/>
        <v>0</v>
      </c>
      <c r="P304" s="62">
        <f t="shared" si="311"/>
        <v>4189395745.8000002</v>
      </c>
      <c r="Q304" s="62">
        <f t="shared" si="311"/>
        <v>810604254.19999981</v>
      </c>
      <c r="R304" s="62">
        <f t="shared" si="311"/>
        <v>3791479805.0300002</v>
      </c>
      <c r="S304" s="62">
        <f t="shared" si="311"/>
        <v>1208520194.9699998</v>
      </c>
      <c r="T304" s="62">
        <f t="shared" si="311"/>
        <v>397915940.76999998</v>
      </c>
      <c r="U304" s="62">
        <f t="shared" si="311"/>
        <v>2789784957.4699998</v>
      </c>
      <c r="V304" s="62">
        <f t="shared" si="311"/>
        <v>1001694847.5600004</v>
      </c>
      <c r="W304" s="62">
        <f t="shared" si="311"/>
        <v>2778379521.4699998</v>
      </c>
      <c r="X304" s="62">
        <f t="shared" si="311"/>
        <v>11405436</v>
      </c>
      <c r="Y304" s="176">
        <f t="shared" si="270"/>
        <v>0.75829596100600005</v>
      </c>
      <c r="Z304" s="176">
        <f t="shared" si="271"/>
        <v>0.55795699149399991</v>
      </c>
      <c r="AA304" s="176">
        <f t="shared" si="272"/>
        <v>0.55567590429399993</v>
      </c>
      <c r="AB304" s="176">
        <f t="shared" si="306"/>
        <v>0.7358037233295841</v>
      </c>
      <c r="AC304" s="177">
        <f t="shared" si="307"/>
        <v>0.99591171499815412</v>
      </c>
    </row>
    <row r="305" spans="1:29" ht="60" customHeight="1" x14ac:dyDescent="0.25">
      <c r="A305" s="199" t="s">
        <v>612</v>
      </c>
      <c r="B305" s="135" t="s">
        <v>37</v>
      </c>
      <c r="C305" s="32">
        <v>10</v>
      </c>
      <c r="D305" s="32" t="s">
        <v>38</v>
      </c>
      <c r="E305" s="72" t="s">
        <v>342</v>
      </c>
      <c r="F305" s="62">
        <f t="shared" si="310"/>
        <v>5000000000</v>
      </c>
      <c r="G305" s="62">
        <f t="shared" si="310"/>
        <v>1557569321</v>
      </c>
      <c r="H305" s="62">
        <f t="shared" si="310"/>
        <v>1557569321</v>
      </c>
      <c r="I305" s="62">
        <f t="shared" si="310"/>
        <v>0</v>
      </c>
      <c r="J305" s="62">
        <f t="shared" si="310"/>
        <v>0</v>
      </c>
      <c r="K305" s="62">
        <f t="shared" si="310"/>
        <v>0</v>
      </c>
      <c r="L305" s="59">
        <f t="shared" si="265"/>
        <v>0</v>
      </c>
      <c r="M305" s="62">
        <f>+M306</f>
        <v>5000000000</v>
      </c>
      <c r="N305" s="323">
        <f t="shared" si="266"/>
        <v>6.266443454314831E-4</v>
      </c>
      <c r="O305" s="62">
        <f t="shared" si="311"/>
        <v>0</v>
      </c>
      <c r="P305" s="62">
        <f t="shared" si="311"/>
        <v>4189395745.8000002</v>
      </c>
      <c r="Q305" s="62">
        <f t="shared" si="311"/>
        <v>810604254.19999981</v>
      </c>
      <c r="R305" s="62">
        <f t="shared" si="311"/>
        <v>3791479805.0300002</v>
      </c>
      <c r="S305" s="62">
        <f t="shared" si="311"/>
        <v>1208520194.9699998</v>
      </c>
      <c r="T305" s="62">
        <f t="shared" si="311"/>
        <v>397915940.76999998</v>
      </c>
      <c r="U305" s="62">
        <f t="shared" si="311"/>
        <v>2789784957.4699998</v>
      </c>
      <c r="V305" s="62">
        <f t="shared" si="311"/>
        <v>1001694847.5600004</v>
      </c>
      <c r="W305" s="62">
        <f t="shared" si="311"/>
        <v>2778379521.4699998</v>
      </c>
      <c r="X305" s="62">
        <f t="shared" si="311"/>
        <v>11405436</v>
      </c>
      <c r="Y305" s="176">
        <f t="shared" si="270"/>
        <v>0.75829596100600005</v>
      </c>
      <c r="Z305" s="176">
        <f t="shared" si="271"/>
        <v>0.55795699149399991</v>
      </c>
      <c r="AA305" s="176">
        <f t="shared" si="272"/>
        <v>0.55567590429399993</v>
      </c>
      <c r="AB305" s="176">
        <f t="shared" si="306"/>
        <v>0.7358037233295841</v>
      </c>
      <c r="AC305" s="177">
        <f t="shared" si="307"/>
        <v>0.99591171499815412</v>
      </c>
    </row>
    <row r="306" spans="1:29" ht="42" customHeight="1" x14ac:dyDescent="0.25">
      <c r="A306" s="114" t="s">
        <v>613</v>
      </c>
      <c r="B306" s="148" t="s">
        <v>37</v>
      </c>
      <c r="C306" s="43">
        <v>10</v>
      </c>
      <c r="D306" s="43" t="s">
        <v>38</v>
      </c>
      <c r="E306" s="77" t="s">
        <v>268</v>
      </c>
      <c r="F306" s="45">
        <v>5000000000</v>
      </c>
      <c r="G306" s="45">
        <v>1557569321</v>
      </c>
      <c r="H306" s="45">
        <v>1557569321</v>
      </c>
      <c r="I306" s="45">
        <v>0</v>
      </c>
      <c r="J306" s="45">
        <v>0</v>
      </c>
      <c r="K306" s="45">
        <v>0</v>
      </c>
      <c r="L306" s="45">
        <f t="shared" si="265"/>
        <v>0</v>
      </c>
      <c r="M306" s="46">
        <f>+F306+L306</f>
        <v>5000000000</v>
      </c>
      <c r="N306" s="86">
        <f t="shared" si="266"/>
        <v>6.266443454314831E-4</v>
      </c>
      <c r="O306" s="45">
        <v>0</v>
      </c>
      <c r="P306" s="45">
        <v>4189395745.8000002</v>
      </c>
      <c r="Q306" s="45">
        <f>M306-P306</f>
        <v>810604254.19999981</v>
      </c>
      <c r="R306" s="45">
        <v>3791479805.0300002</v>
      </c>
      <c r="S306" s="45">
        <f>+M306-R306</f>
        <v>1208520194.9699998</v>
      </c>
      <c r="T306" s="45">
        <f>P306-R306</f>
        <v>397915940.76999998</v>
      </c>
      <c r="U306" s="45">
        <v>2789784957.4699998</v>
      </c>
      <c r="V306" s="45">
        <f>+R306-U306</f>
        <v>1001694847.5600004</v>
      </c>
      <c r="W306" s="45">
        <v>2778379521.4699998</v>
      </c>
      <c r="X306" s="48">
        <f>+U306-W306</f>
        <v>11405436</v>
      </c>
      <c r="Y306" s="54">
        <f t="shared" si="270"/>
        <v>0.75829596100600005</v>
      </c>
      <c r="Z306" s="54">
        <f t="shared" si="271"/>
        <v>0.55795699149399991</v>
      </c>
      <c r="AA306" s="54">
        <f t="shared" si="272"/>
        <v>0.55567590429399993</v>
      </c>
      <c r="AB306" s="54">
        <f t="shared" si="306"/>
        <v>0.7358037233295841</v>
      </c>
      <c r="AC306" s="178">
        <f t="shared" si="307"/>
        <v>0.99591171499815412</v>
      </c>
    </row>
    <row r="307" spans="1:29" ht="70.5" customHeight="1" x14ac:dyDescent="0.25">
      <c r="A307" s="199" t="s">
        <v>344</v>
      </c>
      <c r="B307" s="135" t="s">
        <v>37</v>
      </c>
      <c r="C307" s="32">
        <v>10</v>
      </c>
      <c r="D307" s="32" t="s">
        <v>38</v>
      </c>
      <c r="E307" s="72" t="s">
        <v>345</v>
      </c>
      <c r="F307" s="62">
        <f t="shared" ref="F307:K307" si="312">+F308</f>
        <v>1500000000</v>
      </c>
      <c r="G307" s="62">
        <f t="shared" si="312"/>
        <v>0</v>
      </c>
      <c r="H307" s="62">
        <f t="shared" si="312"/>
        <v>264734095</v>
      </c>
      <c r="I307" s="62">
        <f t="shared" si="312"/>
        <v>264734095</v>
      </c>
      <c r="J307" s="62">
        <f t="shared" si="312"/>
        <v>0</v>
      </c>
      <c r="K307" s="62">
        <f t="shared" si="312"/>
        <v>0</v>
      </c>
      <c r="L307" s="59">
        <f t="shared" si="265"/>
        <v>-529468190</v>
      </c>
      <c r="M307" s="62">
        <f>+M308</f>
        <v>1235265905</v>
      </c>
      <c r="N307" s="318">
        <f t="shared" si="266"/>
        <v>1.5481447889451072E-4</v>
      </c>
      <c r="O307" s="62">
        <f t="shared" ref="O307:X309" si="313">+O308</f>
        <v>0</v>
      </c>
      <c r="P307" s="62">
        <f t="shared" si="313"/>
        <v>1193996754</v>
      </c>
      <c r="Q307" s="62">
        <f t="shared" si="313"/>
        <v>41269151</v>
      </c>
      <c r="R307" s="62">
        <f t="shared" si="313"/>
        <v>1188551225.9200001</v>
      </c>
      <c r="S307" s="62">
        <f t="shared" si="313"/>
        <v>46714679.079999924</v>
      </c>
      <c r="T307" s="62">
        <f t="shared" si="313"/>
        <v>5445528.0799999237</v>
      </c>
      <c r="U307" s="62">
        <f t="shared" si="313"/>
        <v>318842079.73000002</v>
      </c>
      <c r="V307" s="62">
        <f t="shared" si="313"/>
        <v>869709146.19000006</v>
      </c>
      <c r="W307" s="62">
        <f t="shared" si="313"/>
        <v>318842079.73000002</v>
      </c>
      <c r="X307" s="62">
        <f t="shared" si="313"/>
        <v>0</v>
      </c>
      <c r="Y307" s="176">
        <f t="shared" si="270"/>
        <v>0.9621824913235989</v>
      </c>
      <c r="Z307" s="176">
        <f t="shared" si="271"/>
        <v>0.25811615008511063</v>
      </c>
      <c r="AA307" s="176">
        <f t="shared" si="272"/>
        <v>0.25811615008511063</v>
      </c>
      <c r="AB307" s="176">
        <f t="shared" si="306"/>
        <v>0.26826111721284857</v>
      </c>
      <c r="AC307" s="177">
        <f t="shared" si="307"/>
        <v>1</v>
      </c>
    </row>
    <row r="308" spans="1:29" ht="75.75" customHeight="1" x14ac:dyDescent="0.25">
      <c r="A308" s="199" t="s">
        <v>614</v>
      </c>
      <c r="B308" s="135" t="s">
        <v>37</v>
      </c>
      <c r="C308" s="32">
        <v>10</v>
      </c>
      <c r="D308" s="32" t="s">
        <v>38</v>
      </c>
      <c r="E308" s="39" t="s">
        <v>257</v>
      </c>
      <c r="F308" s="62">
        <f t="shared" ref="F308:H309" si="314">+F309</f>
        <v>1500000000</v>
      </c>
      <c r="G308" s="62">
        <f t="shared" si="314"/>
        <v>0</v>
      </c>
      <c r="H308" s="62">
        <f t="shared" si="314"/>
        <v>264734095</v>
      </c>
      <c r="I308" s="62">
        <f>I309</f>
        <v>264734095</v>
      </c>
      <c r="J308" s="62">
        <f>+J309</f>
        <v>0</v>
      </c>
      <c r="K308" s="62">
        <f>+K309</f>
        <v>0</v>
      </c>
      <c r="L308" s="59">
        <f t="shared" si="265"/>
        <v>-529468190</v>
      </c>
      <c r="M308" s="62">
        <f>+M309</f>
        <v>1235265905</v>
      </c>
      <c r="N308" s="318">
        <f t="shared" si="266"/>
        <v>1.5481447889451072E-4</v>
      </c>
      <c r="O308" s="62">
        <f t="shared" si="313"/>
        <v>0</v>
      </c>
      <c r="P308" s="62">
        <f t="shared" si="313"/>
        <v>1193996754</v>
      </c>
      <c r="Q308" s="62">
        <f t="shared" si="313"/>
        <v>41269151</v>
      </c>
      <c r="R308" s="62">
        <f t="shared" si="313"/>
        <v>1188551225.9200001</v>
      </c>
      <c r="S308" s="62">
        <f t="shared" si="313"/>
        <v>46714679.079999924</v>
      </c>
      <c r="T308" s="62">
        <f t="shared" si="313"/>
        <v>5445528.0799999237</v>
      </c>
      <c r="U308" s="62">
        <f t="shared" si="313"/>
        <v>318842079.73000002</v>
      </c>
      <c r="V308" s="62">
        <f t="shared" si="313"/>
        <v>869709146.19000006</v>
      </c>
      <c r="W308" s="62">
        <f t="shared" si="313"/>
        <v>318842079.73000002</v>
      </c>
      <c r="X308" s="62">
        <f t="shared" si="313"/>
        <v>0</v>
      </c>
      <c r="Y308" s="176">
        <f t="shared" si="270"/>
        <v>0.9621824913235989</v>
      </c>
      <c r="Z308" s="176">
        <f t="shared" si="271"/>
        <v>0.25811615008511063</v>
      </c>
      <c r="AA308" s="176">
        <f t="shared" si="272"/>
        <v>0.25811615008511063</v>
      </c>
      <c r="AB308" s="176">
        <f t="shared" si="306"/>
        <v>0.26826111721284857</v>
      </c>
      <c r="AC308" s="177">
        <f t="shared" si="307"/>
        <v>1</v>
      </c>
    </row>
    <row r="309" spans="1:29" ht="42" customHeight="1" x14ac:dyDescent="0.25">
      <c r="A309" s="199" t="s">
        <v>615</v>
      </c>
      <c r="B309" s="135" t="s">
        <v>37</v>
      </c>
      <c r="C309" s="32">
        <v>10</v>
      </c>
      <c r="D309" s="32" t="s">
        <v>38</v>
      </c>
      <c r="E309" s="72" t="s">
        <v>348</v>
      </c>
      <c r="F309" s="62">
        <f t="shared" si="314"/>
        <v>1500000000</v>
      </c>
      <c r="G309" s="62">
        <f t="shared" si="314"/>
        <v>0</v>
      </c>
      <c r="H309" s="62">
        <f t="shared" si="314"/>
        <v>264734095</v>
      </c>
      <c r="I309" s="62">
        <f>+I310</f>
        <v>264734095</v>
      </c>
      <c r="J309" s="62">
        <f>+J310</f>
        <v>0</v>
      </c>
      <c r="K309" s="62">
        <f>+K310</f>
        <v>0</v>
      </c>
      <c r="L309" s="59">
        <f t="shared" si="265"/>
        <v>-529468190</v>
      </c>
      <c r="M309" s="62">
        <f>+M310</f>
        <v>1235265905</v>
      </c>
      <c r="N309" s="318">
        <f t="shared" si="266"/>
        <v>1.5481447889451072E-4</v>
      </c>
      <c r="O309" s="62">
        <f t="shared" si="313"/>
        <v>0</v>
      </c>
      <c r="P309" s="62">
        <f t="shared" si="313"/>
        <v>1193996754</v>
      </c>
      <c r="Q309" s="62">
        <f t="shared" si="313"/>
        <v>41269151</v>
      </c>
      <c r="R309" s="62">
        <f t="shared" si="313"/>
        <v>1188551225.9200001</v>
      </c>
      <c r="S309" s="62">
        <f t="shared" si="313"/>
        <v>46714679.079999924</v>
      </c>
      <c r="T309" s="62">
        <f t="shared" si="313"/>
        <v>5445528.0799999237</v>
      </c>
      <c r="U309" s="62">
        <f t="shared" si="313"/>
        <v>318842079.73000002</v>
      </c>
      <c r="V309" s="62">
        <f t="shared" si="313"/>
        <v>869709146.19000006</v>
      </c>
      <c r="W309" s="62">
        <f t="shared" si="313"/>
        <v>318842079.73000002</v>
      </c>
      <c r="X309" s="62">
        <f t="shared" si="313"/>
        <v>0</v>
      </c>
      <c r="Y309" s="176">
        <f t="shared" si="270"/>
        <v>0.9621824913235989</v>
      </c>
      <c r="Z309" s="176">
        <f t="shared" si="271"/>
        <v>0.25811615008511063</v>
      </c>
      <c r="AA309" s="176">
        <f t="shared" si="272"/>
        <v>0.25811615008511063</v>
      </c>
      <c r="AB309" s="176">
        <f t="shared" si="306"/>
        <v>0.26826111721284857</v>
      </c>
      <c r="AC309" s="177">
        <f t="shared" si="307"/>
        <v>1</v>
      </c>
    </row>
    <row r="310" spans="1:29" ht="42" customHeight="1" thickBot="1" x14ac:dyDescent="0.3">
      <c r="A310" s="184" t="s">
        <v>616</v>
      </c>
      <c r="B310" s="204" t="s">
        <v>37</v>
      </c>
      <c r="C310" s="89">
        <v>10</v>
      </c>
      <c r="D310" s="89" t="s">
        <v>38</v>
      </c>
      <c r="E310" s="77" t="s">
        <v>268</v>
      </c>
      <c r="F310" s="361">
        <v>1500000000</v>
      </c>
      <c r="G310" s="362">
        <v>0</v>
      </c>
      <c r="H310" s="362">
        <v>264734095</v>
      </c>
      <c r="I310" s="362">
        <v>264734095</v>
      </c>
      <c r="J310" s="362">
        <v>0</v>
      </c>
      <c r="K310" s="362">
        <v>0</v>
      </c>
      <c r="L310" s="45">
        <f t="shared" si="265"/>
        <v>-529468190</v>
      </c>
      <c r="M310" s="363">
        <f>+F310+L310+H310</f>
        <v>1235265905</v>
      </c>
      <c r="N310" s="364">
        <f t="shared" si="266"/>
        <v>1.5481447889451072E-4</v>
      </c>
      <c r="O310" s="361">
        <v>0</v>
      </c>
      <c r="P310" s="362">
        <v>1193996754</v>
      </c>
      <c r="Q310" s="362">
        <f>M310-P310</f>
        <v>41269151</v>
      </c>
      <c r="R310" s="362">
        <v>1188551225.9200001</v>
      </c>
      <c r="S310" s="362">
        <f>+M310-R310</f>
        <v>46714679.079999924</v>
      </c>
      <c r="T310" s="362">
        <f>P310-R310</f>
        <v>5445528.0799999237</v>
      </c>
      <c r="U310" s="362">
        <v>318842079.73000002</v>
      </c>
      <c r="V310" s="362">
        <f>+R310-U310</f>
        <v>869709146.19000006</v>
      </c>
      <c r="W310" s="362">
        <v>318842079.73000002</v>
      </c>
      <c r="X310" s="365">
        <f>+U310-W310</f>
        <v>0</v>
      </c>
      <c r="Y310" s="366">
        <f t="shared" si="270"/>
        <v>0.9621824913235989</v>
      </c>
      <c r="Z310" s="366">
        <f t="shared" si="271"/>
        <v>0.25811615008511063</v>
      </c>
      <c r="AA310" s="366">
        <f t="shared" si="272"/>
        <v>0.25811615008511063</v>
      </c>
      <c r="AB310" s="366">
        <f t="shared" si="306"/>
        <v>0.26826111721284857</v>
      </c>
      <c r="AC310" s="367">
        <f t="shared" si="307"/>
        <v>1</v>
      </c>
    </row>
    <row r="311" spans="1:29" ht="30.75" customHeight="1" thickBot="1" x14ac:dyDescent="0.3">
      <c r="A311" s="399" t="s">
        <v>350</v>
      </c>
      <c r="B311" s="400"/>
      <c r="C311" s="400"/>
      <c r="D311" s="400"/>
      <c r="E311" s="400"/>
      <c r="F311" s="207">
        <f t="shared" ref="F311:X311" si="315">+F9+F10+F114+F115+F123+F124</f>
        <v>9143216215722</v>
      </c>
      <c r="G311" s="207">
        <f t="shared" si="315"/>
        <v>951015212759</v>
      </c>
      <c r="H311" s="207">
        <f t="shared" si="315"/>
        <v>2115223820015</v>
      </c>
      <c r="I311" s="207">
        <f t="shared" si="315"/>
        <v>1164208607256</v>
      </c>
      <c r="J311" s="207">
        <f t="shared" si="315"/>
        <v>3945015087.3900003</v>
      </c>
      <c r="K311" s="207">
        <f t="shared" si="315"/>
        <v>3945015087.3899999</v>
      </c>
      <c r="L311" s="207">
        <f t="shared" si="315"/>
        <v>-2328417214512</v>
      </c>
      <c r="M311" s="207">
        <f t="shared" si="315"/>
        <v>7979007608466</v>
      </c>
      <c r="N311" s="208">
        <f t="shared" si="315"/>
        <v>1</v>
      </c>
      <c r="O311" s="207">
        <f t="shared" si="315"/>
        <v>7134940000</v>
      </c>
      <c r="P311" s="207">
        <f t="shared" si="315"/>
        <v>7566908237788.0293</v>
      </c>
      <c r="Q311" s="207">
        <f t="shared" si="315"/>
        <v>412099370677.97003</v>
      </c>
      <c r="R311" s="207">
        <f t="shared" si="315"/>
        <v>7357776945964.8291</v>
      </c>
      <c r="S311" s="207">
        <f t="shared" si="315"/>
        <v>621217125369.85999</v>
      </c>
      <c r="T311" s="207">
        <f t="shared" si="315"/>
        <v>209131291823.19998</v>
      </c>
      <c r="U311" s="207">
        <f t="shared" si="315"/>
        <v>3347750269603.75</v>
      </c>
      <c r="V311" s="207">
        <f t="shared" si="315"/>
        <v>4010026676361.0801</v>
      </c>
      <c r="W311" s="207">
        <f t="shared" si="315"/>
        <v>3344764793177.1802</v>
      </c>
      <c r="X311" s="207">
        <f t="shared" si="315"/>
        <v>2985476426.5700026</v>
      </c>
      <c r="Y311" s="348">
        <f t="shared" si="270"/>
        <v>0.92214186362699746</v>
      </c>
      <c r="Z311" s="348">
        <f t="shared" si="271"/>
        <v>0.41956975527278262</v>
      </c>
      <c r="AA311" s="348">
        <f t="shared" si="272"/>
        <v>0.41919558888855679</v>
      </c>
      <c r="AB311" s="348">
        <f t="shared" si="306"/>
        <v>0.45499480266790798</v>
      </c>
      <c r="AC311" s="349">
        <f t="shared" si="307"/>
        <v>0.99910821411809692</v>
      </c>
    </row>
    <row r="312" spans="1:29" s="153" customFormat="1" ht="25.5" customHeight="1" thickBot="1" x14ac:dyDescent="0.3">
      <c r="A312" s="2" t="s">
        <v>351</v>
      </c>
      <c r="E312" s="154"/>
      <c r="F312" s="155"/>
      <c r="G312" s="155"/>
      <c r="H312" s="155"/>
      <c r="I312" s="155"/>
      <c r="J312" s="155">
        <f>+J311-K311</f>
        <v>0</v>
      </c>
      <c r="K312" s="155">
        <f>+K311-J311</f>
        <v>0</v>
      </c>
      <c r="L312" s="155"/>
      <c r="M312" s="156"/>
      <c r="N312" s="157"/>
      <c r="O312" s="155"/>
      <c r="P312" s="155"/>
      <c r="Q312" s="155"/>
      <c r="R312" s="155"/>
      <c r="S312" s="155"/>
      <c r="T312" s="155"/>
      <c r="U312" s="155"/>
      <c r="V312" s="155"/>
      <c r="W312" s="371"/>
      <c r="X312" s="155"/>
      <c r="Y312" s="158"/>
      <c r="Z312" s="158"/>
      <c r="AA312" s="158"/>
      <c r="AB312" s="158"/>
      <c r="AC312" s="158"/>
    </row>
    <row r="313" spans="1:29" ht="409.6" customHeight="1" thickBot="1" x14ac:dyDescent="0.3">
      <c r="A313" s="406" t="s">
        <v>664</v>
      </c>
      <c r="B313" s="383"/>
      <c r="C313" s="383"/>
      <c r="D313" s="383"/>
      <c r="E313" s="383"/>
      <c r="F313" s="383"/>
      <c r="G313" s="383"/>
      <c r="H313" s="383"/>
      <c r="I313" s="383"/>
      <c r="J313" s="383"/>
      <c r="K313" s="383"/>
      <c r="L313" s="383"/>
      <c r="M313" s="383"/>
      <c r="N313" s="383"/>
      <c r="O313" s="384"/>
    </row>
    <row r="314" spans="1:29" ht="17.25" customHeight="1" x14ac:dyDescent="0.25">
      <c r="A314" s="133" t="s">
        <v>663</v>
      </c>
      <c r="E314" s="3"/>
    </row>
    <row r="315" spans="1:29" ht="16.5" customHeight="1" x14ac:dyDescent="0.25">
      <c r="A315" s="1" t="s">
        <v>354</v>
      </c>
      <c r="E315" s="3"/>
    </row>
    <row r="316" spans="1:29" ht="24" customHeight="1" x14ac:dyDescent="0.25">
      <c r="B316" s="153"/>
      <c r="C316" s="153"/>
      <c r="D316" s="153"/>
      <c r="E316" s="153"/>
    </row>
    <row r="317" spans="1:29" ht="48" customHeight="1" x14ac:dyDescent="0.25"/>
    <row r="318" spans="1:29" ht="30.75" customHeight="1" x14ac:dyDescent="0.25"/>
    <row r="319" spans="1:29" ht="48" customHeight="1" x14ac:dyDescent="0.25"/>
    <row r="320" spans="1:29" ht="66" customHeight="1" x14ac:dyDescent="0.25"/>
    <row r="321" ht="60.75" customHeight="1" x14ac:dyDescent="0.25"/>
    <row r="322" ht="35.25" customHeight="1" x14ac:dyDescent="0.25"/>
    <row r="323" ht="48.75" customHeight="1" x14ac:dyDescent="0.25"/>
    <row r="324" ht="72" customHeight="1" x14ac:dyDescent="0.25"/>
    <row r="325" ht="49.5" customHeight="1" x14ac:dyDescent="0.25"/>
    <row r="326" ht="35.25" customHeight="1" x14ac:dyDescent="0.25"/>
    <row r="327" ht="42.75" customHeight="1" x14ac:dyDescent="0.25"/>
    <row r="328" s="159" customFormat="1" ht="33" customHeight="1" x14ac:dyDescent="0.25"/>
    <row r="329" s="153" customFormat="1" ht="15" customHeight="1" x14ac:dyDescent="0.25"/>
    <row r="330" s="159" customFormat="1" ht="341.25" customHeight="1" x14ac:dyDescent="0.25"/>
    <row r="331" s="153" customFormat="1" ht="15.75" customHeight="1" x14ac:dyDescent="0.25"/>
    <row r="332" s="161" customFormat="1" x14ac:dyDescent="0.25"/>
    <row r="334" s="161" customFormat="1" x14ac:dyDescent="0.25"/>
    <row r="335" s="161" customFormat="1" x14ac:dyDescent="0.25"/>
  </sheetData>
  <mergeCells count="26">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 ref="A313:O313"/>
    <mergeCell ref="R7:R8"/>
    <mergeCell ref="S7:S8"/>
    <mergeCell ref="T7:T8"/>
    <mergeCell ref="G7:L7"/>
    <mergeCell ref="M7:M8"/>
    <mergeCell ref="N7:N8"/>
    <mergeCell ref="O7:O8"/>
    <mergeCell ref="P7:P8"/>
    <mergeCell ref="Q7:Q8"/>
    <mergeCell ref="A311:E311"/>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01A5F-0CEF-4103-A58A-6AE2E2D36B83}">
  <sheetPr>
    <tabColor theme="0"/>
  </sheetPr>
  <dimension ref="A1:AC337"/>
  <sheetViews>
    <sheetView zoomScale="71" zoomScaleNormal="71" workbookViewId="0">
      <pane xSplit="9" ySplit="8" topLeftCell="M9" activePane="bottomRight" state="frozen"/>
      <selection pane="topRight" activeCell="J1" sqref="J1"/>
      <selection pane="bottomLeft" activeCell="A9" sqref="A9"/>
      <selection pane="bottomRight" activeCell="A9" sqref="A9"/>
    </sheetView>
  </sheetViews>
  <sheetFormatPr baseColWidth="10" defaultColWidth="11.42578125" defaultRowHeight="15.75" x14ac:dyDescent="0.25"/>
  <cols>
    <col min="1" max="1" width="39.5703125" style="1" customWidth="1"/>
    <col min="2" max="2" width="13.85546875" style="1" customWidth="1"/>
    <col min="3" max="4" width="11.42578125" style="1"/>
    <col min="5" max="5" width="44" style="1" customWidth="1"/>
    <col min="6" max="6" width="28.140625" style="1" customWidth="1"/>
    <col min="7" max="7" width="25" style="1" customWidth="1"/>
    <col min="8" max="8" width="26.140625" style="1" customWidth="1"/>
    <col min="9" max="9" width="26.7109375" style="1" customWidth="1"/>
    <col min="10" max="10" width="23.7109375" style="1" customWidth="1"/>
    <col min="11" max="11" width="23.42578125" style="1" customWidth="1"/>
    <col min="12" max="12" width="29.28515625" style="1" customWidth="1"/>
    <col min="13" max="13" width="28.42578125" style="1" customWidth="1"/>
    <col min="14" max="14" width="21" style="1" customWidth="1"/>
    <col min="15" max="15" width="26.140625" style="1" customWidth="1"/>
    <col min="16" max="16" width="26.7109375" style="1" customWidth="1"/>
    <col min="17" max="17" width="26.42578125" style="1" customWidth="1"/>
    <col min="18" max="18" width="28.85546875" style="1" customWidth="1"/>
    <col min="19" max="19" width="29.5703125" style="1" customWidth="1"/>
    <col min="20" max="20" width="26.42578125" style="1" customWidth="1"/>
    <col min="21" max="21" width="30.28515625" style="1" customWidth="1"/>
    <col min="22" max="22" width="27.28515625" style="1" customWidth="1"/>
    <col min="23" max="23" width="26" style="1" customWidth="1"/>
    <col min="24" max="24" width="23.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3.25" x14ac:dyDescent="0.25">
      <c r="A1" s="391"/>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row>
    <row r="2" spans="1:29" ht="23.25" x14ac:dyDescent="0.25">
      <c r="A2" s="391" t="s">
        <v>0</v>
      </c>
      <c r="B2" s="391"/>
      <c r="C2" s="391"/>
      <c r="D2" s="391"/>
      <c r="E2" s="391"/>
      <c r="F2" s="391"/>
      <c r="G2" s="391"/>
      <c r="H2" s="391"/>
      <c r="I2" s="391"/>
      <c r="J2" s="391"/>
      <c r="K2" s="391"/>
      <c r="L2" s="391"/>
      <c r="M2" s="391"/>
      <c r="N2" s="391"/>
      <c r="O2" s="391"/>
      <c r="P2" s="391"/>
      <c r="Q2" s="391"/>
      <c r="R2" s="391"/>
      <c r="S2" s="391"/>
      <c r="T2" s="391"/>
      <c r="U2" s="391"/>
      <c r="V2" s="391"/>
      <c r="W2" s="391"/>
      <c r="X2" s="391"/>
      <c r="Y2" s="391"/>
      <c r="Z2" s="391"/>
      <c r="AA2" s="391"/>
      <c r="AB2" s="391"/>
    </row>
    <row r="3" spans="1:29" ht="21" x14ac:dyDescent="0.25">
      <c r="A3" s="392" t="s">
        <v>1</v>
      </c>
      <c r="B3" s="392"/>
      <c r="C3" s="392"/>
      <c r="D3" s="392"/>
      <c r="E3" s="392"/>
      <c r="F3" s="392"/>
      <c r="G3" s="392"/>
      <c r="H3" s="392"/>
      <c r="I3" s="392"/>
      <c r="J3" s="392"/>
      <c r="K3" s="392"/>
      <c r="L3" s="392"/>
      <c r="M3" s="392"/>
      <c r="N3" s="392"/>
      <c r="O3" s="392"/>
      <c r="P3" s="392"/>
      <c r="Q3" s="392"/>
      <c r="R3" s="392"/>
      <c r="S3" s="392"/>
      <c r="T3" s="392"/>
      <c r="U3" s="392"/>
      <c r="V3" s="392"/>
      <c r="W3" s="392"/>
      <c r="X3" s="392"/>
      <c r="Y3" s="392"/>
      <c r="Z3" s="392"/>
      <c r="AA3" s="392"/>
      <c r="AB3" s="392"/>
    </row>
    <row r="4" spans="1:29" ht="27" customHeight="1" x14ac:dyDescent="0.25">
      <c r="A4" s="393" t="s">
        <v>667</v>
      </c>
      <c r="B4" s="393"/>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row>
    <row r="5" spans="1:29" ht="19.5" customHeight="1" x14ac:dyDescent="0.25">
      <c r="A5" s="6"/>
      <c r="B5" s="2"/>
      <c r="C5" s="7"/>
      <c r="D5" s="8"/>
      <c r="E5" s="8"/>
      <c r="F5" s="9"/>
      <c r="G5" s="9"/>
      <c r="H5" s="9"/>
      <c r="I5" s="9"/>
      <c r="J5" s="9"/>
      <c r="K5" s="9"/>
      <c r="L5" s="10"/>
      <c r="M5" s="11"/>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V6" s="7"/>
    </row>
    <row r="7" spans="1:29" ht="29.25" customHeight="1" x14ac:dyDescent="0.25">
      <c r="A7" s="394" t="s">
        <v>6</v>
      </c>
      <c r="B7" s="396" t="s">
        <v>7</v>
      </c>
      <c r="C7" s="396" t="s">
        <v>8</v>
      </c>
      <c r="D7" s="396" t="s">
        <v>9</v>
      </c>
      <c r="E7" s="396" t="s">
        <v>10</v>
      </c>
      <c r="F7" s="396" t="s">
        <v>11</v>
      </c>
      <c r="G7" s="396" t="s">
        <v>12</v>
      </c>
      <c r="H7" s="396"/>
      <c r="I7" s="396"/>
      <c r="J7" s="396"/>
      <c r="K7" s="396"/>
      <c r="L7" s="398"/>
      <c r="M7" s="389" t="s">
        <v>13</v>
      </c>
      <c r="N7" s="389" t="s">
        <v>14</v>
      </c>
      <c r="O7" s="389" t="s">
        <v>15</v>
      </c>
      <c r="P7" s="387" t="s">
        <v>16</v>
      </c>
      <c r="Q7" s="387" t="s">
        <v>17</v>
      </c>
      <c r="R7" s="387" t="s">
        <v>18</v>
      </c>
      <c r="S7" s="387" t="s">
        <v>19</v>
      </c>
      <c r="T7" s="387" t="s">
        <v>20</v>
      </c>
      <c r="U7" s="387" t="s">
        <v>21</v>
      </c>
      <c r="V7" s="387" t="s">
        <v>22</v>
      </c>
      <c r="W7" s="387" t="s">
        <v>23</v>
      </c>
      <c r="X7" s="387" t="s">
        <v>24</v>
      </c>
      <c r="Y7" s="385" t="s">
        <v>25</v>
      </c>
      <c r="Z7" s="385"/>
      <c r="AA7" s="385"/>
      <c r="AB7" s="385"/>
      <c r="AC7" s="386"/>
    </row>
    <row r="8" spans="1:29" ht="84.75" customHeight="1" thickBot="1" x14ac:dyDescent="0.3">
      <c r="A8" s="403"/>
      <c r="B8" s="404"/>
      <c r="C8" s="404"/>
      <c r="D8" s="404"/>
      <c r="E8" s="404"/>
      <c r="F8" s="404"/>
      <c r="G8" s="312" t="s">
        <v>26</v>
      </c>
      <c r="H8" s="312" t="s">
        <v>27</v>
      </c>
      <c r="I8" s="312" t="s">
        <v>642</v>
      </c>
      <c r="J8" s="312" t="s">
        <v>643</v>
      </c>
      <c r="K8" s="312" t="s">
        <v>644</v>
      </c>
      <c r="L8" s="313" t="s">
        <v>645</v>
      </c>
      <c r="M8" s="402"/>
      <c r="N8" s="402"/>
      <c r="O8" s="402"/>
      <c r="P8" s="401"/>
      <c r="Q8" s="401"/>
      <c r="R8" s="401"/>
      <c r="S8" s="401"/>
      <c r="T8" s="401"/>
      <c r="U8" s="401"/>
      <c r="V8" s="401"/>
      <c r="W8" s="401"/>
      <c r="X8" s="401"/>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 t="shared" ref="F9:K9" si="0">+F109</f>
        <v>10647256000</v>
      </c>
      <c r="G9" s="26">
        <f t="shared" si="0"/>
        <v>0</v>
      </c>
      <c r="H9" s="26">
        <f t="shared" si="0"/>
        <v>0</v>
      </c>
      <c r="I9" s="26">
        <f t="shared" si="0"/>
        <v>0</v>
      </c>
      <c r="J9" s="26">
        <f t="shared" si="0"/>
        <v>0</v>
      </c>
      <c r="K9" s="26">
        <f t="shared" si="0"/>
        <v>0</v>
      </c>
      <c r="L9" s="26">
        <f t="shared" ref="L9:L74" si="1">+G9-H9-I9+J9-K9</f>
        <v>0</v>
      </c>
      <c r="M9" s="26">
        <f>+M109</f>
        <v>10647256000</v>
      </c>
      <c r="N9" s="27">
        <f t="shared" ref="N9:N72" si="2">M9/$M$313</f>
        <v>1.3344085533522861E-3</v>
      </c>
      <c r="O9" s="26">
        <f t="shared" ref="O9:X9" si="3">+O109</f>
        <v>0</v>
      </c>
      <c r="P9" s="26">
        <f t="shared" si="3"/>
        <v>5905562200.29</v>
      </c>
      <c r="Q9" s="26">
        <f>+Q109</f>
        <v>4741693799.71</v>
      </c>
      <c r="R9" s="26">
        <f t="shared" si="3"/>
        <v>5744527026.8599997</v>
      </c>
      <c r="S9" s="26">
        <f t="shared" si="3"/>
        <v>4902728973.1400003</v>
      </c>
      <c r="T9" s="26">
        <f t="shared" si="3"/>
        <v>161035173.43000007</v>
      </c>
      <c r="U9" s="26">
        <f t="shared" si="3"/>
        <v>5744527026.8599997</v>
      </c>
      <c r="V9" s="26">
        <f t="shared" si="3"/>
        <v>0</v>
      </c>
      <c r="W9" s="26">
        <f t="shared" si="3"/>
        <v>5744527026.8599997</v>
      </c>
      <c r="X9" s="26">
        <f t="shared" si="3"/>
        <v>0</v>
      </c>
      <c r="Y9" s="316">
        <f t="shared" ref="Y9:Y74" si="4">+R9/M9</f>
        <v>0.53953122070700654</v>
      </c>
      <c r="Z9" s="172">
        <f t="shared" ref="Z9:Z74" si="5">+U9/M9</f>
        <v>0.53953122070700654</v>
      </c>
      <c r="AA9" s="172">
        <f t="shared" ref="AA9:AA74" si="6">+W9/M9</f>
        <v>0.53953122070700654</v>
      </c>
      <c r="AB9" s="172">
        <f t="shared" ref="AB9:AB38" si="7">+U9/R9</f>
        <v>1</v>
      </c>
      <c r="AC9" s="317">
        <f t="shared" ref="AC9:AC38" si="8">+W9/U9</f>
        <v>1</v>
      </c>
    </row>
    <row r="10" spans="1:29" s="6" customFormat="1" ht="28.5" customHeight="1" thickBot="1" x14ac:dyDescent="0.3">
      <c r="A10" s="23" t="s">
        <v>36</v>
      </c>
      <c r="B10" s="24" t="s">
        <v>41</v>
      </c>
      <c r="C10" s="24">
        <v>20</v>
      </c>
      <c r="D10" s="24" t="s">
        <v>38</v>
      </c>
      <c r="E10" s="25" t="s">
        <v>39</v>
      </c>
      <c r="F10" s="26">
        <f t="shared" ref="F10:K10" si="9">+F11+F40+F100+F113</f>
        <v>119191849092</v>
      </c>
      <c r="G10" s="26">
        <f t="shared" si="9"/>
        <v>0</v>
      </c>
      <c r="H10" s="26">
        <f t="shared" si="9"/>
        <v>0</v>
      </c>
      <c r="I10" s="26">
        <f t="shared" si="9"/>
        <v>0</v>
      </c>
      <c r="J10" s="26">
        <f t="shared" si="9"/>
        <v>7381777200.3900003</v>
      </c>
      <c r="K10" s="26">
        <f t="shared" si="9"/>
        <v>7381777200.3899994</v>
      </c>
      <c r="L10" s="26">
        <f t="shared" si="1"/>
        <v>0</v>
      </c>
      <c r="M10" s="26">
        <f>+M11+M40+M100+M113</f>
        <v>119191849092</v>
      </c>
      <c r="N10" s="27">
        <f t="shared" si="2"/>
        <v>1.493817965100489E-2</v>
      </c>
      <c r="O10" s="26">
        <f t="shared" ref="O10:X10" si="10">+O11+O40+O100+O113</f>
        <v>7134940000</v>
      </c>
      <c r="P10" s="26">
        <f t="shared" si="10"/>
        <v>90472223150.25</v>
      </c>
      <c r="Q10" s="26">
        <f t="shared" si="10"/>
        <v>28719625941.75</v>
      </c>
      <c r="R10" s="26">
        <f t="shared" si="10"/>
        <v>67051527725.059998</v>
      </c>
      <c r="S10" s="26">
        <f t="shared" si="10"/>
        <v>52129829267.639999</v>
      </c>
      <c r="T10" s="26">
        <f t="shared" si="10"/>
        <v>23420695425.190002</v>
      </c>
      <c r="U10" s="26">
        <f t="shared" si="10"/>
        <v>59734159419.839996</v>
      </c>
      <c r="V10" s="26">
        <f t="shared" si="10"/>
        <v>7317368305.2200012</v>
      </c>
      <c r="W10" s="26">
        <f t="shared" si="10"/>
        <v>57984870679.900002</v>
      </c>
      <c r="X10" s="26">
        <f t="shared" si="10"/>
        <v>1749288739.9399996</v>
      </c>
      <c r="Y10" s="316">
        <f t="shared" si="4"/>
        <v>0.56255128379882147</v>
      </c>
      <c r="Z10" s="172">
        <f t="shared" si="5"/>
        <v>0.5011597678439681</v>
      </c>
      <c r="AA10" s="172">
        <f t="shared" si="6"/>
        <v>0.4864835231740009</v>
      </c>
      <c r="AB10" s="172">
        <f t="shared" si="7"/>
        <v>0.8908694767519042</v>
      </c>
      <c r="AC10" s="317">
        <f t="shared" si="8"/>
        <v>0.97071543724847342</v>
      </c>
    </row>
    <row r="11" spans="1:29" ht="42" customHeight="1" x14ac:dyDescent="0.25">
      <c r="A11" s="110" t="s">
        <v>42</v>
      </c>
      <c r="B11" s="111" t="s">
        <v>41</v>
      </c>
      <c r="C11" s="111">
        <v>20</v>
      </c>
      <c r="D11" s="111" t="s">
        <v>38</v>
      </c>
      <c r="E11" s="33" t="s">
        <v>43</v>
      </c>
      <c r="F11" s="34">
        <f t="shared" ref="F11:K11" si="11">+F12</f>
        <v>75086750000</v>
      </c>
      <c r="G11" s="34">
        <f t="shared" si="11"/>
        <v>0</v>
      </c>
      <c r="H11" s="34">
        <f t="shared" si="11"/>
        <v>0</v>
      </c>
      <c r="I11" s="34">
        <f t="shared" si="11"/>
        <v>0</v>
      </c>
      <c r="J11" s="34">
        <f t="shared" si="11"/>
        <v>636461133</v>
      </c>
      <c r="K11" s="34">
        <f t="shared" si="11"/>
        <v>636461133</v>
      </c>
      <c r="L11" s="59">
        <f t="shared" si="1"/>
        <v>0</v>
      </c>
      <c r="M11" s="34">
        <f>+M12</f>
        <v>75086750000</v>
      </c>
      <c r="N11" s="35">
        <f t="shared" si="2"/>
        <v>9.410537460865483E-3</v>
      </c>
      <c r="O11" s="34">
        <f t="shared" ref="O11:X11" si="12">+O12</f>
        <v>7134940000</v>
      </c>
      <c r="P11" s="34">
        <f t="shared" si="12"/>
        <v>67951810000</v>
      </c>
      <c r="Q11" s="34">
        <f t="shared" si="12"/>
        <v>7134940000</v>
      </c>
      <c r="R11" s="34">
        <f t="shared" si="12"/>
        <v>45760292775.010002</v>
      </c>
      <c r="S11" s="34">
        <f t="shared" si="12"/>
        <v>29326457224.990002</v>
      </c>
      <c r="T11" s="34">
        <f t="shared" si="12"/>
        <v>22191517224.990002</v>
      </c>
      <c r="U11" s="34">
        <f t="shared" si="12"/>
        <v>45752773718.010002</v>
      </c>
      <c r="V11" s="34">
        <f t="shared" si="12"/>
        <v>7519057</v>
      </c>
      <c r="W11" s="34">
        <f t="shared" si="12"/>
        <v>44424913517.010002</v>
      </c>
      <c r="X11" s="34">
        <f t="shared" si="12"/>
        <v>1327860201</v>
      </c>
      <c r="Y11" s="118">
        <f t="shared" si="4"/>
        <v>0.60943232694197047</v>
      </c>
      <c r="Z11" s="118">
        <f t="shared" si="5"/>
        <v>0.60933218867523231</v>
      </c>
      <c r="AA11" s="118">
        <f t="shared" si="6"/>
        <v>0.59164784089083633</v>
      </c>
      <c r="AB11" s="118">
        <f t="shared" si="7"/>
        <v>0.99983568599447192</v>
      </c>
      <c r="AC11" s="175">
        <f t="shared" si="8"/>
        <v>0.97097749287979662</v>
      </c>
    </row>
    <row r="12" spans="1:29" ht="42" customHeight="1" x14ac:dyDescent="0.25">
      <c r="A12" s="113" t="s">
        <v>44</v>
      </c>
      <c r="B12" s="32" t="s">
        <v>41</v>
      </c>
      <c r="C12" s="32">
        <v>20</v>
      </c>
      <c r="D12" s="32" t="s">
        <v>38</v>
      </c>
      <c r="E12" s="39" t="s">
        <v>45</v>
      </c>
      <c r="F12" s="40">
        <f t="shared" ref="F12:K12" si="13">+F13+F24+F32+F39</f>
        <v>75086750000</v>
      </c>
      <c r="G12" s="40">
        <f t="shared" si="13"/>
        <v>0</v>
      </c>
      <c r="H12" s="40">
        <f t="shared" si="13"/>
        <v>0</v>
      </c>
      <c r="I12" s="40">
        <f t="shared" si="13"/>
        <v>0</v>
      </c>
      <c r="J12" s="40">
        <f t="shared" si="13"/>
        <v>636461133</v>
      </c>
      <c r="K12" s="40">
        <f t="shared" si="13"/>
        <v>636461133</v>
      </c>
      <c r="L12" s="59">
        <f t="shared" si="1"/>
        <v>0</v>
      </c>
      <c r="M12" s="40">
        <f>+M13+M24+M32+M39</f>
        <v>75086750000</v>
      </c>
      <c r="N12" s="318">
        <f t="shared" si="2"/>
        <v>9.410537460865483E-3</v>
      </c>
      <c r="O12" s="40">
        <f t="shared" ref="O12:X12" si="14">+O13+O24+O32+O39</f>
        <v>7134940000</v>
      </c>
      <c r="P12" s="40">
        <f t="shared" si="14"/>
        <v>67951810000</v>
      </c>
      <c r="Q12" s="40">
        <f t="shared" si="14"/>
        <v>7134940000</v>
      </c>
      <c r="R12" s="40">
        <f t="shared" si="14"/>
        <v>45760292775.010002</v>
      </c>
      <c r="S12" s="40">
        <f t="shared" si="14"/>
        <v>29326457224.990002</v>
      </c>
      <c r="T12" s="40">
        <f t="shared" si="14"/>
        <v>22191517224.990002</v>
      </c>
      <c r="U12" s="40">
        <f t="shared" si="14"/>
        <v>45752773718.010002</v>
      </c>
      <c r="V12" s="40">
        <f t="shared" si="14"/>
        <v>7519057</v>
      </c>
      <c r="W12" s="40">
        <f t="shared" si="14"/>
        <v>44424913517.010002</v>
      </c>
      <c r="X12" s="40">
        <f t="shared" si="14"/>
        <v>1327860201</v>
      </c>
      <c r="Y12" s="176">
        <f t="shared" si="4"/>
        <v>0.60943232694197047</v>
      </c>
      <c r="Z12" s="176">
        <f t="shared" si="5"/>
        <v>0.60933218867523231</v>
      </c>
      <c r="AA12" s="176">
        <f t="shared" si="6"/>
        <v>0.59164784089083633</v>
      </c>
      <c r="AB12" s="176">
        <f t="shared" si="7"/>
        <v>0.99983568599447192</v>
      </c>
      <c r="AC12" s="177">
        <f t="shared" si="8"/>
        <v>0.97097749287979662</v>
      </c>
    </row>
    <row r="13" spans="1:29" ht="42" customHeight="1" x14ac:dyDescent="0.25">
      <c r="A13" s="113" t="s">
        <v>46</v>
      </c>
      <c r="B13" s="32" t="s">
        <v>41</v>
      </c>
      <c r="C13" s="32">
        <v>20</v>
      </c>
      <c r="D13" s="32" t="s">
        <v>38</v>
      </c>
      <c r="E13" s="39" t="s">
        <v>47</v>
      </c>
      <c r="F13" s="40">
        <f t="shared" ref="F13:K13" si="15">+F14</f>
        <v>46310619000</v>
      </c>
      <c r="G13" s="40">
        <f t="shared" si="15"/>
        <v>0</v>
      </c>
      <c r="H13" s="40">
        <f t="shared" si="15"/>
        <v>0</v>
      </c>
      <c r="I13" s="40">
        <f t="shared" si="15"/>
        <v>0</v>
      </c>
      <c r="J13" s="40">
        <f t="shared" si="15"/>
        <v>0</v>
      </c>
      <c r="K13" s="40">
        <f t="shared" si="15"/>
        <v>0</v>
      </c>
      <c r="L13" s="59">
        <f t="shared" si="1"/>
        <v>0</v>
      </c>
      <c r="M13" s="40">
        <f>+M14</f>
        <v>46310619000</v>
      </c>
      <c r="N13" s="318">
        <f t="shared" si="2"/>
        <v>5.8040575059563606E-3</v>
      </c>
      <c r="O13" s="40">
        <f t="shared" ref="O13:X13" si="16">+O14</f>
        <v>0</v>
      </c>
      <c r="P13" s="40">
        <f t="shared" si="16"/>
        <v>46310619000</v>
      </c>
      <c r="Q13" s="40">
        <f t="shared" si="16"/>
        <v>0</v>
      </c>
      <c r="R13" s="40">
        <f t="shared" si="16"/>
        <v>30385295949.740002</v>
      </c>
      <c r="S13" s="40">
        <f t="shared" si="16"/>
        <v>15925323050.259998</v>
      </c>
      <c r="T13" s="40">
        <f t="shared" si="16"/>
        <v>15925323050.259998</v>
      </c>
      <c r="U13" s="40">
        <f t="shared" si="16"/>
        <v>30385295949.740002</v>
      </c>
      <c r="V13" s="40">
        <f t="shared" si="16"/>
        <v>0</v>
      </c>
      <c r="W13" s="40">
        <f t="shared" si="16"/>
        <v>30385295949.740002</v>
      </c>
      <c r="X13" s="40">
        <f t="shared" si="16"/>
        <v>0</v>
      </c>
      <c r="Y13" s="176">
        <f t="shared" si="4"/>
        <v>0.65611940859050066</v>
      </c>
      <c r="Z13" s="176">
        <f t="shared" si="5"/>
        <v>0.65611940859050066</v>
      </c>
      <c r="AA13" s="176">
        <f t="shared" si="6"/>
        <v>0.65611940859050066</v>
      </c>
      <c r="AB13" s="176">
        <f t="shared" si="7"/>
        <v>1</v>
      </c>
      <c r="AC13" s="177">
        <f t="shared" si="8"/>
        <v>1</v>
      </c>
    </row>
    <row r="14" spans="1:29" ht="42" customHeight="1" x14ac:dyDescent="0.25">
      <c r="A14" s="113" t="s">
        <v>48</v>
      </c>
      <c r="B14" s="32" t="s">
        <v>41</v>
      </c>
      <c r="C14" s="32">
        <v>20</v>
      </c>
      <c r="D14" s="32" t="s">
        <v>38</v>
      </c>
      <c r="E14" s="39" t="s">
        <v>49</v>
      </c>
      <c r="F14" s="40">
        <f t="shared" ref="F14:K14" si="17">SUM(F15:F23)</f>
        <v>46310619000</v>
      </c>
      <c r="G14" s="40">
        <f t="shared" si="17"/>
        <v>0</v>
      </c>
      <c r="H14" s="40">
        <f t="shared" si="17"/>
        <v>0</v>
      </c>
      <c r="I14" s="40">
        <f t="shared" si="17"/>
        <v>0</v>
      </c>
      <c r="J14" s="40">
        <f t="shared" si="17"/>
        <v>0</v>
      </c>
      <c r="K14" s="40">
        <f t="shared" si="17"/>
        <v>0</v>
      </c>
      <c r="L14" s="59">
        <f t="shared" si="1"/>
        <v>0</v>
      </c>
      <c r="M14" s="40">
        <f>SUM(M15:M23)</f>
        <v>46310619000</v>
      </c>
      <c r="N14" s="318">
        <f t="shared" si="2"/>
        <v>5.8040575059563606E-3</v>
      </c>
      <c r="O14" s="40">
        <f t="shared" ref="O14:X14" si="18">SUM(O15:O23)</f>
        <v>0</v>
      </c>
      <c r="P14" s="40">
        <f t="shared" si="18"/>
        <v>46310619000</v>
      </c>
      <c r="Q14" s="40">
        <f t="shared" si="18"/>
        <v>0</v>
      </c>
      <c r="R14" s="40">
        <f t="shared" si="18"/>
        <v>30385295949.740002</v>
      </c>
      <c r="S14" s="40">
        <f t="shared" si="18"/>
        <v>15925323050.259998</v>
      </c>
      <c r="T14" s="40">
        <f t="shared" si="18"/>
        <v>15925323050.259998</v>
      </c>
      <c r="U14" s="40">
        <f t="shared" si="18"/>
        <v>30385295949.740002</v>
      </c>
      <c r="V14" s="40">
        <f t="shared" si="18"/>
        <v>0</v>
      </c>
      <c r="W14" s="40">
        <f t="shared" si="18"/>
        <v>30385295949.740002</v>
      </c>
      <c r="X14" s="40">
        <f t="shared" si="18"/>
        <v>0</v>
      </c>
      <c r="Y14" s="176">
        <f t="shared" si="4"/>
        <v>0.65611940859050066</v>
      </c>
      <c r="Z14" s="176">
        <f t="shared" si="5"/>
        <v>0.65611940859050066</v>
      </c>
      <c r="AA14" s="176">
        <f t="shared" si="6"/>
        <v>0.65611940859050066</v>
      </c>
      <c r="AB14" s="176">
        <f t="shared" si="7"/>
        <v>1</v>
      </c>
      <c r="AC14" s="177">
        <f t="shared" si="8"/>
        <v>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 t="shared" si="1"/>
        <v>0</v>
      </c>
      <c r="M15" s="46">
        <f t="shared" ref="M15:M23" si="19">+F15+L15</f>
        <v>32746596770</v>
      </c>
      <c r="N15" s="47">
        <f t="shared" si="2"/>
        <v>4.1040939396090742E-3</v>
      </c>
      <c r="O15" s="45">
        <v>0</v>
      </c>
      <c r="P15" s="45">
        <v>32746596770</v>
      </c>
      <c r="Q15" s="45">
        <f t="shared" ref="Q15:Q23" si="20">M15-P15</f>
        <v>0</v>
      </c>
      <c r="R15" s="45">
        <v>24299961384.48</v>
      </c>
      <c r="S15" s="45">
        <f t="shared" ref="S15:S23" si="21">+M15-R15</f>
        <v>8446635385.5200005</v>
      </c>
      <c r="T15" s="45">
        <f t="shared" ref="T15:T23" si="22">P15-R15</f>
        <v>8446635385.5200005</v>
      </c>
      <c r="U15" s="45">
        <v>24299961384.48</v>
      </c>
      <c r="V15" s="45">
        <f t="shared" ref="V15:V23" si="23">+R15-U15</f>
        <v>0</v>
      </c>
      <c r="W15" s="45">
        <v>24299961384.48</v>
      </c>
      <c r="X15" s="48">
        <f t="shared" ref="X15:X23" si="24">+U15-W15</f>
        <v>0</v>
      </c>
      <c r="Y15" s="54">
        <f t="shared" si="4"/>
        <v>0.7420606652701639</v>
      </c>
      <c r="Z15" s="54">
        <f t="shared" si="5"/>
        <v>0.7420606652701639</v>
      </c>
      <c r="AA15" s="54">
        <f t="shared" si="6"/>
        <v>0.7420606652701639</v>
      </c>
      <c r="AB15" s="54">
        <f t="shared" si="7"/>
        <v>1</v>
      </c>
      <c r="AC15" s="178">
        <f t="shared" si="8"/>
        <v>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si="1"/>
        <v>0</v>
      </c>
      <c r="M16" s="46">
        <f t="shared" si="19"/>
        <v>3873121232</v>
      </c>
      <c r="N16" s="47">
        <f t="shared" si="2"/>
        <v>4.8541390384068391E-4</v>
      </c>
      <c r="O16" s="45">
        <v>0</v>
      </c>
      <c r="P16" s="45">
        <v>3873121232</v>
      </c>
      <c r="Q16" s="45">
        <f t="shared" si="20"/>
        <v>0</v>
      </c>
      <c r="R16" s="45">
        <v>2156250720</v>
      </c>
      <c r="S16" s="45">
        <f t="shared" si="21"/>
        <v>1716870512</v>
      </c>
      <c r="T16" s="45">
        <f t="shared" si="22"/>
        <v>1716870512</v>
      </c>
      <c r="U16" s="45">
        <v>2156250720</v>
      </c>
      <c r="V16" s="45">
        <f t="shared" si="23"/>
        <v>0</v>
      </c>
      <c r="W16" s="45">
        <v>2156250720</v>
      </c>
      <c r="X16" s="48">
        <f t="shared" si="24"/>
        <v>0</v>
      </c>
      <c r="Y16" s="54">
        <f t="shared" si="4"/>
        <v>0.55672172153685895</v>
      </c>
      <c r="Z16" s="54">
        <f t="shared" si="5"/>
        <v>0.55672172153685895</v>
      </c>
      <c r="AA16" s="54">
        <f t="shared" si="6"/>
        <v>0.55672172153685895</v>
      </c>
      <c r="AB16" s="54">
        <f t="shared" si="7"/>
        <v>1</v>
      </c>
      <c r="AC16" s="178">
        <f t="shared" si="8"/>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1"/>
        <v>0</v>
      </c>
      <c r="M17" s="46">
        <f t="shared" si="19"/>
        <v>9087308</v>
      </c>
      <c r="N17" s="47">
        <f t="shared" si="2"/>
        <v>1.138902034678856E-6</v>
      </c>
      <c r="O17" s="45">
        <v>0</v>
      </c>
      <c r="P17" s="45">
        <v>9087308</v>
      </c>
      <c r="Q17" s="45">
        <f t="shared" si="20"/>
        <v>0</v>
      </c>
      <c r="R17" s="45">
        <v>3602471</v>
      </c>
      <c r="S17" s="45">
        <f t="shared" si="21"/>
        <v>5484837</v>
      </c>
      <c r="T17" s="45">
        <f t="shared" si="22"/>
        <v>5484837</v>
      </c>
      <c r="U17" s="45">
        <v>3602471</v>
      </c>
      <c r="V17" s="45">
        <f t="shared" si="23"/>
        <v>0</v>
      </c>
      <c r="W17" s="45">
        <v>3602471</v>
      </c>
      <c r="X17" s="48">
        <f t="shared" si="24"/>
        <v>0</v>
      </c>
      <c r="Y17" s="54">
        <f t="shared" si="4"/>
        <v>0.39642884339344503</v>
      </c>
      <c r="Z17" s="54">
        <f t="shared" si="5"/>
        <v>0.39642884339344503</v>
      </c>
      <c r="AA17" s="54">
        <f t="shared" si="6"/>
        <v>0.39642884339344503</v>
      </c>
      <c r="AB17" s="54">
        <f t="shared" si="7"/>
        <v>1</v>
      </c>
      <c r="AC17" s="178">
        <f t="shared" si="8"/>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1"/>
        <v>0</v>
      </c>
      <c r="M18" s="46">
        <f t="shared" si="19"/>
        <v>7806018</v>
      </c>
      <c r="N18" s="47">
        <f t="shared" si="2"/>
        <v>9.7831940800727507E-7</v>
      </c>
      <c r="O18" s="45">
        <v>0</v>
      </c>
      <c r="P18" s="45">
        <v>7806018</v>
      </c>
      <c r="Q18" s="45">
        <f t="shared" si="20"/>
        <v>0</v>
      </c>
      <c r="R18" s="45">
        <v>4093200</v>
      </c>
      <c r="S18" s="45">
        <f t="shared" si="21"/>
        <v>3712818</v>
      </c>
      <c r="T18" s="45">
        <f t="shared" si="22"/>
        <v>3712818</v>
      </c>
      <c r="U18" s="45">
        <v>4093200</v>
      </c>
      <c r="V18" s="45">
        <f t="shared" si="23"/>
        <v>0</v>
      </c>
      <c r="W18" s="45">
        <v>4093200</v>
      </c>
      <c r="X18" s="48">
        <f t="shared" si="24"/>
        <v>0</v>
      </c>
      <c r="Y18" s="54">
        <f t="shared" si="4"/>
        <v>0.52436466326365117</v>
      </c>
      <c r="Z18" s="54">
        <f t="shared" si="5"/>
        <v>0.52436466326365117</v>
      </c>
      <c r="AA18" s="54">
        <f t="shared" si="6"/>
        <v>0.52436466326365117</v>
      </c>
      <c r="AB18" s="54">
        <f t="shared" si="7"/>
        <v>1</v>
      </c>
      <c r="AC18" s="178">
        <f t="shared" si="8"/>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1"/>
        <v>0</v>
      </c>
      <c r="M19" s="46">
        <f t="shared" si="19"/>
        <v>2285097236</v>
      </c>
      <c r="N19" s="47">
        <f t="shared" si="2"/>
        <v>2.8638865234010223E-4</v>
      </c>
      <c r="O19" s="45">
        <v>0</v>
      </c>
      <c r="P19" s="45">
        <v>2285097236</v>
      </c>
      <c r="Q19" s="45">
        <f t="shared" si="20"/>
        <v>0</v>
      </c>
      <c r="R19" s="45">
        <v>1602776985.77</v>
      </c>
      <c r="S19" s="45">
        <f t="shared" si="21"/>
        <v>682320250.23000002</v>
      </c>
      <c r="T19" s="45">
        <f t="shared" si="22"/>
        <v>682320250.23000002</v>
      </c>
      <c r="U19" s="45">
        <v>1602776985.77</v>
      </c>
      <c r="V19" s="45">
        <f t="shared" si="23"/>
        <v>0</v>
      </c>
      <c r="W19" s="45">
        <v>1602776985.77</v>
      </c>
      <c r="X19" s="48">
        <f t="shared" si="24"/>
        <v>0</v>
      </c>
      <c r="Y19" s="54">
        <f t="shared" si="4"/>
        <v>0.70140428184824954</v>
      </c>
      <c r="Z19" s="54">
        <f t="shared" si="5"/>
        <v>0.70140428184824954</v>
      </c>
      <c r="AA19" s="54">
        <f t="shared" si="6"/>
        <v>0.70140428184824954</v>
      </c>
      <c r="AB19" s="54">
        <f t="shared" si="7"/>
        <v>1</v>
      </c>
      <c r="AC19" s="178">
        <f t="shared" si="8"/>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1"/>
        <v>0</v>
      </c>
      <c r="M20" s="46">
        <f t="shared" si="19"/>
        <v>1112719247</v>
      </c>
      <c r="N20" s="47">
        <f t="shared" si="2"/>
        <v>1.3945584483706557E-4</v>
      </c>
      <c r="O20" s="45">
        <v>0</v>
      </c>
      <c r="P20" s="45">
        <v>1112719247</v>
      </c>
      <c r="Q20" s="45">
        <f t="shared" si="20"/>
        <v>0</v>
      </c>
      <c r="R20" s="45">
        <v>766941660.40999997</v>
      </c>
      <c r="S20" s="45">
        <f t="shared" si="21"/>
        <v>345777586.59000003</v>
      </c>
      <c r="T20" s="45">
        <f t="shared" si="22"/>
        <v>345777586.59000003</v>
      </c>
      <c r="U20" s="45">
        <v>766941660.40999997</v>
      </c>
      <c r="V20" s="45">
        <f t="shared" si="23"/>
        <v>0</v>
      </c>
      <c r="W20" s="45">
        <v>766941660.40999997</v>
      </c>
      <c r="X20" s="48">
        <f t="shared" si="24"/>
        <v>0</v>
      </c>
      <c r="Y20" s="54">
        <f t="shared" si="4"/>
        <v>0.6892499275785422</v>
      </c>
      <c r="Z20" s="54">
        <f t="shared" si="5"/>
        <v>0.6892499275785422</v>
      </c>
      <c r="AA20" s="54">
        <f t="shared" si="6"/>
        <v>0.6892499275785422</v>
      </c>
      <c r="AB20" s="54">
        <f t="shared" si="7"/>
        <v>1</v>
      </c>
      <c r="AC20" s="178">
        <f t="shared" si="8"/>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1"/>
        <v>0</v>
      </c>
      <c r="M21" s="46">
        <f t="shared" si="19"/>
        <v>195465972</v>
      </c>
      <c r="N21" s="47">
        <f t="shared" si="2"/>
        <v>2.4497529215613721E-5</v>
      </c>
      <c r="O21" s="45">
        <v>0</v>
      </c>
      <c r="P21" s="45">
        <v>195465972</v>
      </c>
      <c r="Q21" s="45">
        <f t="shared" si="20"/>
        <v>0</v>
      </c>
      <c r="R21" s="45">
        <v>79367144.609999999</v>
      </c>
      <c r="S21" s="45">
        <f t="shared" si="21"/>
        <v>116098827.39</v>
      </c>
      <c r="T21" s="45">
        <f t="shared" si="22"/>
        <v>116098827.39</v>
      </c>
      <c r="U21" s="45">
        <v>79367144.609999999</v>
      </c>
      <c r="V21" s="45">
        <f t="shared" si="23"/>
        <v>0</v>
      </c>
      <c r="W21" s="45">
        <v>79367144.609999999</v>
      </c>
      <c r="X21" s="48">
        <f t="shared" si="24"/>
        <v>0</v>
      </c>
      <c r="Y21" s="54">
        <f t="shared" si="4"/>
        <v>0.40604072308810868</v>
      </c>
      <c r="Z21" s="54">
        <f t="shared" si="5"/>
        <v>0.40604072308810868</v>
      </c>
      <c r="AA21" s="54">
        <f t="shared" si="6"/>
        <v>0.40604072308810868</v>
      </c>
      <c r="AB21" s="54">
        <f t="shared" si="7"/>
        <v>1</v>
      </c>
      <c r="AC21" s="178">
        <f t="shared" si="8"/>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1"/>
        <v>0</v>
      </c>
      <c r="M22" s="46">
        <f t="shared" si="19"/>
        <v>3542096589</v>
      </c>
      <c r="N22" s="47">
        <f t="shared" si="2"/>
        <v>4.439269596937988E-4</v>
      </c>
      <c r="O22" s="45">
        <v>0</v>
      </c>
      <c r="P22" s="45">
        <v>3542096589</v>
      </c>
      <c r="Q22" s="45">
        <f t="shared" si="20"/>
        <v>0</v>
      </c>
      <c r="R22" s="45">
        <v>154652219.43000001</v>
      </c>
      <c r="S22" s="45">
        <f t="shared" si="21"/>
        <v>3387444369.5700002</v>
      </c>
      <c r="T22" s="45">
        <f t="shared" si="22"/>
        <v>3387444369.5700002</v>
      </c>
      <c r="U22" s="45">
        <v>154652219.43000001</v>
      </c>
      <c r="V22" s="45">
        <f t="shared" si="23"/>
        <v>0</v>
      </c>
      <c r="W22" s="45">
        <v>154652219.43000001</v>
      </c>
      <c r="X22" s="48">
        <f t="shared" si="24"/>
        <v>0</v>
      </c>
      <c r="Y22" s="54">
        <f t="shared" si="4"/>
        <v>4.3661208988561552E-2</v>
      </c>
      <c r="Z22" s="54">
        <f t="shared" si="5"/>
        <v>4.3661208988561552E-2</v>
      </c>
      <c r="AA22" s="54">
        <f t="shared" si="6"/>
        <v>4.3661208988561552E-2</v>
      </c>
      <c r="AB22" s="54">
        <f t="shared" si="7"/>
        <v>1</v>
      </c>
      <c r="AC22" s="178">
        <f t="shared" si="8"/>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1"/>
        <v>0</v>
      </c>
      <c r="M23" s="46">
        <f t="shared" si="19"/>
        <v>2538628628</v>
      </c>
      <c r="N23" s="47">
        <f t="shared" si="2"/>
        <v>3.1816345497733678E-4</v>
      </c>
      <c r="O23" s="45">
        <v>0</v>
      </c>
      <c r="P23" s="45">
        <v>2538628628</v>
      </c>
      <c r="Q23" s="45">
        <f t="shared" si="20"/>
        <v>0</v>
      </c>
      <c r="R23" s="45">
        <v>1317650164.04</v>
      </c>
      <c r="S23" s="45">
        <f t="shared" si="21"/>
        <v>1220978463.96</v>
      </c>
      <c r="T23" s="45">
        <f t="shared" si="22"/>
        <v>1220978463.96</v>
      </c>
      <c r="U23" s="45">
        <v>1317650164.04</v>
      </c>
      <c r="V23" s="45">
        <f t="shared" si="23"/>
        <v>0</v>
      </c>
      <c r="W23" s="45">
        <v>1317650164.04</v>
      </c>
      <c r="X23" s="48">
        <f t="shared" si="24"/>
        <v>0</v>
      </c>
      <c r="Y23" s="54">
        <f t="shared" si="4"/>
        <v>0.51904014218813888</v>
      </c>
      <c r="Z23" s="54">
        <f t="shared" si="5"/>
        <v>0.51904014218813888</v>
      </c>
      <c r="AA23" s="54">
        <f t="shared" si="6"/>
        <v>0.51904014218813888</v>
      </c>
      <c r="AB23" s="54">
        <f t="shared" si="7"/>
        <v>1</v>
      </c>
      <c r="AC23" s="178">
        <f t="shared" si="8"/>
        <v>1</v>
      </c>
    </row>
    <row r="24" spans="1:29" ht="42" customHeight="1" x14ac:dyDescent="0.25">
      <c r="A24" s="113" t="s">
        <v>68</v>
      </c>
      <c r="B24" s="32" t="s">
        <v>41</v>
      </c>
      <c r="C24" s="32">
        <v>20</v>
      </c>
      <c r="D24" s="32" t="s">
        <v>38</v>
      </c>
      <c r="E24" s="39" t="s">
        <v>69</v>
      </c>
      <c r="F24" s="40">
        <f t="shared" ref="F24:K24" si="25">SUM(F25:F31)</f>
        <v>16155620000</v>
      </c>
      <c r="G24" s="40">
        <f t="shared" si="25"/>
        <v>0</v>
      </c>
      <c r="H24" s="40">
        <f t="shared" si="25"/>
        <v>0</v>
      </c>
      <c r="I24" s="40">
        <f t="shared" si="25"/>
        <v>0</v>
      </c>
      <c r="J24" s="40">
        <f t="shared" si="25"/>
        <v>0</v>
      </c>
      <c r="K24" s="40">
        <f t="shared" si="25"/>
        <v>0</v>
      </c>
      <c r="L24" s="59">
        <f t="shared" si="1"/>
        <v>0</v>
      </c>
      <c r="M24" s="41">
        <f>SUM(M25:M31)</f>
        <v>16155620000</v>
      </c>
      <c r="N24" s="318">
        <f t="shared" si="2"/>
        <v>2.0247655839879552E-3</v>
      </c>
      <c r="O24" s="40">
        <f t="shared" ref="O24:X24" si="26">SUM(O25:O31)</f>
        <v>0</v>
      </c>
      <c r="P24" s="40">
        <f t="shared" si="26"/>
        <v>16155620000</v>
      </c>
      <c r="Q24" s="40">
        <f t="shared" si="26"/>
        <v>0</v>
      </c>
      <c r="R24" s="40">
        <f t="shared" si="26"/>
        <v>11558806283.83</v>
      </c>
      <c r="S24" s="40">
        <f t="shared" si="26"/>
        <v>4596813716.1700001</v>
      </c>
      <c r="T24" s="40">
        <f t="shared" si="26"/>
        <v>4596813716.1700001</v>
      </c>
      <c r="U24" s="40">
        <f t="shared" si="26"/>
        <v>11551287226.83</v>
      </c>
      <c r="V24" s="40">
        <f t="shared" si="26"/>
        <v>7519057</v>
      </c>
      <c r="W24" s="40">
        <f t="shared" si="26"/>
        <v>10223427025.83</v>
      </c>
      <c r="X24" s="40">
        <f t="shared" si="26"/>
        <v>1327860201</v>
      </c>
      <c r="Y24" s="176">
        <f t="shared" si="4"/>
        <v>0.71546658585866718</v>
      </c>
      <c r="Z24" s="176">
        <f t="shared" si="5"/>
        <v>0.71500117153225939</v>
      </c>
      <c r="AA24" s="176">
        <f t="shared" si="6"/>
        <v>0.63280932739381091</v>
      </c>
      <c r="AB24" s="176">
        <f t="shared" si="7"/>
        <v>0.99934949537042428</v>
      </c>
      <c r="AC24" s="177">
        <f t="shared" si="8"/>
        <v>0.88504656018631422</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1"/>
        <v>0</v>
      </c>
      <c r="M25" s="46">
        <f t="shared" ref="M25:M31" si="27">+F25+L25</f>
        <v>4723382773</v>
      </c>
      <c r="N25" s="47">
        <f t="shared" si="2"/>
        <v>5.9197622120178576E-4</v>
      </c>
      <c r="O25" s="45">
        <v>0</v>
      </c>
      <c r="P25" s="45">
        <v>4723382773</v>
      </c>
      <c r="Q25" s="45">
        <f t="shared" ref="Q25:Q31" si="28">M25-P25</f>
        <v>0</v>
      </c>
      <c r="R25" s="45">
        <v>3448271674.0599999</v>
      </c>
      <c r="S25" s="45">
        <f t="shared" ref="S25:S31" si="29">+M25-R25</f>
        <v>1275111098.9400001</v>
      </c>
      <c r="T25" s="45">
        <f t="shared" ref="T25:T31" si="30">P25-R25</f>
        <v>1275111098.9400001</v>
      </c>
      <c r="U25" s="45">
        <v>3447985474.0599999</v>
      </c>
      <c r="V25" s="45">
        <f t="shared" ref="V25:V31" si="31">+R25-U25</f>
        <v>286200</v>
      </c>
      <c r="W25" s="45">
        <v>3041881674.0599999</v>
      </c>
      <c r="X25" s="48">
        <f t="shared" ref="X25:X31" si="32">+U25-W25</f>
        <v>406103800</v>
      </c>
      <c r="Y25" s="54">
        <f t="shared" si="4"/>
        <v>0.73004281883974254</v>
      </c>
      <c r="Z25" s="54">
        <f t="shared" si="5"/>
        <v>0.72998222667227397</v>
      </c>
      <c r="AA25" s="54">
        <f t="shared" si="6"/>
        <v>0.64400490501174967</v>
      </c>
      <c r="AB25" s="54">
        <f t="shared" si="7"/>
        <v>0.99991700189919697</v>
      </c>
      <c r="AC25" s="178">
        <f t="shared" si="8"/>
        <v>0.88221997944735742</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1"/>
        <v>0</v>
      </c>
      <c r="M26" s="46">
        <f t="shared" si="27"/>
        <v>3345735170</v>
      </c>
      <c r="N26" s="47">
        <f t="shared" si="2"/>
        <v>4.1931720511834836E-4</v>
      </c>
      <c r="O26" s="45">
        <v>0</v>
      </c>
      <c r="P26" s="45">
        <v>3345735170</v>
      </c>
      <c r="Q26" s="45">
        <f t="shared" si="28"/>
        <v>0</v>
      </c>
      <c r="R26" s="45">
        <v>2442548911.6500001</v>
      </c>
      <c r="S26" s="45">
        <f t="shared" si="29"/>
        <v>903186258.3499999</v>
      </c>
      <c r="T26" s="45">
        <f t="shared" si="30"/>
        <v>903186258.3499999</v>
      </c>
      <c r="U26" s="45">
        <v>2442346211.6500001</v>
      </c>
      <c r="V26" s="45">
        <f t="shared" si="31"/>
        <v>202700</v>
      </c>
      <c r="W26" s="45">
        <v>2154656111.6500001</v>
      </c>
      <c r="X26" s="48">
        <f t="shared" si="32"/>
        <v>287690100</v>
      </c>
      <c r="Y26" s="54">
        <f t="shared" si="4"/>
        <v>0.73004849085231094</v>
      </c>
      <c r="Z26" s="54">
        <f t="shared" si="5"/>
        <v>0.72998790626037513</v>
      </c>
      <c r="AA26" s="54">
        <f t="shared" si="6"/>
        <v>0.64400079569059265</v>
      </c>
      <c r="AB26" s="54">
        <f t="shared" si="7"/>
        <v>0.99991701292079216</v>
      </c>
      <c r="AC26" s="178">
        <f t="shared" si="8"/>
        <v>0.88220748613455491</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1"/>
        <v>0</v>
      </c>
      <c r="M27" s="46">
        <f t="shared" si="27"/>
        <v>4185155210</v>
      </c>
      <c r="N27" s="47">
        <f t="shared" si="2"/>
        <v>5.245207694199222E-4</v>
      </c>
      <c r="O27" s="45">
        <v>0</v>
      </c>
      <c r="P27" s="45">
        <v>4185155210</v>
      </c>
      <c r="Q27" s="45">
        <f t="shared" si="28"/>
        <v>0</v>
      </c>
      <c r="R27" s="45">
        <v>2716515791.9699998</v>
      </c>
      <c r="S27" s="45">
        <f t="shared" si="29"/>
        <v>1468639418.0300002</v>
      </c>
      <c r="T27" s="45">
        <f t="shared" si="30"/>
        <v>1468639418.0300002</v>
      </c>
      <c r="U27" s="45">
        <v>2711996034.9699998</v>
      </c>
      <c r="V27" s="45">
        <f t="shared" si="31"/>
        <v>4519757</v>
      </c>
      <c r="W27" s="45">
        <v>2411073433.9699998</v>
      </c>
      <c r="X27" s="48">
        <f t="shared" si="32"/>
        <v>300922601</v>
      </c>
      <c r="Y27" s="54">
        <f t="shared" si="4"/>
        <v>0.649083643416417</v>
      </c>
      <c r="Z27" s="54">
        <f t="shared" si="5"/>
        <v>0.64800369374353495</v>
      </c>
      <c r="AA27" s="54">
        <f t="shared" si="6"/>
        <v>0.57610131834752187</v>
      </c>
      <c r="AB27" s="54">
        <f t="shared" si="7"/>
        <v>0.99833619336454427</v>
      </c>
      <c r="AC27" s="178">
        <f t="shared" si="8"/>
        <v>0.88904017663752644</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1"/>
        <v>0</v>
      </c>
      <c r="M28" s="46">
        <f t="shared" si="27"/>
        <v>1642600502</v>
      </c>
      <c r="N28" s="47">
        <f t="shared" si="2"/>
        <v>2.058652632762431E-4</v>
      </c>
      <c r="O28" s="45">
        <v>0</v>
      </c>
      <c r="P28" s="45">
        <v>1642600502</v>
      </c>
      <c r="Q28" s="45">
        <f t="shared" si="28"/>
        <v>0</v>
      </c>
      <c r="R28" s="45">
        <v>1243380667.47</v>
      </c>
      <c r="S28" s="45">
        <f t="shared" si="29"/>
        <v>399219834.52999997</v>
      </c>
      <c r="T28" s="45">
        <f t="shared" si="30"/>
        <v>399219834.52999997</v>
      </c>
      <c r="U28" s="45">
        <v>1242270467.47</v>
      </c>
      <c r="V28" s="45">
        <f t="shared" si="31"/>
        <v>1110200</v>
      </c>
      <c r="W28" s="45">
        <v>1102397267.47</v>
      </c>
      <c r="X28" s="48">
        <f t="shared" si="32"/>
        <v>139873200</v>
      </c>
      <c r="Y28" s="54">
        <f t="shared" si="4"/>
        <v>0.75695865547105501</v>
      </c>
      <c r="Z28" s="54">
        <f t="shared" si="5"/>
        <v>0.75628277597470261</v>
      </c>
      <c r="AA28" s="54">
        <f t="shared" si="6"/>
        <v>0.67112926492335867</v>
      </c>
      <c r="AB28" s="54">
        <f t="shared" si="7"/>
        <v>0.99910711174055888</v>
      </c>
      <c r="AC28" s="178">
        <f t="shared" si="8"/>
        <v>0.88740519583882171</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1"/>
        <v>0</v>
      </c>
      <c r="M29" s="46">
        <f t="shared" si="27"/>
        <v>205484375</v>
      </c>
      <c r="N29" s="47">
        <f t="shared" si="2"/>
        <v>2.5753124333654482E-5</v>
      </c>
      <c r="O29" s="45">
        <v>0</v>
      </c>
      <c r="P29" s="45">
        <v>205484375</v>
      </c>
      <c r="Q29" s="45">
        <f t="shared" si="28"/>
        <v>0</v>
      </c>
      <c r="R29" s="45">
        <v>153813810.72999999</v>
      </c>
      <c r="S29" s="45">
        <f t="shared" si="29"/>
        <v>51670564.270000011</v>
      </c>
      <c r="T29" s="45">
        <f t="shared" si="30"/>
        <v>51670564.270000011</v>
      </c>
      <c r="U29" s="45">
        <v>153801410.72999999</v>
      </c>
      <c r="V29" s="45">
        <f t="shared" si="31"/>
        <v>12400</v>
      </c>
      <c r="W29" s="45">
        <v>135378510.72999999</v>
      </c>
      <c r="X29" s="48">
        <f t="shared" si="32"/>
        <v>18422900</v>
      </c>
      <c r="Y29" s="54">
        <f t="shared" si="4"/>
        <v>0.74854261171926084</v>
      </c>
      <c r="Z29" s="54">
        <f t="shared" si="5"/>
        <v>0.74848226649836513</v>
      </c>
      <c r="AA29" s="54">
        <f t="shared" si="6"/>
        <v>0.65882630117253438</v>
      </c>
      <c r="AB29" s="54">
        <f t="shared" si="7"/>
        <v>0.99991938305187844</v>
      </c>
      <c r="AC29" s="178">
        <f t="shared" si="8"/>
        <v>0.88021631327984629</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1"/>
        <v>0</v>
      </c>
      <c r="M30" s="46">
        <f t="shared" si="27"/>
        <v>1231955838</v>
      </c>
      <c r="N30" s="47">
        <f t="shared" si="2"/>
        <v>1.5439963194080085E-4</v>
      </c>
      <c r="O30" s="45">
        <v>0</v>
      </c>
      <c r="P30" s="45">
        <v>1231955838</v>
      </c>
      <c r="Q30" s="45">
        <f t="shared" si="28"/>
        <v>0</v>
      </c>
      <c r="R30" s="45">
        <v>932559832.94000006</v>
      </c>
      <c r="S30" s="45">
        <f t="shared" si="29"/>
        <v>299396005.05999994</v>
      </c>
      <c r="T30" s="45">
        <f t="shared" si="30"/>
        <v>299396005.05999994</v>
      </c>
      <c r="U30" s="45">
        <v>931727132.94000006</v>
      </c>
      <c r="V30" s="45">
        <f t="shared" si="31"/>
        <v>832700</v>
      </c>
      <c r="W30" s="45">
        <v>826819032.94000006</v>
      </c>
      <c r="X30" s="48">
        <f t="shared" si="32"/>
        <v>104908100</v>
      </c>
      <c r="Y30" s="54">
        <f t="shared" si="4"/>
        <v>0.75697505070794591</v>
      </c>
      <c r="Z30" s="54">
        <f t="shared" si="5"/>
        <v>0.7562991336220285</v>
      </c>
      <c r="AA30" s="54">
        <f t="shared" si="6"/>
        <v>0.67114340257706551</v>
      </c>
      <c r="AB30" s="54">
        <f t="shared" si="7"/>
        <v>0.9991070814219235</v>
      </c>
      <c r="AC30" s="178">
        <f t="shared" si="8"/>
        <v>0.88740469576219183</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1"/>
        <v>0</v>
      </c>
      <c r="M31" s="46">
        <f t="shared" si="27"/>
        <v>821306132</v>
      </c>
      <c r="N31" s="47">
        <f t="shared" si="2"/>
        <v>1.0293336869720066E-4</v>
      </c>
      <c r="O31" s="45">
        <v>0</v>
      </c>
      <c r="P31" s="45">
        <v>821306132</v>
      </c>
      <c r="Q31" s="45">
        <f t="shared" si="28"/>
        <v>0</v>
      </c>
      <c r="R31" s="45">
        <v>621715595.00999999</v>
      </c>
      <c r="S31" s="45">
        <f t="shared" si="29"/>
        <v>199590536.99000001</v>
      </c>
      <c r="T31" s="45">
        <f t="shared" si="30"/>
        <v>199590536.99000001</v>
      </c>
      <c r="U31" s="45">
        <v>621160495.00999999</v>
      </c>
      <c r="V31" s="45">
        <f t="shared" si="31"/>
        <v>555100</v>
      </c>
      <c r="W31" s="45">
        <v>551220995.00999999</v>
      </c>
      <c r="X31" s="48">
        <f t="shared" si="32"/>
        <v>69939500</v>
      </c>
      <c r="Y31" s="54">
        <f t="shared" si="4"/>
        <v>0.75698399267521843</v>
      </c>
      <c r="Z31" s="54">
        <f t="shared" si="5"/>
        <v>0.75630811801853193</v>
      </c>
      <c r="AA31" s="54">
        <f t="shared" si="6"/>
        <v>0.67115168575168993</v>
      </c>
      <c r="AB31" s="54">
        <f t="shared" si="7"/>
        <v>0.99910714802000256</v>
      </c>
      <c r="AC31" s="178">
        <f t="shared" si="8"/>
        <v>0.8874051061491377</v>
      </c>
    </row>
    <row r="32" spans="1:29" ht="48" customHeight="1" x14ac:dyDescent="0.25">
      <c r="A32" s="113" t="s">
        <v>84</v>
      </c>
      <c r="B32" s="32" t="s">
        <v>41</v>
      </c>
      <c r="C32" s="32">
        <v>20</v>
      </c>
      <c r="D32" s="32" t="s">
        <v>38</v>
      </c>
      <c r="E32" s="39" t="s">
        <v>85</v>
      </c>
      <c r="F32" s="40">
        <f t="shared" ref="F32:K32" si="33">+F33+F37+F38</f>
        <v>5485571000</v>
      </c>
      <c r="G32" s="40">
        <f t="shared" si="33"/>
        <v>0</v>
      </c>
      <c r="H32" s="40">
        <f t="shared" si="33"/>
        <v>0</v>
      </c>
      <c r="I32" s="40">
        <f t="shared" si="33"/>
        <v>0</v>
      </c>
      <c r="J32" s="40">
        <f t="shared" si="33"/>
        <v>636461133</v>
      </c>
      <c r="K32" s="40">
        <f t="shared" si="33"/>
        <v>636461133</v>
      </c>
      <c r="L32" s="59">
        <f t="shared" si="1"/>
        <v>0</v>
      </c>
      <c r="M32" s="41">
        <f>+M33+M37+M38</f>
        <v>5485571000</v>
      </c>
      <c r="N32" s="318">
        <f t="shared" si="2"/>
        <v>6.8750040972258525E-4</v>
      </c>
      <c r="O32" s="40">
        <f t="shared" ref="O32:X32" si="34">+O33+O37+O38</f>
        <v>0</v>
      </c>
      <c r="P32" s="40">
        <f t="shared" si="34"/>
        <v>5485571000</v>
      </c>
      <c r="Q32" s="40">
        <f t="shared" si="34"/>
        <v>0</v>
      </c>
      <c r="R32" s="40">
        <f t="shared" si="34"/>
        <v>3816190541.4400001</v>
      </c>
      <c r="S32" s="40">
        <f t="shared" si="34"/>
        <v>1669380458.5599999</v>
      </c>
      <c r="T32" s="40">
        <f t="shared" si="34"/>
        <v>1669380458.5599999</v>
      </c>
      <c r="U32" s="40">
        <f t="shared" si="34"/>
        <v>3816190541.4400001</v>
      </c>
      <c r="V32" s="40">
        <f t="shared" si="34"/>
        <v>0</v>
      </c>
      <c r="W32" s="40">
        <f t="shared" si="34"/>
        <v>3816190541.4400001</v>
      </c>
      <c r="X32" s="40">
        <f t="shared" si="34"/>
        <v>0</v>
      </c>
      <c r="Y32" s="176">
        <f t="shared" si="4"/>
        <v>0.69567790507861438</v>
      </c>
      <c r="Z32" s="176">
        <f t="shared" si="5"/>
        <v>0.69567790507861438</v>
      </c>
      <c r="AA32" s="176">
        <f t="shared" si="6"/>
        <v>0.69567790507861438</v>
      </c>
      <c r="AB32" s="176">
        <f t="shared" si="7"/>
        <v>1</v>
      </c>
      <c r="AC32" s="177">
        <f t="shared" si="8"/>
        <v>1</v>
      </c>
    </row>
    <row r="33" spans="1:29" s="6" customFormat="1" ht="42" customHeight="1" x14ac:dyDescent="0.25">
      <c r="A33" s="113" t="s">
        <v>86</v>
      </c>
      <c r="B33" s="32" t="s">
        <v>41</v>
      </c>
      <c r="C33" s="32">
        <v>20</v>
      </c>
      <c r="D33" s="32" t="s">
        <v>38</v>
      </c>
      <c r="E33" s="39" t="s">
        <v>87</v>
      </c>
      <c r="F33" s="40">
        <f t="shared" ref="F33:K33" si="35">+F34+F35+F36</f>
        <v>2405455726</v>
      </c>
      <c r="G33" s="40">
        <f t="shared" si="35"/>
        <v>0</v>
      </c>
      <c r="H33" s="40">
        <f t="shared" si="35"/>
        <v>0</v>
      </c>
      <c r="I33" s="40">
        <f t="shared" si="35"/>
        <v>0</v>
      </c>
      <c r="J33" s="40">
        <f t="shared" si="35"/>
        <v>622404944</v>
      </c>
      <c r="K33" s="40">
        <f t="shared" si="35"/>
        <v>0</v>
      </c>
      <c r="L33" s="59">
        <f t="shared" si="1"/>
        <v>622404944</v>
      </c>
      <c r="M33" s="41">
        <f>+M34+M35+M36</f>
        <v>3027860670</v>
      </c>
      <c r="N33" s="318">
        <f t="shared" si="2"/>
        <v>3.7947835352197638E-4</v>
      </c>
      <c r="O33" s="40">
        <f t="shared" ref="O33:X33" si="36">+O34+O35+O36</f>
        <v>0</v>
      </c>
      <c r="P33" s="40">
        <f t="shared" si="36"/>
        <v>3027860670</v>
      </c>
      <c r="Q33" s="40">
        <f t="shared" si="36"/>
        <v>0</v>
      </c>
      <c r="R33" s="40">
        <f t="shared" si="36"/>
        <v>2049760290.4400001</v>
      </c>
      <c r="S33" s="40">
        <f t="shared" si="36"/>
        <v>978100379.56000006</v>
      </c>
      <c r="T33" s="40">
        <f t="shared" si="36"/>
        <v>978100379.56000006</v>
      </c>
      <c r="U33" s="40">
        <f t="shared" si="36"/>
        <v>2049760290.4400001</v>
      </c>
      <c r="V33" s="40">
        <f t="shared" si="36"/>
        <v>0</v>
      </c>
      <c r="W33" s="40">
        <f t="shared" si="36"/>
        <v>2049760290.4400001</v>
      </c>
      <c r="X33" s="40">
        <f t="shared" si="36"/>
        <v>0</v>
      </c>
      <c r="Y33" s="176">
        <f t="shared" si="4"/>
        <v>0.67696651657356477</v>
      </c>
      <c r="Z33" s="176">
        <f t="shared" si="5"/>
        <v>0.67696651657356477</v>
      </c>
      <c r="AA33" s="176">
        <f t="shared" si="6"/>
        <v>0.67696651657356477</v>
      </c>
      <c r="AB33" s="176">
        <f t="shared" si="7"/>
        <v>1</v>
      </c>
      <c r="AC33" s="177">
        <f t="shared" si="8"/>
        <v>1</v>
      </c>
    </row>
    <row r="34" spans="1:29" ht="42" customHeight="1" x14ac:dyDescent="0.25">
      <c r="A34" s="114" t="s">
        <v>88</v>
      </c>
      <c r="B34" s="43" t="s">
        <v>41</v>
      </c>
      <c r="C34" s="43">
        <v>20</v>
      </c>
      <c r="D34" s="43" t="s">
        <v>38</v>
      </c>
      <c r="E34" s="44" t="s">
        <v>89</v>
      </c>
      <c r="F34" s="45">
        <v>1189548954</v>
      </c>
      <c r="G34" s="45">
        <v>0</v>
      </c>
      <c r="H34" s="45">
        <v>0</v>
      </c>
      <c r="I34" s="45">
        <v>0</v>
      </c>
      <c r="J34" s="45">
        <v>622404944</v>
      </c>
      <c r="K34" s="45">
        <v>0</v>
      </c>
      <c r="L34" s="45">
        <f t="shared" si="1"/>
        <v>622404944</v>
      </c>
      <c r="M34" s="46">
        <f t="shared" ref="M34:M39" si="37">+F34+L34</f>
        <v>1811953898</v>
      </c>
      <c r="N34" s="47">
        <f t="shared" si="2"/>
        <v>2.2709013287284686E-4</v>
      </c>
      <c r="O34" s="45">
        <v>0</v>
      </c>
      <c r="P34" s="45">
        <v>1811953898</v>
      </c>
      <c r="Q34" s="45">
        <f t="shared" ref="Q34:Q39" si="38">M34-P34</f>
        <v>0</v>
      </c>
      <c r="R34" s="45">
        <v>1273927092</v>
      </c>
      <c r="S34" s="45">
        <f t="shared" ref="S34:S39" si="39">+M34-R34</f>
        <v>538026806</v>
      </c>
      <c r="T34" s="45">
        <f t="shared" ref="T34:T39" si="40">P34-R34</f>
        <v>538026806</v>
      </c>
      <c r="U34" s="45">
        <v>1273927092</v>
      </c>
      <c r="V34" s="45">
        <f t="shared" ref="V34:V39" si="41">+R34-U34</f>
        <v>0</v>
      </c>
      <c r="W34" s="45">
        <v>1273927092</v>
      </c>
      <c r="X34" s="48">
        <f t="shared" ref="X34:X39" si="42">+U34-W34</f>
        <v>0</v>
      </c>
      <c r="Y34" s="54">
        <f t="shared" si="4"/>
        <v>0.70306815940854583</v>
      </c>
      <c r="Z34" s="54">
        <f t="shared" si="5"/>
        <v>0.70306815940854583</v>
      </c>
      <c r="AA34" s="54">
        <f t="shared" si="6"/>
        <v>0.70306815940854583</v>
      </c>
      <c r="AB34" s="54">
        <f t="shared" si="7"/>
        <v>1</v>
      </c>
      <c r="AC34" s="178">
        <f t="shared" si="8"/>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1"/>
        <v>0</v>
      </c>
      <c r="M35" s="46">
        <f t="shared" si="37"/>
        <v>981930367</v>
      </c>
      <c r="N35" s="47">
        <f t="shared" si="2"/>
        <v>1.230642224176022E-4</v>
      </c>
      <c r="O35" s="45">
        <v>0</v>
      </c>
      <c r="P35" s="45">
        <v>981930367</v>
      </c>
      <c r="Q35" s="45">
        <f t="shared" si="38"/>
        <v>0</v>
      </c>
      <c r="R35" s="45">
        <v>625651951.03999996</v>
      </c>
      <c r="S35" s="45">
        <f t="shared" si="39"/>
        <v>356278415.96000004</v>
      </c>
      <c r="T35" s="45">
        <f t="shared" si="40"/>
        <v>356278415.96000004</v>
      </c>
      <c r="U35" s="45">
        <v>625651951.03999996</v>
      </c>
      <c r="V35" s="45">
        <f t="shared" si="41"/>
        <v>0</v>
      </c>
      <c r="W35" s="45">
        <v>625651951.03999996</v>
      </c>
      <c r="X35" s="48">
        <f t="shared" si="42"/>
        <v>0</v>
      </c>
      <c r="Y35" s="54">
        <f t="shared" si="4"/>
        <v>0.63716529406407485</v>
      </c>
      <c r="Z35" s="54">
        <f t="shared" si="5"/>
        <v>0.63716529406407485</v>
      </c>
      <c r="AA35" s="54">
        <f t="shared" si="6"/>
        <v>0.63716529406407485</v>
      </c>
      <c r="AB35" s="54">
        <f t="shared" si="7"/>
        <v>1</v>
      </c>
      <c r="AC35" s="178">
        <f t="shared" si="8"/>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1"/>
        <v>0</v>
      </c>
      <c r="M36" s="46">
        <f t="shared" si="37"/>
        <v>233976405</v>
      </c>
      <c r="N36" s="52">
        <f t="shared" si="2"/>
        <v>2.9323998231527319E-5</v>
      </c>
      <c r="O36" s="45">
        <v>0</v>
      </c>
      <c r="P36" s="45">
        <v>233976405</v>
      </c>
      <c r="Q36" s="45">
        <f t="shared" si="38"/>
        <v>0</v>
      </c>
      <c r="R36" s="45">
        <v>150181247.40000001</v>
      </c>
      <c r="S36" s="45">
        <f t="shared" si="39"/>
        <v>83795157.599999994</v>
      </c>
      <c r="T36" s="45">
        <f t="shared" si="40"/>
        <v>83795157.599999994</v>
      </c>
      <c r="U36" s="45">
        <v>150181247.40000001</v>
      </c>
      <c r="V36" s="45">
        <f t="shared" si="41"/>
        <v>0</v>
      </c>
      <c r="W36" s="45">
        <v>150181247.40000001</v>
      </c>
      <c r="X36" s="48">
        <f t="shared" si="42"/>
        <v>0</v>
      </c>
      <c r="Y36" s="54">
        <f t="shared" si="4"/>
        <v>0.64186492394393357</v>
      </c>
      <c r="Z36" s="54">
        <f t="shared" si="5"/>
        <v>0.64186492394393357</v>
      </c>
      <c r="AA36" s="54">
        <f t="shared" si="6"/>
        <v>0.64186492394393357</v>
      </c>
      <c r="AB36" s="54">
        <f t="shared" si="7"/>
        <v>1</v>
      </c>
      <c r="AC36" s="178">
        <f t="shared" si="8"/>
        <v>1</v>
      </c>
    </row>
    <row r="37" spans="1:29" ht="42" customHeight="1" x14ac:dyDescent="0.25">
      <c r="A37" s="114" t="s">
        <v>94</v>
      </c>
      <c r="B37" s="43" t="s">
        <v>41</v>
      </c>
      <c r="C37" s="43">
        <v>20</v>
      </c>
      <c r="D37" s="43" t="s">
        <v>38</v>
      </c>
      <c r="E37" s="44" t="s">
        <v>95</v>
      </c>
      <c r="F37" s="45">
        <v>2942173082</v>
      </c>
      <c r="G37" s="45">
        <v>0</v>
      </c>
      <c r="H37" s="45">
        <v>0</v>
      </c>
      <c r="I37" s="45">
        <v>0</v>
      </c>
      <c r="J37" s="45">
        <v>0</v>
      </c>
      <c r="K37" s="45">
        <v>636461133</v>
      </c>
      <c r="L37" s="45">
        <f t="shared" si="1"/>
        <v>-636461133</v>
      </c>
      <c r="M37" s="46">
        <f t="shared" si="37"/>
        <v>2305711949</v>
      </c>
      <c r="N37" s="47">
        <f t="shared" si="2"/>
        <v>2.8897227100693084E-4</v>
      </c>
      <c r="O37" s="45">
        <v>0</v>
      </c>
      <c r="P37" s="45">
        <v>2305711949</v>
      </c>
      <c r="Q37" s="45">
        <f t="shared" si="38"/>
        <v>0</v>
      </c>
      <c r="R37" s="45">
        <v>1699897286</v>
      </c>
      <c r="S37" s="45">
        <f t="shared" si="39"/>
        <v>605814663</v>
      </c>
      <c r="T37" s="45">
        <f t="shared" si="40"/>
        <v>605814663</v>
      </c>
      <c r="U37" s="45">
        <v>1699897286</v>
      </c>
      <c r="V37" s="45">
        <f t="shared" si="41"/>
        <v>0</v>
      </c>
      <c r="W37" s="45">
        <v>1699897286</v>
      </c>
      <c r="X37" s="48">
        <f t="shared" si="42"/>
        <v>0</v>
      </c>
      <c r="Y37" s="54">
        <f t="shared" si="4"/>
        <v>0.73725483651036927</v>
      </c>
      <c r="Z37" s="54">
        <f t="shared" si="5"/>
        <v>0.73725483651036927</v>
      </c>
      <c r="AA37" s="54">
        <f t="shared" si="6"/>
        <v>0.73725483651036927</v>
      </c>
      <c r="AB37" s="54">
        <f t="shared" si="7"/>
        <v>1</v>
      </c>
      <c r="AC37" s="178">
        <f t="shared" si="8"/>
        <v>1</v>
      </c>
    </row>
    <row r="38" spans="1:29" ht="42" customHeight="1" x14ac:dyDescent="0.25">
      <c r="A38" s="114" t="s">
        <v>96</v>
      </c>
      <c r="B38" s="43" t="s">
        <v>41</v>
      </c>
      <c r="C38" s="43">
        <v>20</v>
      </c>
      <c r="D38" s="43" t="s">
        <v>38</v>
      </c>
      <c r="E38" s="44" t="s">
        <v>97</v>
      </c>
      <c r="F38" s="45">
        <v>137942192</v>
      </c>
      <c r="G38" s="45">
        <v>0</v>
      </c>
      <c r="H38" s="45">
        <v>0</v>
      </c>
      <c r="I38" s="45">
        <v>0</v>
      </c>
      <c r="J38" s="45">
        <v>14056189</v>
      </c>
      <c r="K38" s="45">
        <v>0</v>
      </c>
      <c r="L38" s="45">
        <f t="shared" si="1"/>
        <v>14056189</v>
      </c>
      <c r="M38" s="46">
        <f t="shared" si="37"/>
        <v>151998381</v>
      </c>
      <c r="N38" s="52">
        <f t="shared" si="2"/>
        <v>1.9049785193678035E-5</v>
      </c>
      <c r="O38" s="45">
        <v>0</v>
      </c>
      <c r="P38" s="45">
        <v>151998381</v>
      </c>
      <c r="Q38" s="45">
        <f t="shared" si="38"/>
        <v>0</v>
      </c>
      <c r="R38" s="45">
        <v>66532965</v>
      </c>
      <c r="S38" s="45">
        <f t="shared" si="39"/>
        <v>85465416</v>
      </c>
      <c r="T38" s="45">
        <f t="shared" si="40"/>
        <v>85465416</v>
      </c>
      <c r="U38" s="45">
        <v>66532965</v>
      </c>
      <c r="V38" s="45">
        <f t="shared" si="41"/>
        <v>0</v>
      </c>
      <c r="W38" s="45">
        <v>66532965</v>
      </c>
      <c r="X38" s="48">
        <f t="shared" si="42"/>
        <v>0</v>
      </c>
      <c r="Y38" s="54">
        <f t="shared" si="4"/>
        <v>0.43772153731032176</v>
      </c>
      <c r="Z38" s="54">
        <f t="shared" si="5"/>
        <v>0.43772153731032176</v>
      </c>
      <c r="AA38" s="54">
        <f t="shared" si="6"/>
        <v>0.43772153731032176</v>
      </c>
      <c r="AB38" s="54">
        <f t="shared" si="7"/>
        <v>1</v>
      </c>
      <c r="AC38" s="178">
        <f t="shared" si="8"/>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1"/>
        <v>0</v>
      </c>
      <c r="M39" s="41">
        <f t="shared" si="37"/>
        <v>7134940000</v>
      </c>
      <c r="N39" s="318">
        <f t="shared" si="2"/>
        <v>8.9421396119858116E-4</v>
      </c>
      <c r="O39" s="59">
        <v>7134940000</v>
      </c>
      <c r="P39" s="59">
        <v>0</v>
      </c>
      <c r="Q39" s="59">
        <f t="shared" si="38"/>
        <v>7134940000</v>
      </c>
      <c r="R39" s="60">
        <v>0</v>
      </c>
      <c r="S39" s="59">
        <f t="shared" si="39"/>
        <v>7134940000</v>
      </c>
      <c r="T39" s="59">
        <f t="shared" si="40"/>
        <v>0</v>
      </c>
      <c r="U39" s="60">
        <v>0</v>
      </c>
      <c r="V39" s="59">
        <f t="shared" si="41"/>
        <v>0</v>
      </c>
      <c r="W39" s="60">
        <v>0</v>
      </c>
      <c r="X39" s="61">
        <f t="shared" si="42"/>
        <v>0</v>
      </c>
      <c r="Y39" s="176">
        <f t="shared" si="4"/>
        <v>0</v>
      </c>
      <c r="Z39" s="176">
        <f t="shared" si="5"/>
        <v>0</v>
      </c>
      <c r="AA39" s="176">
        <f t="shared" si="6"/>
        <v>0</v>
      </c>
      <c r="AB39" s="176" t="s">
        <v>40</v>
      </c>
      <c r="AC39" s="177" t="s">
        <v>40</v>
      </c>
    </row>
    <row r="40" spans="1:29" ht="42" customHeight="1" x14ac:dyDescent="0.25">
      <c r="A40" s="113" t="s">
        <v>100</v>
      </c>
      <c r="B40" s="32" t="s">
        <v>41</v>
      </c>
      <c r="C40" s="32">
        <v>20</v>
      </c>
      <c r="D40" s="32" t="s">
        <v>38</v>
      </c>
      <c r="E40" s="39" t="s">
        <v>101</v>
      </c>
      <c r="F40" s="59">
        <f t="shared" ref="F40:K40" si="43">+F41+F50</f>
        <v>22397242000</v>
      </c>
      <c r="G40" s="59">
        <f t="shared" si="43"/>
        <v>0</v>
      </c>
      <c r="H40" s="59">
        <f t="shared" si="43"/>
        <v>0</v>
      </c>
      <c r="I40" s="59">
        <f t="shared" si="43"/>
        <v>0</v>
      </c>
      <c r="J40" s="59">
        <f t="shared" si="43"/>
        <v>6695316067.3900003</v>
      </c>
      <c r="K40" s="59">
        <f t="shared" si="43"/>
        <v>1272190975.3899999</v>
      </c>
      <c r="L40" s="59">
        <f t="shared" si="1"/>
        <v>5423125092</v>
      </c>
      <c r="M40" s="59">
        <f>+M41+M50</f>
        <v>27820367092</v>
      </c>
      <c r="N40" s="318">
        <f t="shared" si="2"/>
        <v>3.4866951452059828E-3</v>
      </c>
      <c r="O40" s="59">
        <f t="shared" ref="O40:X40" si="44">+O41+O50</f>
        <v>0</v>
      </c>
      <c r="P40" s="59">
        <f t="shared" si="44"/>
        <v>22304693150.25</v>
      </c>
      <c r="Q40" s="59">
        <f t="shared" si="44"/>
        <v>5515673941.75</v>
      </c>
      <c r="R40" s="59">
        <f t="shared" si="44"/>
        <v>21260660812.189999</v>
      </c>
      <c r="S40" s="59">
        <f t="shared" si="44"/>
        <v>6549214180.5099993</v>
      </c>
      <c r="T40" s="59">
        <f t="shared" si="44"/>
        <v>1044032338.0599996</v>
      </c>
      <c r="U40" s="59">
        <f t="shared" si="44"/>
        <v>13950811563.969997</v>
      </c>
      <c r="V40" s="59">
        <f t="shared" si="44"/>
        <v>7309849248.2200012</v>
      </c>
      <c r="W40" s="59">
        <f t="shared" si="44"/>
        <v>13529383025.029999</v>
      </c>
      <c r="X40" s="59">
        <f t="shared" si="44"/>
        <v>421428538.93999964</v>
      </c>
      <c r="Y40" s="176">
        <f t="shared" si="4"/>
        <v>0.76421208756457049</v>
      </c>
      <c r="Z40" s="176">
        <f t="shared" si="5"/>
        <v>0.50146036958590956</v>
      </c>
      <c r="AA40" s="176">
        <f t="shared" si="6"/>
        <v>0.48631216763924356</v>
      </c>
      <c r="AB40" s="176">
        <f t="shared" ref="AB40:AB45" si="45">+U40/R40</f>
        <v>0.65617958384299935</v>
      </c>
      <c r="AC40" s="177">
        <f t="shared" ref="AC40:AC45" si="46">+W40/U40</f>
        <v>0.96979182630289418</v>
      </c>
    </row>
    <row r="41" spans="1:29" ht="42" customHeight="1" x14ac:dyDescent="0.25">
      <c r="A41" s="113" t="s">
        <v>102</v>
      </c>
      <c r="B41" s="32" t="s">
        <v>41</v>
      </c>
      <c r="C41" s="32">
        <v>20</v>
      </c>
      <c r="D41" s="32" t="s">
        <v>38</v>
      </c>
      <c r="E41" s="39" t="s">
        <v>103</v>
      </c>
      <c r="F41" s="62">
        <f t="shared" ref="F41:K41" si="47">+F42</f>
        <v>128000000</v>
      </c>
      <c r="G41" s="62">
        <f t="shared" si="47"/>
        <v>0</v>
      </c>
      <c r="H41" s="62">
        <f t="shared" si="47"/>
        <v>0</v>
      </c>
      <c r="I41" s="62">
        <f t="shared" si="47"/>
        <v>0</v>
      </c>
      <c r="J41" s="62">
        <f t="shared" si="47"/>
        <v>5447645092</v>
      </c>
      <c r="K41" s="62">
        <f t="shared" si="47"/>
        <v>3048572</v>
      </c>
      <c r="L41" s="59">
        <f t="shared" si="1"/>
        <v>5444596520</v>
      </c>
      <c r="M41" s="62">
        <f>+M42</f>
        <v>5572596520</v>
      </c>
      <c r="N41" s="319">
        <f t="shared" si="2"/>
        <v>6.984072197258321E-4</v>
      </c>
      <c r="O41" s="62">
        <f t="shared" ref="O41:X41" si="48">+O42</f>
        <v>0</v>
      </c>
      <c r="P41" s="62">
        <f t="shared" si="48"/>
        <v>147471428</v>
      </c>
      <c r="Q41" s="62">
        <f t="shared" si="48"/>
        <v>5425125092</v>
      </c>
      <c r="R41" s="62">
        <f t="shared" si="48"/>
        <v>125962028.39</v>
      </c>
      <c r="S41" s="62">
        <f t="shared" si="48"/>
        <v>5446634491.6099997</v>
      </c>
      <c r="T41" s="62">
        <f t="shared" si="48"/>
        <v>21509399.609999999</v>
      </c>
      <c r="U41" s="62">
        <f t="shared" si="48"/>
        <v>125962028.39</v>
      </c>
      <c r="V41" s="62">
        <f t="shared" si="48"/>
        <v>0</v>
      </c>
      <c r="W41" s="62">
        <f t="shared" si="48"/>
        <v>125962028.39</v>
      </c>
      <c r="X41" s="62">
        <f t="shared" si="48"/>
        <v>0</v>
      </c>
      <c r="Y41" s="176">
        <f t="shared" si="4"/>
        <v>2.260383071660103E-2</v>
      </c>
      <c r="Z41" s="176">
        <f t="shared" si="5"/>
        <v>2.260383071660103E-2</v>
      </c>
      <c r="AA41" s="176">
        <f t="shared" si="6"/>
        <v>2.260383071660103E-2</v>
      </c>
      <c r="AB41" s="176">
        <f t="shared" si="45"/>
        <v>1</v>
      </c>
      <c r="AC41" s="177">
        <f t="shared" si="46"/>
        <v>1</v>
      </c>
    </row>
    <row r="42" spans="1:29" ht="42" customHeight="1" x14ac:dyDescent="0.25">
      <c r="A42" s="113" t="s">
        <v>104</v>
      </c>
      <c r="B42" s="32" t="s">
        <v>41</v>
      </c>
      <c r="C42" s="32">
        <v>20</v>
      </c>
      <c r="D42" s="32" t="s">
        <v>38</v>
      </c>
      <c r="E42" s="39" t="s">
        <v>105</v>
      </c>
      <c r="F42" s="59">
        <f>+F45+F43+F48</f>
        <v>128000000</v>
      </c>
      <c r="G42" s="59">
        <f t="shared" ref="G42:K42" si="49">+G45+G43+G48</f>
        <v>0</v>
      </c>
      <c r="H42" s="59">
        <f t="shared" si="49"/>
        <v>0</v>
      </c>
      <c r="I42" s="59">
        <f t="shared" si="49"/>
        <v>0</v>
      </c>
      <c r="J42" s="59">
        <f t="shared" si="49"/>
        <v>5447645092</v>
      </c>
      <c r="K42" s="59">
        <f t="shared" si="49"/>
        <v>3048572</v>
      </c>
      <c r="L42" s="59">
        <f t="shared" si="1"/>
        <v>5444596520</v>
      </c>
      <c r="M42" s="59">
        <f>+M45+M43+M48</f>
        <v>5572596520</v>
      </c>
      <c r="N42" s="319">
        <f t="shared" si="2"/>
        <v>6.984072197258321E-4</v>
      </c>
      <c r="O42" s="59">
        <f t="shared" ref="O42:X42" si="50">+O45+O43+O48</f>
        <v>0</v>
      </c>
      <c r="P42" s="59">
        <f t="shared" si="50"/>
        <v>147471428</v>
      </c>
      <c r="Q42" s="59">
        <f t="shared" si="50"/>
        <v>5425125092</v>
      </c>
      <c r="R42" s="59">
        <f t="shared" si="50"/>
        <v>125962028.39</v>
      </c>
      <c r="S42" s="59">
        <f t="shared" si="50"/>
        <v>5446634491.6099997</v>
      </c>
      <c r="T42" s="59">
        <f t="shared" si="50"/>
        <v>21509399.609999999</v>
      </c>
      <c r="U42" s="59">
        <f t="shared" si="50"/>
        <v>125962028.39</v>
      </c>
      <c r="V42" s="59">
        <f t="shared" si="50"/>
        <v>0</v>
      </c>
      <c r="W42" s="59">
        <f t="shared" si="50"/>
        <v>125962028.39</v>
      </c>
      <c r="X42" s="59">
        <f t="shared" si="50"/>
        <v>0</v>
      </c>
      <c r="Y42" s="176">
        <f t="shared" si="4"/>
        <v>2.260383071660103E-2</v>
      </c>
      <c r="Z42" s="176">
        <f t="shared" si="5"/>
        <v>2.260383071660103E-2</v>
      </c>
      <c r="AA42" s="176">
        <f t="shared" si="6"/>
        <v>2.260383071660103E-2</v>
      </c>
      <c r="AB42" s="176">
        <f t="shared" si="45"/>
        <v>1</v>
      </c>
      <c r="AC42" s="177">
        <f t="shared" si="46"/>
        <v>1</v>
      </c>
    </row>
    <row r="43" spans="1:29" ht="42" customHeight="1" x14ac:dyDescent="0.25">
      <c r="A43" s="113" t="s">
        <v>106</v>
      </c>
      <c r="B43" s="32" t="s">
        <v>41</v>
      </c>
      <c r="C43" s="32">
        <v>20</v>
      </c>
      <c r="D43" s="32" t="s">
        <v>38</v>
      </c>
      <c r="E43" s="39" t="s">
        <v>107</v>
      </c>
      <c r="F43" s="59">
        <f t="shared" ref="F43:K43" si="51">+F44</f>
        <v>125000000</v>
      </c>
      <c r="G43" s="59">
        <f t="shared" si="51"/>
        <v>0</v>
      </c>
      <c r="H43" s="59">
        <f t="shared" si="51"/>
        <v>0</v>
      </c>
      <c r="I43" s="59">
        <f t="shared" si="51"/>
        <v>0</v>
      </c>
      <c r="J43" s="59">
        <f t="shared" si="51"/>
        <v>20000</v>
      </c>
      <c r="K43" s="59">
        <f t="shared" si="51"/>
        <v>48572</v>
      </c>
      <c r="L43" s="59">
        <f t="shared" si="1"/>
        <v>-28572</v>
      </c>
      <c r="M43" s="59">
        <f>+M44</f>
        <v>124971428</v>
      </c>
      <c r="N43" s="319">
        <f t="shared" si="2"/>
        <v>1.5662527739339544E-5</v>
      </c>
      <c r="O43" s="59">
        <f t="shared" ref="O43:X43" si="52">+O44</f>
        <v>0</v>
      </c>
      <c r="P43" s="59">
        <f t="shared" si="52"/>
        <v>124971428</v>
      </c>
      <c r="Q43" s="59">
        <f t="shared" si="52"/>
        <v>0</v>
      </c>
      <c r="R43" s="59">
        <f t="shared" si="52"/>
        <v>124962028.39</v>
      </c>
      <c r="S43" s="59">
        <f t="shared" si="52"/>
        <v>9399.609999999404</v>
      </c>
      <c r="T43" s="59">
        <f t="shared" si="52"/>
        <v>9399.609999999404</v>
      </c>
      <c r="U43" s="59">
        <f t="shared" si="52"/>
        <v>124962028.39</v>
      </c>
      <c r="V43" s="59">
        <f t="shared" si="52"/>
        <v>0</v>
      </c>
      <c r="W43" s="59">
        <f t="shared" si="52"/>
        <v>124962028.39</v>
      </c>
      <c r="X43" s="59">
        <f t="shared" si="52"/>
        <v>0</v>
      </c>
      <c r="Y43" s="176">
        <f t="shared" si="4"/>
        <v>0.99992478592786826</v>
      </c>
      <c r="Z43" s="176">
        <f t="shared" si="5"/>
        <v>0.99992478592786826</v>
      </c>
      <c r="AA43" s="176">
        <f t="shared" si="6"/>
        <v>0.99992478592786826</v>
      </c>
      <c r="AB43" s="176">
        <f t="shared" si="45"/>
        <v>1</v>
      </c>
      <c r="AC43" s="177">
        <f t="shared" si="46"/>
        <v>1</v>
      </c>
    </row>
    <row r="44" spans="1:29" ht="42" customHeight="1" x14ac:dyDescent="0.25">
      <c r="A44" s="114" t="s">
        <v>108</v>
      </c>
      <c r="B44" s="43" t="s">
        <v>41</v>
      </c>
      <c r="C44" s="43">
        <v>20</v>
      </c>
      <c r="D44" s="43" t="s">
        <v>38</v>
      </c>
      <c r="E44" s="44" t="s">
        <v>109</v>
      </c>
      <c r="F44" s="45">
        <v>125000000</v>
      </c>
      <c r="G44" s="45">
        <v>0</v>
      </c>
      <c r="H44" s="45">
        <v>0</v>
      </c>
      <c r="I44" s="45">
        <v>0</v>
      </c>
      <c r="J44" s="45">
        <v>20000</v>
      </c>
      <c r="K44" s="45">
        <v>48572</v>
      </c>
      <c r="L44" s="45">
        <f t="shared" si="1"/>
        <v>-28572</v>
      </c>
      <c r="M44" s="46">
        <f>+F44+L44</f>
        <v>124971428</v>
      </c>
      <c r="N44" s="52">
        <f t="shared" si="2"/>
        <v>1.5662527739339544E-5</v>
      </c>
      <c r="O44" s="45">
        <v>0</v>
      </c>
      <c r="P44" s="45">
        <v>124971428</v>
      </c>
      <c r="Q44" s="45">
        <f>M44-P44</f>
        <v>0</v>
      </c>
      <c r="R44" s="45">
        <v>124962028.39</v>
      </c>
      <c r="S44" s="45">
        <f>+M44-R44</f>
        <v>9399.609999999404</v>
      </c>
      <c r="T44" s="45">
        <f>P44-R44</f>
        <v>9399.609999999404</v>
      </c>
      <c r="U44" s="45">
        <v>124962028.39</v>
      </c>
      <c r="V44" s="45">
        <f>+R44-U44</f>
        <v>0</v>
      </c>
      <c r="W44" s="45">
        <v>124962028.39</v>
      </c>
      <c r="X44" s="48">
        <f>+U44-W44</f>
        <v>0</v>
      </c>
      <c r="Y44" s="54">
        <f t="shared" si="4"/>
        <v>0.99992478592786826</v>
      </c>
      <c r="Z44" s="54">
        <f t="shared" si="5"/>
        <v>0.99992478592786826</v>
      </c>
      <c r="AA44" s="54">
        <f t="shared" si="6"/>
        <v>0.99992478592786826</v>
      </c>
      <c r="AB44" s="54">
        <f t="shared" si="45"/>
        <v>1</v>
      </c>
      <c r="AC44" s="178">
        <f t="shared" si="46"/>
        <v>1</v>
      </c>
    </row>
    <row r="45" spans="1:29" ht="42" customHeight="1" x14ac:dyDescent="0.25">
      <c r="A45" s="113" t="s">
        <v>110</v>
      </c>
      <c r="B45" s="32" t="s">
        <v>41</v>
      </c>
      <c r="C45" s="32">
        <v>20</v>
      </c>
      <c r="D45" s="32" t="s">
        <v>38</v>
      </c>
      <c r="E45" s="39" t="s">
        <v>111</v>
      </c>
      <c r="F45" s="59">
        <f t="shared" ref="F45:K45" si="53">+F46+F47</f>
        <v>3000000</v>
      </c>
      <c r="G45" s="59">
        <f t="shared" si="53"/>
        <v>0</v>
      </c>
      <c r="H45" s="59">
        <f t="shared" si="53"/>
        <v>0</v>
      </c>
      <c r="I45" s="59">
        <f t="shared" si="53"/>
        <v>0</v>
      </c>
      <c r="J45" s="59">
        <f t="shared" si="53"/>
        <v>24500000</v>
      </c>
      <c r="K45" s="59">
        <f t="shared" si="53"/>
        <v>3000000</v>
      </c>
      <c r="L45" s="59">
        <f t="shared" si="1"/>
        <v>21500000</v>
      </c>
      <c r="M45" s="59">
        <f>+M46+M47</f>
        <v>24500000</v>
      </c>
      <c r="N45" s="320">
        <f t="shared" si="2"/>
        <v>3.0705572926142674E-6</v>
      </c>
      <c r="O45" s="59">
        <f t="shared" ref="O45:X45" si="54">+O46+O47</f>
        <v>0</v>
      </c>
      <c r="P45" s="59">
        <f t="shared" si="54"/>
        <v>22500000</v>
      </c>
      <c r="Q45" s="59">
        <f t="shared" si="54"/>
        <v>2000000</v>
      </c>
      <c r="R45" s="59">
        <f t="shared" si="54"/>
        <v>1000000</v>
      </c>
      <c r="S45" s="59">
        <f t="shared" si="54"/>
        <v>23500000</v>
      </c>
      <c r="T45" s="59">
        <f t="shared" si="54"/>
        <v>21500000</v>
      </c>
      <c r="U45" s="59">
        <f t="shared" si="54"/>
        <v>1000000</v>
      </c>
      <c r="V45" s="59">
        <f t="shared" si="54"/>
        <v>0</v>
      </c>
      <c r="W45" s="59">
        <f t="shared" si="54"/>
        <v>1000000</v>
      </c>
      <c r="X45" s="59">
        <f t="shared" si="54"/>
        <v>0</v>
      </c>
      <c r="Y45" s="176">
        <f t="shared" si="4"/>
        <v>4.0816326530612242E-2</v>
      </c>
      <c r="Z45" s="176">
        <f t="shared" si="5"/>
        <v>4.0816326530612242E-2</v>
      </c>
      <c r="AA45" s="176">
        <f t="shared" si="6"/>
        <v>4.0816326530612242E-2</v>
      </c>
      <c r="AB45" s="176">
        <f t="shared" si="45"/>
        <v>1</v>
      </c>
      <c r="AC45" s="177">
        <f t="shared" si="46"/>
        <v>1</v>
      </c>
    </row>
    <row r="46" spans="1:29" ht="42" customHeight="1" x14ac:dyDescent="0.25">
      <c r="A46" s="114" t="s">
        <v>367</v>
      </c>
      <c r="B46" s="43" t="s">
        <v>41</v>
      </c>
      <c r="C46" s="43">
        <v>20</v>
      </c>
      <c r="D46" s="43" t="s">
        <v>38</v>
      </c>
      <c r="E46" s="44" t="s">
        <v>368</v>
      </c>
      <c r="F46" s="45">
        <v>0</v>
      </c>
      <c r="G46" s="45">
        <v>0</v>
      </c>
      <c r="H46" s="45">
        <v>0</v>
      </c>
      <c r="I46" s="45">
        <v>0</v>
      </c>
      <c r="J46" s="45">
        <f>21500000+3000000</f>
        <v>24500000</v>
      </c>
      <c r="K46" s="45">
        <v>3000000</v>
      </c>
      <c r="L46" s="45">
        <f t="shared" si="1"/>
        <v>21500000</v>
      </c>
      <c r="M46" s="46">
        <f>+F46+L46</f>
        <v>21500000</v>
      </c>
      <c r="N46" s="50">
        <f t="shared" si="2"/>
        <v>2.6945706853553772E-6</v>
      </c>
      <c r="O46" s="45">
        <v>0</v>
      </c>
      <c r="P46" s="45">
        <v>21500000</v>
      </c>
      <c r="Q46" s="45">
        <f>M46-P46</f>
        <v>0</v>
      </c>
      <c r="R46" s="45">
        <v>0</v>
      </c>
      <c r="S46" s="45">
        <f>+M46-R46</f>
        <v>21500000</v>
      </c>
      <c r="T46" s="45">
        <f>P46-R46</f>
        <v>21500000</v>
      </c>
      <c r="U46" s="45">
        <v>0</v>
      </c>
      <c r="V46" s="45">
        <f>+R46-U46</f>
        <v>0</v>
      </c>
      <c r="W46" s="45">
        <v>0</v>
      </c>
      <c r="X46" s="48">
        <f>+U46-W46</f>
        <v>0</v>
      </c>
      <c r="Y46" s="54">
        <f t="shared" si="4"/>
        <v>0</v>
      </c>
      <c r="Z46" s="54">
        <f t="shared" si="5"/>
        <v>0</v>
      </c>
      <c r="AA46" s="54">
        <f t="shared" si="6"/>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0</v>
      </c>
      <c r="L47" s="45">
        <f t="shared" si="1"/>
        <v>0</v>
      </c>
      <c r="M47" s="46">
        <f>+F47+L47</f>
        <v>3000000</v>
      </c>
      <c r="N47" s="50">
        <f t="shared" si="2"/>
        <v>3.7598660725888984E-7</v>
      </c>
      <c r="O47" s="45">
        <v>0</v>
      </c>
      <c r="P47" s="45">
        <v>1000000</v>
      </c>
      <c r="Q47" s="45">
        <f>M47-P47</f>
        <v>2000000</v>
      </c>
      <c r="R47" s="45">
        <v>1000000</v>
      </c>
      <c r="S47" s="45">
        <f>+M47-R47</f>
        <v>2000000</v>
      </c>
      <c r="T47" s="45">
        <f>P47-R47</f>
        <v>0</v>
      </c>
      <c r="U47" s="45">
        <v>1000000</v>
      </c>
      <c r="V47" s="45">
        <f>+R47-U47</f>
        <v>0</v>
      </c>
      <c r="W47" s="45">
        <v>1000000</v>
      </c>
      <c r="X47" s="48">
        <f>+U47-W47</f>
        <v>0</v>
      </c>
      <c r="Y47" s="54">
        <f t="shared" si="4"/>
        <v>0.33333333333333331</v>
      </c>
      <c r="Z47" s="54">
        <f t="shared" si="5"/>
        <v>0.33333333333333331</v>
      </c>
      <c r="AA47" s="54">
        <f t="shared" si="6"/>
        <v>0.33333333333333331</v>
      </c>
      <c r="AB47" s="54">
        <f t="shared" ref="AB47:AB69" si="55">+U47/R47</f>
        <v>1</v>
      </c>
      <c r="AC47" s="178">
        <f t="shared" ref="AC47:AC58" si="56">+W47/U47</f>
        <v>1</v>
      </c>
    </row>
    <row r="48" spans="1:29" ht="42" customHeight="1" x14ac:dyDescent="0.25">
      <c r="A48" s="113" t="s">
        <v>668</v>
      </c>
      <c r="B48" s="32" t="s">
        <v>41</v>
      </c>
      <c r="C48" s="32">
        <v>20</v>
      </c>
      <c r="D48" s="32" t="s">
        <v>38</v>
      </c>
      <c r="E48" s="39" t="s">
        <v>669</v>
      </c>
      <c r="F48" s="59">
        <f t="shared" ref="F48:K48" si="57">+F49</f>
        <v>0</v>
      </c>
      <c r="G48" s="59">
        <f t="shared" si="57"/>
        <v>0</v>
      </c>
      <c r="H48" s="59">
        <f t="shared" si="57"/>
        <v>0</v>
      </c>
      <c r="I48" s="59">
        <f t="shared" si="57"/>
        <v>0</v>
      </c>
      <c r="J48" s="59">
        <f t="shared" si="57"/>
        <v>5423125092</v>
      </c>
      <c r="K48" s="59">
        <f t="shared" si="57"/>
        <v>0</v>
      </c>
      <c r="L48" s="59">
        <f>+G48-H48-I48+J48-K48</f>
        <v>5423125092</v>
      </c>
      <c r="M48" s="59">
        <f>+M49</f>
        <v>5423125092</v>
      </c>
      <c r="N48" s="320">
        <f t="shared" si="2"/>
        <v>6.7967413469387835E-4</v>
      </c>
      <c r="O48" s="59">
        <f t="shared" ref="O48:X48" si="58">+O49</f>
        <v>0</v>
      </c>
      <c r="P48" s="59">
        <f t="shared" si="58"/>
        <v>0</v>
      </c>
      <c r="Q48" s="59">
        <f t="shared" si="58"/>
        <v>5423125092</v>
      </c>
      <c r="R48" s="59">
        <f t="shared" si="58"/>
        <v>0</v>
      </c>
      <c r="S48" s="59">
        <f t="shared" si="58"/>
        <v>5423125092</v>
      </c>
      <c r="T48" s="59">
        <f t="shared" si="58"/>
        <v>0</v>
      </c>
      <c r="U48" s="59">
        <f t="shared" si="58"/>
        <v>0</v>
      </c>
      <c r="V48" s="59">
        <f t="shared" si="58"/>
        <v>0</v>
      </c>
      <c r="W48" s="59">
        <f t="shared" si="58"/>
        <v>0</v>
      </c>
      <c r="X48" s="59">
        <f t="shared" si="58"/>
        <v>0</v>
      </c>
      <c r="Y48" s="176">
        <f t="shared" si="4"/>
        <v>0</v>
      </c>
      <c r="Z48" s="176">
        <f t="shared" si="5"/>
        <v>0</v>
      </c>
      <c r="AA48" s="176">
        <f t="shared" si="6"/>
        <v>0</v>
      </c>
      <c r="AB48" s="176" t="s">
        <v>40</v>
      </c>
      <c r="AC48" s="177" t="s">
        <v>40</v>
      </c>
    </row>
    <row r="49" spans="1:29" ht="42" customHeight="1" x14ac:dyDescent="0.25">
      <c r="A49" s="114" t="s">
        <v>670</v>
      </c>
      <c r="B49" s="43" t="s">
        <v>41</v>
      </c>
      <c r="C49" s="43">
        <v>20</v>
      </c>
      <c r="D49" s="43" t="s">
        <v>38</v>
      </c>
      <c r="E49" s="44" t="s">
        <v>671</v>
      </c>
      <c r="F49" s="45">
        <v>0</v>
      </c>
      <c r="G49" s="45">
        <v>0</v>
      </c>
      <c r="H49" s="45">
        <v>0</v>
      </c>
      <c r="I49" s="45">
        <v>0</v>
      </c>
      <c r="J49" s="45">
        <v>5423125092</v>
      </c>
      <c r="K49" s="45">
        <v>0</v>
      </c>
      <c r="L49" s="45">
        <f>+G49-H49-I49+J49-K49</f>
        <v>5423125092</v>
      </c>
      <c r="M49" s="46">
        <f>+F49+L49</f>
        <v>5423125092</v>
      </c>
      <c r="N49" s="47">
        <f t="shared" si="2"/>
        <v>6.7967413469387835E-4</v>
      </c>
      <c r="O49" s="45">
        <v>0</v>
      </c>
      <c r="P49" s="45">
        <v>0</v>
      </c>
      <c r="Q49" s="45">
        <f>M49-P49</f>
        <v>5423125092</v>
      </c>
      <c r="R49" s="45">
        <v>0</v>
      </c>
      <c r="S49" s="45">
        <f>+M49-R49</f>
        <v>5423125092</v>
      </c>
      <c r="T49" s="45">
        <f>P49-R49</f>
        <v>0</v>
      </c>
      <c r="U49" s="45">
        <v>0</v>
      </c>
      <c r="V49" s="45">
        <f>+R49-U49</f>
        <v>0</v>
      </c>
      <c r="W49" s="45">
        <v>0</v>
      </c>
      <c r="X49" s="48">
        <f>+U49-W49</f>
        <v>0</v>
      </c>
      <c r="Y49" s="54">
        <f t="shared" si="4"/>
        <v>0</v>
      </c>
      <c r="Z49" s="54">
        <f t="shared" si="5"/>
        <v>0</v>
      </c>
      <c r="AA49" s="54">
        <f t="shared" si="6"/>
        <v>0</v>
      </c>
      <c r="AB49" s="54" t="s">
        <v>40</v>
      </c>
      <c r="AC49" s="178" t="s">
        <v>40</v>
      </c>
    </row>
    <row r="50" spans="1:29" ht="42" customHeight="1" x14ac:dyDescent="0.25">
      <c r="A50" s="113" t="s">
        <v>114</v>
      </c>
      <c r="B50" s="32" t="s">
        <v>41</v>
      </c>
      <c r="C50" s="32">
        <v>20</v>
      </c>
      <c r="D50" s="32" t="s">
        <v>38</v>
      </c>
      <c r="E50" s="39" t="s">
        <v>115</v>
      </c>
      <c r="F50" s="62">
        <f t="shared" ref="F50:K50" si="59">+F51+F71</f>
        <v>22269242000</v>
      </c>
      <c r="G50" s="62">
        <f t="shared" si="59"/>
        <v>0</v>
      </c>
      <c r="H50" s="62">
        <f t="shared" si="59"/>
        <v>0</v>
      </c>
      <c r="I50" s="62">
        <f t="shared" si="59"/>
        <v>0</v>
      </c>
      <c r="J50" s="62">
        <f t="shared" si="59"/>
        <v>1247670975.3900001</v>
      </c>
      <c r="K50" s="62">
        <f t="shared" si="59"/>
        <v>1269142403.3899999</v>
      </c>
      <c r="L50" s="59">
        <f t="shared" si="1"/>
        <v>-21471427.999999762</v>
      </c>
      <c r="M50" s="62">
        <f>+M51+M71</f>
        <v>22247770572</v>
      </c>
      <c r="N50" s="319">
        <f t="shared" si="2"/>
        <v>2.7882879254801504E-3</v>
      </c>
      <c r="O50" s="62">
        <f t="shared" ref="O50:X50" si="60">+O51+O71</f>
        <v>0</v>
      </c>
      <c r="P50" s="62">
        <f t="shared" si="60"/>
        <v>22157221722.25</v>
      </c>
      <c r="Q50" s="62">
        <f t="shared" si="60"/>
        <v>90548849.75000006</v>
      </c>
      <c r="R50" s="62">
        <f t="shared" si="60"/>
        <v>21134698783.799999</v>
      </c>
      <c r="S50" s="62">
        <f t="shared" si="60"/>
        <v>1102579688.8999996</v>
      </c>
      <c r="T50" s="62">
        <f t="shared" si="60"/>
        <v>1022522938.4499996</v>
      </c>
      <c r="U50" s="62">
        <f t="shared" si="60"/>
        <v>13824849535.579998</v>
      </c>
      <c r="V50" s="62">
        <f t="shared" si="60"/>
        <v>7309849248.2200012</v>
      </c>
      <c r="W50" s="62">
        <f t="shared" si="60"/>
        <v>13403420996.639999</v>
      </c>
      <c r="X50" s="62">
        <f t="shared" si="60"/>
        <v>421428538.93999964</v>
      </c>
      <c r="Y50" s="176">
        <f t="shared" si="4"/>
        <v>0.94996928862612151</v>
      </c>
      <c r="Z50" s="176">
        <f t="shared" si="5"/>
        <v>0.6214038162088612</v>
      </c>
      <c r="AA50" s="176">
        <f t="shared" si="6"/>
        <v>0.60246130969675293</v>
      </c>
      <c r="AB50" s="176">
        <f t="shared" si="55"/>
        <v>0.65413042679259337</v>
      </c>
      <c r="AC50" s="177">
        <f t="shared" si="56"/>
        <v>0.96951659127606427</v>
      </c>
    </row>
    <row r="51" spans="1:29" ht="42" customHeight="1" x14ac:dyDescent="0.25">
      <c r="A51" s="113" t="s">
        <v>116</v>
      </c>
      <c r="B51" s="32" t="s">
        <v>41</v>
      </c>
      <c r="C51" s="32">
        <v>20</v>
      </c>
      <c r="D51" s="32" t="s">
        <v>38</v>
      </c>
      <c r="E51" s="39" t="s">
        <v>117</v>
      </c>
      <c r="F51" s="59">
        <f t="shared" ref="F51:K51" si="61">+F52+F56+F64</f>
        <v>533560629</v>
      </c>
      <c r="G51" s="59">
        <f t="shared" si="61"/>
        <v>0</v>
      </c>
      <c r="H51" s="59">
        <f t="shared" si="61"/>
        <v>0</v>
      </c>
      <c r="I51" s="59">
        <f t="shared" si="61"/>
        <v>0</v>
      </c>
      <c r="J51" s="59">
        <f t="shared" si="61"/>
        <v>170951757.15000001</v>
      </c>
      <c r="K51" s="59">
        <f t="shared" si="61"/>
        <v>144771295.34999999</v>
      </c>
      <c r="L51" s="59">
        <f t="shared" si="1"/>
        <v>26180461.800000012</v>
      </c>
      <c r="M51" s="59">
        <f>+M52+M56+M64</f>
        <v>559741090.79999995</v>
      </c>
      <c r="N51" s="319">
        <f t="shared" si="2"/>
        <v>7.0151717891094064E-5</v>
      </c>
      <c r="O51" s="59">
        <f t="shared" ref="O51:X51" si="62">+O52+O56+O64</f>
        <v>0</v>
      </c>
      <c r="P51" s="59">
        <f t="shared" si="62"/>
        <v>542400795.36000001</v>
      </c>
      <c r="Q51" s="59">
        <f t="shared" si="62"/>
        <v>17340295.439999998</v>
      </c>
      <c r="R51" s="59">
        <f t="shared" si="62"/>
        <v>280643532.81</v>
      </c>
      <c r="S51" s="59">
        <f t="shared" si="62"/>
        <v>279097557.99000001</v>
      </c>
      <c r="T51" s="59">
        <f t="shared" si="62"/>
        <v>261757262.55000001</v>
      </c>
      <c r="U51" s="59">
        <f t="shared" si="62"/>
        <v>170839780.93000001</v>
      </c>
      <c r="V51" s="59">
        <f t="shared" si="62"/>
        <v>109803751.88</v>
      </c>
      <c r="W51" s="59">
        <f t="shared" si="62"/>
        <v>170668418.93000001</v>
      </c>
      <c r="X51" s="59">
        <f t="shared" si="62"/>
        <v>171362</v>
      </c>
      <c r="Y51" s="176">
        <f t="shared" si="4"/>
        <v>0.50138097313687524</v>
      </c>
      <c r="Z51" s="176">
        <f t="shared" si="5"/>
        <v>0.30521214850571415</v>
      </c>
      <c r="AA51" s="176">
        <f t="shared" si="6"/>
        <v>0.30490600339180962</v>
      </c>
      <c r="AB51" s="176">
        <f t="shared" si="55"/>
        <v>0.60874298160172169</v>
      </c>
      <c r="AC51" s="177">
        <f t="shared" si="56"/>
        <v>0.99899694322325183</v>
      </c>
    </row>
    <row r="52" spans="1:29" ht="66" customHeight="1" x14ac:dyDescent="0.25">
      <c r="A52" s="113" t="s">
        <v>118</v>
      </c>
      <c r="B52" s="32" t="s">
        <v>41</v>
      </c>
      <c r="C52" s="32">
        <v>20</v>
      </c>
      <c r="D52" s="32" t="s">
        <v>38</v>
      </c>
      <c r="E52" s="39" t="s">
        <v>119</v>
      </c>
      <c r="F52" s="59">
        <f t="shared" ref="F52:K52" si="63">+F53+F54+F55</f>
        <v>231500000</v>
      </c>
      <c r="G52" s="59">
        <f t="shared" si="63"/>
        <v>0</v>
      </c>
      <c r="H52" s="59">
        <f t="shared" si="63"/>
        <v>0</v>
      </c>
      <c r="I52" s="59">
        <f t="shared" si="63"/>
        <v>0</v>
      </c>
      <c r="J52" s="59">
        <f t="shared" si="63"/>
        <v>32150530</v>
      </c>
      <c r="K52" s="59">
        <f t="shared" si="63"/>
        <v>30331613.02</v>
      </c>
      <c r="L52" s="59">
        <f t="shared" si="1"/>
        <v>1818916.9800000004</v>
      </c>
      <c r="M52" s="59">
        <f>+M53+M54+M55</f>
        <v>233318916.98000002</v>
      </c>
      <c r="N52" s="319">
        <f t="shared" si="2"/>
        <v>2.9241596001542932E-5</v>
      </c>
      <c r="O52" s="59">
        <f t="shared" ref="O52:X52" si="64">+O53+O54+O55</f>
        <v>0</v>
      </c>
      <c r="P52" s="59">
        <f t="shared" si="64"/>
        <v>227389498.18000001</v>
      </c>
      <c r="Q52" s="59">
        <f t="shared" si="64"/>
        <v>5929418.799999997</v>
      </c>
      <c r="R52" s="59">
        <f t="shared" si="64"/>
        <v>76789052.299999997</v>
      </c>
      <c r="S52" s="59">
        <f t="shared" si="64"/>
        <v>156529864.68000001</v>
      </c>
      <c r="T52" s="59">
        <f t="shared" si="64"/>
        <v>150600445.88</v>
      </c>
      <c r="U52" s="59">
        <f t="shared" si="64"/>
        <v>55378488.300000004</v>
      </c>
      <c r="V52" s="59">
        <f t="shared" si="64"/>
        <v>21410564</v>
      </c>
      <c r="W52" s="59">
        <f t="shared" si="64"/>
        <v>55378488.300000004</v>
      </c>
      <c r="X52" s="59">
        <f t="shared" si="64"/>
        <v>0</v>
      </c>
      <c r="Y52" s="176">
        <f t="shared" si="4"/>
        <v>0.32911627267060528</v>
      </c>
      <c r="Z52" s="176">
        <f t="shared" si="5"/>
        <v>0.23735104301357193</v>
      </c>
      <c r="AA52" s="176">
        <f t="shared" si="6"/>
        <v>0.23735104301357193</v>
      </c>
      <c r="AB52" s="176">
        <f t="shared" si="55"/>
        <v>0.72117686885425991</v>
      </c>
      <c r="AC52" s="177">
        <f t="shared" si="56"/>
        <v>1</v>
      </c>
    </row>
    <row r="53" spans="1:29" ht="66" customHeight="1" x14ac:dyDescent="0.25">
      <c r="A53" s="114" t="s">
        <v>120</v>
      </c>
      <c r="B53" s="43" t="s">
        <v>41</v>
      </c>
      <c r="C53" s="43">
        <v>20</v>
      </c>
      <c r="D53" s="43" t="s">
        <v>38</v>
      </c>
      <c r="E53" s="44" t="s">
        <v>121</v>
      </c>
      <c r="F53" s="45">
        <v>101000000</v>
      </c>
      <c r="G53" s="45">
        <v>0</v>
      </c>
      <c r="H53" s="45">
        <v>0</v>
      </c>
      <c r="I53" s="45">
        <v>0</v>
      </c>
      <c r="J53" s="45">
        <v>0</v>
      </c>
      <c r="K53" s="45">
        <v>22391613.02</v>
      </c>
      <c r="L53" s="45">
        <f t="shared" si="1"/>
        <v>-22391613.02</v>
      </c>
      <c r="M53" s="46">
        <f>+F53+L53</f>
        <v>78608386.980000004</v>
      </c>
      <c r="N53" s="52">
        <f t="shared" si="2"/>
        <v>9.8519002409013638E-6</v>
      </c>
      <c r="O53" s="45">
        <v>0</v>
      </c>
      <c r="P53" s="45">
        <v>73678968.180000007</v>
      </c>
      <c r="Q53" s="45">
        <f>M53-P53</f>
        <v>4929418.799999997</v>
      </c>
      <c r="R53" s="45">
        <v>73677179.170000002</v>
      </c>
      <c r="S53" s="45">
        <f>+M53-R53</f>
        <v>4931207.8100000024</v>
      </c>
      <c r="T53" s="45">
        <f>P53-R53</f>
        <v>1789.0100000053644</v>
      </c>
      <c r="U53" s="45">
        <v>52875895.170000002</v>
      </c>
      <c r="V53" s="45">
        <f>+R53-U53</f>
        <v>20801284</v>
      </c>
      <c r="W53" s="45">
        <v>52875895.170000002</v>
      </c>
      <c r="X53" s="48">
        <f>+U53-W53</f>
        <v>0</v>
      </c>
      <c r="Y53" s="54">
        <f t="shared" si="4"/>
        <v>0.93726868086919746</v>
      </c>
      <c r="Z53" s="54">
        <f t="shared" si="5"/>
        <v>0.67264953780889802</v>
      </c>
      <c r="AA53" s="54">
        <f t="shared" si="6"/>
        <v>0.67264953780889802</v>
      </c>
      <c r="AB53" s="54">
        <f t="shared" si="55"/>
        <v>0.71766991849669104</v>
      </c>
      <c r="AC53" s="178">
        <f t="shared" si="56"/>
        <v>1</v>
      </c>
    </row>
    <row r="54" spans="1:29" ht="42" customHeight="1" x14ac:dyDescent="0.25">
      <c r="A54" s="114" t="s">
        <v>122</v>
      </c>
      <c r="B54" s="43" t="s">
        <v>41</v>
      </c>
      <c r="C54" s="43">
        <v>20</v>
      </c>
      <c r="D54" s="43" t="s">
        <v>38</v>
      </c>
      <c r="E54" s="44" t="s">
        <v>123</v>
      </c>
      <c r="F54" s="45">
        <v>2500000</v>
      </c>
      <c r="G54" s="45">
        <v>0</v>
      </c>
      <c r="H54" s="45">
        <v>0</v>
      </c>
      <c r="I54" s="45">
        <v>0</v>
      </c>
      <c r="J54" s="45">
        <f>1609280+606000</f>
        <v>2215280</v>
      </c>
      <c r="K54" s="45">
        <v>0</v>
      </c>
      <c r="L54" s="45">
        <f t="shared" si="1"/>
        <v>2215280</v>
      </c>
      <c r="M54" s="46">
        <f>+F54+L54</f>
        <v>4715280</v>
      </c>
      <c r="N54" s="50">
        <f t="shared" si="2"/>
        <v>5.9096070982523278E-7</v>
      </c>
      <c r="O54" s="45">
        <v>0</v>
      </c>
      <c r="P54" s="45">
        <v>3715280</v>
      </c>
      <c r="Q54" s="45">
        <f>M54-P54</f>
        <v>1000000</v>
      </c>
      <c r="R54" s="45">
        <v>3108856.13</v>
      </c>
      <c r="S54" s="45">
        <f>+M54-R54</f>
        <v>1606423.87</v>
      </c>
      <c r="T54" s="45">
        <f>P54-R54</f>
        <v>606423.87000000011</v>
      </c>
      <c r="U54" s="45">
        <v>2499576.13</v>
      </c>
      <c r="V54" s="45">
        <f>+R54-U54</f>
        <v>609280</v>
      </c>
      <c r="W54" s="45">
        <v>2499576.13</v>
      </c>
      <c r="X54" s="48">
        <f>+U54-W54</f>
        <v>0</v>
      </c>
      <c r="Y54" s="54">
        <f t="shared" si="4"/>
        <v>0.65931527502078346</v>
      </c>
      <c r="Z54" s="54">
        <f t="shared" si="5"/>
        <v>0.53010131529834914</v>
      </c>
      <c r="AA54" s="54">
        <f t="shared" si="6"/>
        <v>0.53010131529834914</v>
      </c>
      <c r="AB54" s="54">
        <f t="shared" si="55"/>
        <v>0.8040179491998557</v>
      </c>
      <c r="AC54" s="178">
        <f t="shared" si="56"/>
        <v>1</v>
      </c>
    </row>
    <row r="55" spans="1:29" ht="42" customHeight="1" x14ac:dyDescent="0.25">
      <c r="A55" s="114" t="s">
        <v>124</v>
      </c>
      <c r="B55" s="43" t="s">
        <v>41</v>
      </c>
      <c r="C55" s="43">
        <v>20</v>
      </c>
      <c r="D55" s="43" t="s">
        <v>38</v>
      </c>
      <c r="E55" s="44" t="s">
        <v>125</v>
      </c>
      <c r="F55" s="45">
        <v>128000000</v>
      </c>
      <c r="G55" s="45">
        <v>0</v>
      </c>
      <c r="H55" s="45">
        <v>0</v>
      </c>
      <c r="I55" s="45">
        <v>0</v>
      </c>
      <c r="J55" s="45">
        <v>29935250</v>
      </c>
      <c r="K55" s="45">
        <f>4000000+3940000</f>
        <v>7940000</v>
      </c>
      <c r="L55" s="45">
        <f t="shared" si="1"/>
        <v>21995250</v>
      </c>
      <c r="M55" s="46">
        <f>+F55+L55</f>
        <v>149995250</v>
      </c>
      <c r="N55" s="52">
        <f t="shared" si="2"/>
        <v>1.8798735050816335E-5</v>
      </c>
      <c r="O55" s="45">
        <v>0</v>
      </c>
      <c r="P55" s="45">
        <v>149995250</v>
      </c>
      <c r="Q55" s="45">
        <f>M55-P55</f>
        <v>0</v>
      </c>
      <c r="R55" s="45">
        <v>3017</v>
      </c>
      <c r="S55" s="45">
        <f>+M55-R55</f>
        <v>149992233</v>
      </c>
      <c r="T55" s="45">
        <f>P55-R55</f>
        <v>149992233</v>
      </c>
      <c r="U55" s="45">
        <v>3017</v>
      </c>
      <c r="V55" s="45">
        <f>+R55-U55</f>
        <v>0</v>
      </c>
      <c r="W55" s="45">
        <v>3017</v>
      </c>
      <c r="X55" s="48">
        <f>+U55-W55</f>
        <v>0</v>
      </c>
      <c r="Y55" s="182">
        <f t="shared" si="4"/>
        <v>2.0113970275725398E-5</v>
      </c>
      <c r="Z55" s="182">
        <f t="shared" si="5"/>
        <v>2.0113970275725398E-5</v>
      </c>
      <c r="AA55" s="182">
        <f t="shared" si="6"/>
        <v>2.0113970275725398E-5</v>
      </c>
      <c r="AB55" s="54">
        <f t="shared" si="55"/>
        <v>1</v>
      </c>
      <c r="AC55" s="178">
        <f t="shared" si="56"/>
        <v>1</v>
      </c>
    </row>
    <row r="56" spans="1:29" ht="67.5" customHeight="1" x14ac:dyDescent="0.25">
      <c r="A56" s="180" t="s">
        <v>126</v>
      </c>
      <c r="B56" s="32" t="s">
        <v>41</v>
      </c>
      <c r="C56" s="32">
        <v>20</v>
      </c>
      <c r="D56" s="32" t="s">
        <v>38</v>
      </c>
      <c r="E56" s="39" t="s">
        <v>127</v>
      </c>
      <c r="F56" s="59">
        <f t="shared" ref="F56:K56" si="65">SUM(F57:F63)</f>
        <v>281060629</v>
      </c>
      <c r="G56" s="59">
        <f t="shared" si="65"/>
        <v>0</v>
      </c>
      <c r="H56" s="59">
        <f t="shared" si="65"/>
        <v>0</v>
      </c>
      <c r="I56" s="59">
        <f t="shared" si="65"/>
        <v>0</v>
      </c>
      <c r="J56" s="59">
        <f t="shared" si="65"/>
        <v>82445162.150000006</v>
      </c>
      <c r="K56" s="59">
        <f t="shared" si="65"/>
        <v>95162579.010000005</v>
      </c>
      <c r="L56" s="59">
        <f t="shared" si="1"/>
        <v>-12717416.859999999</v>
      </c>
      <c r="M56" s="59">
        <f>SUM(M57:M63)</f>
        <v>268343212.14000002</v>
      </c>
      <c r="N56" s="319">
        <f t="shared" si="2"/>
        <v>3.3631151304490384E-5</v>
      </c>
      <c r="O56" s="59">
        <f t="shared" ref="O56:X56" si="66">SUM(O57:O63)</f>
        <v>0</v>
      </c>
      <c r="P56" s="59">
        <f t="shared" si="66"/>
        <v>261551041.58000001</v>
      </c>
      <c r="Q56" s="59">
        <f t="shared" si="66"/>
        <v>6792170.5599999987</v>
      </c>
      <c r="R56" s="59">
        <f t="shared" si="66"/>
        <v>158863387.27000001</v>
      </c>
      <c r="S56" s="59">
        <f t="shared" si="66"/>
        <v>109479824.87</v>
      </c>
      <c r="T56" s="59">
        <f t="shared" si="66"/>
        <v>102687654.31000002</v>
      </c>
      <c r="U56" s="59">
        <f t="shared" si="66"/>
        <v>95025179.390000001</v>
      </c>
      <c r="V56" s="59">
        <f t="shared" si="66"/>
        <v>63838207.879999995</v>
      </c>
      <c r="W56" s="59">
        <f t="shared" si="66"/>
        <v>94853817.390000001</v>
      </c>
      <c r="X56" s="59">
        <f t="shared" si="66"/>
        <v>171362</v>
      </c>
      <c r="Y56" s="176">
        <f t="shared" si="4"/>
        <v>0.59201567277624223</v>
      </c>
      <c r="Z56" s="176">
        <f t="shared" si="5"/>
        <v>0.35411806630839415</v>
      </c>
      <c r="AA56" s="176">
        <f t="shared" si="6"/>
        <v>0.35347947366938748</v>
      </c>
      <c r="AB56" s="176">
        <f t="shared" si="55"/>
        <v>0.5981565735376001</v>
      </c>
      <c r="AC56" s="177">
        <f t="shared" si="56"/>
        <v>0.99819666744014557</v>
      </c>
    </row>
    <row r="57" spans="1:29" ht="70.5" customHeight="1" x14ac:dyDescent="0.25">
      <c r="A57" s="181" t="s">
        <v>128</v>
      </c>
      <c r="B57" s="43" t="s">
        <v>41</v>
      </c>
      <c r="C57" s="43">
        <v>20</v>
      </c>
      <c r="D57" s="43" t="s">
        <v>38</v>
      </c>
      <c r="E57" s="44" t="s">
        <v>129</v>
      </c>
      <c r="F57" s="45">
        <v>120811603</v>
      </c>
      <c r="G57" s="45">
        <v>0</v>
      </c>
      <c r="H57" s="45">
        <v>0</v>
      </c>
      <c r="I57" s="45">
        <v>0</v>
      </c>
      <c r="J57" s="45">
        <f>430000+36181250.15</f>
        <v>36611250.149999999</v>
      </c>
      <c r="K57" s="45">
        <f>10400000+55712272</f>
        <v>66112272</v>
      </c>
      <c r="L57" s="45">
        <f t="shared" si="1"/>
        <v>-29501021.850000001</v>
      </c>
      <c r="M57" s="46">
        <f t="shared" ref="M57:M63" si="67">+F57+L57</f>
        <v>91310581.150000006</v>
      </c>
      <c r="N57" s="52">
        <f t="shared" si="2"/>
        <v>1.1443851871142015E-5</v>
      </c>
      <c r="O57" s="45">
        <v>0</v>
      </c>
      <c r="P57" s="45">
        <v>89310581.150000006</v>
      </c>
      <c r="Q57" s="45">
        <f t="shared" ref="Q57:Q63" si="68">M57-P57</f>
        <v>2000000</v>
      </c>
      <c r="R57" s="45">
        <v>14576051.15</v>
      </c>
      <c r="S57" s="45">
        <f t="shared" ref="S57:S63" si="69">+M57-R57</f>
        <v>76734530</v>
      </c>
      <c r="T57" s="45">
        <f t="shared" ref="T57:T63" si="70">P57-R57</f>
        <v>74734530</v>
      </c>
      <c r="U57" s="45">
        <v>11656311.15</v>
      </c>
      <c r="V57" s="45">
        <f t="shared" ref="V57:V63" si="71">+R57-U57</f>
        <v>2919740</v>
      </c>
      <c r="W57" s="45">
        <v>11656311.15</v>
      </c>
      <c r="X57" s="48">
        <f t="shared" ref="X57:X63" si="72">+U57-W57</f>
        <v>0</v>
      </c>
      <c r="Y57" s="54">
        <f t="shared" si="4"/>
        <v>0.15963156697092162</v>
      </c>
      <c r="Z57" s="54">
        <f t="shared" si="5"/>
        <v>0.12765564519682174</v>
      </c>
      <c r="AA57" s="54">
        <f t="shared" si="6"/>
        <v>0.12765564519682174</v>
      </c>
      <c r="AB57" s="54">
        <f t="shared" si="55"/>
        <v>0.79968923201809705</v>
      </c>
      <c r="AC57" s="178">
        <f t="shared" si="56"/>
        <v>1</v>
      </c>
    </row>
    <row r="58" spans="1:29" ht="70.5" customHeight="1" x14ac:dyDescent="0.25">
      <c r="A58" s="181" t="s">
        <v>130</v>
      </c>
      <c r="B58" s="43" t="s">
        <v>41</v>
      </c>
      <c r="C58" s="43">
        <v>20</v>
      </c>
      <c r="D58" s="43" t="s">
        <v>38</v>
      </c>
      <c r="E58" s="44" t="s">
        <v>131</v>
      </c>
      <c r="F58" s="45">
        <v>70953204</v>
      </c>
      <c r="G58" s="45">
        <v>0</v>
      </c>
      <c r="H58" s="45">
        <v>0</v>
      </c>
      <c r="I58" s="45">
        <v>0</v>
      </c>
      <c r="J58" s="45">
        <v>0</v>
      </c>
      <c r="K58" s="45">
        <f>8169217.01</f>
        <v>8169217.0099999998</v>
      </c>
      <c r="L58" s="45">
        <f t="shared" si="1"/>
        <v>-8169217.0099999998</v>
      </c>
      <c r="M58" s="46">
        <f t="shared" si="67"/>
        <v>62783986.990000002</v>
      </c>
      <c r="N58" s="52">
        <f t="shared" si="2"/>
        <v>7.8686460861854604E-6</v>
      </c>
      <c r="O58" s="45">
        <v>0</v>
      </c>
      <c r="P58" s="45">
        <v>60355247.700000003</v>
      </c>
      <c r="Q58" s="45">
        <f t="shared" si="68"/>
        <v>2428739.2899999991</v>
      </c>
      <c r="R58" s="45">
        <v>60352459.549999997</v>
      </c>
      <c r="S58" s="45">
        <f t="shared" si="69"/>
        <v>2431527.4400000051</v>
      </c>
      <c r="T58" s="45">
        <f t="shared" si="70"/>
        <v>2788.1500000059605</v>
      </c>
      <c r="U58" s="45">
        <v>52431319.670000002</v>
      </c>
      <c r="V58" s="45">
        <f t="shared" si="71"/>
        <v>7921139.8799999952</v>
      </c>
      <c r="W58" s="45">
        <v>52259957.670000002</v>
      </c>
      <c r="X58" s="48">
        <f t="shared" si="72"/>
        <v>171362</v>
      </c>
      <c r="Y58" s="54">
        <f t="shared" si="4"/>
        <v>0.96127153504304708</v>
      </c>
      <c r="Z58" s="54">
        <f t="shared" si="5"/>
        <v>0.83510656432747832</v>
      </c>
      <c r="AA58" s="54">
        <f t="shared" si="6"/>
        <v>0.83237717410848366</v>
      </c>
      <c r="AB58" s="54">
        <f t="shared" si="55"/>
        <v>0.86875199554315441</v>
      </c>
      <c r="AC58" s="178">
        <f t="shared" si="56"/>
        <v>0.9967316863073723</v>
      </c>
    </row>
    <row r="59" spans="1:29" ht="70.5" customHeight="1" x14ac:dyDescent="0.25">
      <c r="A59" s="181" t="s">
        <v>373</v>
      </c>
      <c r="B59" s="43" t="s">
        <v>41</v>
      </c>
      <c r="C59" s="43">
        <v>20</v>
      </c>
      <c r="D59" s="43" t="s">
        <v>38</v>
      </c>
      <c r="E59" s="44" t="s">
        <v>374</v>
      </c>
      <c r="F59" s="45">
        <v>0</v>
      </c>
      <c r="G59" s="45">
        <v>0</v>
      </c>
      <c r="H59" s="45">
        <v>0</v>
      </c>
      <c r="I59" s="45">
        <v>0</v>
      </c>
      <c r="J59" s="45">
        <v>140280</v>
      </c>
      <c r="K59" s="45">
        <v>0</v>
      </c>
      <c r="L59" s="45">
        <f t="shared" si="1"/>
        <v>140280</v>
      </c>
      <c r="M59" s="46">
        <f t="shared" si="67"/>
        <v>140280</v>
      </c>
      <c r="N59" s="52">
        <f t="shared" si="2"/>
        <v>1.7581133755425689E-8</v>
      </c>
      <c r="O59" s="45">
        <v>0</v>
      </c>
      <c r="P59" s="45">
        <v>140280</v>
      </c>
      <c r="Q59" s="45">
        <f t="shared" si="68"/>
        <v>0</v>
      </c>
      <c r="R59" s="45">
        <v>140280</v>
      </c>
      <c r="S59" s="45">
        <f t="shared" si="69"/>
        <v>0</v>
      </c>
      <c r="T59" s="45">
        <f t="shared" si="70"/>
        <v>0</v>
      </c>
      <c r="U59" s="45">
        <v>0</v>
      </c>
      <c r="V59" s="45">
        <f t="shared" si="71"/>
        <v>140280</v>
      </c>
      <c r="W59" s="45">
        <v>0</v>
      </c>
      <c r="X59" s="48">
        <f t="shared" si="72"/>
        <v>0</v>
      </c>
      <c r="Y59" s="54">
        <f t="shared" si="4"/>
        <v>1</v>
      </c>
      <c r="Z59" s="54">
        <f t="shared" si="5"/>
        <v>0</v>
      </c>
      <c r="AA59" s="54">
        <f t="shared" si="6"/>
        <v>0</v>
      </c>
      <c r="AB59" s="54">
        <f t="shared" si="55"/>
        <v>0</v>
      </c>
      <c r="AC59" s="178" t="s">
        <v>40</v>
      </c>
    </row>
    <row r="60" spans="1:29" ht="70.5" customHeight="1" x14ac:dyDescent="0.25">
      <c r="A60" s="181" t="s">
        <v>132</v>
      </c>
      <c r="B60" s="43" t="s">
        <v>41</v>
      </c>
      <c r="C60" s="43">
        <v>20</v>
      </c>
      <c r="D60" s="43" t="s">
        <v>38</v>
      </c>
      <c r="E60" s="44" t="s">
        <v>133</v>
      </c>
      <c r="F60" s="45">
        <v>6525046</v>
      </c>
      <c r="G60" s="45">
        <v>0</v>
      </c>
      <c r="H60" s="45">
        <v>0</v>
      </c>
      <c r="I60" s="45">
        <v>0</v>
      </c>
      <c r="J60" s="45">
        <f>8458533+3500000+10000000</f>
        <v>21958533</v>
      </c>
      <c r="K60" s="45">
        <v>9216500</v>
      </c>
      <c r="L60" s="45">
        <f t="shared" si="1"/>
        <v>12742033</v>
      </c>
      <c r="M60" s="46">
        <f t="shared" si="67"/>
        <v>19267079</v>
      </c>
      <c r="N60" s="51">
        <f t="shared" si="2"/>
        <v>2.4147212216663347E-6</v>
      </c>
      <c r="O60" s="45">
        <v>0</v>
      </c>
      <c r="P60" s="45">
        <v>18403647.73</v>
      </c>
      <c r="Q60" s="45">
        <f t="shared" si="68"/>
        <v>863431.26999999955</v>
      </c>
      <c r="R60" s="45">
        <v>15618310.77</v>
      </c>
      <c r="S60" s="45">
        <f t="shared" si="69"/>
        <v>3648768.2300000004</v>
      </c>
      <c r="T60" s="45">
        <f t="shared" si="70"/>
        <v>2785336.9600000009</v>
      </c>
      <c r="U60" s="45">
        <v>4661777.7699999996</v>
      </c>
      <c r="V60" s="45">
        <f t="shared" si="71"/>
        <v>10956533</v>
      </c>
      <c r="W60" s="45">
        <v>4661777.7699999996</v>
      </c>
      <c r="X60" s="48">
        <f t="shared" si="72"/>
        <v>0</v>
      </c>
      <c r="Y60" s="54">
        <f t="shared" si="4"/>
        <v>0.81062161887642648</v>
      </c>
      <c r="Z60" s="54">
        <f t="shared" si="5"/>
        <v>0.2419556057251854</v>
      </c>
      <c r="AA60" s="54">
        <f t="shared" si="6"/>
        <v>0.2419556057251854</v>
      </c>
      <c r="AB60" s="54">
        <f t="shared" si="55"/>
        <v>0.29848156043574486</v>
      </c>
      <c r="AC60" s="178">
        <f t="shared" ref="AC60:AC65" si="73">+W60/U60</f>
        <v>1</v>
      </c>
    </row>
    <row r="61" spans="1:29" ht="42" customHeight="1" x14ac:dyDescent="0.25">
      <c r="A61" s="181" t="s">
        <v>134</v>
      </c>
      <c r="B61" s="43" t="s">
        <v>41</v>
      </c>
      <c r="C61" s="43">
        <v>20</v>
      </c>
      <c r="D61" s="43" t="s">
        <v>38</v>
      </c>
      <c r="E61" s="44" t="s">
        <v>135</v>
      </c>
      <c r="F61" s="45">
        <v>45441533</v>
      </c>
      <c r="G61" s="45">
        <v>0</v>
      </c>
      <c r="H61" s="45">
        <v>0</v>
      </c>
      <c r="I61" s="45">
        <v>0</v>
      </c>
      <c r="J61" s="45">
        <v>7357946</v>
      </c>
      <c r="K61" s="45">
        <v>4545702</v>
      </c>
      <c r="L61" s="45">
        <f t="shared" si="1"/>
        <v>2812244</v>
      </c>
      <c r="M61" s="46">
        <f t="shared" si="67"/>
        <v>48253777</v>
      </c>
      <c r="N61" s="51">
        <f t="shared" si="2"/>
        <v>6.0475913005523507E-6</v>
      </c>
      <c r="O61" s="45">
        <v>0</v>
      </c>
      <c r="P61" s="45">
        <v>48253777</v>
      </c>
      <c r="Q61" s="45">
        <f t="shared" si="68"/>
        <v>0</v>
      </c>
      <c r="R61" s="45">
        <v>35894450.689999998</v>
      </c>
      <c r="S61" s="45">
        <f t="shared" si="69"/>
        <v>12359326.310000002</v>
      </c>
      <c r="T61" s="45">
        <f t="shared" si="70"/>
        <v>12359326.310000002</v>
      </c>
      <c r="U61" s="45">
        <v>11591766.689999999</v>
      </c>
      <c r="V61" s="45">
        <f t="shared" si="71"/>
        <v>24302684</v>
      </c>
      <c r="W61" s="45">
        <v>11591766.689999999</v>
      </c>
      <c r="X61" s="48">
        <f t="shared" si="72"/>
        <v>0</v>
      </c>
      <c r="Y61" s="54">
        <f t="shared" si="4"/>
        <v>0.74386820932172826</v>
      </c>
      <c r="Z61" s="54">
        <f t="shared" si="5"/>
        <v>0.24022506445454</v>
      </c>
      <c r="AA61" s="54">
        <f t="shared" si="6"/>
        <v>0.24022506445454</v>
      </c>
      <c r="AB61" s="54">
        <f t="shared" si="55"/>
        <v>0.32294035616010702</v>
      </c>
      <c r="AC61" s="178">
        <f t="shared" si="73"/>
        <v>1</v>
      </c>
    </row>
    <row r="62" spans="1:29" ht="42" customHeight="1" x14ac:dyDescent="0.25">
      <c r="A62" s="181" t="s">
        <v>136</v>
      </c>
      <c r="B62" s="43" t="s">
        <v>41</v>
      </c>
      <c r="C62" s="43">
        <v>20</v>
      </c>
      <c r="D62" s="43" t="s">
        <v>38</v>
      </c>
      <c r="E62" s="44" t="s">
        <v>137</v>
      </c>
      <c r="F62" s="45">
        <v>1000000</v>
      </c>
      <c r="G62" s="45">
        <v>0</v>
      </c>
      <c r="H62" s="45">
        <v>0</v>
      </c>
      <c r="I62" s="45">
        <v>0</v>
      </c>
      <c r="J62" s="45">
        <f>12577153+3000000</f>
        <v>15577153</v>
      </c>
      <c r="K62" s="45">
        <v>3000000</v>
      </c>
      <c r="L62" s="45">
        <f t="shared" si="1"/>
        <v>12577153</v>
      </c>
      <c r="M62" s="46">
        <f t="shared" si="67"/>
        <v>13577153</v>
      </c>
      <c r="N62" s="50">
        <f t="shared" si="2"/>
        <v>1.7016092309016195E-6</v>
      </c>
      <c r="O62" s="45">
        <v>0</v>
      </c>
      <c r="P62" s="45">
        <v>13577153</v>
      </c>
      <c r="Q62" s="45">
        <f t="shared" si="68"/>
        <v>0</v>
      </c>
      <c r="R62" s="45">
        <v>13575683.74</v>
      </c>
      <c r="S62" s="45">
        <f t="shared" si="69"/>
        <v>1469.2599999997765</v>
      </c>
      <c r="T62" s="45">
        <f t="shared" si="70"/>
        <v>1469.2599999997765</v>
      </c>
      <c r="U62" s="45">
        <v>353965.74</v>
      </c>
      <c r="V62" s="45">
        <f t="shared" si="71"/>
        <v>13221718</v>
      </c>
      <c r="W62" s="45">
        <v>353965.74</v>
      </c>
      <c r="X62" s="48">
        <f t="shared" si="72"/>
        <v>0</v>
      </c>
      <c r="Y62" s="54">
        <f t="shared" si="4"/>
        <v>0.99989178438218973</v>
      </c>
      <c r="Z62" s="54">
        <f t="shared" si="5"/>
        <v>2.6070689488436934E-2</v>
      </c>
      <c r="AA62" s="54">
        <f t="shared" si="6"/>
        <v>2.6070689488436934E-2</v>
      </c>
      <c r="AB62" s="54">
        <f t="shared" si="55"/>
        <v>2.6073511049543644E-2</v>
      </c>
      <c r="AC62" s="178">
        <f t="shared" si="73"/>
        <v>1</v>
      </c>
    </row>
    <row r="63" spans="1:29" ht="42" customHeight="1" x14ac:dyDescent="0.25">
      <c r="A63" s="181" t="s">
        <v>138</v>
      </c>
      <c r="B63" s="43" t="s">
        <v>41</v>
      </c>
      <c r="C63" s="43">
        <v>20</v>
      </c>
      <c r="D63" s="43" t="s">
        <v>38</v>
      </c>
      <c r="E63" s="44" t="s">
        <v>139</v>
      </c>
      <c r="F63" s="45">
        <v>36329243</v>
      </c>
      <c r="G63" s="45">
        <v>0</v>
      </c>
      <c r="H63" s="45">
        <v>0</v>
      </c>
      <c r="I63" s="45">
        <v>0</v>
      </c>
      <c r="J63" s="45">
        <v>800000</v>
      </c>
      <c r="K63" s="45">
        <v>4118888</v>
      </c>
      <c r="L63" s="45">
        <f t="shared" si="1"/>
        <v>-3318888</v>
      </c>
      <c r="M63" s="46">
        <f t="shared" si="67"/>
        <v>33010355</v>
      </c>
      <c r="N63" s="51">
        <f t="shared" si="2"/>
        <v>4.1371504602871775E-6</v>
      </c>
      <c r="O63" s="45">
        <v>0</v>
      </c>
      <c r="P63" s="45">
        <v>31510355</v>
      </c>
      <c r="Q63" s="45">
        <f t="shared" si="68"/>
        <v>1500000</v>
      </c>
      <c r="R63" s="45">
        <v>18706151.370000001</v>
      </c>
      <c r="S63" s="45">
        <f t="shared" si="69"/>
        <v>14304203.629999999</v>
      </c>
      <c r="T63" s="45">
        <f t="shared" si="70"/>
        <v>12804203.629999999</v>
      </c>
      <c r="U63" s="45">
        <v>14330038.369999999</v>
      </c>
      <c r="V63" s="45">
        <f t="shared" si="71"/>
        <v>4376113.0000000019</v>
      </c>
      <c r="W63" s="45">
        <v>14330038.369999999</v>
      </c>
      <c r="X63" s="48">
        <f t="shared" si="72"/>
        <v>0</v>
      </c>
      <c r="Y63" s="54">
        <f t="shared" si="4"/>
        <v>0.5666752559916427</v>
      </c>
      <c r="Z63" s="54">
        <f t="shared" si="5"/>
        <v>0.43410736933910582</v>
      </c>
      <c r="AA63" s="54">
        <f t="shared" si="6"/>
        <v>0.43410736933910582</v>
      </c>
      <c r="AB63" s="54">
        <f t="shared" si="55"/>
        <v>0.76606021658639012</v>
      </c>
      <c r="AC63" s="178">
        <f t="shared" si="73"/>
        <v>1</v>
      </c>
    </row>
    <row r="64" spans="1:29" ht="42" customHeight="1" x14ac:dyDescent="0.25">
      <c r="A64" s="113" t="s">
        <v>140</v>
      </c>
      <c r="B64" s="32" t="s">
        <v>41</v>
      </c>
      <c r="C64" s="32">
        <v>20</v>
      </c>
      <c r="D64" s="32" t="s">
        <v>38</v>
      </c>
      <c r="E64" s="39" t="s">
        <v>141</v>
      </c>
      <c r="F64" s="59">
        <f t="shared" ref="F64:K64" si="74">+F67+F68+F69+F65+F66+F70</f>
        <v>21000000</v>
      </c>
      <c r="G64" s="59">
        <f t="shared" si="74"/>
        <v>0</v>
      </c>
      <c r="H64" s="59">
        <f t="shared" si="74"/>
        <v>0</v>
      </c>
      <c r="I64" s="59">
        <f t="shared" si="74"/>
        <v>0</v>
      </c>
      <c r="J64" s="59">
        <f t="shared" si="74"/>
        <v>56356065</v>
      </c>
      <c r="K64" s="59">
        <f t="shared" si="74"/>
        <v>19277103.32</v>
      </c>
      <c r="L64" s="59">
        <f t="shared" si="1"/>
        <v>37078961.68</v>
      </c>
      <c r="M64" s="59">
        <f>+M67+M68+M69+M65+M66+M70</f>
        <v>58078961.68</v>
      </c>
      <c r="N64" s="322">
        <f t="shared" si="2"/>
        <v>7.2789705850607581E-6</v>
      </c>
      <c r="O64" s="59">
        <f t="shared" ref="O64:X64" si="75">+O67+O68+O69+O65+O66+O70</f>
        <v>0</v>
      </c>
      <c r="P64" s="59">
        <f t="shared" si="75"/>
        <v>53460255.599999994</v>
      </c>
      <c r="Q64" s="59">
        <f t="shared" si="75"/>
        <v>4618706.080000001</v>
      </c>
      <c r="R64" s="59">
        <f t="shared" si="75"/>
        <v>44991093.239999995</v>
      </c>
      <c r="S64" s="59">
        <f t="shared" si="75"/>
        <v>13087868.440000003</v>
      </c>
      <c r="T64" s="59">
        <f t="shared" si="75"/>
        <v>8469162.3600000031</v>
      </c>
      <c r="U64" s="59">
        <f t="shared" si="75"/>
        <v>20436113.240000002</v>
      </c>
      <c r="V64" s="59">
        <f t="shared" si="75"/>
        <v>24554979.999999996</v>
      </c>
      <c r="W64" s="59">
        <f t="shared" si="75"/>
        <v>20436113.240000002</v>
      </c>
      <c r="X64" s="59">
        <f t="shared" si="75"/>
        <v>0</v>
      </c>
      <c r="Y64" s="176">
        <f t="shared" si="4"/>
        <v>0.77465388392942069</v>
      </c>
      <c r="Z64" s="176">
        <f t="shared" si="5"/>
        <v>0.3518677443408455</v>
      </c>
      <c r="AA64" s="176">
        <f t="shared" si="6"/>
        <v>0.3518677443408455</v>
      </c>
      <c r="AB64" s="176">
        <f t="shared" si="55"/>
        <v>0.45422575377277064</v>
      </c>
      <c r="AC64" s="177">
        <f t="shared" si="73"/>
        <v>1</v>
      </c>
    </row>
    <row r="65" spans="1:29" ht="42" customHeight="1" x14ac:dyDescent="0.25">
      <c r="A65" s="114" t="s">
        <v>377</v>
      </c>
      <c r="B65" s="43" t="s">
        <v>41</v>
      </c>
      <c r="C65" s="43">
        <v>20</v>
      </c>
      <c r="D65" s="43" t="s">
        <v>38</v>
      </c>
      <c r="E65" s="44" t="s">
        <v>378</v>
      </c>
      <c r="F65" s="45">
        <v>0</v>
      </c>
      <c r="G65" s="45">
        <v>0</v>
      </c>
      <c r="H65" s="45">
        <v>0</v>
      </c>
      <c r="I65" s="45">
        <v>0</v>
      </c>
      <c r="J65" s="45">
        <f>10400000+7104359+8200000+190054</f>
        <v>25894413</v>
      </c>
      <c r="K65" s="45">
        <v>0</v>
      </c>
      <c r="L65" s="45">
        <f t="shared" si="1"/>
        <v>25894413</v>
      </c>
      <c r="M65" s="46">
        <f t="shared" ref="M65:M70" si="76">+F65+L65</f>
        <v>25894413</v>
      </c>
      <c r="N65" s="51">
        <f t="shared" si="2"/>
        <v>3.2453174969434973E-6</v>
      </c>
      <c r="O65" s="45">
        <v>0</v>
      </c>
      <c r="P65" s="45">
        <v>25047545.43</v>
      </c>
      <c r="Q65" s="45">
        <f t="shared" ref="Q65:Q70" si="77">M65-P65</f>
        <v>846867.5700000003</v>
      </c>
      <c r="R65" s="45">
        <v>22003206.559999999</v>
      </c>
      <c r="S65" s="45">
        <f t="shared" ref="S65:S70" si="78">+M65-R65</f>
        <v>3891206.4400000013</v>
      </c>
      <c r="T65" s="45">
        <f t="shared" ref="T65:T70" si="79">P65-R65</f>
        <v>3044338.870000001</v>
      </c>
      <c r="U65" s="45">
        <v>14434346.560000001</v>
      </c>
      <c r="V65" s="45">
        <f t="shared" ref="V65:V70" si="80">+R65-U65</f>
        <v>7568859.9999999981</v>
      </c>
      <c r="W65" s="45">
        <v>14434346.560000001</v>
      </c>
      <c r="X65" s="48">
        <f t="shared" ref="X65:X70" si="81">+U65-W65</f>
        <v>0</v>
      </c>
      <c r="Y65" s="54">
        <f t="shared" si="4"/>
        <v>0.84972795328474904</v>
      </c>
      <c r="Z65" s="54">
        <f t="shared" si="5"/>
        <v>0.5574309238058418</v>
      </c>
      <c r="AA65" s="54">
        <f t="shared" si="6"/>
        <v>0.5574309238058418</v>
      </c>
      <c r="AB65" s="54">
        <f t="shared" si="55"/>
        <v>0.65601104641904529</v>
      </c>
      <c r="AC65" s="178">
        <f t="shared" si="73"/>
        <v>1</v>
      </c>
    </row>
    <row r="66" spans="1:29" ht="42" customHeight="1" x14ac:dyDescent="0.25">
      <c r="A66" s="114" t="s">
        <v>633</v>
      </c>
      <c r="B66" s="43" t="s">
        <v>41</v>
      </c>
      <c r="C66" s="43">
        <v>20</v>
      </c>
      <c r="D66" s="43" t="s">
        <v>38</v>
      </c>
      <c r="E66" s="44" t="s">
        <v>634</v>
      </c>
      <c r="F66" s="45">
        <v>0</v>
      </c>
      <c r="G66" s="45">
        <v>0</v>
      </c>
      <c r="H66" s="45">
        <v>0</v>
      </c>
      <c r="I66" s="45">
        <v>0</v>
      </c>
      <c r="J66" s="45">
        <v>1052790</v>
      </c>
      <c r="K66" s="45">
        <v>0</v>
      </c>
      <c r="L66" s="45">
        <f t="shared" si="1"/>
        <v>1052790</v>
      </c>
      <c r="M66" s="46">
        <f t="shared" si="76"/>
        <v>1052790</v>
      </c>
      <c r="N66" s="50">
        <f t="shared" si="2"/>
        <v>1.3194498008536222E-7</v>
      </c>
      <c r="O66" s="45">
        <v>0</v>
      </c>
      <c r="P66" s="45">
        <v>1052790</v>
      </c>
      <c r="Q66" s="45">
        <f t="shared" si="77"/>
        <v>0</v>
      </c>
      <c r="R66" s="45">
        <v>1052790</v>
      </c>
      <c r="S66" s="45">
        <f t="shared" si="78"/>
        <v>0</v>
      </c>
      <c r="T66" s="45">
        <f t="shared" si="79"/>
        <v>0</v>
      </c>
      <c r="U66" s="45">
        <v>0</v>
      </c>
      <c r="V66" s="45">
        <f t="shared" si="80"/>
        <v>1052790</v>
      </c>
      <c r="W66" s="45">
        <v>0</v>
      </c>
      <c r="X66" s="48">
        <f t="shared" si="81"/>
        <v>0</v>
      </c>
      <c r="Y66" s="54">
        <f t="shared" si="4"/>
        <v>1</v>
      </c>
      <c r="Z66" s="54">
        <f t="shared" si="5"/>
        <v>0</v>
      </c>
      <c r="AA66" s="54">
        <f t="shared" si="6"/>
        <v>0</v>
      </c>
      <c r="AB66" s="54">
        <f t="shared" si="55"/>
        <v>0</v>
      </c>
      <c r="AC66" s="178" t="s">
        <v>40</v>
      </c>
    </row>
    <row r="67" spans="1:29" ht="42" customHeight="1" x14ac:dyDescent="0.25">
      <c r="A67" s="114" t="s">
        <v>142</v>
      </c>
      <c r="B67" s="43" t="s">
        <v>41</v>
      </c>
      <c r="C67" s="43">
        <v>20</v>
      </c>
      <c r="D67" s="43" t="s">
        <v>38</v>
      </c>
      <c r="E67" s="44" t="s">
        <v>143</v>
      </c>
      <c r="F67" s="45">
        <v>5000000</v>
      </c>
      <c r="G67" s="45">
        <v>0</v>
      </c>
      <c r="H67" s="45">
        <v>0</v>
      </c>
      <c r="I67" s="45">
        <v>0</v>
      </c>
      <c r="J67" s="45">
        <v>0</v>
      </c>
      <c r="K67" s="45">
        <f>4794708+203292</f>
        <v>4998000</v>
      </c>
      <c r="L67" s="45">
        <f t="shared" si="1"/>
        <v>-4998000</v>
      </c>
      <c r="M67" s="46">
        <f t="shared" si="76"/>
        <v>2000</v>
      </c>
      <c r="N67" s="369">
        <f t="shared" si="2"/>
        <v>2.5065773817259327E-10</v>
      </c>
      <c r="O67" s="45">
        <v>0</v>
      </c>
      <c r="P67" s="45">
        <v>2000</v>
      </c>
      <c r="Q67" s="45">
        <f t="shared" si="77"/>
        <v>0</v>
      </c>
      <c r="R67" s="45">
        <v>819.43</v>
      </c>
      <c r="S67" s="45">
        <f t="shared" si="78"/>
        <v>1180.5700000000002</v>
      </c>
      <c r="T67" s="45">
        <f t="shared" si="79"/>
        <v>1180.5700000000002</v>
      </c>
      <c r="U67" s="45">
        <v>819.43</v>
      </c>
      <c r="V67" s="45">
        <f t="shared" si="80"/>
        <v>0</v>
      </c>
      <c r="W67" s="45">
        <v>819.43</v>
      </c>
      <c r="X67" s="48">
        <f t="shared" si="81"/>
        <v>0</v>
      </c>
      <c r="Y67" s="54">
        <f t="shared" si="4"/>
        <v>0.409715</v>
      </c>
      <c r="Z67" s="54">
        <f t="shared" si="5"/>
        <v>0.409715</v>
      </c>
      <c r="AA67" s="54">
        <f t="shared" si="6"/>
        <v>0.409715</v>
      </c>
      <c r="AB67" s="54">
        <f t="shared" si="55"/>
        <v>1</v>
      </c>
      <c r="AC67" s="178">
        <f>+W67/U67</f>
        <v>1</v>
      </c>
    </row>
    <row r="68" spans="1:29" ht="42" customHeight="1" x14ac:dyDescent="0.25">
      <c r="A68" s="114" t="s">
        <v>144</v>
      </c>
      <c r="B68" s="43" t="s">
        <v>41</v>
      </c>
      <c r="C68" s="43">
        <v>20</v>
      </c>
      <c r="D68" s="43" t="s">
        <v>38</v>
      </c>
      <c r="E68" s="44" t="s">
        <v>145</v>
      </c>
      <c r="F68" s="45">
        <v>3000000</v>
      </c>
      <c r="G68" s="45">
        <v>0</v>
      </c>
      <c r="H68" s="45">
        <v>0</v>
      </c>
      <c r="I68" s="45">
        <v>0</v>
      </c>
      <c r="J68" s="45">
        <f>14486362+11000000+60500</f>
        <v>25546862</v>
      </c>
      <c r="K68" s="45">
        <v>6386597.6399999997</v>
      </c>
      <c r="L68" s="45">
        <f t="shared" si="1"/>
        <v>19160264.359999999</v>
      </c>
      <c r="M68" s="46">
        <f t="shared" si="76"/>
        <v>22160264.359999999</v>
      </c>
      <c r="N68" s="51">
        <f t="shared" si="2"/>
        <v>2.7773208708921647E-6</v>
      </c>
      <c r="O68" s="45">
        <v>0</v>
      </c>
      <c r="P68" s="45">
        <v>20013031.129999999</v>
      </c>
      <c r="Q68" s="45">
        <f t="shared" si="77"/>
        <v>2147233.2300000004</v>
      </c>
      <c r="R68" s="45">
        <v>18451517.239999998</v>
      </c>
      <c r="S68" s="45">
        <f t="shared" si="78"/>
        <v>3708747.120000001</v>
      </c>
      <c r="T68" s="45">
        <f t="shared" si="79"/>
        <v>1561513.8900000006</v>
      </c>
      <c r="U68" s="45">
        <v>2518187.2400000002</v>
      </c>
      <c r="V68" s="45">
        <f t="shared" si="80"/>
        <v>15933329.999999998</v>
      </c>
      <c r="W68" s="45">
        <v>2518187.2400000002</v>
      </c>
      <c r="X68" s="48">
        <f t="shared" si="81"/>
        <v>0</v>
      </c>
      <c r="Y68" s="54">
        <f t="shared" si="4"/>
        <v>0.83263976188414024</v>
      </c>
      <c r="Z68" s="54">
        <f t="shared" si="5"/>
        <v>0.11363525267981055</v>
      </c>
      <c r="AA68" s="54">
        <f t="shared" si="6"/>
        <v>0.11363525267981055</v>
      </c>
      <c r="AB68" s="54">
        <f t="shared" si="55"/>
        <v>0.13647589015286857</v>
      </c>
      <c r="AC68" s="178">
        <f>+W68/U68</f>
        <v>1</v>
      </c>
    </row>
    <row r="69" spans="1:29" ht="47.25" customHeight="1" x14ac:dyDescent="0.25">
      <c r="A69" s="114" t="s">
        <v>146</v>
      </c>
      <c r="B69" s="43" t="s">
        <v>41</v>
      </c>
      <c r="C69" s="43">
        <v>20</v>
      </c>
      <c r="D69" s="43" t="s">
        <v>38</v>
      </c>
      <c r="E69" s="44" t="s">
        <v>147</v>
      </c>
      <c r="F69" s="45">
        <v>13000000</v>
      </c>
      <c r="G69" s="45">
        <v>0</v>
      </c>
      <c r="H69" s="45">
        <v>0</v>
      </c>
      <c r="I69" s="45">
        <v>0</v>
      </c>
      <c r="J69" s="45">
        <v>1200000</v>
      </c>
      <c r="K69" s="45">
        <v>7892505.6799999997</v>
      </c>
      <c r="L69" s="45">
        <f t="shared" si="1"/>
        <v>-6692505.6799999997</v>
      </c>
      <c r="M69" s="46">
        <f t="shared" si="76"/>
        <v>6307494.3200000003</v>
      </c>
      <c r="N69" s="51">
        <f t="shared" si="2"/>
        <v>7.9051112989383959E-7</v>
      </c>
      <c r="O69" s="45">
        <v>0</v>
      </c>
      <c r="P69" s="45">
        <v>4682889.04</v>
      </c>
      <c r="Q69" s="45">
        <f t="shared" si="77"/>
        <v>1624605.2800000003</v>
      </c>
      <c r="R69" s="45">
        <v>3482760.01</v>
      </c>
      <c r="S69" s="45">
        <f t="shared" si="78"/>
        <v>2824734.3100000005</v>
      </c>
      <c r="T69" s="45">
        <f t="shared" si="79"/>
        <v>1200129.0300000003</v>
      </c>
      <c r="U69" s="45">
        <v>3482760.01</v>
      </c>
      <c r="V69" s="45">
        <f t="shared" si="80"/>
        <v>0</v>
      </c>
      <c r="W69" s="45">
        <v>3482760.01</v>
      </c>
      <c r="X69" s="48">
        <f t="shared" si="81"/>
        <v>0</v>
      </c>
      <c r="Y69" s="54">
        <f t="shared" si="4"/>
        <v>0.5521622110632356</v>
      </c>
      <c r="Z69" s="54">
        <f t="shared" si="5"/>
        <v>0.5521622110632356</v>
      </c>
      <c r="AA69" s="54">
        <f t="shared" si="6"/>
        <v>0.5521622110632356</v>
      </c>
      <c r="AB69" s="54">
        <f t="shared" si="55"/>
        <v>1</v>
      </c>
      <c r="AC69" s="178">
        <f>+W69/U69</f>
        <v>1</v>
      </c>
    </row>
    <row r="70" spans="1:29" ht="48.75" customHeight="1" x14ac:dyDescent="0.25">
      <c r="A70" s="114" t="s">
        <v>646</v>
      </c>
      <c r="B70" s="43" t="s">
        <v>41</v>
      </c>
      <c r="C70" s="43">
        <v>20</v>
      </c>
      <c r="D70" s="43" t="s">
        <v>38</v>
      </c>
      <c r="E70" s="44" t="s">
        <v>647</v>
      </c>
      <c r="F70" s="45">
        <v>0</v>
      </c>
      <c r="G70" s="45">
        <v>0</v>
      </c>
      <c r="H70" s="45">
        <v>0</v>
      </c>
      <c r="I70" s="45">
        <v>0</v>
      </c>
      <c r="J70" s="45">
        <v>2662000</v>
      </c>
      <c r="K70" s="45">
        <v>0</v>
      </c>
      <c r="L70" s="45">
        <f t="shared" si="1"/>
        <v>2662000</v>
      </c>
      <c r="M70" s="46">
        <f t="shared" si="76"/>
        <v>2662000</v>
      </c>
      <c r="N70" s="50">
        <f t="shared" si="2"/>
        <v>3.3362544950772162E-7</v>
      </c>
      <c r="O70" s="45">
        <v>0</v>
      </c>
      <c r="P70" s="45">
        <v>2662000</v>
      </c>
      <c r="Q70" s="45">
        <f t="shared" si="77"/>
        <v>0</v>
      </c>
      <c r="R70" s="45">
        <v>0</v>
      </c>
      <c r="S70" s="45">
        <f t="shared" si="78"/>
        <v>2662000</v>
      </c>
      <c r="T70" s="45">
        <f t="shared" si="79"/>
        <v>2662000</v>
      </c>
      <c r="U70" s="45">
        <v>0</v>
      </c>
      <c r="V70" s="45">
        <f t="shared" si="80"/>
        <v>0</v>
      </c>
      <c r="W70" s="45">
        <v>0</v>
      </c>
      <c r="X70" s="48">
        <f t="shared" si="81"/>
        <v>0</v>
      </c>
      <c r="Y70" s="54">
        <f t="shared" si="4"/>
        <v>0</v>
      </c>
      <c r="Z70" s="54">
        <f t="shared" si="5"/>
        <v>0</v>
      </c>
      <c r="AA70" s="54">
        <f t="shared" si="6"/>
        <v>0</v>
      </c>
      <c r="AB70" s="54" t="s">
        <v>40</v>
      </c>
      <c r="AC70" s="178" t="s">
        <v>40</v>
      </c>
    </row>
    <row r="71" spans="1:29" ht="42" customHeight="1" x14ac:dyDescent="0.25">
      <c r="A71" s="113" t="s">
        <v>148</v>
      </c>
      <c r="B71" s="32" t="s">
        <v>41</v>
      </c>
      <c r="C71" s="32">
        <v>20</v>
      </c>
      <c r="D71" s="32" t="s">
        <v>38</v>
      </c>
      <c r="E71" s="39" t="s">
        <v>149</v>
      </c>
      <c r="F71" s="59">
        <f t="shared" ref="F71:K71" si="82">+F74+F85+F92+F98+F81+F72</f>
        <v>21735681371</v>
      </c>
      <c r="G71" s="59">
        <f t="shared" si="82"/>
        <v>0</v>
      </c>
      <c r="H71" s="59">
        <f t="shared" si="82"/>
        <v>0</v>
      </c>
      <c r="I71" s="59">
        <f t="shared" si="82"/>
        <v>0</v>
      </c>
      <c r="J71" s="59">
        <f t="shared" si="82"/>
        <v>1076719218.24</v>
      </c>
      <c r="K71" s="59">
        <f t="shared" si="82"/>
        <v>1124371108.04</v>
      </c>
      <c r="L71" s="59">
        <f t="shared" si="1"/>
        <v>-47651889.799999952</v>
      </c>
      <c r="M71" s="59">
        <f>+M74+M85+M92+M98+M81+M72</f>
        <v>21688029481.200001</v>
      </c>
      <c r="N71" s="323">
        <f t="shared" si="2"/>
        <v>2.7181362075890565E-3</v>
      </c>
      <c r="O71" s="59">
        <f t="shared" ref="O71:X71" si="83">+O74+O85+O92+O98+O81+O72</f>
        <v>0</v>
      </c>
      <c r="P71" s="59">
        <f t="shared" si="83"/>
        <v>21614820926.889999</v>
      </c>
      <c r="Q71" s="59">
        <f t="shared" si="83"/>
        <v>73208554.310000062</v>
      </c>
      <c r="R71" s="59">
        <f t="shared" si="83"/>
        <v>20854055250.989998</v>
      </c>
      <c r="S71" s="62">
        <f t="shared" si="83"/>
        <v>823482130.90999973</v>
      </c>
      <c r="T71" s="62">
        <f t="shared" si="83"/>
        <v>760765675.89999962</v>
      </c>
      <c r="U71" s="59">
        <f t="shared" si="83"/>
        <v>13654009754.649998</v>
      </c>
      <c r="V71" s="62">
        <f t="shared" si="83"/>
        <v>7200045496.3400011</v>
      </c>
      <c r="W71" s="59">
        <f t="shared" si="83"/>
        <v>13232752577.709999</v>
      </c>
      <c r="X71" s="59">
        <f t="shared" si="83"/>
        <v>421257176.93999964</v>
      </c>
      <c r="Y71" s="176">
        <f t="shared" si="4"/>
        <v>0.96154679562138534</v>
      </c>
      <c r="Z71" s="176">
        <f t="shared" si="5"/>
        <v>0.62956433024428549</v>
      </c>
      <c r="AA71" s="176">
        <f t="shared" si="6"/>
        <v>0.61014084240251731</v>
      </c>
      <c r="AB71" s="176">
        <f>+U71/R71</f>
        <v>0.6547412285196571</v>
      </c>
      <c r="AC71" s="177">
        <f>+W71/U71</f>
        <v>0.9691477313617316</v>
      </c>
    </row>
    <row r="72" spans="1:29" ht="42" customHeight="1" x14ac:dyDescent="0.25">
      <c r="A72" s="113" t="s">
        <v>150</v>
      </c>
      <c r="B72" s="32" t="s">
        <v>41</v>
      </c>
      <c r="C72" s="32">
        <v>20</v>
      </c>
      <c r="D72" s="32" t="s">
        <v>38</v>
      </c>
      <c r="E72" s="39" t="s">
        <v>151</v>
      </c>
      <c r="F72" s="59">
        <f t="shared" ref="F72:K72" si="84">+F73</f>
        <v>12738467</v>
      </c>
      <c r="G72" s="59">
        <f t="shared" si="84"/>
        <v>0</v>
      </c>
      <c r="H72" s="59">
        <f t="shared" si="84"/>
        <v>0</v>
      </c>
      <c r="I72" s="59">
        <f t="shared" si="84"/>
        <v>0</v>
      </c>
      <c r="J72" s="59">
        <f t="shared" si="84"/>
        <v>0</v>
      </c>
      <c r="K72" s="59">
        <f t="shared" si="84"/>
        <v>8315242</v>
      </c>
      <c r="L72" s="59">
        <f t="shared" si="1"/>
        <v>-8315242</v>
      </c>
      <c r="M72" s="59">
        <f>+M73</f>
        <v>4423225</v>
      </c>
      <c r="N72" s="322">
        <f t="shared" si="2"/>
        <v>5.5435778696423437E-7</v>
      </c>
      <c r="O72" s="59">
        <f t="shared" ref="O72:X72" si="85">+O73</f>
        <v>0</v>
      </c>
      <c r="P72" s="59">
        <f t="shared" si="85"/>
        <v>4423225</v>
      </c>
      <c r="Q72" s="59">
        <f t="shared" si="85"/>
        <v>0</v>
      </c>
      <c r="R72" s="59">
        <f t="shared" si="85"/>
        <v>4421414.46</v>
      </c>
      <c r="S72" s="59">
        <f t="shared" si="85"/>
        <v>1810.5400000000373</v>
      </c>
      <c r="T72" s="59">
        <f t="shared" si="85"/>
        <v>1810.5400000000373</v>
      </c>
      <c r="U72" s="59">
        <f t="shared" si="85"/>
        <v>189.46</v>
      </c>
      <c r="V72" s="59">
        <f t="shared" si="85"/>
        <v>4421225</v>
      </c>
      <c r="W72" s="59">
        <f t="shared" si="85"/>
        <v>189.46</v>
      </c>
      <c r="X72" s="59">
        <f t="shared" si="85"/>
        <v>0</v>
      </c>
      <c r="Y72" s="176">
        <f t="shared" si="4"/>
        <v>0.99959067422525416</v>
      </c>
      <c r="Z72" s="176">
        <f t="shared" si="5"/>
        <v>4.2833000808233812E-5</v>
      </c>
      <c r="AA72" s="176">
        <f t="shared" si="6"/>
        <v>4.2833000808233812E-5</v>
      </c>
      <c r="AB72" s="176">
        <f>+U72/R72</f>
        <v>4.285054063897914E-5</v>
      </c>
      <c r="AC72" s="177">
        <f>+W72/U72</f>
        <v>1</v>
      </c>
    </row>
    <row r="73" spans="1:29" ht="42" customHeight="1" x14ac:dyDescent="0.25">
      <c r="A73" s="114" t="s">
        <v>152</v>
      </c>
      <c r="B73" s="43" t="s">
        <v>41</v>
      </c>
      <c r="C73" s="43">
        <v>20</v>
      </c>
      <c r="D73" s="43" t="s">
        <v>38</v>
      </c>
      <c r="E73" s="44" t="s">
        <v>153</v>
      </c>
      <c r="F73" s="45">
        <v>12738467</v>
      </c>
      <c r="G73" s="45">
        <v>0</v>
      </c>
      <c r="H73" s="45">
        <v>0</v>
      </c>
      <c r="I73" s="45">
        <v>0</v>
      </c>
      <c r="J73" s="45">
        <v>0</v>
      </c>
      <c r="K73" s="45">
        <v>8315242</v>
      </c>
      <c r="L73" s="45">
        <f t="shared" si="1"/>
        <v>-8315242</v>
      </c>
      <c r="M73" s="46">
        <f>+F73+L73</f>
        <v>4423225</v>
      </c>
      <c r="N73" s="51">
        <f t="shared" ref="N73:N136" si="86">M73/$M$313</f>
        <v>5.5435778696423437E-7</v>
      </c>
      <c r="O73" s="45">
        <v>0</v>
      </c>
      <c r="P73" s="45">
        <v>4423225</v>
      </c>
      <c r="Q73" s="45">
        <f>M73-P73</f>
        <v>0</v>
      </c>
      <c r="R73" s="45">
        <v>4421414.46</v>
      </c>
      <c r="S73" s="45">
        <f>+M73-R73</f>
        <v>1810.5400000000373</v>
      </c>
      <c r="T73" s="45">
        <f>P73-R73</f>
        <v>1810.5400000000373</v>
      </c>
      <c r="U73" s="45">
        <v>189.46</v>
      </c>
      <c r="V73" s="45">
        <f>+R73-U73</f>
        <v>4421225</v>
      </c>
      <c r="W73" s="45">
        <v>189.46</v>
      </c>
      <c r="X73" s="48">
        <f>+U73-W73</f>
        <v>0</v>
      </c>
      <c r="Y73" s="54">
        <f t="shared" si="4"/>
        <v>0.99959067422525416</v>
      </c>
      <c r="Z73" s="182">
        <f t="shared" si="5"/>
        <v>4.2833000808233812E-5</v>
      </c>
      <c r="AA73" s="182">
        <f t="shared" si="6"/>
        <v>4.2833000808233812E-5</v>
      </c>
      <c r="AB73" s="182">
        <f>+U73/R73</f>
        <v>4.285054063897914E-5</v>
      </c>
      <c r="AC73" s="178">
        <f>+W73/U73</f>
        <v>1</v>
      </c>
    </row>
    <row r="74" spans="1:29" ht="90" customHeight="1" x14ac:dyDescent="0.25">
      <c r="A74" s="113" t="s">
        <v>154</v>
      </c>
      <c r="B74" s="32" t="s">
        <v>41</v>
      </c>
      <c r="C74" s="32">
        <v>20</v>
      </c>
      <c r="D74" s="32" t="s">
        <v>38</v>
      </c>
      <c r="E74" s="39" t="s">
        <v>155</v>
      </c>
      <c r="F74" s="59">
        <f t="shared" ref="F74:K74" si="87">+F75+F78+F79+F80+F77+F76</f>
        <v>1115865651</v>
      </c>
      <c r="G74" s="59">
        <f t="shared" si="87"/>
        <v>0</v>
      </c>
      <c r="H74" s="59">
        <f t="shared" si="87"/>
        <v>0</v>
      </c>
      <c r="I74" s="59">
        <f t="shared" si="87"/>
        <v>0</v>
      </c>
      <c r="J74" s="59">
        <f t="shared" si="87"/>
        <v>108968518</v>
      </c>
      <c r="K74" s="59">
        <f t="shared" si="87"/>
        <v>173669683.34999999</v>
      </c>
      <c r="L74" s="59">
        <f t="shared" si="1"/>
        <v>-64701165.349999994</v>
      </c>
      <c r="M74" s="59">
        <f>+M75+M78+M79+M80+M77+M76</f>
        <v>1051164485.65</v>
      </c>
      <c r="N74" s="318">
        <f t="shared" si="86"/>
        <v>1.3174125621019317E-4</v>
      </c>
      <c r="O74" s="59">
        <f t="shared" ref="O74:X74" si="88">+O75+O78+O79+O80+O77+O76</f>
        <v>0</v>
      </c>
      <c r="P74" s="59">
        <f t="shared" si="88"/>
        <v>1033241766.66</v>
      </c>
      <c r="Q74" s="59">
        <f t="shared" si="88"/>
        <v>17922718.989999998</v>
      </c>
      <c r="R74" s="59">
        <f t="shared" si="88"/>
        <v>733277262.46000004</v>
      </c>
      <c r="S74" s="59">
        <f t="shared" si="88"/>
        <v>317887223.18999994</v>
      </c>
      <c r="T74" s="59">
        <f t="shared" si="88"/>
        <v>299964504.19999993</v>
      </c>
      <c r="U74" s="59">
        <f t="shared" si="88"/>
        <v>204233844.45999998</v>
      </c>
      <c r="V74" s="59">
        <f t="shared" si="88"/>
        <v>529043418</v>
      </c>
      <c r="W74" s="59">
        <f t="shared" si="88"/>
        <v>202239886.38999999</v>
      </c>
      <c r="X74" s="59">
        <f t="shared" si="88"/>
        <v>1993958.0699999966</v>
      </c>
      <c r="Y74" s="176">
        <f t="shared" si="4"/>
        <v>0.69758565140884621</v>
      </c>
      <c r="Z74" s="176">
        <f t="shared" si="5"/>
        <v>0.1942929458216138</v>
      </c>
      <c r="AA74" s="176">
        <f t="shared" si="6"/>
        <v>0.19239604186678982</v>
      </c>
      <c r="AB74" s="176">
        <f>+U74/R74</f>
        <v>0.27852199286097579</v>
      </c>
      <c r="AC74" s="177">
        <f>+W74/U74</f>
        <v>0.9902368871561319</v>
      </c>
    </row>
    <row r="75" spans="1:29" ht="42" customHeight="1" x14ac:dyDescent="0.25">
      <c r="A75" s="114" t="s">
        <v>156</v>
      </c>
      <c r="B75" s="43" t="s">
        <v>41</v>
      </c>
      <c r="C75" s="43">
        <v>20</v>
      </c>
      <c r="D75" s="43" t="s">
        <v>38</v>
      </c>
      <c r="E75" s="44" t="s">
        <v>157</v>
      </c>
      <c r="F75" s="45">
        <v>50000000</v>
      </c>
      <c r="G75" s="45">
        <v>0</v>
      </c>
      <c r="H75" s="45">
        <v>0</v>
      </c>
      <c r="I75" s="45">
        <v>0</v>
      </c>
      <c r="J75" s="45">
        <v>0</v>
      </c>
      <c r="K75" s="45">
        <v>19123641.600000001</v>
      </c>
      <c r="L75" s="45">
        <f t="shared" ref="L75:L138" si="89">+G75-H75-I75+J75-K75</f>
        <v>-19123641.600000001</v>
      </c>
      <c r="M75" s="46">
        <f t="shared" ref="M75:M80" si="90">+F75+L75</f>
        <v>30876358.399999999</v>
      </c>
      <c r="N75" s="51">
        <f t="shared" si="86"/>
        <v>3.869699079775175E-6</v>
      </c>
      <c r="O75" s="45">
        <v>0</v>
      </c>
      <c r="P75" s="45">
        <v>21347364.559999999</v>
      </c>
      <c r="Q75" s="45">
        <f t="shared" ref="Q75:Q80" si="91">M75-P75</f>
        <v>9528993.8399999999</v>
      </c>
      <c r="R75" s="45">
        <v>21342373.219999999</v>
      </c>
      <c r="S75" s="45">
        <f t="shared" ref="S75:S80" si="92">+M75-R75</f>
        <v>9533985.1799999997</v>
      </c>
      <c r="T75" s="45">
        <f t="shared" ref="T75:T80" si="93">P75-R75</f>
        <v>4991.339999999851</v>
      </c>
      <c r="U75" s="45">
        <v>21342373.219999999</v>
      </c>
      <c r="V75" s="45">
        <f t="shared" ref="V75:V80" si="94">+R75-U75</f>
        <v>0</v>
      </c>
      <c r="W75" s="45">
        <v>19763615.850000001</v>
      </c>
      <c r="X75" s="48">
        <f t="shared" ref="X75:X80" si="95">+U75-W75</f>
        <v>1578757.3699999973</v>
      </c>
      <c r="Y75" s="54">
        <f t="shared" ref="Y75" si="96">+R75/M75</f>
        <v>0.69122054302880487</v>
      </c>
      <c r="Z75" s="54">
        <f t="shared" ref="Z75" si="97">+U75/M75</f>
        <v>0.69122054302880487</v>
      </c>
      <c r="AA75" s="54">
        <f t="shared" ref="AA75" si="98">+W75/M75</f>
        <v>0.64008895070993876</v>
      </c>
      <c r="AB75" s="54">
        <f>+U75/R75</f>
        <v>1</v>
      </c>
      <c r="AC75" s="178">
        <f>+W75/U75</f>
        <v>0.92602709390722582</v>
      </c>
    </row>
    <row r="76" spans="1:29" ht="42" customHeight="1" x14ac:dyDescent="0.25">
      <c r="A76" s="114" t="s">
        <v>158</v>
      </c>
      <c r="B76" s="43" t="s">
        <v>41</v>
      </c>
      <c r="C76" s="43">
        <v>20</v>
      </c>
      <c r="D76" s="43" t="s">
        <v>38</v>
      </c>
      <c r="E76" s="44" t="s">
        <v>159</v>
      </c>
      <c r="F76" s="45">
        <v>35000000</v>
      </c>
      <c r="G76" s="45">
        <v>0</v>
      </c>
      <c r="H76" s="45">
        <v>0</v>
      </c>
      <c r="I76" s="45">
        <v>0</v>
      </c>
      <c r="J76" s="45">
        <v>0</v>
      </c>
      <c r="K76" s="45">
        <v>35000000</v>
      </c>
      <c r="L76" s="45">
        <f t="shared" si="89"/>
        <v>-35000000</v>
      </c>
      <c r="M76" s="46">
        <f t="shared" si="90"/>
        <v>0</v>
      </c>
      <c r="N76" s="51">
        <f t="shared" si="86"/>
        <v>0</v>
      </c>
      <c r="O76" s="45">
        <v>0</v>
      </c>
      <c r="P76" s="45">
        <v>0</v>
      </c>
      <c r="Q76" s="45">
        <f t="shared" si="91"/>
        <v>0</v>
      </c>
      <c r="R76" s="45">
        <v>0</v>
      </c>
      <c r="S76" s="45">
        <f t="shared" si="92"/>
        <v>0</v>
      </c>
      <c r="T76" s="45">
        <f t="shared" si="93"/>
        <v>0</v>
      </c>
      <c r="U76" s="45">
        <v>0</v>
      </c>
      <c r="V76" s="45">
        <f t="shared" si="94"/>
        <v>0</v>
      </c>
      <c r="W76" s="45">
        <v>0</v>
      </c>
      <c r="X76" s="48">
        <f t="shared" si="95"/>
        <v>0</v>
      </c>
      <c r="Y76" s="54" t="s">
        <v>40</v>
      </c>
      <c r="Z76" s="54" t="s">
        <v>40</v>
      </c>
      <c r="AA76" s="54" t="s">
        <v>40</v>
      </c>
      <c r="AB76" s="54" t="s">
        <v>40</v>
      </c>
      <c r="AC76" s="54" t="s">
        <v>40</v>
      </c>
    </row>
    <row r="77" spans="1:29" ht="42" customHeight="1" x14ac:dyDescent="0.25">
      <c r="A77" s="114" t="s">
        <v>160</v>
      </c>
      <c r="B77" s="43" t="s">
        <v>41</v>
      </c>
      <c r="C77" s="43">
        <v>20</v>
      </c>
      <c r="D77" s="43" t="s">
        <v>38</v>
      </c>
      <c r="E77" s="44" t="s">
        <v>161</v>
      </c>
      <c r="F77" s="45">
        <v>5000000</v>
      </c>
      <c r="G77" s="45">
        <v>0</v>
      </c>
      <c r="H77" s="45">
        <v>0</v>
      </c>
      <c r="I77" s="45">
        <v>0</v>
      </c>
      <c r="J77" s="45">
        <v>589097</v>
      </c>
      <c r="K77" s="45">
        <v>3098000</v>
      </c>
      <c r="L77" s="45">
        <f t="shared" si="89"/>
        <v>-2508903</v>
      </c>
      <c r="M77" s="46">
        <f t="shared" si="90"/>
        <v>2491097</v>
      </c>
      <c r="N77" s="51">
        <f t="shared" si="86"/>
        <v>3.1220636979426626E-7</v>
      </c>
      <c r="O77" s="45">
        <v>0</v>
      </c>
      <c r="P77" s="45">
        <v>2488750</v>
      </c>
      <c r="Q77" s="45">
        <f t="shared" si="91"/>
        <v>2347</v>
      </c>
      <c r="R77" s="45">
        <v>1900018.72</v>
      </c>
      <c r="S77" s="45">
        <f t="shared" si="92"/>
        <v>591078.28</v>
      </c>
      <c r="T77" s="45">
        <f t="shared" si="93"/>
        <v>588731.28</v>
      </c>
      <c r="U77" s="45">
        <v>18.72</v>
      </c>
      <c r="V77" s="45">
        <f t="shared" si="94"/>
        <v>1900000</v>
      </c>
      <c r="W77" s="45">
        <v>18.72</v>
      </c>
      <c r="X77" s="48">
        <f t="shared" si="95"/>
        <v>0</v>
      </c>
      <c r="Y77" s="54">
        <f t="shared" ref="Y77:Y140" si="99">+R77/M77</f>
        <v>0.76272369963915498</v>
      </c>
      <c r="Z77" s="179">
        <f t="shared" ref="Z77:Z140" si="100">+U77/M77</f>
        <v>7.5147615688991635E-6</v>
      </c>
      <c r="AA77" s="179">
        <f t="shared" ref="AA77:AA140" si="101">+W77/M77</f>
        <v>7.5147615688991635E-6</v>
      </c>
      <c r="AB77" s="182">
        <f t="shared" ref="AB77:AB100" si="102">+U77/R77</f>
        <v>9.8525345055547662E-6</v>
      </c>
      <c r="AC77" s="178">
        <f t="shared" ref="AC77:AC100" si="103">+W77/U77</f>
        <v>1</v>
      </c>
    </row>
    <row r="78" spans="1:29" ht="42" customHeight="1" x14ac:dyDescent="0.25">
      <c r="A78" s="114" t="s">
        <v>162</v>
      </c>
      <c r="B78" s="43" t="s">
        <v>41</v>
      </c>
      <c r="C78" s="43">
        <v>20</v>
      </c>
      <c r="D78" s="43" t="s">
        <v>38</v>
      </c>
      <c r="E78" s="44" t="s">
        <v>163</v>
      </c>
      <c r="F78" s="45">
        <v>60000000</v>
      </c>
      <c r="G78" s="45">
        <v>0</v>
      </c>
      <c r="H78" s="45">
        <v>0</v>
      </c>
      <c r="I78" s="45">
        <v>0</v>
      </c>
      <c r="J78" s="45">
        <v>0</v>
      </c>
      <c r="K78" s="45">
        <f>27058153.75+589097</f>
        <v>27647250.75</v>
      </c>
      <c r="L78" s="45">
        <f t="shared" si="89"/>
        <v>-27647250.75</v>
      </c>
      <c r="M78" s="46">
        <f t="shared" si="90"/>
        <v>32352749.25</v>
      </c>
      <c r="N78" s="51">
        <f t="shared" si="86"/>
        <v>4.0547334753350311E-6</v>
      </c>
      <c r="O78" s="45">
        <v>0</v>
      </c>
      <c r="P78" s="45">
        <v>23961371.100000001</v>
      </c>
      <c r="Q78" s="45">
        <f t="shared" si="91"/>
        <v>8391378.1499999985</v>
      </c>
      <c r="R78" s="45">
        <v>23920346.129999999</v>
      </c>
      <c r="S78" s="45">
        <f t="shared" si="92"/>
        <v>8432403.120000001</v>
      </c>
      <c r="T78" s="45">
        <f t="shared" si="93"/>
        <v>41024.970000002533</v>
      </c>
      <c r="U78" s="45">
        <v>20503856.129999999</v>
      </c>
      <c r="V78" s="45">
        <f t="shared" si="94"/>
        <v>3416490</v>
      </c>
      <c r="W78" s="45">
        <v>20088655.43</v>
      </c>
      <c r="X78" s="48">
        <f t="shared" si="95"/>
        <v>415200.69999999925</v>
      </c>
      <c r="Y78" s="54">
        <f t="shared" si="99"/>
        <v>0.73936053919745315</v>
      </c>
      <c r="Z78" s="54">
        <f t="shared" si="100"/>
        <v>0.63375931274217756</v>
      </c>
      <c r="AA78" s="54">
        <f t="shared" si="101"/>
        <v>0.620925760428227</v>
      </c>
      <c r="AB78" s="54">
        <f t="shared" si="102"/>
        <v>0.85717221726506843</v>
      </c>
      <c r="AC78" s="178">
        <f t="shared" si="103"/>
        <v>0.9797501163992024</v>
      </c>
    </row>
    <row r="79" spans="1:29" ht="42" customHeight="1" x14ac:dyDescent="0.25">
      <c r="A79" s="114" t="s">
        <v>164</v>
      </c>
      <c r="B79" s="43" t="s">
        <v>41</v>
      </c>
      <c r="C79" s="43">
        <v>20</v>
      </c>
      <c r="D79" s="43" t="s">
        <v>38</v>
      </c>
      <c r="E79" s="44" t="s">
        <v>165</v>
      </c>
      <c r="F79" s="45">
        <v>575865651</v>
      </c>
      <c r="G79" s="45">
        <v>0</v>
      </c>
      <c r="H79" s="45">
        <v>0</v>
      </c>
      <c r="I79" s="45">
        <v>0</v>
      </c>
      <c r="J79" s="45">
        <f>50000+108329421</f>
        <v>108379421</v>
      </c>
      <c r="K79" s="45">
        <v>0</v>
      </c>
      <c r="L79" s="45">
        <f t="shared" si="89"/>
        <v>108379421</v>
      </c>
      <c r="M79" s="46">
        <f t="shared" si="90"/>
        <v>684245072</v>
      </c>
      <c r="N79" s="51">
        <f t="shared" si="86"/>
        <v>8.5755661051631601E-5</v>
      </c>
      <c r="O79" s="45">
        <v>0</v>
      </c>
      <c r="P79" s="45">
        <v>684245072</v>
      </c>
      <c r="Q79" s="45">
        <f t="shared" si="91"/>
        <v>0</v>
      </c>
      <c r="R79" s="45">
        <v>684205047.47000003</v>
      </c>
      <c r="S79" s="45">
        <f t="shared" si="92"/>
        <v>40024.52999997139</v>
      </c>
      <c r="T79" s="45">
        <f t="shared" si="93"/>
        <v>40024.52999997139</v>
      </c>
      <c r="U79" s="45">
        <v>160478119.47</v>
      </c>
      <c r="V79" s="45">
        <f t="shared" si="94"/>
        <v>523726928</v>
      </c>
      <c r="W79" s="45">
        <v>160478119.47</v>
      </c>
      <c r="X79" s="48">
        <f t="shared" si="95"/>
        <v>0</v>
      </c>
      <c r="Y79" s="54">
        <f t="shared" si="99"/>
        <v>0.99994150556337513</v>
      </c>
      <c r="Z79" s="54">
        <f t="shared" si="100"/>
        <v>0.23453310230051611</v>
      </c>
      <c r="AA79" s="54">
        <f t="shared" si="101"/>
        <v>0.23453310230051611</v>
      </c>
      <c r="AB79" s="54">
        <f t="shared" si="102"/>
        <v>0.23454682198473023</v>
      </c>
      <c r="AC79" s="178">
        <f t="shared" si="103"/>
        <v>1</v>
      </c>
    </row>
    <row r="80" spans="1:29" ht="53.25" customHeight="1" x14ac:dyDescent="0.25">
      <c r="A80" s="114" t="s">
        <v>166</v>
      </c>
      <c r="B80" s="43" t="s">
        <v>41</v>
      </c>
      <c r="C80" s="43">
        <v>20</v>
      </c>
      <c r="D80" s="43" t="s">
        <v>38</v>
      </c>
      <c r="E80" s="44" t="s">
        <v>167</v>
      </c>
      <c r="F80" s="45">
        <v>390000000</v>
      </c>
      <c r="G80" s="45">
        <v>0</v>
      </c>
      <c r="H80" s="45">
        <v>0</v>
      </c>
      <c r="I80" s="45">
        <v>0</v>
      </c>
      <c r="J80" s="45">
        <v>0</v>
      </c>
      <c r="K80" s="45">
        <f>18430791+70370000</f>
        <v>88800791</v>
      </c>
      <c r="L80" s="45">
        <f t="shared" si="89"/>
        <v>-88800791</v>
      </c>
      <c r="M80" s="46">
        <f t="shared" si="90"/>
        <v>301199209</v>
      </c>
      <c r="N80" s="51">
        <f t="shared" si="86"/>
        <v>3.7748956233657095E-5</v>
      </c>
      <c r="O80" s="45">
        <v>0</v>
      </c>
      <c r="P80" s="45">
        <v>301199209</v>
      </c>
      <c r="Q80" s="45">
        <f t="shared" si="91"/>
        <v>0</v>
      </c>
      <c r="R80" s="45">
        <v>1909476.92</v>
      </c>
      <c r="S80" s="45">
        <f t="shared" si="92"/>
        <v>299289732.07999998</v>
      </c>
      <c r="T80" s="45">
        <f t="shared" si="93"/>
        <v>299289732.07999998</v>
      </c>
      <c r="U80" s="45">
        <v>1909476.92</v>
      </c>
      <c r="V80" s="45">
        <f t="shared" si="94"/>
        <v>0</v>
      </c>
      <c r="W80" s="45">
        <v>1909476.92</v>
      </c>
      <c r="X80" s="48">
        <f t="shared" si="95"/>
        <v>0</v>
      </c>
      <c r="Y80" s="54">
        <f t="shared" si="99"/>
        <v>6.3395814562049527E-3</v>
      </c>
      <c r="Z80" s="54">
        <f t="shared" si="100"/>
        <v>6.3395814562049527E-3</v>
      </c>
      <c r="AA80" s="54">
        <f t="shared" si="101"/>
        <v>6.3395814562049527E-3</v>
      </c>
      <c r="AB80" s="54">
        <f t="shared" si="102"/>
        <v>1</v>
      </c>
      <c r="AC80" s="178">
        <f t="shared" si="103"/>
        <v>1</v>
      </c>
    </row>
    <row r="81" spans="1:29" ht="69.75" customHeight="1" x14ac:dyDescent="0.25">
      <c r="A81" s="113" t="s">
        <v>168</v>
      </c>
      <c r="B81" s="32" t="s">
        <v>41</v>
      </c>
      <c r="C81" s="32">
        <v>20</v>
      </c>
      <c r="D81" s="32" t="s">
        <v>38</v>
      </c>
      <c r="E81" s="39" t="s">
        <v>169</v>
      </c>
      <c r="F81" s="59">
        <f t="shared" ref="F81:K81" si="104">+F82+F83+F84</f>
        <v>12030383236</v>
      </c>
      <c r="G81" s="59">
        <f t="shared" si="104"/>
        <v>0</v>
      </c>
      <c r="H81" s="59">
        <f t="shared" si="104"/>
        <v>0</v>
      </c>
      <c r="I81" s="59">
        <f t="shared" si="104"/>
        <v>0</v>
      </c>
      <c r="J81" s="59">
        <f t="shared" si="104"/>
        <v>17805868</v>
      </c>
      <c r="K81" s="59">
        <f t="shared" si="104"/>
        <v>397513373.21000004</v>
      </c>
      <c r="L81" s="59">
        <f t="shared" si="89"/>
        <v>-379707505.21000004</v>
      </c>
      <c r="M81" s="59">
        <f>+M82+M83+M84</f>
        <v>11650675730.790001</v>
      </c>
      <c r="N81" s="318">
        <f t="shared" si="86"/>
        <v>1.4601660134310732E-3</v>
      </c>
      <c r="O81" s="59">
        <f t="shared" ref="O81:X81" si="105">+O82+O83+O84</f>
        <v>0</v>
      </c>
      <c r="P81" s="59">
        <f t="shared" si="105"/>
        <v>11646262584.790001</v>
      </c>
      <c r="Q81" s="59">
        <f t="shared" si="105"/>
        <v>4413146</v>
      </c>
      <c r="R81" s="59">
        <f t="shared" si="105"/>
        <v>11548637363.040001</v>
      </c>
      <c r="S81" s="59">
        <f t="shared" si="105"/>
        <v>102038367.75</v>
      </c>
      <c r="T81" s="59">
        <f t="shared" si="105"/>
        <v>97625221.75</v>
      </c>
      <c r="U81" s="59">
        <f t="shared" si="105"/>
        <v>8716761800.25</v>
      </c>
      <c r="V81" s="59">
        <f t="shared" si="105"/>
        <v>2831875562.7900009</v>
      </c>
      <c r="W81" s="59">
        <f t="shared" si="105"/>
        <v>8304982656.3900003</v>
      </c>
      <c r="X81" s="59">
        <f t="shared" si="105"/>
        <v>411779143.85999966</v>
      </c>
      <c r="Y81" s="176">
        <f t="shared" si="99"/>
        <v>0.99124184981989183</v>
      </c>
      <c r="Z81" s="176">
        <f t="shared" si="100"/>
        <v>0.74817650080275133</v>
      </c>
      <c r="AA81" s="176">
        <f t="shared" si="101"/>
        <v>0.71283270157814804</v>
      </c>
      <c r="AB81" s="176">
        <f t="shared" si="102"/>
        <v>0.7547870390447039</v>
      </c>
      <c r="AC81" s="177">
        <f t="shared" si="103"/>
        <v>0.95276007842176103</v>
      </c>
    </row>
    <row r="82" spans="1:29" ht="42" customHeight="1" x14ac:dyDescent="0.25">
      <c r="A82" s="114" t="s">
        <v>170</v>
      </c>
      <c r="B82" s="43" t="s">
        <v>41</v>
      </c>
      <c r="C82" s="43">
        <v>20</v>
      </c>
      <c r="D82" s="43" t="s">
        <v>38</v>
      </c>
      <c r="E82" s="44" t="s">
        <v>171</v>
      </c>
      <c r="F82" s="45">
        <v>1914398585</v>
      </c>
      <c r="G82" s="45">
        <v>0</v>
      </c>
      <c r="H82" s="45">
        <v>0</v>
      </c>
      <c r="I82" s="45">
        <v>0</v>
      </c>
      <c r="J82" s="45">
        <v>17805868</v>
      </c>
      <c r="K82" s="45">
        <v>0</v>
      </c>
      <c r="L82" s="45">
        <f t="shared" si="89"/>
        <v>17805868</v>
      </c>
      <c r="M82" s="46">
        <f>+F82+L82</f>
        <v>1932204453</v>
      </c>
      <c r="N82" s="47">
        <f t="shared" si="86"/>
        <v>2.4216099893799637E-4</v>
      </c>
      <c r="O82" s="45">
        <v>0</v>
      </c>
      <c r="P82" s="45">
        <v>1932204453</v>
      </c>
      <c r="Q82" s="45">
        <f>M82-P82</f>
        <v>0</v>
      </c>
      <c r="R82" s="45">
        <v>1910123453</v>
      </c>
      <c r="S82" s="45">
        <f>+M82-R82</f>
        <v>22081000</v>
      </c>
      <c r="T82" s="45">
        <f>P82-R82</f>
        <v>22081000</v>
      </c>
      <c r="U82" s="45">
        <v>1910123453</v>
      </c>
      <c r="V82" s="45">
        <f>+R82-U82</f>
        <v>0</v>
      </c>
      <c r="W82" s="45">
        <v>1910123453</v>
      </c>
      <c r="X82" s="48">
        <f>+U82-W82</f>
        <v>0</v>
      </c>
      <c r="Y82" s="54">
        <f t="shared" si="99"/>
        <v>0.98857212032312813</v>
      </c>
      <c r="Z82" s="54">
        <f t="shared" si="100"/>
        <v>0.98857212032312813</v>
      </c>
      <c r="AA82" s="54">
        <f t="shared" si="101"/>
        <v>0.98857212032312813</v>
      </c>
      <c r="AB82" s="54">
        <f t="shared" si="102"/>
        <v>1</v>
      </c>
      <c r="AC82" s="178">
        <f t="shared" si="103"/>
        <v>1</v>
      </c>
    </row>
    <row r="83" spans="1:29" ht="42" customHeight="1" x14ac:dyDescent="0.25">
      <c r="A83" s="114" t="s">
        <v>172</v>
      </c>
      <c r="B83" s="43" t="s">
        <v>41</v>
      </c>
      <c r="C83" s="43">
        <v>20</v>
      </c>
      <c r="D83" s="43" t="s">
        <v>38</v>
      </c>
      <c r="E83" s="44" t="s">
        <v>173</v>
      </c>
      <c r="F83" s="45">
        <v>10099714462</v>
      </c>
      <c r="G83" s="45">
        <v>0</v>
      </c>
      <c r="H83" s="45">
        <v>0</v>
      </c>
      <c r="I83" s="45">
        <v>0</v>
      </c>
      <c r="J83" s="45">
        <v>0</v>
      </c>
      <c r="K83" s="45">
        <f>218901781+21700000+136000000.21+17805868</f>
        <v>394407649.21000004</v>
      </c>
      <c r="L83" s="45">
        <f t="shared" si="89"/>
        <v>-394407649.21000004</v>
      </c>
      <c r="M83" s="46">
        <f>+F83+L83</f>
        <v>9705306812.7900009</v>
      </c>
      <c r="N83" s="47">
        <f t="shared" si="86"/>
        <v>1.2163551269825008E-3</v>
      </c>
      <c r="O83" s="45">
        <v>0</v>
      </c>
      <c r="P83" s="45">
        <v>9700893666.7900009</v>
      </c>
      <c r="Q83" s="45">
        <f>M83-P83</f>
        <v>4413146</v>
      </c>
      <c r="R83" s="45">
        <v>9625351439.7900009</v>
      </c>
      <c r="S83" s="45">
        <f>+M83-R83</f>
        <v>79955373</v>
      </c>
      <c r="T83" s="45">
        <f>P83-R83</f>
        <v>75542227</v>
      </c>
      <c r="U83" s="45">
        <v>6796368153</v>
      </c>
      <c r="V83" s="45">
        <f>+R83-U83</f>
        <v>2828983286.7900009</v>
      </c>
      <c r="W83" s="45">
        <v>6384589009.1400003</v>
      </c>
      <c r="X83" s="48">
        <f>+U83-W83</f>
        <v>411779143.85999966</v>
      </c>
      <c r="Y83" s="54">
        <f t="shared" si="99"/>
        <v>0.99176168517468899</v>
      </c>
      <c r="Z83" s="54">
        <f t="shared" si="100"/>
        <v>0.70027339517422593</v>
      </c>
      <c r="AA83" s="54">
        <f t="shared" si="101"/>
        <v>0.65784514928741467</v>
      </c>
      <c r="AB83" s="54">
        <f t="shared" si="102"/>
        <v>0.70609039010302133</v>
      </c>
      <c r="AC83" s="178">
        <f t="shared" si="103"/>
        <v>0.93941188373113138</v>
      </c>
    </row>
    <row r="84" spans="1:29" ht="42" customHeight="1" x14ac:dyDescent="0.25">
      <c r="A84" s="114" t="s">
        <v>174</v>
      </c>
      <c r="B84" s="43" t="s">
        <v>41</v>
      </c>
      <c r="C84" s="43">
        <v>20</v>
      </c>
      <c r="D84" s="43" t="s">
        <v>38</v>
      </c>
      <c r="E84" s="44" t="s">
        <v>175</v>
      </c>
      <c r="F84" s="45">
        <v>16270189</v>
      </c>
      <c r="G84" s="45">
        <v>0</v>
      </c>
      <c r="H84" s="45">
        <v>0</v>
      </c>
      <c r="I84" s="45">
        <v>0</v>
      </c>
      <c r="J84" s="45">
        <v>0</v>
      </c>
      <c r="K84" s="45">
        <f>3105424+300</f>
        <v>3105724</v>
      </c>
      <c r="L84" s="45">
        <f t="shared" si="89"/>
        <v>-3105724</v>
      </c>
      <c r="M84" s="46">
        <f>+F84+L84</f>
        <v>13164465</v>
      </c>
      <c r="N84" s="51">
        <f t="shared" si="86"/>
        <v>1.6498875105761339E-6</v>
      </c>
      <c r="O84" s="45">
        <v>0</v>
      </c>
      <c r="P84" s="45">
        <v>13164465</v>
      </c>
      <c r="Q84" s="45">
        <f>M84-P84</f>
        <v>0</v>
      </c>
      <c r="R84" s="45">
        <v>13162470.25</v>
      </c>
      <c r="S84" s="45">
        <f>+M84-R84</f>
        <v>1994.75</v>
      </c>
      <c r="T84" s="45">
        <f>P84-R84</f>
        <v>1994.75</v>
      </c>
      <c r="U84" s="45">
        <v>10270194.25</v>
      </c>
      <c r="V84" s="45">
        <f>+R84-U84</f>
        <v>2892276</v>
      </c>
      <c r="W84" s="45">
        <v>10270194.25</v>
      </c>
      <c r="X84" s="48">
        <f>+U84-W84</f>
        <v>0</v>
      </c>
      <c r="Y84" s="54">
        <f t="shared" si="99"/>
        <v>0.99984847466266191</v>
      </c>
      <c r="Z84" s="54">
        <f t="shared" si="100"/>
        <v>0.78014520529318887</v>
      </c>
      <c r="AA84" s="54">
        <f t="shared" si="101"/>
        <v>0.78014520529318887</v>
      </c>
      <c r="AB84" s="54">
        <f t="shared" si="102"/>
        <v>0.78026343497338579</v>
      </c>
      <c r="AC84" s="376">
        <f t="shared" si="103"/>
        <v>1</v>
      </c>
    </row>
    <row r="85" spans="1:29" ht="56.25" customHeight="1" x14ac:dyDescent="0.25">
      <c r="A85" s="113" t="s">
        <v>176</v>
      </c>
      <c r="B85" s="32" t="s">
        <v>41</v>
      </c>
      <c r="C85" s="32">
        <v>20</v>
      </c>
      <c r="D85" s="32" t="s">
        <v>38</v>
      </c>
      <c r="E85" s="39" t="s">
        <v>177</v>
      </c>
      <c r="F85" s="59">
        <f t="shared" ref="F85:K85" si="106">SUM(F86:F91)</f>
        <v>7819768089</v>
      </c>
      <c r="G85" s="59">
        <f t="shared" si="106"/>
        <v>0</v>
      </c>
      <c r="H85" s="59">
        <f t="shared" si="106"/>
        <v>0</v>
      </c>
      <c r="I85" s="59">
        <f t="shared" si="106"/>
        <v>0</v>
      </c>
      <c r="J85" s="59">
        <f t="shared" si="106"/>
        <v>843644832.24000001</v>
      </c>
      <c r="K85" s="59">
        <f t="shared" si="106"/>
        <v>428646610</v>
      </c>
      <c r="L85" s="59">
        <f t="shared" si="89"/>
        <v>414998222.24000001</v>
      </c>
      <c r="M85" s="59">
        <f>SUM(M86:M91)</f>
        <v>8234766311.2399998</v>
      </c>
      <c r="N85" s="318">
        <f t="shared" si="86"/>
        <v>1.0320539489776437E-3</v>
      </c>
      <c r="O85" s="59">
        <f t="shared" ref="O85:X85" si="107">SUM(O86:O91)</f>
        <v>0</v>
      </c>
      <c r="P85" s="59">
        <f t="shared" si="107"/>
        <v>8196039235.8199997</v>
      </c>
      <c r="Q85" s="59">
        <f t="shared" si="107"/>
        <v>38727075.420000076</v>
      </c>
      <c r="R85" s="59">
        <f t="shared" si="107"/>
        <v>8041913751.6599998</v>
      </c>
      <c r="S85" s="59">
        <f t="shared" si="107"/>
        <v>192852559.57999986</v>
      </c>
      <c r="T85" s="59">
        <f t="shared" si="107"/>
        <v>154125484.15999979</v>
      </c>
      <c r="U85" s="59">
        <f t="shared" si="107"/>
        <v>4559421707.1099997</v>
      </c>
      <c r="V85" s="59">
        <f t="shared" si="107"/>
        <v>3482492044.5500002</v>
      </c>
      <c r="W85" s="59">
        <f t="shared" si="107"/>
        <v>4557460007.1099997</v>
      </c>
      <c r="X85" s="59">
        <f t="shared" si="107"/>
        <v>1961700</v>
      </c>
      <c r="Y85" s="176">
        <f t="shared" si="99"/>
        <v>0.97658068823194566</v>
      </c>
      <c r="Z85" s="176">
        <f t="shared" si="100"/>
        <v>0.55367955018791992</v>
      </c>
      <c r="AA85" s="176">
        <f t="shared" si="101"/>
        <v>0.5534413284915346</v>
      </c>
      <c r="AB85" s="176">
        <f t="shared" si="102"/>
        <v>0.5669572999547341</v>
      </c>
      <c r="AC85" s="177">
        <f t="shared" si="103"/>
        <v>0.99956974806762422</v>
      </c>
    </row>
    <row r="86" spans="1:29" ht="42" customHeight="1" x14ac:dyDescent="0.25">
      <c r="A86" s="114" t="s">
        <v>178</v>
      </c>
      <c r="B86" s="43" t="s">
        <v>41</v>
      </c>
      <c r="C86" s="43">
        <v>20</v>
      </c>
      <c r="D86" s="43" t="s">
        <v>38</v>
      </c>
      <c r="E86" s="44" t="s">
        <v>179</v>
      </c>
      <c r="F86" s="45">
        <v>2019600000</v>
      </c>
      <c r="G86" s="45">
        <v>0</v>
      </c>
      <c r="H86" s="45">
        <v>0</v>
      </c>
      <c r="I86" s="45">
        <v>0</v>
      </c>
      <c r="J86" s="45">
        <v>6850000</v>
      </c>
      <c r="K86" s="45">
        <v>267878923</v>
      </c>
      <c r="L86" s="45">
        <f t="shared" si="89"/>
        <v>-261028923</v>
      </c>
      <c r="M86" s="46">
        <f t="shared" ref="M86:M91" si="108">+F86+L86</f>
        <v>1758571077</v>
      </c>
      <c r="N86" s="47">
        <f t="shared" si="86"/>
        <v>2.2039972428828067E-4</v>
      </c>
      <c r="O86" s="45">
        <v>0</v>
      </c>
      <c r="P86" s="45">
        <v>1755761078</v>
      </c>
      <c r="Q86" s="45">
        <f t="shared" ref="Q86:Q91" si="109">M86-P86</f>
        <v>2809999</v>
      </c>
      <c r="R86" s="45">
        <v>1720314558.98</v>
      </c>
      <c r="S86" s="45">
        <f t="shared" ref="S86:S91" si="110">+M86-R86</f>
        <v>38256518.019999981</v>
      </c>
      <c r="T86" s="45">
        <f t="shared" ref="T86:T91" si="111">P86-R86</f>
        <v>35446519.019999981</v>
      </c>
      <c r="U86" s="45">
        <v>1085267892.98</v>
      </c>
      <c r="V86" s="45">
        <f t="shared" ref="V86:V91" si="112">+R86-U86</f>
        <v>635046666</v>
      </c>
      <c r="W86" s="45">
        <v>1085267892.98</v>
      </c>
      <c r="X86" s="48">
        <f t="shared" ref="X86:X91" si="113">+U86-W86</f>
        <v>0</v>
      </c>
      <c r="Y86" s="54">
        <f t="shared" si="99"/>
        <v>0.97824567996122003</v>
      </c>
      <c r="Z86" s="54">
        <f t="shared" si="100"/>
        <v>0.61713052555793857</v>
      </c>
      <c r="AA86" s="54">
        <f t="shared" si="101"/>
        <v>0.61713052555793857</v>
      </c>
      <c r="AB86" s="54">
        <f t="shared" si="102"/>
        <v>0.63085433260732937</v>
      </c>
      <c r="AC86" s="178">
        <f t="shared" si="103"/>
        <v>1</v>
      </c>
    </row>
    <row r="87" spans="1:29" ht="72.75" customHeight="1" x14ac:dyDescent="0.25">
      <c r="A87" s="114" t="s">
        <v>180</v>
      </c>
      <c r="B87" s="43" t="s">
        <v>41</v>
      </c>
      <c r="C87" s="43">
        <v>20</v>
      </c>
      <c r="D87" s="43" t="s">
        <v>38</v>
      </c>
      <c r="E87" s="44" t="s">
        <v>181</v>
      </c>
      <c r="F87" s="45">
        <v>3432716328</v>
      </c>
      <c r="G87" s="45">
        <v>0</v>
      </c>
      <c r="H87" s="45">
        <v>0</v>
      </c>
      <c r="I87" s="45">
        <v>0</v>
      </c>
      <c r="J87" s="45">
        <f>277000000+484502836+54820293</f>
        <v>816323129</v>
      </c>
      <c r="K87" s="45">
        <v>15075001</v>
      </c>
      <c r="L87" s="45">
        <f t="shared" si="89"/>
        <v>801248128</v>
      </c>
      <c r="M87" s="46">
        <f t="shared" si="108"/>
        <v>4233964456</v>
      </c>
      <c r="N87" s="47">
        <f t="shared" si="86"/>
        <v>5.3063797702205704E-4</v>
      </c>
      <c r="O87" s="45">
        <v>0</v>
      </c>
      <c r="P87" s="45">
        <v>4210744456</v>
      </c>
      <c r="Q87" s="45">
        <f t="shared" si="109"/>
        <v>23220000</v>
      </c>
      <c r="R87" s="45">
        <v>4158899799.71</v>
      </c>
      <c r="S87" s="45">
        <f t="shared" si="110"/>
        <v>75064656.289999962</v>
      </c>
      <c r="T87" s="45">
        <f t="shared" si="111"/>
        <v>51844656.289999962</v>
      </c>
      <c r="U87" s="45">
        <v>2081022453.71</v>
      </c>
      <c r="V87" s="45">
        <f t="shared" si="112"/>
        <v>2077877346</v>
      </c>
      <c r="W87" s="45">
        <v>2080665453.71</v>
      </c>
      <c r="X87" s="48">
        <f t="shared" si="113"/>
        <v>357000</v>
      </c>
      <c r="Y87" s="54">
        <f t="shared" si="99"/>
        <v>0.98227083456413411</v>
      </c>
      <c r="Z87" s="54">
        <f t="shared" si="100"/>
        <v>0.49150683132470774</v>
      </c>
      <c r="AA87" s="54">
        <f t="shared" si="101"/>
        <v>0.49142251318653962</v>
      </c>
      <c r="AB87" s="54">
        <f t="shared" si="102"/>
        <v>0.50037811775487107</v>
      </c>
      <c r="AC87" s="178">
        <f t="shared" si="103"/>
        <v>0.99982844971260953</v>
      </c>
    </row>
    <row r="88" spans="1:29" ht="72.75" customHeight="1" x14ac:dyDescent="0.25">
      <c r="A88" s="114" t="s">
        <v>182</v>
      </c>
      <c r="B88" s="43" t="s">
        <v>41</v>
      </c>
      <c r="C88" s="43">
        <v>20</v>
      </c>
      <c r="D88" s="43" t="s">
        <v>38</v>
      </c>
      <c r="E88" s="44" t="s">
        <v>183</v>
      </c>
      <c r="F88" s="45">
        <v>126060000</v>
      </c>
      <c r="G88" s="45">
        <v>0</v>
      </c>
      <c r="H88" s="45">
        <v>0</v>
      </c>
      <c r="I88" s="45">
        <v>0</v>
      </c>
      <c r="J88" s="45">
        <v>0</v>
      </c>
      <c r="K88" s="45">
        <f>38567000+8500000</f>
        <v>47067000</v>
      </c>
      <c r="L88" s="45">
        <f t="shared" si="89"/>
        <v>-47067000</v>
      </c>
      <c r="M88" s="46">
        <f t="shared" si="108"/>
        <v>78993000</v>
      </c>
      <c r="N88" s="52">
        <f t="shared" si="86"/>
        <v>9.9001033557338294E-6</v>
      </c>
      <c r="O88" s="45">
        <v>0</v>
      </c>
      <c r="P88" s="45">
        <v>78993000</v>
      </c>
      <c r="Q88" s="45">
        <f t="shared" si="109"/>
        <v>0</v>
      </c>
      <c r="R88" s="45">
        <v>22478878.379999999</v>
      </c>
      <c r="S88" s="45">
        <f t="shared" si="110"/>
        <v>56514121.620000005</v>
      </c>
      <c r="T88" s="45">
        <f t="shared" si="111"/>
        <v>56514121.620000005</v>
      </c>
      <c r="U88" s="45">
        <v>14815278.380000001</v>
      </c>
      <c r="V88" s="45">
        <f t="shared" si="112"/>
        <v>7663599.9999999981</v>
      </c>
      <c r="W88" s="45">
        <v>14815278.380000001</v>
      </c>
      <c r="X88" s="48">
        <f t="shared" si="113"/>
        <v>0</v>
      </c>
      <c r="Y88" s="54">
        <f t="shared" si="99"/>
        <v>0.28456797918802929</v>
      </c>
      <c r="Z88" s="54">
        <f t="shared" si="100"/>
        <v>0.18755178787993873</v>
      </c>
      <c r="AA88" s="54">
        <f t="shared" si="101"/>
        <v>0.18755178787993873</v>
      </c>
      <c r="AB88" s="54">
        <f t="shared" si="102"/>
        <v>0.65907551656053764</v>
      </c>
      <c r="AC88" s="178">
        <f t="shared" si="103"/>
        <v>1</v>
      </c>
    </row>
    <row r="89" spans="1:29" ht="42" customHeight="1" x14ac:dyDescent="0.25">
      <c r="A89" s="114" t="s">
        <v>184</v>
      </c>
      <c r="B89" s="43" t="s">
        <v>41</v>
      </c>
      <c r="C89" s="43">
        <v>20</v>
      </c>
      <c r="D89" s="43" t="s">
        <v>38</v>
      </c>
      <c r="E89" s="44" t="s">
        <v>185</v>
      </c>
      <c r="F89" s="45">
        <v>1621128348</v>
      </c>
      <c r="G89" s="45">
        <v>0</v>
      </c>
      <c r="H89" s="45">
        <v>0</v>
      </c>
      <c r="I89" s="45">
        <v>0</v>
      </c>
      <c r="J89" s="45">
        <f>1500000+15075001</f>
        <v>16575001</v>
      </c>
      <c r="K89" s="45">
        <v>45355012</v>
      </c>
      <c r="L89" s="45">
        <f t="shared" si="89"/>
        <v>-28780011</v>
      </c>
      <c r="M89" s="46">
        <f t="shared" si="108"/>
        <v>1592348337</v>
      </c>
      <c r="N89" s="47">
        <f t="shared" si="86"/>
        <v>1.9956721626765515E-4</v>
      </c>
      <c r="O89" s="45">
        <v>0</v>
      </c>
      <c r="P89" s="45">
        <v>1582651260.8199999</v>
      </c>
      <c r="Q89" s="45">
        <f t="shared" si="109"/>
        <v>9697076.1800000668</v>
      </c>
      <c r="R89" s="45">
        <v>1572344255.1700001</v>
      </c>
      <c r="S89" s="45">
        <f t="shared" si="110"/>
        <v>20004081.829999924</v>
      </c>
      <c r="T89" s="45">
        <f t="shared" si="111"/>
        <v>10307005.649999857</v>
      </c>
      <c r="U89" s="45">
        <v>1027845440.39</v>
      </c>
      <c r="V89" s="45">
        <f t="shared" si="112"/>
        <v>544498814.78000009</v>
      </c>
      <c r="W89" s="45">
        <v>1026240740.39</v>
      </c>
      <c r="X89" s="48">
        <f t="shared" si="113"/>
        <v>1604700</v>
      </c>
      <c r="Y89" s="54">
        <f t="shared" si="99"/>
        <v>0.98743737072775939</v>
      </c>
      <c r="Z89" s="54">
        <f t="shared" si="100"/>
        <v>0.64549032175112575</v>
      </c>
      <c r="AA89" s="54">
        <f t="shared" si="101"/>
        <v>0.6444825648660818</v>
      </c>
      <c r="AB89" s="54">
        <f t="shared" si="102"/>
        <v>0.65370254447164344</v>
      </c>
      <c r="AC89" s="178">
        <f t="shared" si="103"/>
        <v>0.99843877305191808</v>
      </c>
    </row>
    <row r="90" spans="1:29" ht="66" customHeight="1" x14ac:dyDescent="0.25">
      <c r="A90" s="114" t="s">
        <v>186</v>
      </c>
      <c r="B90" s="43" t="s">
        <v>41</v>
      </c>
      <c r="C90" s="43">
        <v>20</v>
      </c>
      <c r="D90" s="43" t="s">
        <v>38</v>
      </c>
      <c r="E90" s="44" t="s">
        <v>187</v>
      </c>
      <c r="F90" s="45">
        <v>239261533</v>
      </c>
      <c r="G90" s="45">
        <v>0</v>
      </c>
      <c r="H90" s="45">
        <v>0</v>
      </c>
      <c r="I90" s="45">
        <v>0</v>
      </c>
      <c r="J90" s="45">
        <v>0</v>
      </c>
      <c r="K90" s="45">
        <f>43819477+9451197</f>
        <v>53270674</v>
      </c>
      <c r="L90" s="45">
        <f t="shared" si="89"/>
        <v>-53270674</v>
      </c>
      <c r="M90" s="46">
        <f t="shared" si="108"/>
        <v>185990859</v>
      </c>
      <c r="N90" s="52">
        <f t="shared" si="86"/>
        <v>2.3310024018858854E-5</v>
      </c>
      <c r="O90" s="45">
        <v>0</v>
      </c>
      <c r="P90" s="45">
        <v>185990859</v>
      </c>
      <c r="Q90" s="45">
        <f t="shared" si="109"/>
        <v>0</v>
      </c>
      <c r="R90" s="45">
        <v>185983419.69</v>
      </c>
      <c r="S90" s="45">
        <f t="shared" si="110"/>
        <v>7439.3100000023842</v>
      </c>
      <c r="T90" s="45">
        <f t="shared" si="111"/>
        <v>7439.3100000023842</v>
      </c>
      <c r="U90" s="45">
        <v>140910183.66999999</v>
      </c>
      <c r="V90" s="45">
        <f t="shared" si="112"/>
        <v>45073236.020000011</v>
      </c>
      <c r="W90" s="45">
        <v>140910183.66999999</v>
      </c>
      <c r="X90" s="48">
        <f t="shared" si="113"/>
        <v>0</v>
      </c>
      <c r="Y90" s="54">
        <f t="shared" si="99"/>
        <v>0.99996000174395672</v>
      </c>
      <c r="Z90" s="54">
        <f t="shared" si="100"/>
        <v>0.75761886593577155</v>
      </c>
      <c r="AA90" s="54">
        <f t="shared" si="101"/>
        <v>0.75761886593577155</v>
      </c>
      <c r="AB90" s="54">
        <f t="shared" si="102"/>
        <v>0.75764917058128745</v>
      </c>
      <c r="AC90" s="178">
        <f t="shared" si="103"/>
        <v>1</v>
      </c>
    </row>
    <row r="91" spans="1:29" ht="82.5" customHeight="1" x14ac:dyDescent="0.25">
      <c r="A91" s="114" t="s">
        <v>188</v>
      </c>
      <c r="B91" s="43" t="s">
        <v>41</v>
      </c>
      <c r="C91" s="43">
        <v>20</v>
      </c>
      <c r="D91" s="43" t="s">
        <v>38</v>
      </c>
      <c r="E91" s="44" t="s">
        <v>189</v>
      </c>
      <c r="F91" s="45">
        <v>381001880</v>
      </c>
      <c r="G91" s="45">
        <v>0</v>
      </c>
      <c r="H91" s="45">
        <v>0</v>
      </c>
      <c r="I91" s="45">
        <v>0</v>
      </c>
      <c r="J91" s="45">
        <f>2015000+940851.24+940851</f>
        <v>3896702.24</v>
      </c>
      <c r="K91" s="45">
        <v>0</v>
      </c>
      <c r="L91" s="45">
        <f t="shared" si="89"/>
        <v>3896702.24</v>
      </c>
      <c r="M91" s="46">
        <f t="shared" si="108"/>
        <v>384898582.24000001</v>
      </c>
      <c r="N91" s="52">
        <f t="shared" si="86"/>
        <v>4.8238904025058136E-5</v>
      </c>
      <c r="O91" s="45">
        <v>0</v>
      </c>
      <c r="P91" s="45">
        <v>381898582</v>
      </c>
      <c r="Q91" s="45">
        <f t="shared" si="109"/>
        <v>3000000.2400000095</v>
      </c>
      <c r="R91" s="45">
        <v>381892839.73000002</v>
      </c>
      <c r="S91" s="45">
        <f t="shared" si="110"/>
        <v>3005742.5099999905</v>
      </c>
      <c r="T91" s="45">
        <f t="shared" si="111"/>
        <v>5742.2699999809265</v>
      </c>
      <c r="U91" s="45">
        <v>209560457.97999999</v>
      </c>
      <c r="V91" s="45">
        <f t="shared" si="112"/>
        <v>172332381.75000003</v>
      </c>
      <c r="W91" s="45">
        <v>209560457.97999999</v>
      </c>
      <c r="X91" s="48">
        <f t="shared" si="113"/>
        <v>0</v>
      </c>
      <c r="Y91" s="54">
        <f t="shared" si="99"/>
        <v>0.99219081948156984</v>
      </c>
      <c r="Z91" s="54">
        <f t="shared" si="100"/>
        <v>0.54445630004771095</v>
      </c>
      <c r="AA91" s="54">
        <f t="shared" si="101"/>
        <v>0.54445630004771095</v>
      </c>
      <c r="AB91" s="54">
        <f t="shared" si="102"/>
        <v>0.54874152164821988</v>
      </c>
      <c r="AC91" s="178">
        <f t="shared" si="103"/>
        <v>1</v>
      </c>
    </row>
    <row r="92" spans="1:29" ht="42" customHeight="1" x14ac:dyDescent="0.25">
      <c r="A92" s="113" t="s">
        <v>190</v>
      </c>
      <c r="B92" s="32" t="s">
        <v>41</v>
      </c>
      <c r="C92" s="32">
        <v>20</v>
      </c>
      <c r="D92" s="32" t="s">
        <v>38</v>
      </c>
      <c r="E92" s="39" t="s">
        <v>191</v>
      </c>
      <c r="F92" s="59">
        <f t="shared" ref="F92:K92" si="114">SUM(F93:F97)</f>
        <v>656925928</v>
      </c>
      <c r="G92" s="59">
        <f t="shared" si="114"/>
        <v>0</v>
      </c>
      <c r="H92" s="59">
        <f t="shared" si="114"/>
        <v>0</v>
      </c>
      <c r="I92" s="59">
        <f t="shared" si="114"/>
        <v>0</v>
      </c>
      <c r="J92" s="59">
        <f t="shared" si="114"/>
        <v>106300000</v>
      </c>
      <c r="K92" s="59">
        <f t="shared" si="114"/>
        <v>48765500</v>
      </c>
      <c r="L92" s="59">
        <f t="shared" si="89"/>
        <v>57534500</v>
      </c>
      <c r="M92" s="59">
        <f>SUM(M93:M97)</f>
        <v>714460428</v>
      </c>
      <c r="N92" s="318">
        <f t="shared" si="86"/>
        <v>8.9542517448151456E-5</v>
      </c>
      <c r="O92" s="59">
        <f t="shared" ref="O92:X92" si="115">SUM(O93:O97)</f>
        <v>0</v>
      </c>
      <c r="P92" s="59">
        <f t="shared" si="115"/>
        <v>712801928</v>
      </c>
      <c r="Q92" s="59">
        <f t="shared" si="115"/>
        <v>1658500</v>
      </c>
      <c r="R92" s="59">
        <f t="shared" si="115"/>
        <v>503758258.14999998</v>
      </c>
      <c r="S92" s="59">
        <f t="shared" si="115"/>
        <v>210702169.84999999</v>
      </c>
      <c r="T92" s="59">
        <f t="shared" si="115"/>
        <v>209043669.84999999</v>
      </c>
      <c r="U92" s="59">
        <f t="shared" si="115"/>
        <v>151545012.15000001</v>
      </c>
      <c r="V92" s="59">
        <f t="shared" si="115"/>
        <v>352213246</v>
      </c>
      <c r="W92" s="59">
        <f t="shared" si="115"/>
        <v>149067669.15000001</v>
      </c>
      <c r="X92" s="59">
        <f t="shared" si="115"/>
        <v>2477343</v>
      </c>
      <c r="Y92" s="176">
        <f t="shared" si="99"/>
        <v>0.70508909718090085</v>
      </c>
      <c r="Z92" s="176">
        <f t="shared" si="100"/>
        <v>0.21211113479611779</v>
      </c>
      <c r="AA92" s="176">
        <f t="shared" si="101"/>
        <v>0.2086437027272279</v>
      </c>
      <c r="AB92" s="176">
        <f t="shared" si="102"/>
        <v>0.30082883942495231</v>
      </c>
      <c r="AC92" s="177">
        <f t="shared" si="103"/>
        <v>0.98365275791757556</v>
      </c>
    </row>
    <row r="93" spans="1:29" ht="42" customHeight="1" x14ac:dyDescent="0.25">
      <c r="A93" s="114" t="s">
        <v>192</v>
      </c>
      <c r="B93" s="43" t="s">
        <v>41</v>
      </c>
      <c r="C93" s="43">
        <v>20</v>
      </c>
      <c r="D93" s="43" t="s">
        <v>38</v>
      </c>
      <c r="E93" s="44" t="s">
        <v>193</v>
      </c>
      <c r="F93" s="45">
        <v>168000000</v>
      </c>
      <c r="G93" s="45">
        <v>0</v>
      </c>
      <c r="H93" s="45">
        <v>0</v>
      </c>
      <c r="I93" s="45">
        <v>0</v>
      </c>
      <c r="J93" s="45">
        <v>106300000</v>
      </c>
      <c r="K93" s="45">
        <v>0</v>
      </c>
      <c r="L93" s="45">
        <f t="shared" si="89"/>
        <v>106300000</v>
      </c>
      <c r="M93" s="46">
        <f t="shared" ref="M93:M98" si="116">+F93+L93</f>
        <v>274300000</v>
      </c>
      <c r="N93" s="52">
        <f t="shared" si="86"/>
        <v>3.4377708790371162E-5</v>
      </c>
      <c r="O93" s="45">
        <v>0</v>
      </c>
      <c r="P93" s="45">
        <v>274300000</v>
      </c>
      <c r="Q93" s="45">
        <f t="shared" ref="Q93:Q98" si="117">M93-P93</f>
        <v>0</v>
      </c>
      <c r="R93" s="45">
        <v>168000000</v>
      </c>
      <c r="S93" s="45">
        <f>+M93-R93</f>
        <v>106300000</v>
      </c>
      <c r="T93" s="45">
        <f t="shared" ref="T93:T98" si="118">P93-R93</f>
        <v>106300000</v>
      </c>
      <c r="U93" s="45">
        <v>65120000</v>
      </c>
      <c r="V93" s="45">
        <f t="shared" ref="V93:V98" si="119">+R93-U93</f>
        <v>102880000</v>
      </c>
      <c r="W93" s="45">
        <v>65120000</v>
      </c>
      <c r="X93" s="48">
        <f t="shared" ref="X93:X98" si="120">+U93-W93</f>
        <v>0</v>
      </c>
      <c r="Y93" s="54">
        <f t="shared" si="99"/>
        <v>0.61246810061975943</v>
      </c>
      <c r="Z93" s="54">
        <f t="shared" si="100"/>
        <v>0.23740430185927816</v>
      </c>
      <c r="AA93" s="54">
        <f t="shared" si="101"/>
        <v>0.23740430185927816</v>
      </c>
      <c r="AB93" s="54">
        <f t="shared" si="102"/>
        <v>0.38761904761904764</v>
      </c>
      <c r="AC93" s="178">
        <f t="shared" si="103"/>
        <v>1</v>
      </c>
    </row>
    <row r="94" spans="1:29" ht="42" customHeight="1" x14ac:dyDescent="0.25">
      <c r="A94" s="114" t="s">
        <v>194</v>
      </c>
      <c r="B94" s="43" t="s">
        <v>41</v>
      </c>
      <c r="C94" s="43">
        <v>20</v>
      </c>
      <c r="D94" s="43" t="s">
        <v>38</v>
      </c>
      <c r="E94" s="44" t="s">
        <v>195</v>
      </c>
      <c r="F94" s="45">
        <v>24925928</v>
      </c>
      <c r="G94" s="45">
        <v>0</v>
      </c>
      <c r="H94" s="45">
        <v>0</v>
      </c>
      <c r="I94" s="45">
        <v>0</v>
      </c>
      <c r="J94" s="45">
        <v>0</v>
      </c>
      <c r="K94" s="45">
        <v>14887500</v>
      </c>
      <c r="L94" s="45">
        <f t="shared" si="89"/>
        <v>-14887500</v>
      </c>
      <c r="M94" s="46">
        <f t="shared" si="116"/>
        <v>10038428</v>
      </c>
      <c r="N94" s="52">
        <f t="shared" si="86"/>
        <v>1.2581048286442145E-6</v>
      </c>
      <c r="O94" s="45">
        <v>0</v>
      </c>
      <c r="P94" s="45">
        <v>8379928</v>
      </c>
      <c r="Q94" s="45">
        <f t="shared" si="117"/>
        <v>1658500</v>
      </c>
      <c r="R94" s="45">
        <v>7926390.9199999999</v>
      </c>
      <c r="S94" s="45">
        <f>+M94-R94</f>
        <v>2112037.08</v>
      </c>
      <c r="T94" s="45">
        <f t="shared" si="118"/>
        <v>453537.08000000007</v>
      </c>
      <c r="U94" s="45">
        <v>5996462.9199999999</v>
      </c>
      <c r="V94" s="45">
        <f t="shared" si="119"/>
        <v>1929928</v>
      </c>
      <c r="W94" s="45">
        <v>5996462.9199999999</v>
      </c>
      <c r="X94" s="48">
        <f t="shared" si="120"/>
        <v>0</v>
      </c>
      <c r="Y94" s="54">
        <f t="shared" si="99"/>
        <v>0.78960479867963385</v>
      </c>
      <c r="Z94" s="54">
        <f t="shared" si="100"/>
        <v>0.59735079237506106</v>
      </c>
      <c r="AA94" s="54">
        <f t="shared" si="101"/>
        <v>0.59735079237506106</v>
      </c>
      <c r="AB94" s="54">
        <f t="shared" si="102"/>
        <v>0.75651869564868746</v>
      </c>
      <c r="AC94" s="178">
        <f t="shared" si="103"/>
        <v>1</v>
      </c>
    </row>
    <row r="95" spans="1:29" ht="68.25" customHeight="1" x14ac:dyDescent="0.25">
      <c r="A95" s="114" t="s">
        <v>196</v>
      </c>
      <c r="B95" s="43" t="s">
        <v>41</v>
      </c>
      <c r="C95" s="43">
        <v>20</v>
      </c>
      <c r="D95" s="43" t="s">
        <v>38</v>
      </c>
      <c r="E95" s="44" t="s">
        <v>197</v>
      </c>
      <c r="F95" s="45">
        <v>3000000</v>
      </c>
      <c r="G95" s="45">
        <v>0</v>
      </c>
      <c r="H95" s="45">
        <v>0</v>
      </c>
      <c r="I95" s="45">
        <v>0</v>
      </c>
      <c r="J95" s="45">
        <v>0</v>
      </c>
      <c r="K95" s="45">
        <v>0</v>
      </c>
      <c r="L95" s="45">
        <f t="shared" si="89"/>
        <v>0</v>
      </c>
      <c r="M95" s="46">
        <f t="shared" si="116"/>
        <v>3000000</v>
      </c>
      <c r="N95" s="52">
        <f t="shared" si="86"/>
        <v>3.7598660725888984E-7</v>
      </c>
      <c r="O95" s="45">
        <v>0</v>
      </c>
      <c r="P95" s="45">
        <v>3000000</v>
      </c>
      <c r="Q95" s="45">
        <f t="shared" si="117"/>
        <v>0</v>
      </c>
      <c r="R95" s="45">
        <v>819511</v>
      </c>
      <c r="S95" s="45">
        <f>+M95-R95</f>
        <v>2180489</v>
      </c>
      <c r="T95" s="45">
        <f t="shared" si="118"/>
        <v>2180489</v>
      </c>
      <c r="U95" s="45">
        <v>819511</v>
      </c>
      <c r="V95" s="45">
        <f t="shared" si="119"/>
        <v>0</v>
      </c>
      <c r="W95" s="45">
        <v>819511</v>
      </c>
      <c r="X95" s="48">
        <f t="shared" si="120"/>
        <v>0</v>
      </c>
      <c r="Y95" s="54">
        <f t="shared" si="99"/>
        <v>0.27317033333333335</v>
      </c>
      <c r="Z95" s="54">
        <f t="shared" si="100"/>
        <v>0.27317033333333335</v>
      </c>
      <c r="AA95" s="54">
        <f t="shared" si="101"/>
        <v>0.27317033333333335</v>
      </c>
      <c r="AB95" s="54">
        <f t="shared" si="102"/>
        <v>1</v>
      </c>
      <c r="AC95" s="178">
        <f t="shared" si="103"/>
        <v>1</v>
      </c>
    </row>
    <row r="96" spans="1:29" ht="42" customHeight="1" x14ac:dyDescent="0.25">
      <c r="A96" s="114" t="s">
        <v>198</v>
      </c>
      <c r="B96" s="43" t="s">
        <v>41</v>
      </c>
      <c r="C96" s="43">
        <v>20</v>
      </c>
      <c r="D96" s="43" t="s">
        <v>38</v>
      </c>
      <c r="E96" s="44" t="s">
        <v>199</v>
      </c>
      <c r="F96" s="45">
        <v>261680004</v>
      </c>
      <c r="G96" s="45">
        <v>0</v>
      </c>
      <c r="H96" s="45">
        <v>0</v>
      </c>
      <c r="I96" s="45">
        <v>0</v>
      </c>
      <c r="J96" s="45">
        <v>0</v>
      </c>
      <c r="K96" s="45">
        <v>26273000</v>
      </c>
      <c r="L96" s="45">
        <f t="shared" si="89"/>
        <v>-26273000</v>
      </c>
      <c r="M96" s="46">
        <f t="shared" si="116"/>
        <v>235407004</v>
      </c>
      <c r="N96" s="52">
        <f t="shared" si="86"/>
        <v>2.9503293586313306E-5</v>
      </c>
      <c r="O96" s="45">
        <v>0</v>
      </c>
      <c r="P96" s="45">
        <v>235407004</v>
      </c>
      <c r="Q96" s="45">
        <f t="shared" si="117"/>
        <v>0</v>
      </c>
      <c r="R96" s="45">
        <v>185306728.69999999</v>
      </c>
      <c r="S96" s="45">
        <f>+M96-R96</f>
        <v>50100275.300000012</v>
      </c>
      <c r="T96" s="45">
        <f t="shared" si="118"/>
        <v>50100275.300000012</v>
      </c>
      <c r="U96" s="45">
        <v>56443413.700000003</v>
      </c>
      <c r="V96" s="45">
        <f t="shared" si="119"/>
        <v>128863314.99999999</v>
      </c>
      <c r="W96" s="45">
        <v>56443413.700000003</v>
      </c>
      <c r="X96" s="48">
        <f t="shared" si="120"/>
        <v>0</v>
      </c>
      <c r="Y96" s="54">
        <f t="shared" si="99"/>
        <v>0.78717593593774293</v>
      </c>
      <c r="Z96" s="54">
        <f t="shared" si="100"/>
        <v>0.23976947474341079</v>
      </c>
      <c r="AA96" s="54">
        <f t="shared" si="101"/>
        <v>0.23976947474341079</v>
      </c>
      <c r="AB96" s="54">
        <f t="shared" si="102"/>
        <v>0.30459451794315773</v>
      </c>
      <c r="AC96" s="178">
        <f t="shared" si="103"/>
        <v>1</v>
      </c>
    </row>
    <row r="97" spans="1:29" ht="42" customHeight="1" x14ac:dyDescent="0.25">
      <c r="A97" s="114" t="s">
        <v>200</v>
      </c>
      <c r="B97" s="43" t="s">
        <v>41</v>
      </c>
      <c r="C97" s="43">
        <v>20</v>
      </c>
      <c r="D97" s="43" t="s">
        <v>38</v>
      </c>
      <c r="E97" s="44" t="s">
        <v>201</v>
      </c>
      <c r="F97" s="45">
        <v>199319996</v>
      </c>
      <c r="G97" s="45">
        <v>0</v>
      </c>
      <c r="H97" s="45">
        <v>0</v>
      </c>
      <c r="I97" s="45">
        <v>0</v>
      </c>
      <c r="J97" s="45">
        <v>0</v>
      </c>
      <c r="K97" s="45">
        <v>7605000</v>
      </c>
      <c r="L97" s="45">
        <f t="shared" si="89"/>
        <v>-7605000</v>
      </c>
      <c r="M97" s="46">
        <f t="shared" si="116"/>
        <v>191714996</v>
      </c>
      <c r="N97" s="52">
        <f t="shared" si="86"/>
        <v>2.402742363556388E-5</v>
      </c>
      <c r="O97" s="45">
        <v>0</v>
      </c>
      <c r="P97" s="45">
        <v>191714996</v>
      </c>
      <c r="Q97" s="45">
        <f t="shared" si="117"/>
        <v>0</v>
      </c>
      <c r="R97" s="45">
        <v>141705627.53</v>
      </c>
      <c r="S97" s="45">
        <f>+M97-R97</f>
        <v>50009368.469999999</v>
      </c>
      <c r="T97" s="45">
        <f t="shared" si="118"/>
        <v>50009368.469999999</v>
      </c>
      <c r="U97" s="45">
        <v>23165624.530000001</v>
      </c>
      <c r="V97" s="45">
        <f t="shared" si="119"/>
        <v>118540003</v>
      </c>
      <c r="W97" s="45">
        <v>20688281.530000001</v>
      </c>
      <c r="X97" s="48">
        <f t="shared" si="120"/>
        <v>2477343</v>
      </c>
      <c r="Y97" s="54">
        <f t="shared" si="99"/>
        <v>0.73914733060318349</v>
      </c>
      <c r="Z97" s="54">
        <f t="shared" si="100"/>
        <v>0.12083365940763445</v>
      </c>
      <c r="AA97" s="54">
        <f t="shared" si="101"/>
        <v>0.1079116499055713</v>
      </c>
      <c r="AB97" s="54">
        <f t="shared" si="102"/>
        <v>0.1634770963848679</v>
      </c>
      <c r="AC97" s="178">
        <f t="shared" si="103"/>
        <v>0.89305952029086089</v>
      </c>
    </row>
    <row r="98" spans="1:29" ht="42" customHeight="1" x14ac:dyDescent="0.25">
      <c r="A98" s="113" t="s">
        <v>202</v>
      </c>
      <c r="B98" s="32" t="s">
        <v>41</v>
      </c>
      <c r="C98" s="32">
        <v>20</v>
      </c>
      <c r="D98" s="32" t="s">
        <v>38</v>
      </c>
      <c r="E98" s="39" t="s">
        <v>203</v>
      </c>
      <c r="F98" s="59">
        <v>100000000</v>
      </c>
      <c r="G98" s="59">
        <v>0</v>
      </c>
      <c r="H98" s="59">
        <v>0</v>
      </c>
      <c r="I98" s="59">
        <v>0</v>
      </c>
      <c r="J98" s="59">
        <v>0</v>
      </c>
      <c r="K98" s="59">
        <v>67460699.480000004</v>
      </c>
      <c r="L98" s="59">
        <f t="shared" si="89"/>
        <v>-67460699.480000004</v>
      </c>
      <c r="M98" s="41">
        <f t="shared" si="116"/>
        <v>32539300.519999996</v>
      </c>
      <c r="N98" s="319">
        <f t="shared" si="86"/>
        <v>4.0781137350307434E-6</v>
      </c>
      <c r="O98" s="59">
        <v>0</v>
      </c>
      <c r="P98" s="59">
        <v>22052186.620000001</v>
      </c>
      <c r="Q98" s="59">
        <f t="shared" si="117"/>
        <v>10487113.899999995</v>
      </c>
      <c r="R98" s="59">
        <v>22047201.219999999</v>
      </c>
      <c r="S98" s="59">
        <v>0</v>
      </c>
      <c r="T98" s="59">
        <f t="shared" si="118"/>
        <v>4985.4000000022352</v>
      </c>
      <c r="U98" s="59">
        <v>22047201.219999999</v>
      </c>
      <c r="V98" s="59">
        <f t="shared" si="119"/>
        <v>0</v>
      </c>
      <c r="W98" s="59">
        <v>19002169.210000001</v>
      </c>
      <c r="X98" s="59">
        <f t="shared" si="120"/>
        <v>3045032.0099999979</v>
      </c>
      <c r="Y98" s="176">
        <f t="shared" si="99"/>
        <v>0.67755608964147462</v>
      </c>
      <c r="Z98" s="176">
        <f t="shared" si="100"/>
        <v>0.67755608964147462</v>
      </c>
      <c r="AA98" s="176">
        <f t="shared" si="101"/>
        <v>0.5839759584973403</v>
      </c>
      <c r="AB98" s="176">
        <f t="shared" si="102"/>
        <v>1</v>
      </c>
      <c r="AC98" s="177">
        <f t="shared" si="103"/>
        <v>0.86188577953206535</v>
      </c>
    </row>
    <row r="99" spans="1:29" s="76" customFormat="1" ht="42" customHeight="1" x14ac:dyDescent="0.25">
      <c r="A99" s="199" t="s">
        <v>204</v>
      </c>
      <c r="B99" s="71" t="s">
        <v>37</v>
      </c>
      <c r="C99" s="71">
        <v>10</v>
      </c>
      <c r="D99" s="71" t="s">
        <v>38</v>
      </c>
      <c r="E99" s="72" t="s">
        <v>205</v>
      </c>
      <c r="F99" s="73">
        <f t="shared" ref="F99:K99" si="121">+F109</f>
        <v>10647256000</v>
      </c>
      <c r="G99" s="73">
        <f t="shared" si="121"/>
        <v>0</v>
      </c>
      <c r="H99" s="73">
        <f t="shared" si="121"/>
        <v>0</v>
      </c>
      <c r="I99" s="73">
        <f t="shared" si="121"/>
        <v>0</v>
      </c>
      <c r="J99" s="73">
        <f t="shared" si="121"/>
        <v>0</v>
      </c>
      <c r="K99" s="73">
        <f t="shared" si="121"/>
        <v>0</v>
      </c>
      <c r="L99" s="59">
        <f t="shared" si="89"/>
        <v>0</v>
      </c>
      <c r="M99" s="73">
        <f>+M109</f>
        <v>10647256000</v>
      </c>
      <c r="N99" s="324">
        <f t="shared" si="86"/>
        <v>1.3344085533522861E-3</v>
      </c>
      <c r="O99" s="73">
        <f t="shared" ref="O99:X99" si="122">+O109</f>
        <v>0</v>
      </c>
      <c r="P99" s="73">
        <f t="shared" si="122"/>
        <v>5905562200.29</v>
      </c>
      <c r="Q99" s="73">
        <f t="shared" si="122"/>
        <v>4741693799.71</v>
      </c>
      <c r="R99" s="73">
        <f t="shared" si="122"/>
        <v>5744527026.8599997</v>
      </c>
      <c r="S99" s="73">
        <f t="shared" si="122"/>
        <v>4902728973.1400003</v>
      </c>
      <c r="T99" s="73">
        <f t="shared" si="122"/>
        <v>161035173.43000007</v>
      </c>
      <c r="U99" s="73">
        <f t="shared" si="122"/>
        <v>5744527026.8599997</v>
      </c>
      <c r="V99" s="73">
        <f t="shared" si="122"/>
        <v>0</v>
      </c>
      <c r="W99" s="73">
        <f t="shared" si="122"/>
        <v>5744527026.8599997</v>
      </c>
      <c r="X99" s="73">
        <f t="shared" si="122"/>
        <v>0</v>
      </c>
      <c r="Y99" s="176">
        <f t="shared" si="99"/>
        <v>0.53953122070700654</v>
      </c>
      <c r="Z99" s="176">
        <f t="shared" si="100"/>
        <v>0.53953122070700654</v>
      </c>
      <c r="AA99" s="176">
        <f t="shared" si="101"/>
        <v>0.53953122070700654</v>
      </c>
      <c r="AB99" s="176">
        <f t="shared" si="102"/>
        <v>1</v>
      </c>
      <c r="AC99" s="177">
        <f t="shared" si="103"/>
        <v>1</v>
      </c>
    </row>
    <row r="100" spans="1:29" ht="42" customHeight="1" x14ac:dyDescent="0.25">
      <c r="A100" s="113" t="s">
        <v>204</v>
      </c>
      <c r="B100" s="32" t="s">
        <v>41</v>
      </c>
      <c r="C100" s="32">
        <v>20</v>
      </c>
      <c r="D100" s="32" t="s">
        <v>38</v>
      </c>
      <c r="E100" s="39" t="s">
        <v>205</v>
      </c>
      <c r="F100" s="59">
        <f t="shared" ref="F100:K100" si="123">+F101+F104</f>
        <v>5638845092</v>
      </c>
      <c r="G100" s="59">
        <f t="shared" si="123"/>
        <v>0</v>
      </c>
      <c r="H100" s="59">
        <f t="shared" si="123"/>
        <v>0</v>
      </c>
      <c r="I100" s="59">
        <f t="shared" si="123"/>
        <v>0</v>
      </c>
      <c r="J100" s="59">
        <f t="shared" si="123"/>
        <v>50000000</v>
      </c>
      <c r="K100" s="59">
        <f t="shared" si="123"/>
        <v>5473125092</v>
      </c>
      <c r="L100" s="59">
        <f t="shared" si="89"/>
        <v>-5423125092</v>
      </c>
      <c r="M100" s="59">
        <f>+M101+M104</f>
        <v>215720000</v>
      </c>
      <c r="N100" s="318">
        <f t="shared" si="86"/>
        <v>2.7035943639295909E-5</v>
      </c>
      <c r="O100" s="59">
        <f t="shared" ref="O100:X100" si="124">+O101+O104</f>
        <v>0</v>
      </c>
      <c r="P100" s="59">
        <f t="shared" si="124"/>
        <v>215720000</v>
      </c>
      <c r="Q100" s="59">
        <f t="shared" si="124"/>
        <v>0</v>
      </c>
      <c r="R100" s="59">
        <f t="shared" si="124"/>
        <v>30574137.859999999</v>
      </c>
      <c r="S100" s="59">
        <f t="shared" si="124"/>
        <v>185145862.13999999</v>
      </c>
      <c r="T100" s="59">
        <f t="shared" si="124"/>
        <v>185145862.13999999</v>
      </c>
      <c r="U100" s="59">
        <f t="shared" si="124"/>
        <v>30574137.859999999</v>
      </c>
      <c r="V100" s="59">
        <f t="shared" si="124"/>
        <v>0</v>
      </c>
      <c r="W100" s="59">
        <f t="shared" si="124"/>
        <v>30574137.859999999</v>
      </c>
      <c r="X100" s="59">
        <f t="shared" si="124"/>
        <v>0</v>
      </c>
      <c r="Y100" s="176">
        <f t="shared" si="99"/>
        <v>0.14173065946597441</v>
      </c>
      <c r="Z100" s="176">
        <f t="shared" si="100"/>
        <v>0.14173065946597441</v>
      </c>
      <c r="AA100" s="176">
        <f t="shared" si="101"/>
        <v>0.14173065946597441</v>
      </c>
      <c r="AB100" s="176">
        <f t="shared" si="102"/>
        <v>1</v>
      </c>
      <c r="AC100" s="177">
        <f t="shared" si="103"/>
        <v>1</v>
      </c>
    </row>
    <row r="101" spans="1:29" ht="42" customHeight="1" x14ac:dyDescent="0.25">
      <c r="A101" s="113" t="s">
        <v>206</v>
      </c>
      <c r="B101" s="32" t="s">
        <v>41</v>
      </c>
      <c r="C101" s="32">
        <v>20</v>
      </c>
      <c r="D101" s="32" t="s">
        <v>38</v>
      </c>
      <c r="E101" s="39" t="s">
        <v>207</v>
      </c>
      <c r="F101" s="59">
        <f t="shared" ref="F101:K102" si="125">+F102</f>
        <v>5423125092</v>
      </c>
      <c r="G101" s="59">
        <f t="shared" si="125"/>
        <v>0</v>
      </c>
      <c r="H101" s="59">
        <f t="shared" si="125"/>
        <v>0</v>
      </c>
      <c r="I101" s="59">
        <f t="shared" si="125"/>
        <v>0</v>
      </c>
      <c r="J101" s="59">
        <f t="shared" si="125"/>
        <v>0</v>
      </c>
      <c r="K101" s="59">
        <f t="shared" si="125"/>
        <v>5423125092</v>
      </c>
      <c r="L101" s="59">
        <f t="shared" si="89"/>
        <v>-5423125092</v>
      </c>
      <c r="M101" s="59">
        <f>+M102</f>
        <v>0</v>
      </c>
      <c r="N101" s="318">
        <f t="shared" si="86"/>
        <v>0</v>
      </c>
      <c r="O101" s="59">
        <f t="shared" ref="O101:X102" si="126">+O102</f>
        <v>0</v>
      </c>
      <c r="P101" s="59">
        <f t="shared" si="126"/>
        <v>0</v>
      </c>
      <c r="Q101" s="59">
        <f t="shared" si="126"/>
        <v>0</v>
      </c>
      <c r="R101" s="59">
        <f t="shared" si="126"/>
        <v>0</v>
      </c>
      <c r="S101" s="59">
        <f t="shared" si="126"/>
        <v>0</v>
      </c>
      <c r="T101" s="59">
        <f t="shared" si="126"/>
        <v>0</v>
      </c>
      <c r="U101" s="59">
        <f t="shared" si="126"/>
        <v>0</v>
      </c>
      <c r="V101" s="59">
        <f t="shared" si="126"/>
        <v>0</v>
      </c>
      <c r="W101" s="59">
        <f t="shared" si="126"/>
        <v>0</v>
      </c>
      <c r="X101" s="59">
        <f t="shared" si="126"/>
        <v>0</v>
      </c>
      <c r="Y101" s="176" t="s">
        <v>40</v>
      </c>
      <c r="Z101" s="176" t="s">
        <v>40</v>
      </c>
      <c r="AA101" s="176" t="s">
        <v>40</v>
      </c>
      <c r="AB101" s="176" t="s">
        <v>40</v>
      </c>
      <c r="AC101" s="177" t="s">
        <v>40</v>
      </c>
    </row>
    <row r="102" spans="1:29" ht="42" customHeight="1" x14ac:dyDescent="0.25">
      <c r="A102" s="113" t="s">
        <v>208</v>
      </c>
      <c r="B102" s="32" t="s">
        <v>41</v>
      </c>
      <c r="C102" s="32">
        <v>20</v>
      </c>
      <c r="D102" s="32" t="s">
        <v>38</v>
      </c>
      <c r="E102" s="78" t="s">
        <v>209</v>
      </c>
      <c r="F102" s="59">
        <f t="shared" si="125"/>
        <v>5423125092</v>
      </c>
      <c r="G102" s="59">
        <f t="shared" si="125"/>
        <v>0</v>
      </c>
      <c r="H102" s="59">
        <f t="shared" si="125"/>
        <v>0</v>
      </c>
      <c r="I102" s="59">
        <f t="shared" si="125"/>
        <v>0</v>
      </c>
      <c r="J102" s="59">
        <f t="shared" si="125"/>
        <v>0</v>
      </c>
      <c r="K102" s="59">
        <f t="shared" si="125"/>
        <v>5423125092</v>
      </c>
      <c r="L102" s="59">
        <f t="shared" si="89"/>
        <v>-5423125092</v>
      </c>
      <c r="M102" s="59">
        <f>+M103</f>
        <v>0</v>
      </c>
      <c r="N102" s="318">
        <f t="shared" si="86"/>
        <v>0</v>
      </c>
      <c r="O102" s="59">
        <f t="shared" si="126"/>
        <v>0</v>
      </c>
      <c r="P102" s="59">
        <f t="shared" si="126"/>
        <v>0</v>
      </c>
      <c r="Q102" s="59">
        <f t="shared" si="126"/>
        <v>0</v>
      </c>
      <c r="R102" s="59">
        <f t="shared" si="126"/>
        <v>0</v>
      </c>
      <c r="S102" s="59">
        <f t="shared" si="126"/>
        <v>0</v>
      </c>
      <c r="T102" s="59">
        <f t="shared" si="126"/>
        <v>0</v>
      </c>
      <c r="U102" s="59">
        <f t="shared" si="126"/>
        <v>0</v>
      </c>
      <c r="V102" s="59">
        <f t="shared" si="126"/>
        <v>0</v>
      </c>
      <c r="W102" s="59">
        <f t="shared" si="126"/>
        <v>0</v>
      </c>
      <c r="X102" s="59">
        <f t="shared" si="126"/>
        <v>0</v>
      </c>
      <c r="Y102" s="176" t="s">
        <v>40</v>
      </c>
      <c r="Z102" s="176" t="s">
        <v>40</v>
      </c>
      <c r="AA102" s="176" t="s">
        <v>40</v>
      </c>
      <c r="AB102" s="176" t="s">
        <v>40</v>
      </c>
      <c r="AC102" s="177" t="s">
        <v>40</v>
      </c>
    </row>
    <row r="103" spans="1:29" ht="42" customHeight="1" x14ac:dyDescent="0.25">
      <c r="A103" s="114" t="s">
        <v>210</v>
      </c>
      <c r="B103" s="43" t="s">
        <v>41</v>
      </c>
      <c r="C103" s="43">
        <v>20</v>
      </c>
      <c r="D103" s="43" t="s">
        <v>38</v>
      </c>
      <c r="E103" s="44" t="s">
        <v>211</v>
      </c>
      <c r="F103" s="58">
        <v>5423125092</v>
      </c>
      <c r="G103" s="45">
        <v>0</v>
      </c>
      <c r="H103" s="45">
        <v>0</v>
      </c>
      <c r="I103" s="45">
        <v>0</v>
      </c>
      <c r="J103" s="45">
        <v>0</v>
      </c>
      <c r="K103" s="45">
        <v>5423125092</v>
      </c>
      <c r="L103" s="45">
        <f t="shared" si="89"/>
        <v>-5423125092</v>
      </c>
      <c r="M103" s="46">
        <f>+F103+L103</f>
        <v>0</v>
      </c>
      <c r="N103" s="52">
        <f t="shared" si="86"/>
        <v>0</v>
      </c>
      <c r="O103" s="58">
        <v>0</v>
      </c>
      <c r="P103" s="45">
        <v>0</v>
      </c>
      <c r="Q103" s="45">
        <f>M103-P103</f>
        <v>0</v>
      </c>
      <c r="R103" s="45">
        <v>0</v>
      </c>
      <c r="S103" s="45">
        <f>+M103-R103</f>
        <v>0</v>
      </c>
      <c r="T103" s="45">
        <f>P103-R103</f>
        <v>0</v>
      </c>
      <c r="U103" s="45">
        <v>0</v>
      </c>
      <c r="V103" s="45">
        <f>+R103-U103</f>
        <v>0</v>
      </c>
      <c r="W103" s="45">
        <v>0</v>
      </c>
      <c r="X103" s="48">
        <f>+U103-W103</f>
        <v>0</v>
      </c>
      <c r="Y103" s="54" t="s">
        <v>40</v>
      </c>
      <c r="Z103" s="54" t="s">
        <v>40</v>
      </c>
      <c r="AA103" s="54" t="s">
        <v>40</v>
      </c>
      <c r="AB103" s="54" t="s">
        <v>40</v>
      </c>
      <c r="AC103" s="178" t="s">
        <v>40</v>
      </c>
    </row>
    <row r="104" spans="1:29" ht="42" customHeight="1" x14ac:dyDescent="0.25">
      <c r="A104" s="113" t="s">
        <v>212</v>
      </c>
      <c r="B104" s="32" t="s">
        <v>41</v>
      </c>
      <c r="C104" s="32">
        <v>20</v>
      </c>
      <c r="D104" s="32" t="s">
        <v>38</v>
      </c>
      <c r="E104" s="39" t="s">
        <v>213</v>
      </c>
      <c r="F104" s="59">
        <f t="shared" ref="F104:K105" si="127">+F105</f>
        <v>215720000</v>
      </c>
      <c r="G104" s="59">
        <f t="shared" si="127"/>
        <v>0</v>
      </c>
      <c r="H104" s="59">
        <f t="shared" si="127"/>
        <v>0</v>
      </c>
      <c r="I104" s="59">
        <f t="shared" si="127"/>
        <v>0</v>
      </c>
      <c r="J104" s="59">
        <f t="shared" si="127"/>
        <v>50000000</v>
      </c>
      <c r="K104" s="59">
        <f t="shared" si="127"/>
        <v>50000000</v>
      </c>
      <c r="L104" s="59">
        <f t="shared" si="89"/>
        <v>0</v>
      </c>
      <c r="M104" s="59">
        <f>+M105</f>
        <v>215720000</v>
      </c>
      <c r="N104" s="319">
        <f t="shared" si="86"/>
        <v>2.7035943639295909E-5</v>
      </c>
      <c r="O104" s="59">
        <f t="shared" ref="O104:X105" si="128">+O105</f>
        <v>0</v>
      </c>
      <c r="P104" s="59">
        <f t="shared" si="128"/>
        <v>215720000</v>
      </c>
      <c r="Q104" s="59">
        <f t="shared" si="128"/>
        <v>0</v>
      </c>
      <c r="R104" s="59">
        <f t="shared" si="128"/>
        <v>30574137.859999999</v>
      </c>
      <c r="S104" s="59">
        <f t="shared" si="128"/>
        <v>185145862.13999999</v>
      </c>
      <c r="T104" s="59">
        <f t="shared" si="128"/>
        <v>185145862.13999999</v>
      </c>
      <c r="U104" s="59">
        <f t="shared" si="128"/>
        <v>30574137.859999999</v>
      </c>
      <c r="V104" s="59">
        <f t="shared" si="128"/>
        <v>0</v>
      </c>
      <c r="W104" s="59">
        <f t="shared" si="128"/>
        <v>30574137.859999999</v>
      </c>
      <c r="X104" s="59">
        <f t="shared" si="128"/>
        <v>0</v>
      </c>
      <c r="Y104" s="176">
        <f t="shared" si="99"/>
        <v>0.14173065946597441</v>
      </c>
      <c r="Z104" s="176">
        <f t="shared" si="100"/>
        <v>0.14173065946597441</v>
      </c>
      <c r="AA104" s="176">
        <f t="shared" si="101"/>
        <v>0.14173065946597441</v>
      </c>
      <c r="AB104" s="176">
        <f t="shared" ref="AB104:AB112" si="129">+U104/R104</f>
        <v>1</v>
      </c>
      <c r="AC104" s="177">
        <f t="shared" ref="AC104:AC112" si="130">+W104/U104</f>
        <v>1</v>
      </c>
    </row>
    <row r="105" spans="1:29" ht="42" customHeight="1" x14ac:dyDescent="0.25">
      <c r="A105" s="113" t="s">
        <v>214</v>
      </c>
      <c r="B105" s="32" t="s">
        <v>41</v>
      </c>
      <c r="C105" s="32">
        <v>20</v>
      </c>
      <c r="D105" s="32" t="s">
        <v>38</v>
      </c>
      <c r="E105" s="39" t="s">
        <v>215</v>
      </c>
      <c r="F105" s="59">
        <f t="shared" si="127"/>
        <v>215720000</v>
      </c>
      <c r="G105" s="59">
        <f t="shared" si="127"/>
        <v>0</v>
      </c>
      <c r="H105" s="59">
        <f t="shared" si="127"/>
        <v>0</v>
      </c>
      <c r="I105" s="59">
        <f t="shared" si="127"/>
        <v>0</v>
      </c>
      <c r="J105" s="59">
        <f t="shared" si="127"/>
        <v>50000000</v>
      </c>
      <c r="K105" s="59">
        <f t="shared" si="127"/>
        <v>50000000</v>
      </c>
      <c r="L105" s="59">
        <f t="shared" si="89"/>
        <v>0</v>
      </c>
      <c r="M105" s="59">
        <f>+M106</f>
        <v>215720000</v>
      </c>
      <c r="N105" s="319">
        <f t="shared" si="86"/>
        <v>2.7035943639295909E-5</v>
      </c>
      <c r="O105" s="59">
        <f t="shared" si="128"/>
        <v>0</v>
      </c>
      <c r="P105" s="59">
        <f t="shared" si="128"/>
        <v>215720000</v>
      </c>
      <c r="Q105" s="59">
        <f t="shared" si="128"/>
        <v>0</v>
      </c>
      <c r="R105" s="59">
        <f t="shared" si="128"/>
        <v>30574137.859999999</v>
      </c>
      <c r="S105" s="59">
        <f t="shared" si="128"/>
        <v>185145862.13999999</v>
      </c>
      <c r="T105" s="59">
        <f t="shared" si="128"/>
        <v>185145862.13999999</v>
      </c>
      <c r="U105" s="59">
        <f t="shared" si="128"/>
        <v>30574137.859999999</v>
      </c>
      <c r="V105" s="59">
        <f t="shared" si="128"/>
        <v>0</v>
      </c>
      <c r="W105" s="59">
        <f t="shared" si="128"/>
        <v>30574137.859999999</v>
      </c>
      <c r="X105" s="59">
        <f t="shared" si="128"/>
        <v>0</v>
      </c>
      <c r="Y105" s="176">
        <f t="shared" si="99"/>
        <v>0.14173065946597441</v>
      </c>
      <c r="Z105" s="176">
        <f t="shared" si="100"/>
        <v>0.14173065946597441</v>
      </c>
      <c r="AA105" s="176">
        <f t="shared" si="101"/>
        <v>0.14173065946597441</v>
      </c>
      <c r="AB105" s="176">
        <f t="shared" si="129"/>
        <v>1</v>
      </c>
      <c r="AC105" s="177">
        <f t="shared" si="130"/>
        <v>1</v>
      </c>
    </row>
    <row r="106" spans="1:29" ht="42" customHeight="1" x14ac:dyDescent="0.25">
      <c r="A106" s="113" t="s">
        <v>216</v>
      </c>
      <c r="B106" s="32" t="s">
        <v>41</v>
      </c>
      <c r="C106" s="32">
        <v>20</v>
      </c>
      <c r="D106" s="32" t="s">
        <v>38</v>
      </c>
      <c r="E106" s="39" t="s">
        <v>217</v>
      </c>
      <c r="F106" s="59">
        <f t="shared" ref="F106:K106" si="131">+F107+F108</f>
        <v>215720000</v>
      </c>
      <c r="G106" s="59">
        <f t="shared" si="131"/>
        <v>0</v>
      </c>
      <c r="H106" s="59">
        <f t="shared" si="131"/>
        <v>0</v>
      </c>
      <c r="I106" s="59">
        <f t="shared" si="131"/>
        <v>0</v>
      </c>
      <c r="J106" s="59">
        <f t="shared" si="131"/>
        <v>50000000</v>
      </c>
      <c r="K106" s="59">
        <f t="shared" si="131"/>
        <v>50000000</v>
      </c>
      <c r="L106" s="59">
        <f t="shared" si="89"/>
        <v>0</v>
      </c>
      <c r="M106" s="59">
        <f>+M107+M108</f>
        <v>215720000</v>
      </c>
      <c r="N106" s="319">
        <f t="shared" si="86"/>
        <v>2.7035943639295909E-5</v>
      </c>
      <c r="O106" s="59">
        <f t="shared" ref="O106:X106" si="132">+O107+O108</f>
        <v>0</v>
      </c>
      <c r="P106" s="59">
        <f t="shared" si="132"/>
        <v>215720000</v>
      </c>
      <c r="Q106" s="59">
        <f t="shared" si="132"/>
        <v>0</v>
      </c>
      <c r="R106" s="59">
        <f t="shared" si="132"/>
        <v>30574137.859999999</v>
      </c>
      <c r="S106" s="59">
        <f t="shared" si="132"/>
        <v>185145862.13999999</v>
      </c>
      <c r="T106" s="59">
        <f t="shared" si="132"/>
        <v>185145862.13999999</v>
      </c>
      <c r="U106" s="59">
        <f t="shared" si="132"/>
        <v>30574137.859999999</v>
      </c>
      <c r="V106" s="59">
        <f t="shared" si="132"/>
        <v>0</v>
      </c>
      <c r="W106" s="59">
        <f t="shared" si="132"/>
        <v>30574137.859999999</v>
      </c>
      <c r="X106" s="59">
        <f t="shared" si="132"/>
        <v>0</v>
      </c>
      <c r="Y106" s="176">
        <f t="shared" si="99"/>
        <v>0.14173065946597441</v>
      </c>
      <c r="Z106" s="176">
        <f t="shared" si="100"/>
        <v>0.14173065946597441</v>
      </c>
      <c r="AA106" s="176">
        <f t="shared" si="101"/>
        <v>0.14173065946597441</v>
      </c>
      <c r="AB106" s="176">
        <f t="shared" si="129"/>
        <v>1</v>
      </c>
      <c r="AC106" s="177">
        <f t="shared" si="130"/>
        <v>1</v>
      </c>
    </row>
    <row r="107" spans="1:29" ht="42" customHeight="1" x14ac:dyDescent="0.25">
      <c r="A107" s="114" t="s">
        <v>218</v>
      </c>
      <c r="B107" s="43" t="s">
        <v>41</v>
      </c>
      <c r="C107" s="43">
        <v>20</v>
      </c>
      <c r="D107" s="43" t="s">
        <v>38</v>
      </c>
      <c r="E107" s="44" t="s">
        <v>219</v>
      </c>
      <c r="F107" s="48">
        <v>59277258</v>
      </c>
      <c r="G107" s="45">
        <v>0</v>
      </c>
      <c r="H107" s="45">
        <v>0</v>
      </c>
      <c r="I107" s="45">
        <v>0</v>
      </c>
      <c r="J107" s="45">
        <v>50000000</v>
      </c>
      <c r="K107" s="45">
        <v>0</v>
      </c>
      <c r="L107" s="45">
        <f t="shared" si="89"/>
        <v>50000000</v>
      </c>
      <c r="M107" s="46">
        <f>+F107+L107</f>
        <v>109277258</v>
      </c>
      <c r="N107" s="52">
        <f t="shared" si="86"/>
        <v>1.3695595161991461E-5</v>
      </c>
      <c r="O107" s="48">
        <v>0</v>
      </c>
      <c r="P107" s="45">
        <v>109277258</v>
      </c>
      <c r="Q107" s="45">
        <f>M107-P107</f>
        <v>0</v>
      </c>
      <c r="R107" s="45">
        <v>29212372.859999999</v>
      </c>
      <c r="S107" s="45">
        <f>+M107-R107</f>
        <v>80064885.140000001</v>
      </c>
      <c r="T107" s="45">
        <f>P107-R107</f>
        <v>80064885.140000001</v>
      </c>
      <c r="U107" s="45">
        <v>29212372.859999999</v>
      </c>
      <c r="V107" s="45">
        <f>+R107-U107</f>
        <v>0</v>
      </c>
      <c r="W107" s="45">
        <v>29212372.859999999</v>
      </c>
      <c r="X107" s="48">
        <f>+U107-W107</f>
        <v>0</v>
      </c>
      <c r="Y107" s="54">
        <f t="shared" si="99"/>
        <v>0.26732344309005263</v>
      </c>
      <c r="Z107" s="54">
        <f t="shared" si="100"/>
        <v>0.26732344309005263</v>
      </c>
      <c r="AA107" s="54">
        <f t="shared" si="101"/>
        <v>0.26732344309005263</v>
      </c>
      <c r="AB107" s="54">
        <f t="shared" si="129"/>
        <v>1</v>
      </c>
      <c r="AC107" s="178">
        <f t="shared" si="130"/>
        <v>1</v>
      </c>
    </row>
    <row r="108" spans="1:29" ht="42" customHeight="1" x14ac:dyDescent="0.25">
      <c r="A108" s="114" t="s">
        <v>220</v>
      </c>
      <c r="B108" s="43" t="s">
        <v>41</v>
      </c>
      <c r="C108" s="43">
        <v>20</v>
      </c>
      <c r="D108" s="43" t="s">
        <v>38</v>
      </c>
      <c r="E108" s="44" t="s">
        <v>221</v>
      </c>
      <c r="F108" s="48">
        <v>156442742</v>
      </c>
      <c r="G108" s="45">
        <v>0</v>
      </c>
      <c r="H108" s="45">
        <v>0</v>
      </c>
      <c r="I108" s="45">
        <v>0</v>
      </c>
      <c r="J108" s="45">
        <v>0</v>
      </c>
      <c r="K108" s="45">
        <v>50000000</v>
      </c>
      <c r="L108" s="45">
        <f t="shared" si="89"/>
        <v>-50000000</v>
      </c>
      <c r="M108" s="46">
        <f>+F108+L108</f>
        <v>106442742</v>
      </c>
      <c r="N108" s="52">
        <f t="shared" si="86"/>
        <v>1.3340348477304448E-5</v>
      </c>
      <c r="O108" s="48">
        <v>0</v>
      </c>
      <c r="P108" s="45">
        <v>106442742</v>
      </c>
      <c r="Q108" s="45">
        <f>M108-P108</f>
        <v>0</v>
      </c>
      <c r="R108" s="45">
        <v>1361765</v>
      </c>
      <c r="S108" s="45">
        <f>+M108-R108</f>
        <v>105080977</v>
      </c>
      <c r="T108" s="45">
        <f>P108-R108</f>
        <v>105080977</v>
      </c>
      <c r="U108" s="45">
        <v>1361765</v>
      </c>
      <c r="V108" s="45">
        <f>+R108-U108</f>
        <v>0</v>
      </c>
      <c r="W108" s="45">
        <v>1361765</v>
      </c>
      <c r="X108" s="48">
        <f>+U108-W108</f>
        <v>0</v>
      </c>
      <c r="Y108" s="54">
        <f t="shared" si="99"/>
        <v>1.2793403988033303E-2</v>
      </c>
      <c r="Z108" s="54">
        <f t="shared" si="100"/>
        <v>1.2793403988033303E-2</v>
      </c>
      <c r="AA108" s="54">
        <f t="shared" si="101"/>
        <v>1.2793403988033303E-2</v>
      </c>
      <c r="AB108" s="54">
        <f t="shared" si="129"/>
        <v>1</v>
      </c>
      <c r="AC108" s="178">
        <f t="shared" si="130"/>
        <v>1</v>
      </c>
    </row>
    <row r="109" spans="1:29" ht="42" customHeight="1" x14ac:dyDescent="0.25">
      <c r="A109" s="245" t="s">
        <v>222</v>
      </c>
      <c r="B109" s="80" t="s">
        <v>37</v>
      </c>
      <c r="C109" s="80">
        <v>10</v>
      </c>
      <c r="D109" s="80" t="s">
        <v>38</v>
      </c>
      <c r="E109" s="78" t="s">
        <v>223</v>
      </c>
      <c r="F109" s="81">
        <f t="shared" ref="F109:K109" si="133">+F110</f>
        <v>10647256000</v>
      </c>
      <c r="G109" s="81">
        <f t="shared" si="133"/>
        <v>0</v>
      </c>
      <c r="H109" s="81">
        <f t="shared" si="133"/>
        <v>0</v>
      </c>
      <c r="I109" s="81">
        <f t="shared" si="133"/>
        <v>0</v>
      </c>
      <c r="J109" s="81">
        <f t="shared" si="133"/>
        <v>0</v>
      </c>
      <c r="K109" s="81">
        <f t="shared" si="133"/>
        <v>0</v>
      </c>
      <c r="L109" s="59">
        <f t="shared" si="89"/>
        <v>0</v>
      </c>
      <c r="M109" s="81">
        <f>+M110</f>
        <v>10647256000</v>
      </c>
      <c r="N109" s="323">
        <f t="shared" si="86"/>
        <v>1.3344085533522861E-3</v>
      </c>
      <c r="O109" s="81">
        <f t="shared" ref="O109:X109" si="134">+O110</f>
        <v>0</v>
      </c>
      <c r="P109" s="81">
        <f t="shared" si="134"/>
        <v>5905562200.29</v>
      </c>
      <c r="Q109" s="81">
        <f t="shared" si="134"/>
        <v>4741693799.71</v>
      </c>
      <c r="R109" s="81">
        <f t="shared" si="134"/>
        <v>5744527026.8599997</v>
      </c>
      <c r="S109" s="81">
        <f t="shared" si="134"/>
        <v>4902728973.1400003</v>
      </c>
      <c r="T109" s="81">
        <f t="shared" si="134"/>
        <v>161035173.43000007</v>
      </c>
      <c r="U109" s="81">
        <f t="shared" si="134"/>
        <v>5744527026.8599997</v>
      </c>
      <c r="V109" s="81">
        <f t="shared" si="134"/>
        <v>0</v>
      </c>
      <c r="W109" s="81">
        <f t="shared" si="134"/>
        <v>5744527026.8599997</v>
      </c>
      <c r="X109" s="81">
        <f t="shared" si="134"/>
        <v>0</v>
      </c>
      <c r="Y109" s="176">
        <f t="shared" si="99"/>
        <v>0.53953122070700654</v>
      </c>
      <c r="Z109" s="176">
        <f t="shared" si="100"/>
        <v>0.53953122070700654</v>
      </c>
      <c r="AA109" s="176">
        <f t="shared" si="101"/>
        <v>0.53953122070700654</v>
      </c>
      <c r="AB109" s="176">
        <f t="shared" si="129"/>
        <v>1</v>
      </c>
      <c r="AC109" s="177">
        <f t="shared" si="130"/>
        <v>1</v>
      </c>
    </row>
    <row r="110" spans="1:29" ht="42" customHeight="1" x14ac:dyDescent="0.25">
      <c r="A110" s="245" t="s">
        <v>224</v>
      </c>
      <c r="B110" s="80" t="s">
        <v>37</v>
      </c>
      <c r="C110" s="80">
        <v>10</v>
      </c>
      <c r="D110" s="80" t="s">
        <v>38</v>
      </c>
      <c r="E110" s="78" t="s">
        <v>225</v>
      </c>
      <c r="F110" s="81">
        <f t="shared" ref="F110:K110" si="135">+F111+F112</f>
        <v>10647256000</v>
      </c>
      <c r="G110" s="81">
        <f t="shared" si="135"/>
        <v>0</v>
      </c>
      <c r="H110" s="81">
        <f t="shared" si="135"/>
        <v>0</v>
      </c>
      <c r="I110" s="81">
        <f t="shared" si="135"/>
        <v>0</v>
      </c>
      <c r="J110" s="81">
        <f t="shared" si="135"/>
        <v>0</v>
      </c>
      <c r="K110" s="81">
        <f t="shared" si="135"/>
        <v>0</v>
      </c>
      <c r="L110" s="59">
        <f t="shared" si="89"/>
        <v>0</v>
      </c>
      <c r="M110" s="81">
        <f>+M111+M112</f>
        <v>10647256000</v>
      </c>
      <c r="N110" s="323">
        <f t="shared" si="86"/>
        <v>1.3344085533522861E-3</v>
      </c>
      <c r="O110" s="81">
        <f t="shared" ref="O110:X110" si="136">+O111+O112</f>
        <v>0</v>
      </c>
      <c r="P110" s="81">
        <f t="shared" si="136"/>
        <v>5905562200.29</v>
      </c>
      <c r="Q110" s="81">
        <f t="shared" si="136"/>
        <v>4741693799.71</v>
      </c>
      <c r="R110" s="81">
        <f t="shared" si="136"/>
        <v>5744527026.8599997</v>
      </c>
      <c r="S110" s="81">
        <f t="shared" si="136"/>
        <v>4902728973.1400003</v>
      </c>
      <c r="T110" s="81">
        <f t="shared" si="136"/>
        <v>161035173.43000007</v>
      </c>
      <c r="U110" s="81">
        <f t="shared" si="136"/>
        <v>5744527026.8599997</v>
      </c>
      <c r="V110" s="81">
        <f t="shared" si="136"/>
        <v>0</v>
      </c>
      <c r="W110" s="81">
        <f t="shared" si="136"/>
        <v>5744527026.8599997</v>
      </c>
      <c r="X110" s="81">
        <f t="shared" si="136"/>
        <v>0</v>
      </c>
      <c r="Y110" s="176">
        <f t="shared" si="99"/>
        <v>0.53953122070700654</v>
      </c>
      <c r="Z110" s="176">
        <f t="shared" si="100"/>
        <v>0.53953122070700654</v>
      </c>
      <c r="AA110" s="176">
        <f t="shared" si="101"/>
        <v>0.53953122070700654</v>
      </c>
      <c r="AB110" s="176">
        <f t="shared" si="129"/>
        <v>1</v>
      </c>
      <c r="AC110" s="177">
        <f t="shared" si="130"/>
        <v>1</v>
      </c>
    </row>
    <row r="111" spans="1:29" ht="42" customHeight="1" x14ac:dyDescent="0.25">
      <c r="A111" s="351" t="s">
        <v>226</v>
      </c>
      <c r="B111" s="83" t="s">
        <v>37</v>
      </c>
      <c r="C111" s="83">
        <v>10</v>
      </c>
      <c r="D111" s="83" t="s">
        <v>38</v>
      </c>
      <c r="E111" s="84" t="s">
        <v>227</v>
      </c>
      <c r="F111" s="85">
        <v>5323628000</v>
      </c>
      <c r="G111" s="45">
        <v>0</v>
      </c>
      <c r="H111" s="45">
        <v>0</v>
      </c>
      <c r="I111" s="45">
        <v>0</v>
      </c>
      <c r="J111" s="45">
        <v>0</v>
      </c>
      <c r="K111" s="45">
        <v>0</v>
      </c>
      <c r="L111" s="45">
        <f t="shared" si="89"/>
        <v>0</v>
      </c>
      <c r="M111" s="46">
        <f>+F111+L111</f>
        <v>5323628000</v>
      </c>
      <c r="N111" s="86">
        <f t="shared" si="86"/>
        <v>6.6720427667614306E-4</v>
      </c>
      <c r="O111" s="85">
        <v>0</v>
      </c>
      <c r="P111" s="45">
        <v>1682694186.5599999</v>
      </c>
      <c r="Q111" s="45">
        <f>M111-P111</f>
        <v>3640933813.4400001</v>
      </c>
      <c r="R111" s="45">
        <v>1521659061.53</v>
      </c>
      <c r="S111" s="45">
        <f>+M111-R111</f>
        <v>3801968938.4700003</v>
      </c>
      <c r="T111" s="45">
        <f>P111-R111</f>
        <v>161035125.02999997</v>
      </c>
      <c r="U111" s="45">
        <v>1521659061.53</v>
      </c>
      <c r="V111" s="45">
        <f>+R111-U111</f>
        <v>0</v>
      </c>
      <c r="W111" s="45">
        <v>1521659061.53</v>
      </c>
      <c r="X111" s="48">
        <f>+U111-W111</f>
        <v>0</v>
      </c>
      <c r="Y111" s="54">
        <f t="shared" si="99"/>
        <v>0.28583121539108292</v>
      </c>
      <c r="Z111" s="54">
        <f t="shared" si="100"/>
        <v>0.28583121539108292</v>
      </c>
      <c r="AA111" s="54">
        <f t="shared" si="101"/>
        <v>0.28583121539108292</v>
      </c>
      <c r="AB111" s="54">
        <f t="shared" si="129"/>
        <v>1</v>
      </c>
      <c r="AC111" s="178">
        <f t="shared" si="130"/>
        <v>1</v>
      </c>
    </row>
    <row r="112" spans="1:29" ht="42" customHeight="1" x14ac:dyDescent="0.25">
      <c r="A112" s="351" t="s">
        <v>228</v>
      </c>
      <c r="B112" s="83" t="s">
        <v>37</v>
      </c>
      <c r="C112" s="83">
        <v>10</v>
      </c>
      <c r="D112" s="83" t="s">
        <v>38</v>
      </c>
      <c r="E112" s="84" t="s">
        <v>229</v>
      </c>
      <c r="F112" s="85">
        <v>5323628000</v>
      </c>
      <c r="G112" s="45">
        <v>0</v>
      </c>
      <c r="H112" s="45">
        <v>0</v>
      </c>
      <c r="I112" s="45">
        <v>0</v>
      </c>
      <c r="J112" s="45">
        <v>0</v>
      </c>
      <c r="K112" s="45">
        <v>0</v>
      </c>
      <c r="L112" s="45">
        <f t="shared" si="89"/>
        <v>0</v>
      </c>
      <c r="M112" s="46">
        <f>+F112+L112</f>
        <v>5323628000</v>
      </c>
      <c r="N112" s="86">
        <f t="shared" si="86"/>
        <v>6.6720427667614306E-4</v>
      </c>
      <c r="O112" s="85">
        <v>0</v>
      </c>
      <c r="P112" s="45">
        <v>4222868013.73</v>
      </c>
      <c r="Q112" s="45">
        <f>M112-P112</f>
        <v>1100759986.27</v>
      </c>
      <c r="R112" s="45">
        <v>4222867965.3299999</v>
      </c>
      <c r="S112" s="45">
        <f>+M112-R112</f>
        <v>1100760034.6700001</v>
      </c>
      <c r="T112" s="45">
        <f>P112-R112</f>
        <v>48.400000095367432</v>
      </c>
      <c r="U112" s="45">
        <v>4222867965.3299999</v>
      </c>
      <c r="V112" s="45">
        <f>+R112-U112</f>
        <v>0</v>
      </c>
      <c r="W112" s="45">
        <v>4222867965.3299999</v>
      </c>
      <c r="X112" s="48">
        <f>+U112-W112</f>
        <v>0</v>
      </c>
      <c r="Y112" s="54">
        <f t="shared" si="99"/>
        <v>0.79323122602293017</v>
      </c>
      <c r="Z112" s="54">
        <f t="shared" si="100"/>
        <v>0.79323122602293017</v>
      </c>
      <c r="AA112" s="54">
        <f t="shared" si="101"/>
        <v>0.79323122602293017</v>
      </c>
      <c r="AB112" s="54">
        <f t="shared" si="129"/>
        <v>1</v>
      </c>
      <c r="AC112" s="178">
        <f t="shared" si="130"/>
        <v>1</v>
      </c>
    </row>
    <row r="113" spans="1:29" ht="42" customHeight="1" x14ac:dyDescent="0.25">
      <c r="A113" s="113" t="s">
        <v>230</v>
      </c>
      <c r="B113" s="32" t="s">
        <v>41</v>
      </c>
      <c r="C113" s="32">
        <v>20</v>
      </c>
      <c r="D113" s="32" t="s">
        <v>38</v>
      </c>
      <c r="E113" s="39" t="s">
        <v>231</v>
      </c>
      <c r="F113" s="59">
        <f t="shared" ref="F113:K114" si="137">+F114</f>
        <v>16069012000</v>
      </c>
      <c r="G113" s="59">
        <f t="shared" si="137"/>
        <v>0</v>
      </c>
      <c r="H113" s="59">
        <f t="shared" si="137"/>
        <v>0</v>
      </c>
      <c r="I113" s="59">
        <f t="shared" si="137"/>
        <v>0</v>
      </c>
      <c r="J113" s="59">
        <f t="shared" si="137"/>
        <v>0</v>
      </c>
      <c r="K113" s="59">
        <f t="shared" si="137"/>
        <v>0</v>
      </c>
      <c r="L113" s="59">
        <f t="shared" si="89"/>
        <v>0</v>
      </c>
      <c r="M113" s="59">
        <f>+M114</f>
        <v>16069012000</v>
      </c>
      <c r="N113" s="323">
        <f t="shared" si="86"/>
        <v>2.0139111012941295E-3</v>
      </c>
      <c r="O113" s="59">
        <f t="shared" ref="O113:X114" si="138">+O114</f>
        <v>0</v>
      </c>
      <c r="P113" s="59">
        <f t="shared" si="138"/>
        <v>0</v>
      </c>
      <c r="Q113" s="59">
        <f t="shared" si="138"/>
        <v>16069012000</v>
      </c>
      <c r="R113" s="59">
        <f t="shared" si="138"/>
        <v>0</v>
      </c>
      <c r="S113" s="59">
        <f t="shared" si="138"/>
        <v>16069012000</v>
      </c>
      <c r="T113" s="59">
        <f t="shared" si="138"/>
        <v>0</v>
      </c>
      <c r="U113" s="59">
        <f t="shared" si="138"/>
        <v>0</v>
      </c>
      <c r="V113" s="59">
        <f t="shared" si="138"/>
        <v>0</v>
      </c>
      <c r="W113" s="59">
        <f t="shared" si="138"/>
        <v>0</v>
      </c>
      <c r="X113" s="59">
        <f t="shared" si="138"/>
        <v>0</v>
      </c>
      <c r="Y113" s="176">
        <f t="shared" si="99"/>
        <v>0</v>
      </c>
      <c r="Z113" s="176">
        <f t="shared" si="100"/>
        <v>0</v>
      </c>
      <c r="AA113" s="176">
        <f t="shared" si="101"/>
        <v>0</v>
      </c>
      <c r="AB113" s="176" t="s">
        <v>40</v>
      </c>
      <c r="AC113" s="177" t="s">
        <v>40</v>
      </c>
    </row>
    <row r="114" spans="1:29" ht="42" customHeight="1" x14ac:dyDescent="0.25">
      <c r="A114" s="113" t="s">
        <v>232</v>
      </c>
      <c r="B114" s="32" t="s">
        <v>41</v>
      </c>
      <c r="C114" s="32">
        <v>20</v>
      </c>
      <c r="D114" s="32" t="s">
        <v>38</v>
      </c>
      <c r="E114" s="39" t="s">
        <v>233</v>
      </c>
      <c r="F114" s="59">
        <f t="shared" si="137"/>
        <v>16069012000</v>
      </c>
      <c r="G114" s="59">
        <f t="shared" si="137"/>
        <v>0</v>
      </c>
      <c r="H114" s="59">
        <f t="shared" si="137"/>
        <v>0</v>
      </c>
      <c r="I114" s="59">
        <f t="shared" si="137"/>
        <v>0</v>
      </c>
      <c r="J114" s="59">
        <f t="shared" si="137"/>
        <v>0</v>
      </c>
      <c r="K114" s="59">
        <f t="shared" si="137"/>
        <v>0</v>
      </c>
      <c r="L114" s="59">
        <f t="shared" si="89"/>
        <v>0</v>
      </c>
      <c r="M114" s="59">
        <f>+M115</f>
        <v>16069012000</v>
      </c>
      <c r="N114" s="323">
        <f t="shared" si="86"/>
        <v>2.0139111012941295E-3</v>
      </c>
      <c r="O114" s="59">
        <f t="shared" si="138"/>
        <v>0</v>
      </c>
      <c r="P114" s="59">
        <f t="shared" si="138"/>
        <v>0</v>
      </c>
      <c r="Q114" s="59">
        <f t="shared" si="138"/>
        <v>16069012000</v>
      </c>
      <c r="R114" s="59">
        <f t="shared" si="138"/>
        <v>0</v>
      </c>
      <c r="S114" s="59">
        <f t="shared" si="138"/>
        <v>16069012000</v>
      </c>
      <c r="T114" s="59">
        <f t="shared" si="138"/>
        <v>0</v>
      </c>
      <c r="U114" s="59">
        <f t="shared" si="138"/>
        <v>0</v>
      </c>
      <c r="V114" s="59">
        <f t="shared" si="138"/>
        <v>0</v>
      </c>
      <c r="W114" s="59">
        <f t="shared" si="138"/>
        <v>0</v>
      </c>
      <c r="X114" s="59">
        <f t="shared" si="138"/>
        <v>0</v>
      </c>
      <c r="Y114" s="176">
        <f t="shared" si="99"/>
        <v>0</v>
      </c>
      <c r="Z114" s="176">
        <f t="shared" si="100"/>
        <v>0</v>
      </c>
      <c r="AA114" s="176">
        <f t="shared" si="101"/>
        <v>0</v>
      </c>
      <c r="AB114" s="176" t="s">
        <v>40</v>
      </c>
      <c r="AC114" s="177" t="s">
        <v>40</v>
      </c>
    </row>
    <row r="115" spans="1:29" ht="42" customHeight="1" thickBot="1" x14ac:dyDescent="0.3">
      <c r="A115" s="184" t="s">
        <v>234</v>
      </c>
      <c r="B115" s="89" t="s">
        <v>41</v>
      </c>
      <c r="C115" s="89">
        <v>20</v>
      </c>
      <c r="D115" s="89" t="s">
        <v>38</v>
      </c>
      <c r="E115" s="90" t="s">
        <v>235</v>
      </c>
      <c r="F115" s="91">
        <v>16069012000</v>
      </c>
      <c r="G115" s="91">
        <v>0</v>
      </c>
      <c r="H115" s="91">
        <v>0</v>
      </c>
      <c r="I115" s="91">
        <v>0</v>
      </c>
      <c r="J115" s="91">
        <v>0</v>
      </c>
      <c r="K115" s="91">
        <v>0</v>
      </c>
      <c r="L115" s="45">
        <f t="shared" si="89"/>
        <v>0</v>
      </c>
      <c r="M115" s="92">
        <f>+F115+L115</f>
        <v>16069012000</v>
      </c>
      <c r="N115" s="326">
        <f t="shared" si="86"/>
        <v>2.0139111012941295E-3</v>
      </c>
      <c r="O115" s="91">
        <v>0</v>
      </c>
      <c r="P115" s="91">
        <v>0</v>
      </c>
      <c r="Q115" s="91">
        <f>M115-P115</f>
        <v>16069012000</v>
      </c>
      <c r="R115" s="91">
        <v>0</v>
      </c>
      <c r="S115" s="91">
        <f>+M115-R115</f>
        <v>16069012000</v>
      </c>
      <c r="T115" s="91">
        <f>P115-R115</f>
        <v>0</v>
      </c>
      <c r="U115" s="91">
        <v>0</v>
      </c>
      <c r="V115" s="91">
        <f>+R115-U115</f>
        <v>0</v>
      </c>
      <c r="W115" s="91">
        <v>0</v>
      </c>
      <c r="X115" s="93">
        <f>+U115-W115</f>
        <v>0</v>
      </c>
      <c r="Y115" s="186">
        <f t="shared" si="99"/>
        <v>0</v>
      </c>
      <c r="Z115" s="186">
        <f t="shared" si="100"/>
        <v>0</v>
      </c>
      <c r="AA115" s="186">
        <f t="shared" si="101"/>
        <v>0</v>
      </c>
      <c r="AB115" s="186" t="s">
        <v>40</v>
      </c>
      <c r="AC115" s="187" t="s">
        <v>40</v>
      </c>
    </row>
    <row r="116" spans="1:29" ht="42" customHeight="1" thickBot="1" x14ac:dyDescent="0.3">
      <c r="A116" s="23" t="s">
        <v>236</v>
      </c>
      <c r="B116" s="96" t="s">
        <v>37</v>
      </c>
      <c r="C116" s="97">
        <v>11</v>
      </c>
      <c r="D116" s="96" t="s">
        <v>237</v>
      </c>
      <c r="E116" s="25" t="s">
        <v>238</v>
      </c>
      <c r="F116" s="26">
        <f t="shared" ref="F116:K118" si="139">+F118</f>
        <v>112491124000</v>
      </c>
      <c r="G116" s="26">
        <f t="shared" si="139"/>
        <v>0</v>
      </c>
      <c r="H116" s="26">
        <f t="shared" si="139"/>
        <v>0</v>
      </c>
      <c r="I116" s="26">
        <f t="shared" si="139"/>
        <v>0</v>
      </c>
      <c r="J116" s="26">
        <f t="shared" si="139"/>
        <v>0</v>
      </c>
      <c r="K116" s="26">
        <f t="shared" si="139"/>
        <v>0</v>
      </c>
      <c r="L116" s="26">
        <f t="shared" si="89"/>
        <v>0</v>
      </c>
      <c r="M116" s="26">
        <f>+M118</f>
        <v>112491124000</v>
      </c>
      <c r="N116" s="27">
        <f t="shared" si="86"/>
        <v>1.409838535316636E-2</v>
      </c>
      <c r="O116" s="26">
        <f t="shared" ref="O116:X118" si="140">+O118</f>
        <v>0</v>
      </c>
      <c r="P116" s="26">
        <f t="shared" si="140"/>
        <v>0</v>
      </c>
      <c r="Q116" s="26">
        <f t="shared" si="140"/>
        <v>112491124000</v>
      </c>
      <c r="R116" s="26">
        <f t="shared" si="140"/>
        <v>0</v>
      </c>
      <c r="S116" s="26">
        <f t="shared" si="140"/>
        <v>112491124000</v>
      </c>
      <c r="T116" s="26">
        <f t="shared" si="140"/>
        <v>0</v>
      </c>
      <c r="U116" s="26">
        <f t="shared" si="140"/>
        <v>0</v>
      </c>
      <c r="V116" s="26">
        <f t="shared" si="140"/>
        <v>0</v>
      </c>
      <c r="W116" s="26">
        <f t="shared" si="140"/>
        <v>0</v>
      </c>
      <c r="X116" s="26">
        <f t="shared" si="140"/>
        <v>0</v>
      </c>
      <c r="Y116" s="172">
        <f t="shared" si="99"/>
        <v>0</v>
      </c>
      <c r="Z116" s="172">
        <f t="shared" si="100"/>
        <v>0</v>
      </c>
      <c r="AA116" s="172">
        <f t="shared" si="101"/>
        <v>0</v>
      </c>
      <c r="AB116" s="172" t="s">
        <v>40</v>
      </c>
      <c r="AC116" s="317" t="s">
        <v>40</v>
      </c>
    </row>
    <row r="117" spans="1:29" ht="42" customHeight="1" thickBot="1" x14ac:dyDescent="0.3">
      <c r="A117" s="99" t="s">
        <v>236</v>
      </c>
      <c r="B117" s="100" t="s">
        <v>37</v>
      </c>
      <c r="C117" s="101">
        <v>11</v>
      </c>
      <c r="D117" s="100" t="s">
        <v>38</v>
      </c>
      <c r="E117" s="102" t="s">
        <v>238</v>
      </c>
      <c r="F117" s="103">
        <f t="shared" si="139"/>
        <v>1427021447000</v>
      </c>
      <c r="G117" s="103">
        <f t="shared" si="139"/>
        <v>0</v>
      </c>
      <c r="H117" s="103">
        <f t="shared" si="139"/>
        <v>0</v>
      </c>
      <c r="I117" s="103">
        <f t="shared" si="139"/>
        <v>0</v>
      </c>
      <c r="J117" s="103">
        <f t="shared" si="139"/>
        <v>0</v>
      </c>
      <c r="K117" s="103">
        <f t="shared" si="139"/>
        <v>0</v>
      </c>
      <c r="L117" s="26">
        <f t="shared" si="89"/>
        <v>0</v>
      </c>
      <c r="M117" s="103">
        <f>+M119</f>
        <v>1427021447000</v>
      </c>
      <c r="N117" s="327">
        <f t="shared" si="86"/>
        <v>0.17884698411440056</v>
      </c>
      <c r="O117" s="103">
        <f t="shared" si="140"/>
        <v>0</v>
      </c>
      <c r="P117" s="103">
        <f t="shared" si="140"/>
        <v>1427021447000</v>
      </c>
      <c r="Q117" s="103">
        <f t="shared" si="140"/>
        <v>0</v>
      </c>
      <c r="R117" s="103">
        <f t="shared" si="140"/>
        <v>1427021447000</v>
      </c>
      <c r="S117" s="103">
        <f t="shared" si="140"/>
        <v>0</v>
      </c>
      <c r="T117" s="103">
        <f t="shared" si="140"/>
        <v>0</v>
      </c>
      <c r="U117" s="103">
        <f t="shared" si="140"/>
        <v>1427021447000</v>
      </c>
      <c r="V117" s="103">
        <f t="shared" si="140"/>
        <v>0</v>
      </c>
      <c r="W117" s="103">
        <f t="shared" si="140"/>
        <v>1427021447000</v>
      </c>
      <c r="X117" s="103">
        <f t="shared" si="140"/>
        <v>0</v>
      </c>
      <c r="Y117" s="197">
        <f t="shared" si="99"/>
        <v>1</v>
      </c>
      <c r="Z117" s="197">
        <f t="shared" si="100"/>
        <v>1</v>
      </c>
      <c r="AA117" s="197">
        <f t="shared" si="101"/>
        <v>1</v>
      </c>
      <c r="AB117" s="172">
        <f>+U117/R117</f>
        <v>1</v>
      </c>
      <c r="AC117" s="317">
        <f>+W117/U117</f>
        <v>1</v>
      </c>
    </row>
    <row r="118" spans="1:29" ht="42" customHeight="1" x14ac:dyDescent="0.25">
      <c r="A118" s="110" t="s">
        <v>239</v>
      </c>
      <c r="B118" s="111" t="s">
        <v>37</v>
      </c>
      <c r="C118" s="111">
        <v>11</v>
      </c>
      <c r="D118" s="111" t="s">
        <v>237</v>
      </c>
      <c r="E118" s="33" t="s">
        <v>240</v>
      </c>
      <c r="F118" s="329">
        <f t="shared" si="139"/>
        <v>112491124000</v>
      </c>
      <c r="G118" s="329">
        <f t="shared" si="139"/>
        <v>0</v>
      </c>
      <c r="H118" s="329">
        <f t="shared" si="139"/>
        <v>0</v>
      </c>
      <c r="I118" s="329">
        <f t="shared" si="139"/>
        <v>0</v>
      </c>
      <c r="J118" s="329">
        <f t="shared" si="139"/>
        <v>0</v>
      </c>
      <c r="K118" s="329">
        <f t="shared" si="139"/>
        <v>0</v>
      </c>
      <c r="L118" s="59">
        <f t="shared" si="89"/>
        <v>0</v>
      </c>
      <c r="M118" s="329">
        <f>+M120</f>
        <v>112491124000</v>
      </c>
      <c r="N118" s="68">
        <f t="shared" si="86"/>
        <v>1.409838535316636E-2</v>
      </c>
      <c r="O118" s="329">
        <f t="shared" si="140"/>
        <v>0</v>
      </c>
      <c r="P118" s="329">
        <f t="shared" si="140"/>
        <v>0</v>
      </c>
      <c r="Q118" s="329">
        <f t="shared" si="140"/>
        <v>112491124000</v>
      </c>
      <c r="R118" s="329">
        <f t="shared" si="140"/>
        <v>0</v>
      </c>
      <c r="S118" s="329">
        <f t="shared" si="140"/>
        <v>112491124000</v>
      </c>
      <c r="T118" s="329">
        <f t="shared" si="140"/>
        <v>0</v>
      </c>
      <c r="U118" s="329">
        <f t="shared" si="140"/>
        <v>0</v>
      </c>
      <c r="V118" s="329">
        <f t="shared" si="140"/>
        <v>0</v>
      </c>
      <c r="W118" s="329">
        <f t="shared" si="140"/>
        <v>0</v>
      </c>
      <c r="X118" s="329">
        <f t="shared" si="140"/>
        <v>0</v>
      </c>
      <c r="Y118" s="118">
        <f t="shared" si="99"/>
        <v>0</v>
      </c>
      <c r="Z118" s="118">
        <f t="shared" si="100"/>
        <v>0</v>
      </c>
      <c r="AA118" s="118">
        <f t="shared" si="101"/>
        <v>0</v>
      </c>
      <c r="AB118" s="118" t="s">
        <v>40</v>
      </c>
      <c r="AC118" s="175" t="s">
        <v>40</v>
      </c>
    </row>
    <row r="119" spans="1:29" ht="42" customHeight="1" x14ac:dyDescent="0.25">
      <c r="A119" s="113" t="s">
        <v>239</v>
      </c>
      <c r="B119" s="32" t="s">
        <v>37</v>
      </c>
      <c r="C119" s="32">
        <v>11</v>
      </c>
      <c r="D119" s="32" t="s">
        <v>38</v>
      </c>
      <c r="E119" s="39" t="s">
        <v>240</v>
      </c>
      <c r="F119" s="61">
        <f t="shared" ref="F119:K119" si="141">+F123</f>
        <v>1427021447000</v>
      </c>
      <c r="G119" s="61">
        <f t="shared" si="141"/>
        <v>0</v>
      </c>
      <c r="H119" s="61">
        <f t="shared" si="141"/>
        <v>0</v>
      </c>
      <c r="I119" s="61">
        <f t="shared" si="141"/>
        <v>0</v>
      </c>
      <c r="J119" s="61">
        <f t="shared" si="141"/>
        <v>0</v>
      </c>
      <c r="K119" s="61">
        <f t="shared" si="141"/>
        <v>0</v>
      </c>
      <c r="L119" s="59">
        <f t="shared" si="89"/>
        <v>0</v>
      </c>
      <c r="M119" s="61">
        <f>+M123</f>
        <v>1427021447000</v>
      </c>
      <c r="N119" s="330">
        <f t="shared" si="86"/>
        <v>0.17884698411440056</v>
      </c>
      <c r="O119" s="61">
        <f t="shared" ref="O119:X119" si="142">+O123</f>
        <v>0</v>
      </c>
      <c r="P119" s="61">
        <f t="shared" si="142"/>
        <v>1427021447000</v>
      </c>
      <c r="Q119" s="61">
        <f t="shared" si="142"/>
        <v>0</v>
      </c>
      <c r="R119" s="61">
        <f t="shared" si="142"/>
        <v>1427021447000</v>
      </c>
      <c r="S119" s="61">
        <f t="shared" si="142"/>
        <v>0</v>
      </c>
      <c r="T119" s="61">
        <f t="shared" si="142"/>
        <v>0</v>
      </c>
      <c r="U119" s="61">
        <f t="shared" si="142"/>
        <v>1427021447000</v>
      </c>
      <c r="V119" s="61">
        <f t="shared" si="142"/>
        <v>0</v>
      </c>
      <c r="W119" s="61">
        <f t="shared" si="142"/>
        <v>1427021447000</v>
      </c>
      <c r="X119" s="61">
        <f t="shared" si="142"/>
        <v>0</v>
      </c>
      <c r="Y119" s="176">
        <f t="shared" si="99"/>
        <v>1</v>
      </c>
      <c r="Z119" s="176">
        <f t="shared" si="100"/>
        <v>1</v>
      </c>
      <c r="AA119" s="176">
        <f t="shared" si="101"/>
        <v>1</v>
      </c>
      <c r="AB119" s="176">
        <f>+U119/R119</f>
        <v>1</v>
      </c>
      <c r="AC119" s="175">
        <f>+W119/U119</f>
        <v>1</v>
      </c>
    </row>
    <row r="120" spans="1:29" ht="42" customHeight="1" x14ac:dyDescent="0.25">
      <c r="A120" s="113" t="s">
        <v>241</v>
      </c>
      <c r="B120" s="32" t="s">
        <v>37</v>
      </c>
      <c r="C120" s="32">
        <v>11</v>
      </c>
      <c r="D120" s="32" t="s">
        <v>237</v>
      </c>
      <c r="E120" s="39" t="s">
        <v>242</v>
      </c>
      <c r="F120" s="61">
        <f t="shared" ref="F120:K121" si="143">+F121</f>
        <v>112491124000</v>
      </c>
      <c r="G120" s="61">
        <f t="shared" si="143"/>
        <v>0</v>
      </c>
      <c r="H120" s="61">
        <f t="shared" si="143"/>
        <v>0</v>
      </c>
      <c r="I120" s="61">
        <f t="shared" si="143"/>
        <v>0</v>
      </c>
      <c r="J120" s="61">
        <f t="shared" si="143"/>
        <v>0</v>
      </c>
      <c r="K120" s="61">
        <f t="shared" si="143"/>
        <v>0</v>
      </c>
      <c r="L120" s="59">
        <f t="shared" si="89"/>
        <v>0</v>
      </c>
      <c r="M120" s="61">
        <f>+M121</f>
        <v>112491124000</v>
      </c>
      <c r="N120" s="323">
        <f t="shared" si="86"/>
        <v>1.409838535316636E-2</v>
      </c>
      <c r="O120" s="61">
        <f t="shared" ref="O120:X121" si="144">+O121</f>
        <v>0</v>
      </c>
      <c r="P120" s="61">
        <f t="shared" si="144"/>
        <v>0</v>
      </c>
      <c r="Q120" s="61">
        <f t="shared" si="144"/>
        <v>112491124000</v>
      </c>
      <c r="R120" s="61">
        <f t="shared" si="144"/>
        <v>0</v>
      </c>
      <c r="S120" s="61">
        <f t="shared" si="144"/>
        <v>112491124000</v>
      </c>
      <c r="T120" s="61">
        <f t="shared" si="144"/>
        <v>0</v>
      </c>
      <c r="U120" s="61">
        <f t="shared" si="144"/>
        <v>0</v>
      </c>
      <c r="V120" s="61">
        <f t="shared" si="144"/>
        <v>0</v>
      </c>
      <c r="W120" s="61">
        <f t="shared" si="144"/>
        <v>0</v>
      </c>
      <c r="X120" s="61">
        <f t="shared" si="144"/>
        <v>0</v>
      </c>
      <c r="Y120" s="176">
        <f t="shared" si="99"/>
        <v>0</v>
      </c>
      <c r="Z120" s="176">
        <f t="shared" si="100"/>
        <v>0</v>
      </c>
      <c r="AA120" s="176">
        <f t="shared" si="101"/>
        <v>0</v>
      </c>
      <c r="AB120" s="176" t="s">
        <v>40</v>
      </c>
      <c r="AC120" s="175" t="s">
        <v>40</v>
      </c>
    </row>
    <row r="121" spans="1:29" ht="42" customHeight="1" x14ac:dyDescent="0.25">
      <c r="A121" s="113" t="s">
        <v>243</v>
      </c>
      <c r="B121" s="32" t="s">
        <v>37</v>
      </c>
      <c r="C121" s="32">
        <v>11</v>
      </c>
      <c r="D121" s="32" t="s">
        <v>237</v>
      </c>
      <c r="E121" s="39" t="s">
        <v>244</v>
      </c>
      <c r="F121" s="61">
        <f t="shared" si="143"/>
        <v>112491124000</v>
      </c>
      <c r="G121" s="61">
        <f t="shared" si="143"/>
        <v>0</v>
      </c>
      <c r="H121" s="61">
        <f t="shared" si="143"/>
        <v>0</v>
      </c>
      <c r="I121" s="61">
        <f t="shared" si="143"/>
        <v>0</v>
      </c>
      <c r="J121" s="61">
        <f t="shared" si="143"/>
        <v>0</v>
      </c>
      <c r="K121" s="61">
        <f t="shared" si="143"/>
        <v>0</v>
      </c>
      <c r="L121" s="59">
        <f t="shared" si="89"/>
        <v>0</v>
      </c>
      <c r="M121" s="61">
        <f>+M122</f>
        <v>112491124000</v>
      </c>
      <c r="N121" s="323">
        <f t="shared" si="86"/>
        <v>1.409838535316636E-2</v>
      </c>
      <c r="O121" s="61">
        <f t="shared" si="144"/>
        <v>0</v>
      </c>
      <c r="P121" s="61">
        <f t="shared" si="144"/>
        <v>0</v>
      </c>
      <c r="Q121" s="61">
        <f t="shared" si="144"/>
        <v>112491124000</v>
      </c>
      <c r="R121" s="61">
        <f t="shared" si="144"/>
        <v>0</v>
      </c>
      <c r="S121" s="61">
        <f t="shared" si="144"/>
        <v>112491124000</v>
      </c>
      <c r="T121" s="61">
        <f t="shared" si="144"/>
        <v>0</v>
      </c>
      <c r="U121" s="61">
        <f t="shared" si="144"/>
        <v>0</v>
      </c>
      <c r="V121" s="61">
        <f t="shared" si="144"/>
        <v>0</v>
      </c>
      <c r="W121" s="61">
        <f t="shared" si="144"/>
        <v>0</v>
      </c>
      <c r="X121" s="61">
        <f t="shared" si="144"/>
        <v>0</v>
      </c>
      <c r="Y121" s="176">
        <f t="shared" si="99"/>
        <v>0</v>
      </c>
      <c r="Z121" s="176">
        <f t="shared" si="100"/>
        <v>0</v>
      </c>
      <c r="AA121" s="176">
        <f t="shared" si="101"/>
        <v>0</v>
      </c>
      <c r="AB121" s="176" t="s">
        <v>40</v>
      </c>
      <c r="AC121" s="175" t="s">
        <v>40</v>
      </c>
    </row>
    <row r="122" spans="1:29" ht="42" customHeight="1" x14ac:dyDescent="0.25">
      <c r="A122" s="114" t="s">
        <v>245</v>
      </c>
      <c r="B122" s="43" t="s">
        <v>37</v>
      </c>
      <c r="C122" s="43">
        <v>11</v>
      </c>
      <c r="D122" s="43" t="s">
        <v>237</v>
      </c>
      <c r="E122" s="44" t="s">
        <v>37</v>
      </c>
      <c r="F122" s="106">
        <v>112491124000</v>
      </c>
      <c r="G122" s="45">
        <v>0</v>
      </c>
      <c r="H122" s="45">
        <v>0</v>
      </c>
      <c r="I122" s="45">
        <v>0</v>
      </c>
      <c r="J122" s="45">
        <v>0</v>
      </c>
      <c r="K122" s="45">
        <v>0</v>
      </c>
      <c r="L122" s="45">
        <f t="shared" si="89"/>
        <v>0</v>
      </c>
      <c r="M122" s="46">
        <f>+F122+L122</f>
        <v>112491124000</v>
      </c>
      <c r="N122" s="86">
        <f t="shared" si="86"/>
        <v>1.409838535316636E-2</v>
      </c>
      <c r="O122" s="106">
        <v>0</v>
      </c>
      <c r="P122" s="45">
        <v>0</v>
      </c>
      <c r="Q122" s="45">
        <f>M122-P122</f>
        <v>112491124000</v>
      </c>
      <c r="R122" s="45">
        <v>0</v>
      </c>
      <c r="S122" s="45">
        <f>+M122-R122</f>
        <v>112491124000</v>
      </c>
      <c r="T122" s="45">
        <f>P122-R122</f>
        <v>0</v>
      </c>
      <c r="U122" s="45">
        <v>0</v>
      </c>
      <c r="V122" s="45">
        <f>+R122-U122</f>
        <v>0</v>
      </c>
      <c r="W122" s="45">
        <v>0</v>
      </c>
      <c r="X122" s="48">
        <f>+U122-W122</f>
        <v>0</v>
      </c>
      <c r="Y122" s="54">
        <f t="shared" si="99"/>
        <v>0</v>
      </c>
      <c r="Z122" s="54">
        <f t="shared" si="100"/>
        <v>0</v>
      </c>
      <c r="AA122" s="54">
        <f t="shared" si="101"/>
        <v>0</v>
      </c>
      <c r="AB122" s="54" t="s">
        <v>40</v>
      </c>
      <c r="AC122" s="178" t="s">
        <v>40</v>
      </c>
    </row>
    <row r="123" spans="1:29" ht="42" customHeight="1" x14ac:dyDescent="0.25">
      <c r="A123" s="113" t="s">
        <v>246</v>
      </c>
      <c r="B123" s="32" t="s">
        <v>37</v>
      </c>
      <c r="C123" s="32">
        <v>11</v>
      </c>
      <c r="D123" s="32" t="s">
        <v>38</v>
      </c>
      <c r="E123" s="39" t="s">
        <v>247</v>
      </c>
      <c r="F123" s="61">
        <f t="shared" ref="F123:K123" si="145">+F124</f>
        <v>1427021447000</v>
      </c>
      <c r="G123" s="61">
        <f t="shared" si="145"/>
        <v>0</v>
      </c>
      <c r="H123" s="61">
        <f t="shared" si="145"/>
        <v>0</v>
      </c>
      <c r="I123" s="61">
        <f t="shared" si="145"/>
        <v>0</v>
      </c>
      <c r="J123" s="61">
        <f t="shared" si="145"/>
        <v>0</v>
      </c>
      <c r="K123" s="61">
        <f t="shared" si="145"/>
        <v>0</v>
      </c>
      <c r="L123" s="59">
        <f t="shared" si="89"/>
        <v>0</v>
      </c>
      <c r="M123" s="61">
        <f>+M124</f>
        <v>1427021447000</v>
      </c>
      <c r="N123" s="323">
        <f t="shared" si="86"/>
        <v>0.17884698411440056</v>
      </c>
      <c r="O123" s="61">
        <f t="shared" ref="O123:X123" si="146">+O124</f>
        <v>0</v>
      </c>
      <c r="P123" s="61">
        <f t="shared" si="146"/>
        <v>1427021447000</v>
      </c>
      <c r="Q123" s="61">
        <f t="shared" si="146"/>
        <v>0</v>
      </c>
      <c r="R123" s="61">
        <f t="shared" si="146"/>
        <v>1427021447000</v>
      </c>
      <c r="S123" s="61">
        <f t="shared" si="146"/>
        <v>0</v>
      </c>
      <c r="T123" s="61">
        <f t="shared" si="146"/>
        <v>0</v>
      </c>
      <c r="U123" s="61">
        <f t="shared" si="146"/>
        <v>1427021447000</v>
      </c>
      <c r="V123" s="61">
        <f t="shared" si="146"/>
        <v>0</v>
      </c>
      <c r="W123" s="61">
        <f t="shared" si="146"/>
        <v>1427021447000</v>
      </c>
      <c r="X123" s="61">
        <f t="shared" si="146"/>
        <v>0</v>
      </c>
      <c r="Y123" s="176">
        <f t="shared" si="99"/>
        <v>1</v>
      </c>
      <c r="Z123" s="176">
        <f t="shared" si="100"/>
        <v>1</v>
      </c>
      <c r="AA123" s="176">
        <f t="shared" si="101"/>
        <v>1</v>
      </c>
      <c r="AB123" s="176">
        <f t="shared" ref="AB123:AB186" si="147">+U123/R123</f>
        <v>1</v>
      </c>
      <c r="AC123" s="177">
        <f t="shared" ref="AC123:AC132" si="148">+W123/U123</f>
        <v>1</v>
      </c>
    </row>
    <row r="124" spans="1:29" ht="42" customHeight="1" thickBot="1" x14ac:dyDescent="0.3">
      <c r="A124" s="184" t="s">
        <v>248</v>
      </c>
      <c r="B124" s="89" t="s">
        <v>37</v>
      </c>
      <c r="C124" s="89">
        <v>11</v>
      </c>
      <c r="D124" s="89" t="s">
        <v>38</v>
      </c>
      <c r="E124" s="90" t="s">
        <v>249</v>
      </c>
      <c r="F124" s="331">
        <v>1427021447000</v>
      </c>
      <c r="G124" s="91">
        <v>0</v>
      </c>
      <c r="H124" s="91">
        <v>0</v>
      </c>
      <c r="I124" s="91">
        <v>0</v>
      </c>
      <c r="J124" s="91">
        <v>0</v>
      </c>
      <c r="K124" s="91">
        <v>0</v>
      </c>
      <c r="L124" s="45">
        <f t="shared" si="89"/>
        <v>0</v>
      </c>
      <c r="M124" s="92">
        <f>+F124+L124</f>
        <v>1427021447000</v>
      </c>
      <c r="N124" s="326">
        <f t="shared" si="86"/>
        <v>0.17884698411440056</v>
      </c>
      <c r="O124" s="331">
        <v>0</v>
      </c>
      <c r="P124" s="91">
        <v>1427021447000</v>
      </c>
      <c r="Q124" s="91">
        <f>M124-P124</f>
        <v>0</v>
      </c>
      <c r="R124" s="91">
        <v>1427021447000</v>
      </c>
      <c r="S124" s="91">
        <f>+M124-R124</f>
        <v>0</v>
      </c>
      <c r="T124" s="91">
        <f>P124-R124</f>
        <v>0</v>
      </c>
      <c r="U124" s="91">
        <v>1427021447000</v>
      </c>
      <c r="V124" s="91">
        <f>+R124-U124</f>
        <v>0</v>
      </c>
      <c r="W124" s="331">
        <v>1427021447000</v>
      </c>
      <c r="X124" s="93">
        <f>+U124-W124</f>
        <v>0</v>
      </c>
      <c r="Y124" s="186">
        <f t="shared" si="99"/>
        <v>1</v>
      </c>
      <c r="Z124" s="186">
        <f t="shared" si="100"/>
        <v>1</v>
      </c>
      <c r="AA124" s="186">
        <f t="shared" si="101"/>
        <v>1</v>
      </c>
      <c r="AB124" s="54">
        <f t="shared" si="147"/>
        <v>1</v>
      </c>
      <c r="AC124" s="178">
        <f t="shared" si="148"/>
        <v>1</v>
      </c>
    </row>
    <row r="125" spans="1:29" s="6" customFormat="1" ht="42" customHeight="1" thickBot="1" x14ac:dyDescent="0.3">
      <c r="A125" s="188" t="s">
        <v>250</v>
      </c>
      <c r="B125" s="189" t="s">
        <v>37</v>
      </c>
      <c r="C125" s="190">
        <v>10</v>
      </c>
      <c r="D125" s="189" t="s">
        <v>38</v>
      </c>
      <c r="E125" s="25" t="s">
        <v>251</v>
      </c>
      <c r="F125" s="192">
        <f t="shared" ref="F125:K125" si="149">+F127+F237+F247+F265+F275+F285</f>
        <v>7320175388722</v>
      </c>
      <c r="G125" s="192">
        <f t="shared" si="149"/>
        <v>951015212759</v>
      </c>
      <c r="H125" s="192">
        <f t="shared" si="149"/>
        <v>2115223820015</v>
      </c>
      <c r="I125" s="192">
        <f t="shared" si="149"/>
        <v>1164208607256</v>
      </c>
      <c r="J125" s="192">
        <f t="shared" si="149"/>
        <v>2672824112</v>
      </c>
      <c r="K125" s="192">
        <f t="shared" si="149"/>
        <v>2672824112</v>
      </c>
      <c r="L125" s="26">
        <f t="shared" si="89"/>
        <v>-2328417214512</v>
      </c>
      <c r="M125" s="192">
        <f>+M127+M237+M247+M265+M275+M285</f>
        <v>6155966781466</v>
      </c>
      <c r="N125" s="332">
        <f t="shared" si="86"/>
        <v>0.7715203548539431</v>
      </c>
      <c r="O125" s="192">
        <f t="shared" ref="O125:X125" si="150">+O127+O237+O247+O265+O275+O285</f>
        <v>0</v>
      </c>
      <c r="P125" s="192">
        <f t="shared" si="150"/>
        <v>5893575084551.7598</v>
      </c>
      <c r="Q125" s="192">
        <f t="shared" si="150"/>
        <v>262391696914.24002</v>
      </c>
      <c r="R125" s="192">
        <f t="shared" si="150"/>
        <v>5713575260138.9189</v>
      </c>
      <c r="S125" s="192">
        <f t="shared" si="150"/>
        <v>442391521327.08002</v>
      </c>
      <c r="T125" s="192">
        <f t="shared" si="150"/>
        <v>179999824412.84</v>
      </c>
      <c r="U125" s="192">
        <f t="shared" si="150"/>
        <v>1788989930962.28</v>
      </c>
      <c r="V125" s="192">
        <f t="shared" si="150"/>
        <v>3924585329176.6401</v>
      </c>
      <c r="W125" s="192">
        <f t="shared" si="150"/>
        <v>1788868500023.28</v>
      </c>
      <c r="X125" s="192">
        <f t="shared" si="150"/>
        <v>121430939</v>
      </c>
      <c r="Y125" s="193">
        <f t="shared" si="99"/>
        <v>0.92813614221262442</v>
      </c>
      <c r="Z125" s="193">
        <f t="shared" si="100"/>
        <v>0.29061071874988981</v>
      </c>
      <c r="AA125" s="193">
        <f t="shared" si="101"/>
        <v>0.2905909930198281</v>
      </c>
      <c r="AB125" s="193">
        <f t="shared" si="147"/>
        <v>0.31311216698995276</v>
      </c>
      <c r="AC125" s="333">
        <f t="shared" si="148"/>
        <v>0.99993212318476565</v>
      </c>
    </row>
    <row r="126" spans="1:29" s="6" customFormat="1" ht="42" customHeight="1" thickBot="1" x14ac:dyDescent="0.3">
      <c r="A126" s="23" t="s">
        <v>250</v>
      </c>
      <c r="B126" s="96" t="s">
        <v>41</v>
      </c>
      <c r="C126" s="97">
        <v>20</v>
      </c>
      <c r="D126" s="96" t="s">
        <v>38</v>
      </c>
      <c r="E126" s="102" t="s">
        <v>251</v>
      </c>
      <c r="F126" s="26">
        <f t="shared" ref="F126:K126" si="151">+F248+F286</f>
        <v>153689150908</v>
      </c>
      <c r="G126" s="26">
        <f t="shared" si="151"/>
        <v>0</v>
      </c>
      <c r="H126" s="26">
        <f t="shared" si="151"/>
        <v>0</v>
      </c>
      <c r="I126" s="26">
        <f t="shared" si="151"/>
        <v>0</v>
      </c>
      <c r="J126" s="26">
        <f t="shared" si="151"/>
        <v>0</v>
      </c>
      <c r="K126" s="26">
        <f t="shared" si="151"/>
        <v>0</v>
      </c>
      <c r="L126" s="26">
        <f t="shared" si="89"/>
        <v>0</v>
      </c>
      <c r="M126" s="26">
        <f>+M248+M286</f>
        <v>153689150908</v>
      </c>
      <c r="N126" s="109">
        <f t="shared" si="86"/>
        <v>1.9261687474132816E-2</v>
      </c>
      <c r="O126" s="26">
        <f t="shared" ref="O126:X126" si="152">+O248+O286</f>
        <v>0</v>
      </c>
      <c r="P126" s="26">
        <f t="shared" si="152"/>
        <v>151894637770</v>
      </c>
      <c r="Q126" s="26">
        <f t="shared" si="152"/>
        <v>1794513138</v>
      </c>
      <c r="R126" s="26">
        <f t="shared" si="152"/>
        <v>151852127918</v>
      </c>
      <c r="S126" s="26">
        <f t="shared" si="152"/>
        <v>1837022990</v>
      </c>
      <c r="T126" s="26">
        <f t="shared" si="152"/>
        <v>42509852</v>
      </c>
      <c r="U126" s="26">
        <f t="shared" si="152"/>
        <v>90932773365.119995</v>
      </c>
      <c r="V126" s="26">
        <f t="shared" si="152"/>
        <v>60919354552.880005</v>
      </c>
      <c r="W126" s="26">
        <f t="shared" si="152"/>
        <v>90597992099.119995</v>
      </c>
      <c r="X126" s="26">
        <f t="shared" si="152"/>
        <v>334781266</v>
      </c>
      <c r="Y126" s="172">
        <f t="shared" si="99"/>
        <v>0.98804715245580566</v>
      </c>
      <c r="Z126" s="172">
        <f t="shared" si="100"/>
        <v>0.591666834177211</v>
      </c>
      <c r="AA126" s="172">
        <f t="shared" si="101"/>
        <v>0.58948853295020764</v>
      </c>
      <c r="AB126" s="172">
        <f t="shared" si="147"/>
        <v>0.59882449203624988</v>
      </c>
      <c r="AC126" s="317">
        <f t="shared" si="148"/>
        <v>0.99631836516570582</v>
      </c>
    </row>
    <row r="127" spans="1:29" s="6" customFormat="1" ht="42" customHeight="1" x14ac:dyDescent="0.25">
      <c r="A127" s="110" t="s">
        <v>252</v>
      </c>
      <c r="B127" s="111" t="s">
        <v>37</v>
      </c>
      <c r="C127" s="111">
        <v>10</v>
      </c>
      <c r="D127" s="111" t="s">
        <v>38</v>
      </c>
      <c r="E127" s="33" t="s">
        <v>253</v>
      </c>
      <c r="F127" s="112">
        <f t="shared" ref="F127:K127" si="153">+F128</f>
        <v>7153266094769</v>
      </c>
      <c r="G127" s="112">
        <f t="shared" si="153"/>
        <v>918059142023</v>
      </c>
      <c r="H127" s="112">
        <f t="shared" si="153"/>
        <v>2080060581871</v>
      </c>
      <c r="I127" s="112">
        <f t="shared" si="153"/>
        <v>1162001439848</v>
      </c>
      <c r="J127" s="112">
        <f t="shared" si="153"/>
        <v>0</v>
      </c>
      <c r="K127" s="112">
        <f t="shared" si="153"/>
        <v>0</v>
      </c>
      <c r="L127" s="59">
        <f t="shared" si="89"/>
        <v>-2324002879696</v>
      </c>
      <c r="M127" s="112">
        <f>+M128</f>
        <v>5991264654921</v>
      </c>
      <c r="N127" s="68">
        <f t="shared" si="86"/>
        <v>0.7508784235979501</v>
      </c>
      <c r="O127" s="112">
        <f t="shared" ref="O127:X127" si="154">+O128</f>
        <v>0</v>
      </c>
      <c r="P127" s="112">
        <f t="shared" si="154"/>
        <v>5740148940382.96</v>
      </c>
      <c r="Q127" s="112">
        <f t="shared" si="154"/>
        <v>251115714538.04001</v>
      </c>
      <c r="R127" s="112">
        <f t="shared" si="154"/>
        <v>5578234393428.4004</v>
      </c>
      <c r="S127" s="112">
        <f t="shared" si="154"/>
        <v>413030261492.59998</v>
      </c>
      <c r="T127" s="112">
        <f t="shared" si="154"/>
        <v>161914546954.56</v>
      </c>
      <c r="U127" s="112">
        <f t="shared" si="154"/>
        <v>1708413019190.4001</v>
      </c>
      <c r="V127" s="112">
        <f t="shared" si="154"/>
        <v>3869821374238</v>
      </c>
      <c r="W127" s="112">
        <f t="shared" si="154"/>
        <v>1708406387160.4001</v>
      </c>
      <c r="X127" s="112">
        <f t="shared" si="154"/>
        <v>6632030</v>
      </c>
      <c r="Y127" s="118">
        <f t="shared" si="99"/>
        <v>0.93106125579791366</v>
      </c>
      <c r="Z127" s="118">
        <f t="shared" si="100"/>
        <v>0.28515065142167834</v>
      </c>
      <c r="AA127" s="118">
        <f t="shared" si="101"/>
        <v>0.28514954447174673</v>
      </c>
      <c r="AB127" s="118">
        <f t="shared" si="147"/>
        <v>0.30626411489682925</v>
      </c>
      <c r="AC127" s="175">
        <f t="shared" si="148"/>
        <v>0.99999611801717414</v>
      </c>
    </row>
    <row r="128" spans="1:29" ht="42" customHeight="1" x14ac:dyDescent="0.25">
      <c r="A128" s="113" t="s">
        <v>254</v>
      </c>
      <c r="B128" s="32" t="s">
        <v>37</v>
      </c>
      <c r="C128" s="32">
        <v>10</v>
      </c>
      <c r="D128" s="32" t="s">
        <v>38</v>
      </c>
      <c r="E128" s="39" t="s">
        <v>255</v>
      </c>
      <c r="F128" s="59">
        <f t="shared" ref="F128:K128" si="155">+F129+F133+F137+F141+F145+F149+F153+F157+F161+F165+F169+F173+F177+F181+F185+F189+F193+F197+F201+F205+F209+F213+F217+F221+F225+F229+F233</f>
        <v>7153266094769</v>
      </c>
      <c r="G128" s="59">
        <f t="shared" si="155"/>
        <v>918059142023</v>
      </c>
      <c r="H128" s="59">
        <f t="shared" si="155"/>
        <v>2080060581871</v>
      </c>
      <c r="I128" s="59">
        <f t="shared" si="155"/>
        <v>1162001439848</v>
      </c>
      <c r="J128" s="59">
        <f t="shared" si="155"/>
        <v>0</v>
      </c>
      <c r="K128" s="59">
        <f t="shared" si="155"/>
        <v>0</v>
      </c>
      <c r="L128" s="59">
        <f t="shared" si="89"/>
        <v>-2324002879696</v>
      </c>
      <c r="M128" s="59">
        <f>+M129+M133+M137+M141+M145+M149+M153+M157+M161+M165+M169+M173+M177+M181+M185+M189+M193+M197+M201+M205+M209+M213+M217+M221+M225+M229+M233</f>
        <v>5991264654921</v>
      </c>
      <c r="N128" s="323">
        <f t="shared" si="86"/>
        <v>0.7508784235979501</v>
      </c>
      <c r="O128" s="59">
        <f t="shared" ref="O128:X128" si="156">+O129+O133+O137+O141+O145+O149+O153+O157+O161+O165+O169+O173+O177+O181+O185+O189+O193+O197+O201+O205+O209+O213+O217+O221+O225+O229+O233</f>
        <v>0</v>
      </c>
      <c r="P128" s="59">
        <f t="shared" si="156"/>
        <v>5740148940382.96</v>
      </c>
      <c r="Q128" s="59">
        <f t="shared" si="156"/>
        <v>251115714538.04001</v>
      </c>
      <c r="R128" s="59">
        <f t="shared" si="156"/>
        <v>5578234393428.4004</v>
      </c>
      <c r="S128" s="59">
        <f t="shared" si="156"/>
        <v>413030261492.59998</v>
      </c>
      <c r="T128" s="59">
        <f t="shared" si="156"/>
        <v>161914546954.56</v>
      </c>
      <c r="U128" s="59">
        <f t="shared" si="156"/>
        <v>1708413019190.4001</v>
      </c>
      <c r="V128" s="59">
        <f t="shared" si="156"/>
        <v>3869821374238</v>
      </c>
      <c r="W128" s="59">
        <f t="shared" si="156"/>
        <v>1708406387160.4001</v>
      </c>
      <c r="X128" s="59">
        <f t="shared" si="156"/>
        <v>6632030</v>
      </c>
      <c r="Y128" s="176">
        <f t="shared" si="99"/>
        <v>0.93106125579791366</v>
      </c>
      <c r="Z128" s="176">
        <f t="shared" si="100"/>
        <v>0.28515065142167834</v>
      </c>
      <c r="AA128" s="176">
        <f t="shared" si="101"/>
        <v>0.28514954447174673</v>
      </c>
      <c r="AB128" s="176">
        <f t="shared" si="147"/>
        <v>0.30626411489682925</v>
      </c>
      <c r="AC128" s="177">
        <f t="shared" si="148"/>
        <v>0.99999611801717414</v>
      </c>
    </row>
    <row r="129" spans="1:29" ht="68.25" customHeight="1" x14ac:dyDescent="0.25">
      <c r="A129" s="113" t="s">
        <v>440</v>
      </c>
      <c r="B129" s="32" t="s">
        <v>37</v>
      </c>
      <c r="C129" s="32">
        <v>10</v>
      </c>
      <c r="D129" s="32" t="s">
        <v>38</v>
      </c>
      <c r="E129" s="39" t="s">
        <v>441</v>
      </c>
      <c r="F129" s="59">
        <f t="shared" ref="F129:K131" si="157">+F130</f>
        <v>256267908309</v>
      </c>
      <c r="G129" s="59">
        <f t="shared" si="157"/>
        <v>0</v>
      </c>
      <c r="H129" s="59">
        <f t="shared" si="157"/>
        <v>0</v>
      </c>
      <c r="I129" s="59">
        <f t="shared" si="157"/>
        <v>0</v>
      </c>
      <c r="J129" s="59">
        <f t="shared" si="157"/>
        <v>0</v>
      </c>
      <c r="K129" s="59">
        <f t="shared" si="157"/>
        <v>0</v>
      </c>
      <c r="L129" s="59">
        <f t="shared" si="89"/>
        <v>0</v>
      </c>
      <c r="M129" s="59">
        <f>+M130</f>
        <v>256267908309</v>
      </c>
      <c r="N129" s="323">
        <f t="shared" si="86"/>
        <v>3.211776713147773E-2</v>
      </c>
      <c r="O129" s="59">
        <f t="shared" ref="O129:X131" si="158">+O130</f>
        <v>0</v>
      </c>
      <c r="P129" s="59">
        <f t="shared" si="158"/>
        <v>256267908309</v>
      </c>
      <c r="Q129" s="59">
        <f t="shared" si="158"/>
        <v>0</v>
      </c>
      <c r="R129" s="59">
        <f t="shared" si="158"/>
        <v>256267908309</v>
      </c>
      <c r="S129" s="59">
        <f t="shared" si="158"/>
        <v>0</v>
      </c>
      <c r="T129" s="59">
        <f t="shared" si="158"/>
        <v>0</v>
      </c>
      <c r="U129" s="59">
        <f t="shared" si="158"/>
        <v>57521944628</v>
      </c>
      <c r="V129" s="59">
        <f t="shared" si="158"/>
        <v>198745963681</v>
      </c>
      <c r="W129" s="59">
        <f t="shared" si="158"/>
        <v>57521944628</v>
      </c>
      <c r="X129" s="59">
        <f t="shared" si="158"/>
        <v>0</v>
      </c>
      <c r="Y129" s="176">
        <f t="shared" si="99"/>
        <v>1</v>
      </c>
      <c r="Z129" s="176">
        <f t="shared" si="100"/>
        <v>0.22446019483111324</v>
      </c>
      <c r="AA129" s="176">
        <f t="shared" si="101"/>
        <v>0.22446019483111324</v>
      </c>
      <c r="AB129" s="176">
        <f t="shared" si="147"/>
        <v>0.22446019483111324</v>
      </c>
      <c r="AC129" s="177">
        <f t="shared" si="148"/>
        <v>1</v>
      </c>
    </row>
    <row r="130" spans="1:29" ht="68.25" customHeight="1" x14ac:dyDescent="0.25">
      <c r="A130" s="113" t="s">
        <v>442</v>
      </c>
      <c r="B130" s="32" t="s">
        <v>37</v>
      </c>
      <c r="C130" s="32">
        <v>10</v>
      </c>
      <c r="D130" s="32" t="s">
        <v>38</v>
      </c>
      <c r="E130" s="39" t="s">
        <v>257</v>
      </c>
      <c r="F130" s="59">
        <f t="shared" si="157"/>
        <v>256267908309</v>
      </c>
      <c r="G130" s="59">
        <f t="shared" si="157"/>
        <v>0</v>
      </c>
      <c r="H130" s="59">
        <f t="shared" si="157"/>
        <v>0</v>
      </c>
      <c r="I130" s="59">
        <f t="shared" si="157"/>
        <v>0</v>
      </c>
      <c r="J130" s="59">
        <f t="shared" si="157"/>
        <v>0</v>
      </c>
      <c r="K130" s="59">
        <f t="shared" si="157"/>
        <v>0</v>
      </c>
      <c r="L130" s="59">
        <f t="shared" si="89"/>
        <v>0</v>
      </c>
      <c r="M130" s="59">
        <f>+M131</f>
        <v>256267908309</v>
      </c>
      <c r="N130" s="323">
        <f t="shared" si="86"/>
        <v>3.211776713147773E-2</v>
      </c>
      <c r="O130" s="59">
        <f t="shared" si="158"/>
        <v>0</v>
      </c>
      <c r="P130" s="59">
        <f t="shared" si="158"/>
        <v>256267908309</v>
      </c>
      <c r="Q130" s="59">
        <f t="shared" si="158"/>
        <v>0</v>
      </c>
      <c r="R130" s="59">
        <f t="shared" si="158"/>
        <v>256267908309</v>
      </c>
      <c r="S130" s="59">
        <f t="shared" si="158"/>
        <v>0</v>
      </c>
      <c r="T130" s="59">
        <f t="shared" si="158"/>
        <v>0</v>
      </c>
      <c r="U130" s="59">
        <f t="shared" si="158"/>
        <v>57521944628</v>
      </c>
      <c r="V130" s="59">
        <f t="shared" si="158"/>
        <v>198745963681</v>
      </c>
      <c r="W130" s="59">
        <f t="shared" si="158"/>
        <v>57521944628</v>
      </c>
      <c r="X130" s="59">
        <f t="shared" si="158"/>
        <v>0</v>
      </c>
      <c r="Y130" s="176">
        <f t="shared" si="99"/>
        <v>1</v>
      </c>
      <c r="Z130" s="176">
        <f t="shared" si="100"/>
        <v>0.22446019483111324</v>
      </c>
      <c r="AA130" s="176">
        <f t="shared" si="101"/>
        <v>0.22446019483111324</v>
      </c>
      <c r="AB130" s="176">
        <f t="shared" si="147"/>
        <v>0.22446019483111324</v>
      </c>
      <c r="AC130" s="177">
        <f t="shared" si="148"/>
        <v>1</v>
      </c>
    </row>
    <row r="131" spans="1:29" ht="42" customHeight="1" x14ac:dyDescent="0.25">
      <c r="A131" s="113" t="s">
        <v>443</v>
      </c>
      <c r="B131" s="32" t="s">
        <v>37</v>
      </c>
      <c r="C131" s="32">
        <v>10</v>
      </c>
      <c r="D131" s="32" t="s">
        <v>38</v>
      </c>
      <c r="E131" s="334" t="s">
        <v>444</v>
      </c>
      <c r="F131" s="59">
        <f t="shared" si="157"/>
        <v>256267908309</v>
      </c>
      <c r="G131" s="59">
        <f t="shared" si="157"/>
        <v>0</v>
      </c>
      <c r="H131" s="59">
        <f t="shared" si="157"/>
        <v>0</v>
      </c>
      <c r="I131" s="59">
        <f t="shared" si="157"/>
        <v>0</v>
      </c>
      <c r="J131" s="59">
        <f t="shared" si="157"/>
        <v>0</v>
      </c>
      <c r="K131" s="59">
        <f t="shared" si="157"/>
        <v>0</v>
      </c>
      <c r="L131" s="59">
        <f t="shared" si="89"/>
        <v>0</v>
      </c>
      <c r="M131" s="59">
        <f>+M132</f>
        <v>256267908309</v>
      </c>
      <c r="N131" s="323">
        <f t="shared" si="86"/>
        <v>3.211776713147773E-2</v>
      </c>
      <c r="O131" s="59">
        <f t="shared" si="158"/>
        <v>0</v>
      </c>
      <c r="P131" s="59">
        <f t="shared" si="158"/>
        <v>256267908309</v>
      </c>
      <c r="Q131" s="59">
        <f t="shared" si="158"/>
        <v>0</v>
      </c>
      <c r="R131" s="59">
        <f t="shared" si="158"/>
        <v>256267908309</v>
      </c>
      <c r="S131" s="59">
        <f t="shared" si="158"/>
        <v>0</v>
      </c>
      <c r="T131" s="59">
        <f t="shared" si="158"/>
        <v>0</v>
      </c>
      <c r="U131" s="59">
        <f t="shared" si="158"/>
        <v>57521944628</v>
      </c>
      <c r="V131" s="59">
        <f t="shared" si="158"/>
        <v>198745963681</v>
      </c>
      <c r="W131" s="59">
        <f t="shared" si="158"/>
        <v>57521944628</v>
      </c>
      <c r="X131" s="59">
        <f t="shared" si="158"/>
        <v>0</v>
      </c>
      <c r="Y131" s="176">
        <f t="shared" si="99"/>
        <v>1</v>
      </c>
      <c r="Z131" s="176">
        <f t="shared" si="100"/>
        <v>0.22446019483111324</v>
      </c>
      <c r="AA131" s="176">
        <f t="shared" si="101"/>
        <v>0.22446019483111324</v>
      </c>
      <c r="AB131" s="176">
        <f t="shared" si="147"/>
        <v>0.22446019483111324</v>
      </c>
      <c r="AC131" s="177">
        <f t="shared" si="148"/>
        <v>1</v>
      </c>
    </row>
    <row r="132" spans="1:29" s="335" customFormat="1" ht="42" customHeight="1" x14ac:dyDescent="0.25">
      <c r="A132" s="114" t="s">
        <v>656</v>
      </c>
      <c r="B132" s="83" t="s">
        <v>37</v>
      </c>
      <c r="C132" s="83">
        <v>10</v>
      </c>
      <c r="D132" s="83" t="s">
        <v>38</v>
      </c>
      <c r="E132" s="44" t="s">
        <v>268</v>
      </c>
      <c r="F132" s="126">
        <v>256267908309</v>
      </c>
      <c r="G132" s="126">
        <v>0</v>
      </c>
      <c r="H132" s="126">
        <v>0</v>
      </c>
      <c r="I132" s="126">
        <v>0</v>
      </c>
      <c r="J132" s="126">
        <v>0</v>
      </c>
      <c r="K132" s="126">
        <v>0</v>
      </c>
      <c r="L132" s="45">
        <f t="shared" si="89"/>
        <v>0</v>
      </c>
      <c r="M132" s="128">
        <f>+F132+L132</f>
        <v>256267908309</v>
      </c>
      <c r="N132" s="145">
        <f t="shared" si="86"/>
        <v>3.211776713147773E-2</v>
      </c>
      <c r="O132" s="126">
        <v>0</v>
      </c>
      <c r="P132" s="126">
        <v>256267908309</v>
      </c>
      <c r="Q132" s="126">
        <f>M132-P132</f>
        <v>0</v>
      </c>
      <c r="R132" s="126">
        <v>256267908309</v>
      </c>
      <c r="S132" s="126">
        <f>+M132-R132</f>
        <v>0</v>
      </c>
      <c r="T132" s="126">
        <f>P132-R132</f>
        <v>0</v>
      </c>
      <c r="U132" s="126">
        <v>57521944628</v>
      </c>
      <c r="V132" s="126">
        <f>+R132-U132</f>
        <v>198745963681</v>
      </c>
      <c r="W132" s="126">
        <v>57521944628</v>
      </c>
      <c r="X132" s="130">
        <f>+U132-W132</f>
        <v>0</v>
      </c>
      <c r="Y132" s="54">
        <f t="shared" si="99"/>
        <v>1</v>
      </c>
      <c r="Z132" s="54">
        <f t="shared" si="100"/>
        <v>0.22446019483111324</v>
      </c>
      <c r="AA132" s="54">
        <f t="shared" si="101"/>
        <v>0.22446019483111324</v>
      </c>
      <c r="AB132" s="54">
        <f t="shared" si="147"/>
        <v>0.22446019483111324</v>
      </c>
      <c r="AC132" s="178">
        <f t="shared" si="148"/>
        <v>1</v>
      </c>
    </row>
    <row r="133" spans="1:29" ht="81.75" customHeight="1" x14ac:dyDescent="0.25">
      <c r="A133" s="113" t="s">
        <v>446</v>
      </c>
      <c r="B133" s="32" t="s">
        <v>37</v>
      </c>
      <c r="C133" s="32">
        <v>10</v>
      </c>
      <c r="D133" s="32" t="s">
        <v>38</v>
      </c>
      <c r="E133" s="33" t="s">
        <v>447</v>
      </c>
      <c r="F133" s="59">
        <f t="shared" ref="F133:K135" si="159">+F134</f>
        <v>3282994168</v>
      </c>
      <c r="G133" s="59">
        <f t="shared" si="159"/>
        <v>0</v>
      </c>
      <c r="H133" s="59">
        <f t="shared" si="159"/>
        <v>0</v>
      </c>
      <c r="I133" s="59">
        <f t="shared" si="159"/>
        <v>0</v>
      </c>
      <c r="J133" s="59">
        <f t="shared" si="159"/>
        <v>0</v>
      </c>
      <c r="K133" s="59">
        <f t="shared" si="159"/>
        <v>0</v>
      </c>
      <c r="L133" s="59">
        <f t="shared" si="89"/>
        <v>0</v>
      </c>
      <c r="M133" s="59">
        <f>+M134</f>
        <v>3282994168</v>
      </c>
      <c r="N133" s="318">
        <f t="shared" si="86"/>
        <v>4.1145394629234732E-4</v>
      </c>
      <c r="O133" s="59">
        <f t="shared" ref="O133:X135" si="160">+O134</f>
        <v>0</v>
      </c>
      <c r="P133" s="59">
        <f t="shared" si="160"/>
        <v>3282994168</v>
      </c>
      <c r="Q133" s="59">
        <f t="shared" si="160"/>
        <v>0</v>
      </c>
      <c r="R133" s="59">
        <f t="shared" si="160"/>
        <v>3282994168</v>
      </c>
      <c r="S133" s="59">
        <f t="shared" si="160"/>
        <v>0</v>
      </c>
      <c r="T133" s="59">
        <f t="shared" si="160"/>
        <v>0</v>
      </c>
      <c r="U133" s="59">
        <f t="shared" si="160"/>
        <v>0</v>
      </c>
      <c r="V133" s="59">
        <f t="shared" si="160"/>
        <v>3282994168</v>
      </c>
      <c r="W133" s="59">
        <f t="shared" si="160"/>
        <v>0</v>
      </c>
      <c r="X133" s="59">
        <f t="shared" si="160"/>
        <v>0</v>
      </c>
      <c r="Y133" s="176">
        <f t="shared" si="99"/>
        <v>1</v>
      </c>
      <c r="Z133" s="176">
        <f t="shared" si="100"/>
        <v>0</v>
      </c>
      <c r="AA133" s="176">
        <f t="shared" si="101"/>
        <v>0</v>
      </c>
      <c r="AB133" s="176">
        <f t="shared" si="147"/>
        <v>0</v>
      </c>
      <c r="AC133" s="177" t="s">
        <v>40</v>
      </c>
    </row>
    <row r="134" spans="1:29" ht="81.75" customHeight="1" x14ac:dyDescent="0.25">
      <c r="A134" s="113" t="s">
        <v>448</v>
      </c>
      <c r="B134" s="32" t="s">
        <v>37</v>
      </c>
      <c r="C134" s="32">
        <v>10</v>
      </c>
      <c r="D134" s="32" t="s">
        <v>38</v>
      </c>
      <c r="E134" s="39" t="s">
        <v>257</v>
      </c>
      <c r="F134" s="59">
        <f t="shared" si="159"/>
        <v>3282994168</v>
      </c>
      <c r="G134" s="59">
        <f t="shared" si="159"/>
        <v>0</v>
      </c>
      <c r="H134" s="59">
        <f t="shared" si="159"/>
        <v>0</v>
      </c>
      <c r="I134" s="59">
        <f t="shared" si="159"/>
        <v>0</v>
      </c>
      <c r="J134" s="59">
        <f t="shared" si="159"/>
        <v>0</v>
      </c>
      <c r="K134" s="59">
        <f t="shared" si="159"/>
        <v>0</v>
      </c>
      <c r="L134" s="59">
        <f t="shared" si="89"/>
        <v>0</v>
      </c>
      <c r="M134" s="59">
        <f>+M135</f>
        <v>3282994168</v>
      </c>
      <c r="N134" s="318">
        <f t="shared" si="86"/>
        <v>4.1145394629234732E-4</v>
      </c>
      <c r="O134" s="59">
        <f t="shared" si="160"/>
        <v>0</v>
      </c>
      <c r="P134" s="59">
        <f t="shared" si="160"/>
        <v>3282994168</v>
      </c>
      <c r="Q134" s="59">
        <f t="shared" si="160"/>
        <v>0</v>
      </c>
      <c r="R134" s="59">
        <f t="shared" si="160"/>
        <v>3282994168</v>
      </c>
      <c r="S134" s="59">
        <f t="shared" si="160"/>
        <v>0</v>
      </c>
      <c r="T134" s="59">
        <f t="shared" si="160"/>
        <v>0</v>
      </c>
      <c r="U134" s="59">
        <f t="shared" si="160"/>
        <v>0</v>
      </c>
      <c r="V134" s="59">
        <f t="shared" si="160"/>
        <v>3282994168</v>
      </c>
      <c r="W134" s="59">
        <f t="shared" si="160"/>
        <v>0</v>
      </c>
      <c r="X134" s="59">
        <f t="shared" si="160"/>
        <v>0</v>
      </c>
      <c r="Y134" s="176">
        <f t="shared" si="99"/>
        <v>1</v>
      </c>
      <c r="Z134" s="176">
        <f t="shared" si="100"/>
        <v>0</v>
      </c>
      <c r="AA134" s="176">
        <f t="shared" si="101"/>
        <v>0</v>
      </c>
      <c r="AB134" s="176">
        <f t="shared" si="147"/>
        <v>0</v>
      </c>
      <c r="AC134" s="177" t="s">
        <v>40</v>
      </c>
    </row>
    <row r="135" spans="1:29" ht="42" customHeight="1" x14ac:dyDescent="0.25">
      <c r="A135" s="113" t="s">
        <v>449</v>
      </c>
      <c r="B135" s="32" t="s">
        <v>37</v>
      </c>
      <c r="C135" s="32">
        <v>10</v>
      </c>
      <c r="D135" s="32" t="s">
        <v>38</v>
      </c>
      <c r="E135" s="39" t="s">
        <v>444</v>
      </c>
      <c r="F135" s="59">
        <f t="shared" si="159"/>
        <v>3282994168</v>
      </c>
      <c r="G135" s="59">
        <f t="shared" si="159"/>
        <v>0</v>
      </c>
      <c r="H135" s="59">
        <f t="shared" si="159"/>
        <v>0</v>
      </c>
      <c r="I135" s="59">
        <f t="shared" si="159"/>
        <v>0</v>
      </c>
      <c r="J135" s="59">
        <f t="shared" si="159"/>
        <v>0</v>
      </c>
      <c r="K135" s="59">
        <f t="shared" si="159"/>
        <v>0</v>
      </c>
      <c r="L135" s="59">
        <f t="shared" si="89"/>
        <v>0</v>
      </c>
      <c r="M135" s="59">
        <f>+M136</f>
        <v>3282994168</v>
      </c>
      <c r="N135" s="318">
        <f t="shared" si="86"/>
        <v>4.1145394629234732E-4</v>
      </c>
      <c r="O135" s="59">
        <f t="shared" si="160"/>
        <v>0</v>
      </c>
      <c r="P135" s="59">
        <f t="shared" si="160"/>
        <v>3282994168</v>
      </c>
      <c r="Q135" s="59">
        <f t="shared" si="160"/>
        <v>0</v>
      </c>
      <c r="R135" s="59">
        <f t="shared" si="160"/>
        <v>3282994168</v>
      </c>
      <c r="S135" s="59">
        <f t="shared" si="160"/>
        <v>0</v>
      </c>
      <c r="T135" s="59">
        <f t="shared" si="160"/>
        <v>0</v>
      </c>
      <c r="U135" s="59">
        <f t="shared" si="160"/>
        <v>0</v>
      </c>
      <c r="V135" s="59">
        <f t="shared" si="160"/>
        <v>3282994168</v>
      </c>
      <c r="W135" s="59">
        <f t="shared" si="160"/>
        <v>0</v>
      </c>
      <c r="X135" s="59">
        <f t="shared" si="160"/>
        <v>0</v>
      </c>
      <c r="Y135" s="176">
        <f t="shared" si="99"/>
        <v>1</v>
      </c>
      <c r="Z135" s="176">
        <f t="shared" si="100"/>
        <v>0</v>
      </c>
      <c r="AA135" s="176">
        <f t="shared" si="101"/>
        <v>0</v>
      </c>
      <c r="AB135" s="176">
        <f t="shared" si="147"/>
        <v>0</v>
      </c>
      <c r="AC135" s="177" t="s">
        <v>40</v>
      </c>
    </row>
    <row r="136" spans="1:29" s="133" customFormat="1" ht="42" customHeight="1" x14ac:dyDescent="0.25">
      <c r="A136" s="351" t="s">
        <v>450</v>
      </c>
      <c r="B136" s="83" t="s">
        <v>37</v>
      </c>
      <c r="C136" s="83">
        <v>10</v>
      </c>
      <c r="D136" s="83" t="s">
        <v>38</v>
      </c>
      <c r="E136" s="84" t="s">
        <v>268</v>
      </c>
      <c r="F136" s="126">
        <v>3282994168</v>
      </c>
      <c r="G136" s="126">
        <v>0</v>
      </c>
      <c r="H136" s="126">
        <v>0</v>
      </c>
      <c r="I136" s="126">
        <v>0</v>
      </c>
      <c r="J136" s="126">
        <v>0</v>
      </c>
      <c r="K136" s="126">
        <v>0</v>
      </c>
      <c r="L136" s="45">
        <f t="shared" si="89"/>
        <v>0</v>
      </c>
      <c r="M136" s="128">
        <f>+F136+L136</f>
        <v>3282994168</v>
      </c>
      <c r="N136" s="129">
        <f t="shared" si="86"/>
        <v>4.1145394629234732E-4</v>
      </c>
      <c r="O136" s="126">
        <v>0</v>
      </c>
      <c r="P136" s="126">
        <v>3282994168</v>
      </c>
      <c r="Q136" s="126">
        <f>M136-P136</f>
        <v>0</v>
      </c>
      <c r="R136" s="126">
        <v>3282994168</v>
      </c>
      <c r="S136" s="126">
        <f>+M136-R136</f>
        <v>0</v>
      </c>
      <c r="T136" s="126">
        <f>P136-R136</f>
        <v>0</v>
      </c>
      <c r="U136" s="126">
        <v>0</v>
      </c>
      <c r="V136" s="126">
        <f>+R136-U136</f>
        <v>3282994168</v>
      </c>
      <c r="W136" s="126">
        <v>0</v>
      </c>
      <c r="X136" s="130">
        <f>+U136-W136</f>
        <v>0</v>
      </c>
      <c r="Y136" s="54">
        <f t="shared" si="99"/>
        <v>1</v>
      </c>
      <c r="Z136" s="54">
        <f t="shared" si="100"/>
        <v>0</v>
      </c>
      <c r="AA136" s="54">
        <f t="shared" si="101"/>
        <v>0</v>
      </c>
      <c r="AB136" s="54">
        <f t="shared" si="147"/>
        <v>0</v>
      </c>
      <c r="AC136" s="178" t="s">
        <v>40</v>
      </c>
    </row>
    <row r="137" spans="1:29" ht="77.25" customHeight="1" x14ac:dyDescent="0.25">
      <c r="A137" s="113" t="s">
        <v>451</v>
      </c>
      <c r="B137" s="32" t="s">
        <v>37</v>
      </c>
      <c r="C137" s="32">
        <v>10</v>
      </c>
      <c r="D137" s="32" t="s">
        <v>38</v>
      </c>
      <c r="E137" s="39" t="s">
        <v>452</v>
      </c>
      <c r="F137" s="59">
        <f t="shared" ref="F137:K139" si="161">+F138</f>
        <v>397887950228</v>
      </c>
      <c r="G137" s="59">
        <f t="shared" si="161"/>
        <v>0</v>
      </c>
      <c r="H137" s="59">
        <f t="shared" si="161"/>
        <v>0</v>
      </c>
      <c r="I137" s="59">
        <f t="shared" si="161"/>
        <v>0</v>
      </c>
      <c r="J137" s="59">
        <f t="shared" si="161"/>
        <v>0</v>
      </c>
      <c r="K137" s="59">
        <f t="shared" si="161"/>
        <v>0</v>
      </c>
      <c r="L137" s="59">
        <f t="shared" si="89"/>
        <v>0</v>
      </c>
      <c r="M137" s="59">
        <f>+M138</f>
        <v>397887950228</v>
      </c>
      <c r="N137" s="323">
        <f t="shared" ref="N137:N200" si="162">M137/$M$313</f>
        <v>4.9866846825139921E-2</v>
      </c>
      <c r="O137" s="59">
        <f t="shared" ref="O137:X139" si="163">+O138</f>
        <v>0</v>
      </c>
      <c r="P137" s="59">
        <f t="shared" si="163"/>
        <v>397887950228</v>
      </c>
      <c r="Q137" s="59">
        <f t="shared" si="163"/>
        <v>0</v>
      </c>
      <c r="R137" s="59">
        <f t="shared" si="163"/>
        <v>397887950228</v>
      </c>
      <c r="S137" s="59">
        <f t="shared" si="163"/>
        <v>0</v>
      </c>
      <c r="T137" s="59">
        <f t="shared" si="163"/>
        <v>0</v>
      </c>
      <c r="U137" s="59">
        <f t="shared" si="163"/>
        <v>69934236737</v>
      </c>
      <c r="V137" s="59">
        <f t="shared" si="163"/>
        <v>327953713491</v>
      </c>
      <c r="W137" s="59">
        <f t="shared" si="163"/>
        <v>69934236737</v>
      </c>
      <c r="X137" s="59">
        <f t="shared" si="163"/>
        <v>0</v>
      </c>
      <c r="Y137" s="176">
        <f t="shared" si="99"/>
        <v>1</v>
      </c>
      <c r="Z137" s="176">
        <f t="shared" si="100"/>
        <v>0.17576364576239589</v>
      </c>
      <c r="AA137" s="176">
        <f t="shared" si="101"/>
        <v>0.17576364576239589</v>
      </c>
      <c r="AB137" s="176">
        <f t="shared" si="147"/>
        <v>0.17576364576239589</v>
      </c>
      <c r="AC137" s="177">
        <f t="shared" ref="AC137:AC200" si="164">+W137/U137</f>
        <v>1</v>
      </c>
    </row>
    <row r="138" spans="1:29" s="6" customFormat="1" ht="77.25" customHeight="1" x14ac:dyDescent="0.25">
      <c r="A138" s="113" t="s">
        <v>453</v>
      </c>
      <c r="B138" s="32" t="s">
        <v>37</v>
      </c>
      <c r="C138" s="32">
        <v>10</v>
      </c>
      <c r="D138" s="32" t="s">
        <v>38</v>
      </c>
      <c r="E138" s="39" t="s">
        <v>257</v>
      </c>
      <c r="F138" s="59">
        <f t="shared" si="161"/>
        <v>397887950228</v>
      </c>
      <c r="G138" s="59">
        <f t="shared" si="161"/>
        <v>0</v>
      </c>
      <c r="H138" s="59">
        <f t="shared" si="161"/>
        <v>0</v>
      </c>
      <c r="I138" s="59">
        <f t="shared" si="161"/>
        <v>0</v>
      </c>
      <c r="J138" s="59">
        <f t="shared" si="161"/>
        <v>0</v>
      </c>
      <c r="K138" s="59">
        <f t="shared" si="161"/>
        <v>0</v>
      </c>
      <c r="L138" s="59">
        <f t="shared" si="89"/>
        <v>0</v>
      </c>
      <c r="M138" s="59">
        <f>+M139</f>
        <v>397887950228</v>
      </c>
      <c r="N138" s="323">
        <f t="shared" si="162"/>
        <v>4.9866846825139921E-2</v>
      </c>
      <c r="O138" s="59">
        <f t="shared" si="163"/>
        <v>0</v>
      </c>
      <c r="P138" s="59">
        <f t="shared" si="163"/>
        <v>397887950228</v>
      </c>
      <c r="Q138" s="59">
        <f t="shared" si="163"/>
        <v>0</v>
      </c>
      <c r="R138" s="59">
        <f t="shared" si="163"/>
        <v>397887950228</v>
      </c>
      <c r="S138" s="59">
        <f t="shared" si="163"/>
        <v>0</v>
      </c>
      <c r="T138" s="59">
        <f t="shared" si="163"/>
        <v>0</v>
      </c>
      <c r="U138" s="59">
        <f t="shared" si="163"/>
        <v>69934236737</v>
      </c>
      <c r="V138" s="59">
        <f t="shared" si="163"/>
        <v>327953713491</v>
      </c>
      <c r="W138" s="59">
        <f t="shared" si="163"/>
        <v>69934236737</v>
      </c>
      <c r="X138" s="59">
        <f t="shared" si="163"/>
        <v>0</v>
      </c>
      <c r="Y138" s="176">
        <f t="shared" si="99"/>
        <v>1</v>
      </c>
      <c r="Z138" s="176">
        <f t="shared" si="100"/>
        <v>0.17576364576239589</v>
      </c>
      <c r="AA138" s="176">
        <f t="shared" si="101"/>
        <v>0.17576364576239589</v>
      </c>
      <c r="AB138" s="176">
        <f t="shared" si="147"/>
        <v>0.17576364576239589</v>
      </c>
      <c r="AC138" s="177">
        <f t="shared" si="164"/>
        <v>1</v>
      </c>
    </row>
    <row r="139" spans="1:29" s="6" customFormat="1" ht="42" customHeight="1" x14ac:dyDescent="0.25">
      <c r="A139" s="113" t="s">
        <v>454</v>
      </c>
      <c r="B139" s="32" t="s">
        <v>37</v>
      </c>
      <c r="C139" s="32">
        <v>10</v>
      </c>
      <c r="D139" s="32" t="s">
        <v>38</v>
      </c>
      <c r="E139" s="39" t="s">
        <v>455</v>
      </c>
      <c r="F139" s="59">
        <f t="shared" si="161"/>
        <v>397887950228</v>
      </c>
      <c r="G139" s="59">
        <f t="shared" si="161"/>
        <v>0</v>
      </c>
      <c r="H139" s="59">
        <f t="shared" si="161"/>
        <v>0</v>
      </c>
      <c r="I139" s="59">
        <f t="shared" si="161"/>
        <v>0</v>
      </c>
      <c r="J139" s="59">
        <f t="shared" si="161"/>
        <v>0</v>
      </c>
      <c r="K139" s="59">
        <f t="shared" si="161"/>
        <v>0</v>
      </c>
      <c r="L139" s="59">
        <f t="shared" ref="L139:L202" si="165">+G139-H139-I139+J139-K139</f>
        <v>0</v>
      </c>
      <c r="M139" s="59">
        <f>+M140</f>
        <v>397887950228</v>
      </c>
      <c r="N139" s="323">
        <f t="shared" si="162"/>
        <v>4.9866846825139921E-2</v>
      </c>
      <c r="O139" s="59">
        <f t="shared" si="163"/>
        <v>0</v>
      </c>
      <c r="P139" s="59">
        <f t="shared" si="163"/>
        <v>397887950228</v>
      </c>
      <c r="Q139" s="59">
        <f t="shared" si="163"/>
        <v>0</v>
      </c>
      <c r="R139" s="59">
        <f t="shared" si="163"/>
        <v>397887950228</v>
      </c>
      <c r="S139" s="59">
        <f t="shared" si="163"/>
        <v>0</v>
      </c>
      <c r="T139" s="59">
        <f t="shared" si="163"/>
        <v>0</v>
      </c>
      <c r="U139" s="59">
        <f t="shared" si="163"/>
        <v>69934236737</v>
      </c>
      <c r="V139" s="59">
        <f t="shared" si="163"/>
        <v>327953713491</v>
      </c>
      <c r="W139" s="59">
        <f t="shared" si="163"/>
        <v>69934236737</v>
      </c>
      <c r="X139" s="59">
        <f t="shared" si="163"/>
        <v>0</v>
      </c>
      <c r="Y139" s="176">
        <f t="shared" si="99"/>
        <v>1</v>
      </c>
      <c r="Z139" s="176">
        <f t="shared" si="100"/>
        <v>0.17576364576239589</v>
      </c>
      <c r="AA139" s="176">
        <f t="shared" si="101"/>
        <v>0.17576364576239589</v>
      </c>
      <c r="AB139" s="176">
        <f t="shared" si="147"/>
        <v>0.17576364576239589</v>
      </c>
      <c r="AC139" s="177">
        <f t="shared" si="164"/>
        <v>1</v>
      </c>
    </row>
    <row r="140" spans="1:29" s="6" customFormat="1" ht="42" customHeight="1" x14ac:dyDescent="0.25">
      <c r="A140" s="114" t="s">
        <v>456</v>
      </c>
      <c r="B140" s="43" t="s">
        <v>37</v>
      </c>
      <c r="C140" s="43">
        <v>10</v>
      </c>
      <c r="D140" s="43" t="s">
        <v>38</v>
      </c>
      <c r="E140" s="44" t="s">
        <v>268</v>
      </c>
      <c r="F140" s="45">
        <v>397887950228</v>
      </c>
      <c r="G140" s="45">
        <v>0</v>
      </c>
      <c r="H140" s="45">
        <v>0</v>
      </c>
      <c r="I140" s="45">
        <v>0</v>
      </c>
      <c r="J140" s="45">
        <v>0</v>
      </c>
      <c r="K140" s="45">
        <v>0</v>
      </c>
      <c r="L140" s="45">
        <f t="shared" si="165"/>
        <v>0</v>
      </c>
      <c r="M140" s="46">
        <f>+F140+L140</f>
        <v>397887950228</v>
      </c>
      <c r="N140" s="86">
        <f t="shared" si="162"/>
        <v>4.9866846825139921E-2</v>
      </c>
      <c r="O140" s="45">
        <v>0</v>
      </c>
      <c r="P140" s="45">
        <v>397887950228</v>
      </c>
      <c r="Q140" s="45">
        <f>M140-P140</f>
        <v>0</v>
      </c>
      <c r="R140" s="45">
        <v>397887950228</v>
      </c>
      <c r="S140" s="45">
        <f>+M140-R140</f>
        <v>0</v>
      </c>
      <c r="T140" s="45">
        <f>P140-R140</f>
        <v>0</v>
      </c>
      <c r="U140" s="45">
        <v>69934236737</v>
      </c>
      <c r="V140" s="45">
        <f>+R140-U140</f>
        <v>327953713491</v>
      </c>
      <c r="W140" s="45">
        <v>69934236737</v>
      </c>
      <c r="X140" s="48">
        <f>+U140-W140</f>
        <v>0</v>
      </c>
      <c r="Y140" s="54">
        <f t="shared" si="99"/>
        <v>1</v>
      </c>
      <c r="Z140" s="54">
        <f t="shared" si="100"/>
        <v>0.17576364576239589</v>
      </c>
      <c r="AA140" s="54">
        <f t="shared" si="101"/>
        <v>0.17576364576239589</v>
      </c>
      <c r="AB140" s="54">
        <f t="shared" si="147"/>
        <v>0.17576364576239589</v>
      </c>
      <c r="AC140" s="178">
        <f t="shared" si="164"/>
        <v>1</v>
      </c>
    </row>
    <row r="141" spans="1:29" ht="90" customHeight="1" x14ac:dyDescent="0.25">
      <c r="A141" s="113" t="s">
        <v>457</v>
      </c>
      <c r="B141" s="32" t="s">
        <v>37</v>
      </c>
      <c r="C141" s="32">
        <v>10</v>
      </c>
      <c r="D141" s="32" t="s">
        <v>38</v>
      </c>
      <c r="E141" s="72" t="s">
        <v>458</v>
      </c>
      <c r="F141" s="59">
        <f t="shared" ref="F141:K143" si="166">+F142</f>
        <v>226206278281</v>
      </c>
      <c r="G141" s="59">
        <f t="shared" si="166"/>
        <v>0</v>
      </c>
      <c r="H141" s="59">
        <f t="shared" si="166"/>
        <v>0</v>
      </c>
      <c r="I141" s="59">
        <f t="shared" si="166"/>
        <v>0</v>
      </c>
      <c r="J141" s="59">
        <f t="shared" si="166"/>
        <v>0</v>
      </c>
      <c r="K141" s="59">
        <f t="shared" si="166"/>
        <v>0</v>
      </c>
      <c r="L141" s="59">
        <f t="shared" si="165"/>
        <v>0</v>
      </c>
      <c r="M141" s="59">
        <f>+M142</f>
        <v>226206278281</v>
      </c>
      <c r="N141" s="323">
        <f t="shared" si="162"/>
        <v>2.8350177037177831E-2</v>
      </c>
      <c r="O141" s="59">
        <f t="shared" ref="O141:X143" si="167">+O142</f>
        <v>0</v>
      </c>
      <c r="P141" s="59">
        <f t="shared" si="167"/>
        <v>226206278281</v>
      </c>
      <c r="Q141" s="59">
        <f t="shared" si="167"/>
        <v>0</v>
      </c>
      <c r="R141" s="59">
        <f t="shared" si="167"/>
        <v>226206278281</v>
      </c>
      <c r="S141" s="59">
        <f t="shared" si="167"/>
        <v>0</v>
      </c>
      <c r="T141" s="59">
        <f t="shared" si="167"/>
        <v>0</v>
      </c>
      <c r="U141" s="59">
        <f t="shared" si="167"/>
        <v>50352348445</v>
      </c>
      <c r="V141" s="59">
        <f t="shared" si="167"/>
        <v>175853929836</v>
      </c>
      <c r="W141" s="59">
        <f t="shared" si="167"/>
        <v>50352348445</v>
      </c>
      <c r="X141" s="59">
        <f t="shared" si="167"/>
        <v>0</v>
      </c>
      <c r="Y141" s="176">
        <f t="shared" ref="Y141:Y204" si="168">+R141/M141</f>
        <v>1</v>
      </c>
      <c r="Z141" s="176">
        <f t="shared" ref="Z141:Z204" si="169">+U141/M141</f>
        <v>0.22259483170688504</v>
      </c>
      <c r="AA141" s="176">
        <f t="shared" ref="AA141:AA204" si="170">+W141/M141</f>
        <v>0.22259483170688504</v>
      </c>
      <c r="AB141" s="176">
        <f t="shared" si="147"/>
        <v>0.22259483170688504</v>
      </c>
      <c r="AC141" s="177">
        <f t="shared" si="164"/>
        <v>1</v>
      </c>
    </row>
    <row r="142" spans="1:29" ht="80.25" customHeight="1" x14ac:dyDescent="0.25">
      <c r="A142" s="113" t="s">
        <v>459</v>
      </c>
      <c r="B142" s="32" t="s">
        <v>37</v>
      </c>
      <c r="C142" s="32">
        <v>10</v>
      </c>
      <c r="D142" s="32" t="s">
        <v>38</v>
      </c>
      <c r="E142" s="39" t="s">
        <v>257</v>
      </c>
      <c r="F142" s="59">
        <f t="shared" si="166"/>
        <v>226206278281</v>
      </c>
      <c r="G142" s="59">
        <f t="shared" si="166"/>
        <v>0</v>
      </c>
      <c r="H142" s="59">
        <f t="shared" si="166"/>
        <v>0</v>
      </c>
      <c r="I142" s="59">
        <f t="shared" si="166"/>
        <v>0</v>
      </c>
      <c r="J142" s="59">
        <f t="shared" si="166"/>
        <v>0</v>
      </c>
      <c r="K142" s="59">
        <f t="shared" si="166"/>
        <v>0</v>
      </c>
      <c r="L142" s="59">
        <f t="shared" si="165"/>
        <v>0</v>
      </c>
      <c r="M142" s="59">
        <f>+M143</f>
        <v>226206278281</v>
      </c>
      <c r="N142" s="323">
        <f t="shared" si="162"/>
        <v>2.8350177037177831E-2</v>
      </c>
      <c r="O142" s="59">
        <f t="shared" si="167"/>
        <v>0</v>
      </c>
      <c r="P142" s="59">
        <f t="shared" si="167"/>
        <v>226206278281</v>
      </c>
      <c r="Q142" s="59">
        <f t="shared" si="167"/>
        <v>0</v>
      </c>
      <c r="R142" s="59">
        <f t="shared" si="167"/>
        <v>226206278281</v>
      </c>
      <c r="S142" s="59">
        <f t="shared" si="167"/>
        <v>0</v>
      </c>
      <c r="T142" s="59">
        <f t="shared" si="167"/>
        <v>0</v>
      </c>
      <c r="U142" s="59">
        <f t="shared" si="167"/>
        <v>50352348445</v>
      </c>
      <c r="V142" s="59">
        <f t="shared" si="167"/>
        <v>175853929836</v>
      </c>
      <c r="W142" s="59">
        <f t="shared" si="167"/>
        <v>50352348445</v>
      </c>
      <c r="X142" s="59">
        <f t="shared" si="167"/>
        <v>0</v>
      </c>
      <c r="Y142" s="176">
        <f t="shared" si="168"/>
        <v>1</v>
      </c>
      <c r="Z142" s="176">
        <f t="shared" si="169"/>
        <v>0.22259483170688504</v>
      </c>
      <c r="AA142" s="176">
        <f t="shared" si="170"/>
        <v>0.22259483170688504</v>
      </c>
      <c r="AB142" s="176">
        <f t="shared" si="147"/>
        <v>0.22259483170688504</v>
      </c>
      <c r="AC142" s="177">
        <f t="shared" si="164"/>
        <v>1</v>
      </c>
    </row>
    <row r="143" spans="1:29" ht="42" customHeight="1" x14ac:dyDescent="0.25">
      <c r="A143" s="113" t="s">
        <v>460</v>
      </c>
      <c r="B143" s="32" t="s">
        <v>37</v>
      </c>
      <c r="C143" s="32">
        <v>10</v>
      </c>
      <c r="D143" s="32" t="s">
        <v>38</v>
      </c>
      <c r="E143" s="39" t="s">
        <v>455</v>
      </c>
      <c r="F143" s="59">
        <f t="shared" si="166"/>
        <v>226206278281</v>
      </c>
      <c r="G143" s="59">
        <f t="shared" si="166"/>
        <v>0</v>
      </c>
      <c r="H143" s="59">
        <f t="shared" si="166"/>
        <v>0</v>
      </c>
      <c r="I143" s="59">
        <f t="shared" si="166"/>
        <v>0</v>
      </c>
      <c r="J143" s="59">
        <f t="shared" si="166"/>
        <v>0</v>
      </c>
      <c r="K143" s="59">
        <f t="shared" si="166"/>
        <v>0</v>
      </c>
      <c r="L143" s="59">
        <f t="shared" si="165"/>
        <v>0</v>
      </c>
      <c r="M143" s="59">
        <f>+M144</f>
        <v>226206278281</v>
      </c>
      <c r="N143" s="323">
        <f t="shared" si="162"/>
        <v>2.8350177037177831E-2</v>
      </c>
      <c r="O143" s="59">
        <f t="shared" si="167"/>
        <v>0</v>
      </c>
      <c r="P143" s="59">
        <f t="shared" si="167"/>
        <v>226206278281</v>
      </c>
      <c r="Q143" s="59">
        <f t="shared" si="167"/>
        <v>0</v>
      </c>
      <c r="R143" s="59">
        <f t="shared" si="167"/>
        <v>226206278281</v>
      </c>
      <c r="S143" s="59">
        <f t="shared" si="167"/>
        <v>0</v>
      </c>
      <c r="T143" s="59">
        <f t="shared" si="167"/>
        <v>0</v>
      </c>
      <c r="U143" s="59">
        <f t="shared" si="167"/>
        <v>50352348445</v>
      </c>
      <c r="V143" s="59">
        <f t="shared" si="167"/>
        <v>175853929836</v>
      </c>
      <c r="W143" s="59">
        <f t="shared" si="167"/>
        <v>50352348445</v>
      </c>
      <c r="X143" s="59">
        <f t="shared" si="167"/>
        <v>0</v>
      </c>
      <c r="Y143" s="176">
        <f t="shared" si="168"/>
        <v>1</v>
      </c>
      <c r="Z143" s="176">
        <f t="shared" si="169"/>
        <v>0.22259483170688504</v>
      </c>
      <c r="AA143" s="176">
        <f t="shared" si="170"/>
        <v>0.22259483170688504</v>
      </c>
      <c r="AB143" s="176">
        <f t="shared" si="147"/>
        <v>0.22259483170688504</v>
      </c>
      <c r="AC143" s="177">
        <f t="shared" si="164"/>
        <v>1</v>
      </c>
    </row>
    <row r="144" spans="1:29" ht="42" customHeight="1" x14ac:dyDescent="0.25">
      <c r="A144" s="114" t="s">
        <v>657</v>
      </c>
      <c r="B144" s="43" t="s">
        <v>37</v>
      </c>
      <c r="C144" s="43">
        <v>10</v>
      </c>
      <c r="D144" s="43" t="s">
        <v>38</v>
      </c>
      <c r="E144" s="44" t="s">
        <v>268</v>
      </c>
      <c r="F144" s="45">
        <v>226206278281</v>
      </c>
      <c r="G144" s="45">
        <v>0</v>
      </c>
      <c r="H144" s="45">
        <v>0</v>
      </c>
      <c r="I144" s="45">
        <v>0</v>
      </c>
      <c r="J144" s="45">
        <v>0</v>
      </c>
      <c r="K144" s="45">
        <v>0</v>
      </c>
      <c r="L144" s="45">
        <f t="shared" si="165"/>
        <v>0</v>
      </c>
      <c r="M144" s="46">
        <f>+F144+L144</f>
        <v>226206278281</v>
      </c>
      <c r="N144" s="86">
        <f t="shared" si="162"/>
        <v>2.8350177037177831E-2</v>
      </c>
      <c r="O144" s="45">
        <v>0</v>
      </c>
      <c r="P144" s="45">
        <v>226206278281</v>
      </c>
      <c r="Q144" s="45">
        <f>M144-P144</f>
        <v>0</v>
      </c>
      <c r="R144" s="45">
        <v>226206278281</v>
      </c>
      <c r="S144" s="45">
        <f>+M144-R144</f>
        <v>0</v>
      </c>
      <c r="T144" s="45">
        <f>P144-R144</f>
        <v>0</v>
      </c>
      <c r="U144" s="45">
        <v>50352348445</v>
      </c>
      <c r="V144" s="45">
        <f>+R144-U144</f>
        <v>175853929836</v>
      </c>
      <c r="W144" s="45">
        <v>50352348445</v>
      </c>
      <c r="X144" s="48">
        <f>+U144-W144</f>
        <v>0</v>
      </c>
      <c r="Y144" s="54">
        <f t="shared" si="168"/>
        <v>1</v>
      </c>
      <c r="Z144" s="54">
        <f t="shared" si="169"/>
        <v>0.22259483170688504</v>
      </c>
      <c r="AA144" s="54">
        <f t="shared" si="170"/>
        <v>0.22259483170688504</v>
      </c>
      <c r="AB144" s="54">
        <f t="shared" si="147"/>
        <v>0.22259483170688504</v>
      </c>
      <c r="AC144" s="178">
        <f t="shared" si="164"/>
        <v>1</v>
      </c>
    </row>
    <row r="145" spans="1:29" ht="75" customHeight="1" x14ac:dyDescent="0.25">
      <c r="A145" s="113" t="s">
        <v>462</v>
      </c>
      <c r="B145" s="32" t="s">
        <v>37</v>
      </c>
      <c r="C145" s="32">
        <v>10</v>
      </c>
      <c r="D145" s="32" t="s">
        <v>38</v>
      </c>
      <c r="E145" s="39" t="s">
        <v>463</v>
      </c>
      <c r="F145" s="59">
        <f t="shared" ref="F145:K147" si="171">+F146</f>
        <v>328067493851</v>
      </c>
      <c r="G145" s="59">
        <f t="shared" si="171"/>
        <v>0</v>
      </c>
      <c r="H145" s="59">
        <f t="shared" si="171"/>
        <v>0</v>
      </c>
      <c r="I145" s="59">
        <f t="shared" si="171"/>
        <v>0</v>
      </c>
      <c r="J145" s="59">
        <f t="shared" si="171"/>
        <v>0</v>
      </c>
      <c r="K145" s="59">
        <f t="shared" si="171"/>
        <v>0</v>
      </c>
      <c r="L145" s="59">
        <f t="shared" si="165"/>
        <v>0</v>
      </c>
      <c r="M145" s="59">
        <f>+M146</f>
        <v>328067493851</v>
      </c>
      <c r="N145" s="323">
        <f t="shared" si="162"/>
        <v>4.1116327988321398E-2</v>
      </c>
      <c r="O145" s="59">
        <f t="shared" ref="O145:X147" si="172">+O146</f>
        <v>0</v>
      </c>
      <c r="P145" s="59">
        <f t="shared" si="172"/>
        <v>328067493851</v>
      </c>
      <c r="Q145" s="59">
        <f t="shared" si="172"/>
        <v>0</v>
      </c>
      <c r="R145" s="59">
        <f t="shared" si="172"/>
        <v>328067493851</v>
      </c>
      <c r="S145" s="59">
        <f t="shared" si="172"/>
        <v>0</v>
      </c>
      <c r="T145" s="59">
        <f t="shared" si="172"/>
        <v>0</v>
      </c>
      <c r="U145" s="59">
        <f t="shared" si="172"/>
        <v>86548107920</v>
      </c>
      <c r="V145" s="59">
        <f t="shared" si="172"/>
        <v>241519385931</v>
      </c>
      <c r="W145" s="59">
        <f t="shared" si="172"/>
        <v>86548107920</v>
      </c>
      <c r="X145" s="59">
        <f t="shared" si="172"/>
        <v>0</v>
      </c>
      <c r="Y145" s="176">
        <f t="shared" si="168"/>
        <v>1</v>
      </c>
      <c r="Z145" s="176">
        <f t="shared" si="169"/>
        <v>0.26381189707050945</v>
      </c>
      <c r="AA145" s="176">
        <f t="shared" si="170"/>
        <v>0.26381189707050945</v>
      </c>
      <c r="AB145" s="176">
        <f t="shared" si="147"/>
        <v>0.26381189707050945</v>
      </c>
      <c r="AC145" s="177">
        <f t="shared" si="164"/>
        <v>1</v>
      </c>
    </row>
    <row r="146" spans="1:29" ht="84" customHeight="1" x14ac:dyDescent="0.25">
      <c r="A146" s="113" t="s">
        <v>464</v>
      </c>
      <c r="B146" s="32" t="s">
        <v>37</v>
      </c>
      <c r="C146" s="32">
        <v>10</v>
      </c>
      <c r="D146" s="32" t="s">
        <v>38</v>
      </c>
      <c r="E146" s="39" t="s">
        <v>257</v>
      </c>
      <c r="F146" s="59">
        <f t="shared" si="171"/>
        <v>328067493851</v>
      </c>
      <c r="G146" s="59">
        <f t="shared" si="171"/>
        <v>0</v>
      </c>
      <c r="H146" s="59">
        <f t="shared" si="171"/>
        <v>0</v>
      </c>
      <c r="I146" s="59">
        <f t="shared" si="171"/>
        <v>0</v>
      </c>
      <c r="J146" s="59">
        <f t="shared" si="171"/>
        <v>0</v>
      </c>
      <c r="K146" s="59">
        <f t="shared" si="171"/>
        <v>0</v>
      </c>
      <c r="L146" s="59">
        <f t="shared" si="165"/>
        <v>0</v>
      </c>
      <c r="M146" s="59">
        <f>+M147</f>
        <v>328067493851</v>
      </c>
      <c r="N146" s="323">
        <f t="shared" si="162"/>
        <v>4.1116327988321398E-2</v>
      </c>
      <c r="O146" s="59">
        <f t="shared" si="172"/>
        <v>0</v>
      </c>
      <c r="P146" s="59">
        <f t="shared" si="172"/>
        <v>328067493851</v>
      </c>
      <c r="Q146" s="59">
        <f t="shared" si="172"/>
        <v>0</v>
      </c>
      <c r="R146" s="59">
        <f t="shared" si="172"/>
        <v>328067493851</v>
      </c>
      <c r="S146" s="59">
        <f t="shared" si="172"/>
        <v>0</v>
      </c>
      <c r="T146" s="59">
        <f t="shared" si="172"/>
        <v>0</v>
      </c>
      <c r="U146" s="59">
        <f t="shared" si="172"/>
        <v>86548107920</v>
      </c>
      <c r="V146" s="59">
        <f t="shared" si="172"/>
        <v>241519385931</v>
      </c>
      <c r="W146" s="59">
        <f t="shared" si="172"/>
        <v>86548107920</v>
      </c>
      <c r="X146" s="59">
        <f t="shared" si="172"/>
        <v>0</v>
      </c>
      <c r="Y146" s="176">
        <f t="shared" si="168"/>
        <v>1</v>
      </c>
      <c r="Z146" s="176">
        <f t="shared" si="169"/>
        <v>0.26381189707050945</v>
      </c>
      <c r="AA146" s="176">
        <f t="shared" si="170"/>
        <v>0.26381189707050945</v>
      </c>
      <c r="AB146" s="176">
        <f t="shared" si="147"/>
        <v>0.26381189707050945</v>
      </c>
      <c r="AC146" s="177">
        <f t="shared" si="164"/>
        <v>1</v>
      </c>
    </row>
    <row r="147" spans="1:29" ht="42" customHeight="1" x14ac:dyDescent="0.25">
      <c r="A147" s="113" t="s">
        <v>465</v>
      </c>
      <c r="B147" s="32" t="s">
        <v>37</v>
      </c>
      <c r="C147" s="32">
        <v>10</v>
      </c>
      <c r="D147" s="32" t="s">
        <v>38</v>
      </c>
      <c r="E147" s="39" t="s">
        <v>455</v>
      </c>
      <c r="F147" s="59">
        <f t="shared" si="171"/>
        <v>328067493851</v>
      </c>
      <c r="G147" s="59">
        <f t="shared" si="171"/>
        <v>0</v>
      </c>
      <c r="H147" s="59">
        <f t="shared" si="171"/>
        <v>0</v>
      </c>
      <c r="I147" s="59">
        <f t="shared" si="171"/>
        <v>0</v>
      </c>
      <c r="J147" s="59">
        <f t="shared" si="171"/>
        <v>0</v>
      </c>
      <c r="K147" s="59">
        <f t="shared" si="171"/>
        <v>0</v>
      </c>
      <c r="L147" s="59">
        <f t="shared" si="165"/>
        <v>0</v>
      </c>
      <c r="M147" s="59">
        <f>+M148</f>
        <v>328067493851</v>
      </c>
      <c r="N147" s="323">
        <f t="shared" si="162"/>
        <v>4.1116327988321398E-2</v>
      </c>
      <c r="O147" s="59">
        <f t="shared" si="172"/>
        <v>0</v>
      </c>
      <c r="P147" s="59">
        <f t="shared" si="172"/>
        <v>328067493851</v>
      </c>
      <c r="Q147" s="59">
        <f t="shared" si="172"/>
        <v>0</v>
      </c>
      <c r="R147" s="59">
        <f t="shared" si="172"/>
        <v>328067493851</v>
      </c>
      <c r="S147" s="59">
        <f t="shared" si="172"/>
        <v>0</v>
      </c>
      <c r="T147" s="59">
        <f t="shared" si="172"/>
        <v>0</v>
      </c>
      <c r="U147" s="59">
        <f t="shared" si="172"/>
        <v>86548107920</v>
      </c>
      <c r="V147" s="59">
        <f t="shared" si="172"/>
        <v>241519385931</v>
      </c>
      <c r="W147" s="59">
        <f t="shared" si="172"/>
        <v>86548107920</v>
      </c>
      <c r="X147" s="59">
        <f t="shared" si="172"/>
        <v>0</v>
      </c>
      <c r="Y147" s="176">
        <f t="shared" si="168"/>
        <v>1</v>
      </c>
      <c r="Z147" s="176">
        <f t="shared" si="169"/>
        <v>0.26381189707050945</v>
      </c>
      <c r="AA147" s="176">
        <f t="shared" si="170"/>
        <v>0.26381189707050945</v>
      </c>
      <c r="AB147" s="176">
        <f t="shared" si="147"/>
        <v>0.26381189707050945</v>
      </c>
      <c r="AC147" s="177">
        <f t="shared" si="164"/>
        <v>1</v>
      </c>
    </row>
    <row r="148" spans="1:29" ht="42" customHeight="1" x14ac:dyDescent="0.25">
      <c r="A148" s="351" t="s">
        <v>466</v>
      </c>
      <c r="B148" s="83" t="s">
        <v>37</v>
      </c>
      <c r="C148" s="83">
        <v>10</v>
      </c>
      <c r="D148" s="83" t="s">
        <v>38</v>
      </c>
      <c r="E148" s="84" t="s">
        <v>268</v>
      </c>
      <c r="F148" s="45">
        <v>328067493851</v>
      </c>
      <c r="G148" s="45">
        <v>0</v>
      </c>
      <c r="H148" s="45">
        <v>0</v>
      </c>
      <c r="I148" s="45">
        <v>0</v>
      </c>
      <c r="J148" s="45">
        <v>0</v>
      </c>
      <c r="K148" s="45">
        <v>0</v>
      </c>
      <c r="L148" s="45">
        <f t="shared" si="165"/>
        <v>0</v>
      </c>
      <c r="M148" s="46">
        <f>+F148+L148</f>
        <v>328067493851</v>
      </c>
      <c r="N148" s="86">
        <f t="shared" si="162"/>
        <v>4.1116327988321398E-2</v>
      </c>
      <c r="O148" s="45">
        <v>0</v>
      </c>
      <c r="P148" s="45">
        <v>328067493851</v>
      </c>
      <c r="Q148" s="45">
        <f>M148-P148</f>
        <v>0</v>
      </c>
      <c r="R148" s="45">
        <v>328067493851</v>
      </c>
      <c r="S148" s="45">
        <f>+M148-R148</f>
        <v>0</v>
      </c>
      <c r="T148" s="45">
        <f>P148-R148</f>
        <v>0</v>
      </c>
      <c r="U148" s="45">
        <v>86548107920</v>
      </c>
      <c r="V148" s="45">
        <f>+R148-U148</f>
        <v>241519385931</v>
      </c>
      <c r="W148" s="45">
        <v>86548107920</v>
      </c>
      <c r="X148" s="48">
        <f>+U148-W148</f>
        <v>0</v>
      </c>
      <c r="Y148" s="54">
        <f t="shared" si="168"/>
        <v>1</v>
      </c>
      <c r="Z148" s="54">
        <f t="shared" si="169"/>
        <v>0.26381189707050945</v>
      </c>
      <c r="AA148" s="54">
        <f t="shared" si="170"/>
        <v>0.26381189707050945</v>
      </c>
      <c r="AB148" s="54">
        <f t="shared" si="147"/>
        <v>0.26381189707050945</v>
      </c>
      <c r="AC148" s="178">
        <f t="shared" si="164"/>
        <v>1</v>
      </c>
    </row>
    <row r="149" spans="1:29" ht="85.5" customHeight="1" x14ac:dyDescent="0.25">
      <c r="A149" s="113" t="s">
        <v>467</v>
      </c>
      <c r="B149" s="32" t="s">
        <v>37</v>
      </c>
      <c r="C149" s="32">
        <v>10</v>
      </c>
      <c r="D149" s="32" t="s">
        <v>38</v>
      </c>
      <c r="E149" s="39" t="s">
        <v>468</v>
      </c>
      <c r="F149" s="59">
        <f t="shared" ref="F149:K151" si="173">+F150</f>
        <v>317949718406</v>
      </c>
      <c r="G149" s="59">
        <f t="shared" si="173"/>
        <v>0</v>
      </c>
      <c r="H149" s="59">
        <f t="shared" si="173"/>
        <v>0</v>
      </c>
      <c r="I149" s="59">
        <f t="shared" si="173"/>
        <v>0</v>
      </c>
      <c r="J149" s="59">
        <f t="shared" si="173"/>
        <v>0</v>
      </c>
      <c r="K149" s="59">
        <f t="shared" si="173"/>
        <v>0</v>
      </c>
      <c r="L149" s="59">
        <f t="shared" si="165"/>
        <v>0</v>
      </c>
      <c r="M149" s="59">
        <f>+M150</f>
        <v>317949718406</v>
      </c>
      <c r="N149" s="323">
        <f t="shared" si="162"/>
        <v>3.984827863413045E-2</v>
      </c>
      <c r="O149" s="59">
        <f t="shared" ref="O149:X151" si="174">+O150</f>
        <v>0</v>
      </c>
      <c r="P149" s="59">
        <f t="shared" si="174"/>
        <v>317949718406</v>
      </c>
      <c r="Q149" s="59">
        <f t="shared" si="174"/>
        <v>0</v>
      </c>
      <c r="R149" s="59">
        <f t="shared" si="174"/>
        <v>317949718406</v>
      </c>
      <c r="S149" s="59">
        <f t="shared" si="174"/>
        <v>0</v>
      </c>
      <c r="T149" s="59">
        <f t="shared" si="174"/>
        <v>0</v>
      </c>
      <c r="U149" s="59">
        <f t="shared" si="174"/>
        <v>100987624227</v>
      </c>
      <c r="V149" s="59">
        <f t="shared" si="174"/>
        <v>216962094179</v>
      </c>
      <c r="W149" s="59">
        <f t="shared" si="174"/>
        <v>100987624227</v>
      </c>
      <c r="X149" s="59">
        <f t="shared" si="174"/>
        <v>0</v>
      </c>
      <c r="Y149" s="176">
        <f t="shared" si="168"/>
        <v>1</v>
      </c>
      <c r="Z149" s="176">
        <f t="shared" si="169"/>
        <v>0.31762136709316324</v>
      </c>
      <c r="AA149" s="176">
        <f t="shared" si="170"/>
        <v>0.31762136709316324</v>
      </c>
      <c r="AB149" s="176">
        <f t="shared" si="147"/>
        <v>0.31762136709316324</v>
      </c>
      <c r="AC149" s="177">
        <f t="shared" si="164"/>
        <v>1</v>
      </c>
    </row>
    <row r="150" spans="1:29" ht="83.25" customHeight="1" x14ac:dyDescent="0.25">
      <c r="A150" s="113" t="s">
        <v>469</v>
      </c>
      <c r="B150" s="32" t="s">
        <v>37</v>
      </c>
      <c r="C150" s="32">
        <v>10</v>
      </c>
      <c r="D150" s="32" t="s">
        <v>38</v>
      </c>
      <c r="E150" s="39" t="s">
        <v>257</v>
      </c>
      <c r="F150" s="59">
        <f t="shared" si="173"/>
        <v>317949718406</v>
      </c>
      <c r="G150" s="59">
        <f t="shared" si="173"/>
        <v>0</v>
      </c>
      <c r="H150" s="59">
        <f t="shared" si="173"/>
        <v>0</v>
      </c>
      <c r="I150" s="59">
        <f t="shared" si="173"/>
        <v>0</v>
      </c>
      <c r="J150" s="59">
        <f t="shared" si="173"/>
        <v>0</v>
      </c>
      <c r="K150" s="59">
        <f t="shared" si="173"/>
        <v>0</v>
      </c>
      <c r="L150" s="59">
        <f t="shared" si="165"/>
        <v>0</v>
      </c>
      <c r="M150" s="59">
        <f>+M151</f>
        <v>317949718406</v>
      </c>
      <c r="N150" s="323">
        <f t="shared" si="162"/>
        <v>3.984827863413045E-2</v>
      </c>
      <c r="O150" s="59">
        <f t="shared" si="174"/>
        <v>0</v>
      </c>
      <c r="P150" s="59">
        <f t="shared" si="174"/>
        <v>317949718406</v>
      </c>
      <c r="Q150" s="59">
        <f t="shared" si="174"/>
        <v>0</v>
      </c>
      <c r="R150" s="59">
        <f t="shared" si="174"/>
        <v>317949718406</v>
      </c>
      <c r="S150" s="59">
        <f t="shared" si="174"/>
        <v>0</v>
      </c>
      <c r="T150" s="59">
        <f t="shared" si="174"/>
        <v>0</v>
      </c>
      <c r="U150" s="59">
        <f t="shared" si="174"/>
        <v>100987624227</v>
      </c>
      <c r="V150" s="59">
        <f t="shared" si="174"/>
        <v>216962094179</v>
      </c>
      <c r="W150" s="59">
        <f t="shared" si="174"/>
        <v>100987624227</v>
      </c>
      <c r="X150" s="59">
        <f t="shared" si="174"/>
        <v>0</v>
      </c>
      <c r="Y150" s="176">
        <f t="shared" si="168"/>
        <v>1</v>
      </c>
      <c r="Z150" s="176">
        <f t="shared" si="169"/>
        <v>0.31762136709316324</v>
      </c>
      <c r="AA150" s="176">
        <f t="shared" si="170"/>
        <v>0.31762136709316324</v>
      </c>
      <c r="AB150" s="176">
        <f t="shared" si="147"/>
        <v>0.31762136709316324</v>
      </c>
      <c r="AC150" s="177">
        <f t="shared" si="164"/>
        <v>1</v>
      </c>
    </row>
    <row r="151" spans="1:29" ht="42" customHeight="1" x14ac:dyDescent="0.25">
      <c r="A151" s="113" t="s">
        <v>470</v>
      </c>
      <c r="B151" s="32" t="s">
        <v>37</v>
      </c>
      <c r="C151" s="32">
        <v>10</v>
      </c>
      <c r="D151" s="32" t="s">
        <v>38</v>
      </c>
      <c r="E151" s="39" t="s">
        <v>455</v>
      </c>
      <c r="F151" s="59">
        <f t="shared" si="173"/>
        <v>317949718406</v>
      </c>
      <c r="G151" s="59">
        <f t="shared" si="173"/>
        <v>0</v>
      </c>
      <c r="H151" s="59">
        <f t="shared" si="173"/>
        <v>0</v>
      </c>
      <c r="I151" s="59">
        <f t="shared" si="173"/>
        <v>0</v>
      </c>
      <c r="J151" s="59">
        <f t="shared" si="173"/>
        <v>0</v>
      </c>
      <c r="K151" s="59">
        <f t="shared" si="173"/>
        <v>0</v>
      </c>
      <c r="L151" s="59">
        <f t="shared" si="165"/>
        <v>0</v>
      </c>
      <c r="M151" s="59">
        <f>+M152</f>
        <v>317949718406</v>
      </c>
      <c r="N151" s="323">
        <f t="shared" si="162"/>
        <v>3.984827863413045E-2</v>
      </c>
      <c r="O151" s="59">
        <f t="shared" si="174"/>
        <v>0</v>
      </c>
      <c r="P151" s="59">
        <f t="shared" si="174"/>
        <v>317949718406</v>
      </c>
      <c r="Q151" s="59">
        <f t="shared" si="174"/>
        <v>0</v>
      </c>
      <c r="R151" s="59">
        <f t="shared" si="174"/>
        <v>317949718406</v>
      </c>
      <c r="S151" s="59">
        <f t="shared" si="174"/>
        <v>0</v>
      </c>
      <c r="T151" s="59">
        <f t="shared" si="174"/>
        <v>0</v>
      </c>
      <c r="U151" s="59">
        <f t="shared" si="174"/>
        <v>100987624227</v>
      </c>
      <c r="V151" s="59">
        <f t="shared" si="174"/>
        <v>216962094179</v>
      </c>
      <c r="W151" s="59">
        <f t="shared" si="174"/>
        <v>100987624227</v>
      </c>
      <c r="X151" s="59">
        <f t="shared" si="174"/>
        <v>0</v>
      </c>
      <c r="Y151" s="176">
        <f t="shared" si="168"/>
        <v>1</v>
      </c>
      <c r="Z151" s="176">
        <f t="shared" si="169"/>
        <v>0.31762136709316324</v>
      </c>
      <c r="AA151" s="176">
        <f t="shared" si="170"/>
        <v>0.31762136709316324</v>
      </c>
      <c r="AB151" s="176">
        <f t="shared" si="147"/>
        <v>0.31762136709316324</v>
      </c>
      <c r="AC151" s="177">
        <f t="shared" si="164"/>
        <v>1</v>
      </c>
    </row>
    <row r="152" spans="1:29" ht="42" customHeight="1" x14ac:dyDescent="0.25">
      <c r="A152" s="351" t="s">
        <v>471</v>
      </c>
      <c r="B152" s="83" t="s">
        <v>37</v>
      </c>
      <c r="C152" s="83">
        <v>10</v>
      </c>
      <c r="D152" s="83" t="s">
        <v>38</v>
      </c>
      <c r="E152" s="84" t="s">
        <v>268</v>
      </c>
      <c r="F152" s="45">
        <v>317949718406</v>
      </c>
      <c r="G152" s="45">
        <v>0</v>
      </c>
      <c r="H152" s="45">
        <v>0</v>
      </c>
      <c r="I152" s="45">
        <v>0</v>
      </c>
      <c r="J152" s="45">
        <v>0</v>
      </c>
      <c r="K152" s="45">
        <v>0</v>
      </c>
      <c r="L152" s="45">
        <f t="shared" si="165"/>
        <v>0</v>
      </c>
      <c r="M152" s="46">
        <f>+F152+L152</f>
        <v>317949718406</v>
      </c>
      <c r="N152" s="86">
        <f t="shared" si="162"/>
        <v>3.984827863413045E-2</v>
      </c>
      <c r="O152" s="45">
        <v>0</v>
      </c>
      <c r="P152" s="45">
        <v>317949718406</v>
      </c>
      <c r="Q152" s="45">
        <f>M152-P152</f>
        <v>0</v>
      </c>
      <c r="R152" s="45">
        <v>317949718406</v>
      </c>
      <c r="S152" s="45">
        <f>+M152-R152</f>
        <v>0</v>
      </c>
      <c r="T152" s="45">
        <f>P152-R152</f>
        <v>0</v>
      </c>
      <c r="U152" s="45">
        <v>100987624227</v>
      </c>
      <c r="V152" s="45">
        <f>+R152-U152</f>
        <v>216962094179</v>
      </c>
      <c r="W152" s="45">
        <v>100987624227</v>
      </c>
      <c r="X152" s="48">
        <f>+U152-W152</f>
        <v>0</v>
      </c>
      <c r="Y152" s="54">
        <f t="shared" si="168"/>
        <v>1</v>
      </c>
      <c r="Z152" s="54">
        <f t="shared" si="169"/>
        <v>0.31762136709316324</v>
      </c>
      <c r="AA152" s="54">
        <f t="shared" si="170"/>
        <v>0.31762136709316324</v>
      </c>
      <c r="AB152" s="54">
        <f t="shared" si="147"/>
        <v>0.31762136709316324</v>
      </c>
      <c r="AC152" s="178">
        <f t="shared" si="164"/>
        <v>1</v>
      </c>
    </row>
    <row r="153" spans="1:29" ht="71.25" customHeight="1" x14ac:dyDescent="0.25">
      <c r="A153" s="113" t="s">
        <v>472</v>
      </c>
      <c r="B153" s="32" t="s">
        <v>37</v>
      </c>
      <c r="C153" s="32">
        <v>10</v>
      </c>
      <c r="D153" s="32" t="s">
        <v>38</v>
      </c>
      <c r="E153" s="39" t="s">
        <v>473</v>
      </c>
      <c r="F153" s="59">
        <f t="shared" ref="F153:K155" si="175">+F154</f>
        <v>228384125855</v>
      </c>
      <c r="G153" s="59">
        <f t="shared" si="175"/>
        <v>0</v>
      </c>
      <c r="H153" s="59">
        <f t="shared" si="175"/>
        <v>0</v>
      </c>
      <c r="I153" s="59">
        <f t="shared" si="175"/>
        <v>0</v>
      </c>
      <c r="J153" s="59">
        <f t="shared" si="175"/>
        <v>0</v>
      </c>
      <c r="K153" s="59">
        <f t="shared" si="175"/>
        <v>0</v>
      </c>
      <c r="L153" s="59">
        <f t="shared" si="165"/>
        <v>0</v>
      </c>
      <c r="M153" s="59">
        <f>+M154</f>
        <v>228384125855</v>
      </c>
      <c r="N153" s="323">
        <f t="shared" si="162"/>
        <v>2.8623124210669586E-2</v>
      </c>
      <c r="O153" s="59">
        <f t="shared" ref="O153:X155" si="176">+O154</f>
        <v>0</v>
      </c>
      <c r="P153" s="59">
        <f t="shared" si="176"/>
        <v>228384125855</v>
      </c>
      <c r="Q153" s="59">
        <f t="shared" si="176"/>
        <v>0</v>
      </c>
      <c r="R153" s="59">
        <f t="shared" si="176"/>
        <v>228384125855</v>
      </c>
      <c r="S153" s="59">
        <f t="shared" si="176"/>
        <v>0</v>
      </c>
      <c r="T153" s="59">
        <f t="shared" si="176"/>
        <v>0</v>
      </c>
      <c r="U153" s="59">
        <f t="shared" si="176"/>
        <v>84858091190</v>
      </c>
      <c r="V153" s="59">
        <f t="shared" si="176"/>
        <v>143526034665</v>
      </c>
      <c r="W153" s="59">
        <f t="shared" si="176"/>
        <v>84858091190</v>
      </c>
      <c r="X153" s="59">
        <f t="shared" si="176"/>
        <v>0</v>
      </c>
      <c r="Y153" s="176">
        <f t="shared" si="168"/>
        <v>1</v>
      </c>
      <c r="Z153" s="176">
        <f t="shared" si="169"/>
        <v>0.37155862244066823</v>
      </c>
      <c r="AA153" s="176">
        <f t="shared" si="170"/>
        <v>0.37155862244066823</v>
      </c>
      <c r="AB153" s="176">
        <f t="shared" si="147"/>
        <v>0.37155862244066823</v>
      </c>
      <c r="AC153" s="177">
        <f t="shared" si="164"/>
        <v>1</v>
      </c>
    </row>
    <row r="154" spans="1:29" ht="70.5" customHeight="1" x14ac:dyDescent="0.25">
      <c r="A154" s="113" t="s">
        <v>474</v>
      </c>
      <c r="B154" s="32" t="s">
        <v>37</v>
      </c>
      <c r="C154" s="32">
        <v>10</v>
      </c>
      <c r="D154" s="32" t="s">
        <v>38</v>
      </c>
      <c r="E154" s="39" t="s">
        <v>257</v>
      </c>
      <c r="F154" s="59">
        <f t="shared" si="175"/>
        <v>228384125855</v>
      </c>
      <c r="G154" s="59">
        <f t="shared" si="175"/>
        <v>0</v>
      </c>
      <c r="H154" s="59">
        <f t="shared" si="175"/>
        <v>0</v>
      </c>
      <c r="I154" s="59">
        <f t="shared" si="175"/>
        <v>0</v>
      </c>
      <c r="J154" s="59">
        <f t="shared" si="175"/>
        <v>0</v>
      </c>
      <c r="K154" s="59">
        <f t="shared" si="175"/>
        <v>0</v>
      </c>
      <c r="L154" s="59">
        <f t="shared" si="165"/>
        <v>0</v>
      </c>
      <c r="M154" s="59">
        <f>+M155</f>
        <v>228384125855</v>
      </c>
      <c r="N154" s="323">
        <f t="shared" si="162"/>
        <v>2.8623124210669586E-2</v>
      </c>
      <c r="O154" s="59">
        <f t="shared" si="176"/>
        <v>0</v>
      </c>
      <c r="P154" s="59">
        <f t="shared" si="176"/>
        <v>228384125855</v>
      </c>
      <c r="Q154" s="59">
        <f t="shared" si="176"/>
        <v>0</v>
      </c>
      <c r="R154" s="59">
        <f t="shared" si="176"/>
        <v>228384125855</v>
      </c>
      <c r="S154" s="59">
        <f t="shared" si="176"/>
        <v>0</v>
      </c>
      <c r="T154" s="59">
        <f t="shared" si="176"/>
        <v>0</v>
      </c>
      <c r="U154" s="59">
        <f t="shared" si="176"/>
        <v>84858091190</v>
      </c>
      <c r="V154" s="59">
        <f t="shared" si="176"/>
        <v>143526034665</v>
      </c>
      <c r="W154" s="59">
        <f t="shared" si="176"/>
        <v>84858091190</v>
      </c>
      <c r="X154" s="59">
        <f t="shared" si="176"/>
        <v>0</v>
      </c>
      <c r="Y154" s="176">
        <f t="shared" si="168"/>
        <v>1</v>
      </c>
      <c r="Z154" s="176">
        <f t="shared" si="169"/>
        <v>0.37155862244066823</v>
      </c>
      <c r="AA154" s="176">
        <f t="shared" si="170"/>
        <v>0.37155862244066823</v>
      </c>
      <c r="AB154" s="176">
        <f t="shared" si="147"/>
        <v>0.37155862244066823</v>
      </c>
      <c r="AC154" s="177">
        <f t="shared" si="164"/>
        <v>1</v>
      </c>
    </row>
    <row r="155" spans="1:29" ht="42" customHeight="1" x14ac:dyDescent="0.25">
      <c r="A155" s="113" t="s">
        <v>475</v>
      </c>
      <c r="B155" s="32" t="s">
        <v>37</v>
      </c>
      <c r="C155" s="32">
        <v>10</v>
      </c>
      <c r="D155" s="32" t="s">
        <v>38</v>
      </c>
      <c r="E155" s="39" t="s">
        <v>455</v>
      </c>
      <c r="F155" s="59">
        <f t="shared" si="175"/>
        <v>228384125855</v>
      </c>
      <c r="G155" s="59">
        <f t="shared" si="175"/>
        <v>0</v>
      </c>
      <c r="H155" s="59">
        <f t="shared" si="175"/>
        <v>0</v>
      </c>
      <c r="I155" s="59">
        <f t="shared" si="175"/>
        <v>0</v>
      </c>
      <c r="J155" s="59">
        <f t="shared" si="175"/>
        <v>0</v>
      </c>
      <c r="K155" s="59">
        <f t="shared" si="175"/>
        <v>0</v>
      </c>
      <c r="L155" s="59">
        <f t="shared" si="165"/>
        <v>0</v>
      </c>
      <c r="M155" s="59">
        <f>+M156</f>
        <v>228384125855</v>
      </c>
      <c r="N155" s="323">
        <f t="shared" si="162"/>
        <v>2.8623124210669586E-2</v>
      </c>
      <c r="O155" s="59">
        <f t="shared" si="176"/>
        <v>0</v>
      </c>
      <c r="P155" s="59">
        <f t="shared" si="176"/>
        <v>228384125855</v>
      </c>
      <c r="Q155" s="59">
        <f t="shared" si="176"/>
        <v>0</v>
      </c>
      <c r="R155" s="59">
        <f t="shared" si="176"/>
        <v>228384125855</v>
      </c>
      <c r="S155" s="59">
        <f t="shared" si="176"/>
        <v>0</v>
      </c>
      <c r="T155" s="59">
        <f t="shared" si="176"/>
        <v>0</v>
      </c>
      <c r="U155" s="59">
        <f t="shared" si="176"/>
        <v>84858091190</v>
      </c>
      <c r="V155" s="59">
        <f t="shared" si="176"/>
        <v>143526034665</v>
      </c>
      <c r="W155" s="59">
        <f t="shared" si="176"/>
        <v>84858091190</v>
      </c>
      <c r="X155" s="59">
        <f t="shared" si="176"/>
        <v>0</v>
      </c>
      <c r="Y155" s="176">
        <f t="shared" si="168"/>
        <v>1</v>
      </c>
      <c r="Z155" s="176">
        <f t="shared" si="169"/>
        <v>0.37155862244066823</v>
      </c>
      <c r="AA155" s="176">
        <f t="shared" si="170"/>
        <v>0.37155862244066823</v>
      </c>
      <c r="AB155" s="176">
        <f t="shared" si="147"/>
        <v>0.37155862244066823</v>
      </c>
      <c r="AC155" s="177">
        <f t="shared" si="164"/>
        <v>1</v>
      </c>
    </row>
    <row r="156" spans="1:29" ht="42" customHeight="1" x14ac:dyDescent="0.25">
      <c r="A156" s="114" t="s">
        <v>476</v>
      </c>
      <c r="B156" s="43" t="s">
        <v>37</v>
      </c>
      <c r="C156" s="43">
        <v>10</v>
      </c>
      <c r="D156" s="43" t="s">
        <v>38</v>
      </c>
      <c r="E156" s="44" t="s">
        <v>268</v>
      </c>
      <c r="F156" s="45">
        <v>228384125855</v>
      </c>
      <c r="G156" s="45">
        <v>0</v>
      </c>
      <c r="H156" s="45">
        <v>0</v>
      </c>
      <c r="I156" s="45">
        <v>0</v>
      </c>
      <c r="J156" s="45">
        <v>0</v>
      </c>
      <c r="K156" s="45">
        <v>0</v>
      </c>
      <c r="L156" s="45">
        <f t="shared" si="165"/>
        <v>0</v>
      </c>
      <c r="M156" s="46">
        <f>+F156+L156</f>
        <v>228384125855</v>
      </c>
      <c r="N156" s="86">
        <f t="shared" si="162"/>
        <v>2.8623124210669586E-2</v>
      </c>
      <c r="O156" s="45">
        <v>0</v>
      </c>
      <c r="P156" s="45">
        <v>228384125855</v>
      </c>
      <c r="Q156" s="45">
        <f>M156-P156</f>
        <v>0</v>
      </c>
      <c r="R156" s="45">
        <v>228384125855</v>
      </c>
      <c r="S156" s="45">
        <f>+M156-R156</f>
        <v>0</v>
      </c>
      <c r="T156" s="45">
        <f>P156-R156</f>
        <v>0</v>
      </c>
      <c r="U156" s="45">
        <v>84858091190</v>
      </c>
      <c r="V156" s="45">
        <f>+R156-U156</f>
        <v>143526034665</v>
      </c>
      <c r="W156" s="45">
        <v>84858091190</v>
      </c>
      <c r="X156" s="48">
        <f>+U156-W156</f>
        <v>0</v>
      </c>
      <c r="Y156" s="54">
        <f t="shared" si="168"/>
        <v>1</v>
      </c>
      <c r="Z156" s="54">
        <f t="shared" si="169"/>
        <v>0.37155862244066823</v>
      </c>
      <c r="AA156" s="54">
        <f t="shared" si="170"/>
        <v>0.37155862244066823</v>
      </c>
      <c r="AB156" s="54">
        <f t="shared" si="147"/>
        <v>0.37155862244066823</v>
      </c>
      <c r="AC156" s="178">
        <f t="shared" si="164"/>
        <v>1</v>
      </c>
    </row>
    <row r="157" spans="1:29" ht="75" customHeight="1" x14ac:dyDescent="0.25">
      <c r="A157" s="113" t="s">
        <v>477</v>
      </c>
      <c r="B157" s="32" t="s">
        <v>37</v>
      </c>
      <c r="C157" s="32">
        <v>10</v>
      </c>
      <c r="D157" s="32" t="s">
        <v>38</v>
      </c>
      <c r="E157" s="39" t="s">
        <v>478</v>
      </c>
      <c r="F157" s="59">
        <f t="shared" ref="F157:K159" si="177">+F158</f>
        <v>246689655363</v>
      </c>
      <c r="G157" s="59">
        <f t="shared" si="177"/>
        <v>0</v>
      </c>
      <c r="H157" s="59">
        <f t="shared" si="177"/>
        <v>0</v>
      </c>
      <c r="I157" s="59">
        <f t="shared" si="177"/>
        <v>0</v>
      </c>
      <c r="J157" s="59">
        <f t="shared" si="177"/>
        <v>0</v>
      </c>
      <c r="K157" s="59">
        <f t="shared" si="177"/>
        <v>0</v>
      </c>
      <c r="L157" s="59">
        <f t="shared" si="165"/>
        <v>0</v>
      </c>
      <c r="M157" s="59">
        <f>+M158</f>
        <v>246689655363</v>
      </c>
      <c r="N157" s="323">
        <f t="shared" si="162"/>
        <v>3.0917335521933056E-2</v>
      </c>
      <c r="O157" s="59">
        <f t="shared" ref="O157:X159" si="178">+O158</f>
        <v>0</v>
      </c>
      <c r="P157" s="59">
        <f t="shared" si="178"/>
        <v>246689655363</v>
      </c>
      <c r="Q157" s="59">
        <f t="shared" si="178"/>
        <v>0</v>
      </c>
      <c r="R157" s="59">
        <f t="shared" si="178"/>
        <v>246689655363</v>
      </c>
      <c r="S157" s="59">
        <f t="shared" si="178"/>
        <v>0</v>
      </c>
      <c r="T157" s="59">
        <f t="shared" si="178"/>
        <v>0</v>
      </c>
      <c r="U157" s="59">
        <f t="shared" si="178"/>
        <v>94671479066</v>
      </c>
      <c r="V157" s="59">
        <f t="shared" si="178"/>
        <v>152018176297</v>
      </c>
      <c r="W157" s="59">
        <f t="shared" si="178"/>
        <v>94671479066</v>
      </c>
      <c r="X157" s="59">
        <f t="shared" si="178"/>
        <v>0</v>
      </c>
      <c r="Y157" s="176">
        <f t="shared" si="168"/>
        <v>1</v>
      </c>
      <c r="Z157" s="176">
        <f t="shared" si="169"/>
        <v>0.38376752736831377</v>
      </c>
      <c r="AA157" s="176">
        <f t="shared" si="170"/>
        <v>0.38376752736831377</v>
      </c>
      <c r="AB157" s="176">
        <f t="shared" si="147"/>
        <v>0.38376752736831377</v>
      </c>
      <c r="AC157" s="177">
        <f t="shared" si="164"/>
        <v>1</v>
      </c>
    </row>
    <row r="158" spans="1:29" ht="75.75" customHeight="1" x14ac:dyDescent="0.25">
      <c r="A158" s="113" t="s">
        <v>479</v>
      </c>
      <c r="B158" s="32" t="s">
        <v>37</v>
      </c>
      <c r="C158" s="32">
        <v>10</v>
      </c>
      <c r="D158" s="32" t="s">
        <v>38</v>
      </c>
      <c r="E158" s="39" t="s">
        <v>257</v>
      </c>
      <c r="F158" s="59">
        <f t="shared" si="177"/>
        <v>246689655363</v>
      </c>
      <c r="G158" s="59">
        <f t="shared" si="177"/>
        <v>0</v>
      </c>
      <c r="H158" s="59">
        <f t="shared" si="177"/>
        <v>0</v>
      </c>
      <c r="I158" s="59">
        <f t="shared" si="177"/>
        <v>0</v>
      </c>
      <c r="J158" s="59">
        <f t="shared" si="177"/>
        <v>0</v>
      </c>
      <c r="K158" s="59">
        <f t="shared" si="177"/>
        <v>0</v>
      </c>
      <c r="L158" s="59">
        <f t="shared" si="165"/>
        <v>0</v>
      </c>
      <c r="M158" s="59">
        <f>+M159</f>
        <v>246689655363</v>
      </c>
      <c r="N158" s="323">
        <f t="shared" si="162"/>
        <v>3.0917335521933056E-2</v>
      </c>
      <c r="O158" s="59">
        <f t="shared" si="178"/>
        <v>0</v>
      </c>
      <c r="P158" s="59">
        <f t="shared" si="178"/>
        <v>246689655363</v>
      </c>
      <c r="Q158" s="59">
        <f t="shared" si="178"/>
        <v>0</v>
      </c>
      <c r="R158" s="59">
        <f t="shared" si="178"/>
        <v>246689655363</v>
      </c>
      <c r="S158" s="59">
        <f t="shared" si="178"/>
        <v>0</v>
      </c>
      <c r="T158" s="59">
        <f t="shared" si="178"/>
        <v>0</v>
      </c>
      <c r="U158" s="59">
        <f t="shared" si="178"/>
        <v>94671479066</v>
      </c>
      <c r="V158" s="59">
        <f t="shared" si="178"/>
        <v>152018176297</v>
      </c>
      <c r="W158" s="59">
        <f t="shared" si="178"/>
        <v>94671479066</v>
      </c>
      <c r="X158" s="59">
        <f t="shared" si="178"/>
        <v>0</v>
      </c>
      <c r="Y158" s="176">
        <f t="shared" si="168"/>
        <v>1</v>
      </c>
      <c r="Z158" s="176">
        <f t="shared" si="169"/>
        <v>0.38376752736831377</v>
      </c>
      <c r="AA158" s="176">
        <f t="shared" si="170"/>
        <v>0.38376752736831377</v>
      </c>
      <c r="AB158" s="176">
        <f t="shared" si="147"/>
        <v>0.38376752736831377</v>
      </c>
      <c r="AC158" s="177">
        <f t="shared" si="164"/>
        <v>1</v>
      </c>
    </row>
    <row r="159" spans="1:29" ht="42" customHeight="1" x14ac:dyDescent="0.25">
      <c r="A159" s="113" t="s">
        <v>480</v>
      </c>
      <c r="B159" s="32" t="s">
        <v>37</v>
      </c>
      <c r="C159" s="32">
        <v>10</v>
      </c>
      <c r="D159" s="32" t="s">
        <v>38</v>
      </c>
      <c r="E159" s="39" t="s">
        <v>455</v>
      </c>
      <c r="F159" s="59">
        <f t="shared" si="177"/>
        <v>246689655363</v>
      </c>
      <c r="G159" s="59">
        <f t="shared" si="177"/>
        <v>0</v>
      </c>
      <c r="H159" s="59">
        <f t="shared" si="177"/>
        <v>0</v>
      </c>
      <c r="I159" s="59">
        <f t="shared" si="177"/>
        <v>0</v>
      </c>
      <c r="J159" s="59">
        <f t="shared" si="177"/>
        <v>0</v>
      </c>
      <c r="K159" s="59">
        <f t="shared" si="177"/>
        <v>0</v>
      </c>
      <c r="L159" s="59">
        <f t="shared" si="165"/>
        <v>0</v>
      </c>
      <c r="M159" s="59">
        <f>+M160</f>
        <v>246689655363</v>
      </c>
      <c r="N159" s="323">
        <f t="shared" si="162"/>
        <v>3.0917335521933056E-2</v>
      </c>
      <c r="O159" s="59">
        <f t="shared" si="178"/>
        <v>0</v>
      </c>
      <c r="P159" s="59">
        <f t="shared" si="178"/>
        <v>246689655363</v>
      </c>
      <c r="Q159" s="59">
        <f t="shared" si="178"/>
        <v>0</v>
      </c>
      <c r="R159" s="59">
        <f t="shared" si="178"/>
        <v>246689655363</v>
      </c>
      <c r="S159" s="59">
        <f t="shared" si="178"/>
        <v>0</v>
      </c>
      <c r="T159" s="59">
        <f t="shared" si="178"/>
        <v>0</v>
      </c>
      <c r="U159" s="59">
        <f t="shared" si="178"/>
        <v>94671479066</v>
      </c>
      <c r="V159" s="59">
        <f t="shared" si="178"/>
        <v>152018176297</v>
      </c>
      <c r="W159" s="59">
        <f t="shared" si="178"/>
        <v>94671479066</v>
      </c>
      <c r="X159" s="59">
        <f t="shared" si="178"/>
        <v>0</v>
      </c>
      <c r="Y159" s="176">
        <f t="shared" si="168"/>
        <v>1</v>
      </c>
      <c r="Z159" s="176">
        <f t="shared" si="169"/>
        <v>0.38376752736831377</v>
      </c>
      <c r="AA159" s="176">
        <f t="shared" si="170"/>
        <v>0.38376752736831377</v>
      </c>
      <c r="AB159" s="176">
        <f t="shared" si="147"/>
        <v>0.38376752736831377</v>
      </c>
      <c r="AC159" s="177">
        <f t="shared" si="164"/>
        <v>1</v>
      </c>
    </row>
    <row r="160" spans="1:29" ht="42" customHeight="1" x14ac:dyDescent="0.25">
      <c r="A160" s="114" t="s">
        <v>481</v>
      </c>
      <c r="B160" s="43" t="s">
        <v>37</v>
      </c>
      <c r="C160" s="43">
        <v>10</v>
      </c>
      <c r="D160" s="43" t="s">
        <v>38</v>
      </c>
      <c r="E160" s="44" t="s">
        <v>268</v>
      </c>
      <c r="F160" s="45">
        <v>246689655363</v>
      </c>
      <c r="G160" s="45">
        <v>0</v>
      </c>
      <c r="H160" s="45">
        <v>0</v>
      </c>
      <c r="I160" s="45">
        <v>0</v>
      </c>
      <c r="J160" s="45">
        <v>0</v>
      </c>
      <c r="K160" s="45">
        <v>0</v>
      </c>
      <c r="L160" s="45">
        <f t="shared" si="165"/>
        <v>0</v>
      </c>
      <c r="M160" s="46">
        <f>+F160+L160</f>
        <v>246689655363</v>
      </c>
      <c r="N160" s="86">
        <f t="shared" si="162"/>
        <v>3.0917335521933056E-2</v>
      </c>
      <c r="O160" s="45">
        <v>0</v>
      </c>
      <c r="P160" s="45">
        <v>246689655363</v>
      </c>
      <c r="Q160" s="45">
        <f>M160-P160</f>
        <v>0</v>
      </c>
      <c r="R160" s="45">
        <v>246689655363</v>
      </c>
      <c r="S160" s="45">
        <f>+M160-R160</f>
        <v>0</v>
      </c>
      <c r="T160" s="45">
        <f>P160-R160</f>
        <v>0</v>
      </c>
      <c r="U160" s="45">
        <v>94671479066</v>
      </c>
      <c r="V160" s="45">
        <f>+R160-U160</f>
        <v>152018176297</v>
      </c>
      <c r="W160" s="45">
        <v>94671479066</v>
      </c>
      <c r="X160" s="48">
        <f>+U160-W160</f>
        <v>0</v>
      </c>
      <c r="Y160" s="54">
        <f t="shared" si="168"/>
        <v>1</v>
      </c>
      <c r="Z160" s="54">
        <f t="shared" si="169"/>
        <v>0.38376752736831377</v>
      </c>
      <c r="AA160" s="54">
        <f t="shared" si="170"/>
        <v>0.38376752736831377</v>
      </c>
      <c r="AB160" s="54">
        <f t="shared" si="147"/>
        <v>0.38376752736831377</v>
      </c>
      <c r="AC160" s="178">
        <f t="shared" si="164"/>
        <v>1</v>
      </c>
    </row>
    <row r="161" spans="1:29" ht="81.75" customHeight="1" x14ac:dyDescent="0.25">
      <c r="A161" s="113" t="s">
        <v>482</v>
      </c>
      <c r="B161" s="32" t="s">
        <v>37</v>
      </c>
      <c r="C161" s="32">
        <v>10</v>
      </c>
      <c r="D161" s="32" t="s">
        <v>38</v>
      </c>
      <c r="E161" s="39" t="s">
        <v>483</v>
      </c>
      <c r="F161" s="59">
        <f t="shared" ref="F161:K163" si="179">+F162</f>
        <v>275641067434</v>
      </c>
      <c r="G161" s="59">
        <f t="shared" si="179"/>
        <v>0</v>
      </c>
      <c r="H161" s="59">
        <f t="shared" si="179"/>
        <v>0</v>
      </c>
      <c r="I161" s="59">
        <f t="shared" si="179"/>
        <v>0</v>
      </c>
      <c r="J161" s="59">
        <f t="shared" si="179"/>
        <v>0</v>
      </c>
      <c r="K161" s="59">
        <f t="shared" si="179"/>
        <v>0</v>
      </c>
      <c r="L161" s="59">
        <f t="shared" si="165"/>
        <v>0</v>
      </c>
      <c r="M161" s="59">
        <f>+M162</f>
        <v>275641067434</v>
      </c>
      <c r="N161" s="323">
        <f t="shared" si="162"/>
        <v>3.4545783255242844E-2</v>
      </c>
      <c r="O161" s="59">
        <f t="shared" ref="O161:X163" si="180">+O162</f>
        <v>0</v>
      </c>
      <c r="P161" s="59">
        <f t="shared" si="180"/>
        <v>275641067434</v>
      </c>
      <c r="Q161" s="59">
        <f t="shared" si="180"/>
        <v>0</v>
      </c>
      <c r="R161" s="59">
        <f t="shared" si="180"/>
        <v>275641067434</v>
      </c>
      <c r="S161" s="59">
        <f t="shared" si="180"/>
        <v>0</v>
      </c>
      <c r="T161" s="59">
        <f t="shared" si="180"/>
        <v>0</v>
      </c>
      <c r="U161" s="59">
        <f t="shared" si="180"/>
        <v>114358244778</v>
      </c>
      <c r="V161" s="59">
        <f t="shared" si="180"/>
        <v>161282822656</v>
      </c>
      <c r="W161" s="59">
        <f t="shared" si="180"/>
        <v>114358244778</v>
      </c>
      <c r="X161" s="59">
        <f t="shared" si="180"/>
        <v>0</v>
      </c>
      <c r="Y161" s="176">
        <f t="shared" si="168"/>
        <v>1</v>
      </c>
      <c r="Z161" s="176">
        <f t="shared" si="169"/>
        <v>0.41488101117364212</v>
      </c>
      <c r="AA161" s="176">
        <f t="shared" si="170"/>
        <v>0.41488101117364212</v>
      </c>
      <c r="AB161" s="176">
        <f t="shared" si="147"/>
        <v>0.41488101117364212</v>
      </c>
      <c r="AC161" s="177">
        <f t="shared" si="164"/>
        <v>1</v>
      </c>
    </row>
    <row r="162" spans="1:29" ht="82.5" customHeight="1" x14ac:dyDescent="0.25">
      <c r="A162" s="113" t="s">
        <v>484</v>
      </c>
      <c r="B162" s="32" t="s">
        <v>37</v>
      </c>
      <c r="C162" s="32">
        <v>10</v>
      </c>
      <c r="D162" s="32" t="s">
        <v>38</v>
      </c>
      <c r="E162" s="39" t="s">
        <v>257</v>
      </c>
      <c r="F162" s="59">
        <f t="shared" si="179"/>
        <v>275641067434</v>
      </c>
      <c r="G162" s="59">
        <f t="shared" si="179"/>
        <v>0</v>
      </c>
      <c r="H162" s="59">
        <f t="shared" si="179"/>
        <v>0</v>
      </c>
      <c r="I162" s="59">
        <f t="shared" si="179"/>
        <v>0</v>
      </c>
      <c r="J162" s="59">
        <f t="shared" si="179"/>
        <v>0</v>
      </c>
      <c r="K162" s="59">
        <f t="shared" si="179"/>
        <v>0</v>
      </c>
      <c r="L162" s="59">
        <f t="shared" si="165"/>
        <v>0</v>
      </c>
      <c r="M162" s="59">
        <f>+M163</f>
        <v>275641067434</v>
      </c>
      <c r="N162" s="323">
        <f t="shared" si="162"/>
        <v>3.4545783255242844E-2</v>
      </c>
      <c r="O162" s="59">
        <f t="shared" si="180"/>
        <v>0</v>
      </c>
      <c r="P162" s="59">
        <f t="shared" si="180"/>
        <v>275641067434</v>
      </c>
      <c r="Q162" s="59">
        <f t="shared" si="180"/>
        <v>0</v>
      </c>
      <c r="R162" s="59">
        <f t="shared" si="180"/>
        <v>275641067434</v>
      </c>
      <c r="S162" s="59">
        <f t="shared" si="180"/>
        <v>0</v>
      </c>
      <c r="T162" s="59">
        <f t="shared" si="180"/>
        <v>0</v>
      </c>
      <c r="U162" s="59">
        <f t="shared" si="180"/>
        <v>114358244778</v>
      </c>
      <c r="V162" s="59">
        <f t="shared" si="180"/>
        <v>161282822656</v>
      </c>
      <c r="W162" s="59">
        <f t="shared" si="180"/>
        <v>114358244778</v>
      </c>
      <c r="X162" s="59">
        <f t="shared" si="180"/>
        <v>0</v>
      </c>
      <c r="Y162" s="176">
        <f t="shared" si="168"/>
        <v>1</v>
      </c>
      <c r="Z162" s="176">
        <f t="shared" si="169"/>
        <v>0.41488101117364212</v>
      </c>
      <c r="AA162" s="176">
        <f t="shared" si="170"/>
        <v>0.41488101117364212</v>
      </c>
      <c r="AB162" s="176">
        <f t="shared" si="147"/>
        <v>0.41488101117364212</v>
      </c>
      <c r="AC162" s="177">
        <f t="shared" si="164"/>
        <v>1</v>
      </c>
    </row>
    <row r="163" spans="1:29" ht="42" customHeight="1" x14ac:dyDescent="0.25">
      <c r="A163" s="113" t="s">
        <v>485</v>
      </c>
      <c r="B163" s="32" t="s">
        <v>37</v>
      </c>
      <c r="C163" s="32">
        <v>10</v>
      </c>
      <c r="D163" s="32" t="s">
        <v>38</v>
      </c>
      <c r="E163" s="39" t="s">
        <v>455</v>
      </c>
      <c r="F163" s="59">
        <f t="shared" si="179"/>
        <v>275641067434</v>
      </c>
      <c r="G163" s="59">
        <f t="shared" si="179"/>
        <v>0</v>
      </c>
      <c r="H163" s="59">
        <f t="shared" si="179"/>
        <v>0</v>
      </c>
      <c r="I163" s="59">
        <f t="shared" si="179"/>
        <v>0</v>
      </c>
      <c r="J163" s="59">
        <f t="shared" si="179"/>
        <v>0</v>
      </c>
      <c r="K163" s="59">
        <f t="shared" si="179"/>
        <v>0</v>
      </c>
      <c r="L163" s="59">
        <f t="shared" si="165"/>
        <v>0</v>
      </c>
      <c r="M163" s="59">
        <f>+M164</f>
        <v>275641067434</v>
      </c>
      <c r="N163" s="323">
        <f t="shared" si="162"/>
        <v>3.4545783255242844E-2</v>
      </c>
      <c r="O163" s="59">
        <f t="shared" si="180"/>
        <v>0</v>
      </c>
      <c r="P163" s="59">
        <f t="shared" si="180"/>
        <v>275641067434</v>
      </c>
      <c r="Q163" s="59">
        <f t="shared" si="180"/>
        <v>0</v>
      </c>
      <c r="R163" s="59">
        <f t="shared" si="180"/>
        <v>275641067434</v>
      </c>
      <c r="S163" s="59">
        <f t="shared" si="180"/>
        <v>0</v>
      </c>
      <c r="T163" s="59">
        <f t="shared" si="180"/>
        <v>0</v>
      </c>
      <c r="U163" s="59">
        <f t="shared" si="180"/>
        <v>114358244778</v>
      </c>
      <c r="V163" s="59">
        <f t="shared" si="180"/>
        <v>161282822656</v>
      </c>
      <c r="W163" s="59">
        <f t="shared" si="180"/>
        <v>114358244778</v>
      </c>
      <c r="X163" s="59">
        <f t="shared" si="180"/>
        <v>0</v>
      </c>
      <c r="Y163" s="176">
        <f t="shared" si="168"/>
        <v>1</v>
      </c>
      <c r="Z163" s="176">
        <f t="shared" si="169"/>
        <v>0.41488101117364212</v>
      </c>
      <c r="AA163" s="176">
        <f t="shared" si="170"/>
        <v>0.41488101117364212</v>
      </c>
      <c r="AB163" s="176">
        <f t="shared" si="147"/>
        <v>0.41488101117364212</v>
      </c>
      <c r="AC163" s="177">
        <f t="shared" si="164"/>
        <v>1</v>
      </c>
    </row>
    <row r="164" spans="1:29" ht="42" customHeight="1" x14ac:dyDescent="0.25">
      <c r="A164" s="114" t="s">
        <v>486</v>
      </c>
      <c r="B164" s="43" t="s">
        <v>37</v>
      </c>
      <c r="C164" s="43">
        <v>10</v>
      </c>
      <c r="D164" s="43" t="s">
        <v>38</v>
      </c>
      <c r="E164" s="44" t="s">
        <v>268</v>
      </c>
      <c r="F164" s="45">
        <v>275641067434</v>
      </c>
      <c r="G164" s="45">
        <v>0</v>
      </c>
      <c r="H164" s="45">
        <v>0</v>
      </c>
      <c r="I164" s="45">
        <v>0</v>
      </c>
      <c r="J164" s="45">
        <v>0</v>
      </c>
      <c r="K164" s="45">
        <v>0</v>
      </c>
      <c r="L164" s="45">
        <f t="shared" si="165"/>
        <v>0</v>
      </c>
      <c r="M164" s="46">
        <f>+F164+L164</f>
        <v>275641067434</v>
      </c>
      <c r="N164" s="86">
        <f t="shared" si="162"/>
        <v>3.4545783255242844E-2</v>
      </c>
      <c r="O164" s="45">
        <v>0</v>
      </c>
      <c r="P164" s="45">
        <v>275641067434</v>
      </c>
      <c r="Q164" s="45">
        <f>M164-P164</f>
        <v>0</v>
      </c>
      <c r="R164" s="45">
        <v>275641067434</v>
      </c>
      <c r="S164" s="45">
        <f>+M164-R164</f>
        <v>0</v>
      </c>
      <c r="T164" s="45">
        <f>P164-R164</f>
        <v>0</v>
      </c>
      <c r="U164" s="45">
        <v>114358244778</v>
      </c>
      <c r="V164" s="45">
        <f>+R164-U164</f>
        <v>161282822656</v>
      </c>
      <c r="W164" s="45">
        <v>114358244778</v>
      </c>
      <c r="X164" s="48">
        <f>+U164-W164</f>
        <v>0</v>
      </c>
      <c r="Y164" s="54">
        <f t="shared" si="168"/>
        <v>1</v>
      </c>
      <c r="Z164" s="54">
        <f t="shared" si="169"/>
        <v>0.41488101117364212</v>
      </c>
      <c r="AA164" s="54">
        <f t="shared" si="170"/>
        <v>0.41488101117364212</v>
      </c>
      <c r="AB164" s="54">
        <f t="shared" si="147"/>
        <v>0.41488101117364212</v>
      </c>
      <c r="AC164" s="178">
        <f t="shared" si="164"/>
        <v>1</v>
      </c>
    </row>
    <row r="165" spans="1:29" ht="70.5" customHeight="1" x14ac:dyDescent="0.25">
      <c r="A165" s="199" t="s">
        <v>380</v>
      </c>
      <c r="B165" s="32" t="s">
        <v>37</v>
      </c>
      <c r="C165" s="32">
        <v>10</v>
      </c>
      <c r="D165" s="32" t="s">
        <v>38</v>
      </c>
      <c r="E165" s="39" t="s">
        <v>381</v>
      </c>
      <c r="F165" s="59">
        <f t="shared" ref="F165:K166" si="181">+F166</f>
        <v>13679792000</v>
      </c>
      <c r="G165" s="59">
        <f t="shared" si="181"/>
        <v>4144513599</v>
      </c>
      <c r="H165" s="59">
        <f t="shared" si="181"/>
        <v>4144513599</v>
      </c>
      <c r="I165" s="59">
        <f t="shared" si="181"/>
        <v>0</v>
      </c>
      <c r="J165" s="59">
        <f t="shared" si="181"/>
        <v>0</v>
      </c>
      <c r="K165" s="59">
        <f t="shared" si="181"/>
        <v>0</v>
      </c>
      <c r="L165" s="59">
        <f t="shared" si="165"/>
        <v>0</v>
      </c>
      <c r="M165" s="59">
        <f>+M166</f>
        <v>13679792000</v>
      </c>
      <c r="N165" s="323">
        <f t="shared" si="162"/>
        <v>1.7144728606957678E-3</v>
      </c>
      <c r="O165" s="59">
        <f t="shared" ref="O165:X167" si="182">+O166</f>
        <v>0</v>
      </c>
      <c r="P165" s="59">
        <f t="shared" si="182"/>
        <v>10100078053</v>
      </c>
      <c r="Q165" s="59">
        <f t="shared" si="182"/>
        <v>3579713947</v>
      </c>
      <c r="R165" s="59">
        <f t="shared" si="182"/>
        <v>9083418356.5599995</v>
      </c>
      <c r="S165" s="59">
        <f t="shared" si="182"/>
        <v>4596373643.4400005</v>
      </c>
      <c r="T165" s="59">
        <f t="shared" si="182"/>
        <v>1016659696.4400005</v>
      </c>
      <c r="U165" s="59">
        <f t="shared" si="182"/>
        <v>4250767799.5599999</v>
      </c>
      <c r="V165" s="59">
        <f t="shared" si="182"/>
        <v>4832650557</v>
      </c>
      <c r="W165" s="59">
        <f t="shared" si="182"/>
        <v>4244135769.5599999</v>
      </c>
      <c r="X165" s="59">
        <f t="shared" si="182"/>
        <v>6632030</v>
      </c>
      <c r="Y165" s="176">
        <f t="shared" si="168"/>
        <v>0.66400266587094303</v>
      </c>
      <c r="Z165" s="176">
        <f t="shared" si="169"/>
        <v>0.31073336491958359</v>
      </c>
      <c r="AA165" s="176">
        <f t="shared" si="170"/>
        <v>0.3102485600336613</v>
      </c>
      <c r="AB165" s="176">
        <f t="shared" si="147"/>
        <v>0.46797005628284383</v>
      </c>
      <c r="AC165" s="177">
        <f t="shared" si="164"/>
        <v>0.99843980421591449</v>
      </c>
    </row>
    <row r="166" spans="1:29" ht="70.5" customHeight="1" x14ac:dyDescent="0.25">
      <c r="A166" s="113" t="s">
        <v>487</v>
      </c>
      <c r="B166" s="32" t="s">
        <v>37</v>
      </c>
      <c r="C166" s="32">
        <v>10</v>
      </c>
      <c r="D166" s="32" t="s">
        <v>38</v>
      </c>
      <c r="E166" s="39" t="s">
        <v>257</v>
      </c>
      <c r="F166" s="59">
        <f t="shared" si="181"/>
        <v>13679792000</v>
      </c>
      <c r="G166" s="59">
        <f t="shared" si="181"/>
        <v>4144513599</v>
      </c>
      <c r="H166" s="59">
        <f t="shared" si="181"/>
        <v>4144513599</v>
      </c>
      <c r="I166" s="59">
        <f t="shared" si="181"/>
        <v>0</v>
      </c>
      <c r="J166" s="59">
        <f t="shared" si="181"/>
        <v>0</v>
      </c>
      <c r="K166" s="59">
        <f t="shared" si="181"/>
        <v>0</v>
      </c>
      <c r="L166" s="59">
        <f t="shared" si="165"/>
        <v>0</v>
      </c>
      <c r="M166" s="59">
        <f>+M167</f>
        <v>13679792000</v>
      </c>
      <c r="N166" s="323">
        <f t="shared" si="162"/>
        <v>1.7144728606957678E-3</v>
      </c>
      <c r="O166" s="59">
        <f t="shared" si="182"/>
        <v>0</v>
      </c>
      <c r="P166" s="59">
        <f t="shared" si="182"/>
        <v>10100078053</v>
      </c>
      <c r="Q166" s="59">
        <f t="shared" si="182"/>
        <v>3579713947</v>
      </c>
      <c r="R166" s="59">
        <f t="shared" si="182"/>
        <v>9083418356.5599995</v>
      </c>
      <c r="S166" s="59">
        <f t="shared" si="182"/>
        <v>4596373643.4400005</v>
      </c>
      <c r="T166" s="59">
        <f t="shared" si="182"/>
        <v>1016659696.4400005</v>
      </c>
      <c r="U166" s="59">
        <f t="shared" si="182"/>
        <v>4250767799.5599999</v>
      </c>
      <c r="V166" s="59">
        <f t="shared" si="182"/>
        <v>4832650557</v>
      </c>
      <c r="W166" s="59">
        <f t="shared" si="182"/>
        <v>4244135769.5599999</v>
      </c>
      <c r="X166" s="59">
        <f t="shared" si="182"/>
        <v>6632030</v>
      </c>
      <c r="Y166" s="176">
        <f t="shared" si="168"/>
        <v>0.66400266587094303</v>
      </c>
      <c r="Z166" s="176">
        <f t="shared" si="169"/>
        <v>0.31073336491958359</v>
      </c>
      <c r="AA166" s="176">
        <f t="shared" si="170"/>
        <v>0.3102485600336613</v>
      </c>
      <c r="AB166" s="176">
        <f t="shared" si="147"/>
        <v>0.46797005628284383</v>
      </c>
      <c r="AC166" s="177">
        <f t="shared" si="164"/>
        <v>0.99843980421591449</v>
      </c>
    </row>
    <row r="167" spans="1:29" ht="70.5" customHeight="1" x14ac:dyDescent="0.25">
      <c r="A167" s="113" t="s">
        <v>488</v>
      </c>
      <c r="B167" s="32" t="s">
        <v>37</v>
      </c>
      <c r="C167" s="32">
        <v>10</v>
      </c>
      <c r="D167" s="32" t="s">
        <v>38</v>
      </c>
      <c r="E167" s="39" t="s">
        <v>384</v>
      </c>
      <c r="F167" s="59">
        <f>SUM(F168:F168)</f>
        <v>13679792000</v>
      </c>
      <c r="G167" s="59">
        <f>+G168</f>
        <v>4144513599</v>
      </c>
      <c r="H167" s="59">
        <f>+H168</f>
        <v>4144513599</v>
      </c>
      <c r="I167" s="59">
        <f>+I168</f>
        <v>0</v>
      </c>
      <c r="J167" s="59">
        <f>+J168</f>
        <v>0</v>
      </c>
      <c r="K167" s="59">
        <f>+K168</f>
        <v>0</v>
      </c>
      <c r="L167" s="59">
        <f t="shared" si="165"/>
        <v>0</v>
      </c>
      <c r="M167" s="59">
        <f>+M168</f>
        <v>13679792000</v>
      </c>
      <c r="N167" s="323">
        <f t="shared" si="162"/>
        <v>1.7144728606957678E-3</v>
      </c>
      <c r="O167" s="59">
        <f>+O168</f>
        <v>0</v>
      </c>
      <c r="P167" s="59">
        <f>SUM(P168:P168)</f>
        <v>10100078053</v>
      </c>
      <c r="Q167" s="59">
        <f t="shared" si="182"/>
        <v>3579713947</v>
      </c>
      <c r="R167" s="59">
        <f t="shared" si="182"/>
        <v>9083418356.5599995</v>
      </c>
      <c r="S167" s="59">
        <f t="shared" si="182"/>
        <v>4596373643.4400005</v>
      </c>
      <c r="T167" s="59">
        <f t="shared" si="182"/>
        <v>1016659696.4400005</v>
      </c>
      <c r="U167" s="59">
        <f t="shared" si="182"/>
        <v>4250767799.5599999</v>
      </c>
      <c r="V167" s="59">
        <f t="shared" si="182"/>
        <v>4832650557</v>
      </c>
      <c r="W167" s="59">
        <f t="shared" si="182"/>
        <v>4244135769.5599999</v>
      </c>
      <c r="X167" s="59">
        <f t="shared" si="182"/>
        <v>6632030</v>
      </c>
      <c r="Y167" s="176">
        <f t="shared" si="168"/>
        <v>0.66400266587094303</v>
      </c>
      <c r="Z167" s="176">
        <f t="shared" si="169"/>
        <v>0.31073336491958359</v>
      </c>
      <c r="AA167" s="176">
        <f t="shared" si="170"/>
        <v>0.3102485600336613</v>
      </c>
      <c r="AB167" s="176">
        <f t="shared" si="147"/>
        <v>0.46797005628284383</v>
      </c>
      <c r="AC167" s="177">
        <f t="shared" si="164"/>
        <v>0.99843980421591449</v>
      </c>
    </row>
    <row r="168" spans="1:29" ht="42" customHeight="1" x14ac:dyDescent="0.25">
      <c r="A168" s="114" t="s">
        <v>489</v>
      </c>
      <c r="B168" s="43" t="s">
        <v>37</v>
      </c>
      <c r="C168" s="43">
        <v>10</v>
      </c>
      <c r="D168" s="43" t="s">
        <v>38</v>
      </c>
      <c r="E168" s="44" t="s">
        <v>268</v>
      </c>
      <c r="F168" s="45">
        <v>13679792000</v>
      </c>
      <c r="G168" s="45">
        <v>4144513599</v>
      </c>
      <c r="H168" s="45">
        <v>4144513599</v>
      </c>
      <c r="I168" s="45">
        <v>0</v>
      </c>
      <c r="J168" s="45">
        <v>0</v>
      </c>
      <c r="K168" s="45">
        <v>0</v>
      </c>
      <c r="L168" s="45">
        <f t="shared" si="165"/>
        <v>0</v>
      </c>
      <c r="M168" s="46">
        <f>+F168+L168</f>
        <v>13679792000</v>
      </c>
      <c r="N168" s="86">
        <f t="shared" si="162"/>
        <v>1.7144728606957678E-3</v>
      </c>
      <c r="O168" s="45">
        <v>0</v>
      </c>
      <c r="P168" s="45">
        <v>10100078053</v>
      </c>
      <c r="Q168" s="45">
        <f>M168-P168</f>
        <v>3579713947</v>
      </c>
      <c r="R168" s="45">
        <v>9083418356.5599995</v>
      </c>
      <c r="S168" s="45">
        <f>+M168-R168</f>
        <v>4596373643.4400005</v>
      </c>
      <c r="T168" s="45">
        <f>P168-R168</f>
        <v>1016659696.4400005</v>
      </c>
      <c r="U168" s="45">
        <v>4250767799.5599999</v>
      </c>
      <c r="V168" s="45">
        <f>+R168-U168</f>
        <v>4832650557</v>
      </c>
      <c r="W168" s="45">
        <v>4244135769.5599999</v>
      </c>
      <c r="X168" s="48">
        <f>+U168-W168</f>
        <v>6632030</v>
      </c>
      <c r="Y168" s="54">
        <f t="shared" si="168"/>
        <v>0.66400266587094303</v>
      </c>
      <c r="Z168" s="54">
        <f t="shared" si="169"/>
        <v>0.31073336491958359</v>
      </c>
      <c r="AA168" s="54">
        <f t="shared" si="170"/>
        <v>0.3102485600336613</v>
      </c>
      <c r="AB168" s="54">
        <f t="shared" si="147"/>
        <v>0.46797005628284383</v>
      </c>
      <c r="AC168" s="178">
        <f t="shared" si="164"/>
        <v>0.99843980421591449</v>
      </c>
    </row>
    <row r="169" spans="1:29" ht="69.75" customHeight="1" x14ac:dyDescent="0.25">
      <c r="A169" s="113" t="s">
        <v>490</v>
      </c>
      <c r="B169" s="32" t="s">
        <v>37</v>
      </c>
      <c r="C169" s="32">
        <v>10</v>
      </c>
      <c r="D169" s="32" t="s">
        <v>38</v>
      </c>
      <c r="E169" s="39" t="s">
        <v>491</v>
      </c>
      <c r="F169" s="59">
        <f t="shared" ref="F169:K171" si="183">+F170</f>
        <v>292585368653</v>
      </c>
      <c r="G169" s="59">
        <f t="shared" si="183"/>
        <v>0</v>
      </c>
      <c r="H169" s="59">
        <f t="shared" si="183"/>
        <v>0</v>
      </c>
      <c r="I169" s="59">
        <f t="shared" si="183"/>
        <v>0</v>
      </c>
      <c r="J169" s="59">
        <f t="shared" si="183"/>
        <v>0</v>
      </c>
      <c r="K169" s="59">
        <f t="shared" si="183"/>
        <v>0</v>
      </c>
      <c r="L169" s="59">
        <f t="shared" si="165"/>
        <v>0</v>
      </c>
      <c r="M169" s="59">
        <f>+M170</f>
        <v>292585368653</v>
      </c>
      <c r="N169" s="323">
        <f t="shared" si="162"/>
        <v>3.6669393364477672E-2</v>
      </c>
      <c r="O169" s="59">
        <f t="shared" ref="O169:X171" si="184">+O170</f>
        <v>0</v>
      </c>
      <c r="P169" s="59">
        <f t="shared" si="184"/>
        <v>292585368653</v>
      </c>
      <c r="Q169" s="59">
        <f t="shared" si="184"/>
        <v>0</v>
      </c>
      <c r="R169" s="59">
        <f t="shared" si="184"/>
        <v>292585368653</v>
      </c>
      <c r="S169" s="59">
        <f t="shared" si="184"/>
        <v>0</v>
      </c>
      <c r="T169" s="59">
        <f t="shared" si="184"/>
        <v>0</v>
      </c>
      <c r="U169" s="59">
        <f t="shared" si="184"/>
        <v>89931504581</v>
      </c>
      <c r="V169" s="59">
        <f t="shared" si="184"/>
        <v>202653864072</v>
      </c>
      <c r="W169" s="59">
        <f t="shared" si="184"/>
        <v>89931504581</v>
      </c>
      <c r="X169" s="59">
        <f t="shared" si="184"/>
        <v>0</v>
      </c>
      <c r="Y169" s="176">
        <f t="shared" si="168"/>
        <v>1</v>
      </c>
      <c r="Z169" s="176">
        <f t="shared" si="169"/>
        <v>0.30736842718767954</v>
      </c>
      <c r="AA169" s="176">
        <f t="shared" si="170"/>
        <v>0.30736842718767954</v>
      </c>
      <c r="AB169" s="176">
        <f t="shared" si="147"/>
        <v>0.30736842718767954</v>
      </c>
      <c r="AC169" s="177">
        <f t="shared" si="164"/>
        <v>1</v>
      </c>
    </row>
    <row r="170" spans="1:29" ht="69.75" customHeight="1" x14ac:dyDescent="0.25">
      <c r="A170" s="113" t="s">
        <v>492</v>
      </c>
      <c r="B170" s="32" t="s">
        <v>37</v>
      </c>
      <c r="C170" s="32">
        <v>10</v>
      </c>
      <c r="D170" s="32" t="s">
        <v>38</v>
      </c>
      <c r="E170" s="39" t="s">
        <v>257</v>
      </c>
      <c r="F170" s="59">
        <f t="shared" si="183"/>
        <v>292585368653</v>
      </c>
      <c r="G170" s="59">
        <f t="shared" si="183"/>
        <v>0</v>
      </c>
      <c r="H170" s="59">
        <f t="shared" si="183"/>
        <v>0</v>
      </c>
      <c r="I170" s="59">
        <f t="shared" si="183"/>
        <v>0</v>
      </c>
      <c r="J170" s="59">
        <f t="shared" si="183"/>
        <v>0</v>
      </c>
      <c r="K170" s="59">
        <f t="shared" si="183"/>
        <v>0</v>
      </c>
      <c r="L170" s="59">
        <f t="shared" si="165"/>
        <v>0</v>
      </c>
      <c r="M170" s="59">
        <f>+M171</f>
        <v>292585368653</v>
      </c>
      <c r="N170" s="323">
        <f t="shared" si="162"/>
        <v>3.6669393364477672E-2</v>
      </c>
      <c r="O170" s="59">
        <f t="shared" si="184"/>
        <v>0</v>
      </c>
      <c r="P170" s="59">
        <f t="shared" si="184"/>
        <v>292585368653</v>
      </c>
      <c r="Q170" s="59">
        <f t="shared" si="184"/>
        <v>0</v>
      </c>
      <c r="R170" s="59">
        <f t="shared" si="184"/>
        <v>292585368653</v>
      </c>
      <c r="S170" s="59">
        <f t="shared" si="184"/>
        <v>0</v>
      </c>
      <c r="T170" s="59">
        <f t="shared" si="184"/>
        <v>0</v>
      </c>
      <c r="U170" s="59">
        <f t="shared" si="184"/>
        <v>89931504581</v>
      </c>
      <c r="V170" s="59">
        <f t="shared" si="184"/>
        <v>202653864072</v>
      </c>
      <c r="W170" s="59">
        <f t="shared" si="184"/>
        <v>89931504581</v>
      </c>
      <c r="X170" s="59">
        <f t="shared" si="184"/>
        <v>0</v>
      </c>
      <c r="Y170" s="176">
        <f t="shared" si="168"/>
        <v>1</v>
      </c>
      <c r="Z170" s="176">
        <f t="shared" si="169"/>
        <v>0.30736842718767954</v>
      </c>
      <c r="AA170" s="176">
        <f t="shared" si="170"/>
        <v>0.30736842718767954</v>
      </c>
      <c r="AB170" s="176">
        <f t="shared" si="147"/>
        <v>0.30736842718767954</v>
      </c>
      <c r="AC170" s="177">
        <f t="shared" si="164"/>
        <v>1</v>
      </c>
    </row>
    <row r="171" spans="1:29" ht="42" customHeight="1" x14ac:dyDescent="0.25">
      <c r="A171" s="113" t="s">
        <v>493</v>
      </c>
      <c r="B171" s="32" t="s">
        <v>37</v>
      </c>
      <c r="C171" s="32">
        <v>10</v>
      </c>
      <c r="D171" s="32" t="s">
        <v>38</v>
      </c>
      <c r="E171" s="39" t="s">
        <v>455</v>
      </c>
      <c r="F171" s="59">
        <f t="shared" si="183"/>
        <v>292585368653</v>
      </c>
      <c r="G171" s="59">
        <f t="shared" si="183"/>
        <v>0</v>
      </c>
      <c r="H171" s="59">
        <f t="shared" si="183"/>
        <v>0</v>
      </c>
      <c r="I171" s="59">
        <f t="shared" si="183"/>
        <v>0</v>
      </c>
      <c r="J171" s="59">
        <f t="shared" si="183"/>
        <v>0</v>
      </c>
      <c r="K171" s="59">
        <f t="shared" si="183"/>
        <v>0</v>
      </c>
      <c r="L171" s="59">
        <f t="shared" si="165"/>
        <v>0</v>
      </c>
      <c r="M171" s="59">
        <f>+M172</f>
        <v>292585368653</v>
      </c>
      <c r="N171" s="323">
        <f t="shared" si="162"/>
        <v>3.6669393364477672E-2</v>
      </c>
      <c r="O171" s="59">
        <f t="shared" si="184"/>
        <v>0</v>
      </c>
      <c r="P171" s="59">
        <f t="shared" si="184"/>
        <v>292585368653</v>
      </c>
      <c r="Q171" s="59">
        <f t="shared" si="184"/>
        <v>0</v>
      </c>
      <c r="R171" s="59">
        <f t="shared" si="184"/>
        <v>292585368653</v>
      </c>
      <c r="S171" s="59">
        <f t="shared" si="184"/>
        <v>0</v>
      </c>
      <c r="T171" s="59">
        <f t="shared" si="184"/>
        <v>0</v>
      </c>
      <c r="U171" s="59">
        <f t="shared" si="184"/>
        <v>89931504581</v>
      </c>
      <c r="V171" s="59">
        <f t="shared" si="184"/>
        <v>202653864072</v>
      </c>
      <c r="W171" s="59">
        <f t="shared" si="184"/>
        <v>89931504581</v>
      </c>
      <c r="X171" s="59">
        <f t="shared" si="184"/>
        <v>0</v>
      </c>
      <c r="Y171" s="176">
        <f t="shared" si="168"/>
        <v>1</v>
      </c>
      <c r="Z171" s="176">
        <f t="shared" si="169"/>
        <v>0.30736842718767954</v>
      </c>
      <c r="AA171" s="176">
        <f t="shared" si="170"/>
        <v>0.30736842718767954</v>
      </c>
      <c r="AB171" s="176">
        <f t="shared" si="147"/>
        <v>0.30736842718767954</v>
      </c>
      <c r="AC171" s="177">
        <f t="shared" si="164"/>
        <v>1</v>
      </c>
    </row>
    <row r="172" spans="1:29" ht="42" customHeight="1" x14ac:dyDescent="0.25">
      <c r="A172" s="114" t="s">
        <v>494</v>
      </c>
      <c r="B172" s="43" t="s">
        <v>37</v>
      </c>
      <c r="C172" s="43">
        <v>10</v>
      </c>
      <c r="D172" s="43" t="s">
        <v>38</v>
      </c>
      <c r="E172" s="44" t="s">
        <v>268</v>
      </c>
      <c r="F172" s="45">
        <v>292585368653</v>
      </c>
      <c r="G172" s="45">
        <v>0</v>
      </c>
      <c r="H172" s="45">
        <v>0</v>
      </c>
      <c r="I172" s="45">
        <v>0</v>
      </c>
      <c r="J172" s="45">
        <v>0</v>
      </c>
      <c r="K172" s="45">
        <v>0</v>
      </c>
      <c r="L172" s="45">
        <f t="shared" si="165"/>
        <v>0</v>
      </c>
      <c r="M172" s="46">
        <f>+F172+L172</f>
        <v>292585368653</v>
      </c>
      <c r="N172" s="86">
        <f t="shared" si="162"/>
        <v>3.6669393364477672E-2</v>
      </c>
      <c r="O172" s="45">
        <v>0</v>
      </c>
      <c r="P172" s="45">
        <v>292585368653</v>
      </c>
      <c r="Q172" s="45">
        <f>M172-P172</f>
        <v>0</v>
      </c>
      <c r="R172" s="45">
        <v>292585368653</v>
      </c>
      <c r="S172" s="45">
        <f>+M172-R172</f>
        <v>0</v>
      </c>
      <c r="T172" s="45">
        <f>P172-R172</f>
        <v>0</v>
      </c>
      <c r="U172" s="45">
        <v>89931504581</v>
      </c>
      <c r="V172" s="45">
        <f>+R172-U172</f>
        <v>202653864072</v>
      </c>
      <c r="W172" s="45">
        <v>89931504581</v>
      </c>
      <c r="X172" s="48">
        <f>+U172-W172</f>
        <v>0</v>
      </c>
      <c r="Y172" s="54">
        <f t="shared" si="168"/>
        <v>1</v>
      </c>
      <c r="Z172" s="54">
        <f t="shared" si="169"/>
        <v>0.30736842718767954</v>
      </c>
      <c r="AA172" s="54">
        <f t="shared" si="170"/>
        <v>0.30736842718767954</v>
      </c>
      <c r="AB172" s="54">
        <f t="shared" si="147"/>
        <v>0.30736842718767954</v>
      </c>
      <c r="AC172" s="178">
        <f t="shared" si="164"/>
        <v>1</v>
      </c>
    </row>
    <row r="173" spans="1:29" ht="84" customHeight="1" x14ac:dyDescent="0.25">
      <c r="A173" s="113" t="s">
        <v>495</v>
      </c>
      <c r="B173" s="32" t="s">
        <v>37</v>
      </c>
      <c r="C173" s="32">
        <v>10</v>
      </c>
      <c r="D173" s="32" t="s">
        <v>38</v>
      </c>
      <c r="E173" s="39" t="s">
        <v>496</v>
      </c>
      <c r="F173" s="59">
        <f t="shared" ref="F173:K175" si="185">+F174</f>
        <v>336575102189</v>
      </c>
      <c r="G173" s="59">
        <f t="shared" si="185"/>
        <v>247488750527</v>
      </c>
      <c r="H173" s="59">
        <f t="shared" si="185"/>
        <v>247488750527</v>
      </c>
      <c r="I173" s="59">
        <f t="shared" si="185"/>
        <v>0</v>
      </c>
      <c r="J173" s="59">
        <f t="shared" si="185"/>
        <v>0</v>
      </c>
      <c r="K173" s="59">
        <f t="shared" si="185"/>
        <v>0</v>
      </c>
      <c r="L173" s="59">
        <f t="shared" si="165"/>
        <v>0</v>
      </c>
      <c r="M173" s="59">
        <f>+M174</f>
        <v>336575102189</v>
      </c>
      <c r="N173" s="323">
        <f t="shared" si="162"/>
        <v>4.2182576919952086E-2</v>
      </c>
      <c r="O173" s="59">
        <f t="shared" ref="O173:X175" si="186">+O174</f>
        <v>0</v>
      </c>
      <c r="P173" s="59">
        <f t="shared" si="186"/>
        <v>89039101598</v>
      </c>
      <c r="Q173" s="59">
        <f t="shared" si="186"/>
        <v>247536000591</v>
      </c>
      <c r="R173" s="59">
        <f t="shared" si="186"/>
        <v>89039101598</v>
      </c>
      <c r="S173" s="59">
        <f t="shared" si="186"/>
        <v>247536000591</v>
      </c>
      <c r="T173" s="59">
        <f t="shared" si="186"/>
        <v>0</v>
      </c>
      <c r="U173" s="59">
        <f t="shared" si="186"/>
        <v>89039101598</v>
      </c>
      <c r="V173" s="59">
        <f t="shared" si="186"/>
        <v>0</v>
      </c>
      <c r="W173" s="59">
        <f t="shared" si="186"/>
        <v>89039101598</v>
      </c>
      <c r="X173" s="59">
        <f t="shared" si="186"/>
        <v>0</v>
      </c>
      <c r="Y173" s="176">
        <f t="shared" si="168"/>
        <v>0.26454452815705032</v>
      </c>
      <c r="Z173" s="176">
        <f t="shared" si="169"/>
        <v>0.26454452815705032</v>
      </c>
      <c r="AA173" s="176">
        <f t="shared" si="170"/>
        <v>0.26454452815705032</v>
      </c>
      <c r="AB173" s="176">
        <f t="shared" si="147"/>
        <v>1</v>
      </c>
      <c r="AC173" s="177">
        <f t="shared" si="164"/>
        <v>1</v>
      </c>
    </row>
    <row r="174" spans="1:29" ht="84" customHeight="1" x14ac:dyDescent="0.25">
      <c r="A174" s="113" t="s">
        <v>497</v>
      </c>
      <c r="B174" s="32" t="s">
        <v>37</v>
      </c>
      <c r="C174" s="32">
        <v>10</v>
      </c>
      <c r="D174" s="32" t="s">
        <v>38</v>
      </c>
      <c r="E174" s="39" t="s">
        <v>257</v>
      </c>
      <c r="F174" s="59">
        <f t="shared" si="185"/>
        <v>336575102189</v>
      </c>
      <c r="G174" s="59">
        <f t="shared" si="185"/>
        <v>247488750527</v>
      </c>
      <c r="H174" s="59">
        <f t="shared" si="185"/>
        <v>247488750527</v>
      </c>
      <c r="I174" s="59">
        <f t="shared" si="185"/>
        <v>0</v>
      </c>
      <c r="J174" s="59">
        <f t="shared" si="185"/>
        <v>0</v>
      </c>
      <c r="K174" s="59">
        <f t="shared" si="185"/>
        <v>0</v>
      </c>
      <c r="L174" s="59">
        <f t="shared" si="165"/>
        <v>0</v>
      </c>
      <c r="M174" s="59">
        <f>+M175</f>
        <v>336575102189</v>
      </c>
      <c r="N174" s="323">
        <f t="shared" si="162"/>
        <v>4.2182576919952086E-2</v>
      </c>
      <c r="O174" s="59">
        <f t="shared" si="186"/>
        <v>0</v>
      </c>
      <c r="P174" s="59">
        <f t="shared" si="186"/>
        <v>89039101598</v>
      </c>
      <c r="Q174" s="59">
        <f t="shared" si="186"/>
        <v>247536000591</v>
      </c>
      <c r="R174" s="59">
        <f t="shared" si="186"/>
        <v>89039101598</v>
      </c>
      <c r="S174" s="59">
        <f t="shared" si="186"/>
        <v>247536000591</v>
      </c>
      <c r="T174" s="59">
        <f t="shared" si="186"/>
        <v>0</v>
      </c>
      <c r="U174" s="59">
        <f t="shared" si="186"/>
        <v>89039101598</v>
      </c>
      <c r="V174" s="59">
        <f t="shared" si="186"/>
        <v>0</v>
      </c>
      <c r="W174" s="59">
        <f t="shared" si="186"/>
        <v>89039101598</v>
      </c>
      <c r="X174" s="59">
        <f t="shared" si="186"/>
        <v>0</v>
      </c>
      <c r="Y174" s="176">
        <f t="shared" si="168"/>
        <v>0.26454452815705032</v>
      </c>
      <c r="Z174" s="176">
        <f t="shared" si="169"/>
        <v>0.26454452815705032</v>
      </c>
      <c r="AA174" s="176">
        <f t="shared" si="170"/>
        <v>0.26454452815705032</v>
      </c>
      <c r="AB174" s="176">
        <f t="shared" si="147"/>
        <v>1</v>
      </c>
      <c r="AC174" s="177">
        <f t="shared" si="164"/>
        <v>1</v>
      </c>
    </row>
    <row r="175" spans="1:29" ht="42" customHeight="1" x14ac:dyDescent="0.25">
      <c r="A175" s="113" t="s">
        <v>498</v>
      </c>
      <c r="B175" s="32" t="s">
        <v>37</v>
      </c>
      <c r="C175" s="32">
        <v>10</v>
      </c>
      <c r="D175" s="32" t="s">
        <v>38</v>
      </c>
      <c r="E175" s="39" t="s">
        <v>455</v>
      </c>
      <c r="F175" s="59">
        <f t="shared" si="185"/>
        <v>336575102189</v>
      </c>
      <c r="G175" s="59">
        <f t="shared" si="185"/>
        <v>247488750527</v>
      </c>
      <c r="H175" s="59">
        <f t="shared" si="185"/>
        <v>247488750527</v>
      </c>
      <c r="I175" s="59">
        <f t="shared" si="185"/>
        <v>0</v>
      </c>
      <c r="J175" s="59">
        <f t="shared" si="185"/>
        <v>0</v>
      </c>
      <c r="K175" s="59">
        <f t="shared" si="185"/>
        <v>0</v>
      </c>
      <c r="L175" s="59">
        <f t="shared" si="165"/>
        <v>0</v>
      </c>
      <c r="M175" s="59">
        <f>+M176</f>
        <v>336575102189</v>
      </c>
      <c r="N175" s="323">
        <f t="shared" si="162"/>
        <v>4.2182576919952086E-2</v>
      </c>
      <c r="O175" s="59">
        <f t="shared" si="186"/>
        <v>0</v>
      </c>
      <c r="P175" s="59">
        <f t="shared" si="186"/>
        <v>89039101598</v>
      </c>
      <c r="Q175" s="59">
        <f t="shared" si="186"/>
        <v>247536000591</v>
      </c>
      <c r="R175" s="59">
        <f t="shared" si="186"/>
        <v>89039101598</v>
      </c>
      <c r="S175" s="59">
        <f t="shared" si="186"/>
        <v>247536000591</v>
      </c>
      <c r="T175" s="59">
        <f t="shared" si="186"/>
        <v>0</v>
      </c>
      <c r="U175" s="59">
        <f t="shared" si="186"/>
        <v>89039101598</v>
      </c>
      <c r="V175" s="59">
        <f t="shared" si="186"/>
        <v>0</v>
      </c>
      <c r="W175" s="59">
        <f t="shared" si="186"/>
        <v>89039101598</v>
      </c>
      <c r="X175" s="59">
        <f t="shared" si="186"/>
        <v>0</v>
      </c>
      <c r="Y175" s="176">
        <f t="shared" si="168"/>
        <v>0.26454452815705032</v>
      </c>
      <c r="Z175" s="176">
        <f t="shared" si="169"/>
        <v>0.26454452815705032</v>
      </c>
      <c r="AA175" s="176">
        <f t="shared" si="170"/>
        <v>0.26454452815705032</v>
      </c>
      <c r="AB175" s="176">
        <f t="shared" si="147"/>
        <v>1</v>
      </c>
      <c r="AC175" s="177">
        <f t="shared" si="164"/>
        <v>1</v>
      </c>
    </row>
    <row r="176" spans="1:29" ht="42" customHeight="1" x14ac:dyDescent="0.25">
      <c r="A176" s="114" t="s">
        <v>499</v>
      </c>
      <c r="B176" s="43" t="s">
        <v>37</v>
      </c>
      <c r="C176" s="43">
        <v>10</v>
      </c>
      <c r="D176" s="43" t="s">
        <v>38</v>
      </c>
      <c r="E176" s="44" t="s">
        <v>268</v>
      </c>
      <c r="F176" s="45">
        <v>336575102189</v>
      </c>
      <c r="G176" s="45">
        <v>247488750527</v>
      </c>
      <c r="H176" s="45">
        <v>247488750527</v>
      </c>
      <c r="I176" s="45">
        <v>0</v>
      </c>
      <c r="J176" s="45">
        <v>0</v>
      </c>
      <c r="K176" s="45">
        <v>0</v>
      </c>
      <c r="L176" s="45">
        <f t="shared" si="165"/>
        <v>0</v>
      </c>
      <c r="M176" s="46">
        <f>+F176+L176</f>
        <v>336575102189</v>
      </c>
      <c r="N176" s="86">
        <f t="shared" si="162"/>
        <v>4.2182576919952086E-2</v>
      </c>
      <c r="O176" s="45">
        <v>0</v>
      </c>
      <c r="P176" s="45">
        <v>89039101598</v>
      </c>
      <c r="Q176" s="45">
        <f>M176-P176</f>
        <v>247536000591</v>
      </c>
      <c r="R176" s="45">
        <v>89039101598</v>
      </c>
      <c r="S176" s="45">
        <f>+M176-R176</f>
        <v>247536000591</v>
      </c>
      <c r="T176" s="45">
        <f>P176-R176</f>
        <v>0</v>
      </c>
      <c r="U176" s="45">
        <v>89039101598</v>
      </c>
      <c r="V176" s="45">
        <f>+R176-U176</f>
        <v>0</v>
      </c>
      <c r="W176" s="45">
        <v>89039101598</v>
      </c>
      <c r="X176" s="48">
        <f>+U176-W176</f>
        <v>0</v>
      </c>
      <c r="Y176" s="54">
        <f t="shared" si="168"/>
        <v>0.26454452815705032</v>
      </c>
      <c r="Z176" s="54">
        <f t="shared" si="169"/>
        <v>0.26454452815705032</v>
      </c>
      <c r="AA176" s="54">
        <f t="shared" si="170"/>
        <v>0.26454452815705032</v>
      </c>
      <c r="AB176" s="54">
        <f t="shared" si="147"/>
        <v>1</v>
      </c>
      <c r="AC176" s="178">
        <f t="shared" si="164"/>
        <v>1</v>
      </c>
    </row>
    <row r="177" spans="1:29" ht="81.75" customHeight="1" x14ac:dyDescent="0.25">
      <c r="A177" s="113" t="s">
        <v>500</v>
      </c>
      <c r="B177" s="32" t="s">
        <v>37</v>
      </c>
      <c r="C177" s="32">
        <v>10</v>
      </c>
      <c r="D177" s="32" t="s">
        <v>38</v>
      </c>
      <c r="E177" s="39" t="s">
        <v>501</v>
      </c>
      <c r="F177" s="59">
        <f t="shared" ref="F177:K179" si="187">+F178</f>
        <v>171805480513</v>
      </c>
      <c r="G177" s="59">
        <f t="shared" si="187"/>
        <v>132339244116</v>
      </c>
      <c r="H177" s="59">
        <f t="shared" si="187"/>
        <v>132339244116</v>
      </c>
      <c r="I177" s="59">
        <f t="shared" si="187"/>
        <v>0</v>
      </c>
      <c r="J177" s="59">
        <f t="shared" si="187"/>
        <v>0</v>
      </c>
      <c r="K177" s="59">
        <f t="shared" si="187"/>
        <v>0</v>
      </c>
      <c r="L177" s="59">
        <f t="shared" si="165"/>
        <v>0</v>
      </c>
      <c r="M177" s="62">
        <f>+M178</f>
        <v>171805480513</v>
      </c>
      <c r="N177" s="323">
        <f t="shared" si="162"/>
        <v>2.1532186575522062E-2</v>
      </c>
      <c r="O177" s="59">
        <f t="shared" ref="O177:X179" si="188">+O178</f>
        <v>0</v>
      </c>
      <c r="P177" s="59">
        <f t="shared" si="188"/>
        <v>171805480513</v>
      </c>
      <c r="Q177" s="59">
        <f t="shared" si="188"/>
        <v>0</v>
      </c>
      <c r="R177" s="59">
        <f t="shared" si="188"/>
        <v>39466236397</v>
      </c>
      <c r="S177" s="59">
        <f t="shared" si="188"/>
        <v>132339244116</v>
      </c>
      <c r="T177" s="59">
        <f t="shared" si="188"/>
        <v>132339244116</v>
      </c>
      <c r="U177" s="59">
        <f t="shared" si="188"/>
        <v>39466236397</v>
      </c>
      <c r="V177" s="59">
        <f t="shared" si="188"/>
        <v>0</v>
      </c>
      <c r="W177" s="59">
        <f t="shared" si="188"/>
        <v>39466236397</v>
      </c>
      <c r="X177" s="59">
        <f t="shared" si="188"/>
        <v>0</v>
      </c>
      <c r="Y177" s="176">
        <f t="shared" si="168"/>
        <v>0.22971465333443603</v>
      </c>
      <c r="Z177" s="176">
        <f t="shared" si="169"/>
        <v>0.22971465333443603</v>
      </c>
      <c r="AA177" s="176">
        <f t="shared" si="170"/>
        <v>0.22971465333443603</v>
      </c>
      <c r="AB177" s="176">
        <f t="shared" si="147"/>
        <v>1</v>
      </c>
      <c r="AC177" s="177">
        <f t="shared" si="164"/>
        <v>1</v>
      </c>
    </row>
    <row r="178" spans="1:29" ht="81.75" customHeight="1" x14ac:dyDescent="0.25">
      <c r="A178" s="113" t="s">
        <v>502</v>
      </c>
      <c r="B178" s="32" t="s">
        <v>37</v>
      </c>
      <c r="C178" s="32">
        <v>10</v>
      </c>
      <c r="D178" s="32" t="s">
        <v>38</v>
      </c>
      <c r="E178" s="39" t="s">
        <v>257</v>
      </c>
      <c r="F178" s="59">
        <f t="shared" si="187"/>
        <v>171805480513</v>
      </c>
      <c r="G178" s="59">
        <f t="shared" si="187"/>
        <v>132339244116</v>
      </c>
      <c r="H178" s="59">
        <f t="shared" si="187"/>
        <v>132339244116</v>
      </c>
      <c r="I178" s="59">
        <f t="shared" si="187"/>
        <v>0</v>
      </c>
      <c r="J178" s="59">
        <f t="shared" si="187"/>
        <v>0</v>
      </c>
      <c r="K178" s="59">
        <f t="shared" si="187"/>
        <v>0</v>
      </c>
      <c r="L178" s="59">
        <f t="shared" si="165"/>
        <v>0</v>
      </c>
      <c r="M178" s="62">
        <f>+M179</f>
        <v>171805480513</v>
      </c>
      <c r="N178" s="323">
        <f t="shared" si="162"/>
        <v>2.1532186575522062E-2</v>
      </c>
      <c r="O178" s="59">
        <f t="shared" si="188"/>
        <v>0</v>
      </c>
      <c r="P178" s="59">
        <f t="shared" si="188"/>
        <v>171805480513</v>
      </c>
      <c r="Q178" s="59">
        <f t="shared" si="188"/>
        <v>0</v>
      </c>
      <c r="R178" s="59">
        <f t="shared" si="188"/>
        <v>39466236397</v>
      </c>
      <c r="S178" s="59">
        <f t="shared" si="188"/>
        <v>132339244116</v>
      </c>
      <c r="T178" s="59">
        <f t="shared" si="188"/>
        <v>132339244116</v>
      </c>
      <c r="U178" s="59">
        <f t="shared" si="188"/>
        <v>39466236397</v>
      </c>
      <c r="V178" s="59">
        <f t="shared" si="188"/>
        <v>0</v>
      </c>
      <c r="W178" s="59">
        <f t="shared" si="188"/>
        <v>39466236397</v>
      </c>
      <c r="X178" s="59">
        <f t="shared" si="188"/>
        <v>0</v>
      </c>
      <c r="Y178" s="176">
        <f t="shared" si="168"/>
        <v>0.22971465333443603</v>
      </c>
      <c r="Z178" s="176">
        <f t="shared" si="169"/>
        <v>0.22971465333443603</v>
      </c>
      <c r="AA178" s="176">
        <f t="shared" si="170"/>
        <v>0.22971465333443603</v>
      </c>
      <c r="AB178" s="176">
        <f t="shared" si="147"/>
        <v>1</v>
      </c>
      <c r="AC178" s="177">
        <f t="shared" si="164"/>
        <v>1</v>
      </c>
    </row>
    <row r="179" spans="1:29" ht="42" customHeight="1" x14ac:dyDescent="0.25">
      <c r="A179" s="113" t="s">
        <v>503</v>
      </c>
      <c r="B179" s="32" t="s">
        <v>37</v>
      </c>
      <c r="C179" s="32">
        <v>10</v>
      </c>
      <c r="D179" s="32" t="s">
        <v>38</v>
      </c>
      <c r="E179" s="39" t="s">
        <v>455</v>
      </c>
      <c r="F179" s="59">
        <f t="shared" si="187"/>
        <v>171805480513</v>
      </c>
      <c r="G179" s="59">
        <f t="shared" si="187"/>
        <v>132339244116</v>
      </c>
      <c r="H179" s="59">
        <f t="shared" si="187"/>
        <v>132339244116</v>
      </c>
      <c r="I179" s="59">
        <f t="shared" si="187"/>
        <v>0</v>
      </c>
      <c r="J179" s="59">
        <f t="shared" si="187"/>
        <v>0</v>
      </c>
      <c r="K179" s="59">
        <f t="shared" si="187"/>
        <v>0</v>
      </c>
      <c r="L179" s="59">
        <f t="shared" si="165"/>
        <v>0</v>
      </c>
      <c r="M179" s="62">
        <f>+M180</f>
        <v>171805480513</v>
      </c>
      <c r="N179" s="323">
        <f t="shared" si="162"/>
        <v>2.1532186575522062E-2</v>
      </c>
      <c r="O179" s="59">
        <f t="shared" si="188"/>
        <v>0</v>
      </c>
      <c r="P179" s="59">
        <f t="shared" si="188"/>
        <v>171805480513</v>
      </c>
      <c r="Q179" s="59">
        <f t="shared" si="188"/>
        <v>0</v>
      </c>
      <c r="R179" s="59">
        <f t="shared" si="188"/>
        <v>39466236397</v>
      </c>
      <c r="S179" s="59">
        <f t="shared" si="188"/>
        <v>132339244116</v>
      </c>
      <c r="T179" s="59">
        <f t="shared" si="188"/>
        <v>132339244116</v>
      </c>
      <c r="U179" s="59">
        <f t="shared" si="188"/>
        <v>39466236397</v>
      </c>
      <c r="V179" s="59">
        <f t="shared" si="188"/>
        <v>0</v>
      </c>
      <c r="W179" s="59">
        <f t="shared" si="188"/>
        <v>39466236397</v>
      </c>
      <c r="X179" s="59">
        <f t="shared" si="188"/>
        <v>0</v>
      </c>
      <c r="Y179" s="176">
        <f t="shared" si="168"/>
        <v>0.22971465333443603</v>
      </c>
      <c r="Z179" s="176">
        <f t="shared" si="169"/>
        <v>0.22971465333443603</v>
      </c>
      <c r="AA179" s="176">
        <f t="shared" si="170"/>
        <v>0.22971465333443603</v>
      </c>
      <c r="AB179" s="176">
        <f t="shared" si="147"/>
        <v>1</v>
      </c>
      <c r="AC179" s="177">
        <f t="shared" si="164"/>
        <v>1</v>
      </c>
    </row>
    <row r="180" spans="1:29" ht="42" customHeight="1" x14ac:dyDescent="0.25">
      <c r="A180" s="114" t="s">
        <v>504</v>
      </c>
      <c r="B180" s="43" t="s">
        <v>37</v>
      </c>
      <c r="C180" s="43">
        <v>10</v>
      </c>
      <c r="D180" s="43" t="s">
        <v>38</v>
      </c>
      <c r="E180" s="44" t="s">
        <v>268</v>
      </c>
      <c r="F180" s="45">
        <v>171805480513</v>
      </c>
      <c r="G180" s="45">
        <v>132339244116</v>
      </c>
      <c r="H180" s="45">
        <v>132339244116</v>
      </c>
      <c r="I180" s="45">
        <v>0</v>
      </c>
      <c r="J180" s="45">
        <v>0</v>
      </c>
      <c r="K180" s="45">
        <v>0</v>
      </c>
      <c r="L180" s="45">
        <f t="shared" si="165"/>
        <v>0</v>
      </c>
      <c r="M180" s="46">
        <f>+F180+L180</f>
        <v>171805480513</v>
      </c>
      <c r="N180" s="86">
        <f t="shared" si="162"/>
        <v>2.1532186575522062E-2</v>
      </c>
      <c r="O180" s="45">
        <v>0</v>
      </c>
      <c r="P180" s="45">
        <f>39466236397+132339244116</f>
        <v>171805480513</v>
      </c>
      <c r="Q180" s="45">
        <f>M180-P180</f>
        <v>0</v>
      </c>
      <c r="R180" s="45">
        <v>39466236397</v>
      </c>
      <c r="S180" s="45">
        <f>+M180-R180</f>
        <v>132339244116</v>
      </c>
      <c r="T180" s="45">
        <f>P180-R180</f>
        <v>132339244116</v>
      </c>
      <c r="U180" s="45">
        <v>39466236397</v>
      </c>
      <c r="V180" s="45">
        <f>+R180-U180</f>
        <v>0</v>
      </c>
      <c r="W180" s="45">
        <v>39466236397</v>
      </c>
      <c r="X180" s="48">
        <f>+U180-W180</f>
        <v>0</v>
      </c>
      <c r="Y180" s="54">
        <f t="shared" si="168"/>
        <v>0.22971465333443603</v>
      </c>
      <c r="Z180" s="54">
        <f t="shared" si="169"/>
        <v>0.22971465333443603</v>
      </c>
      <c r="AA180" s="54">
        <f t="shared" si="170"/>
        <v>0.22971465333443603</v>
      </c>
      <c r="AB180" s="54">
        <f t="shared" si="147"/>
        <v>1</v>
      </c>
      <c r="AC180" s="178">
        <f t="shared" si="164"/>
        <v>1</v>
      </c>
    </row>
    <row r="181" spans="1:29" ht="84" customHeight="1" x14ac:dyDescent="0.25">
      <c r="A181" s="113" t="s">
        <v>505</v>
      </c>
      <c r="B181" s="32" t="s">
        <v>37</v>
      </c>
      <c r="C181" s="32">
        <v>10</v>
      </c>
      <c r="D181" s="32" t="s">
        <v>38</v>
      </c>
      <c r="E181" s="39" t="s">
        <v>506</v>
      </c>
      <c r="F181" s="59">
        <f t="shared" ref="F181:K183" si="189">+F182</f>
        <v>82951548959</v>
      </c>
      <c r="G181" s="59">
        <f t="shared" si="189"/>
        <v>0</v>
      </c>
      <c r="H181" s="59">
        <f t="shared" si="189"/>
        <v>0</v>
      </c>
      <c r="I181" s="59">
        <f t="shared" si="189"/>
        <v>0</v>
      </c>
      <c r="J181" s="59">
        <f t="shared" si="189"/>
        <v>0</v>
      </c>
      <c r="K181" s="59">
        <f t="shared" si="189"/>
        <v>0</v>
      </c>
      <c r="L181" s="59">
        <f t="shared" si="165"/>
        <v>0</v>
      </c>
      <c r="M181" s="59">
        <f>+M182</f>
        <v>82951548959</v>
      </c>
      <c r="N181" s="323">
        <f t="shared" si="162"/>
        <v>1.0396223819988035E-2</v>
      </c>
      <c r="O181" s="59">
        <f t="shared" ref="O181:X183" si="190">+O182</f>
        <v>0</v>
      </c>
      <c r="P181" s="59">
        <f t="shared" si="190"/>
        <v>82951548959</v>
      </c>
      <c r="Q181" s="59">
        <f t="shared" si="190"/>
        <v>0</v>
      </c>
      <c r="R181" s="59">
        <f t="shared" si="190"/>
        <v>82951548959</v>
      </c>
      <c r="S181" s="59">
        <f t="shared" si="190"/>
        <v>0</v>
      </c>
      <c r="T181" s="59">
        <f t="shared" si="190"/>
        <v>0</v>
      </c>
      <c r="U181" s="59">
        <f t="shared" si="190"/>
        <v>20567796812</v>
      </c>
      <c r="V181" s="59">
        <f t="shared" si="190"/>
        <v>62383752147</v>
      </c>
      <c r="W181" s="59">
        <f t="shared" si="190"/>
        <v>20567796812</v>
      </c>
      <c r="X181" s="59">
        <f t="shared" si="190"/>
        <v>0</v>
      </c>
      <c r="Y181" s="176">
        <f t="shared" si="168"/>
        <v>1</v>
      </c>
      <c r="Z181" s="176">
        <f t="shared" si="169"/>
        <v>0.24794952077586799</v>
      </c>
      <c r="AA181" s="176">
        <f t="shared" si="170"/>
        <v>0.24794952077586799</v>
      </c>
      <c r="AB181" s="176">
        <f t="shared" si="147"/>
        <v>0.24794952077586799</v>
      </c>
      <c r="AC181" s="177">
        <f t="shared" si="164"/>
        <v>1</v>
      </c>
    </row>
    <row r="182" spans="1:29" ht="84" customHeight="1" x14ac:dyDescent="0.25">
      <c r="A182" s="113" t="s">
        <v>507</v>
      </c>
      <c r="B182" s="32" t="s">
        <v>37</v>
      </c>
      <c r="C182" s="32">
        <v>10</v>
      </c>
      <c r="D182" s="32" t="s">
        <v>38</v>
      </c>
      <c r="E182" s="39" t="s">
        <v>257</v>
      </c>
      <c r="F182" s="59">
        <f t="shared" si="189"/>
        <v>82951548959</v>
      </c>
      <c r="G182" s="59">
        <f t="shared" si="189"/>
        <v>0</v>
      </c>
      <c r="H182" s="59">
        <f t="shared" si="189"/>
        <v>0</v>
      </c>
      <c r="I182" s="59">
        <f t="shared" si="189"/>
        <v>0</v>
      </c>
      <c r="J182" s="59">
        <f t="shared" si="189"/>
        <v>0</v>
      </c>
      <c r="K182" s="59">
        <f t="shared" si="189"/>
        <v>0</v>
      </c>
      <c r="L182" s="59">
        <f t="shared" si="165"/>
        <v>0</v>
      </c>
      <c r="M182" s="59">
        <f>+M183</f>
        <v>82951548959</v>
      </c>
      <c r="N182" s="323">
        <f t="shared" si="162"/>
        <v>1.0396223819988035E-2</v>
      </c>
      <c r="O182" s="59">
        <f t="shared" si="190"/>
        <v>0</v>
      </c>
      <c r="P182" s="59">
        <f t="shared" si="190"/>
        <v>82951548959</v>
      </c>
      <c r="Q182" s="59">
        <f t="shared" si="190"/>
        <v>0</v>
      </c>
      <c r="R182" s="59">
        <f t="shared" si="190"/>
        <v>82951548959</v>
      </c>
      <c r="S182" s="59">
        <f t="shared" si="190"/>
        <v>0</v>
      </c>
      <c r="T182" s="59">
        <f t="shared" si="190"/>
        <v>0</v>
      </c>
      <c r="U182" s="59">
        <f t="shared" si="190"/>
        <v>20567796812</v>
      </c>
      <c r="V182" s="59">
        <f t="shared" si="190"/>
        <v>62383752147</v>
      </c>
      <c r="W182" s="59">
        <f t="shared" si="190"/>
        <v>20567796812</v>
      </c>
      <c r="X182" s="59">
        <f t="shared" si="190"/>
        <v>0</v>
      </c>
      <c r="Y182" s="176">
        <f t="shared" si="168"/>
        <v>1</v>
      </c>
      <c r="Z182" s="176">
        <f t="shared" si="169"/>
        <v>0.24794952077586799</v>
      </c>
      <c r="AA182" s="176">
        <f t="shared" si="170"/>
        <v>0.24794952077586799</v>
      </c>
      <c r="AB182" s="176">
        <f t="shared" si="147"/>
        <v>0.24794952077586799</v>
      </c>
      <c r="AC182" s="177">
        <f t="shared" si="164"/>
        <v>1</v>
      </c>
    </row>
    <row r="183" spans="1:29" ht="42" customHeight="1" x14ac:dyDescent="0.25">
      <c r="A183" s="113" t="s">
        <v>508</v>
      </c>
      <c r="B183" s="32" t="s">
        <v>37</v>
      </c>
      <c r="C183" s="32">
        <v>10</v>
      </c>
      <c r="D183" s="32" t="s">
        <v>38</v>
      </c>
      <c r="E183" s="39" t="s">
        <v>455</v>
      </c>
      <c r="F183" s="59">
        <f t="shared" si="189"/>
        <v>82951548959</v>
      </c>
      <c r="G183" s="59">
        <f t="shared" si="189"/>
        <v>0</v>
      </c>
      <c r="H183" s="59">
        <f t="shared" si="189"/>
        <v>0</v>
      </c>
      <c r="I183" s="59">
        <f t="shared" si="189"/>
        <v>0</v>
      </c>
      <c r="J183" s="59">
        <f t="shared" si="189"/>
        <v>0</v>
      </c>
      <c r="K183" s="59">
        <f t="shared" si="189"/>
        <v>0</v>
      </c>
      <c r="L183" s="59">
        <f t="shared" si="165"/>
        <v>0</v>
      </c>
      <c r="M183" s="59">
        <f>+M184</f>
        <v>82951548959</v>
      </c>
      <c r="N183" s="323">
        <f t="shared" si="162"/>
        <v>1.0396223819988035E-2</v>
      </c>
      <c r="O183" s="59">
        <f t="shared" si="190"/>
        <v>0</v>
      </c>
      <c r="P183" s="59">
        <f t="shared" si="190"/>
        <v>82951548959</v>
      </c>
      <c r="Q183" s="59">
        <f t="shared" si="190"/>
        <v>0</v>
      </c>
      <c r="R183" s="59">
        <f t="shared" si="190"/>
        <v>82951548959</v>
      </c>
      <c r="S183" s="59">
        <f t="shared" si="190"/>
        <v>0</v>
      </c>
      <c r="T183" s="59">
        <f t="shared" si="190"/>
        <v>0</v>
      </c>
      <c r="U183" s="59">
        <f t="shared" si="190"/>
        <v>20567796812</v>
      </c>
      <c r="V183" s="59">
        <f t="shared" si="190"/>
        <v>62383752147</v>
      </c>
      <c r="W183" s="59">
        <f t="shared" si="190"/>
        <v>20567796812</v>
      </c>
      <c r="X183" s="59">
        <f t="shared" si="190"/>
        <v>0</v>
      </c>
      <c r="Y183" s="176">
        <f t="shared" si="168"/>
        <v>1</v>
      </c>
      <c r="Z183" s="176">
        <f t="shared" si="169"/>
        <v>0.24794952077586799</v>
      </c>
      <c r="AA183" s="176">
        <f t="shared" si="170"/>
        <v>0.24794952077586799</v>
      </c>
      <c r="AB183" s="176">
        <f t="shared" si="147"/>
        <v>0.24794952077586799</v>
      </c>
      <c r="AC183" s="177">
        <f t="shared" si="164"/>
        <v>1</v>
      </c>
    </row>
    <row r="184" spans="1:29" ht="42" customHeight="1" x14ac:dyDescent="0.25">
      <c r="A184" s="114" t="s">
        <v>509</v>
      </c>
      <c r="B184" s="43" t="s">
        <v>37</v>
      </c>
      <c r="C184" s="43">
        <v>10</v>
      </c>
      <c r="D184" s="43" t="s">
        <v>38</v>
      </c>
      <c r="E184" s="44" t="s">
        <v>268</v>
      </c>
      <c r="F184" s="45">
        <v>82951548959</v>
      </c>
      <c r="G184" s="45">
        <v>0</v>
      </c>
      <c r="H184" s="45">
        <v>0</v>
      </c>
      <c r="I184" s="45">
        <v>0</v>
      </c>
      <c r="J184" s="45">
        <v>0</v>
      </c>
      <c r="K184" s="45">
        <v>0</v>
      </c>
      <c r="L184" s="45">
        <f t="shared" si="165"/>
        <v>0</v>
      </c>
      <c r="M184" s="46">
        <f>+F184+L184</f>
        <v>82951548959</v>
      </c>
      <c r="N184" s="86">
        <f t="shared" si="162"/>
        <v>1.0396223819988035E-2</v>
      </c>
      <c r="O184" s="45">
        <v>0</v>
      </c>
      <c r="P184" s="45">
        <v>82951548959</v>
      </c>
      <c r="Q184" s="45">
        <f>M184-P184</f>
        <v>0</v>
      </c>
      <c r="R184" s="45">
        <v>82951548959</v>
      </c>
      <c r="S184" s="45">
        <f>+M184-R184</f>
        <v>0</v>
      </c>
      <c r="T184" s="45">
        <f>P184-R184</f>
        <v>0</v>
      </c>
      <c r="U184" s="45">
        <v>20567796812</v>
      </c>
      <c r="V184" s="45">
        <f>+R184-U184</f>
        <v>62383752147</v>
      </c>
      <c r="W184" s="45">
        <v>20567796812</v>
      </c>
      <c r="X184" s="48">
        <f>+U184-W184</f>
        <v>0</v>
      </c>
      <c r="Y184" s="54">
        <f t="shared" si="168"/>
        <v>1</v>
      </c>
      <c r="Z184" s="54">
        <f t="shared" si="169"/>
        <v>0.24794952077586799</v>
      </c>
      <c r="AA184" s="54">
        <f t="shared" si="170"/>
        <v>0.24794952077586799</v>
      </c>
      <c r="AB184" s="54">
        <f t="shared" si="147"/>
        <v>0.24794952077586799</v>
      </c>
      <c r="AC184" s="178">
        <f t="shared" si="164"/>
        <v>1</v>
      </c>
    </row>
    <row r="185" spans="1:29" ht="84.75" customHeight="1" x14ac:dyDescent="0.25">
      <c r="A185" s="113" t="s">
        <v>510</v>
      </c>
      <c r="B185" s="32" t="s">
        <v>37</v>
      </c>
      <c r="C185" s="32">
        <v>10</v>
      </c>
      <c r="D185" s="32" t="s">
        <v>38</v>
      </c>
      <c r="E185" s="39" t="s">
        <v>511</v>
      </c>
      <c r="F185" s="59">
        <f t="shared" ref="F185:K187" si="191">+F186</f>
        <v>221019698527</v>
      </c>
      <c r="G185" s="59">
        <f t="shared" si="191"/>
        <v>0</v>
      </c>
      <c r="H185" s="59">
        <f t="shared" si="191"/>
        <v>0</v>
      </c>
      <c r="I185" s="59">
        <f t="shared" si="191"/>
        <v>0</v>
      </c>
      <c r="J185" s="59">
        <f t="shared" si="191"/>
        <v>0</v>
      </c>
      <c r="K185" s="59">
        <f t="shared" si="191"/>
        <v>0</v>
      </c>
      <c r="L185" s="59">
        <f t="shared" si="165"/>
        <v>0</v>
      </c>
      <c r="M185" s="59">
        <f>+M186</f>
        <v>221019698527</v>
      </c>
      <c r="N185" s="323">
        <f t="shared" si="162"/>
        <v>2.7700148862183128E-2</v>
      </c>
      <c r="O185" s="59">
        <f t="shared" ref="O185:X187" si="192">+O186</f>
        <v>0</v>
      </c>
      <c r="P185" s="59">
        <f t="shared" si="192"/>
        <v>221019698527</v>
      </c>
      <c r="Q185" s="59">
        <f t="shared" si="192"/>
        <v>0</v>
      </c>
      <c r="R185" s="59">
        <f t="shared" si="192"/>
        <v>221019698527</v>
      </c>
      <c r="S185" s="59">
        <f t="shared" si="192"/>
        <v>0</v>
      </c>
      <c r="T185" s="59">
        <f t="shared" si="192"/>
        <v>0</v>
      </c>
      <c r="U185" s="59">
        <f t="shared" si="192"/>
        <v>67111310590</v>
      </c>
      <c r="V185" s="59">
        <f t="shared" si="192"/>
        <v>153908387937</v>
      </c>
      <c r="W185" s="59">
        <f t="shared" si="192"/>
        <v>67111310590</v>
      </c>
      <c r="X185" s="59">
        <f t="shared" si="192"/>
        <v>0</v>
      </c>
      <c r="Y185" s="176">
        <f t="shared" si="168"/>
        <v>1</v>
      </c>
      <c r="Z185" s="176">
        <f t="shared" si="169"/>
        <v>0.30364402375565458</v>
      </c>
      <c r="AA185" s="176">
        <f t="shared" si="170"/>
        <v>0.30364402375565458</v>
      </c>
      <c r="AB185" s="176">
        <f t="shared" si="147"/>
        <v>0.30364402375565458</v>
      </c>
      <c r="AC185" s="177">
        <f t="shared" si="164"/>
        <v>1</v>
      </c>
    </row>
    <row r="186" spans="1:29" ht="74.25" customHeight="1" x14ac:dyDescent="0.25">
      <c r="A186" s="113" t="s">
        <v>512</v>
      </c>
      <c r="B186" s="32" t="s">
        <v>37</v>
      </c>
      <c r="C186" s="32">
        <v>10</v>
      </c>
      <c r="D186" s="32" t="s">
        <v>38</v>
      </c>
      <c r="E186" s="39" t="s">
        <v>257</v>
      </c>
      <c r="F186" s="59">
        <f t="shared" si="191"/>
        <v>221019698527</v>
      </c>
      <c r="G186" s="59">
        <f t="shared" si="191"/>
        <v>0</v>
      </c>
      <c r="H186" s="59">
        <f t="shared" si="191"/>
        <v>0</v>
      </c>
      <c r="I186" s="59">
        <f t="shared" si="191"/>
        <v>0</v>
      </c>
      <c r="J186" s="59">
        <f t="shared" si="191"/>
        <v>0</v>
      </c>
      <c r="K186" s="59">
        <f t="shared" si="191"/>
        <v>0</v>
      </c>
      <c r="L186" s="59">
        <f t="shared" si="165"/>
        <v>0</v>
      </c>
      <c r="M186" s="59">
        <f>+M187</f>
        <v>221019698527</v>
      </c>
      <c r="N186" s="323">
        <f t="shared" si="162"/>
        <v>2.7700148862183128E-2</v>
      </c>
      <c r="O186" s="59">
        <f t="shared" si="192"/>
        <v>0</v>
      </c>
      <c r="P186" s="59">
        <f t="shared" si="192"/>
        <v>221019698527</v>
      </c>
      <c r="Q186" s="59">
        <f t="shared" si="192"/>
        <v>0</v>
      </c>
      <c r="R186" s="59">
        <f t="shared" si="192"/>
        <v>221019698527</v>
      </c>
      <c r="S186" s="59">
        <f t="shared" si="192"/>
        <v>0</v>
      </c>
      <c r="T186" s="59">
        <f t="shared" si="192"/>
        <v>0</v>
      </c>
      <c r="U186" s="59">
        <f t="shared" si="192"/>
        <v>67111310590</v>
      </c>
      <c r="V186" s="59">
        <f t="shared" si="192"/>
        <v>153908387937</v>
      </c>
      <c r="W186" s="59">
        <f t="shared" si="192"/>
        <v>67111310590</v>
      </c>
      <c r="X186" s="59">
        <f t="shared" si="192"/>
        <v>0</v>
      </c>
      <c r="Y186" s="176">
        <f t="shared" si="168"/>
        <v>1</v>
      </c>
      <c r="Z186" s="176">
        <f t="shared" si="169"/>
        <v>0.30364402375565458</v>
      </c>
      <c r="AA186" s="176">
        <f t="shared" si="170"/>
        <v>0.30364402375565458</v>
      </c>
      <c r="AB186" s="176">
        <f t="shared" si="147"/>
        <v>0.30364402375565458</v>
      </c>
      <c r="AC186" s="177">
        <f t="shared" si="164"/>
        <v>1</v>
      </c>
    </row>
    <row r="187" spans="1:29" ht="42" customHeight="1" x14ac:dyDescent="0.25">
      <c r="A187" s="113" t="s">
        <v>513</v>
      </c>
      <c r="B187" s="32" t="s">
        <v>37</v>
      </c>
      <c r="C187" s="32">
        <v>10</v>
      </c>
      <c r="D187" s="32" t="s">
        <v>38</v>
      </c>
      <c r="E187" s="39" t="s">
        <v>455</v>
      </c>
      <c r="F187" s="59">
        <f t="shared" si="191"/>
        <v>221019698527</v>
      </c>
      <c r="G187" s="59">
        <f t="shared" si="191"/>
        <v>0</v>
      </c>
      <c r="H187" s="59">
        <f t="shared" si="191"/>
        <v>0</v>
      </c>
      <c r="I187" s="59">
        <f t="shared" si="191"/>
        <v>0</v>
      </c>
      <c r="J187" s="59">
        <f t="shared" si="191"/>
        <v>0</v>
      </c>
      <c r="K187" s="59">
        <f t="shared" si="191"/>
        <v>0</v>
      </c>
      <c r="L187" s="59">
        <f t="shared" si="165"/>
        <v>0</v>
      </c>
      <c r="M187" s="59">
        <f>+M188</f>
        <v>221019698527</v>
      </c>
      <c r="N187" s="323">
        <f t="shared" si="162"/>
        <v>2.7700148862183128E-2</v>
      </c>
      <c r="O187" s="59">
        <f t="shared" si="192"/>
        <v>0</v>
      </c>
      <c r="P187" s="59">
        <f t="shared" si="192"/>
        <v>221019698527</v>
      </c>
      <c r="Q187" s="59">
        <f t="shared" si="192"/>
        <v>0</v>
      </c>
      <c r="R187" s="59">
        <f t="shared" si="192"/>
        <v>221019698527</v>
      </c>
      <c r="S187" s="59">
        <f t="shared" si="192"/>
        <v>0</v>
      </c>
      <c r="T187" s="59">
        <f t="shared" si="192"/>
        <v>0</v>
      </c>
      <c r="U187" s="59">
        <f t="shared" si="192"/>
        <v>67111310590</v>
      </c>
      <c r="V187" s="59">
        <f t="shared" si="192"/>
        <v>153908387937</v>
      </c>
      <c r="W187" s="59">
        <f t="shared" si="192"/>
        <v>67111310590</v>
      </c>
      <c r="X187" s="59">
        <f t="shared" si="192"/>
        <v>0</v>
      </c>
      <c r="Y187" s="176">
        <f t="shared" si="168"/>
        <v>1</v>
      </c>
      <c r="Z187" s="176">
        <f t="shared" si="169"/>
        <v>0.30364402375565458</v>
      </c>
      <c r="AA187" s="176">
        <f t="shared" si="170"/>
        <v>0.30364402375565458</v>
      </c>
      <c r="AB187" s="176">
        <f t="shared" ref="AB187:AB232" si="193">+U187/R187</f>
        <v>0.30364402375565458</v>
      </c>
      <c r="AC187" s="177">
        <f t="shared" si="164"/>
        <v>1</v>
      </c>
    </row>
    <row r="188" spans="1:29" ht="42" customHeight="1" x14ac:dyDescent="0.25">
      <c r="A188" s="114" t="s">
        <v>514</v>
      </c>
      <c r="B188" s="43" t="s">
        <v>37</v>
      </c>
      <c r="C188" s="43">
        <v>10</v>
      </c>
      <c r="D188" s="43" t="s">
        <v>38</v>
      </c>
      <c r="E188" s="44" t="s">
        <v>268</v>
      </c>
      <c r="F188" s="45">
        <v>221019698527</v>
      </c>
      <c r="G188" s="45">
        <v>0</v>
      </c>
      <c r="H188" s="45">
        <v>0</v>
      </c>
      <c r="I188" s="45">
        <v>0</v>
      </c>
      <c r="J188" s="45">
        <v>0</v>
      </c>
      <c r="K188" s="45">
        <v>0</v>
      </c>
      <c r="L188" s="45">
        <f t="shared" si="165"/>
        <v>0</v>
      </c>
      <c r="M188" s="46">
        <f>+F188+L188</f>
        <v>221019698527</v>
      </c>
      <c r="N188" s="86">
        <f t="shared" si="162"/>
        <v>2.7700148862183128E-2</v>
      </c>
      <c r="O188" s="45">
        <v>0</v>
      </c>
      <c r="P188" s="45">
        <v>221019698527</v>
      </c>
      <c r="Q188" s="45">
        <f>M188-P188</f>
        <v>0</v>
      </c>
      <c r="R188" s="45">
        <v>221019698527</v>
      </c>
      <c r="S188" s="45">
        <f>+M188-R188</f>
        <v>0</v>
      </c>
      <c r="T188" s="45">
        <f>P188-R188</f>
        <v>0</v>
      </c>
      <c r="U188" s="45">
        <v>67111310590</v>
      </c>
      <c r="V188" s="45">
        <f>+R188-U188</f>
        <v>153908387937</v>
      </c>
      <c r="W188" s="45">
        <v>67111310590</v>
      </c>
      <c r="X188" s="48">
        <f>+U188-W188</f>
        <v>0</v>
      </c>
      <c r="Y188" s="54">
        <f t="shared" si="168"/>
        <v>1</v>
      </c>
      <c r="Z188" s="54">
        <f t="shared" si="169"/>
        <v>0.30364402375565458</v>
      </c>
      <c r="AA188" s="54">
        <f t="shared" si="170"/>
        <v>0.30364402375565458</v>
      </c>
      <c r="AB188" s="54">
        <f t="shared" si="193"/>
        <v>0.30364402375565458</v>
      </c>
      <c r="AC188" s="178">
        <f t="shared" si="164"/>
        <v>1</v>
      </c>
    </row>
    <row r="189" spans="1:29" ht="63" customHeight="1" x14ac:dyDescent="0.25">
      <c r="A189" s="113" t="s">
        <v>515</v>
      </c>
      <c r="B189" s="32" t="s">
        <v>37</v>
      </c>
      <c r="C189" s="32">
        <v>10</v>
      </c>
      <c r="D189" s="32" t="s">
        <v>38</v>
      </c>
      <c r="E189" s="39" t="s">
        <v>516</v>
      </c>
      <c r="F189" s="59">
        <f t="shared" ref="F189:K191" si="194">+F190</f>
        <v>185800340558</v>
      </c>
      <c r="G189" s="59">
        <f t="shared" si="194"/>
        <v>0</v>
      </c>
      <c r="H189" s="59">
        <f t="shared" si="194"/>
        <v>0</v>
      </c>
      <c r="I189" s="59">
        <f t="shared" si="194"/>
        <v>0</v>
      </c>
      <c r="J189" s="59">
        <f t="shared" si="194"/>
        <v>0</v>
      </c>
      <c r="K189" s="59">
        <f t="shared" si="194"/>
        <v>0</v>
      </c>
      <c r="L189" s="59">
        <f t="shared" si="165"/>
        <v>0</v>
      </c>
      <c r="M189" s="59">
        <f>+M190</f>
        <v>185800340558</v>
      </c>
      <c r="N189" s="323">
        <f t="shared" si="162"/>
        <v>2.328614655798291E-2</v>
      </c>
      <c r="O189" s="59">
        <f t="shared" ref="O189:X191" si="195">+O190</f>
        <v>0</v>
      </c>
      <c r="P189" s="59">
        <f t="shared" si="195"/>
        <v>185800340558</v>
      </c>
      <c r="Q189" s="59">
        <f t="shared" si="195"/>
        <v>0</v>
      </c>
      <c r="R189" s="59">
        <f t="shared" si="195"/>
        <v>185800340558</v>
      </c>
      <c r="S189" s="59">
        <f t="shared" si="195"/>
        <v>0</v>
      </c>
      <c r="T189" s="59">
        <f t="shared" si="195"/>
        <v>0</v>
      </c>
      <c r="U189" s="59">
        <f t="shared" si="195"/>
        <v>65349904177</v>
      </c>
      <c r="V189" s="59">
        <f t="shared" si="195"/>
        <v>120450436381</v>
      </c>
      <c r="W189" s="59">
        <f t="shared" si="195"/>
        <v>65349904177</v>
      </c>
      <c r="X189" s="59">
        <f t="shared" si="195"/>
        <v>0</v>
      </c>
      <c r="Y189" s="176">
        <f t="shared" si="168"/>
        <v>1</v>
      </c>
      <c r="Z189" s="176">
        <f t="shared" si="169"/>
        <v>0.35172112161226193</v>
      </c>
      <c r="AA189" s="176">
        <f t="shared" si="170"/>
        <v>0.35172112161226193</v>
      </c>
      <c r="AB189" s="176">
        <f t="shared" si="193"/>
        <v>0.35172112161226193</v>
      </c>
      <c r="AC189" s="177">
        <f t="shared" si="164"/>
        <v>1</v>
      </c>
    </row>
    <row r="190" spans="1:29" ht="76.5" customHeight="1" x14ac:dyDescent="0.25">
      <c r="A190" s="113" t="s">
        <v>517</v>
      </c>
      <c r="B190" s="32" t="s">
        <v>37</v>
      </c>
      <c r="C190" s="32">
        <v>10</v>
      </c>
      <c r="D190" s="32" t="s">
        <v>38</v>
      </c>
      <c r="E190" s="39" t="s">
        <v>257</v>
      </c>
      <c r="F190" s="59">
        <f t="shared" si="194"/>
        <v>185800340558</v>
      </c>
      <c r="G190" s="59">
        <f t="shared" si="194"/>
        <v>0</v>
      </c>
      <c r="H190" s="59">
        <f t="shared" si="194"/>
        <v>0</v>
      </c>
      <c r="I190" s="59">
        <f t="shared" si="194"/>
        <v>0</v>
      </c>
      <c r="J190" s="59">
        <f t="shared" si="194"/>
        <v>0</v>
      </c>
      <c r="K190" s="59">
        <f t="shared" si="194"/>
        <v>0</v>
      </c>
      <c r="L190" s="59">
        <f t="shared" si="165"/>
        <v>0</v>
      </c>
      <c r="M190" s="59">
        <f>+M191</f>
        <v>185800340558</v>
      </c>
      <c r="N190" s="323">
        <f t="shared" si="162"/>
        <v>2.328614655798291E-2</v>
      </c>
      <c r="O190" s="59">
        <f t="shared" si="195"/>
        <v>0</v>
      </c>
      <c r="P190" s="59">
        <f t="shared" si="195"/>
        <v>185800340558</v>
      </c>
      <c r="Q190" s="59">
        <f t="shared" si="195"/>
        <v>0</v>
      </c>
      <c r="R190" s="59">
        <f t="shared" si="195"/>
        <v>185800340558</v>
      </c>
      <c r="S190" s="59">
        <f t="shared" si="195"/>
        <v>0</v>
      </c>
      <c r="T190" s="59">
        <f t="shared" si="195"/>
        <v>0</v>
      </c>
      <c r="U190" s="59">
        <f t="shared" si="195"/>
        <v>65349904177</v>
      </c>
      <c r="V190" s="59">
        <f t="shared" si="195"/>
        <v>120450436381</v>
      </c>
      <c r="W190" s="59">
        <f t="shared" si="195"/>
        <v>65349904177</v>
      </c>
      <c r="X190" s="59">
        <f t="shared" si="195"/>
        <v>0</v>
      </c>
      <c r="Y190" s="176">
        <f t="shared" si="168"/>
        <v>1</v>
      </c>
      <c r="Z190" s="176">
        <f t="shared" si="169"/>
        <v>0.35172112161226193</v>
      </c>
      <c r="AA190" s="176">
        <f t="shared" si="170"/>
        <v>0.35172112161226193</v>
      </c>
      <c r="AB190" s="176">
        <f t="shared" si="193"/>
        <v>0.35172112161226193</v>
      </c>
      <c r="AC190" s="177">
        <f t="shared" si="164"/>
        <v>1</v>
      </c>
    </row>
    <row r="191" spans="1:29" ht="42" customHeight="1" x14ac:dyDescent="0.25">
      <c r="A191" s="113" t="s">
        <v>518</v>
      </c>
      <c r="B191" s="32" t="s">
        <v>37</v>
      </c>
      <c r="C191" s="32">
        <v>10</v>
      </c>
      <c r="D191" s="32" t="s">
        <v>38</v>
      </c>
      <c r="E191" s="39" t="s">
        <v>455</v>
      </c>
      <c r="F191" s="59">
        <f t="shared" si="194"/>
        <v>185800340558</v>
      </c>
      <c r="G191" s="59">
        <f t="shared" si="194"/>
        <v>0</v>
      </c>
      <c r="H191" s="59">
        <f t="shared" si="194"/>
        <v>0</v>
      </c>
      <c r="I191" s="59">
        <f t="shared" si="194"/>
        <v>0</v>
      </c>
      <c r="J191" s="59">
        <f t="shared" si="194"/>
        <v>0</v>
      </c>
      <c r="K191" s="59">
        <f t="shared" si="194"/>
        <v>0</v>
      </c>
      <c r="L191" s="59">
        <f t="shared" si="165"/>
        <v>0</v>
      </c>
      <c r="M191" s="59">
        <f>+M192</f>
        <v>185800340558</v>
      </c>
      <c r="N191" s="323">
        <f t="shared" si="162"/>
        <v>2.328614655798291E-2</v>
      </c>
      <c r="O191" s="59">
        <f t="shared" si="195"/>
        <v>0</v>
      </c>
      <c r="P191" s="59">
        <f t="shared" si="195"/>
        <v>185800340558</v>
      </c>
      <c r="Q191" s="59">
        <f t="shared" si="195"/>
        <v>0</v>
      </c>
      <c r="R191" s="59">
        <f t="shared" si="195"/>
        <v>185800340558</v>
      </c>
      <c r="S191" s="59">
        <f t="shared" si="195"/>
        <v>0</v>
      </c>
      <c r="T191" s="59">
        <f t="shared" si="195"/>
        <v>0</v>
      </c>
      <c r="U191" s="59">
        <f t="shared" si="195"/>
        <v>65349904177</v>
      </c>
      <c r="V191" s="59">
        <f t="shared" si="195"/>
        <v>120450436381</v>
      </c>
      <c r="W191" s="59">
        <f t="shared" si="195"/>
        <v>65349904177</v>
      </c>
      <c r="X191" s="59">
        <f t="shared" si="195"/>
        <v>0</v>
      </c>
      <c r="Y191" s="176">
        <f t="shared" si="168"/>
        <v>1</v>
      </c>
      <c r="Z191" s="176">
        <f t="shared" si="169"/>
        <v>0.35172112161226193</v>
      </c>
      <c r="AA191" s="176">
        <f t="shared" si="170"/>
        <v>0.35172112161226193</v>
      </c>
      <c r="AB191" s="176">
        <f t="shared" si="193"/>
        <v>0.35172112161226193</v>
      </c>
      <c r="AC191" s="177">
        <f t="shared" si="164"/>
        <v>1</v>
      </c>
    </row>
    <row r="192" spans="1:29" ht="42" customHeight="1" x14ac:dyDescent="0.25">
      <c r="A192" s="114" t="s">
        <v>519</v>
      </c>
      <c r="B192" s="124" t="s">
        <v>37</v>
      </c>
      <c r="C192" s="43">
        <v>10</v>
      </c>
      <c r="D192" s="43" t="s">
        <v>38</v>
      </c>
      <c r="E192" s="44" t="s">
        <v>268</v>
      </c>
      <c r="F192" s="45">
        <v>185800340558</v>
      </c>
      <c r="G192" s="45">
        <v>0</v>
      </c>
      <c r="H192" s="45">
        <v>0</v>
      </c>
      <c r="I192" s="45">
        <v>0</v>
      </c>
      <c r="J192" s="45">
        <v>0</v>
      </c>
      <c r="K192" s="45">
        <v>0</v>
      </c>
      <c r="L192" s="45">
        <f t="shared" si="165"/>
        <v>0</v>
      </c>
      <c r="M192" s="46">
        <f>+F192+L192</f>
        <v>185800340558</v>
      </c>
      <c r="N192" s="86">
        <f t="shared" si="162"/>
        <v>2.328614655798291E-2</v>
      </c>
      <c r="O192" s="45">
        <v>0</v>
      </c>
      <c r="P192" s="45">
        <v>185800340558</v>
      </c>
      <c r="Q192" s="45">
        <f>M192-P192</f>
        <v>0</v>
      </c>
      <c r="R192" s="45">
        <v>185800340558</v>
      </c>
      <c r="S192" s="45">
        <f>+M192-R192</f>
        <v>0</v>
      </c>
      <c r="T192" s="45">
        <f>P192-R192</f>
        <v>0</v>
      </c>
      <c r="U192" s="45">
        <v>65349904177</v>
      </c>
      <c r="V192" s="45">
        <f>+R192-U192</f>
        <v>120450436381</v>
      </c>
      <c r="W192" s="45">
        <v>65349904177</v>
      </c>
      <c r="X192" s="48">
        <f>+U192-W192</f>
        <v>0</v>
      </c>
      <c r="Y192" s="54">
        <f t="shared" si="168"/>
        <v>1</v>
      </c>
      <c r="Z192" s="54">
        <f t="shared" si="169"/>
        <v>0.35172112161226193</v>
      </c>
      <c r="AA192" s="54">
        <f t="shared" si="170"/>
        <v>0.35172112161226193</v>
      </c>
      <c r="AB192" s="54">
        <f t="shared" si="193"/>
        <v>0.35172112161226193</v>
      </c>
      <c r="AC192" s="178">
        <f t="shared" si="164"/>
        <v>1</v>
      </c>
    </row>
    <row r="193" spans="1:29" ht="81" customHeight="1" x14ac:dyDescent="0.25">
      <c r="A193" s="113" t="s">
        <v>520</v>
      </c>
      <c r="B193" s="32" t="s">
        <v>37</v>
      </c>
      <c r="C193" s="32">
        <v>10</v>
      </c>
      <c r="D193" s="32" t="s">
        <v>38</v>
      </c>
      <c r="E193" s="39" t="s">
        <v>521</v>
      </c>
      <c r="F193" s="59">
        <f t="shared" ref="F193:K195" si="196">+F194</f>
        <v>287710998062</v>
      </c>
      <c r="G193" s="59">
        <f t="shared" si="196"/>
        <v>0</v>
      </c>
      <c r="H193" s="59">
        <f t="shared" si="196"/>
        <v>0</v>
      </c>
      <c r="I193" s="59">
        <f t="shared" si="196"/>
        <v>0</v>
      </c>
      <c r="J193" s="59">
        <f t="shared" si="196"/>
        <v>0</v>
      </c>
      <c r="K193" s="59">
        <f t="shared" si="196"/>
        <v>0</v>
      </c>
      <c r="L193" s="59">
        <f t="shared" si="165"/>
        <v>0</v>
      </c>
      <c r="M193" s="59">
        <f>+M194</f>
        <v>287710998062</v>
      </c>
      <c r="N193" s="323">
        <f t="shared" si="162"/>
        <v>3.6058494010800142E-2</v>
      </c>
      <c r="O193" s="59">
        <f t="shared" ref="O193:X195" si="197">+O194</f>
        <v>0</v>
      </c>
      <c r="P193" s="59">
        <f t="shared" si="197"/>
        <v>287710998062</v>
      </c>
      <c r="Q193" s="59">
        <f t="shared" si="197"/>
        <v>0</v>
      </c>
      <c r="R193" s="59">
        <f t="shared" si="197"/>
        <v>287710998062</v>
      </c>
      <c r="S193" s="59">
        <f t="shared" si="197"/>
        <v>0</v>
      </c>
      <c r="T193" s="59">
        <f t="shared" si="197"/>
        <v>0</v>
      </c>
      <c r="U193" s="59">
        <f t="shared" si="197"/>
        <v>125576980029</v>
      </c>
      <c r="V193" s="59">
        <f t="shared" si="197"/>
        <v>162134018033</v>
      </c>
      <c r="W193" s="59">
        <f t="shared" si="197"/>
        <v>125576980029</v>
      </c>
      <c r="X193" s="59">
        <f t="shared" si="197"/>
        <v>0</v>
      </c>
      <c r="Y193" s="176">
        <f t="shared" si="168"/>
        <v>1</v>
      </c>
      <c r="Z193" s="176">
        <f t="shared" si="169"/>
        <v>0.43646916827954874</v>
      </c>
      <c r="AA193" s="176">
        <f t="shared" si="170"/>
        <v>0.43646916827954874</v>
      </c>
      <c r="AB193" s="176">
        <f t="shared" si="193"/>
        <v>0.43646916827954874</v>
      </c>
      <c r="AC193" s="177">
        <f t="shared" si="164"/>
        <v>1</v>
      </c>
    </row>
    <row r="194" spans="1:29" ht="81" customHeight="1" x14ac:dyDescent="0.25">
      <c r="A194" s="113" t="s">
        <v>522</v>
      </c>
      <c r="B194" s="32" t="s">
        <v>37</v>
      </c>
      <c r="C194" s="32">
        <v>10</v>
      </c>
      <c r="D194" s="32" t="s">
        <v>38</v>
      </c>
      <c r="E194" s="39" t="s">
        <v>257</v>
      </c>
      <c r="F194" s="59">
        <f t="shared" si="196"/>
        <v>287710998062</v>
      </c>
      <c r="G194" s="59">
        <f t="shared" si="196"/>
        <v>0</v>
      </c>
      <c r="H194" s="59">
        <f t="shared" si="196"/>
        <v>0</v>
      </c>
      <c r="I194" s="59">
        <f t="shared" si="196"/>
        <v>0</v>
      </c>
      <c r="J194" s="59">
        <f t="shared" si="196"/>
        <v>0</v>
      </c>
      <c r="K194" s="59">
        <f t="shared" si="196"/>
        <v>0</v>
      </c>
      <c r="L194" s="59">
        <f t="shared" si="165"/>
        <v>0</v>
      </c>
      <c r="M194" s="59">
        <f>+M195</f>
        <v>287710998062</v>
      </c>
      <c r="N194" s="323">
        <f t="shared" si="162"/>
        <v>3.6058494010800142E-2</v>
      </c>
      <c r="O194" s="59">
        <f t="shared" si="197"/>
        <v>0</v>
      </c>
      <c r="P194" s="59">
        <f t="shared" si="197"/>
        <v>287710998062</v>
      </c>
      <c r="Q194" s="59">
        <f t="shared" si="197"/>
        <v>0</v>
      </c>
      <c r="R194" s="59">
        <f t="shared" si="197"/>
        <v>287710998062</v>
      </c>
      <c r="S194" s="59">
        <f t="shared" si="197"/>
        <v>0</v>
      </c>
      <c r="T194" s="59">
        <f t="shared" si="197"/>
        <v>0</v>
      </c>
      <c r="U194" s="59">
        <f t="shared" si="197"/>
        <v>125576980029</v>
      </c>
      <c r="V194" s="59">
        <f t="shared" si="197"/>
        <v>162134018033</v>
      </c>
      <c r="W194" s="59">
        <f t="shared" si="197"/>
        <v>125576980029</v>
      </c>
      <c r="X194" s="59">
        <f t="shared" si="197"/>
        <v>0</v>
      </c>
      <c r="Y194" s="176">
        <f t="shared" si="168"/>
        <v>1</v>
      </c>
      <c r="Z194" s="176">
        <f t="shared" si="169"/>
        <v>0.43646916827954874</v>
      </c>
      <c r="AA194" s="176">
        <f t="shared" si="170"/>
        <v>0.43646916827954874</v>
      </c>
      <c r="AB194" s="176">
        <f t="shared" si="193"/>
        <v>0.43646916827954874</v>
      </c>
      <c r="AC194" s="177">
        <f t="shared" si="164"/>
        <v>1</v>
      </c>
    </row>
    <row r="195" spans="1:29" ht="42" customHeight="1" x14ac:dyDescent="0.25">
      <c r="A195" s="113" t="s">
        <v>523</v>
      </c>
      <c r="B195" s="32" t="s">
        <v>37</v>
      </c>
      <c r="C195" s="32">
        <v>10</v>
      </c>
      <c r="D195" s="32" t="s">
        <v>38</v>
      </c>
      <c r="E195" s="39" t="s">
        <v>455</v>
      </c>
      <c r="F195" s="59">
        <f t="shared" si="196"/>
        <v>287710998062</v>
      </c>
      <c r="G195" s="59">
        <f t="shared" si="196"/>
        <v>0</v>
      </c>
      <c r="H195" s="59">
        <f t="shared" si="196"/>
        <v>0</v>
      </c>
      <c r="I195" s="59">
        <f t="shared" si="196"/>
        <v>0</v>
      </c>
      <c r="J195" s="59">
        <f t="shared" si="196"/>
        <v>0</v>
      </c>
      <c r="K195" s="59">
        <f t="shared" si="196"/>
        <v>0</v>
      </c>
      <c r="L195" s="59">
        <f t="shared" si="165"/>
        <v>0</v>
      </c>
      <c r="M195" s="59">
        <f>+M196</f>
        <v>287710998062</v>
      </c>
      <c r="N195" s="323">
        <f t="shared" si="162"/>
        <v>3.6058494010800142E-2</v>
      </c>
      <c r="O195" s="59">
        <f t="shared" si="197"/>
        <v>0</v>
      </c>
      <c r="P195" s="59">
        <f t="shared" si="197"/>
        <v>287710998062</v>
      </c>
      <c r="Q195" s="59">
        <f t="shared" si="197"/>
        <v>0</v>
      </c>
      <c r="R195" s="59">
        <f t="shared" si="197"/>
        <v>287710998062</v>
      </c>
      <c r="S195" s="59">
        <f t="shared" si="197"/>
        <v>0</v>
      </c>
      <c r="T195" s="59">
        <f t="shared" si="197"/>
        <v>0</v>
      </c>
      <c r="U195" s="59">
        <f t="shared" si="197"/>
        <v>125576980029</v>
      </c>
      <c r="V195" s="59">
        <f t="shared" si="197"/>
        <v>162134018033</v>
      </c>
      <c r="W195" s="59">
        <f t="shared" si="197"/>
        <v>125576980029</v>
      </c>
      <c r="X195" s="59">
        <f t="shared" si="197"/>
        <v>0</v>
      </c>
      <c r="Y195" s="176">
        <f t="shared" si="168"/>
        <v>1</v>
      </c>
      <c r="Z195" s="176">
        <f t="shared" si="169"/>
        <v>0.43646916827954874</v>
      </c>
      <c r="AA195" s="176">
        <f t="shared" si="170"/>
        <v>0.43646916827954874</v>
      </c>
      <c r="AB195" s="176">
        <f t="shared" si="193"/>
        <v>0.43646916827954874</v>
      </c>
      <c r="AC195" s="177">
        <f t="shared" si="164"/>
        <v>1</v>
      </c>
    </row>
    <row r="196" spans="1:29" ht="42" customHeight="1" x14ac:dyDescent="0.25">
      <c r="A196" s="114" t="s">
        <v>524</v>
      </c>
      <c r="B196" s="43" t="s">
        <v>37</v>
      </c>
      <c r="C196" s="43">
        <v>10</v>
      </c>
      <c r="D196" s="43" t="s">
        <v>38</v>
      </c>
      <c r="E196" s="44" t="s">
        <v>268</v>
      </c>
      <c r="F196" s="45">
        <v>287710998062</v>
      </c>
      <c r="G196" s="45">
        <v>0</v>
      </c>
      <c r="H196" s="45">
        <v>0</v>
      </c>
      <c r="I196" s="45">
        <v>0</v>
      </c>
      <c r="J196" s="45">
        <v>0</v>
      </c>
      <c r="K196" s="45">
        <v>0</v>
      </c>
      <c r="L196" s="45">
        <f t="shared" si="165"/>
        <v>0</v>
      </c>
      <c r="M196" s="46">
        <f>+F196+L196</f>
        <v>287710998062</v>
      </c>
      <c r="N196" s="86">
        <f t="shared" si="162"/>
        <v>3.6058494010800142E-2</v>
      </c>
      <c r="O196" s="45">
        <v>0</v>
      </c>
      <c r="P196" s="45">
        <v>287710998062</v>
      </c>
      <c r="Q196" s="45">
        <f>M196-P196</f>
        <v>0</v>
      </c>
      <c r="R196" s="45">
        <v>287710998062</v>
      </c>
      <c r="S196" s="45">
        <f>+M196-R196</f>
        <v>0</v>
      </c>
      <c r="T196" s="45">
        <f>P196-R196</f>
        <v>0</v>
      </c>
      <c r="U196" s="45">
        <v>125576980029</v>
      </c>
      <c r="V196" s="45">
        <f>+R196-U196</f>
        <v>162134018033</v>
      </c>
      <c r="W196" s="45">
        <v>125576980029</v>
      </c>
      <c r="X196" s="48">
        <f>+U196-W196</f>
        <v>0</v>
      </c>
      <c r="Y196" s="54">
        <f t="shared" si="168"/>
        <v>1</v>
      </c>
      <c r="Z196" s="54">
        <f t="shared" si="169"/>
        <v>0.43646916827954874</v>
      </c>
      <c r="AA196" s="54">
        <f t="shared" si="170"/>
        <v>0.43646916827954874</v>
      </c>
      <c r="AB196" s="54">
        <f t="shared" si="193"/>
        <v>0.43646916827954874</v>
      </c>
      <c r="AC196" s="178">
        <f t="shared" si="164"/>
        <v>1</v>
      </c>
    </row>
    <row r="197" spans="1:29" ht="78.75" customHeight="1" x14ac:dyDescent="0.25">
      <c r="A197" s="113" t="s">
        <v>525</v>
      </c>
      <c r="B197" s="32" t="s">
        <v>37</v>
      </c>
      <c r="C197" s="32">
        <v>10</v>
      </c>
      <c r="D197" s="32" t="s">
        <v>38</v>
      </c>
      <c r="E197" s="39" t="s">
        <v>526</v>
      </c>
      <c r="F197" s="59">
        <f t="shared" ref="F197:K199" si="198">+F198</f>
        <v>346789396196</v>
      </c>
      <c r="G197" s="59">
        <f t="shared" si="198"/>
        <v>0</v>
      </c>
      <c r="H197" s="59">
        <f t="shared" si="198"/>
        <v>0</v>
      </c>
      <c r="I197" s="59">
        <f t="shared" si="198"/>
        <v>0</v>
      </c>
      <c r="J197" s="59">
        <f t="shared" si="198"/>
        <v>0</v>
      </c>
      <c r="K197" s="59">
        <f t="shared" si="198"/>
        <v>0</v>
      </c>
      <c r="L197" s="59">
        <f t="shared" si="165"/>
        <v>0</v>
      </c>
      <c r="M197" s="59">
        <f>+M198</f>
        <v>346789396196</v>
      </c>
      <c r="N197" s="323">
        <f t="shared" si="162"/>
        <v>4.3462722836364334E-2</v>
      </c>
      <c r="O197" s="59">
        <f t="shared" ref="O197:X199" si="199">+O198</f>
        <v>0</v>
      </c>
      <c r="P197" s="59">
        <f t="shared" si="199"/>
        <v>346789396196</v>
      </c>
      <c r="Q197" s="59">
        <f t="shared" si="199"/>
        <v>0</v>
      </c>
      <c r="R197" s="59">
        <f t="shared" si="199"/>
        <v>346789396196</v>
      </c>
      <c r="S197" s="59">
        <f t="shared" si="199"/>
        <v>0</v>
      </c>
      <c r="T197" s="59">
        <f t="shared" si="199"/>
        <v>0</v>
      </c>
      <c r="U197" s="59">
        <f t="shared" si="199"/>
        <v>116840067369</v>
      </c>
      <c r="V197" s="59">
        <f t="shared" si="199"/>
        <v>229949328827</v>
      </c>
      <c r="W197" s="59">
        <f t="shared" si="199"/>
        <v>116840067369</v>
      </c>
      <c r="X197" s="59">
        <f t="shared" si="199"/>
        <v>0</v>
      </c>
      <c r="Y197" s="176">
        <f t="shared" si="168"/>
        <v>1</v>
      </c>
      <c r="Z197" s="176">
        <f t="shared" si="169"/>
        <v>0.33691937715120851</v>
      </c>
      <c r="AA197" s="176">
        <f t="shared" si="170"/>
        <v>0.33691937715120851</v>
      </c>
      <c r="AB197" s="176">
        <f t="shared" si="193"/>
        <v>0.33691937715120851</v>
      </c>
      <c r="AC197" s="177">
        <f t="shared" si="164"/>
        <v>1</v>
      </c>
    </row>
    <row r="198" spans="1:29" ht="78.75" customHeight="1" x14ac:dyDescent="0.25">
      <c r="A198" s="113" t="s">
        <v>527</v>
      </c>
      <c r="B198" s="32" t="s">
        <v>37</v>
      </c>
      <c r="C198" s="32">
        <v>10</v>
      </c>
      <c r="D198" s="32" t="s">
        <v>38</v>
      </c>
      <c r="E198" s="39" t="s">
        <v>257</v>
      </c>
      <c r="F198" s="59">
        <f t="shared" si="198"/>
        <v>346789396196</v>
      </c>
      <c r="G198" s="59">
        <f t="shared" si="198"/>
        <v>0</v>
      </c>
      <c r="H198" s="59">
        <f t="shared" si="198"/>
        <v>0</v>
      </c>
      <c r="I198" s="59">
        <f t="shared" si="198"/>
        <v>0</v>
      </c>
      <c r="J198" s="59">
        <f t="shared" si="198"/>
        <v>0</v>
      </c>
      <c r="K198" s="59">
        <f t="shared" si="198"/>
        <v>0</v>
      </c>
      <c r="L198" s="59">
        <f t="shared" si="165"/>
        <v>0</v>
      </c>
      <c r="M198" s="59">
        <f>+M199</f>
        <v>346789396196</v>
      </c>
      <c r="N198" s="323">
        <f t="shared" si="162"/>
        <v>4.3462722836364334E-2</v>
      </c>
      <c r="O198" s="59">
        <f t="shared" si="199"/>
        <v>0</v>
      </c>
      <c r="P198" s="59">
        <f t="shared" si="199"/>
        <v>346789396196</v>
      </c>
      <c r="Q198" s="59">
        <f t="shared" si="199"/>
        <v>0</v>
      </c>
      <c r="R198" s="59">
        <f t="shared" si="199"/>
        <v>346789396196</v>
      </c>
      <c r="S198" s="59">
        <f t="shared" si="199"/>
        <v>0</v>
      </c>
      <c r="T198" s="59">
        <f t="shared" si="199"/>
        <v>0</v>
      </c>
      <c r="U198" s="59">
        <f t="shared" si="199"/>
        <v>116840067369</v>
      </c>
      <c r="V198" s="59">
        <f t="shared" si="199"/>
        <v>229949328827</v>
      </c>
      <c r="W198" s="59">
        <f t="shared" si="199"/>
        <v>116840067369</v>
      </c>
      <c r="X198" s="59">
        <f t="shared" si="199"/>
        <v>0</v>
      </c>
      <c r="Y198" s="176">
        <f t="shared" si="168"/>
        <v>1</v>
      </c>
      <c r="Z198" s="176">
        <f t="shared" si="169"/>
        <v>0.33691937715120851</v>
      </c>
      <c r="AA198" s="176">
        <f t="shared" si="170"/>
        <v>0.33691937715120851</v>
      </c>
      <c r="AB198" s="176">
        <f t="shared" si="193"/>
        <v>0.33691937715120851</v>
      </c>
      <c r="AC198" s="177">
        <f t="shared" si="164"/>
        <v>1</v>
      </c>
    </row>
    <row r="199" spans="1:29" ht="42" customHeight="1" x14ac:dyDescent="0.25">
      <c r="A199" s="113" t="s">
        <v>528</v>
      </c>
      <c r="B199" s="32" t="s">
        <v>37</v>
      </c>
      <c r="C199" s="32">
        <v>10</v>
      </c>
      <c r="D199" s="32" t="s">
        <v>38</v>
      </c>
      <c r="E199" s="39" t="s">
        <v>455</v>
      </c>
      <c r="F199" s="59">
        <f t="shared" si="198"/>
        <v>346789396196</v>
      </c>
      <c r="G199" s="59">
        <f t="shared" si="198"/>
        <v>0</v>
      </c>
      <c r="H199" s="59">
        <f t="shared" si="198"/>
        <v>0</v>
      </c>
      <c r="I199" s="59">
        <f t="shared" si="198"/>
        <v>0</v>
      </c>
      <c r="J199" s="59">
        <f t="shared" si="198"/>
        <v>0</v>
      </c>
      <c r="K199" s="59">
        <f t="shared" si="198"/>
        <v>0</v>
      </c>
      <c r="L199" s="59">
        <f t="shared" si="165"/>
        <v>0</v>
      </c>
      <c r="M199" s="59">
        <f>+M200</f>
        <v>346789396196</v>
      </c>
      <c r="N199" s="323">
        <f t="shared" si="162"/>
        <v>4.3462722836364334E-2</v>
      </c>
      <c r="O199" s="59">
        <f t="shared" si="199"/>
        <v>0</v>
      </c>
      <c r="P199" s="59">
        <f t="shared" si="199"/>
        <v>346789396196</v>
      </c>
      <c r="Q199" s="59">
        <f t="shared" si="199"/>
        <v>0</v>
      </c>
      <c r="R199" s="59">
        <f t="shared" si="199"/>
        <v>346789396196</v>
      </c>
      <c r="S199" s="59">
        <f t="shared" si="199"/>
        <v>0</v>
      </c>
      <c r="T199" s="59">
        <f t="shared" si="199"/>
        <v>0</v>
      </c>
      <c r="U199" s="59">
        <f t="shared" si="199"/>
        <v>116840067369</v>
      </c>
      <c r="V199" s="59">
        <f t="shared" si="199"/>
        <v>229949328827</v>
      </c>
      <c r="W199" s="59">
        <f t="shared" si="199"/>
        <v>116840067369</v>
      </c>
      <c r="X199" s="59">
        <f t="shared" si="199"/>
        <v>0</v>
      </c>
      <c r="Y199" s="176">
        <f t="shared" si="168"/>
        <v>1</v>
      </c>
      <c r="Z199" s="176">
        <f t="shared" si="169"/>
        <v>0.33691937715120851</v>
      </c>
      <c r="AA199" s="176">
        <f t="shared" si="170"/>
        <v>0.33691937715120851</v>
      </c>
      <c r="AB199" s="176">
        <f t="shared" si="193"/>
        <v>0.33691937715120851</v>
      </c>
      <c r="AC199" s="177">
        <f t="shared" si="164"/>
        <v>1</v>
      </c>
    </row>
    <row r="200" spans="1:29" ht="42" customHeight="1" x14ac:dyDescent="0.25">
      <c r="A200" s="114" t="s">
        <v>529</v>
      </c>
      <c r="B200" s="43" t="s">
        <v>37</v>
      </c>
      <c r="C200" s="43">
        <v>10</v>
      </c>
      <c r="D200" s="43" t="s">
        <v>38</v>
      </c>
      <c r="E200" s="44" t="s">
        <v>268</v>
      </c>
      <c r="F200" s="45">
        <v>346789396196</v>
      </c>
      <c r="G200" s="45">
        <v>0</v>
      </c>
      <c r="H200" s="45">
        <v>0</v>
      </c>
      <c r="I200" s="45">
        <v>0</v>
      </c>
      <c r="J200" s="45">
        <v>0</v>
      </c>
      <c r="K200" s="45">
        <v>0</v>
      </c>
      <c r="L200" s="45">
        <f t="shared" si="165"/>
        <v>0</v>
      </c>
      <c r="M200" s="46">
        <f>+F200+L200</f>
        <v>346789396196</v>
      </c>
      <c r="N200" s="86">
        <f t="shared" si="162"/>
        <v>4.3462722836364334E-2</v>
      </c>
      <c r="O200" s="45">
        <v>0</v>
      </c>
      <c r="P200" s="45">
        <v>346789396196</v>
      </c>
      <c r="Q200" s="45">
        <f>M200-P200</f>
        <v>0</v>
      </c>
      <c r="R200" s="45">
        <v>346789396196</v>
      </c>
      <c r="S200" s="45">
        <f>+M200-R200</f>
        <v>0</v>
      </c>
      <c r="T200" s="45">
        <f>P200-R200</f>
        <v>0</v>
      </c>
      <c r="U200" s="45">
        <v>116840067369</v>
      </c>
      <c r="V200" s="45">
        <f>+R200-U200</f>
        <v>229949328827</v>
      </c>
      <c r="W200" s="45">
        <v>116840067369</v>
      </c>
      <c r="X200" s="48">
        <f>+U200-W200</f>
        <v>0</v>
      </c>
      <c r="Y200" s="54">
        <f t="shared" si="168"/>
        <v>1</v>
      </c>
      <c r="Z200" s="54">
        <f t="shared" si="169"/>
        <v>0.33691937715120851</v>
      </c>
      <c r="AA200" s="54">
        <f t="shared" si="170"/>
        <v>0.33691937715120851</v>
      </c>
      <c r="AB200" s="54">
        <f t="shared" si="193"/>
        <v>0.33691937715120851</v>
      </c>
      <c r="AC200" s="178">
        <f t="shared" si="164"/>
        <v>1</v>
      </c>
    </row>
    <row r="201" spans="1:29" ht="84" customHeight="1" x14ac:dyDescent="0.25">
      <c r="A201" s="113" t="s">
        <v>530</v>
      </c>
      <c r="B201" s="32" t="s">
        <v>37</v>
      </c>
      <c r="C201" s="32">
        <v>10</v>
      </c>
      <c r="D201" s="32" t="s">
        <v>38</v>
      </c>
      <c r="E201" s="39" t="s">
        <v>531</v>
      </c>
      <c r="F201" s="59">
        <f t="shared" ref="F201:K203" si="200">+F202</f>
        <v>185507978705</v>
      </c>
      <c r="G201" s="59">
        <f t="shared" si="200"/>
        <v>0</v>
      </c>
      <c r="H201" s="59">
        <f t="shared" si="200"/>
        <v>0</v>
      </c>
      <c r="I201" s="59">
        <f t="shared" si="200"/>
        <v>0</v>
      </c>
      <c r="J201" s="59">
        <f t="shared" si="200"/>
        <v>0</v>
      </c>
      <c r="K201" s="59">
        <f t="shared" si="200"/>
        <v>0</v>
      </c>
      <c r="L201" s="59">
        <f t="shared" si="165"/>
        <v>0</v>
      </c>
      <c r="M201" s="59">
        <f>+M202</f>
        <v>185507978705</v>
      </c>
      <c r="N201" s="323">
        <f t="shared" ref="N201:N264" si="201">M201/$M$313</f>
        <v>2.3249505177582445E-2</v>
      </c>
      <c r="O201" s="59">
        <f t="shared" ref="O201:X203" si="202">+O202</f>
        <v>0</v>
      </c>
      <c r="P201" s="59">
        <f t="shared" si="202"/>
        <v>185507978705</v>
      </c>
      <c r="Q201" s="59">
        <f t="shared" si="202"/>
        <v>0</v>
      </c>
      <c r="R201" s="59">
        <f t="shared" si="202"/>
        <v>185507978705</v>
      </c>
      <c r="S201" s="59">
        <f t="shared" si="202"/>
        <v>0</v>
      </c>
      <c r="T201" s="59">
        <f t="shared" si="202"/>
        <v>0</v>
      </c>
      <c r="U201" s="59">
        <f t="shared" si="202"/>
        <v>79269234399</v>
      </c>
      <c r="V201" s="59">
        <f t="shared" si="202"/>
        <v>106238744306</v>
      </c>
      <c r="W201" s="59">
        <f t="shared" si="202"/>
        <v>79269234399</v>
      </c>
      <c r="X201" s="59">
        <f t="shared" si="202"/>
        <v>0</v>
      </c>
      <c r="Y201" s="176">
        <f t="shared" si="168"/>
        <v>1</v>
      </c>
      <c r="Z201" s="176">
        <f t="shared" si="169"/>
        <v>0.42730902979141488</v>
      </c>
      <c r="AA201" s="176">
        <f t="shared" si="170"/>
        <v>0.42730902979141488</v>
      </c>
      <c r="AB201" s="176">
        <f t="shared" si="193"/>
        <v>0.42730902979141488</v>
      </c>
      <c r="AC201" s="177">
        <f t="shared" ref="AC201:AC232" si="203">+W201/U201</f>
        <v>1</v>
      </c>
    </row>
    <row r="202" spans="1:29" ht="84" customHeight="1" x14ac:dyDescent="0.25">
      <c r="A202" s="113" t="s">
        <v>532</v>
      </c>
      <c r="B202" s="32" t="s">
        <v>37</v>
      </c>
      <c r="C202" s="32">
        <v>10</v>
      </c>
      <c r="D202" s="32" t="s">
        <v>38</v>
      </c>
      <c r="E202" s="39" t="s">
        <v>257</v>
      </c>
      <c r="F202" s="59">
        <f t="shared" si="200"/>
        <v>185507978705</v>
      </c>
      <c r="G202" s="59">
        <f t="shared" si="200"/>
        <v>0</v>
      </c>
      <c r="H202" s="59">
        <f t="shared" si="200"/>
        <v>0</v>
      </c>
      <c r="I202" s="59">
        <f t="shared" si="200"/>
        <v>0</v>
      </c>
      <c r="J202" s="59">
        <f t="shared" si="200"/>
        <v>0</v>
      </c>
      <c r="K202" s="59">
        <f t="shared" si="200"/>
        <v>0</v>
      </c>
      <c r="L202" s="59">
        <f t="shared" si="165"/>
        <v>0</v>
      </c>
      <c r="M202" s="59">
        <f>+M203</f>
        <v>185507978705</v>
      </c>
      <c r="N202" s="323">
        <f t="shared" si="201"/>
        <v>2.3249505177582445E-2</v>
      </c>
      <c r="O202" s="59">
        <f t="shared" si="202"/>
        <v>0</v>
      </c>
      <c r="P202" s="59">
        <f t="shared" si="202"/>
        <v>185507978705</v>
      </c>
      <c r="Q202" s="59">
        <f t="shared" si="202"/>
        <v>0</v>
      </c>
      <c r="R202" s="59">
        <f t="shared" si="202"/>
        <v>185507978705</v>
      </c>
      <c r="S202" s="59">
        <f t="shared" si="202"/>
        <v>0</v>
      </c>
      <c r="T202" s="59">
        <f t="shared" si="202"/>
        <v>0</v>
      </c>
      <c r="U202" s="59">
        <f t="shared" si="202"/>
        <v>79269234399</v>
      </c>
      <c r="V202" s="59">
        <f t="shared" si="202"/>
        <v>106238744306</v>
      </c>
      <c r="W202" s="59">
        <f t="shared" si="202"/>
        <v>79269234399</v>
      </c>
      <c r="X202" s="59">
        <f t="shared" si="202"/>
        <v>0</v>
      </c>
      <c r="Y202" s="176">
        <f t="shared" si="168"/>
        <v>1</v>
      </c>
      <c r="Z202" s="176">
        <f t="shared" si="169"/>
        <v>0.42730902979141488</v>
      </c>
      <c r="AA202" s="176">
        <f t="shared" si="170"/>
        <v>0.42730902979141488</v>
      </c>
      <c r="AB202" s="176">
        <f t="shared" si="193"/>
        <v>0.42730902979141488</v>
      </c>
      <c r="AC202" s="177">
        <f t="shared" si="203"/>
        <v>1</v>
      </c>
    </row>
    <row r="203" spans="1:29" ht="42" customHeight="1" x14ac:dyDescent="0.25">
      <c r="A203" s="113" t="s">
        <v>533</v>
      </c>
      <c r="B203" s="32" t="s">
        <v>37</v>
      </c>
      <c r="C203" s="32">
        <v>10</v>
      </c>
      <c r="D203" s="32" t="s">
        <v>38</v>
      </c>
      <c r="E203" s="39" t="s">
        <v>455</v>
      </c>
      <c r="F203" s="59">
        <f t="shared" si="200"/>
        <v>185507978705</v>
      </c>
      <c r="G203" s="59">
        <f t="shared" si="200"/>
        <v>0</v>
      </c>
      <c r="H203" s="59">
        <f t="shared" si="200"/>
        <v>0</v>
      </c>
      <c r="I203" s="59">
        <f t="shared" si="200"/>
        <v>0</v>
      </c>
      <c r="J203" s="59">
        <f t="shared" si="200"/>
        <v>0</v>
      </c>
      <c r="K203" s="59">
        <f t="shared" si="200"/>
        <v>0</v>
      </c>
      <c r="L203" s="59">
        <f t="shared" ref="L203:L266" si="204">+G203-H203-I203+J203-K203</f>
        <v>0</v>
      </c>
      <c r="M203" s="59">
        <f>+M204</f>
        <v>185507978705</v>
      </c>
      <c r="N203" s="323">
        <f t="shared" si="201"/>
        <v>2.3249505177582445E-2</v>
      </c>
      <c r="O203" s="59">
        <f t="shared" si="202"/>
        <v>0</v>
      </c>
      <c r="P203" s="59">
        <f t="shared" si="202"/>
        <v>185507978705</v>
      </c>
      <c r="Q203" s="59">
        <f t="shared" si="202"/>
        <v>0</v>
      </c>
      <c r="R203" s="59">
        <f t="shared" si="202"/>
        <v>185507978705</v>
      </c>
      <c r="S203" s="59">
        <f t="shared" si="202"/>
        <v>0</v>
      </c>
      <c r="T203" s="59">
        <f t="shared" si="202"/>
        <v>0</v>
      </c>
      <c r="U203" s="59">
        <f t="shared" si="202"/>
        <v>79269234399</v>
      </c>
      <c r="V203" s="59">
        <f t="shared" si="202"/>
        <v>106238744306</v>
      </c>
      <c r="W203" s="59">
        <f t="shared" si="202"/>
        <v>79269234399</v>
      </c>
      <c r="X203" s="59">
        <f t="shared" si="202"/>
        <v>0</v>
      </c>
      <c r="Y203" s="176">
        <f t="shared" si="168"/>
        <v>1</v>
      </c>
      <c r="Z203" s="176">
        <f t="shared" si="169"/>
        <v>0.42730902979141488</v>
      </c>
      <c r="AA203" s="176">
        <f t="shared" si="170"/>
        <v>0.42730902979141488</v>
      </c>
      <c r="AB203" s="176">
        <f t="shared" si="193"/>
        <v>0.42730902979141488</v>
      </c>
      <c r="AC203" s="177">
        <f t="shared" si="203"/>
        <v>1</v>
      </c>
    </row>
    <row r="204" spans="1:29" ht="42" customHeight="1" x14ac:dyDescent="0.25">
      <c r="A204" s="114" t="s">
        <v>534</v>
      </c>
      <c r="B204" s="43" t="s">
        <v>37</v>
      </c>
      <c r="C204" s="43">
        <v>10</v>
      </c>
      <c r="D204" s="43" t="s">
        <v>38</v>
      </c>
      <c r="E204" s="44" t="s">
        <v>268</v>
      </c>
      <c r="F204" s="45">
        <v>185507978705</v>
      </c>
      <c r="G204" s="45">
        <v>0</v>
      </c>
      <c r="H204" s="45">
        <v>0</v>
      </c>
      <c r="I204" s="45">
        <v>0</v>
      </c>
      <c r="J204" s="45">
        <v>0</v>
      </c>
      <c r="K204" s="45">
        <v>0</v>
      </c>
      <c r="L204" s="45">
        <f t="shared" si="204"/>
        <v>0</v>
      </c>
      <c r="M204" s="46">
        <f>+F204+L204</f>
        <v>185507978705</v>
      </c>
      <c r="N204" s="86">
        <f t="shared" si="201"/>
        <v>2.3249505177582445E-2</v>
      </c>
      <c r="O204" s="45">
        <v>0</v>
      </c>
      <c r="P204" s="45">
        <v>185507978705</v>
      </c>
      <c r="Q204" s="45">
        <f>M204-P204</f>
        <v>0</v>
      </c>
      <c r="R204" s="45">
        <v>185507978705</v>
      </c>
      <c r="S204" s="45">
        <f>+M204-R204</f>
        <v>0</v>
      </c>
      <c r="T204" s="45">
        <f>P204-R204</f>
        <v>0</v>
      </c>
      <c r="U204" s="45">
        <v>79269234399</v>
      </c>
      <c r="V204" s="45">
        <f>+R204-U204</f>
        <v>106238744306</v>
      </c>
      <c r="W204" s="45">
        <v>79269234399</v>
      </c>
      <c r="X204" s="48">
        <f>+U204-W204</f>
        <v>0</v>
      </c>
      <c r="Y204" s="54">
        <f t="shared" si="168"/>
        <v>1</v>
      </c>
      <c r="Z204" s="54">
        <f t="shared" si="169"/>
        <v>0.42730902979141488</v>
      </c>
      <c r="AA204" s="54">
        <f t="shared" si="170"/>
        <v>0.42730902979141488</v>
      </c>
      <c r="AB204" s="54">
        <f t="shared" si="193"/>
        <v>0.42730902979141488</v>
      </c>
      <c r="AC204" s="178">
        <f t="shared" si="203"/>
        <v>1</v>
      </c>
    </row>
    <row r="205" spans="1:29" ht="69.75" customHeight="1" x14ac:dyDescent="0.25">
      <c r="A205" s="113" t="s">
        <v>535</v>
      </c>
      <c r="B205" s="32" t="s">
        <v>37</v>
      </c>
      <c r="C205" s="32">
        <v>10</v>
      </c>
      <c r="D205" s="32" t="s">
        <v>38</v>
      </c>
      <c r="E205" s="39" t="s">
        <v>536</v>
      </c>
      <c r="F205" s="59">
        <f t="shared" ref="F205:K207" si="205">+F206</f>
        <v>426796535893</v>
      </c>
      <c r="G205" s="59">
        <f t="shared" si="205"/>
        <v>0</v>
      </c>
      <c r="H205" s="59">
        <f t="shared" si="205"/>
        <v>0</v>
      </c>
      <c r="I205" s="59">
        <f t="shared" si="205"/>
        <v>0</v>
      </c>
      <c r="J205" s="59">
        <f t="shared" si="205"/>
        <v>0</v>
      </c>
      <c r="K205" s="59">
        <f t="shared" si="205"/>
        <v>0</v>
      </c>
      <c r="L205" s="59">
        <f t="shared" si="204"/>
        <v>0</v>
      </c>
      <c r="M205" s="59">
        <f>+M206</f>
        <v>426796535893</v>
      </c>
      <c r="N205" s="323">
        <f t="shared" si="201"/>
        <v>5.3489927173418696E-2</v>
      </c>
      <c r="O205" s="59">
        <f t="shared" ref="O205:X207" si="206">+O206</f>
        <v>0</v>
      </c>
      <c r="P205" s="59">
        <f t="shared" si="206"/>
        <v>426796535893</v>
      </c>
      <c r="Q205" s="59">
        <f t="shared" si="206"/>
        <v>0</v>
      </c>
      <c r="R205" s="59">
        <f t="shared" si="206"/>
        <v>426796535893</v>
      </c>
      <c r="S205" s="59">
        <f t="shared" si="206"/>
        <v>0</v>
      </c>
      <c r="T205" s="59">
        <f t="shared" si="206"/>
        <v>0</v>
      </c>
      <c r="U205" s="59">
        <f t="shared" si="206"/>
        <v>127100210623</v>
      </c>
      <c r="V205" s="59">
        <f t="shared" si="206"/>
        <v>299696325270</v>
      </c>
      <c r="W205" s="59">
        <f t="shared" si="206"/>
        <v>127100210623</v>
      </c>
      <c r="X205" s="59">
        <f t="shared" si="206"/>
        <v>0</v>
      </c>
      <c r="Y205" s="176">
        <f t="shared" ref="Y205:Y268" si="207">+R205/M205</f>
        <v>1</v>
      </c>
      <c r="Z205" s="176">
        <f t="shared" ref="Z205:Z268" si="208">+U205/M205</f>
        <v>0.29780047384186042</v>
      </c>
      <c r="AA205" s="176">
        <f t="shared" ref="AA205:AA268" si="209">+W205/M205</f>
        <v>0.29780047384186042</v>
      </c>
      <c r="AB205" s="176">
        <f t="shared" si="193"/>
        <v>0.29780047384186042</v>
      </c>
      <c r="AC205" s="177">
        <f t="shared" si="203"/>
        <v>1</v>
      </c>
    </row>
    <row r="206" spans="1:29" ht="81.75" customHeight="1" x14ac:dyDescent="0.25">
      <c r="A206" s="113" t="s">
        <v>537</v>
      </c>
      <c r="B206" s="32" t="s">
        <v>37</v>
      </c>
      <c r="C206" s="32">
        <v>10</v>
      </c>
      <c r="D206" s="32" t="s">
        <v>38</v>
      </c>
      <c r="E206" s="39" t="s">
        <v>257</v>
      </c>
      <c r="F206" s="59">
        <f t="shared" si="205"/>
        <v>426796535893</v>
      </c>
      <c r="G206" s="59">
        <f t="shared" si="205"/>
        <v>0</v>
      </c>
      <c r="H206" s="59">
        <f t="shared" si="205"/>
        <v>0</v>
      </c>
      <c r="I206" s="59">
        <f t="shared" si="205"/>
        <v>0</v>
      </c>
      <c r="J206" s="59">
        <f t="shared" si="205"/>
        <v>0</v>
      </c>
      <c r="K206" s="59">
        <f t="shared" si="205"/>
        <v>0</v>
      </c>
      <c r="L206" s="59">
        <f t="shared" si="204"/>
        <v>0</v>
      </c>
      <c r="M206" s="59">
        <f>+M207</f>
        <v>426796535893</v>
      </c>
      <c r="N206" s="323">
        <f t="shared" si="201"/>
        <v>5.3489927173418696E-2</v>
      </c>
      <c r="O206" s="59">
        <f t="shared" si="206"/>
        <v>0</v>
      </c>
      <c r="P206" s="59">
        <f t="shared" si="206"/>
        <v>426796535893</v>
      </c>
      <c r="Q206" s="59">
        <f t="shared" si="206"/>
        <v>0</v>
      </c>
      <c r="R206" s="59">
        <f t="shared" si="206"/>
        <v>426796535893</v>
      </c>
      <c r="S206" s="59">
        <f t="shared" si="206"/>
        <v>0</v>
      </c>
      <c r="T206" s="59">
        <f t="shared" si="206"/>
        <v>0</v>
      </c>
      <c r="U206" s="59">
        <f t="shared" si="206"/>
        <v>127100210623</v>
      </c>
      <c r="V206" s="59">
        <f t="shared" si="206"/>
        <v>299696325270</v>
      </c>
      <c r="W206" s="59">
        <f t="shared" si="206"/>
        <v>127100210623</v>
      </c>
      <c r="X206" s="59">
        <f t="shared" si="206"/>
        <v>0</v>
      </c>
      <c r="Y206" s="176">
        <f t="shared" si="207"/>
        <v>1</v>
      </c>
      <c r="Z206" s="176">
        <f t="shared" si="208"/>
        <v>0.29780047384186042</v>
      </c>
      <c r="AA206" s="176">
        <f t="shared" si="209"/>
        <v>0.29780047384186042</v>
      </c>
      <c r="AB206" s="176">
        <f t="shared" si="193"/>
        <v>0.29780047384186042</v>
      </c>
      <c r="AC206" s="177">
        <f t="shared" si="203"/>
        <v>1</v>
      </c>
    </row>
    <row r="207" spans="1:29" ht="42" customHeight="1" x14ac:dyDescent="0.25">
      <c r="A207" s="113" t="s">
        <v>538</v>
      </c>
      <c r="B207" s="32" t="s">
        <v>37</v>
      </c>
      <c r="C207" s="32">
        <v>10</v>
      </c>
      <c r="D207" s="32" t="s">
        <v>38</v>
      </c>
      <c r="E207" s="39" t="s">
        <v>455</v>
      </c>
      <c r="F207" s="59">
        <f t="shared" si="205"/>
        <v>426796535893</v>
      </c>
      <c r="G207" s="59">
        <f t="shared" si="205"/>
        <v>0</v>
      </c>
      <c r="H207" s="59">
        <f t="shared" si="205"/>
        <v>0</v>
      </c>
      <c r="I207" s="59">
        <f t="shared" si="205"/>
        <v>0</v>
      </c>
      <c r="J207" s="59">
        <f t="shared" si="205"/>
        <v>0</v>
      </c>
      <c r="K207" s="59">
        <f t="shared" si="205"/>
        <v>0</v>
      </c>
      <c r="L207" s="59">
        <f t="shared" si="204"/>
        <v>0</v>
      </c>
      <c r="M207" s="59">
        <f>+M208</f>
        <v>426796535893</v>
      </c>
      <c r="N207" s="323">
        <f t="shared" si="201"/>
        <v>5.3489927173418696E-2</v>
      </c>
      <c r="O207" s="59">
        <f t="shared" si="206"/>
        <v>0</v>
      </c>
      <c r="P207" s="59">
        <f t="shared" si="206"/>
        <v>426796535893</v>
      </c>
      <c r="Q207" s="59">
        <f t="shared" si="206"/>
        <v>0</v>
      </c>
      <c r="R207" s="59">
        <f t="shared" si="206"/>
        <v>426796535893</v>
      </c>
      <c r="S207" s="59">
        <f t="shared" si="206"/>
        <v>0</v>
      </c>
      <c r="T207" s="59">
        <f t="shared" si="206"/>
        <v>0</v>
      </c>
      <c r="U207" s="59">
        <f t="shared" si="206"/>
        <v>127100210623</v>
      </c>
      <c r="V207" s="59">
        <f t="shared" si="206"/>
        <v>299696325270</v>
      </c>
      <c r="W207" s="59">
        <f t="shared" si="206"/>
        <v>127100210623</v>
      </c>
      <c r="X207" s="59">
        <f t="shared" si="206"/>
        <v>0</v>
      </c>
      <c r="Y207" s="176">
        <f t="shared" si="207"/>
        <v>1</v>
      </c>
      <c r="Z207" s="176">
        <f t="shared" si="208"/>
        <v>0.29780047384186042</v>
      </c>
      <c r="AA207" s="176">
        <f t="shared" si="209"/>
        <v>0.29780047384186042</v>
      </c>
      <c r="AB207" s="176">
        <f t="shared" si="193"/>
        <v>0.29780047384186042</v>
      </c>
      <c r="AC207" s="177">
        <f t="shared" si="203"/>
        <v>1</v>
      </c>
    </row>
    <row r="208" spans="1:29" ht="42" customHeight="1" x14ac:dyDescent="0.25">
      <c r="A208" s="114" t="s">
        <v>539</v>
      </c>
      <c r="B208" s="43" t="s">
        <v>37</v>
      </c>
      <c r="C208" s="43">
        <v>10</v>
      </c>
      <c r="D208" s="43" t="s">
        <v>38</v>
      </c>
      <c r="E208" s="44" t="s">
        <v>268</v>
      </c>
      <c r="F208" s="45">
        <v>426796535893</v>
      </c>
      <c r="G208" s="45">
        <v>0</v>
      </c>
      <c r="H208" s="45">
        <v>0</v>
      </c>
      <c r="I208" s="45">
        <v>0</v>
      </c>
      <c r="J208" s="45">
        <v>0</v>
      </c>
      <c r="K208" s="45">
        <v>0</v>
      </c>
      <c r="L208" s="45">
        <f t="shared" si="204"/>
        <v>0</v>
      </c>
      <c r="M208" s="46">
        <f>+F208+L208</f>
        <v>426796535893</v>
      </c>
      <c r="N208" s="86">
        <f t="shared" si="201"/>
        <v>5.3489927173418696E-2</v>
      </c>
      <c r="O208" s="45">
        <v>0</v>
      </c>
      <c r="P208" s="45">
        <v>426796535893</v>
      </c>
      <c r="Q208" s="45">
        <f>M208-P208</f>
        <v>0</v>
      </c>
      <c r="R208" s="45">
        <v>426796535893</v>
      </c>
      <c r="S208" s="45">
        <f>+M208-R208</f>
        <v>0</v>
      </c>
      <c r="T208" s="45">
        <f>P208-R208</f>
        <v>0</v>
      </c>
      <c r="U208" s="45">
        <v>127100210623</v>
      </c>
      <c r="V208" s="45">
        <f>+R208-U208</f>
        <v>299696325270</v>
      </c>
      <c r="W208" s="45">
        <v>127100210623</v>
      </c>
      <c r="X208" s="48">
        <f>+U208-W208</f>
        <v>0</v>
      </c>
      <c r="Y208" s="54">
        <f t="shared" si="207"/>
        <v>1</v>
      </c>
      <c r="Z208" s="54">
        <f t="shared" si="208"/>
        <v>0.29780047384186042</v>
      </c>
      <c r="AA208" s="54">
        <f t="shared" si="209"/>
        <v>0.29780047384186042</v>
      </c>
      <c r="AB208" s="54">
        <f t="shared" si="193"/>
        <v>0.29780047384186042</v>
      </c>
      <c r="AC208" s="178">
        <f t="shared" si="203"/>
        <v>1</v>
      </c>
    </row>
    <row r="209" spans="1:29" ht="75" customHeight="1" x14ac:dyDescent="0.25">
      <c r="A209" s="113" t="s">
        <v>540</v>
      </c>
      <c r="B209" s="32" t="s">
        <v>37</v>
      </c>
      <c r="C209" s="32">
        <v>10</v>
      </c>
      <c r="D209" s="32" t="s">
        <v>38</v>
      </c>
      <c r="E209" s="39" t="s">
        <v>541</v>
      </c>
      <c r="F209" s="59">
        <f t="shared" ref="F209:K211" si="210">+F210</f>
        <v>140472038386</v>
      </c>
      <c r="G209" s="59">
        <f t="shared" si="210"/>
        <v>0</v>
      </c>
      <c r="H209" s="59">
        <f t="shared" si="210"/>
        <v>0</v>
      </c>
      <c r="I209" s="59">
        <f t="shared" si="210"/>
        <v>0</v>
      </c>
      <c r="J209" s="59">
        <f t="shared" si="210"/>
        <v>0</v>
      </c>
      <c r="K209" s="59">
        <f t="shared" si="210"/>
        <v>0</v>
      </c>
      <c r="L209" s="59">
        <f t="shared" si="204"/>
        <v>0</v>
      </c>
      <c r="M209" s="59">
        <f>+M210</f>
        <v>140472038386</v>
      </c>
      <c r="N209" s="323">
        <f t="shared" si="201"/>
        <v>1.7605201709164228E-2</v>
      </c>
      <c r="O209" s="59">
        <f t="shared" ref="O209:X211" si="211">+O210</f>
        <v>0</v>
      </c>
      <c r="P209" s="59">
        <f t="shared" si="211"/>
        <v>140472038386</v>
      </c>
      <c r="Q209" s="59">
        <f t="shared" si="211"/>
        <v>0</v>
      </c>
      <c r="R209" s="59">
        <f t="shared" si="211"/>
        <v>140472038386</v>
      </c>
      <c r="S209" s="59">
        <f t="shared" si="211"/>
        <v>0</v>
      </c>
      <c r="T209" s="59">
        <f t="shared" si="211"/>
        <v>0</v>
      </c>
      <c r="U209" s="59">
        <f t="shared" si="211"/>
        <v>38305679193</v>
      </c>
      <c r="V209" s="59">
        <f t="shared" si="211"/>
        <v>102166359193</v>
      </c>
      <c r="W209" s="59">
        <f t="shared" si="211"/>
        <v>38305679193</v>
      </c>
      <c r="X209" s="59">
        <f t="shared" si="211"/>
        <v>0</v>
      </c>
      <c r="Y209" s="176">
        <f t="shared" si="207"/>
        <v>1</v>
      </c>
      <c r="Z209" s="176">
        <f t="shared" si="208"/>
        <v>0.27269255599282094</v>
      </c>
      <c r="AA209" s="176">
        <f t="shared" si="209"/>
        <v>0.27269255599282094</v>
      </c>
      <c r="AB209" s="176">
        <f t="shared" si="193"/>
        <v>0.27269255599282094</v>
      </c>
      <c r="AC209" s="177">
        <f t="shared" si="203"/>
        <v>1</v>
      </c>
    </row>
    <row r="210" spans="1:29" ht="72.75" customHeight="1" x14ac:dyDescent="0.25">
      <c r="A210" s="113" t="s">
        <v>542</v>
      </c>
      <c r="B210" s="32" t="s">
        <v>37</v>
      </c>
      <c r="C210" s="32">
        <v>10</v>
      </c>
      <c r="D210" s="32" t="s">
        <v>38</v>
      </c>
      <c r="E210" s="39" t="s">
        <v>257</v>
      </c>
      <c r="F210" s="59">
        <f t="shared" si="210"/>
        <v>140472038386</v>
      </c>
      <c r="G210" s="59">
        <f t="shared" si="210"/>
        <v>0</v>
      </c>
      <c r="H210" s="59">
        <f t="shared" si="210"/>
        <v>0</v>
      </c>
      <c r="I210" s="59">
        <f t="shared" si="210"/>
        <v>0</v>
      </c>
      <c r="J210" s="59">
        <f t="shared" si="210"/>
        <v>0</v>
      </c>
      <c r="K210" s="59">
        <f t="shared" si="210"/>
        <v>0</v>
      </c>
      <c r="L210" s="59">
        <f t="shared" si="204"/>
        <v>0</v>
      </c>
      <c r="M210" s="59">
        <f>+M211</f>
        <v>140472038386</v>
      </c>
      <c r="N210" s="323">
        <f t="shared" si="201"/>
        <v>1.7605201709164228E-2</v>
      </c>
      <c r="O210" s="59">
        <f t="shared" si="211"/>
        <v>0</v>
      </c>
      <c r="P210" s="59">
        <f t="shared" si="211"/>
        <v>140472038386</v>
      </c>
      <c r="Q210" s="59">
        <f t="shared" si="211"/>
        <v>0</v>
      </c>
      <c r="R210" s="59">
        <f t="shared" si="211"/>
        <v>140472038386</v>
      </c>
      <c r="S210" s="59">
        <f t="shared" si="211"/>
        <v>0</v>
      </c>
      <c r="T210" s="59">
        <f t="shared" si="211"/>
        <v>0</v>
      </c>
      <c r="U210" s="59">
        <f t="shared" si="211"/>
        <v>38305679193</v>
      </c>
      <c r="V210" s="59">
        <f t="shared" si="211"/>
        <v>102166359193</v>
      </c>
      <c r="W210" s="59">
        <f t="shared" si="211"/>
        <v>38305679193</v>
      </c>
      <c r="X210" s="59">
        <f t="shared" si="211"/>
        <v>0</v>
      </c>
      <c r="Y210" s="176">
        <f t="shared" si="207"/>
        <v>1</v>
      </c>
      <c r="Z210" s="176">
        <f t="shared" si="208"/>
        <v>0.27269255599282094</v>
      </c>
      <c r="AA210" s="176">
        <f t="shared" si="209"/>
        <v>0.27269255599282094</v>
      </c>
      <c r="AB210" s="176">
        <f t="shared" si="193"/>
        <v>0.27269255599282094</v>
      </c>
      <c r="AC210" s="177">
        <f t="shared" si="203"/>
        <v>1</v>
      </c>
    </row>
    <row r="211" spans="1:29" ht="42" customHeight="1" x14ac:dyDescent="0.25">
      <c r="A211" s="113" t="s">
        <v>543</v>
      </c>
      <c r="B211" s="32" t="s">
        <v>37</v>
      </c>
      <c r="C211" s="32">
        <v>10</v>
      </c>
      <c r="D211" s="32" t="s">
        <v>38</v>
      </c>
      <c r="E211" s="39" t="s">
        <v>455</v>
      </c>
      <c r="F211" s="59">
        <f t="shared" si="210"/>
        <v>140472038386</v>
      </c>
      <c r="G211" s="59">
        <f t="shared" si="210"/>
        <v>0</v>
      </c>
      <c r="H211" s="59">
        <f t="shared" si="210"/>
        <v>0</v>
      </c>
      <c r="I211" s="59">
        <f t="shared" si="210"/>
        <v>0</v>
      </c>
      <c r="J211" s="59">
        <f t="shared" si="210"/>
        <v>0</v>
      </c>
      <c r="K211" s="59">
        <f t="shared" si="210"/>
        <v>0</v>
      </c>
      <c r="L211" s="59">
        <f t="shared" si="204"/>
        <v>0</v>
      </c>
      <c r="M211" s="59">
        <f>+M212</f>
        <v>140472038386</v>
      </c>
      <c r="N211" s="323">
        <f t="shared" si="201"/>
        <v>1.7605201709164228E-2</v>
      </c>
      <c r="O211" s="59">
        <f t="shared" si="211"/>
        <v>0</v>
      </c>
      <c r="P211" s="59">
        <f t="shared" si="211"/>
        <v>140472038386</v>
      </c>
      <c r="Q211" s="59">
        <f t="shared" si="211"/>
        <v>0</v>
      </c>
      <c r="R211" s="59">
        <f t="shared" si="211"/>
        <v>140472038386</v>
      </c>
      <c r="S211" s="59">
        <f t="shared" si="211"/>
        <v>0</v>
      </c>
      <c r="T211" s="59">
        <f t="shared" si="211"/>
        <v>0</v>
      </c>
      <c r="U211" s="59">
        <f t="shared" si="211"/>
        <v>38305679193</v>
      </c>
      <c r="V211" s="59">
        <f t="shared" si="211"/>
        <v>102166359193</v>
      </c>
      <c r="W211" s="59">
        <f t="shared" si="211"/>
        <v>38305679193</v>
      </c>
      <c r="X211" s="59">
        <f t="shared" si="211"/>
        <v>0</v>
      </c>
      <c r="Y211" s="176">
        <f t="shared" si="207"/>
        <v>1</v>
      </c>
      <c r="Z211" s="176">
        <f t="shared" si="208"/>
        <v>0.27269255599282094</v>
      </c>
      <c r="AA211" s="176">
        <f t="shared" si="209"/>
        <v>0.27269255599282094</v>
      </c>
      <c r="AB211" s="176">
        <f t="shared" si="193"/>
        <v>0.27269255599282094</v>
      </c>
      <c r="AC211" s="177">
        <f t="shared" si="203"/>
        <v>1</v>
      </c>
    </row>
    <row r="212" spans="1:29" ht="42" customHeight="1" x14ac:dyDescent="0.25">
      <c r="A212" s="114" t="s">
        <v>544</v>
      </c>
      <c r="B212" s="43" t="s">
        <v>37</v>
      </c>
      <c r="C212" s="43">
        <v>10</v>
      </c>
      <c r="D212" s="43" t="s">
        <v>38</v>
      </c>
      <c r="E212" s="44" t="s">
        <v>268</v>
      </c>
      <c r="F212" s="45">
        <v>140472038386</v>
      </c>
      <c r="G212" s="45">
        <v>0</v>
      </c>
      <c r="H212" s="45">
        <v>0</v>
      </c>
      <c r="I212" s="45">
        <v>0</v>
      </c>
      <c r="J212" s="45">
        <v>0</v>
      </c>
      <c r="K212" s="45">
        <v>0</v>
      </c>
      <c r="L212" s="45">
        <f t="shared" si="204"/>
        <v>0</v>
      </c>
      <c r="M212" s="46">
        <f>+F212+L212</f>
        <v>140472038386</v>
      </c>
      <c r="N212" s="86">
        <f t="shared" si="201"/>
        <v>1.7605201709164228E-2</v>
      </c>
      <c r="O212" s="45">
        <v>0</v>
      </c>
      <c r="P212" s="45">
        <v>140472038386</v>
      </c>
      <c r="Q212" s="45">
        <f>M212-P212</f>
        <v>0</v>
      </c>
      <c r="R212" s="45">
        <v>140472038386</v>
      </c>
      <c r="S212" s="45">
        <f>+M212-R212</f>
        <v>0</v>
      </c>
      <c r="T212" s="45">
        <f>P212-R212</f>
        <v>0</v>
      </c>
      <c r="U212" s="45">
        <v>38305679193</v>
      </c>
      <c r="V212" s="45">
        <f>+R212-U212</f>
        <v>102166359193</v>
      </c>
      <c r="W212" s="45">
        <v>38305679193</v>
      </c>
      <c r="X212" s="48">
        <f>+U212-W212</f>
        <v>0</v>
      </c>
      <c r="Y212" s="54">
        <f t="shared" si="207"/>
        <v>1</v>
      </c>
      <c r="Z212" s="54">
        <f t="shared" si="208"/>
        <v>0.27269255599282094</v>
      </c>
      <c r="AA212" s="54">
        <f t="shared" si="209"/>
        <v>0.27269255599282094</v>
      </c>
      <c r="AB212" s="54">
        <f t="shared" si="193"/>
        <v>0.27269255599282094</v>
      </c>
      <c r="AC212" s="178">
        <f t="shared" si="203"/>
        <v>1</v>
      </c>
    </row>
    <row r="213" spans="1:29" ht="78" customHeight="1" x14ac:dyDescent="0.25">
      <c r="A213" s="113" t="s">
        <v>545</v>
      </c>
      <c r="B213" s="32" t="s">
        <v>37</v>
      </c>
      <c r="C213" s="32">
        <v>10</v>
      </c>
      <c r="D213" s="32" t="s">
        <v>38</v>
      </c>
      <c r="E213" s="39" t="s">
        <v>546</v>
      </c>
      <c r="F213" s="59">
        <f t="shared" ref="F213:K215" si="212">+F214</f>
        <v>421921519786</v>
      </c>
      <c r="G213" s="59">
        <f t="shared" si="212"/>
        <v>0</v>
      </c>
      <c r="H213" s="59">
        <f t="shared" si="212"/>
        <v>0</v>
      </c>
      <c r="I213" s="59">
        <f t="shared" si="212"/>
        <v>0</v>
      </c>
      <c r="J213" s="59">
        <f t="shared" si="212"/>
        <v>0</v>
      </c>
      <c r="K213" s="59">
        <f t="shared" si="212"/>
        <v>0</v>
      </c>
      <c r="L213" s="59">
        <f t="shared" si="204"/>
        <v>0</v>
      </c>
      <c r="M213" s="59">
        <f>+M214</f>
        <v>421921519786</v>
      </c>
      <c r="N213" s="323">
        <f t="shared" si="201"/>
        <v>5.2878946917950906E-2</v>
      </c>
      <c r="O213" s="59">
        <f t="shared" ref="O213:X215" si="213">+O214</f>
        <v>0</v>
      </c>
      <c r="P213" s="59">
        <f t="shared" si="213"/>
        <v>421921519786</v>
      </c>
      <c r="Q213" s="59">
        <f t="shared" si="213"/>
        <v>0</v>
      </c>
      <c r="R213" s="59">
        <f t="shared" si="213"/>
        <v>421921519786</v>
      </c>
      <c r="S213" s="59">
        <f t="shared" si="213"/>
        <v>0</v>
      </c>
      <c r="T213" s="59">
        <f t="shared" si="213"/>
        <v>0</v>
      </c>
      <c r="U213" s="59">
        <f t="shared" si="213"/>
        <v>112290365804</v>
      </c>
      <c r="V213" s="59">
        <f t="shared" si="213"/>
        <v>309631153982</v>
      </c>
      <c r="W213" s="59">
        <f t="shared" si="213"/>
        <v>112290365804</v>
      </c>
      <c r="X213" s="59">
        <f t="shared" si="213"/>
        <v>0</v>
      </c>
      <c r="Y213" s="176">
        <f t="shared" si="207"/>
        <v>1</v>
      </c>
      <c r="Z213" s="176">
        <f t="shared" si="208"/>
        <v>0.26614040891053398</v>
      </c>
      <c r="AA213" s="176">
        <f t="shared" si="209"/>
        <v>0.26614040891053398</v>
      </c>
      <c r="AB213" s="176">
        <f t="shared" si="193"/>
        <v>0.26614040891053398</v>
      </c>
      <c r="AC213" s="177">
        <f t="shared" si="203"/>
        <v>1</v>
      </c>
    </row>
    <row r="214" spans="1:29" ht="78" customHeight="1" x14ac:dyDescent="0.25">
      <c r="A214" s="113" t="s">
        <v>547</v>
      </c>
      <c r="B214" s="32" t="s">
        <v>37</v>
      </c>
      <c r="C214" s="32">
        <v>10</v>
      </c>
      <c r="D214" s="32" t="s">
        <v>38</v>
      </c>
      <c r="E214" s="39" t="s">
        <v>257</v>
      </c>
      <c r="F214" s="59">
        <f t="shared" si="212"/>
        <v>421921519786</v>
      </c>
      <c r="G214" s="59">
        <f t="shared" si="212"/>
        <v>0</v>
      </c>
      <c r="H214" s="59">
        <f t="shared" si="212"/>
        <v>0</v>
      </c>
      <c r="I214" s="59">
        <f t="shared" si="212"/>
        <v>0</v>
      </c>
      <c r="J214" s="59">
        <f t="shared" si="212"/>
        <v>0</v>
      </c>
      <c r="K214" s="59">
        <f t="shared" si="212"/>
        <v>0</v>
      </c>
      <c r="L214" s="59">
        <f t="shared" si="204"/>
        <v>0</v>
      </c>
      <c r="M214" s="59">
        <f>+M215</f>
        <v>421921519786</v>
      </c>
      <c r="N214" s="323">
        <f t="shared" si="201"/>
        <v>5.2878946917950906E-2</v>
      </c>
      <c r="O214" s="59">
        <f t="shared" si="213"/>
        <v>0</v>
      </c>
      <c r="P214" s="59">
        <f t="shared" si="213"/>
        <v>421921519786</v>
      </c>
      <c r="Q214" s="59">
        <f t="shared" si="213"/>
        <v>0</v>
      </c>
      <c r="R214" s="59">
        <f t="shared" si="213"/>
        <v>421921519786</v>
      </c>
      <c r="S214" s="59">
        <f t="shared" si="213"/>
        <v>0</v>
      </c>
      <c r="T214" s="59">
        <f t="shared" si="213"/>
        <v>0</v>
      </c>
      <c r="U214" s="59">
        <f t="shared" si="213"/>
        <v>112290365804</v>
      </c>
      <c r="V214" s="59">
        <f t="shared" si="213"/>
        <v>309631153982</v>
      </c>
      <c r="W214" s="59">
        <f t="shared" si="213"/>
        <v>112290365804</v>
      </c>
      <c r="X214" s="59">
        <f t="shared" si="213"/>
        <v>0</v>
      </c>
      <c r="Y214" s="176">
        <f t="shared" si="207"/>
        <v>1</v>
      </c>
      <c r="Z214" s="176">
        <f t="shared" si="208"/>
        <v>0.26614040891053398</v>
      </c>
      <c r="AA214" s="176">
        <f t="shared" si="209"/>
        <v>0.26614040891053398</v>
      </c>
      <c r="AB214" s="176">
        <f t="shared" si="193"/>
        <v>0.26614040891053398</v>
      </c>
      <c r="AC214" s="177">
        <f t="shared" si="203"/>
        <v>1</v>
      </c>
    </row>
    <row r="215" spans="1:29" ht="42" customHeight="1" x14ac:dyDescent="0.25">
      <c r="A215" s="113" t="s">
        <v>548</v>
      </c>
      <c r="B215" s="32" t="s">
        <v>37</v>
      </c>
      <c r="C215" s="32">
        <v>10</v>
      </c>
      <c r="D215" s="32" t="s">
        <v>38</v>
      </c>
      <c r="E215" s="39" t="s">
        <v>455</v>
      </c>
      <c r="F215" s="59">
        <f t="shared" si="212"/>
        <v>421921519786</v>
      </c>
      <c r="G215" s="59">
        <f t="shared" si="212"/>
        <v>0</v>
      </c>
      <c r="H215" s="59">
        <f t="shared" si="212"/>
        <v>0</v>
      </c>
      <c r="I215" s="59">
        <f t="shared" si="212"/>
        <v>0</v>
      </c>
      <c r="J215" s="59">
        <f t="shared" si="212"/>
        <v>0</v>
      </c>
      <c r="K215" s="59">
        <f t="shared" si="212"/>
        <v>0</v>
      </c>
      <c r="L215" s="59">
        <f t="shared" si="204"/>
        <v>0</v>
      </c>
      <c r="M215" s="59">
        <f>+M216</f>
        <v>421921519786</v>
      </c>
      <c r="N215" s="323">
        <f t="shared" si="201"/>
        <v>5.2878946917950906E-2</v>
      </c>
      <c r="O215" s="59">
        <f t="shared" si="213"/>
        <v>0</v>
      </c>
      <c r="P215" s="59">
        <f t="shared" si="213"/>
        <v>421921519786</v>
      </c>
      <c r="Q215" s="59">
        <f t="shared" si="213"/>
        <v>0</v>
      </c>
      <c r="R215" s="59">
        <f t="shared" si="213"/>
        <v>421921519786</v>
      </c>
      <c r="S215" s="59">
        <f t="shared" si="213"/>
        <v>0</v>
      </c>
      <c r="T215" s="59">
        <f t="shared" si="213"/>
        <v>0</v>
      </c>
      <c r="U215" s="59">
        <f t="shared" si="213"/>
        <v>112290365804</v>
      </c>
      <c r="V215" s="59">
        <f t="shared" si="213"/>
        <v>309631153982</v>
      </c>
      <c r="W215" s="59">
        <f t="shared" si="213"/>
        <v>112290365804</v>
      </c>
      <c r="X215" s="59">
        <f t="shared" si="213"/>
        <v>0</v>
      </c>
      <c r="Y215" s="176">
        <f t="shared" si="207"/>
        <v>1</v>
      </c>
      <c r="Z215" s="176">
        <f t="shared" si="208"/>
        <v>0.26614040891053398</v>
      </c>
      <c r="AA215" s="176">
        <f t="shared" si="209"/>
        <v>0.26614040891053398</v>
      </c>
      <c r="AB215" s="176">
        <f t="shared" si="193"/>
        <v>0.26614040891053398</v>
      </c>
      <c r="AC215" s="177">
        <f t="shared" si="203"/>
        <v>1</v>
      </c>
    </row>
    <row r="216" spans="1:29" ht="42" customHeight="1" x14ac:dyDescent="0.25">
      <c r="A216" s="114" t="s">
        <v>549</v>
      </c>
      <c r="B216" s="43" t="s">
        <v>37</v>
      </c>
      <c r="C216" s="43">
        <v>10</v>
      </c>
      <c r="D216" s="43" t="s">
        <v>38</v>
      </c>
      <c r="E216" s="44" t="s">
        <v>268</v>
      </c>
      <c r="F216" s="45">
        <v>421921519786</v>
      </c>
      <c r="G216" s="45">
        <v>0</v>
      </c>
      <c r="H216" s="45">
        <v>0</v>
      </c>
      <c r="I216" s="45">
        <v>0</v>
      </c>
      <c r="J216" s="45">
        <v>0</v>
      </c>
      <c r="K216" s="45">
        <v>0</v>
      </c>
      <c r="L216" s="45">
        <f t="shared" si="204"/>
        <v>0</v>
      </c>
      <c r="M216" s="46">
        <f>+F216+L216</f>
        <v>421921519786</v>
      </c>
      <c r="N216" s="86">
        <f t="shared" si="201"/>
        <v>5.2878946917950906E-2</v>
      </c>
      <c r="O216" s="45">
        <v>0</v>
      </c>
      <c r="P216" s="45">
        <v>421921519786</v>
      </c>
      <c r="Q216" s="45">
        <f>M216-P216</f>
        <v>0</v>
      </c>
      <c r="R216" s="45">
        <v>421921519786</v>
      </c>
      <c r="S216" s="45">
        <f>+M216-R216</f>
        <v>0</v>
      </c>
      <c r="T216" s="45">
        <f>P216-R216</f>
        <v>0</v>
      </c>
      <c r="U216" s="45">
        <v>112290365804</v>
      </c>
      <c r="V216" s="45">
        <f>+R216-U216</f>
        <v>309631153982</v>
      </c>
      <c r="W216" s="45">
        <v>112290365804</v>
      </c>
      <c r="X216" s="48">
        <f>+U216-W216</f>
        <v>0</v>
      </c>
      <c r="Y216" s="54">
        <f t="shared" si="207"/>
        <v>1</v>
      </c>
      <c r="Z216" s="54">
        <f t="shared" si="208"/>
        <v>0.26614040891053398</v>
      </c>
      <c r="AA216" s="54">
        <f t="shared" si="209"/>
        <v>0.26614040891053398</v>
      </c>
      <c r="AB216" s="54">
        <f t="shared" si="193"/>
        <v>0.26614040891053398</v>
      </c>
      <c r="AC216" s="178">
        <f t="shared" si="203"/>
        <v>1</v>
      </c>
    </row>
    <row r="217" spans="1:29" ht="75.75" customHeight="1" x14ac:dyDescent="0.25">
      <c r="A217" s="113" t="s">
        <v>550</v>
      </c>
      <c r="B217" s="32" t="s">
        <v>37</v>
      </c>
      <c r="C217" s="32">
        <v>10</v>
      </c>
      <c r="D217" s="32" t="s">
        <v>38</v>
      </c>
      <c r="E217" s="39" t="s">
        <v>551</v>
      </c>
      <c r="F217" s="59">
        <f t="shared" ref="F217:K219" si="214">+F218</f>
        <v>61846862223</v>
      </c>
      <c r="G217" s="59">
        <f t="shared" si="214"/>
        <v>0</v>
      </c>
      <c r="H217" s="59">
        <f t="shared" si="214"/>
        <v>0</v>
      </c>
      <c r="I217" s="59">
        <f t="shared" si="214"/>
        <v>0</v>
      </c>
      <c r="J217" s="59">
        <f t="shared" si="214"/>
        <v>0</v>
      </c>
      <c r="K217" s="59">
        <f t="shared" si="214"/>
        <v>0</v>
      </c>
      <c r="L217" s="59">
        <f t="shared" si="204"/>
        <v>0</v>
      </c>
      <c r="M217" s="59">
        <f>+M218</f>
        <v>61846862223</v>
      </c>
      <c r="N217" s="323">
        <f t="shared" si="201"/>
        <v>7.7511972989445909E-3</v>
      </c>
      <c r="O217" s="59">
        <f t="shared" ref="O217:X219" si="215">+O218</f>
        <v>0</v>
      </c>
      <c r="P217" s="59">
        <f t="shared" si="215"/>
        <v>61846862223</v>
      </c>
      <c r="Q217" s="59">
        <f t="shared" si="215"/>
        <v>0</v>
      </c>
      <c r="R217" s="59">
        <f t="shared" si="215"/>
        <v>61846862223</v>
      </c>
      <c r="S217" s="59">
        <f t="shared" si="215"/>
        <v>0</v>
      </c>
      <c r="T217" s="59">
        <f t="shared" si="215"/>
        <v>0</v>
      </c>
      <c r="U217" s="59">
        <f t="shared" si="215"/>
        <v>14484696692</v>
      </c>
      <c r="V217" s="59">
        <f t="shared" si="215"/>
        <v>47362165531</v>
      </c>
      <c r="W217" s="59">
        <f t="shared" si="215"/>
        <v>14484696692</v>
      </c>
      <c r="X217" s="59">
        <f t="shared" si="215"/>
        <v>0</v>
      </c>
      <c r="Y217" s="176">
        <f t="shared" si="207"/>
        <v>1</v>
      </c>
      <c r="Z217" s="176">
        <f t="shared" si="208"/>
        <v>0.2342026122485053</v>
      </c>
      <c r="AA217" s="176">
        <f t="shared" si="209"/>
        <v>0.2342026122485053</v>
      </c>
      <c r="AB217" s="176">
        <f t="shared" si="193"/>
        <v>0.2342026122485053</v>
      </c>
      <c r="AC217" s="177">
        <f t="shared" si="203"/>
        <v>1</v>
      </c>
    </row>
    <row r="218" spans="1:29" ht="75" customHeight="1" x14ac:dyDescent="0.25">
      <c r="A218" s="113" t="s">
        <v>552</v>
      </c>
      <c r="B218" s="32" t="s">
        <v>37</v>
      </c>
      <c r="C218" s="32">
        <v>10</v>
      </c>
      <c r="D218" s="32" t="s">
        <v>38</v>
      </c>
      <c r="E218" s="39" t="s">
        <v>257</v>
      </c>
      <c r="F218" s="59">
        <f t="shared" si="214"/>
        <v>61846862223</v>
      </c>
      <c r="G218" s="59">
        <f t="shared" si="214"/>
        <v>0</v>
      </c>
      <c r="H218" s="59">
        <f t="shared" si="214"/>
        <v>0</v>
      </c>
      <c r="I218" s="59">
        <f t="shared" si="214"/>
        <v>0</v>
      </c>
      <c r="J218" s="59">
        <f t="shared" si="214"/>
        <v>0</v>
      </c>
      <c r="K218" s="59">
        <f t="shared" si="214"/>
        <v>0</v>
      </c>
      <c r="L218" s="59">
        <f t="shared" si="204"/>
        <v>0</v>
      </c>
      <c r="M218" s="59">
        <f>+M219</f>
        <v>61846862223</v>
      </c>
      <c r="N218" s="323">
        <f t="shared" si="201"/>
        <v>7.7511972989445909E-3</v>
      </c>
      <c r="O218" s="59">
        <f t="shared" si="215"/>
        <v>0</v>
      </c>
      <c r="P218" s="59">
        <f t="shared" si="215"/>
        <v>61846862223</v>
      </c>
      <c r="Q218" s="59">
        <f t="shared" si="215"/>
        <v>0</v>
      </c>
      <c r="R218" s="59">
        <f t="shared" si="215"/>
        <v>61846862223</v>
      </c>
      <c r="S218" s="59">
        <f t="shared" si="215"/>
        <v>0</v>
      </c>
      <c r="T218" s="59">
        <f t="shared" si="215"/>
        <v>0</v>
      </c>
      <c r="U218" s="59">
        <f t="shared" si="215"/>
        <v>14484696692</v>
      </c>
      <c r="V218" s="59">
        <f t="shared" si="215"/>
        <v>47362165531</v>
      </c>
      <c r="W218" s="59">
        <f t="shared" si="215"/>
        <v>14484696692</v>
      </c>
      <c r="X218" s="59">
        <f t="shared" si="215"/>
        <v>0</v>
      </c>
      <c r="Y218" s="176">
        <f t="shared" si="207"/>
        <v>1</v>
      </c>
      <c r="Z218" s="176">
        <f t="shared" si="208"/>
        <v>0.2342026122485053</v>
      </c>
      <c r="AA218" s="176">
        <f t="shared" si="209"/>
        <v>0.2342026122485053</v>
      </c>
      <c r="AB218" s="176">
        <f t="shared" si="193"/>
        <v>0.2342026122485053</v>
      </c>
      <c r="AC218" s="177">
        <f t="shared" si="203"/>
        <v>1</v>
      </c>
    </row>
    <row r="219" spans="1:29" ht="42" customHeight="1" x14ac:dyDescent="0.25">
      <c r="A219" s="113" t="s">
        <v>553</v>
      </c>
      <c r="B219" s="32" t="s">
        <v>37</v>
      </c>
      <c r="C219" s="32">
        <v>10</v>
      </c>
      <c r="D219" s="32" t="s">
        <v>38</v>
      </c>
      <c r="E219" s="39" t="s">
        <v>455</v>
      </c>
      <c r="F219" s="59">
        <f t="shared" si="214"/>
        <v>61846862223</v>
      </c>
      <c r="G219" s="59">
        <f t="shared" si="214"/>
        <v>0</v>
      </c>
      <c r="H219" s="59">
        <f t="shared" si="214"/>
        <v>0</v>
      </c>
      <c r="I219" s="59">
        <f t="shared" si="214"/>
        <v>0</v>
      </c>
      <c r="J219" s="59">
        <f t="shared" si="214"/>
        <v>0</v>
      </c>
      <c r="K219" s="59">
        <f t="shared" si="214"/>
        <v>0</v>
      </c>
      <c r="L219" s="59">
        <f t="shared" si="204"/>
        <v>0</v>
      </c>
      <c r="M219" s="59">
        <f>+M220</f>
        <v>61846862223</v>
      </c>
      <c r="N219" s="323">
        <f t="shared" si="201"/>
        <v>7.7511972989445909E-3</v>
      </c>
      <c r="O219" s="59">
        <f t="shared" si="215"/>
        <v>0</v>
      </c>
      <c r="P219" s="59">
        <f t="shared" si="215"/>
        <v>61846862223</v>
      </c>
      <c r="Q219" s="59">
        <f t="shared" si="215"/>
        <v>0</v>
      </c>
      <c r="R219" s="59">
        <f t="shared" si="215"/>
        <v>61846862223</v>
      </c>
      <c r="S219" s="59">
        <f t="shared" si="215"/>
        <v>0</v>
      </c>
      <c r="T219" s="59">
        <f t="shared" si="215"/>
        <v>0</v>
      </c>
      <c r="U219" s="59">
        <f t="shared" si="215"/>
        <v>14484696692</v>
      </c>
      <c r="V219" s="59">
        <f t="shared" si="215"/>
        <v>47362165531</v>
      </c>
      <c r="W219" s="59">
        <f t="shared" si="215"/>
        <v>14484696692</v>
      </c>
      <c r="X219" s="59">
        <f t="shared" si="215"/>
        <v>0</v>
      </c>
      <c r="Y219" s="176">
        <f t="shared" si="207"/>
        <v>1</v>
      </c>
      <c r="Z219" s="176">
        <f t="shared" si="208"/>
        <v>0.2342026122485053</v>
      </c>
      <c r="AA219" s="176">
        <f t="shared" si="209"/>
        <v>0.2342026122485053</v>
      </c>
      <c r="AB219" s="176">
        <f t="shared" si="193"/>
        <v>0.2342026122485053</v>
      </c>
      <c r="AC219" s="177">
        <f t="shared" si="203"/>
        <v>1</v>
      </c>
    </row>
    <row r="220" spans="1:29" ht="42" customHeight="1" x14ac:dyDescent="0.25">
      <c r="A220" s="114" t="s">
        <v>554</v>
      </c>
      <c r="B220" s="43" t="s">
        <v>37</v>
      </c>
      <c r="C220" s="43">
        <v>10</v>
      </c>
      <c r="D220" s="43" t="s">
        <v>38</v>
      </c>
      <c r="E220" s="44" t="s">
        <v>268</v>
      </c>
      <c r="F220" s="45">
        <v>61846862223</v>
      </c>
      <c r="G220" s="45">
        <v>0</v>
      </c>
      <c r="H220" s="45">
        <v>0</v>
      </c>
      <c r="I220" s="45">
        <v>0</v>
      </c>
      <c r="J220" s="45">
        <v>0</v>
      </c>
      <c r="K220" s="45">
        <v>0</v>
      </c>
      <c r="L220" s="45">
        <f t="shared" si="204"/>
        <v>0</v>
      </c>
      <c r="M220" s="46">
        <f>+F220+L220</f>
        <v>61846862223</v>
      </c>
      <c r="N220" s="86">
        <f t="shared" si="201"/>
        <v>7.7511972989445909E-3</v>
      </c>
      <c r="O220" s="45">
        <v>0</v>
      </c>
      <c r="P220" s="45">
        <v>61846862223</v>
      </c>
      <c r="Q220" s="45">
        <f>M220-P220</f>
        <v>0</v>
      </c>
      <c r="R220" s="45">
        <v>61846862223</v>
      </c>
      <c r="S220" s="45">
        <f>+M220-R220</f>
        <v>0</v>
      </c>
      <c r="T220" s="45">
        <f>P220-R220</f>
        <v>0</v>
      </c>
      <c r="U220" s="45">
        <v>14484696692</v>
      </c>
      <c r="V220" s="45">
        <f>+R220-U220</f>
        <v>47362165531</v>
      </c>
      <c r="W220" s="45">
        <v>14484696692</v>
      </c>
      <c r="X220" s="48">
        <f>+U220-W220</f>
        <v>0</v>
      </c>
      <c r="Y220" s="54">
        <f t="shared" si="207"/>
        <v>1</v>
      </c>
      <c r="Z220" s="54">
        <f t="shared" si="208"/>
        <v>0.2342026122485053</v>
      </c>
      <c r="AA220" s="54">
        <f t="shared" si="209"/>
        <v>0.2342026122485053</v>
      </c>
      <c r="AB220" s="54">
        <f t="shared" si="193"/>
        <v>0.2342026122485053</v>
      </c>
      <c r="AC220" s="178">
        <f t="shared" si="203"/>
        <v>1</v>
      </c>
    </row>
    <row r="221" spans="1:29" ht="74.25" customHeight="1" x14ac:dyDescent="0.25">
      <c r="A221" s="199" t="s">
        <v>555</v>
      </c>
      <c r="B221" s="135" t="s">
        <v>37</v>
      </c>
      <c r="C221" s="32">
        <v>10</v>
      </c>
      <c r="D221" s="32" t="s">
        <v>38</v>
      </c>
      <c r="E221" s="72" t="s">
        <v>556</v>
      </c>
      <c r="F221" s="60">
        <f t="shared" ref="F221:H223" si="216">+F222</f>
        <v>2576582587</v>
      </c>
      <c r="G221" s="60">
        <f t="shared" si="216"/>
        <v>2156582587</v>
      </c>
      <c r="H221" s="60">
        <f t="shared" si="216"/>
        <v>2238413992</v>
      </c>
      <c r="I221" s="60">
        <v>81831405</v>
      </c>
      <c r="J221" s="60">
        <f t="shared" ref="J221:K223" si="217">+J222</f>
        <v>0</v>
      </c>
      <c r="K221" s="59">
        <f t="shared" si="217"/>
        <v>0</v>
      </c>
      <c r="L221" s="59">
        <f t="shared" si="204"/>
        <v>-163662810</v>
      </c>
      <c r="M221" s="59">
        <f>+M222</f>
        <v>2494751182</v>
      </c>
      <c r="N221" s="323">
        <f t="shared" si="201"/>
        <v>3.1266434429176175E-4</v>
      </c>
      <c r="O221" s="60">
        <f t="shared" ref="O221:X223" si="218">+O222</f>
        <v>0</v>
      </c>
      <c r="P221" s="60">
        <f t="shared" si="218"/>
        <v>2494751181.96</v>
      </c>
      <c r="Q221" s="59">
        <f t="shared" si="218"/>
        <v>3.9999961853027344E-2</v>
      </c>
      <c r="R221" s="59">
        <f t="shared" si="218"/>
        <v>196108039.84</v>
      </c>
      <c r="S221" s="59">
        <f t="shared" si="218"/>
        <v>2298643142.1599998</v>
      </c>
      <c r="T221" s="59">
        <f t="shared" si="218"/>
        <v>2298643142.1199999</v>
      </c>
      <c r="U221" s="59">
        <f t="shared" si="218"/>
        <v>196108039.84</v>
      </c>
      <c r="V221" s="59">
        <f t="shared" si="218"/>
        <v>0</v>
      </c>
      <c r="W221" s="59">
        <f t="shared" si="218"/>
        <v>196108039.84</v>
      </c>
      <c r="X221" s="59">
        <f t="shared" si="218"/>
        <v>0</v>
      </c>
      <c r="Y221" s="183">
        <f t="shared" si="207"/>
        <v>7.8608256107842986E-2</v>
      </c>
      <c r="Z221" s="183">
        <f t="shared" si="208"/>
        <v>7.8608256107842986E-2</v>
      </c>
      <c r="AA221" s="183">
        <f t="shared" si="209"/>
        <v>7.8608256107842986E-2</v>
      </c>
      <c r="AB221" s="183">
        <f t="shared" si="193"/>
        <v>1</v>
      </c>
      <c r="AC221" s="177">
        <f t="shared" si="203"/>
        <v>1</v>
      </c>
    </row>
    <row r="222" spans="1:29" ht="81.75" customHeight="1" x14ac:dyDescent="0.25">
      <c r="A222" s="199" t="s">
        <v>557</v>
      </c>
      <c r="B222" s="135" t="s">
        <v>37</v>
      </c>
      <c r="C222" s="32">
        <v>10</v>
      </c>
      <c r="D222" s="32" t="s">
        <v>38</v>
      </c>
      <c r="E222" s="39" t="s">
        <v>257</v>
      </c>
      <c r="F222" s="60">
        <f t="shared" si="216"/>
        <v>2576582587</v>
      </c>
      <c r="G222" s="60">
        <f t="shared" si="216"/>
        <v>2156582587</v>
      </c>
      <c r="H222" s="60">
        <f t="shared" si="216"/>
        <v>2238413992</v>
      </c>
      <c r="I222" s="60">
        <v>81831405</v>
      </c>
      <c r="J222" s="60">
        <f t="shared" si="217"/>
        <v>0</v>
      </c>
      <c r="K222" s="59">
        <f t="shared" si="217"/>
        <v>0</v>
      </c>
      <c r="L222" s="59">
        <f t="shared" si="204"/>
        <v>-163662810</v>
      </c>
      <c r="M222" s="59">
        <f>+M223</f>
        <v>2494751182</v>
      </c>
      <c r="N222" s="323">
        <f t="shared" si="201"/>
        <v>3.1266434429176175E-4</v>
      </c>
      <c r="O222" s="60">
        <f t="shared" si="218"/>
        <v>0</v>
      </c>
      <c r="P222" s="60">
        <f t="shared" si="218"/>
        <v>2494751181.96</v>
      </c>
      <c r="Q222" s="59">
        <f t="shared" si="218"/>
        <v>3.9999961853027344E-2</v>
      </c>
      <c r="R222" s="59">
        <f t="shared" si="218"/>
        <v>196108039.84</v>
      </c>
      <c r="S222" s="59">
        <f t="shared" si="218"/>
        <v>2298643142.1599998</v>
      </c>
      <c r="T222" s="59">
        <f t="shared" si="218"/>
        <v>2298643142.1199999</v>
      </c>
      <c r="U222" s="59">
        <f t="shared" si="218"/>
        <v>196108039.84</v>
      </c>
      <c r="V222" s="59">
        <f t="shared" si="218"/>
        <v>0</v>
      </c>
      <c r="W222" s="59">
        <f t="shared" si="218"/>
        <v>196108039.84</v>
      </c>
      <c r="X222" s="59">
        <f t="shared" si="218"/>
        <v>0</v>
      </c>
      <c r="Y222" s="183">
        <f t="shared" si="207"/>
        <v>7.8608256107842986E-2</v>
      </c>
      <c r="Z222" s="183">
        <f t="shared" si="208"/>
        <v>7.8608256107842986E-2</v>
      </c>
      <c r="AA222" s="183">
        <f t="shared" si="209"/>
        <v>7.8608256107842986E-2</v>
      </c>
      <c r="AB222" s="183">
        <f t="shared" si="193"/>
        <v>1</v>
      </c>
      <c r="AC222" s="177">
        <f t="shared" si="203"/>
        <v>1</v>
      </c>
    </row>
    <row r="223" spans="1:29" ht="41.25" customHeight="1" x14ac:dyDescent="0.25">
      <c r="A223" s="199" t="s">
        <v>558</v>
      </c>
      <c r="B223" s="135" t="s">
        <v>37</v>
      </c>
      <c r="C223" s="32">
        <v>10</v>
      </c>
      <c r="D223" s="32" t="s">
        <v>38</v>
      </c>
      <c r="E223" s="72" t="s">
        <v>455</v>
      </c>
      <c r="F223" s="60">
        <f t="shared" si="216"/>
        <v>2576582587</v>
      </c>
      <c r="G223" s="60">
        <f t="shared" si="216"/>
        <v>2156582587</v>
      </c>
      <c r="H223" s="60">
        <f t="shared" si="216"/>
        <v>2238413992</v>
      </c>
      <c r="I223" s="60">
        <f>+I224</f>
        <v>0</v>
      </c>
      <c r="J223" s="60">
        <f t="shared" si="217"/>
        <v>0</v>
      </c>
      <c r="K223" s="59">
        <f t="shared" si="217"/>
        <v>0</v>
      </c>
      <c r="L223" s="59">
        <f t="shared" si="204"/>
        <v>-81831405</v>
      </c>
      <c r="M223" s="59">
        <f>+M224</f>
        <v>2494751182</v>
      </c>
      <c r="N223" s="323">
        <f t="shared" si="201"/>
        <v>3.1266434429176175E-4</v>
      </c>
      <c r="O223" s="60">
        <f t="shared" si="218"/>
        <v>0</v>
      </c>
      <c r="P223" s="60">
        <f t="shared" si="218"/>
        <v>2494751181.96</v>
      </c>
      <c r="Q223" s="59">
        <f t="shared" si="218"/>
        <v>3.9999961853027344E-2</v>
      </c>
      <c r="R223" s="59">
        <f t="shared" si="218"/>
        <v>196108039.84</v>
      </c>
      <c r="S223" s="59">
        <f t="shared" si="218"/>
        <v>2298643142.1599998</v>
      </c>
      <c r="T223" s="59">
        <f t="shared" si="218"/>
        <v>2298643142.1199999</v>
      </c>
      <c r="U223" s="59">
        <f t="shared" si="218"/>
        <v>196108039.84</v>
      </c>
      <c r="V223" s="59">
        <f t="shared" si="218"/>
        <v>0</v>
      </c>
      <c r="W223" s="59">
        <f t="shared" si="218"/>
        <v>196108039.84</v>
      </c>
      <c r="X223" s="59">
        <f t="shared" si="218"/>
        <v>0</v>
      </c>
      <c r="Y223" s="183">
        <f t="shared" si="207"/>
        <v>7.8608256107842986E-2</v>
      </c>
      <c r="Z223" s="183">
        <f t="shared" si="208"/>
        <v>7.8608256107842986E-2</v>
      </c>
      <c r="AA223" s="183">
        <f t="shared" si="209"/>
        <v>7.8608256107842986E-2</v>
      </c>
      <c r="AB223" s="183">
        <f t="shared" si="193"/>
        <v>1</v>
      </c>
      <c r="AC223" s="177">
        <f t="shared" si="203"/>
        <v>1</v>
      </c>
    </row>
    <row r="224" spans="1:29" ht="42" customHeight="1" x14ac:dyDescent="0.25">
      <c r="A224" s="202" t="s">
        <v>559</v>
      </c>
      <c r="B224" s="148" t="s">
        <v>37</v>
      </c>
      <c r="C224" s="43">
        <v>10</v>
      </c>
      <c r="D224" s="43" t="s">
        <v>38</v>
      </c>
      <c r="E224" s="44" t="s">
        <v>268</v>
      </c>
      <c r="F224" s="45">
        <v>2576582587</v>
      </c>
      <c r="G224" s="45">
        <v>2156582587</v>
      </c>
      <c r="H224" s="45">
        <v>2238413992</v>
      </c>
      <c r="I224" s="45">
        <v>0</v>
      </c>
      <c r="J224" s="45">
        <v>0</v>
      </c>
      <c r="K224" s="45">
        <v>0</v>
      </c>
      <c r="L224" s="45">
        <f t="shared" si="204"/>
        <v>-81831405</v>
      </c>
      <c r="M224" s="46">
        <f>+F224+L224</f>
        <v>2494751182</v>
      </c>
      <c r="N224" s="47">
        <f t="shared" si="201"/>
        <v>3.1266434429176175E-4</v>
      </c>
      <c r="O224" s="45">
        <v>0</v>
      </c>
      <c r="P224" s="45">
        <v>2494751181.96</v>
      </c>
      <c r="Q224" s="45">
        <f>M224-P224</f>
        <v>3.9999961853027344E-2</v>
      </c>
      <c r="R224" s="45">
        <v>196108039.84</v>
      </c>
      <c r="S224" s="45">
        <f>+M224-R224</f>
        <v>2298643142.1599998</v>
      </c>
      <c r="T224" s="45">
        <f>P224-R224</f>
        <v>2298643142.1199999</v>
      </c>
      <c r="U224" s="45">
        <v>196108039.84</v>
      </c>
      <c r="V224" s="45">
        <f>+R224-U224</f>
        <v>0</v>
      </c>
      <c r="W224" s="45">
        <v>196108039.84</v>
      </c>
      <c r="X224" s="48">
        <f>+U224-W224</f>
        <v>0</v>
      </c>
      <c r="Y224" s="182">
        <f t="shared" si="207"/>
        <v>7.8608256107842986E-2</v>
      </c>
      <c r="Z224" s="182">
        <f t="shared" si="208"/>
        <v>7.8608256107842986E-2</v>
      </c>
      <c r="AA224" s="182">
        <f t="shared" si="209"/>
        <v>7.8608256107842986E-2</v>
      </c>
      <c r="AB224" s="182">
        <f t="shared" si="193"/>
        <v>1</v>
      </c>
      <c r="AC224" s="178">
        <f t="shared" si="203"/>
        <v>1</v>
      </c>
    </row>
    <row r="225" spans="1:29" ht="90" customHeight="1" x14ac:dyDescent="0.25">
      <c r="A225" s="199" t="s">
        <v>561</v>
      </c>
      <c r="B225" s="135" t="s">
        <v>37</v>
      </c>
      <c r="C225" s="32">
        <v>10</v>
      </c>
      <c r="D225" s="32" t="s">
        <v>38</v>
      </c>
      <c r="E225" s="72" t="s">
        <v>562</v>
      </c>
      <c r="F225" s="60">
        <f t="shared" ref="F225:K227" si="219">+F226</f>
        <v>340140614334</v>
      </c>
      <c r="G225" s="60">
        <f t="shared" si="219"/>
        <v>340140614334</v>
      </c>
      <c r="H225" s="60">
        <f t="shared" si="219"/>
        <v>340140614334</v>
      </c>
      <c r="I225" s="60">
        <f t="shared" si="219"/>
        <v>0</v>
      </c>
      <c r="J225" s="60">
        <f t="shared" si="219"/>
        <v>0</v>
      </c>
      <c r="K225" s="59">
        <f t="shared" si="219"/>
        <v>0</v>
      </c>
      <c r="L225" s="59">
        <f t="shared" si="204"/>
        <v>0</v>
      </c>
      <c r="M225" s="59">
        <f>+M226</f>
        <v>340140614334</v>
      </c>
      <c r="N225" s="323">
        <f t="shared" si="201"/>
        <v>4.2629438524798391E-2</v>
      </c>
      <c r="O225" s="60">
        <f t="shared" ref="O225:X227" si="220">+O226</f>
        <v>0</v>
      </c>
      <c r="P225" s="60">
        <f t="shared" si="220"/>
        <v>340140614334</v>
      </c>
      <c r="Q225" s="59">
        <f t="shared" si="220"/>
        <v>0</v>
      </c>
      <c r="R225" s="59">
        <f t="shared" si="220"/>
        <v>340140614334</v>
      </c>
      <c r="S225" s="59">
        <f t="shared" si="220"/>
        <v>0</v>
      </c>
      <c r="T225" s="59">
        <f t="shared" si="220"/>
        <v>0</v>
      </c>
      <c r="U225" s="59">
        <f t="shared" si="220"/>
        <v>34020083601</v>
      </c>
      <c r="V225" s="59">
        <f t="shared" si="220"/>
        <v>306120530733</v>
      </c>
      <c r="W225" s="59">
        <f t="shared" si="220"/>
        <v>34020083601</v>
      </c>
      <c r="X225" s="59">
        <f t="shared" si="220"/>
        <v>0</v>
      </c>
      <c r="Y225" s="176">
        <f t="shared" si="207"/>
        <v>1</v>
      </c>
      <c r="Z225" s="176">
        <f t="shared" si="208"/>
        <v>0.10001770493538913</v>
      </c>
      <c r="AA225" s="176">
        <f t="shared" si="209"/>
        <v>0.10001770493538913</v>
      </c>
      <c r="AB225" s="176">
        <f t="shared" si="193"/>
        <v>0.10001770493538913</v>
      </c>
      <c r="AC225" s="177">
        <f t="shared" si="203"/>
        <v>1</v>
      </c>
    </row>
    <row r="226" spans="1:29" ht="84.75" customHeight="1" x14ac:dyDescent="0.25">
      <c r="A226" s="199" t="s">
        <v>563</v>
      </c>
      <c r="B226" s="135" t="s">
        <v>37</v>
      </c>
      <c r="C226" s="32">
        <v>10</v>
      </c>
      <c r="D226" s="32" t="s">
        <v>38</v>
      </c>
      <c r="E226" s="39" t="s">
        <v>257</v>
      </c>
      <c r="F226" s="60">
        <f t="shared" si="219"/>
        <v>340140614334</v>
      </c>
      <c r="G226" s="60">
        <f t="shared" si="219"/>
        <v>340140614334</v>
      </c>
      <c r="H226" s="60">
        <f t="shared" si="219"/>
        <v>340140614334</v>
      </c>
      <c r="I226" s="60">
        <f t="shared" si="219"/>
        <v>0</v>
      </c>
      <c r="J226" s="60">
        <f t="shared" si="219"/>
        <v>0</v>
      </c>
      <c r="K226" s="59">
        <f t="shared" si="219"/>
        <v>0</v>
      </c>
      <c r="L226" s="59">
        <f t="shared" si="204"/>
        <v>0</v>
      </c>
      <c r="M226" s="59">
        <f>+M227</f>
        <v>340140614334</v>
      </c>
      <c r="N226" s="323">
        <f t="shared" si="201"/>
        <v>4.2629438524798391E-2</v>
      </c>
      <c r="O226" s="60">
        <f t="shared" si="220"/>
        <v>0</v>
      </c>
      <c r="P226" s="60">
        <f t="shared" si="220"/>
        <v>340140614334</v>
      </c>
      <c r="Q226" s="59">
        <f t="shared" si="220"/>
        <v>0</v>
      </c>
      <c r="R226" s="59">
        <f t="shared" si="220"/>
        <v>340140614334</v>
      </c>
      <c r="S226" s="59">
        <f t="shared" si="220"/>
        <v>0</v>
      </c>
      <c r="T226" s="59">
        <f t="shared" si="220"/>
        <v>0</v>
      </c>
      <c r="U226" s="59">
        <f t="shared" si="220"/>
        <v>34020083601</v>
      </c>
      <c r="V226" s="59">
        <f t="shared" si="220"/>
        <v>306120530733</v>
      </c>
      <c r="W226" s="59">
        <f t="shared" si="220"/>
        <v>34020083601</v>
      </c>
      <c r="X226" s="59">
        <f t="shared" si="220"/>
        <v>0</v>
      </c>
      <c r="Y226" s="176">
        <f t="shared" si="207"/>
        <v>1</v>
      </c>
      <c r="Z226" s="176">
        <f t="shared" si="208"/>
        <v>0.10001770493538913</v>
      </c>
      <c r="AA226" s="176">
        <f t="shared" si="209"/>
        <v>0.10001770493538913</v>
      </c>
      <c r="AB226" s="176">
        <f t="shared" si="193"/>
        <v>0.10001770493538913</v>
      </c>
      <c r="AC226" s="177">
        <f t="shared" si="203"/>
        <v>1</v>
      </c>
    </row>
    <row r="227" spans="1:29" ht="42" customHeight="1" x14ac:dyDescent="0.25">
      <c r="A227" s="199" t="s">
        <v>564</v>
      </c>
      <c r="B227" s="135" t="s">
        <v>37</v>
      </c>
      <c r="C227" s="32">
        <v>10</v>
      </c>
      <c r="D227" s="32" t="s">
        <v>38</v>
      </c>
      <c r="E227" s="72" t="s">
        <v>455</v>
      </c>
      <c r="F227" s="60">
        <f t="shared" si="219"/>
        <v>340140614334</v>
      </c>
      <c r="G227" s="60">
        <f t="shared" si="219"/>
        <v>340140614334</v>
      </c>
      <c r="H227" s="60">
        <f t="shared" si="219"/>
        <v>340140614334</v>
      </c>
      <c r="I227" s="60">
        <f t="shared" si="219"/>
        <v>0</v>
      </c>
      <c r="J227" s="60">
        <f t="shared" si="219"/>
        <v>0</v>
      </c>
      <c r="K227" s="59">
        <f t="shared" si="219"/>
        <v>0</v>
      </c>
      <c r="L227" s="59">
        <f t="shared" si="204"/>
        <v>0</v>
      </c>
      <c r="M227" s="59">
        <f>+M228</f>
        <v>340140614334</v>
      </c>
      <c r="N227" s="323">
        <f t="shared" si="201"/>
        <v>4.2629438524798391E-2</v>
      </c>
      <c r="O227" s="60">
        <f t="shared" si="220"/>
        <v>0</v>
      </c>
      <c r="P227" s="60">
        <f t="shared" si="220"/>
        <v>340140614334</v>
      </c>
      <c r="Q227" s="59">
        <f t="shared" si="220"/>
        <v>0</v>
      </c>
      <c r="R227" s="59">
        <f t="shared" si="220"/>
        <v>340140614334</v>
      </c>
      <c r="S227" s="59">
        <f t="shared" si="220"/>
        <v>0</v>
      </c>
      <c r="T227" s="59">
        <f t="shared" si="220"/>
        <v>0</v>
      </c>
      <c r="U227" s="59">
        <f t="shared" si="220"/>
        <v>34020083601</v>
      </c>
      <c r="V227" s="59">
        <f t="shared" si="220"/>
        <v>306120530733</v>
      </c>
      <c r="W227" s="59">
        <f t="shared" si="220"/>
        <v>34020083601</v>
      </c>
      <c r="X227" s="59">
        <f t="shared" si="220"/>
        <v>0</v>
      </c>
      <c r="Y227" s="176">
        <f t="shared" si="207"/>
        <v>1</v>
      </c>
      <c r="Z227" s="176">
        <f t="shared" si="208"/>
        <v>0.10001770493538913</v>
      </c>
      <c r="AA227" s="176">
        <f t="shared" si="209"/>
        <v>0.10001770493538913</v>
      </c>
      <c r="AB227" s="176">
        <f t="shared" si="193"/>
        <v>0.10001770493538913</v>
      </c>
      <c r="AC227" s="177">
        <f t="shared" si="203"/>
        <v>1</v>
      </c>
    </row>
    <row r="228" spans="1:29" ht="42" customHeight="1" x14ac:dyDescent="0.25">
      <c r="A228" s="202" t="s">
        <v>565</v>
      </c>
      <c r="B228" s="148" t="s">
        <v>37</v>
      </c>
      <c r="C228" s="43">
        <v>10</v>
      </c>
      <c r="D228" s="43" t="s">
        <v>38</v>
      </c>
      <c r="E228" s="44" t="s">
        <v>268</v>
      </c>
      <c r="F228" s="45">
        <v>340140614334</v>
      </c>
      <c r="G228" s="45">
        <v>340140614334</v>
      </c>
      <c r="H228" s="45">
        <v>340140614334</v>
      </c>
      <c r="I228" s="45">
        <v>0</v>
      </c>
      <c r="J228" s="45">
        <v>0</v>
      </c>
      <c r="K228" s="45">
        <v>0</v>
      </c>
      <c r="L228" s="45">
        <f t="shared" si="204"/>
        <v>0</v>
      </c>
      <c r="M228" s="46">
        <f>+F228+L228</f>
        <v>340140614334</v>
      </c>
      <c r="N228" s="86">
        <f t="shared" si="201"/>
        <v>4.2629438524798391E-2</v>
      </c>
      <c r="O228" s="45">
        <v>0</v>
      </c>
      <c r="P228" s="45">
        <v>340140614334</v>
      </c>
      <c r="Q228" s="45">
        <f>M228-P228</f>
        <v>0</v>
      </c>
      <c r="R228" s="45">
        <v>340140614334</v>
      </c>
      <c r="S228" s="45">
        <f>+M228-R228</f>
        <v>0</v>
      </c>
      <c r="T228" s="45">
        <f>P228-R228</f>
        <v>0</v>
      </c>
      <c r="U228" s="45">
        <v>34020083601</v>
      </c>
      <c r="V228" s="45">
        <f>+R228-U228</f>
        <v>306120530733</v>
      </c>
      <c r="W228" s="45">
        <v>34020083601</v>
      </c>
      <c r="X228" s="48">
        <f>+U228-W228</f>
        <v>0</v>
      </c>
      <c r="Y228" s="54">
        <f t="shared" si="207"/>
        <v>1</v>
      </c>
      <c r="Z228" s="54">
        <f t="shared" si="208"/>
        <v>0.10001770493538913</v>
      </c>
      <c r="AA228" s="54">
        <f t="shared" si="209"/>
        <v>0.10001770493538913</v>
      </c>
      <c r="AB228" s="54">
        <f t="shared" si="193"/>
        <v>0.10001770493538913</v>
      </c>
      <c r="AC228" s="178">
        <f t="shared" si="203"/>
        <v>1</v>
      </c>
    </row>
    <row r="229" spans="1:29" ht="88.5" customHeight="1" x14ac:dyDescent="0.25">
      <c r="A229" s="199" t="s">
        <v>566</v>
      </c>
      <c r="B229" s="135" t="s">
        <v>37</v>
      </c>
      <c r="C229" s="32">
        <v>10</v>
      </c>
      <c r="D229" s="32" t="s">
        <v>38</v>
      </c>
      <c r="E229" s="72" t="s">
        <v>567</v>
      </c>
      <c r="F229" s="60">
        <f t="shared" ref="F229:K231" si="221">+F230</f>
        <v>166529436860</v>
      </c>
      <c r="G229" s="60">
        <f t="shared" si="221"/>
        <v>166529436860</v>
      </c>
      <c r="H229" s="60">
        <f t="shared" si="221"/>
        <v>166529436860</v>
      </c>
      <c r="I229" s="60">
        <f t="shared" si="221"/>
        <v>0</v>
      </c>
      <c r="J229" s="60">
        <f t="shared" si="221"/>
        <v>0</v>
      </c>
      <c r="K229" s="59">
        <f t="shared" si="221"/>
        <v>0</v>
      </c>
      <c r="L229" s="59">
        <f t="shared" si="204"/>
        <v>0</v>
      </c>
      <c r="M229" s="59">
        <f>+M230</f>
        <v>166529436860</v>
      </c>
      <c r="N229" s="323">
        <f t="shared" si="201"/>
        <v>2.0870945991241639E-2</v>
      </c>
      <c r="O229" s="60">
        <f t="shared" ref="O229:X231" si="222">+O230</f>
        <v>0</v>
      </c>
      <c r="P229" s="60">
        <f t="shared" si="222"/>
        <v>166529436860</v>
      </c>
      <c r="Q229" s="59">
        <f t="shared" si="222"/>
        <v>0</v>
      </c>
      <c r="R229" s="59">
        <f t="shared" si="222"/>
        <v>166529436860</v>
      </c>
      <c r="S229" s="59">
        <f t="shared" si="222"/>
        <v>0</v>
      </c>
      <c r="T229" s="59">
        <f t="shared" si="222"/>
        <v>0</v>
      </c>
      <c r="U229" s="59">
        <f t="shared" si="222"/>
        <v>25380894495</v>
      </c>
      <c r="V229" s="59">
        <f t="shared" si="222"/>
        <v>141148542365</v>
      </c>
      <c r="W229" s="59">
        <f t="shared" si="222"/>
        <v>25380894495</v>
      </c>
      <c r="X229" s="59">
        <f t="shared" si="222"/>
        <v>0</v>
      </c>
      <c r="Y229" s="176">
        <f t="shared" si="207"/>
        <v>1</v>
      </c>
      <c r="Z229" s="176">
        <f t="shared" si="208"/>
        <v>0.15241085884616015</v>
      </c>
      <c r="AA229" s="176">
        <f t="shared" si="209"/>
        <v>0.15241085884616015</v>
      </c>
      <c r="AB229" s="176">
        <f t="shared" si="193"/>
        <v>0.15241085884616015</v>
      </c>
      <c r="AC229" s="177">
        <f t="shared" si="203"/>
        <v>1</v>
      </c>
    </row>
    <row r="230" spans="1:29" ht="88.5" customHeight="1" x14ac:dyDescent="0.25">
      <c r="A230" s="199" t="s">
        <v>568</v>
      </c>
      <c r="B230" s="135" t="s">
        <v>37</v>
      </c>
      <c r="C230" s="32">
        <v>10</v>
      </c>
      <c r="D230" s="32" t="s">
        <v>38</v>
      </c>
      <c r="E230" s="39" t="s">
        <v>257</v>
      </c>
      <c r="F230" s="60">
        <f t="shared" si="221"/>
        <v>166529436860</v>
      </c>
      <c r="G230" s="60">
        <f t="shared" si="221"/>
        <v>166529436860</v>
      </c>
      <c r="H230" s="60">
        <f t="shared" si="221"/>
        <v>166529436860</v>
      </c>
      <c r="I230" s="60">
        <f t="shared" si="221"/>
        <v>0</v>
      </c>
      <c r="J230" s="60">
        <f t="shared" si="221"/>
        <v>0</v>
      </c>
      <c r="K230" s="59">
        <f t="shared" si="221"/>
        <v>0</v>
      </c>
      <c r="L230" s="59">
        <f t="shared" si="204"/>
        <v>0</v>
      </c>
      <c r="M230" s="59">
        <f>+M231</f>
        <v>166529436860</v>
      </c>
      <c r="N230" s="323">
        <f t="shared" si="201"/>
        <v>2.0870945991241639E-2</v>
      </c>
      <c r="O230" s="60">
        <f t="shared" si="222"/>
        <v>0</v>
      </c>
      <c r="P230" s="60">
        <f t="shared" si="222"/>
        <v>166529436860</v>
      </c>
      <c r="Q230" s="59">
        <f t="shared" si="222"/>
        <v>0</v>
      </c>
      <c r="R230" s="59">
        <f t="shared" si="222"/>
        <v>166529436860</v>
      </c>
      <c r="S230" s="59">
        <f t="shared" si="222"/>
        <v>0</v>
      </c>
      <c r="T230" s="59">
        <f t="shared" si="222"/>
        <v>0</v>
      </c>
      <c r="U230" s="59">
        <f t="shared" si="222"/>
        <v>25380894495</v>
      </c>
      <c r="V230" s="59">
        <f t="shared" si="222"/>
        <v>141148542365</v>
      </c>
      <c r="W230" s="59">
        <f t="shared" si="222"/>
        <v>25380894495</v>
      </c>
      <c r="X230" s="59">
        <f t="shared" si="222"/>
        <v>0</v>
      </c>
      <c r="Y230" s="176">
        <f t="shared" si="207"/>
        <v>1</v>
      </c>
      <c r="Z230" s="176">
        <f t="shared" si="208"/>
        <v>0.15241085884616015</v>
      </c>
      <c r="AA230" s="176">
        <f t="shared" si="209"/>
        <v>0.15241085884616015</v>
      </c>
      <c r="AB230" s="176">
        <f t="shared" si="193"/>
        <v>0.15241085884616015</v>
      </c>
      <c r="AC230" s="177">
        <f t="shared" si="203"/>
        <v>1</v>
      </c>
    </row>
    <row r="231" spans="1:29" ht="42" customHeight="1" x14ac:dyDescent="0.25">
      <c r="A231" s="199" t="s">
        <v>569</v>
      </c>
      <c r="B231" s="135" t="s">
        <v>37</v>
      </c>
      <c r="C231" s="32">
        <v>10</v>
      </c>
      <c r="D231" s="32" t="s">
        <v>38</v>
      </c>
      <c r="E231" s="72" t="s">
        <v>455</v>
      </c>
      <c r="F231" s="60">
        <f t="shared" si="221"/>
        <v>166529436860</v>
      </c>
      <c r="G231" s="60">
        <f t="shared" si="221"/>
        <v>166529436860</v>
      </c>
      <c r="H231" s="60">
        <f t="shared" si="221"/>
        <v>166529436860</v>
      </c>
      <c r="I231" s="60">
        <f t="shared" si="221"/>
        <v>0</v>
      </c>
      <c r="J231" s="60">
        <f t="shared" si="221"/>
        <v>0</v>
      </c>
      <c r="K231" s="59">
        <f t="shared" si="221"/>
        <v>0</v>
      </c>
      <c r="L231" s="59">
        <f t="shared" si="204"/>
        <v>0</v>
      </c>
      <c r="M231" s="59">
        <f>+M232</f>
        <v>166529436860</v>
      </c>
      <c r="N231" s="323">
        <f t="shared" si="201"/>
        <v>2.0870945991241639E-2</v>
      </c>
      <c r="O231" s="60">
        <f t="shared" si="222"/>
        <v>0</v>
      </c>
      <c r="P231" s="60">
        <f t="shared" si="222"/>
        <v>166529436860</v>
      </c>
      <c r="Q231" s="59">
        <f t="shared" si="222"/>
        <v>0</v>
      </c>
      <c r="R231" s="59">
        <f t="shared" si="222"/>
        <v>166529436860</v>
      </c>
      <c r="S231" s="59">
        <f t="shared" si="222"/>
        <v>0</v>
      </c>
      <c r="T231" s="59">
        <f t="shared" si="222"/>
        <v>0</v>
      </c>
      <c r="U231" s="59">
        <f t="shared" si="222"/>
        <v>25380894495</v>
      </c>
      <c r="V231" s="59">
        <f t="shared" si="222"/>
        <v>141148542365</v>
      </c>
      <c r="W231" s="59">
        <f t="shared" si="222"/>
        <v>25380894495</v>
      </c>
      <c r="X231" s="59">
        <f t="shared" si="222"/>
        <v>0</v>
      </c>
      <c r="Y231" s="176">
        <f t="shared" si="207"/>
        <v>1</v>
      </c>
      <c r="Z231" s="176">
        <f t="shared" si="208"/>
        <v>0.15241085884616015</v>
      </c>
      <c r="AA231" s="176">
        <f t="shared" si="209"/>
        <v>0.15241085884616015</v>
      </c>
      <c r="AB231" s="176">
        <f t="shared" si="193"/>
        <v>0.15241085884616015</v>
      </c>
      <c r="AC231" s="177">
        <f t="shared" si="203"/>
        <v>1</v>
      </c>
    </row>
    <row r="232" spans="1:29" ht="42" customHeight="1" x14ac:dyDescent="0.25">
      <c r="A232" s="202" t="s">
        <v>570</v>
      </c>
      <c r="B232" s="148" t="s">
        <v>37</v>
      </c>
      <c r="C232" s="43">
        <v>10</v>
      </c>
      <c r="D232" s="43" t="s">
        <v>38</v>
      </c>
      <c r="E232" s="44" t="s">
        <v>268</v>
      </c>
      <c r="F232" s="45">
        <v>166529436860</v>
      </c>
      <c r="G232" s="45">
        <v>166529436860</v>
      </c>
      <c r="H232" s="45">
        <v>166529436860</v>
      </c>
      <c r="I232" s="45">
        <v>0</v>
      </c>
      <c r="J232" s="45">
        <v>0</v>
      </c>
      <c r="K232" s="45">
        <v>0</v>
      </c>
      <c r="L232" s="45">
        <f t="shared" si="204"/>
        <v>0</v>
      </c>
      <c r="M232" s="46">
        <f>+F232+L232</f>
        <v>166529436860</v>
      </c>
      <c r="N232" s="86">
        <f t="shared" si="201"/>
        <v>2.0870945991241639E-2</v>
      </c>
      <c r="O232" s="45">
        <v>0</v>
      </c>
      <c r="P232" s="45">
        <v>166529436860</v>
      </c>
      <c r="Q232" s="45">
        <f>M232-P232</f>
        <v>0</v>
      </c>
      <c r="R232" s="45">
        <v>166529436860</v>
      </c>
      <c r="S232" s="45">
        <f>+M232-R232</f>
        <v>0</v>
      </c>
      <c r="T232" s="45">
        <f>P232-R232</f>
        <v>0</v>
      </c>
      <c r="U232" s="45">
        <v>25380894495</v>
      </c>
      <c r="V232" s="45">
        <f>+R232-U232</f>
        <v>141148542365</v>
      </c>
      <c r="W232" s="45">
        <v>25380894495</v>
      </c>
      <c r="X232" s="48">
        <f>+U232-W232</f>
        <v>0</v>
      </c>
      <c r="Y232" s="54">
        <f t="shared" si="207"/>
        <v>1</v>
      </c>
      <c r="Z232" s="54">
        <f t="shared" si="208"/>
        <v>0.15241085884616015</v>
      </c>
      <c r="AA232" s="54">
        <f t="shared" si="209"/>
        <v>0.15241085884616015</v>
      </c>
      <c r="AB232" s="54">
        <f t="shared" si="193"/>
        <v>0.15241085884616015</v>
      </c>
      <c r="AC232" s="178">
        <f t="shared" si="203"/>
        <v>1</v>
      </c>
    </row>
    <row r="233" spans="1:29" ht="88.5" customHeight="1" x14ac:dyDescent="0.25">
      <c r="A233" s="199" t="s">
        <v>571</v>
      </c>
      <c r="B233" s="135" t="s">
        <v>37</v>
      </c>
      <c r="C233" s="32">
        <v>10</v>
      </c>
      <c r="D233" s="32" t="s">
        <v>38</v>
      </c>
      <c r="E233" s="72" t="s">
        <v>572</v>
      </c>
      <c r="F233" s="60">
        <f t="shared" ref="F233:K235" si="223">+F234</f>
        <v>1188179608443</v>
      </c>
      <c r="G233" s="60">
        <f t="shared" si="223"/>
        <v>25260000000</v>
      </c>
      <c r="H233" s="60">
        <f t="shared" si="223"/>
        <v>1187179608443</v>
      </c>
      <c r="I233" s="60">
        <f t="shared" si="223"/>
        <v>1161919608443</v>
      </c>
      <c r="J233" s="60">
        <f t="shared" si="223"/>
        <v>0</v>
      </c>
      <c r="K233" s="59">
        <f t="shared" si="223"/>
        <v>0</v>
      </c>
      <c r="L233" s="59">
        <f t="shared" si="204"/>
        <v>-2323839216886</v>
      </c>
      <c r="M233" s="59">
        <f>+M234</f>
        <v>26260000000</v>
      </c>
      <c r="N233" s="323">
        <f t="shared" si="201"/>
        <v>3.2911361022061494E-3</v>
      </c>
      <c r="O233" s="60">
        <f t="shared" ref="O233:X235" si="224">+O234</f>
        <v>0</v>
      </c>
      <c r="P233" s="60">
        <f t="shared" si="224"/>
        <v>26260000000</v>
      </c>
      <c r="Q233" s="59">
        <f t="shared" si="224"/>
        <v>0</v>
      </c>
      <c r="R233" s="59">
        <f t="shared" si="224"/>
        <v>0</v>
      </c>
      <c r="S233" s="59">
        <f t="shared" si="224"/>
        <v>26260000000</v>
      </c>
      <c r="T233" s="59">
        <f t="shared" si="224"/>
        <v>26260000000</v>
      </c>
      <c r="U233" s="59">
        <f t="shared" si="224"/>
        <v>0</v>
      </c>
      <c r="V233" s="59">
        <f t="shared" si="224"/>
        <v>0</v>
      </c>
      <c r="W233" s="59">
        <f t="shared" si="224"/>
        <v>0</v>
      </c>
      <c r="X233" s="59">
        <f t="shared" si="224"/>
        <v>0</v>
      </c>
      <c r="Y233" s="176">
        <f t="shared" si="207"/>
        <v>0</v>
      </c>
      <c r="Z233" s="176">
        <f t="shared" si="208"/>
        <v>0</v>
      </c>
      <c r="AA233" s="176">
        <f t="shared" si="209"/>
        <v>0</v>
      </c>
      <c r="AB233" s="176" t="s">
        <v>40</v>
      </c>
      <c r="AC233" s="177" t="s">
        <v>40</v>
      </c>
    </row>
    <row r="234" spans="1:29" ht="72.75" customHeight="1" x14ac:dyDescent="0.25">
      <c r="A234" s="199" t="s">
        <v>573</v>
      </c>
      <c r="B234" s="135" t="s">
        <v>37</v>
      </c>
      <c r="C234" s="32">
        <v>10</v>
      </c>
      <c r="D234" s="32" t="s">
        <v>38</v>
      </c>
      <c r="E234" s="39" t="s">
        <v>574</v>
      </c>
      <c r="F234" s="60">
        <f t="shared" si="223"/>
        <v>1188179608443</v>
      </c>
      <c r="G234" s="60">
        <f t="shared" si="223"/>
        <v>25260000000</v>
      </c>
      <c r="H234" s="60">
        <f t="shared" si="223"/>
        <v>1187179608443</v>
      </c>
      <c r="I234" s="60">
        <v>1161919608443</v>
      </c>
      <c r="J234" s="60">
        <f>+J235</f>
        <v>0</v>
      </c>
      <c r="K234" s="59">
        <f>+K235</f>
        <v>0</v>
      </c>
      <c r="L234" s="59">
        <f t="shared" si="204"/>
        <v>-2323839216886</v>
      </c>
      <c r="M234" s="59">
        <f>+M235</f>
        <v>26260000000</v>
      </c>
      <c r="N234" s="323">
        <f t="shared" si="201"/>
        <v>3.2911361022061494E-3</v>
      </c>
      <c r="O234" s="60">
        <f t="shared" si="224"/>
        <v>0</v>
      </c>
      <c r="P234" s="60">
        <f t="shared" si="224"/>
        <v>26260000000</v>
      </c>
      <c r="Q234" s="59">
        <f t="shared" si="224"/>
        <v>0</v>
      </c>
      <c r="R234" s="59">
        <f t="shared" si="224"/>
        <v>0</v>
      </c>
      <c r="S234" s="59">
        <f t="shared" si="224"/>
        <v>26260000000</v>
      </c>
      <c r="T234" s="59">
        <f t="shared" si="224"/>
        <v>26260000000</v>
      </c>
      <c r="U234" s="59">
        <f t="shared" si="224"/>
        <v>0</v>
      </c>
      <c r="V234" s="59">
        <f t="shared" si="224"/>
        <v>0</v>
      </c>
      <c r="W234" s="59">
        <f t="shared" si="224"/>
        <v>0</v>
      </c>
      <c r="X234" s="59">
        <f t="shared" si="224"/>
        <v>0</v>
      </c>
      <c r="Y234" s="176">
        <f t="shared" si="207"/>
        <v>0</v>
      </c>
      <c r="Z234" s="176">
        <f t="shared" si="208"/>
        <v>0</v>
      </c>
      <c r="AA234" s="176">
        <f t="shared" si="209"/>
        <v>0</v>
      </c>
      <c r="AB234" s="176" t="s">
        <v>40</v>
      </c>
      <c r="AC234" s="177" t="s">
        <v>40</v>
      </c>
    </row>
    <row r="235" spans="1:29" ht="42" customHeight="1" x14ac:dyDescent="0.25">
      <c r="A235" s="199" t="s">
        <v>575</v>
      </c>
      <c r="B235" s="135" t="s">
        <v>37</v>
      </c>
      <c r="C235" s="32">
        <v>10</v>
      </c>
      <c r="D235" s="32" t="s">
        <v>38</v>
      </c>
      <c r="E235" s="72" t="s">
        <v>455</v>
      </c>
      <c r="F235" s="60">
        <f t="shared" si="223"/>
        <v>1188179608443</v>
      </c>
      <c r="G235" s="60">
        <f t="shared" si="223"/>
        <v>25260000000</v>
      </c>
      <c r="H235" s="60">
        <f t="shared" si="223"/>
        <v>1187179608443</v>
      </c>
      <c r="I235" s="60">
        <f>+I236</f>
        <v>0</v>
      </c>
      <c r="J235" s="60">
        <f>+J236</f>
        <v>0</v>
      </c>
      <c r="K235" s="59">
        <f>+K236</f>
        <v>0</v>
      </c>
      <c r="L235" s="59">
        <f t="shared" si="204"/>
        <v>-1161919608443</v>
      </c>
      <c r="M235" s="59">
        <f>+M236</f>
        <v>26260000000</v>
      </c>
      <c r="N235" s="323">
        <f t="shared" si="201"/>
        <v>3.2911361022061494E-3</v>
      </c>
      <c r="O235" s="60">
        <f t="shared" si="224"/>
        <v>0</v>
      </c>
      <c r="P235" s="60">
        <f t="shared" si="224"/>
        <v>26260000000</v>
      </c>
      <c r="Q235" s="59">
        <f t="shared" si="224"/>
        <v>0</v>
      </c>
      <c r="R235" s="59">
        <f t="shared" si="224"/>
        <v>0</v>
      </c>
      <c r="S235" s="59">
        <f t="shared" si="224"/>
        <v>26260000000</v>
      </c>
      <c r="T235" s="59">
        <f t="shared" si="224"/>
        <v>26260000000</v>
      </c>
      <c r="U235" s="59">
        <f t="shared" si="224"/>
        <v>0</v>
      </c>
      <c r="V235" s="59">
        <f t="shared" si="224"/>
        <v>0</v>
      </c>
      <c r="W235" s="59">
        <f t="shared" si="224"/>
        <v>0</v>
      </c>
      <c r="X235" s="59">
        <f t="shared" si="224"/>
        <v>0</v>
      </c>
      <c r="Y235" s="176">
        <f t="shared" si="207"/>
        <v>0</v>
      </c>
      <c r="Z235" s="176">
        <f t="shared" si="208"/>
        <v>0</v>
      </c>
      <c r="AA235" s="176">
        <f t="shared" si="209"/>
        <v>0</v>
      </c>
      <c r="AB235" s="176" t="s">
        <v>40</v>
      </c>
      <c r="AC235" s="177" t="s">
        <v>40</v>
      </c>
    </row>
    <row r="236" spans="1:29" ht="42" customHeight="1" x14ac:dyDescent="0.25">
      <c r="A236" s="202" t="s">
        <v>576</v>
      </c>
      <c r="B236" s="148" t="s">
        <v>37</v>
      </c>
      <c r="C236" s="43">
        <v>10</v>
      </c>
      <c r="D236" s="43" t="s">
        <v>38</v>
      </c>
      <c r="E236" s="44" t="s">
        <v>268</v>
      </c>
      <c r="F236" s="45">
        <v>1188179608443</v>
      </c>
      <c r="G236" s="45">
        <v>25260000000</v>
      </c>
      <c r="H236" s="45">
        <v>1187179608443</v>
      </c>
      <c r="I236" s="45"/>
      <c r="J236" s="45">
        <v>0</v>
      </c>
      <c r="K236" s="45">
        <v>0</v>
      </c>
      <c r="L236" s="45">
        <f t="shared" si="204"/>
        <v>-1161919608443</v>
      </c>
      <c r="M236" s="46">
        <f>+F236+L236</f>
        <v>26260000000</v>
      </c>
      <c r="N236" s="86">
        <f t="shared" si="201"/>
        <v>3.2911361022061494E-3</v>
      </c>
      <c r="O236" s="45">
        <v>0</v>
      </c>
      <c r="P236" s="45">
        <f>1000000000+15260000000+10000000000</f>
        <v>26260000000</v>
      </c>
      <c r="Q236" s="45">
        <f>M236-P236</f>
        <v>0</v>
      </c>
      <c r="R236" s="45">
        <v>0</v>
      </c>
      <c r="S236" s="45">
        <f>+M236-R236</f>
        <v>26260000000</v>
      </c>
      <c r="T236" s="45">
        <f>P236-R236</f>
        <v>26260000000</v>
      </c>
      <c r="U236" s="45">
        <v>0</v>
      </c>
      <c r="V236" s="45">
        <f>+R236-U236</f>
        <v>0</v>
      </c>
      <c r="W236" s="45">
        <v>0</v>
      </c>
      <c r="X236" s="48">
        <f>+U236-W236</f>
        <v>0</v>
      </c>
      <c r="Y236" s="54">
        <f t="shared" si="207"/>
        <v>0</v>
      </c>
      <c r="Z236" s="54">
        <f t="shared" si="208"/>
        <v>0</v>
      </c>
      <c r="AA236" s="54">
        <f t="shared" si="209"/>
        <v>0</v>
      </c>
      <c r="AB236" s="54" t="s">
        <v>40</v>
      </c>
      <c r="AC236" s="178" t="s">
        <v>40</v>
      </c>
    </row>
    <row r="237" spans="1:29" ht="42" customHeight="1" x14ac:dyDescent="0.25">
      <c r="A237" s="113" t="s">
        <v>258</v>
      </c>
      <c r="B237" s="32" t="s">
        <v>37</v>
      </c>
      <c r="C237" s="32">
        <v>10</v>
      </c>
      <c r="D237" s="32" t="s">
        <v>38</v>
      </c>
      <c r="E237" s="72" t="s">
        <v>259</v>
      </c>
      <c r="F237" s="59">
        <f t="shared" ref="F237:K237" si="225">+F238</f>
        <v>4034524599</v>
      </c>
      <c r="G237" s="59">
        <f t="shared" si="225"/>
        <v>725002265</v>
      </c>
      <c r="H237" s="59">
        <f t="shared" si="225"/>
        <v>725002265</v>
      </c>
      <c r="I237" s="59">
        <f t="shared" si="225"/>
        <v>0</v>
      </c>
      <c r="J237" s="59">
        <f t="shared" si="225"/>
        <v>0</v>
      </c>
      <c r="K237" s="59">
        <f t="shared" si="225"/>
        <v>0</v>
      </c>
      <c r="L237" s="59">
        <f t="shared" si="204"/>
        <v>0</v>
      </c>
      <c r="M237" s="59">
        <f>+M238</f>
        <v>4034524599</v>
      </c>
      <c r="N237" s="318">
        <f t="shared" si="201"/>
        <v>5.056424052935144E-4</v>
      </c>
      <c r="O237" s="59">
        <f t="shared" ref="O237:X237" si="226">+O238</f>
        <v>0</v>
      </c>
      <c r="P237" s="59">
        <f t="shared" si="226"/>
        <v>3500516049</v>
      </c>
      <c r="Q237" s="59">
        <f t="shared" si="226"/>
        <v>534008550</v>
      </c>
      <c r="R237" s="59">
        <f t="shared" si="226"/>
        <v>3338620847.0100002</v>
      </c>
      <c r="S237" s="59">
        <f t="shared" si="226"/>
        <v>695903751.99000001</v>
      </c>
      <c r="T237" s="59">
        <f t="shared" si="226"/>
        <v>161895201.99000001</v>
      </c>
      <c r="U237" s="59">
        <f t="shared" si="226"/>
        <v>2215983468.4300003</v>
      </c>
      <c r="V237" s="59">
        <f t="shared" si="226"/>
        <v>1122637378.5799999</v>
      </c>
      <c r="W237" s="59">
        <f t="shared" si="226"/>
        <v>2215413726.4300003</v>
      </c>
      <c r="X237" s="59">
        <f t="shared" si="226"/>
        <v>569742</v>
      </c>
      <c r="Y237" s="176">
        <f t="shared" si="207"/>
        <v>0.82751282464296116</v>
      </c>
      <c r="Z237" s="176">
        <f t="shared" si="208"/>
        <v>0.54925516354002535</v>
      </c>
      <c r="AA237" s="176">
        <f t="shared" si="209"/>
        <v>0.54911394690197557</v>
      </c>
      <c r="AB237" s="176">
        <f t="shared" ref="AB237:AB300" si="227">+U237/R237</f>
        <v>0.66374217677775216</v>
      </c>
      <c r="AC237" s="177">
        <f t="shared" ref="AC237:AC300" si="228">+W237/U237</f>
        <v>0.99974289429135332</v>
      </c>
    </row>
    <row r="238" spans="1:29" ht="42" customHeight="1" x14ac:dyDescent="0.25">
      <c r="A238" s="113" t="s">
        <v>260</v>
      </c>
      <c r="B238" s="32" t="s">
        <v>37</v>
      </c>
      <c r="C238" s="32">
        <v>10</v>
      </c>
      <c r="D238" s="32" t="s">
        <v>38</v>
      </c>
      <c r="E238" s="39" t="s">
        <v>255</v>
      </c>
      <c r="F238" s="59">
        <f t="shared" ref="F238:K238" si="229">+F239+F243</f>
        <v>4034524599</v>
      </c>
      <c r="G238" s="59">
        <f t="shared" si="229"/>
        <v>725002265</v>
      </c>
      <c r="H238" s="59">
        <f t="shared" si="229"/>
        <v>725002265</v>
      </c>
      <c r="I238" s="59">
        <f t="shared" si="229"/>
        <v>0</v>
      </c>
      <c r="J238" s="59">
        <f t="shared" si="229"/>
        <v>0</v>
      </c>
      <c r="K238" s="59">
        <f t="shared" si="229"/>
        <v>0</v>
      </c>
      <c r="L238" s="59">
        <f t="shared" si="204"/>
        <v>0</v>
      </c>
      <c r="M238" s="59">
        <f>+M239+M243</f>
        <v>4034524599</v>
      </c>
      <c r="N238" s="318">
        <f t="shared" si="201"/>
        <v>5.056424052935144E-4</v>
      </c>
      <c r="O238" s="59">
        <f t="shared" ref="O238:X238" si="230">+O239+O243</f>
        <v>0</v>
      </c>
      <c r="P238" s="59">
        <f t="shared" si="230"/>
        <v>3500516049</v>
      </c>
      <c r="Q238" s="59">
        <f t="shared" si="230"/>
        <v>534008550</v>
      </c>
      <c r="R238" s="59">
        <f t="shared" si="230"/>
        <v>3338620847.0100002</v>
      </c>
      <c r="S238" s="59">
        <f t="shared" si="230"/>
        <v>695903751.99000001</v>
      </c>
      <c r="T238" s="59">
        <f t="shared" si="230"/>
        <v>161895201.99000001</v>
      </c>
      <c r="U238" s="59">
        <f t="shared" si="230"/>
        <v>2215983468.4300003</v>
      </c>
      <c r="V238" s="59">
        <f t="shared" si="230"/>
        <v>1122637378.5799999</v>
      </c>
      <c r="W238" s="59">
        <f t="shared" si="230"/>
        <v>2215413726.4300003</v>
      </c>
      <c r="X238" s="59">
        <f t="shared" si="230"/>
        <v>569742</v>
      </c>
      <c r="Y238" s="176">
        <f t="shared" si="207"/>
        <v>0.82751282464296116</v>
      </c>
      <c r="Z238" s="176">
        <f t="shared" si="208"/>
        <v>0.54925516354002535</v>
      </c>
      <c r="AA238" s="176">
        <f t="shared" si="209"/>
        <v>0.54911394690197557</v>
      </c>
      <c r="AB238" s="176">
        <f t="shared" si="227"/>
        <v>0.66374217677775216</v>
      </c>
      <c r="AC238" s="177">
        <f t="shared" si="228"/>
        <v>0.99974289429135332</v>
      </c>
    </row>
    <row r="239" spans="1:29" s="6" customFormat="1" ht="63.75" customHeight="1" x14ac:dyDescent="0.25">
      <c r="A239" s="113" t="s">
        <v>261</v>
      </c>
      <c r="B239" s="32" t="s">
        <v>37</v>
      </c>
      <c r="C239" s="32">
        <v>10</v>
      </c>
      <c r="D239" s="32" t="s">
        <v>38</v>
      </c>
      <c r="E239" s="39" t="s">
        <v>262</v>
      </c>
      <c r="F239" s="59">
        <f t="shared" ref="F239:K241" si="231">+F240</f>
        <v>2634524599</v>
      </c>
      <c r="G239" s="59">
        <f t="shared" si="231"/>
        <v>725002265</v>
      </c>
      <c r="H239" s="59">
        <f t="shared" si="231"/>
        <v>725002265</v>
      </c>
      <c r="I239" s="59">
        <f t="shared" si="231"/>
        <v>0</v>
      </c>
      <c r="J239" s="59">
        <f t="shared" si="231"/>
        <v>0</v>
      </c>
      <c r="K239" s="59">
        <f t="shared" si="231"/>
        <v>0</v>
      </c>
      <c r="L239" s="59">
        <f t="shared" si="204"/>
        <v>0</v>
      </c>
      <c r="M239" s="59">
        <f>+M240</f>
        <v>2634524599</v>
      </c>
      <c r="N239" s="318">
        <f t="shared" si="201"/>
        <v>3.301819885726991E-4</v>
      </c>
      <c r="O239" s="59">
        <f t="shared" ref="O239:X241" si="232">+O240</f>
        <v>0</v>
      </c>
      <c r="P239" s="59">
        <f t="shared" si="232"/>
        <v>2100516049</v>
      </c>
      <c r="Q239" s="59">
        <f t="shared" si="232"/>
        <v>534008550</v>
      </c>
      <c r="R239" s="59">
        <f t="shared" si="232"/>
        <v>1938678295.24</v>
      </c>
      <c r="S239" s="59">
        <f t="shared" si="232"/>
        <v>695846303.75999999</v>
      </c>
      <c r="T239" s="59">
        <f t="shared" si="232"/>
        <v>161837753.75999999</v>
      </c>
      <c r="U239" s="59">
        <f t="shared" si="232"/>
        <v>1274127116.24</v>
      </c>
      <c r="V239" s="59">
        <f t="shared" si="232"/>
        <v>664551179</v>
      </c>
      <c r="W239" s="59">
        <f t="shared" si="232"/>
        <v>1273557374.24</v>
      </c>
      <c r="X239" s="59">
        <f t="shared" si="232"/>
        <v>569742</v>
      </c>
      <c r="Y239" s="176">
        <f t="shared" si="207"/>
        <v>0.73587405332099542</v>
      </c>
      <c r="Z239" s="176">
        <f t="shared" si="208"/>
        <v>0.48362695748736867</v>
      </c>
      <c r="AA239" s="176">
        <f t="shared" si="209"/>
        <v>0.48341069759736188</v>
      </c>
      <c r="AB239" s="176">
        <f t="shared" si="227"/>
        <v>0.65721430903123024</v>
      </c>
      <c r="AC239" s="177">
        <f t="shared" si="228"/>
        <v>0.9995528373953132</v>
      </c>
    </row>
    <row r="240" spans="1:29" s="6" customFormat="1" ht="63.75" customHeight="1" x14ac:dyDescent="0.25">
      <c r="A240" s="113" t="s">
        <v>577</v>
      </c>
      <c r="B240" s="32" t="s">
        <v>37</v>
      </c>
      <c r="C240" s="32">
        <v>10</v>
      </c>
      <c r="D240" s="32" t="s">
        <v>38</v>
      </c>
      <c r="E240" s="39" t="s">
        <v>264</v>
      </c>
      <c r="F240" s="59">
        <f t="shared" si="231"/>
        <v>2634524599</v>
      </c>
      <c r="G240" s="59">
        <f t="shared" si="231"/>
        <v>725002265</v>
      </c>
      <c r="H240" s="59">
        <f t="shared" si="231"/>
        <v>725002265</v>
      </c>
      <c r="I240" s="59">
        <f t="shared" si="231"/>
        <v>0</v>
      </c>
      <c r="J240" s="59">
        <f t="shared" si="231"/>
        <v>0</v>
      </c>
      <c r="K240" s="59">
        <f t="shared" si="231"/>
        <v>0</v>
      </c>
      <c r="L240" s="59">
        <f t="shared" si="204"/>
        <v>0</v>
      </c>
      <c r="M240" s="59">
        <f>+M241</f>
        <v>2634524599</v>
      </c>
      <c r="N240" s="318">
        <f t="shared" si="201"/>
        <v>3.301819885726991E-4</v>
      </c>
      <c r="O240" s="59">
        <f t="shared" si="232"/>
        <v>0</v>
      </c>
      <c r="P240" s="59">
        <f t="shared" si="232"/>
        <v>2100516049</v>
      </c>
      <c r="Q240" s="59">
        <f t="shared" si="232"/>
        <v>534008550</v>
      </c>
      <c r="R240" s="59">
        <f t="shared" si="232"/>
        <v>1938678295.24</v>
      </c>
      <c r="S240" s="59">
        <f t="shared" si="232"/>
        <v>695846303.75999999</v>
      </c>
      <c r="T240" s="59">
        <f t="shared" si="232"/>
        <v>161837753.75999999</v>
      </c>
      <c r="U240" s="59">
        <f t="shared" si="232"/>
        <v>1274127116.24</v>
      </c>
      <c r="V240" s="59">
        <f t="shared" si="232"/>
        <v>664551179</v>
      </c>
      <c r="W240" s="59">
        <f t="shared" si="232"/>
        <v>1273557374.24</v>
      </c>
      <c r="X240" s="59">
        <f t="shared" si="232"/>
        <v>569742</v>
      </c>
      <c r="Y240" s="176">
        <f t="shared" si="207"/>
        <v>0.73587405332099542</v>
      </c>
      <c r="Z240" s="176">
        <f t="shared" si="208"/>
        <v>0.48362695748736867</v>
      </c>
      <c r="AA240" s="176">
        <f t="shared" si="209"/>
        <v>0.48341069759736188</v>
      </c>
      <c r="AB240" s="176">
        <f t="shared" si="227"/>
        <v>0.65721430903123024</v>
      </c>
      <c r="AC240" s="177">
        <f t="shared" si="228"/>
        <v>0.9995528373953132</v>
      </c>
    </row>
    <row r="241" spans="1:29" ht="42" customHeight="1" x14ac:dyDescent="0.25">
      <c r="A241" s="113" t="s">
        <v>578</v>
      </c>
      <c r="B241" s="32" t="s">
        <v>37</v>
      </c>
      <c r="C241" s="32">
        <v>10</v>
      </c>
      <c r="D241" s="32" t="s">
        <v>38</v>
      </c>
      <c r="E241" s="72" t="s">
        <v>266</v>
      </c>
      <c r="F241" s="59">
        <f t="shared" si="231"/>
        <v>2634524599</v>
      </c>
      <c r="G241" s="59">
        <f t="shared" si="231"/>
        <v>725002265</v>
      </c>
      <c r="H241" s="59">
        <f t="shared" si="231"/>
        <v>725002265</v>
      </c>
      <c r="I241" s="59">
        <f t="shared" si="231"/>
        <v>0</v>
      </c>
      <c r="J241" s="59">
        <f t="shared" si="231"/>
        <v>0</v>
      </c>
      <c r="K241" s="59">
        <f t="shared" si="231"/>
        <v>0</v>
      </c>
      <c r="L241" s="59">
        <f t="shared" si="204"/>
        <v>0</v>
      </c>
      <c r="M241" s="59">
        <f>+M242</f>
        <v>2634524599</v>
      </c>
      <c r="N241" s="318">
        <f t="shared" si="201"/>
        <v>3.301819885726991E-4</v>
      </c>
      <c r="O241" s="59">
        <f t="shared" si="232"/>
        <v>0</v>
      </c>
      <c r="P241" s="59">
        <f t="shared" si="232"/>
        <v>2100516049</v>
      </c>
      <c r="Q241" s="59">
        <f t="shared" si="232"/>
        <v>534008550</v>
      </c>
      <c r="R241" s="59">
        <f t="shared" si="232"/>
        <v>1938678295.24</v>
      </c>
      <c r="S241" s="59">
        <f t="shared" si="232"/>
        <v>695846303.75999999</v>
      </c>
      <c r="T241" s="59">
        <f t="shared" si="232"/>
        <v>161837753.75999999</v>
      </c>
      <c r="U241" s="59">
        <f t="shared" si="232"/>
        <v>1274127116.24</v>
      </c>
      <c r="V241" s="59">
        <f t="shared" si="232"/>
        <v>664551179</v>
      </c>
      <c r="W241" s="59">
        <f t="shared" si="232"/>
        <v>1273557374.24</v>
      </c>
      <c r="X241" s="59">
        <f t="shared" si="232"/>
        <v>569742</v>
      </c>
      <c r="Y241" s="176">
        <f t="shared" si="207"/>
        <v>0.73587405332099542</v>
      </c>
      <c r="Z241" s="176">
        <f t="shared" si="208"/>
        <v>0.48362695748736867</v>
      </c>
      <c r="AA241" s="176">
        <f t="shared" si="209"/>
        <v>0.48341069759736188</v>
      </c>
      <c r="AB241" s="176">
        <f t="shared" si="227"/>
        <v>0.65721430903123024</v>
      </c>
      <c r="AC241" s="177">
        <f t="shared" si="228"/>
        <v>0.9995528373953132</v>
      </c>
    </row>
    <row r="242" spans="1:29" ht="42" customHeight="1" x14ac:dyDescent="0.25">
      <c r="A242" s="114" t="s">
        <v>579</v>
      </c>
      <c r="B242" s="43" t="s">
        <v>37</v>
      </c>
      <c r="C242" s="43">
        <v>10</v>
      </c>
      <c r="D242" s="43" t="s">
        <v>38</v>
      </c>
      <c r="E242" s="44" t="s">
        <v>268</v>
      </c>
      <c r="F242" s="45">
        <v>2634524599</v>
      </c>
      <c r="G242" s="45">
        <v>725002265</v>
      </c>
      <c r="H242" s="45">
        <v>725002265</v>
      </c>
      <c r="I242" s="45">
        <v>0</v>
      </c>
      <c r="J242" s="45">
        <v>0</v>
      </c>
      <c r="K242" s="45">
        <v>0</v>
      </c>
      <c r="L242" s="45">
        <f t="shared" si="204"/>
        <v>0</v>
      </c>
      <c r="M242" s="46">
        <f>+F242+L242</f>
        <v>2634524599</v>
      </c>
      <c r="N242" s="47">
        <f t="shared" si="201"/>
        <v>3.301819885726991E-4</v>
      </c>
      <c r="O242" s="45">
        <v>0</v>
      </c>
      <c r="P242" s="45">
        <v>2100516049</v>
      </c>
      <c r="Q242" s="45">
        <f>M242-P242</f>
        <v>534008550</v>
      </c>
      <c r="R242" s="45">
        <v>1938678295.24</v>
      </c>
      <c r="S242" s="45">
        <f>+M242-R242</f>
        <v>695846303.75999999</v>
      </c>
      <c r="T242" s="45">
        <f>P242-R242</f>
        <v>161837753.75999999</v>
      </c>
      <c r="U242" s="45">
        <v>1274127116.24</v>
      </c>
      <c r="V242" s="45">
        <f>+R242-U242</f>
        <v>664551179</v>
      </c>
      <c r="W242" s="45">
        <v>1273557374.24</v>
      </c>
      <c r="X242" s="48">
        <f>+U242-W242</f>
        <v>569742</v>
      </c>
      <c r="Y242" s="54">
        <f t="shared" si="207"/>
        <v>0.73587405332099542</v>
      </c>
      <c r="Z242" s="54">
        <f t="shared" si="208"/>
        <v>0.48362695748736867</v>
      </c>
      <c r="AA242" s="54">
        <f t="shared" si="209"/>
        <v>0.48341069759736188</v>
      </c>
      <c r="AB242" s="54">
        <f t="shared" si="227"/>
        <v>0.65721430903123024</v>
      </c>
      <c r="AC242" s="178">
        <f t="shared" si="228"/>
        <v>0.9995528373953132</v>
      </c>
    </row>
    <row r="243" spans="1:29" s="6" customFormat="1" ht="63.75" customHeight="1" x14ac:dyDescent="0.25">
      <c r="A243" s="113" t="s">
        <v>269</v>
      </c>
      <c r="B243" s="32" t="s">
        <v>37</v>
      </c>
      <c r="C243" s="32">
        <v>10</v>
      </c>
      <c r="D243" s="32" t="s">
        <v>38</v>
      </c>
      <c r="E243" s="39" t="s">
        <v>270</v>
      </c>
      <c r="F243" s="59">
        <f t="shared" ref="F243:K245" si="233">+F244</f>
        <v>1400000000</v>
      </c>
      <c r="G243" s="59">
        <f t="shared" si="233"/>
        <v>0</v>
      </c>
      <c r="H243" s="59">
        <f t="shared" si="233"/>
        <v>0</v>
      </c>
      <c r="I243" s="59">
        <f t="shared" si="233"/>
        <v>0</v>
      </c>
      <c r="J243" s="59">
        <f t="shared" si="233"/>
        <v>0</v>
      </c>
      <c r="K243" s="59">
        <f t="shared" si="233"/>
        <v>0</v>
      </c>
      <c r="L243" s="59">
        <f t="shared" si="204"/>
        <v>0</v>
      </c>
      <c r="M243" s="59">
        <f>+M244</f>
        <v>1400000000</v>
      </c>
      <c r="N243" s="318">
        <f t="shared" si="201"/>
        <v>1.7546041672081528E-4</v>
      </c>
      <c r="O243" s="59">
        <f t="shared" ref="O243:X245" si="234">+O244</f>
        <v>0</v>
      </c>
      <c r="P243" s="59">
        <f t="shared" si="234"/>
        <v>1400000000</v>
      </c>
      <c r="Q243" s="59">
        <f t="shared" si="234"/>
        <v>0</v>
      </c>
      <c r="R243" s="59">
        <f t="shared" si="234"/>
        <v>1399942551.77</v>
      </c>
      <c r="S243" s="59">
        <f t="shared" si="234"/>
        <v>57448.230000019073</v>
      </c>
      <c r="T243" s="59">
        <f t="shared" si="234"/>
        <v>57448.230000019073</v>
      </c>
      <c r="U243" s="59">
        <f t="shared" si="234"/>
        <v>941856352.19000006</v>
      </c>
      <c r="V243" s="59">
        <f t="shared" si="234"/>
        <v>458086199.57999992</v>
      </c>
      <c r="W243" s="59">
        <f t="shared" si="234"/>
        <v>941856352.19000006</v>
      </c>
      <c r="X243" s="59">
        <f t="shared" si="234"/>
        <v>0</v>
      </c>
      <c r="Y243" s="176">
        <f t="shared" si="207"/>
        <v>0.99995896554999997</v>
      </c>
      <c r="Z243" s="183">
        <f t="shared" si="208"/>
        <v>0.67275453727857149</v>
      </c>
      <c r="AA243" s="183">
        <f t="shared" si="209"/>
        <v>0.67275453727857149</v>
      </c>
      <c r="AB243" s="183">
        <f t="shared" si="227"/>
        <v>0.67278214452384189</v>
      </c>
      <c r="AC243" s="177">
        <f t="shared" si="228"/>
        <v>1</v>
      </c>
    </row>
    <row r="244" spans="1:29" s="6" customFormat="1" ht="60" customHeight="1" x14ac:dyDescent="0.25">
      <c r="A244" s="113" t="s">
        <v>580</v>
      </c>
      <c r="B244" s="32" t="s">
        <v>37</v>
      </c>
      <c r="C244" s="32">
        <v>10</v>
      </c>
      <c r="D244" s="32" t="s">
        <v>38</v>
      </c>
      <c r="E244" s="39" t="s">
        <v>264</v>
      </c>
      <c r="F244" s="59">
        <f t="shared" si="233"/>
        <v>1400000000</v>
      </c>
      <c r="G244" s="59">
        <f t="shared" si="233"/>
        <v>0</v>
      </c>
      <c r="H244" s="59">
        <f t="shared" si="233"/>
        <v>0</v>
      </c>
      <c r="I244" s="59">
        <f t="shared" si="233"/>
        <v>0</v>
      </c>
      <c r="J244" s="59">
        <f t="shared" si="233"/>
        <v>0</v>
      </c>
      <c r="K244" s="59">
        <f t="shared" si="233"/>
        <v>0</v>
      </c>
      <c r="L244" s="59">
        <f t="shared" si="204"/>
        <v>0</v>
      </c>
      <c r="M244" s="59">
        <f>+M245</f>
        <v>1400000000</v>
      </c>
      <c r="N244" s="318">
        <f t="shared" si="201"/>
        <v>1.7546041672081528E-4</v>
      </c>
      <c r="O244" s="59">
        <f t="shared" si="234"/>
        <v>0</v>
      </c>
      <c r="P244" s="59">
        <f t="shared" si="234"/>
        <v>1400000000</v>
      </c>
      <c r="Q244" s="59">
        <f t="shared" si="234"/>
        <v>0</v>
      </c>
      <c r="R244" s="59">
        <f t="shared" si="234"/>
        <v>1399942551.77</v>
      </c>
      <c r="S244" s="59">
        <f t="shared" si="234"/>
        <v>57448.230000019073</v>
      </c>
      <c r="T244" s="59">
        <f t="shared" si="234"/>
        <v>57448.230000019073</v>
      </c>
      <c r="U244" s="59">
        <f t="shared" si="234"/>
        <v>941856352.19000006</v>
      </c>
      <c r="V244" s="59">
        <f t="shared" si="234"/>
        <v>458086199.57999992</v>
      </c>
      <c r="W244" s="59">
        <f t="shared" si="234"/>
        <v>941856352.19000006</v>
      </c>
      <c r="X244" s="59">
        <f t="shared" si="234"/>
        <v>0</v>
      </c>
      <c r="Y244" s="176">
        <f t="shared" si="207"/>
        <v>0.99995896554999997</v>
      </c>
      <c r="Z244" s="183">
        <f t="shared" si="208"/>
        <v>0.67275453727857149</v>
      </c>
      <c r="AA244" s="183">
        <f t="shared" si="209"/>
        <v>0.67275453727857149</v>
      </c>
      <c r="AB244" s="183">
        <f t="shared" si="227"/>
        <v>0.67278214452384189</v>
      </c>
      <c r="AC244" s="177">
        <f t="shared" si="228"/>
        <v>1</v>
      </c>
    </row>
    <row r="245" spans="1:29" ht="42" customHeight="1" x14ac:dyDescent="0.25">
      <c r="A245" s="113" t="s">
        <v>581</v>
      </c>
      <c r="B245" s="32" t="s">
        <v>37</v>
      </c>
      <c r="C245" s="32">
        <v>10</v>
      </c>
      <c r="D245" s="32" t="s">
        <v>38</v>
      </c>
      <c r="E245" s="72" t="s">
        <v>266</v>
      </c>
      <c r="F245" s="59">
        <f t="shared" si="233"/>
        <v>1400000000</v>
      </c>
      <c r="G245" s="59">
        <f t="shared" si="233"/>
        <v>0</v>
      </c>
      <c r="H245" s="59">
        <f t="shared" si="233"/>
        <v>0</v>
      </c>
      <c r="I245" s="59">
        <f t="shared" si="233"/>
        <v>0</v>
      </c>
      <c r="J245" s="59">
        <f t="shared" si="233"/>
        <v>0</v>
      </c>
      <c r="K245" s="59">
        <f t="shared" si="233"/>
        <v>0</v>
      </c>
      <c r="L245" s="59">
        <f t="shared" si="204"/>
        <v>0</v>
      </c>
      <c r="M245" s="59">
        <f>+M246</f>
        <v>1400000000</v>
      </c>
      <c r="N245" s="318">
        <f t="shared" si="201"/>
        <v>1.7546041672081528E-4</v>
      </c>
      <c r="O245" s="59">
        <f t="shared" si="234"/>
        <v>0</v>
      </c>
      <c r="P245" s="59">
        <f t="shared" si="234"/>
        <v>1400000000</v>
      </c>
      <c r="Q245" s="59">
        <f t="shared" si="234"/>
        <v>0</v>
      </c>
      <c r="R245" s="59">
        <f t="shared" si="234"/>
        <v>1399942551.77</v>
      </c>
      <c r="S245" s="59">
        <f t="shared" si="234"/>
        <v>57448.230000019073</v>
      </c>
      <c r="T245" s="59">
        <f t="shared" si="234"/>
        <v>57448.230000019073</v>
      </c>
      <c r="U245" s="59">
        <f t="shared" si="234"/>
        <v>941856352.19000006</v>
      </c>
      <c r="V245" s="59">
        <f t="shared" si="234"/>
        <v>458086199.57999992</v>
      </c>
      <c r="W245" s="59">
        <f t="shared" si="234"/>
        <v>941856352.19000006</v>
      </c>
      <c r="X245" s="59">
        <f t="shared" si="234"/>
        <v>0</v>
      </c>
      <c r="Y245" s="176">
        <f t="shared" si="207"/>
        <v>0.99995896554999997</v>
      </c>
      <c r="Z245" s="183">
        <f t="shared" si="208"/>
        <v>0.67275453727857149</v>
      </c>
      <c r="AA245" s="183">
        <f t="shared" si="209"/>
        <v>0.67275453727857149</v>
      </c>
      <c r="AB245" s="183">
        <f t="shared" si="227"/>
        <v>0.67278214452384189</v>
      </c>
      <c r="AC245" s="177">
        <f t="shared" si="228"/>
        <v>1</v>
      </c>
    </row>
    <row r="246" spans="1:29" ht="42" customHeight="1" x14ac:dyDescent="0.25">
      <c r="A246" s="114" t="s">
        <v>582</v>
      </c>
      <c r="B246" s="43" t="s">
        <v>37</v>
      </c>
      <c r="C246" s="43">
        <v>10</v>
      </c>
      <c r="D246" s="43" t="s">
        <v>38</v>
      </c>
      <c r="E246" s="44" t="s">
        <v>268</v>
      </c>
      <c r="F246" s="45">
        <v>1400000000</v>
      </c>
      <c r="G246" s="45">
        <v>0</v>
      </c>
      <c r="H246" s="45">
        <v>0</v>
      </c>
      <c r="I246" s="45">
        <v>0</v>
      </c>
      <c r="J246" s="45">
        <v>0</v>
      </c>
      <c r="K246" s="45">
        <v>0</v>
      </c>
      <c r="L246" s="45">
        <f t="shared" si="204"/>
        <v>0</v>
      </c>
      <c r="M246" s="46">
        <f>+F246+L246</f>
        <v>1400000000</v>
      </c>
      <c r="N246" s="47">
        <f t="shared" si="201"/>
        <v>1.7546041672081528E-4</v>
      </c>
      <c r="O246" s="45">
        <v>0</v>
      </c>
      <c r="P246" s="45">
        <v>1400000000</v>
      </c>
      <c r="Q246" s="45">
        <f>M246-P246</f>
        <v>0</v>
      </c>
      <c r="R246" s="45">
        <v>1399942551.77</v>
      </c>
      <c r="S246" s="45">
        <f>+M246-R246</f>
        <v>57448.230000019073</v>
      </c>
      <c r="T246" s="45">
        <f>P246-R246</f>
        <v>57448.230000019073</v>
      </c>
      <c r="U246" s="45">
        <v>941856352.19000006</v>
      </c>
      <c r="V246" s="45">
        <f>+R246-U246</f>
        <v>458086199.57999992</v>
      </c>
      <c r="W246" s="45">
        <v>941856352.19000006</v>
      </c>
      <c r="X246" s="48">
        <f>+U246-W246</f>
        <v>0</v>
      </c>
      <c r="Y246" s="54">
        <f t="shared" si="207"/>
        <v>0.99995896554999997</v>
      </c>
      <c r="Z246" s="182">
        <f t="shared" si="208"/>
        <v>0.67275453727857149</v>
      </c>
      <c r="AA246" s="182">
        <f t="shared" si="209"/>
        <v>0.67275453727857149</v>
      </c>
      <c r="AB246" s="182">
        <f t="shared" si="227"/>
        <v>0.67278214452384189</v>
      </c>
      <c r="AC246" s="178">
        <f t="shared" si="228"/>
        <v>1</v>
      </c>
    </row>
    <row r="247" spans="1:29" s="6" customFormat="1" ht="42" customHeight="1" x14ac:dyDescent="0.25">
      <c r="A247" s="113" t="s">
        <v>274</v>
      </c>
      <c r="B247" s="32" t="s">
        <v>37</v>
      </c>
      <c r="C247" s="32">
        <v>10</v>
      </c>
      <c r="D247" s="32" t="s">
        <v>38</v>
      </c>
      <c r="E247" s="39" t="s">
        <v>275</v>
      </c>
      <c r="F247" s="59">
        <f t="shared" ref="F247:K248" si="235">+F249</f>
        <v>6000000000</v>
      </c>
      <c r="G247" s="59">
        <f t="shared" si="235"/>
        <v>4588500103</v>
      </c>
      <c r="H247" s="59">
        <f t="shared" si="235"/>
        <v>4588500103</v>
      </c>
      <c r="I247" s="59">
        <f t="shared" si="235"/>
        <v>0</v>
      </c>
      <c r="J247" s="59">
        <f t="shared" si="235"/>
        <v>0</v>
      </c>
      <c r="K247" s="59">
        <f t="shared" si="235"/>
        <v>0</v>
      </c>
      <c r="L247" s="59">
        <f t="shared" si="204"/>
        <v>0</v>
      </c>
      <c r="M247" s="59">
        <f>+M249</f>
        <v>6000000000</v>
      </c>
      <c r="N247" s="318">
        <f t="shared" si="201"/>
        <v>7.519732145177797E-4</v>
      </c>
      <c r="O247" s="59">
        <f t="shared" ref="O247:X248" si="236">+O249</f>
        <v>0</v>
      </c>
      <c r="P247" s="59">
        <f t="shared" si="236"/>
        <v>5170435213</v>
      </c>
      <c r="Q247" s="59">
        <f t="shared" si="236"/>
        <v>829564787</v>
      </c>
      <c r="R247" s="59">
        <f t="shared" si="236"/>
        <v>2949217122.3100004</v>
      </c>
      <c r="S247" s="59">
        <f t="shared" si="236"/>
        <v>3050782877.6899996</v>
      </c>
      <c r="T247" s="59">
        <f t="shared" si="236"/>
        <v>2221218090.6899996</v>
      </c>
      <c r="U247" s="59">
        <f t="shared" si="236"/>
        <v>897491332.80999994</v>
      </c>
      <c r="V247" s="59">
        <f t="shared" si="236"/>
        <v>2051725789.5</v>
      </c>
      <c r="W247" s="59">
        <f t="shared" si="236"/>
        <v>896075449.80999994</v>
      </c>
      <c r="X247" s="59">
        <f t="shared" si="236"/>
        <v>1415883</v>
      </c>
      <c r="Y247" s="176">
        <f t="shared" si="207"/>
        <v>0.49153618705166674</v>
      </c>
      <c r="Z247" s="176">
        <f t="shared" si="208"/>
        <v>0.14958188880166665</v>
      </c>
      <c r="AA247" s="176">
        <f t="shared" si="209"/>
        <v>0.14934590830166666</v>
      </c>
      <c r="AB247" s="176">
        <f t="shared" si="227"/>
        <v>0.30431510993908512</v>
      </c>
      <c r="AC247" s="177">
        <f t="shared" si="228"/>
        <v>0.99842239924973208</v>
      </c>
    </row>
    <row r="248" spans="1:29" s="120" customFormat="1" ht="42" customHeight="1" x14ac:dyDescent="0.25">
      <c r="A248" s="199" t="s">
        <v>274</v>
      </c>
      <c r="B248" s="71" t="s">
        <v>41</v>
      </c>
      <c r="C248" s="71">
        <v>20</v>
      </c>
      <c r="D248" s="71" t="s">
        <v>38</v>
      </c>
      <c r="E248" s="72" t="s">
        <v>275</v>
      </c>
      <c r="F248" s="62">
        <f t="shared" si="235"/>
        <v>128057209397</v>
      </c>
      <c r="G248" s="62">
        <f t="shared" si="235"/>
        <v>0</v>
      </c>
      <c r="H248" s="62">
        <f t="shared" si="235"/>
        <v>0</v>
      </c>
      <c r="I248" s="62">
        <f t="shared" si="235"/>
        <v>0</v>
      </c>
      <c r="J248" s="62">
        <f t="shared" si="235"/>
        <v>0</v>
      </c>
      <c r="K248" s="62">
        <f t="shared" si="235"/>
        <v>0</v>
      </c>
      <c r="L248" s="59">
        <f t="shared" si="204"/>
        <v>0</v>
      </c>
      <c r="M248" s="62">
        <f>+M250</f>
        <v>128057209397</v>
      </c>
      <c r="N248" s="338">
        <f t="shared" si="201"/>
        <v>1.6049265232073087E-2</v>
      </c>
      <c r="O248" s="62">
        <f t="shared" si="236"/>
        <v>0</v>
      </c>
      <c r="P248" s="62">
        <f t="shared" si="236"/>
        <v>128057209397</v>
      </c>
      <c r="Q248" s="62">
        <f t="shared" si="236"/>
        <v>0</v>
      </c>
      <c r="R248" s="62">
        <f t="shared" si="236"/>
        <v>128057209397</v>
      </c>
      <c r="S248" s="62">
        <f t="shared" si="236"/>
        <v>0</v>
      </c>
      <c r="T248" s="62">
        <f t="shared" si="236"/>
        <v>0</v>
      </c>
      <c r="U248" s="62">
        <f t="shared" si="236"/>
        <v>88033336404.119995</v>
      </c>
      <c r="V248" s="62">
        <f t="shared" si="236"/>
        <v>40023872992.880005</v>
      </c>
      <c r="W248" s="62">
        <f t="shared" si="236"/>
        <v>87698555138.119995</v>
      </c>
      <c r="X248" s="62">
        <f t="shared" si="236"/>
        <v>334781266</v>
      </c>
      <c r="Y248" s="176">
        <f t="shared" si="207"/>
        <v>1</v>
      </c>
      <c r="Z248" s="176">
        <f t="shared" si="208"/>
        <v>0.68745318454661208</v>
      </c>
      <c r="AA248" s="176">
        <f t="shared" si="209"/>
        <v>0.68483887436777546</v>
      </c>
      <c r="AB248" s="176">
        <f t="shared" si="227"/>
        <v>0.68745318454661208</v>
      </c>
      <c r="AC248" s="177">
        <f t="shared" si="228"/>
        <v>0.99619710805389472</v>
      </c>
    </row>
    <row r="249" spans="1:29" ht="42" customHeight="1" x14ac:dyDescent="0.25">
      <c r="A249" s="113" t="s">
        <v>276</v>
      </c>
      <c r="B249" s="32" t="s">
        <v>37</v>
      </c>
      <c r="C249" s="32">
        <v>10</v>
      </c>
      <c r="D249" s="32" t="s">
        <v>38</v>
      </c>
      <c r="E249" s="39" t="s">
        <v>255</v>
      </c>
      <c r="F249" s="59">
        <f t="shared" ref="F249:K249" si="237">+F251+F261</f>
        <v>6000000000</v>
      </c>
      <c r="G249" s="59">
        <f t="shared" si="237"/>
        <v>4588500103</v>
      </c>
      <c r="H249" s="59">
        <f t="shared" si="237"/>
        <v>4588500103</v>
      </c>
      <c r="I249" s="59">
        <f t="shared" si="237"/>
        <v>0</v>
      </c>
      <c r="J249" s="59">
        <f t="shared" si="237"/>
        <v>0</v>
      </c>
      <c r="K249" s="59">
        <f t="shared" si="237"/>
        <v>0</v>
      </c>
      <c r="L249" s="59">
        <f t="shared" si="204"/>
        <v>0</v>
      </c>
      <c r="M249" s="59">
        <f>+M251+M261</f>
        <v>6000000000</v>
      </c>
      <c r="N249" s="323">
        <f t="shared" si="201"/>
        <v>7.519732145177797E-4</v>
      </c>
      <c r="O249" s="59">
        <f t="shared" ref="O249:X249" si="238">+O251+O261</f>
        <v>0</v>
      </c>
      <c r="P249" s="59">
        <f t="shared" si="238"/>
        <v>5170435213</v>
      </c>
      <c r="Q249" s="59">
        <f t="shared" si="238"/>
        <v>829564787</v>
      </c>
      <c r="R249" s="59">
        <f t="shared" si="238"/>
        <v>2949217122.3100004</v>
      </c>
      <c r="S249" s="59">
        <f t="shared" si="238"/>
        <v>3050782877.6899996</v>
      </c>
      <c r="T249" s="59">
        <f t="shared" si="238"/>
        <v>2221218090.6899996</v>
      </c>
      <c r="U249" s="59">
        <f t="shared" si="238"/>
        <v>897491332.80999994</v>
      </c>
      <c r="V249" s="59">
        <f t="shared" si="238"/>
        <v>2051725789.5</v>
      </c>
      <c r="W249" s="59">
        <f t="shared" si="238"/>
        <v>896075449.80999994</v>
      </c>
      <c r="X249" s="59">
        <f t="shared" si="238"/>
        <v>1415883</v>
      </c>
      <c r="Y249" s="176">
        <f t="shared" si="207"/>
        <v>0.49153618705166674</v>
      </c>
      <c r="Z249" s="176">
        <f t="shared" si="208"/>
        <v>0.14958188880166665</v>
      </c>
      <c r="AA249" s="176">
        <f t="shared" si="209"/>
        <v>0.14934590830166666</v>
      </c>
      <c r="AB249" s="176">
        <f t="shared" si="227"/>
        <v>0.30431510993908512</v>
      </c>
      <c r="AC249" s="177">
        <f t="shared" si="228"/>
        <v>0.99842239924973208</v>
      </c>
    </row>
    <row r="250" spans="1:29" ht="42" customHeight="1" x14ac:dyDescent="0.25">
      <c r="A250" s="113" t="s">
        <v>276</v>
      </c>
      <c r="B250" s="32" t="s">
        <v>41</v>
      </c>
      <c r="C250" s="32">
        <v>20</v>
      </c>
      <c r="D250" s="32" t="s">
        <v>38</v>
      </c>
      <c r="E250" s="39" t="s">
        <v>255</v>
      </c>
      <c r="F250" s="121">
        <f>+F252</f>
        <v>128057209397</v>
      </c>
      <c r="G250" s="59">
        <f>+G254</f>
        <v>0</v>
      </c>
      <c r="H250" s="59">
        <f>+H254</f>
        <v>0</v>
      </c>
      <c r="I250" s="59">
        <f>+I254</f>
        <v>0</v>
      </c>
      <c r="J250" s="59">
        <f>+J254</f>
        <v>0</v>
      </c>
      <c r="K250" s="59">
        <f>+K254</f>
        <v>0</v>
      </c>
      <c r="L250" s="59">
        <f t="shared" si="204"/>
        <v>0</v>
      </c>
      <c r="M250" s="59">
        <f>+M254</f>
        <v>128057209397</v>
      </c>
      <c r="N250" s="323">
        <f t="shared" si="201"/>
        <v>1.6049265232073087E-2</v>
      </c>
      <c r="O250" s="121">
        <f t="shared" ref="O250:X250" si="239">+O254</f>
        <v>0</v>
      </c>
      <c r="P250" s="59">
        <f t="shared" si="239"/>
        <v>128057209397</v>
      </c>
      <c r="Q250" s="59">
        <f t="shared" si="239"/>
        <v>0</v>
      </c>
      <c r="R250" s="59">
        <f t="shared" si="239"/>
        <v>128057209397</v>
      </c>
      <c r="S250" s="59">
        <f t="shared" si="239"/>
        <v>0</v>
      </c>
      <c r="T250" s="59">
        <f t="shared" si="239"/>
        <v>0</v>
      </c>
      <c r="U250" s="59">
        <f t="shared" si="239"/>
        <v>88033336404.119995</v>
      </c>
      <c r="V250" s="59">
        <f t="shared" si="239"/>
        <v>40023872992.880005</v>
      </c>
      <c r="W250" s="59">
        <f t="shared" si="239"/>
        <v>87698555138.119995</v>
      </c>
      <c r="X250" s="59">
        <f t="shared" si="239"/>
        <v>334781266</v>
      </c>
      <c r="Y250" s="176">
        <f t="shared" si="207"/>
        <v>1</v>
      </c>
      <c r="Z250" s="176">
        <f t="shared" si="208"/>
        <v>0.68745318454661208</v>
      </c>
      <c r="AA250" s="176">
        <f t="shared" si="209"/>
        <v>0.68483887436777546</v>
      </c>
      <c r="AB250" s="176">
        <f t="shared" si="227"/>
        <v>0.68745318454661208</v>
      </c>
      <c r="AC250" s="177">
        <f t="shared" si="228"/>
        <v>0.99619710805389472</v>
      </c>
    </row>
    <row r="251" spans="1:29" ht="68.25" customHeight="1" x14ac:dyDescent="0.25">
      <c r="A251" s="113" t="s">
        <v>277</v>
      </c>
      <c r="B251" s="32" t="s">
        <v>37</v>
      </c>
      <c r="C251" s="32">
        <v>10</v>
      </c>
      <c r="D251" s="32" t="s">
        <v>38</v>
      </c>
      <c r="E251" s="39" t="s">
        <v>278</v>
      </c>
      <c r="F251" s="59">
        <f>+F253</f>
        <v>4000000000</v>
      </c>
      <c r="G251" s="59">
        <f t="shared" ref="G251:K253" si="240">+G253</f>
        <v>3999935000</v>
      </c>
      <c r="H251" s="59">
        <f t="shared" si="240"/>
        <v>3999935000</v>
      </c>
      <c r="I251" s="59">
        <f t="shared" si="240"/>
        <v>0</v>
      </c>
      <c r="J251" s="59">
        <f t="shared" si="240"/>
        <v>0</v>
      </c>
      <c r="K251" s="59">
        <f t="shared" si="240"/>
        <v>0</v>
      </c>
      <c r="L251" s="59">
        <f t="shared" si="204"/>
        <v>0</v>
      </c>
      <c r="M251" s="59">
        <f>+M253</f>
        <v>4000000000</v>
      </c>
      <c r="N251" s="318">
        <f t="shared" si="201"/>
        <v>5.013154763451865E-4</v>
      </c>
      <c r="O251" s="59">
        <f t="shared" ref="O251:X253" si="241">+O253</f>
        <v>0</v>
      </c>
      <c r="P251" s="59">
        <f t="shared" si="241"/>
        <v>3734009356</v>
      </c>
      <c r="Q251" s="59">
        <f t="shared" si="241"/>
        <v>265990644</v>
      </c>
      <c r="R251" s="59">
        <f t="shared" si="241"/>
        <v>1544673500.1800001</v>
      </c>
      <c r="S251" s="59">
        <f t="shared" si="241"/>
        <v>2455326499.8199997</v>
      </c>
      <c r="T251" s="59">
        <f t="shared" si="241"/>
        <v>2189335855.8199997</v>
      </c>
      <c r="U251" s="59">
        <f t="shared" si="241"/>
        <v>42849.68</v>
      </c>
      <c r="V251" s="59">
        <f t="shared" si="241"/>
        <v>1544630650.5</v>
      </c>
      <c r="W251" s="59">
        <f t="shared" si="241"/>
        <v>42849.68</v>
      </c>
      <c r="X251" s="59">
        <f t="shared" si="241"/>
        <v>0</v>
      </c>
      <c r="Y251" s="176">
        <f t="shared" si="207"/>
        <v>0.38616837504500001</v>
      </c>
      <c r="Z251" s="183">
        <f t="shared" si="208"/>
        <v>1.0712420000000001E-5</v>
      </c>
      <c r="AA251" s="183">
        <f t="shared" si="209"/>
        <v>1.0712420000000001E-5</v>
      </c>
      <c r="AB251" s="183">
        <f t="shared" si="227"/>
        <v>2.7740282975662331E-5</v>
      </c>
      <c r="AC251" s="177">
        <f t="shared" si="228"/>
        <v>1</v>
      </c>
    </row>
    <row r="252" spans="1:29" ht="67.5" customHeight="1" x14ac:dyDescent="0.25">
      <c r="A252" s="113" t="s">
        <v>277</v>
      </c>
      <c r="B252" s="32" t="s">
        <v>41</v>
      </c>
      <c r="C252" s="32">
        <v>20</v>
      </c>
      <c r="D252" s="32" t="s">
        <v>38</v>
      </c>
      <c r="E252" s="72" t="s">
        <v>278</v>
      </c>
      <c r="F252" s="59">
        <f>+F254</f>
        <v>128057209397</v>
      </c>
      <c r="G252" s="59">
        <f t="shared" si="240"/>
        <v>0</v>
      </c>
      <c r="H252" s="59">
        <f t="shared" si="240"/>
        <v>0</v>
      </c>
      <c r="I252" s="59">
        <f t="shared" si="240"/>
        <v>0</v>
      </c>
      <c r="J252" s="59">
        <f t="shared" si="240"/>
        <v>0</v>
      </c>
      <c r="K252" s="59">
        <f t="shared" si="240"/>
        <v>0</v>
      </c>
      <c r="L252" s="59">
        <f t="shared" si="204"/>
        <v>0</v>
      </c>
      <c r="M252" s="59">
        <f>+M254</f>
        <v>128057209397</v>
      </c>
      <c r="N252" s="323">
        <f t="shared" si="201"/>
        <v>1.6049265232073087E-2</v>
      </c>
      <c r="O252" s="59">
        <f t="shared" si="241"/>
        <v>0</v>
      </c>
      <c r="P252" s="59">
        <f t="shared" si="241"/>
        <v>128057209397</v>
      </c>
      <c r="Q252" s="59">
        <f t="shared" si="241"/>
        <v>0</v>
      </c>
      <c r="R252" s="59">
        <f t="shared" si="241"/>
        <v>128057209397</v>
      </c>
      <c r="S252" s="59">
        <f t="shared" si="241"/>
        <v>0</v>
      </c>
      <c r="T252" s="59">
        <f t="shared" si="241"/>
        <v>0</v>
      </c>
      <c r="U252" s="59">
        <f t="shared" si="241"/>
        <v>88033336404.119995</v>
      </c>
      <c r="V252" s="59">
        <f t="shared" si="241"/>
        <v>40023872992.880005</v>
      </c>
      <c r="W252" s="59">
        <f t="shared" si="241"/>
        <v>87698555138.119995</v>
      </c>
      <c r="X252" s="59">
        <f t="shared" si="241"/>
        <v>334781266</v>
      </c>
      <c r="Y252" s="176">
        <f t="shared" si="207"/>
        <v>1</v>
      </c>
      <c r="Z252" s="176">
        <f t="shared" si="208"/>
        <v>0.68745318454661208</v>
      </c>
      <c r="AA252" s="176">
        <f t="shared" si="209"/>
        <v>0.68483887436777546</v>
      </c>
      <c r="AB252" s="176">
        <f t="shared" si="227"/>
        <v>0.68745318454661208</v>
      </c>
      <c r="AC252" s="177">
        <f t="shared" si="228"/>
        <v>0.99619710805389472</v>
      </c>
    </row>
    <row r="253" spans="1:29" ht="98.25" customHeight="1" x14ac:dyDescent="0.25">
      <c r="A253" s="113" t="s">
        <v>583</v>
      </c>
      <c r="B253" s="32" t="s">
        <v>37</v>
      </c>
      <c r="C253" s="32">
        <v>10</v>
      </c>
      <c r="D253" s="32" t="s">
        <v>38</v>
      </c>
      <c r="E253" s="39" t="s">
        <v>280</v>
      </c>
      <c r="F253" s="59">
        <f>+F255</f>
        <v>4000000000</v>
      </c>
      <c r="G253" s="59">
        <f t="shared" si="240"/>
        <v>3999935000</v>
      </c>
      <c r="H253" s="59">
        <f t="shared" si="240"/>
        <v>3999935000</v>
      </c>
      <c r="I253" s="59">
        <f t="shared" si="240"/>
        <v>0</v>
      </c>
      <c r="J253" s="59">
        <f t="shared" si="240"/>
        <v>0</v>
      </c>
      <c r="K253" s="59">
        <f t="shared" si="240"/>
        <v>0</v>
      </c>
      <c r="L253" s="59">
        <f t="shared" si="204"/>
        <v>0</v>
      </c>
      <c r="M253" s="59">
        <f>+M255</f>
        <v>4000000000</v>
      </c>
      <c r="N253" s="318">
        <f t="shared" si="201"/>
        <v>5.013154763451865E-4</v>
      </c>
      <c r="O253" s="59">
        <f t="shared" si="241"/>
        <v>0</v>
      </c>
      <c r="P253" s="59">
        <f t="shared" si="241"/>
        <v>3734009356</v>
      </c>
      <c r="Q253" s="59">
        <f t="shared" si="241"/>
        <v>265990644</v>
      </c>
      <c r="R253" s="59">
        <f t="shared" si="241"/>
        <v>1544673500.1800001</v>
      </c>
      <c r="S253" s="59">
        <f t="shared" si="241"/>
        <v>2455326499.8199997</v>
      </c>
      <c r="T253" s="59">
        <f t="shared" si="241"/>
        <v>2189335855.8199997</v>
      </c>
      <c r="U253" s="59">
        <f t="shared" si="241"/>
        <v>42849.68</v>
      </c>
      <c r="V253" s="59">
        <f t="shared" si="241"/>
        <v>1544630650.5</v>
      </c>
      <c r="W253" s="59">
        <f t="shared" si="241"/>
        <v>42849.68</v>
      </c>
      <c r="X253" s="59">
        <f t="shared" si="241"/>
        <v>0</v>
      </c>
      <c r="Y253" s="176">
        <f t="shared" si="207"/>
        <v>0.38616837504500001</v>
      </c>
      <c r="Z253" s="352">
        <f t="shared" si="208"/>
        <v>1.0712420000000001E-5</v>
      </c>
      <c r="AA253" s="352">
        <f t="shared" si="209"/>
        <v>1.0712420000000001E-5</v>
      </c>
      <c r="AB253" s="183">
        <f t="shared" si="227"/>
        <v>2.7740282975662331E-5</v>
      </c>
      <c r="AC253" s="177">
        <f t="shared" si="228"/>
        <v>1</v>
      </c>
    </row>
    <row r="254" spans="1:29" ht="109.5" customHeight="1" x14ac:dyDescent="0.25">
      <c r="A254" s="113" t="s">
        <v>583</v>
      </c>
      <c r="B254" s="32" t="s">
        <v>41</v>
      </c>
      <c r="C254" s="32">
        <v>20</v>
      </c>
      <c r="D254" s="32" t="s">
        <v>38</v>
      </c>
      <c r="E254" s="39" t="s">
        <v>280</v>
      </c>
      <c r="F254" s="59">
        <f t="shared" ref="F254:K254" si="242">+F257+F259</f>
        <v>128057209397</v>
      </c>
      <c r="G254" s="59">
        <f t="shared" si="242"/>
        <v>0</v>
      </c>
      <c r="H254" s="59">
        <f t="shared" si="242"/>
        <v>0</v>
      </c>
      <c r="I254" s="59">
        <f t="shared" si="242"/>
        <v>0</v>
      </c>
      <c r="J254" s="59">
        <f t="shared" si="242"/>
        <v>0</v>
      </c>
      <c r="K254" s="59">
        <f t="shared" si="242"/>
        <v>0</v>
      </c>
      <c r="L254" s="59">
        <f t="shared" si="204"/>
        <v>0</v>
      </c>
      <c r="M254" s="59">
        <f>+M257+M259</f>
        <v>128057209397</v>
      </c>
      <c r="N254" s="323">
        <f t="shared" si="201"/>
        <v>1.6049265232073087E-2</v>
      </c>
      <c r="O254" s="59">
        <f t="shared" ref="O254:X254" si="243">+O257+O259</f>
        <v>0</v>
      </c>
      <c r="P254" s="59">
        <f t="shared" si="243"/>
        <v>128057209397</v>
      </c>
      <c r="Q254" s="59">
        <f t="shared" si="243"/>
        <v>0</v>
      </c>
      <c r="R254" s="59">
        <f t="shared" si="243"/>
        <v>128057209397</v>
      </c>
      <c r="S254" s="59">
        <f t="shared" si="243"/>
        <v>0</v>
      </c>
      <c r="T254" s="59">
        <f t="shared" si="243"/>
        <v>0</v>
      </c>
      <c r="U254" s="59">
        <f t="shared" si="243"/>
        <v>88033336404.119995</v>
      </c>
      <c r="V254" s="59">
        <f t="shared" si="243"/>
        <v>40023872992.880005</v>
      </c>
      <c r="W254" s="59">
        <f t="shared" si="243"/>
        <v>87698555138.119995</v>
      </c>
      <c r="X254" s="59">
        <f t="shared" si="243"/>
        <v>334781266</v>
      </c>
      <c r="Y254" s="176">
        <f t="shared" si="207"/>
        <v>1</v>
      </c>
      <c r="Z254" s="176">
        <f t="shared" si="208"/>
        <v>0.68745318454661208</v>
      </c>
      <c r="AA254" s="176">
        <f t="shared" si="209"/>
        <v>0.68483887436777546</v>
      </c>
      <c r="AB254" s="176">
        <f t="shared" si="227"/>
        <v>0.68745318454661208</v>
      </c>
      <c r="AC254" s="177">
        <f t="shared" si="228"/>
        <v>0.99619710805389472</v>
      </c>
    </row>
    <row r="255" spans="1:29" ht="42" customHeight="1" x14ac:dyDescent="0.25">
      <c r="A255" s="113" t="s">
        <v>584</v>
      </c>
      <c r="B255" s="32" t="s">
        <v>37</v>
      </c>
      <c r="C255" s="32">
        <v>10</v>
      </c>
      <c r="D255" s="32" t="s">
        <v>38</v>
      </c>
      <c r="E255" s="39" t="s">
        <v>282</v>
      </c>
      <c r="F255" s="59">
        <f t="shared" ref="F255:K255" si="244">+F256</f>
        <v>4000000000</v>
      </c>
      <c r="G255" s="59">
        <f t="shared" si="244"/>
        <v>3999935000</v>
      </c>
      <c r="H255" s="59">
        <f t="shared" si="244"/>
        <v>3999935000</v>
      </c>
      <c r="I255" s="59">
        <f t="shared" si="244"/>
        <v>0</v>
      </c>
      <c r="J255" s="59">
        <f t="shared" si="244"/>
        <v>0</v>
      </c>
      <c r="K255" s="59">
        <f t="shared" si="244"/>
        <v>0</v>
      </c>
      <c r="L255" s="59">
        <f t="shared" si="204"/>
        <v>0</v>
      </c>
      <c r="M255" s="59">
        <f>+M256</f>
        <v>4000000000</v>
      </c>
      <c r="N255" s="318">
        <f t="shared" si="201"/>
        <v>5.013154763451865E-4</v>
      </c>
      <c r="O255" s="59">
        <f t="shared" ref="O255:X255" si="245">+O256</f>
        <v>0</v>
      </c>
      <c r="P255" s="59">
        <f t="shared" si="245"/>
        <v>3734009356</v>
      </c>
      <c r="Q255" s="59">
        <f t="shared" si="245"/>
        <v>265990644</v>
      </c>
      <c r="R255" s="59">
        <f t="shared" si="245"/>
        <v>1544673500.1800001</v>
      </c>
      <c r="S255" s="59">
        <f t="shared" si="245"/>
        <v>2455326499.8199997</v>
      </c>
      <c r="T255" s="59">
        <f t="shared" si="245"/>
        <v>2189335855.8199997</v>
      </c>
      <c r="U255" s="59">
        <f t="shared" si="245"/>
        <v>42849.68</v>
      </c>
      <c r="V255" s="59">
        <f t="shared" si="245"/>
        <v>1544630650.5</v>
      </c>
      <c r="W255" s="59">
        <f t="shared" si="245"/>
        <v>42849.68</v>
      </c>
      <c r="X255" s="59">
        <f t="shared" si="245"/>
        <v>0</v>
      </c>
      <c r="Y255" s="352">
        <f t="shared" si="207"/>
        <v>0.38616837504500001</v>
      </c>
      <c r="Z255" s="352">
        <f t="shared" si="208"/>
        <v>1.0712420000000001E-5</v>
      </c>
      <c r="AA255" s="352">
        <f t="shared" si="209"/>
        <v>1.0712420000000001E-5</v>
      </c>
      <c r="AB255" s="183">
        <f t="shared" si="227"/>
        <v>2.7740282975662331E-5</v>
      </c>
      <c r="AC255" s="177">
        <f t="shared" si="228"/>
        <v>1</v>
      </c>
    </row>
    <row r="256" spans="1:29" ht="42" customHeight="1" x14ac:dyDescent="0.25">
      <c r="A256" s="114" t="s">
        <v>585</v>
      </c>
      <c r="B256" s="43" t="s">
        <v>37</v>
      </c>
      <c r="C256" s="43">
        <v>10</v>
      </c>
      <c r="D256" s="43" t="s">
        <v>38</v>
      </c>
      <c r="E256" s="44" t="s">
        <v>268</v>
      </c>
      <c r="F256" s="45">
        <v>4000000000</v>
      </c>
      <c r="G256" s="45">
        <v>3999935000</v>
      </c>
      <c r="H256" s="45">
        <v>3999935000</v>
      </c>
      <c r="I256" s="45">
        <v>0</v>
      </c>
      <c r="J256" s="45">
        <v>0</v>
      </c>
      <c r="K256" s="45">
        <v>0</v>
      </c>
      <c r="L256" s="45">
        <f t="shared" si="204"/>
        <v>0</v>
      </c>
      <c r="M256" s="46">
        <f>+F256+L256</f>
        <v>4000000000</v>
      </c>
      <c r="N256" s="47">
        <f t="shared" si="201"/>
        <v>5.013154763451865E-4</v>
      </c>
      <c r="O256" s="45">
        <v>0</v>
      </c>
      <c r="P256" s="45">
        <v>3734009356</v>
      </c>
      <c r="Q256" s="45">
        <f>M256-P256</f>
        <v>265990644</v>
      </c>
      <c r="R256" s="45">
        <v>1544673500.1800001</v>
      </c>
      <c r="S256" s="45">
        <f>+M256-R256</f>
        <v>2455326499.8199997</v>
      </c>
      <c r="T256" s="45">
        <f>P256-R256</f>
        <v>2189335855.8199997</v>
      </c>
      <c r="U256" s="45">
        <v>42849.68</v>
      </c>
      <c r="V256" s="45">
        <f>+R256-U256</f>
        <v>1544630650.5</v>
      </c>
      <c r="W256" s="45">
        <v>42849.68</v>
      </c>
      <c r="X256" s="48">
        <f>+U256-W256</f>
        <v>0</v>
      </c>
      <c r="Y256" s="179">
        <f t="shared" si="207"/>
        <v>0.38616837504500001</v>
      </c>
      <c r="Z256" s="179">
        <f t="shared" si="208"/>
        <v>1.0712420000000001E-5</v>
      </c>
      <c r="AA256" s="179">
        <f t="shared" si="209"/>
        <v>1.0712420000000001E-5</v>
      </c>
      <c r="AB256" s="182">
        <f t="shared" si="227"/>
        <v>2.7740282975662331E-5</v>
      </c>
      <c r="AC256" s="178">
        <f t="shared" si="228"/>
        <v>1</v>
      </c>
    </row>
    <row r="257" spans="1:29" ht="42" customHeight="1" x14ac:dyDescent="0.25">
      <c r="A257" s="113" t="s">
        <v>584</v>
      </c>
      <c r="B257" s="32" t="s">
        <v>41</v>
      </c>
      <c r="C257" s="32">
        <v>20</v>
      </c>
      <c r="D257" s="32" t="s">
        <v>38</v>
      </c>
      <c r="E257" s="39" t="s">
        <v>282</v>
      </c>
      <c r="F257" s="59">
        <f t="shared" ref="F257:K257" si="246">+F258</f>
        <v>123824871497</v>
      </c>
      <c r="G257" s="59">
        <f t="shared" si="246"/>
        <v>0</v>
      </c>
      <c r="H257" s="59">
        <f t="shared" si="246"/>
        <v>0</v>
      </c>
      <c r="I257" s="59">
        <f t="shared" si="246"/>
        <v>0</v>
      </c>
      <c r="J257" s="59">
        <f t="shared" si="246"/>
        <v>0</v>
      </c>
      <c r="K257" s="59">
        <f t="shared" si="246"/>
        <v>0</v>
      </c>
      <c r="L257" s="59">
        <f t="shared" si="204"/>
        <v>0</v>
      </c>
      <c r="M257" s="59">
        <f>+M258</f>
        <v>123824871497</v>
      </c>
      <c r="N257" s="323">
        <f t="shared" si="201"/>
        <v>1.5518831109475014E-2</v>
      </c>
      <c r="O257" s="59">
        <f t="shared" ref="O257:X257" si="247">+O258</f>
        <v>0</v>
      </c>
      <c r="P257" s="59">
        <f t="shared" si="247"/>
        <v>123824871497</v>
      </c>
      <c r="Q257" s="59">
        <f t="shared" si="247"/>
        <v>0</v>
      </c>
      <c r="R257" s="59">
        <f t="shared" si="247"/>
        <v>123824871497</v>
      </c>
      <c r="S257" s="59">
        <f t="shared" si="247"/>
        <v>0</v>
      </c>
      <c r="T257" s="59">
        <f t="shared" si="247"/>
        <v>0</v>
      </c>
      <c r="U257" s="59">
        <f t="shared" si="247"/>
        <v>87010671908.119995</v>
      </c>
      <c r="V257" s="59">
        <f t="shared" si="247"/>
        <v>36814199588.880005</v>
      </c>
      <c r="W257" s="59">
        <f t="shared" si="247"/>
        <v>87010671908.119995</v>
      </c>
      <c r="X257" s="59">
        <f t="shared" si="247"/>
        <v>0</v>
      </c>
      <c r="Y257" s="176">
        <f t="shared" si="207"/>
        <v>1</v>
      </c>
      <c r="Z257" s="176">
        <f t="shared" si="208"/>
        <v>0.7026913967782964</v>
      </c>
      <c r="AA257" s="176">
        <f t="shared" si="209"/>
        <v>0.7026913967782964</v>
      </c>
      <c r="AB257" s="176">
        <f t="shared" si="227"/>
        <v>0.7026913967782964</v>
      </c>
      <c r="AC257" s="177">
        <f t="shared" si="228"/>
        <v>1</v>
      </c>
    </row>
    <row r="258" spans="1:29" ht="42" customHeight="1" x14ac:dyDescent="0.25">
      <c r="A258" s="114" t="s">
        <v>585</v>
      </c>
      <c r="B258" s="43" t="s">
        <v>41</v>
      </c>
      <c r="C258" s="43">
        <v>20</v>
      </c>
      <c r="D258" s="43" t="s">
        <v>38</v>
      </c>
      <c r="E258" s="42" t="s">
        <v>268</v>
      </c>
      <c r="F258" s="45">
        <v>123824871497</v>
      </c>
      <c r="G258" s="45">
        <v>0</v>
      </c>
      <c r="H258" s="45">
        <v>0</v>
      </c>
      <c r="I258" s="45">
        <v>0</v>
      </c>
      <c r="J258" s="45">
        <v>0</v>
      </c>
      <c r="K258" s="45">
        <v>0</v>
      </c>
      <c r="L258" s="45">
        <f t="shared" si="204"/>
        <v>0</v>
      </c>
      <c r="M258" s="46">
        <f>+F258+L258</f>
        <v>123824871497</v>
      </c>
      <c r="N258" s="47">
        <f t="shared" si="201"/>
        <v>1.5518831109475014E-2</v>
      </c>
      <c r="O258" s="45">
        <v>0</v>
      </c>
      <c r="P258" s="45">
        <v>123824871497</v>
      </c>
      <c r="Q258" s="45">
        <f>M258-P258</f>
        <v>0</v>
      </c>
      <c r="R258" s="45">
        <v>123824871497</v>
      </c>
      <c r="S258" s="45">
        <f>+M258-R258</f>
        <v>0</v>
      </c>
      <c r="T258" s="45">
        <f>P258-R258</f>
        <v>0</v>
      </c>
      <c r="U258" s="45">
        <v>87010671908.119995</v>
      </c>
      <c r="V258" s="45">
        <f>+R258-U258</f>
        <v>36814199588.880005</v>
      </c>
      <c r="W258" s="45">
        <v>87010671908.119995</v>
      </c>
      <c r="X258" s="48">
        <f>+U258-W258</f>
        <v>0</v>
      </c>
      <c r="Y258" s="54">
        <f t="shared" si="207"/>
        <v>1</v>
      </c>
      <c r="Z258" s="54">
        <f t="shared" si="208"/>
        <v>0.7026913967782964</v>
      </c>
      <c r="AA258" s="54">
        <f t="shared" si="209"/>
        <v>0.7026913967782964</v>
      </c>
      <c r="AB258" s="54">
        <f t="shared" si="227"/>
        <v>0.7026913967782964</v>
      </c>
      <c r="AC258" s="178">
        <f t="shared" si="228"/>
        <v>1</v>
      </c>
    </row>
    <row r="259" spans="1:29" ht="42" customHeight="1" x14ac:dyDescent="0.25">
      <c r="A259" s="113" t="s">
        <v>586</v>
      </c>
      <c r="B259" s="32" t="s">
        <v>41</v>
      </c>
      <c r="C259" s="32">
        <v>20</v>
      </c>
      <c r="D259" s="32" t="s">
        <v>38</v>
      </c>
      <c r="E259" s="78" t="s">
        <v>285</v>
      </c>
      <c r="F259" s="59">
        <f t="shared" ref="F259:K259" si="248">+F260</f>
        <v>4232337900</v>
      </c>
      <c r="G259" s="59">
        <f t="shared" si="248"/>
        <v>0</v>
      </c>
      <c r="H259" s="59">
        <f t="shared" si="248"/>
        <v>0</v>
      </c>
      <c r="I259" s="59">
        <f t="shared" si="248"/>
        <v>0</v>
      </c>
      <c r="J259" s="59">
        <f t="shared" si="248"/>
        <v>0</v>
      </c>
      <c r="K259" s="59">
        <f t="shared" si="248"/>
        <v>0</v>
      </c>
      <c r="L259" s="59">
        <f t="shared" si="204"/>
        <v>0</v>
      </c>
      <c r="M259" s="59">
        <f>+M260</f>
        <v>4232337900</v>
      </c>
      <c r="N259" s="323">
        <f t="shared" si="201"/>
        <v>5.3043412259807154E-4</v>
      </c>
      <c r="O259" s="59">
        <f t="shared" ref="O259:X259" si="249">+O260</f>
        <v>0</v>
      </c>
      <c r="P259" s="59">
        <f t="shared" si="249"/>
        <v>4232337900</v>
      </c>
      <c r="Q259" s="59">
        <f t="shared" si="249"/>
        <v>0</v>
      </c>
      <c r="R259" s="59">
        <f t="shared" si="249"/>
        <v>4232337900</v>
      </c>
      <c r="S259" s="59">
        <f t="shared" si="249"/>
        <v>0</v>
      </c>
      <c r="T259" s="59">
        <f t="shared" si="249"/>
        <v>0</v>
      </c>
      <c r="U259" s="59">
        <f t="shared" si="249"/>
        <v>1022664496</v>
      </c>
      <c r="V259" s="59">
        <f t="shared" si="249"/>
        <v>3209673404</v>
      </c>
      <c r="W259" s="59">
        <f t="shared" si="249"/>
        <v>687883230</v>
      </c>
      <c r="X259" s="59">
        <f t="shared" si="249"/>
        <v>334781266</v>
      </c>
      <c r="Y259" s="176">
        <f t="shared" si="207"/>
        <v>1</v>
      </c>
      <c r="Z259" s="176">
        <f t="shared" si="208"/>
        <v>0.24163110795099796</v>
      </c>
      <c r="AA259" s="176">
        <f t="shared" si="209"/>
        <v>0.16253031923561681</v>
      </c>
      <c r="AB259" s="176">
        <f t="shared" si="227"/>
        <v>0.24163110795099796</v>
      </c>
      <c r="AC259" s="177">
        <f t="shared" si="228"/>
        <v>0.67263822367018011</v>
      </c>
    </row>
    <row r="260" spans="1:29" s="76" customFormat="1" ht="42" customHeight="1" x14ac:dyDescent="0.25">
      <c r="A260" s="202" t="s">
        <v>587</v>
      </c>
      <c r="B260" s="124" t="s">
        <v>41</v>
      </c>
      <c r="C260" s="124">
        <v>20</v>
      </c>
      <c r="D260" s="124" t="s">
        <v>38</v>
      </c>
      <c r="E260" s="77" t="s">
        <v>268</v>
      </c>
      <c r="F260" s="56">
        <v>4232337900</v>
      </c>
      <c r="G260" s="56">
        <v>0</v>
      </c>
      <c r="H260" s="56">
        <v>0</v>
      </c>
      <c r="I260" s="56">
        <v>0</v>
      </c>
      <c r="J260" s="56">
        <v>0</v>
      </c>
      <c r="K260" s="56">
        <v>0</v>
      </c>
      <c r="L260" s="45">
        <f t="shared" si="204"/>
        <v>0</v>
      </c>
      <c r="M260" s="46">
        <f>+F260+L260</f>
        <v>4232337900</v>
      </c>
      <c r="N260" s="47">
        <f t="shared" si="201"/>
        <v>5.3043412259807154E-4</v>
      </c>
      <c r="O260" s="56">
        <v>0</v>
      </c>
      <c r="P260" s="45">
        <v>4232337900</v>
      </c>
      <c r="Q260" s="45">
        <f>M260-P260</f>
        <v>0</v>
      </c>
      <c r="R260" s="45">
        <v>4232337900</v>
      </c>
      <c r="S260" s="45">
        <f>+M260-R260</f>
        <v>0</v>
      </c>
      <c r="T260" s="45">
        <f>P260-R260</f>
        <v>0</v>
      </c>
      <c r="U260" s="45">
        <v>1022664496</v>
      </c>
      <c r="V260" s="45">
        <f>+R260-U260</f>
        <v>3209673404</v>
      </c>
      <c r="W260" s="45">
        <v>687883230</v>
      </c>
      <c r="X260" s="48">
        <f>+U260-W260</f>
        <v>334781266</v>
      </c>
      <c r="Y260" s="54">
        <f t="shared" si="207"/>
        <v>1</v>
      </c>
      <c r="Z260" s="54">
        <f t="shared" si="208"/>
        <v>0.24163110795099796</v>
      </c>
      <c r="AA260" s="54">
        <f t="shared" si="209"/>
        <v>0.16253031923561681</v>
      </c>
      <c r="AB260" s="54">
        <f t="shared" si="227"/>
        <v>0.24163110795099796</v>
      </c>
      <c r="AC260" s="178">
        <f t="shared" si="228"/>
        <v>0.67263822367018011</v>
      </c>
    </row>
    <row r="261" spans="1:29" ht="55.5" customHeight="1" x14ac:dyDescent="0.25">
      <c r="A261" s="113" t="s">
        <v>287</v>
      </c>
      <c r="B261" s="32" t="s">
        <v>37</v>
      </c>
      <c r="C261" s="32">
        <v>10</v>
      </c>
      <c r="D261" s="32" t="s">
        <v>38</v>
      </c>
      <c r="E261" s="39" t="s">
        <v>288</v>
      </c>
      <c r="F261" s="62">
        <f t="shared" ref="F261:K263" si="250">+F262</f>
        <v>2000000000</v>
      </c>
      <c r="G261" s="62">
        <f t="shared" si="250"/>
        <v>588565103</v>
      </c>
      <c r="H261" s="62">
        <f t="shared" si="250"/>
        <v>588565103</v>
      </c>
      <c r="I261" s="62">
        <f t="shared" si="250"/>
        <v>0</v>
      </c>
      <c r="J261" s="62">
        <f t="shared" si="250"/>
        <v>0</v>
      </c>
      <c r="K261" s="62">
        <f t="shared" si="250"/>
        <v>0</v>
      </c>
      <c r="L261" s="59">
        <f t="shared" si="204"/>
        <v>0</v>
      </c>
      <c r="M261" s="62">
        <f>+M262</f>
        <v>2000000000</v>
      </c>
      <c r="N261" s="318">
        <f t="shared" si="201"/>
        <v>2.5065773817259325E-4</v>
      </c>
      <c r="O261" s="62">
        <f t="shared" ref="O261:X263" si="251">+O262</f>
        <v>0</v>
      </c>
      <c r="P261" s="62">
        <f t="shared" si="251"/>
        <v>1436425857</v>
      </c>
      <c r="Q261" s="62">
        <f t="shared" si="251"/>
        <v>563574143</v>
      </c>
      <c r="R261" s="62">
        <f t="shared" si="251"/>
        <v>1404543622.1300001</v>
      </c>
      <c r="S261" s="62">
        <f t="shared" si="251"/>
        <v>595456377.86999989</v>
      </c>
      <c r="T261" s="62">
        <f t="shared" si="251"/>
        <v>31882234.869999886</v>
      </c>
      <c r="U261" s="62">
        <f t="shared" si="251"/>
        <v>897448483.13</v>
      </c>
      <c r="V261" s="62">
        <f t="shared" si="251"/>
        <v>507095139.00000012</v>
      </c>
      <c r="W261" s="62">
        <f t="shared" si="251"/>
        <v>896032600.13</v>
      </c>
      <c r="X261" s="62">
        <f t="shared" si="251"/>
        <v>1415883</v>
      </c>
      <c r="Y261" s="176">
        <f t="shared" si="207"/>
        <v>0.70227181106500003</v>
      </c>
      <c r="Z261" s="176">
        <f t="shared" si="208"/>
        <v>0.44872424156500001</v>
      </c>
      <c r="AA261" s="176">
        <f t="shared" si="209"/>
        <v>0.44801630006499998</v>
      </c>
      <c r="AB261" s="176">
        <f t="shared" si="227"/>
        <v>0.63896091868546823</v>
      </c>
      <c r="AC261" s="177">
        <f t="shared" si="228"/>
        <v>0.99842232392542263</v>
      </c>
    </row>
    <row r="262" spans="1:29" ht="113.25" customHeight="1" x14ac:dyDescent="0.25">
      <c r="A262" s="113" t="s">
        <v>588</v>
      </c>
      <c r="B262" s="32" t="s">
        <v>37</v>
      </c>
      <c r="C262" s="32">
        <v>10</v>
      </c>
      <c r="D262" s="32" t="s">
        <v>38</v>
      </c>
      <c r="E262" s="39" t="s">
        <v>280</v>
      </c>
      <c r="F262" s="59">
        <f t="shared" si="250"/>
        <v>2000000000</v>
      </c>
      <c r="G262" s="59">
        <f t="shared" si="250"/>
        <v>588565103</v>
      </c>
      <c r="H262" s="59">
        <f t="shared" si="250"/>
        <v>588565103</v>
      </c>
      <c r="I262" s="59">
        <f t="shared" si="250"/>
        <v>0</v>
      </c>
      <c r="J262" s="59">
        <f t="shared" si="250"/>
        <v>0</v>
      </c>
      <c r="K262" s="59">
        <f t="shared" si="250"/>
        <v>0</v>
      </c>
      <c r="L262" s="59">
        <f t="shared" si="204"/>
        <v>0</v>
      </c>
      <c r="M262" s="59">
        <f>+M263</f>
        <v>2000000000</v>
      </c>
      <c r="N262" s="318">
        <f t="shared" si="201"/>
        <v>2.5065773817259325E-4</v>
      </c>
      <c r="O262" s="59">
        <f t="shared" si="251"/>
        <v>0</v>
      </c>
      <c r="P262" s="59">
        <f t="shared" si="251"/>
        <v>1436425857</v>
      </c>
      <c r="Q262" s="59">
        <f t="shared" si="251"/>
        <v>563574143</v>
      </c>
      <c r="R262" s="59">
        <f t="shared" si="251"/>
        <v>1404543622.1300001</v>
      </c>
      <c r="S262" s="59">
        <f t="shared" si="251"/>
        <v>595456377.86999989</v>
      </c>
      <c r="T262" s="59">
        <f t="shared" si="251"/>
        <v>31882234.869999886</v>
      </c>
      <c r="U262" s="59">
        <f t="shared" si="251"/>
        <v>897448483.13</v>
      </c>
      <c r="V262" s="59">
        <f t="shared" si="251"/>
        <v>507095139.00000012</v>
      </c>
      <c r="W262" s="59">
        <f t="shared" si="251"/>
        <v>896032600.13</v>
      </c>
      <c r="X262" s="59">
        <f t="shared" si="251"/>
        <v>1415883</v>
      </c>
      <c r="Y262" s="176">
        <f t="shared" si="207"/>
        <v>0.70227181106500003</v>
      </c>
      <c r="Z262" s="176">
        <f t="shared" si="208"/>
        <v>0.44872424156500001</v>
      </c>
      <c r="AA262" s="176">
        <f t="shared" si="209"/>
        <v>0.44801630006499998</v>
      </c>
      <c r="AB262" s="176">
        <f t="shared" si="227"/>
        <v>0.63896091868546823</v>
      </c>
      <c r="AC262" s="177">
        <f t="shared" si="228"/>
        <v>0.99842232392542263</v>
      </c>
    </row>
    <row r="263" spans="1:29" ht="42" customHeight="1" x14ac:dyDescent="0.25">
      <c r="A263" s="113" t="s">
        <v>589</v>
      </c>
      <c r="B263" s="32" t="s">
        <v>37</v>
      </c>
      <c r="C263" s="32">
        <v>10</v>
      </c>
      <c r="D263" s="32" t="s">
        <v>38</v>
      </c>
      <c r="E263" s="39" t="s">
        <v>266</v>
      </c>
      <c r="F263" s="40">
        <f t="shared" si="250"/>
        <v>2000000000</v>
      </c>
      <c r="G263" s="40">
        <f t="shared" si="250"/>
        <v>588565103</v>
      </c>
      <c r="H263" s="40">
        <f t="shared" si="250"/>
        <v>588565103</v>
      </c>
      <c r="I263" s="40">
        <f t="shared" si="250"/>
        <v>0</v>
      </c>
      <c r="J263" s="40">
        <f t="shared" si="250"/>
        <v>0</v>
      </c>
      <c r="K263" s="40">
        <f t="shared" si="250"/>
        <v>0</v>
      </c>
      <c r="L263" s="59">
        <f t="shared" si="204"/>
        <v>0</v>
      </c>
      <c r="M263" s="40">
        <f>+M264</f>
        <v>2000000000</v>
      </c>
      <c r="N263" s="318">
        <f t="shared" si="201"/>
        <v>2.5065773817259325E-4</v>
      </c>
      <c r="O263" s="40">
        <f t="shared" si="251"/>
        <v>0</v>
      </c>
      <c r="P263" s="40">
        <f t="shared" si="251"/>
        <v>1436425857</v>
      </c>
      <c r="Q263" s="40">
        <f t="shared" si="251"/>
        <v>563574143</v>
      </c>
      <c r="R263" s="40">
        <f t="shared" si="251"/>
        <v>1404543622.1300001</v>
      </c>
      <c r="S263" s="40">
        <f t="shared" si="251"/>
        <v>595456377.86999989</v>
      </c>
      <c r="T263" s="40">
        <f t="shared" si="251"/>
        <v>31882234.869999886</v>
      </c>
      <c r="U263" s="40">
        <f t="shared" si="251"/>
        <v>897448483.13</v>
      </c>
      <c r="V263" s="40">
        <f t="shared" si="251"/>
        <v>507095139.00000012</v>
      </c>
      <c r="W263" s="40">
        <f t="shared" si="251"/>
        <v>896032600.13</v>
      </c>
      <c r="X263" s="40">
        <f t="shared" si="251"/>
        <v>1415883</v>
      </c>
      <c r="Y263" s="176">
        <f t="shared" si="207"/>
        <v>0.70227181106500003</v>
      </c>
      <c r="Z263" s="176">
        <f t="shared" si="208"/>
        <v>0.44872424156500001</v>
      </c>
      <c r="AA263" s="176">
        <f t="shared" si="209"/>
        <v>0.44801630006499998</v>
      </c>
      <c r="AB263" s="176">
        <f t="shared" si="227"/>
        <v>0.63896091868546823</v>
      </c>
      <c r="AC263" s="177">
        <f t="shared" si="228"/>
        <v>0.99842232392542263</v>
      </c>
    </row>
    <row r="264" spans="1:29" s="133" customFormat="1" ht="42" customHeight="1" x14ac:dyDescent="0.25">
      <c r="A264" s="351" t="s">
        <v>590</v>
      </c>
      <c r="B264" s="83" t="s">
        <v>37</v>
      </c>
      <c r="C264" s="83">
        <v>10</v>
      </c>
      <c r="D264" s="83" t="s">
        <v>38</v>
      </c>
      <c r="E264" s="84" t="s">
        <v>268</v>
      </c>
      <c r="F264" s="126">
        <v>2000000000</v>
      </c>
      <c r="G264" s="56">
        <v>588565103</v>
      </c>
      <c r="H264" s="56">
        <v>588565103</v>
      </c>
      <c r="I264" s="127">
        <v>0</v>
      </c>
      <c r="J264" s="127">
        <v>0</v>
      </c>
      <c r="K264" s="127">
        <v>0</v>
      </c>
      <c r="L264" s="45">
        <f t="shared" si="204"/>
        <v>0</v>
      </c>
      <c r="M264" s="128">
        <f>+F264+L264</f>
        <v>2000000000</v>
      </c>
      <c r="N264" s="129">
        <f t="shared" si="201"/>
        <v>2.5065773817259325E-4</v>
      </c>
      <c r="O264" s="126">
        <v>0</v>
      </c>
      <c r="P264" s="126">
        <v>1436425857</v>
      </c>
      <c r="Q264" s="126">
        <f>M264-P264</f>
        <v>563574143</v>
      </c>
      <c r="R264" s="126">
        <v>1404543622.1300001</v>
      </c>
      <c r="S264" s="126">
        <f>+M264-R264</f>
        <v>595456377.86999989</v>
      </c>
      <c r="T264" s="126">
        <f>P264-R264</f>
        <v>31882234.869999886</v>
      </c>
      <c r="U264" s="126">
        <v>897448483.13</v>
      </c>
      <c r="V264" s="126">
        <f>+R264-U264</f>
        <v>507095139.00000012</v>
      </c>
      <c r="W264" s="126">
        <v>896032600.13</v>
      </c>
      <c r="X264" s="130">
        <f>+U264-W264</f>
        <v>1415883</v>
      </c>
      <c r="Y264" s="340">
        <f t="shared" si="207"/>
        <v>0.70227181106500003</v>
      </c>
      <c r="Z264" s="340">
        <f t="shared" si="208"/>
        <v>0.44872424156500001</v>
      </c>
      <c r="AA264" s="340">
        <f t="shared" si="209"/>
        <v>0.44801630006499998</v>
      </c>
      <c r="AB264" s="340">
        <f t="shared" si="227"/>
        <v>0.63896091868546823</v>
      </c>
      <c r="AC264" s="353">
        <f t="shared" si="228"/>
        <v>0.99842232392542263</v>
      </c>
    </row>
    <row r="265" spans="1:29" ht="42" customHeight="1" x14ac:dyDescent="0.25">
      <c r="A265" s="113" t="s">
        <v>291</v>
      </c>
      <c r="B265" s="32" t="s">
        <v>37</v>
      </c>
      <c r="C265" s="32">
        <v>10</v>
      </c>
      <c r="D265" s="32" t="s">
        <v>38</v>
      </c>
      <c r="E265" s="39" t="s">
        <v>292</v>
      </c>
      <c r="F265" s="60">
        <f t="shared" ref="F265:K265" si="252">+F266</f>
        <v>4104000000</v>
      </c>
      <c r="G265" s="60">
        <f t="shared" si="252"/>
        <v>1580338559</v>
      </c>
      <c r="H265" s="60">
        <f t="shared" si="252"/>
        <v>1580338559</v>
      </c>
      <c r="I265" s="60">
        <f t="shared" si="252"/>
        <v>0</v>
      </c>
      <c r="J265" s="60">
        <f t="shared" si="252"/>
        <v>0</v>
      </c>
      <c r="K265" s="60">
        <f t="shared" si="252"/>
        <v>0</v>
      </c>
      <c r="L265" s="59">
        <f t="shared" si="204"/>
        <v>0</v>
      </c>
      <c r="M265" s="60">
        <f>+M266</f>
        <v>4104000000</v>
      </c>
      <c r="N265" s="318">
        <f t="shared" ref="N265:N312" si="253">M265/$M$313</f>
        <v>5.1434967873016137E-4</v>
      </c>
      <c r="O265" s="60">
        <f t="shared" ref="O265:X265" si="254">+O266</f>
        <v>0</v>
      </c>
      <c r="P265" s="60">
        <f t="shared" si="254"/>
        <v>2649988388</v>
      </c>
      <c r="Q265" s="60">
        <f t="shared" si="254"/>
        <v>1454011612</v>
      </c>
      <c r="R265" s="60">
        <f t="shared" si="254"/>
        <v>2569801798.2200003</v>
      </c>
      <c r="S265" s="60">
        <f t="shared" si="254"/>
        <v>1534198201.7799997</v>
      </c>
      <c r="T265" s="60">
        <f t="shared" si="254"/>
        <v>80186589.779999763</v>
      </c>
      <c r="U265" s="60">
        <f t="shared" si="254"/>
        <v>1625962050.22</v>
      </c>
      <c r="V265" s="60">
        <f t="shared" si="254"/>
        <v>943839748.00000024</v>
      </c>
      <c r="W265" s="60">
        <f t="shared" si="254"/>
        <v>1613812308.22</v>
      </c>
      <c r="X265" s="60">
        <f t="shared" si="254"/>
        <v>12149742</v>
      </c>
      <c r="Y265" s="176">
        <f t="shared" si="207"/>
        <v>0.626170028806043</v>
      </c>
      <c r="Z265" s="176">
        <f t="shared" si="208"/>
        <v>0.3961895833869396</v>
      </c>
      <c r="AA265" s="176">
        <f t="shared" si="209"/>
        <v>0.39322911993664716</v>
      </c>
      <c r="AB265" s="176">
        <f t="shared" si="227"/>
        <v>0.63271885456156163</v>
      </c>
      <c r="AC265" s="177">
        <f t="shared" si="228"/>
        <v>0.99252765954878464</v>
      </c>
    </row>
    <row r="266" spans="1:29" ht="42" customHeight="1" x14ac:dyDescent="0.25">
      <c r="A266" s="113" t="s">
        <v>293</v>
      </c>
      <c r="B266" s="32" t="s">
        <v>37</v>
      </c>
      <c r="C266" s="32">
        <v>10</v>
      </c>
      <c r="D266" s="32" t="s">
        <v>38</v>
      </c>
      <c r="E266" s="72" t="s">
        <v>255</v>
      </c>
      <c r="F266" s="60">
        <f t="shared" ref="F266:K266" si="255">+F267+F271</f>
        <v>4104000000</v>
      </c>
      <c r="G266" s="60">
        <f t="shared" si="255"/>
        <v>1580338559</v>
      </c>
      <c r="H266" s="60">
        <f t="shared" si="255"/>
        <v>1580338559</v>
      </c>
      <c r="I266" s="60">
        <f t="shared" si="255"/>
        <v>0</v>
      </c>
      <c r="J266" s="60">
        <f t="shared" si="255"/>
        <v>0</v>
      </c>
      <c r="K266" s="60">
        <f t="shared" si="255"/>
        <v>0</v>
      </c>
      <c r="L266" s="59">
        <f t="shared" si="204"/>
        <v>0</v>
      </c>
      <c r="M266" s="60">
        <f>+M267+M271</f>
        <v>4104000000</v>
      </c>
      <c r="N266" s="318">
        <f t="shared" si="253"/>
        <v>5.1434967873016137E-4</v>
      </c>
      <c r="O266" s="60">
        <f t="shared" ref="O266:X266" si="256">+O267+O271</f>
        <v>0</v>
      </c>
      <c r="P266" s="60">
        <f t="shared" si="256"/>
        <v>2649988388</v>
      </c>
      <c r="Q266" s="60">
        <f t="shared" si="256"/>
        <v>1454011612</v>
      </c>
      <c r="R266" s="60">
        <f t="shared" si="256"/>
        <v>2569801798.2200003</v>
      </c>
      <c r="S266" s="60">
        <f t="shared" si="256"/>
        <v>1534198201.7799997</v>
      </c>
      <c r="T266" s="60">
        <f t="shared" si="256"/>
        <v>80186589.779999763</v>
      </c>
      <c r="U266" s="60">
        <f t="shared" si="256"/>
        <v>1625962050.22</v>
      </c>
      <c r="V266" s="60">
        <f t="shared" si="256"/>
        <v>943839748.00000024</v>
      </c>
      <c r="W266" s="60">
        <f t="shared" si="256"/>
        <v>1613812308.22</v>
      </c>
      <c r="X266" s="60">
        <f t="shared" si="256"/>
        <v>12149742</v>
      </c>
      <c r="Y266" s="176">
        <f t="shared" si="207"/>
        <v>0.626170028806043</v>
      </c>
      <c r="Z266" s="176">
        <f t="shared" si="208"/>
        <v>0.3961895833869396</v>
      </c>
      <c r="AA266" s="176">
        <f t="shared" si="209"/>
        <v>0.39322911993664716</v>
      </c>
      <c r="AB266" s="176">
        <f t="shared" si="227"/>
        <v>0.63271885456156163</v>
      </c>
      <c r="AC266" s="354">
        <f t="shared" si="228"/>
        <v>0.99252765954878464</v>
      </c>
    </row>
    <row r="267" spans="1:29" ht="42" customHeight="1" x14ac:dyDescent="0.25">
      <c r="A267" s="113" t="s">
        <v>294</v>
      </c>
      <c r="B267" s="32" t="s">
        <v>37</v>
      </c>
      <c r="C267" s="32">
        <v>10</v>
      </c>
      <c r="D267" s="32" t="s">
        <v>38</v>
      </c>
      <c r="E267" s="39" t="s">
        <v>295</v>
      </c>
      <c r="F267" s="60">
        <f t="shared" ref="F267:K267" si="257">F268</f>
        <v>800000000</v>
      </c>
      <c r="G267" s="60">
        <f t="shared" si="257"/>
        <v>764736400</v>
      </c>
      <c r="H267" s="60">
        <f t="shared" si="257"/>
        <v>764736400</v>
      </c>
      <c r="I267" s="60">
        <f t="shared" si="257"/>
        <v>0</v>
      </c>
      <c r="J267" s="60">
        <f t="shared" si="257"/>
        <v>0</v>
      </c>
      <c r="K267" s="60">
        <f t="shared" si="257"/>
        <v>0</v>
      </c>
      <c r="L267" s="59">
        <f t="shared" ref="L267:L312" si="258">+G267-H267-I267+J267-K267</f>
        <v>0</v>
      </c>
      <c r="M267" s="60">
        <f>M268</f>
        <v>800000000</v>
      </c>
      <c r="N267" s="318">
        <f t="shared" si="253"/>
        <v>1.002630952690373E-4</v>
      </c>
      <c r="O267" s="60">
        <f t="shared" ref="O267:X267" si="259">O268</f>
        <v>0</v>
      </c>
      <c r="P267" s="60">
        <f t="shared" si="259"/>
        <v>35263600</v>
      </c>
      <c r="Q267" s="60">
        <f t="shared" si="259"/>
        <v>764736400</v>
      </c>
      <c r="R267" s="60">
        <f t="shared" si="259"/>
        <v>35165990.210000001</v>
      </c>
      <c r="S267" s="60">
        <f t="shared" si="259"/>
        <v>764834009.78999996</v>
      </c>
      <c r="T267" s="60">
        <f t="shared" si="259"/>
        <v>97609.789999999106</v>
      </c>
      <c r="U267" s="60">
        <f t="shared" si="259"/>
        <v>27947390.210000001</v>
      </c>
      <c r="V267" s="60">
        <f t="shared" si="259"/>
        <v>7218600</v>
      </c>
      <c r="W267" s="60">
        <f t="shared" si="259"/>
        <v>27947390.210000001</v>
      </c>
      <c r="X267" s="60">
        <f t="shared" si="259"/>
        <v>0</v>
      </c>
      <c r="Y267" s="176">
        <f t="shared" si="207"/>
        <v>4.3957487762500004E-2</v>
      </c>
      <c r="Z267" s="176">
        <f t="shared" si="208"/>
        <v>3.4934237762500001E-2</v>
      </c>
      <c r="AA267" s="176">
        <f t="shared" si="209"/>
        <v>3.4934237762500001E-2</v>
      </c>
      <c r="AB267" s="176">
        <f t="shared" si="227"/>
        <v>0.79472780499303908</v>
      </c>
      <c r="AC267" s="177">
        <f t="shared" si="228"/>
        <v>1</v>
      </c>
    </row>
    <row r="268" spans="1:29" ht="63" customHeight="1" x14ac:dyDescent="0.25">
      <c r="A268" s="113" t="s">
        <v>591</v>
      </c>
      <c r="B268" s="32" t="s">
        <v>37</v>
      </c>
      <c r="C268" s="32">
        <v>10</v>
      </c>
      <c r="D268" s="32" t="s">
        <v>38</v>
      </c>
      <c r="E268" s="39" t="s">
        <v>264</v>
      </c>
      <c r="F268" s="60">
        <f t="shared" ref="F268:K269" si="260">+F269</f>
        <v>800000000</v>
      </c>
      <c r="G268" s="60">
        <f t="shared" si="260"/>
        <v>764736400</v>
      </c>
      <c r="H268" s="60">
        <f t="shared" si="260"/>
        <v>764736400</v>
      </c>
      <c r="I268" s="60">
        <f t="shared" si="260"/>
        <v>0</v>
      </c>
      <c r="J268" s="60">
        <f t="shared" si="260"/>
        <v>0</v>
      </c>
      <c r="K268" s="60">
        <f t="shared" si="260"/>
        <v>0</v>
      </c>
      <c r="L268" s="59">
        <f t="shared" si="258"/>
        <v>0</v>
      </c>
      <c r="M268" s="60">
        <f>+M269</f>
        <v>800000000</v>
      </c>
      <c r="N268" s="318">
        <f t="shared" si="253"/>
        <v>1.002630952690373E-4</v>
      </c>
      <c r="O268" s="60">
        <f t="shared" ref="O268:X269" si="261">+O269</f>
        <v>0</v>
      </c>
      <c r="P268" s="60">
        <f t="shared" si="261"/>
        <v>35263600</v>
      </c>
      <c r="Q268" s="60">
        <f t="shared" si="261"/>
        <v>764736400</v>
      </c>
      <c r="R268" s="60">
        <f t="shared" si="261"/>
        <v>35165990.210000001</v>
      </c>
      <c r="S268" s="60">
        <f t="shared" si="261"/>
        <v>764834009.78999996</v>
      </c>
      <c r="T268" s="60">
        <f t="shared" si="261"/>
        <v>97609.789999999106</v>
      </c>
      <c r="U268" s="60">
        <f t="shared" si="261"/>
        <v>27947390.210000001</v>
      </c>
      <c r="V268" s="60">
        <f t="shared" si="261"/>
        <v>7218600</v>
      </c>
      <c r="W268" s="60">
        <f t="shared" si="261"/>
        <v>27947390.210000001</v>
      </c>
      <c r="X268" s="60">
        <f t="shared" si="261"/>
        <v>0</v>
      </c>
      <c r="Y268" s="176">
        <f t="shared" si="207"/>
        <v>4.3957487762500004E-2</v>
      </c>
      <c r="Z268" s="176">
        <f t="shared" si="208"/>
        <v>3.4934237762500001E-2</v>
      </c>
      <c r="AA268" s="176">
        <f t="shared" si="209"/>
        <v>3.4934237762500001E-2</v>
      </c>
      <c r="AB268" s="176">
        <f t="shared" si="227"/>
        <v>0.79472780499303908</v>
      </c>
      <c r="AC268" s="354">
        <f t="shared" si="228"/>
        <v>1</v>
      </c>
    </row>
    <row r="269" spans="1:29" ht="42" customHeight="1" x14ac:dyDescent="0.25">
      <c r="A269" s="113" t="s">
        <v>592</v>
      </c>
      <c r="B269" s="32" t="s">
        <v>37</v>
      </c>
      <c r="C269" s="32">
        <v>10</v>
      </c>
      <c r="D269" s="32" t="s">
        <v>38</v>
      </c>
      <c r="E269" s="39" t="s">
        <v>298</v>
      </c>
      <c r="F269" s="60">
        <f t="shared" si="260"/>
        <v>800000000</v>
      </c>
      <c r="G269" s="60">
        <f t="shared" si="260"/>
        <v>764736400</v>
      </c>
      <c r="H269" s="60">
        <f t="shared" si="260"/>
        <v>764736400</v>
      </c>
      <c r="I269" s="60">
        <f t="shared" si="260"/>
        <v>0</v>
      </c>
      <c r="J269" s="60">
        <f t="shared" si="260"/>
        <v>0</v>
      </c>
      <c r="K269" s="60">
        <f t="shared" si="260"/>
        <v>0</v>
      </c>
      <c r="L269" s="59">
        <f t="shared" si="258"/>
        <v>0</v>
      </c>
      <c r="M269" s="60">
        <f>+M270</f>
        <v>800000000</v>
      </c>
      <c r="N269" s="318">
        <f t="shared" si="253"/>
        <v>1.002630952690373E-4</v>
      </c>
      <c r="O269" s="60">
        <f t="shared" si="261"/>
        <v>0</v>
      </c>
      <c r="P269" s="60">
        <f t="shared" si="261"/>
        <v>35263600</v>
      </c>
      <c r="Q269" s="60">
        <f t="shared" si="261"/>
        <v>764736400</v>
      </c>
      <c r="R269" s="60">
        <f t="shared" si="261"/>
        <v>35165990.210000001</v>
      </c>
      <c r="S269" s="60">
        <f t="shared" si="261"/>
        <v>764834009.78999996</v>
      </c>
      <c r="T269" s="60">
        <f t="shared" si="261"/>
        <v>97609.789999999106</v>
      </c>
      <c r="U269" s="60">
        <f t="shared" si="261"/>
        <v>27947390.210000001</v>
      </c>
      <c r="V269" s="60">
        <f t="shared" si="261"/>
        <v>7218600</v>
      </c>
      <c r="W269" s="60">
        <f t="shared" si="261"/>
        <v>27947390.210000001</v>
      </c>
      <c r="X269" s="60">
        <f t="shared" si="261"/>
        <v>0</v>
      </c>
      <c r="Y269" s="176">
        <f t="shared" ref="Y269:Y313" si="262">+R269/M269</f>
        <v>4.3957487762500004E-2</v>
      </c>
      <c r="Z269" s="176">
        <f t="shared" ref="Z269:Z313" si="263">+U269/M269</f>
        <v>3.4934237762500001E-2</v>
      </c>
      <c r="AA269" s="176">
        <f t="shared" ref="AA269:AA313" si="264">+W269/M269</f>
        <v>3.4934237762500001E-2</v>
      </c>
      <c r="AB269" s="176">
        <f t="shared" si="227"/>
        <v>0.79472780499303908</v>
      </c>
      <c r="AC269" s="177">
        <f t="shared" si="228"/>
        <v>1</v>
      </c>
    </row>
    <row r="270" spans="1:29" ht="42" customHeight="1" x14ac:dyDescent="0.25">
      <c r="A270" s="114" t="s">
        <v>593</v>
      </c>
      <c r="B270" s="43" t="s">
        <v>37</v>
      </c>
      <c r="C270" s="43">
        <v>10</v>
      </c>
      <c r="D270" s="43" t="s">
        <v>38</v>
      </c>
      <c r="E270" s="44" t="s">
        <v>268</v>
      </c>
      <c r="F270" s="45">
        <v>800000000</v>
      </c>
      <c r="G270" s="56">
        <v>764736400</v>
      </c>
      <c r="H270" s="56">
        <v>764736400</v>
      </c>
      <c r="I270" s="56">
        <v>0</v>
      </c>
      <c r="J270" s="56">
        <v>0</v>
      </c>
      <c r="K270" s="56">
        <v>0</v>
      </c>
      <c r="L270" s="45">
        <f t="shared" si="258"/>
        <v>0</v>
      </c>
      <c r="M270" s="46">
        <f>+F270+L270</f>
        <v>800000000</v>
      </c>
      <c r="N270" s="47">
        <f t="shared" si="253"/>
        <v>1.002630952690373E-4</v>
      </c>
      <c r="O270" s="45">
        <v>0</v>
      </c>
      <c r="P270" s="45">
        <v>35263600</v>
      </c>
      <c r="Q270" s="45">
        <f>M270-P270</f>
        <v>764736400</v>
      </c>
      <c r="R270" s="45">
        <v>35165990.210000001</v>
      </c>
      <c r="S270" s="45">
        <f>+M270-R270</f>
        <v>764834009.78999996</v>
      </c>
      <c r="T270" s="45">
        <f>P270-R270</f>
        <v>97609.789999999106</v>
      </c>
      <c r="U270" s="45">
        <v>27947390.210000001</v>
      </c>
      <c r="V270" s="45">
        <f>+R270-U270</f>
        <v>7218600</v>
      </c>
      <c r="W270" s="45">
        <v>27947390.210000001</v>
      </c>
      <c r="X270" s="48">
        <f>+U270-W270</f>
        <v>0</v>
      </c>
      <c r="Y270" s="54">
        <f t="shared" si="262"/>
        <v>4.3957487762500004E-2</v>
      </c>
      <c r="Z270" s="54">
        <f t="shared" si="263"/>
        <v>3.4934237762500001E-2</v>
      </c>
      <c r="AA270" s="54">
        <f t="shared" si="264"/>
        <v>3.4934237762500001E-2</v>
      </c>
      <c r="AB270" s="54">
        <f t="shared" si="227"/>
        <v>0.79472780499303908</v>
      </c>
      <c r="AC270" s="353">
        <f t="shared" si="228"/>
        <v>1</v>
      </c>
    </row>
    <row r="271" spans="1:29" ht="63.75" customHeight="1" x14ac:dyDescent="0.25">
      <c r="A271" s="113" t="s">
        <v>300</v>
      </c>
      <c r="B271" s="32" t="s">
        <v>37</v>
      </c>
      <c r="C271" s="32">
        <v>10</v>
      </c>
      <c r="D271" s="32" t="s">
        <v>38</v>
      </c>
      <c r="E271" s="39" t="s">
        <v>301</v>
      </c>
      <c r="F271" s="59">
        <f t="shared" ref="F271:K273" si="265">+F272</f>
        <v>3304000000</v>
      </c>
      <c r="G271" s="59">
        <f t="shared" si="265"/>
        <v>815602159</v>
      </c>
      <c r="H271" s="59">
        <f t="shared" si="265"/>
        <v>815602159</v>
      </c>
      <c r="I271" s="59">
        <f t="shared" si="265"/>
        <v>0</v>
      </c>
      <c r="J271" s="59">
        <f t="shared" si="265"/>
        <v>0</v>
      </c>
      <c r="K271" s="59">
        <f t="shared" si="265"/>
        <v>0</v>
      </c>
      <c r="L271" s="59">
        <f t="shared" si="258"/>
        <v>0</v>
      </c>
      <c r="M271" s="59">
        <f>+M272</f>
        <v>3304000000</v>
      </c>
      <c r="N271" s="318">
        <f t="shared" si="253"/>
        <v>4.1408658346112401E-4</v>
      </c>
      <c r="O271" s="59">
        <f t="shared" ref="O271:X273" si="266">+O272</f>
        <v>0</v>
      </c>
      <c r="P271" s="59">
        <f t="shared" si="266"/>
        <v>2614724788</v>
      </c>
      <c r="Q271" s="59">
        <f t="shared" si="266"/>
        <v>689275212</v>
      </c>
      <c r="R271" s="59">
        <f t="shared" si="266"/>
        <v>2534635808.0100002</v>
      </c>
      <c r="S271" s="59">
        <f t="shared" si="266"/>
        <v>769364191.98999977</v>
      </c>
      <c r="T271" s="59">
        <f t="shared" si="266"/>
        <v>80088979.989999771</v>
      </c>
      <c r="U271" s="59">
        <f t="shared" si="266"/>
        <v>1598014660.01</v>
      </c>
      <c r="V271" s="59">
        <f t="shared" si="266"/>
        <v>936621148.00000024</v>
      </c>
      <c r="W271" s="59">
        <f t="shared" si="266"/>
        <v>1585864918.01</v>
      </c>
      <c r="X271" s="59">
        <f t="shared" si="266"/>
        <v>12149742</v>
      </c>
      <c r="Y271" s="176">
        <f t="shared" si="262"/>
        <v>0.76714158838075064</v>
      </c>
      <c r="Z271" s="176">
        <f t="shared" si="263"/>
        <v>0.4836606113831719</v>
      </c>
      <c r="AA271" s="176">
        <f t="shared" si="264"/>
        <v>0.47998332869552057</v>
      </c>
      <c r="AB271" s="176">
        <f t="shared" si="227"/>
        <v>0.63047111342778561</v>
      </c>
      <c r="AC271" s="177">
        <f t="shared" si="228"/>
        <v>0.99239697713416219</v>
      </c>
    </row>
    <row r="272" spans="1:29" ht="63.75" customHeight="1" x14ac:dyDescent="0.25">
      <c r="A272" s="113" t="s">
        <v>594</v>
      </c>
      <c r="B272" s="32" t="s">
        <v>37</v>
      </c>
      <c r="C272" s="32">
        <v>10</v>
      </c>
      <c r="D272" s="32" t="s">
        <v>38</v>
      </c>
      <c r="E272" s="39" t="s">
        <v>264</v>
      </c>
      <c r="F272" s="59">
        <f t="shared" si="265"/>
        <v>3304000000</v>
      </c>
      <c r="G272" s="59">
        <f t="shared" si="265"/>
        <v>815602159</v>
      </c>
      <c r="H272" s="59">
        <f t="shared" si="265"/>
        <v>815602159</v>
      </c>
      <c r="I272" s="59">
        <f t="shared" si="265"/>
        <v>0</v>
      </c>
      <c r="J272" s="59">
        <f t="shared" si="265"/>
        <v>0</v>
      </c>
      <c r="K272" s="59">
        <f t="shared" si="265"/>
        <v>0</v>
      </c>
      <c r="L272" s="59">
        <f t="shared" si="258"/>
        <v>0</v>
      </c>
      <c r="M272" s="59">
        <f>+M273</f>
        <v>3304000000</v>
      </c>
      <c r="N272" s="318">
        <f t="shared" si="253"/>
        <v>4.1408658346112401E-4</v>
      </c>
      <c r="O272" s="59">
        <f t="shared" si="266"/>
        <v>0</v>
      </c>
      <c r="P272" s="59">
        <f t="shared" si="266"/>
        <v>2614724788</v>
      </c>
      <c r="Q272" s="59">
        <f t="shared" si="266"/>
        <v>689275212</v>
      </c>
      <c r="R272" s="59">
        <f t="shared" si="266"/>
        <v>2534635808.0100002</v>
      </c>
      <c r="S272" s="59">
        <f t="shared" si="266"/>
        <v>769364191.98999977</v>
      </c>
      <c r="T272" s="59">
        <f t="shared" si="266"/>
        <v>80088979.989999771</v>
      </c>
      <c r="U272" s="59">
        <f t="shared" si="266"/>
        <v>1598014660.01</v>
      </c>
      <c r="V272" s="59">
        <f t="shared" si="266"/>
        <v>936621148.00000024</v>
      </c>
      <c r="W272" s="59">
        <f t="shared" si="266"/>
        <v>1585864918.01</v>
      </c>
      <c r="X272" s="59">
        <f t="shared" si="266"/>
        <v>12149742</v>
      </c>
      <c r="Y272" s="176">
        <f t="shared" si="262"/>
        <v>0.76714158838075064</v>
      </c>
      <c r="Z272" s="176">
        <f t="shared" si="263"/>
        <v>0.4836606113831719</v>
      </c>
      <c r="AA272" s="176">
        <f t="shared" si="264"/>
        <v>0.47998332869552057</v>
      </c>
      <c r="AB272" s="176">
        <f t="shared" si="227"/>
        <v>0.63047111342778561</v>
      </c>
      <c r="AC272" s="177">
        <f t="shared" si="228"/>
        <v>0.99239697713416219</v>
      </c>
    </row>
    <row r="273" spans="1:29" ht="42" customHeight="1" x14ac:dyDescent="0.25">
      <c r="A273" s="113" t="s">
        <v>595</v>
      </c>
      <c r="B273" s="32" t="s">
        <v>37</v>
      </c>
      <c r="C273" s="32">
        <v>10</v>
      </c>
      <c r="D273" s="32" t="s">
        <v>38</v>
      </c>
      <c r="E273" s="39" t="s">
        <v>266</v>
      </c>
      <c r="F273" s="59">
        <f t="shared" si="265"/>
        <v>3304000000</v>
      </c>
      <c r="G273" s="59">
        <f t="shared" si="265"/>
        <v>815602159</v>
      </c>
      <c r="H273" s="59">
        <f t="shared" si="265"/>
        <v>815602159</v>
      </c>
      <c r="I273" s="59">
        <f t="shared" si="265"/>
        <v>0</v>
      </c>
      <c r="J273" s="59">
        <f t="shared" si="265"/>
        <v>0</v>
      </c>
      <c r="K273" s="59">
        <f t="shared" si="265"/>
        <v>0</v>
      </c>
      <c r="L273" s="59">
        <f t="shared" si="258"/>
        <v>0</v>
      </c>
      <c r="M273" s="59">
        <f>+M274</f>
        <v>3304000000</v>
      </c>
      <c r="N273" s="318">
        <f t="shared" si="253"/>
        <v>4.1408658346112401E-4</v>
      </c>
      <c r="O273" s="59">
        <f t="shared" si="266"/>
        <v>0</v>
      </c>
      <c r="P273" s="59">
        <f t="shared" si="266"/>
        <v>2614724788</v>
      </c>
      <c r="Q273" s="59">
        <f t="shared" si="266"/>
        <v>689275212</v>
      </c>
      <c r="R273" s="59">
        <f t="shared" si="266"/>
        <v>2534635808.0100002</v>
      </c>
      <c r="S273" s="59">
        <f t="shared" si="266"/>
        <v>769364191.98999977</v>
      </c>
      <c r="T273" s="59">
        <f t="shared" si="266"/>
        <v>80088979.989999771</v>
      </c>
      <c r="U273" s="59">
        <f t="shared" si="266"/>
        <v>1598014660.01</v>
      </c>
      <c r="V273" s="59">
        <f t="shared" si="266"/>
        <v>936621148.00000024</v>
      </c>
      <c r="W273" s="59">
        <f t="shared" si="266"/>
        <v>1585864918.01</v>
      </c>
      <c r="X273" s="59">
        <f t="shared" si="266"/>
        <v>12149742</v>
      </c>
      <c r="Y273" s="176">
        <f t="shared" si="262"/>
        <v>0.76714158838075064</v>
      </c>
      <c r="Z273" s="176">
        <f t="shared" si="263"/>
        <v>0.4836606113831719</v>
      </c>
      <c r="AA273" s="176">
        <f t="shared" si="264"/>
        <v>0.47998332869552057</v>
      </c>
      <c r="AB273" s="176">
        <f t="shared" si="227"/>
        <v>0.63047111342778561</v>
      </c>
      <c r="AC273" s="177">
        <f t="shared" si="228"/>
        <v>0.99239697713416219</v>
      </c>
    </row>
    <row r="274" spans="1:29" ht="42" customHeight="1" x14ac:dyDescent="0.25">
      <c r="A274" s="114" t="s">
        <v>596</v>
      </c>
      <c r="B274" s="43" t="s">
        <v>37</v>
      </c>
      <c r="C274" s="43">
        <v>10</v>
      </c>
      <c r="D274" s="43" t="s">
        <v>38</v>
      </c>
      <c r="E274" s="44" t="s">
        <v>268</v>
      </c>
      <c r="F274" s="45">
        <v>3304000000</v>
      </c>
      <c r="G274" s="45">
        <v>815602159</v>
      </c>
      <c r="H274" s="45">
        <v>815602159</v>
      </c>
      <c r="I274" s="45">
        <v>0</v>
      </c>
      <c r="J274" s="45">
        <v>0</v>
      </c>
      <c r="K274" s="45">
        <v>0</v>
      </c>
      <c r="L274" s="45">
        <f t="shared" si="258"/>
        <v>0</v>
      </c>
      <c r="M274" s="46">
        <f>+F274+L274</f>
        <v>3304000000</v>
      </c>
      <c r="N274" s="47">
        <f t="shared" si="253"/>
        <v>4.1408658346112401E-4</v>
      </c>
      <c r="O274" s="45">
        <v>0</v>
      </c>
      <c r="P274" s="45">
        <v>2614724788</v>
      </c>
      <c r="Q274" s="45">
        <f>M274-P274</f>
        <v>689275212</v>
      </c>
      <c r="R274" s="45">
        <v>2534635808.0100002</v>
      </c>
      <c r="S274" s="45">
        <f>+M274-R274</f>
        <v>769364191.98999977</v>
      </c>
      <c r="T274" s="45">
        <f>P274-R274</f>
        <v>80088979.989999771</v>
      </c>
      <c r="U274" s="45">
        <v>1598014660.01</v>
      </c>
      <c r="V274" s="45">
        <f>+R274-U274</f>
        <v>936621148.00000024</v>
      </c>
      <c r="W274" s="45">
        <v>1585864918.01</v>
      </c>
      <c r="X274" s="48">
        <f>+U274-W274</f>
        <v>12149742</v>
      </c>
      <c r="Y274" s="54">
        <f t="shared" si="262"/>
        <v>0.76714158838075064</v>
      </c>
      <c r="Z274" s="54">
        <f t="shared" si="263"/>
        <v>0.4836606113831719</v>
      </c>
      <c r="AA274" s="54">
        <f t="shared" si="264"/>
        <v>0.47998332869552057</v>
      </c>
      <c r="AB274" s="54">
        <f t="shared" si="227"/>
        <v>0.63047111342778561</v>
      </c>
      <c r="AC274" s="178">
        <f t="shared" si="228"/>
        <v>0.99239697713416219</v>
      </c>
    </row>
    <row r="275" spans="1:29" ht="42" customHeight="1" x14ac:dyDescent="0.25">
      <c r="A275" s="113" t="s">
        <v>305</v>
      </c>
      <c r="B275" s="32" t="s">
        <v>37</v>
      </c>
      <c r="C275" s="32">
        <v>10</v>
      </c>
      <c r="D275" s="32" t="s">
        <v>38</v>
      </c>
      <c r="E275" s="39" t="s">
        <v>306</v>
      </c>
      <c r="F275" s="60">
        <f t="shared" ref="F275:K275" si="267">+F276</f>
        <v>94960668540</v>
      </c>
      <c r="G275" s="60">
        <f t="shared" si="267"/>
        <v>487616046</v>
      </c>
      <c r="H275" s="60">
        <f t="shared" si="267"/>
        <v>487616046</v>
      </c>
      <c r="I275" s="60">
        <f t="shared" si="267"/>
        <v>0</v>
      </c>
      <c r="J275" s="60">
        <f t="shared" si="267"/>
        <v>0</v>
      </c>
      <c r="K275" s="60">
        <f t="shared" si="267"/>
        <v>0</v>
      </c>
      <c r="L275" s="59">
        <f t="shared" si="258"/>
        <v>0</v>
      </c>
      <c r="M275" s="60">
        <f>+M276</f>
        <v>94960668540</v>
      </c>
      <c r="N275" s="318">
        <f t="shared" si="253"/>
        <v>1.1901313195796867E-2</v>
      </c>
      <c r="O275" s="60">
        <f t="shared" ref="O275:X275" si="268">+O276</f>
        <v>0</v>
      </c>
      <c r="P275" s="60">
        <f t="shared" si="268"/>
        <v>94479896633</v>
      </c>
      <c r="Q275" s="60">
        <f t="shared" si="268"/>
        <v>480771907</v>
      </c>
      <c r="R275" s="60">
        <f t="shared" si="268"/>
        <v>94444437113.600006</v>
      </c>
      <c r="S275" s="60">
        <f t="shared" si="268"/>
        <v>516231426.39999998</v>
      </c>
      <c r="T275" s="60">
        <f t="shared" si="268"/>
        <v>35459519.399999976</v>
      </c>
      <c r="U275" s="60">
        <f t="shared" si="268"/>
        <v>55973267909.93</v>
      </c>
      <c r="V275" s="60">
        <f t="shared" si="268"/>
        <v>38471169203.669998</v>
      </c>
      <c r="W275" s="60">
        <f t="shared" si="268"/>
        <v>55973267909.93</v>
      </c>
      <c r="X275" s="60">
        <f t="shared" si="268"/>
        <v>0</v>
      </c>
      <c r="Y275" s="176">
        <f t="shared" si="262"/>
        <v>0.9945637342877115</v>
      </c>
      <c r="Z275" s="176">
        <f t="shared" si="263"/>
        <v>0.58943632948785052</v>
      </c>
      <c r="AA275" s="176">
        <f t="shared" si="264"/>
        <v>0.58943632948785052</v>
      </c>
      <c r="AB275" s="176">
        <f t="shared" si="227"/>
        <v>0.59265817681356947</v>
      </c>
      <c r="AC275" s="177">
        <f t="shared" si="228"/>
        <v>1</v>
      </c>
    </row>
    <row r="276" spans="1:29" ht="42" customHeight="1" x14ac:dyDescent="0.25">
      <c r="A276" s="113" t="s">
        <v>307</v>
      </c>
      <c r="B276" s="32" t="s">
        <v>37</v>
      </c>
      <c r="C276" s="32">
        <v>10</v>
      </c>
      <c r="D276" s="32" t="s">
        <v>38</v>
      </c>
      <c r="E276" s="72" t="s">
        <v>255</v>
      </c>
      <c r="F276" s="60">
        <f t="shared" ref="F276:K276" si="269">+F277+F281</f>
        <v>94960668540</v>
      </c>
      <c r="G276" s="60">
        <f t="shared" si="269"/>
        <v>487616046</v>
      </c>
      <c r="H276" s="60">
        <f t="shared" si="269"/>
        <v>487616046</v>
      </c>
      <c r="I276" s="60">
        <f t="shared" si="269"/>
        <v>0</v>
      </c>
      <c r="J276" s="60">
        <f t="shared" si="269"/>
        <v>0</v>
      </c>
      <c r="K276" s="60">
        <f t="shared" si="269"/>
        <v>0</v>
      </c>
      <c r="L276" s="59">
        <f t="shared" si="258"/>
        <v>0</v>
      </c>
      <c r="M276" s="60">
        <f>+M277+M281</f>
        <v>94960668540</v>
      </c>
      <c r="N276" s="318">
        <f t="shared" si="253"/>
        <v>1.1901313195796867E-2</v>
      </c>
      <c r="O276" s="60">
        <f t="shared" ref="O276:X276" si="270">+O277+O281</f>
        <v>0</v>
      </c>
      <c r="P276" s="60">
        <f t="shared" si="270"/>
        <v>94479896633</v>
      </c>
      <c r="Q276" s="60">
        <f t="shared" si="270"/>
        <v>480771907</v>
      </c>
      <c r="R276" s="60">
        <f t="shared" si="270"/>
        <v>94444437113.600006</v>
      </c>
      <c r="S276" s="60">
        <f t="shared" si="270"/>
        <v>516231426.39999998</v>
      </c>
      <c r="T276" s="60">
        <f t="shared" si="270"/>
        <v>35459519.399999976</v>
      </c>
      <c r="U276" s="60">
        <f t="shared" si="270"/>
        <v>55973267909.93</v>
      </c>
      <c r="V276" s="60">
        <f t="shared" si="270"/>
        <v>38471169203.669998</v>
      </c>
      <c r="W276" s="60">
        <f t="shared" si="270"/>
        <v>55973267909.93</v>
      </c>
      <c r="X276" s="60">
        <f t="shared" si="270"/>
        <v>0</v>
      </c>
      <c r="Y276" s="176">
        <f t="shared" si="262"/>
        <v>0.9945637342877115</v>
      </c>
      <c r="Z276" s="176">
        <f t="shared" si="263"/>
        <v>0.58943632948785052</v>
      </c>
      <c r="AA276" s="176">
        <f t="shared" si="264"/>
        <v>0.58943632948785052</v>
      </c>
      <c r="AB276" s="176">
        <f t="shared" si="227"/>
        <v>0.59265817681356947</v>
      </c>
      <c r="AC276" s="177">
        <f t="shared" si="228"/>
        <v>1</v>
      </c>
    </row>
    <row r="277" spans="1:29" ht="42" customHeight="1" x14ac:dyDescent="0.25">
      <c r="A277" s="113" t="s">
        <v>308</v>
      </c>
      <c r="B277" s="32" t="s">
        <v>37</v>
      </c>
      <c r="C277" s="32">
        <v>10</v>
      </c>
      <c r="D277" s="32" t="s">
        <v>38</v>
      </c>
      <c r="E277" s="39" t="s">
        <v>309</v>
      </c>
      <c r="F277" s="60">
        <f t="shared" ref="F277:K279" si="271">+F278</f>
        <v>1200000000</v>
      </c>
      <c r="G277" s="60">
        <f t="shared" si="271"/>
        <v>487616046</v>
      </c>
      <c r="H277" s="60">
        <f t="shared" si="271"/>
        <v>487616046</v>
      </c>
      <c r="I277" s="60">
        <f t="shared" si="271"/>
        <v>0</v>
      </c>
      <c r="J277" s="60">
        <f t="shared" si="271"/>
        <v>0</v>
      </c>
      <c r="K277" s="60">
        <f t="shared" si="271"/>
        <v>0</v>
      </c>
      <c r="L277" s="59">
        <f t="shared" si="258"/>
        <v>0</v>
      </c>
      <c r="M277" s="60">
        <f>+M278</f>
        <v>1200000000</v>
      </c>
      <c r="N277" s="318">
        <f t="shared" si="253"/>
        <v>1.5039464290355595E-4</v>
      </c>
      <c r="O277" s="60">
        <f t="shared" ref="O277:X279" si="272">+O278</f>
        <v>0</v>
      </c>
      <c r="P277" s="60">
        <f t="shared" si="272"/>
        <v>719228093</v>
      </c>
      <c r="Q277" s="60">
        <f t="shared" si="272"/>
        <v>480771907</v>
      </c>
      <c r="R277" s="60">
        <f t="shared" si="272"/>
        <v>683768573.60000002</v>
      </c>
      <c r="S277" s="60">
        <f t="shared" si="272"/>
        <v>516231426.39999998</v>
      </c>
      <c r="T277" s="60">
        <f t="shared" si="272"/>
        <v>35459519.399999976</v>
      </c>
      <c r="U277" s="60">
        <f t="shared" si="272"/>
        <v>412547549.60000002</v>
      </c>
      <c r="V277" s="60">
        <f t="shared" si="272"/>
        <v>271221024</v>
      </c>
      <c r="W277" s="60">
        <f t="shared" si="272"/>
        <v>412547549.60000002</v>
      </c>
      <c r="X277" s="60">
        <f t="shared" si="272"/>
        <v>0</v>
      </c>
      <c r="Y277" s="176">
        <f t="shared" si="262"/>
        <v>0.56980714466666671</v>
      </c>
      <c r="Z277" s="176">
        <f t="shared" si="263"/>
        <v>0.34378962466666668</v>
      </c>
      <c r="AA277" s="176">
        <f t="shared" si="264"/>
        <v>0.34378962466666668</v>
      </c>
      <c r="AB277" s="176">
        <f t="shared" si="227"/>
        <v>0.60334382937192066</v>
      </c>
      <c r="AC277" s="177">
        <f t="shared" si="228"/>
        <v>1</v>
      </c>
    </row>
    <row r="278" spans="1:29" ht="80.25" customHeight="1" x14ac:dyDescent="0.25">
      <c r="A278" s="113" t="s">
        <v>597</v>
      </c>
      <c r="B278" s="32" t="s">
        <v>37</v>
      </c>
      <c r="C278" s="32">
        <v>10</v>
      </c>
      <c r="D278" s="32" t="s">
        <v>38</v>
      </c>
      <c r="E278" s="39" t="s">
        <v>311</v>
      </c>
      <c r="F278" s="60">
        <f t="shared" si="271"/>
        <v>1200000000</v>
      </c>
      <c r="G278" s="60">
        <f t="shared" si="271"/>
        <v>487616046</v>
      </c>
      <c r="H278" s="60">
        <f t="shared" si="271"/>
        <v>487616046</v>
      </c>
      <c r="I278" s="60">
        <f t="shared" si="271"/>
        <v>0</v>
      </c>
      <c r="J278" s="60">
        <f t="shared" si="271"/>
        <v>0</v>
      </c>
      <c r="K278" s="60">
        <f t="shared" si="271"/>
        <v>0</v>
      </c>
      <c r="L278" s="59">
        <f t="shared" si="258"/>
        <v>0</v>
      </c>
      <c r="M278" s="60">
        <f>+M279</f>
        <v>1200000000</v>
      </c>
      <c r="N278" s="318">
        <f t="shared" si="253"/>
        <v>1.5039464290355595E-4</v>
      </c>
      <c r="O278" s="60">
        <f t="shared" si="272"/>
        <v>0</v>
      </c>
      <c r="P278" s="60">
        <f t="shared" si="272"/>
        <v>719228093</v>
      </c>
      <c r="Q278" s="60">
        <f t="shared" si="272"/>
        <v>480771907</v>
      </c>
      <c r="R278" s="60">
        <f t="shared" si="272"/>
        <v>683768573.60000002</v>
      </c>
      <c r="S278" s="60">
        <f t="shared" si="272"/>
        <v>516231426.39999998</v>
      </c>
      <c r="T278" s="60">
        <f t="shared" si="272"/>
        <v>35459519.399999976</v>
      </c>
      <c r="U278" s="60">
        <f t="shared" si="272"/>
        <v>412547549.60000002</v>
      </c>
      <c r="V278" s="60">
        <f t="shared" si="272"/>
        <v>271221024</v>
      </c>
      <c r="W278" s="60">
        <f t="shared" si="272"/>
        <v>412547549.60000002</v>
      </c>
      <c r="X278" s="60">
        <f t="shared" si="272"/>
        <v>0</v>
      </c>
      <c r="Y278" s="176">
        <f t="shared" si="262"/>
        <v>0.56980714466666671</v>
      </c>
      <c r="Z278" s="176">
        <f t="shared" si="263"/>
        <v>0.34378962466666668</v>
      </c>
      <c r="AA278" s="176">
        <f t="shared" si="264"/>
        <v>0.34378962466666668</v>
      </c>
      <c r="AB278" s="176">
        <f t="shared" si="227"/>
        <v>0.60334382937192066</v>
      </c>
      <c r="AC278" s="177">
        <f t="shared" si="228"/>
        <v>1</v>
      </c>
    </row>
    <row r="279" spans="1:29" ht="42" customHeight="1" x14ac:dyDescent="0.25">
      <c r="A279" s="113" t="s">
        <v>598</v>
      </c>
      <c r="B279" s="32" t="s">
        <v>37</v>
      </c>
      <c r="C279" s="32">
        <v>10</v>
      </c>
      <c r="D279" s="32" t="s">
        <v>38</v>
      </c>
      <c r="E279" s="39" t="s">
        <v>313</v>
      </c>
      <c r="F279" s="60">
        <f t="shared" si="271"/>
        <v>1200000000</v>
      </c>
      <c r="G279" s="60">
        <f t="shared" si="271"/>
        <v>487616046</v>
      </c>
      <c r="H279" s="60">
        <f t="shared" si="271"/>
        <v>487616046</v>
      </c>
      <c r="I279" s="60">
        <f t="shared" si="271"/>
        <v>0</v>
      </c>
      <c r="J279" s="60">
        <f t="shared" si="271"/>
        <v>0</v>
      </c>
      <c r="K279" s="60">
        <f t="shared" si="271"/>
        <v>0</v>
      </c>
      <c r="L279" s="59">
        <f t="shared" si="258"/>
        <v>0</v>
      </c>
      <c r="M279" s="60">
        <f>+M280</f>
        <v>1200000000</v>
      </c>
      <c r="N279" s="318">
        <f t="shared" si="253"/>
        <v>1.5039464290355595E-4</v>
      </c>
      <c r="O279" s="60">
        <f t="shared" si="272"/>
        <v>0</v>
      </c>
      <c r="P279" s="60">
        <f t="shared" si="272"/>
        <v>719228093</v>
      </c>
      <c r="Q279" s="60">
        <f t="shared" si="272"/>
        <v>480771907</v>
      </c>
      <c r="R279" s="60">
        <f t="shared" si="272"/>
        <v>683768573.60000002</v>
      </c>
      <c r="S279" s="60">
        <f t="shared" si="272"/>
        <v>516231426.39999998</v>
      </c>
      <c r="T279" s="60">
        <f t="shared" si="272"/>
        <v>35459519.399999976</v>
      </c>
      <c r="U279" s="60">
        <f t="shared" si="272"/>
        <v>412547549.60000002</v>
      </c>
      <c r="V279" s="60">
        <f t="shared" si="272"/>
        <v>271221024</v>
      </c>
      <c r="W279" s="60">
        <f t="shared" si="272"/>
        <v>412547549.60000002</v>
      </c>
      <c r="X279" s="60">
        <f t="shared" si="272"/>
        <v>0</v>
      </c>
      <c r="Y279" s="176">
        <f t="shared" si="262"/>
        <v>0.56980714466666671</v>
      </c>
      <c r="Z279" s="176">
        <f t="shared" si="263"/>
        <v>0.34378962466666668</v>
      </c>
      <c r="AA279" s="176">
        <f t="shared" si="264"/>
        <v>0.34378962466666668</v>
      </c>
      <c r="AB279" s="176">
        <f t="shared" si="227"/>
        <v>0.60334382937192066</v>
      </c>
      <c r="AC279" s="177">
        <f t="shared" si="228"/>
        <v>1</v>
      </c>
    </row>
    <row r="280" spans="1:29" ht="42" customHeight="1" x14ac:dyDescent="0.25">
      <c r="A280" s="114" t="s">
        <v>599</v>
      </c>
      <c r="B280" s="43" t="s">
        <v>37</v>
      </c>
      <c r="C280" s="43">
        <v>10</v>
      </c>
      <c r="D280" s="43" t="s">
        <v>38</v>
      </c>
      <c r="E280" s="44" t="s">
        <v>268</v>
      </c>
      <c r="F280" s="45">
        <v>1200000000</v>
      </c>
      <c r="G280" s="45">
        <v>487616046</v>
      </c>
      <c r="H280" s="45">
        <v>487616046</v>
      </c>
      <c r="I280" s="45">
        <v>0</v>
      </c>
      <c r="J280" s="45">
        <v>0</v>
      </c>
      <c r="K280" s="45">
        <v>0</v>
      </c>
      <c r="L280" s="45">
        <f t="shared" si="258"/>
        <v>0</v>
      </c>
      <c r="M280" s="46">
        <f>+F280+L280</f>
        <v>1200000000</v>
      </c>
      <c r="N280" s="47">
        <f t="shared" si="253"/>
        <v>1.5039464290355595E-4</v>
      </c>
      <c r="O280" s="45">
        <v>0</v>
      </c>
      <c r="P280" s="45">
        <v>719228093</v>
      </c>
      <c r="Q280" s="45">
        <f>M280-P280</f>
        <v>480771907</v>
      </c>
      <c r="R280" s="45">
        <v>683768573.60000002</v>
      </c>
      <c r="S280" s="45">
        <f>+M280-R280</f>
        <v>516231426.39999998</v>
      </c>
      <c r="T280" s="45">
        <f>P280-R280</f>
        <v>35459519.399999976</v>
      </c>
      <c r="U280" s="45">
        <v>412547549.60000002</v>
      </c>
      <c r="V280" s="45">
        <f>+R280-U280</f>
        <v>271221024</v>
      </c>
      <c r="W280" s="45">
        <v>412547549.60000002</v>
      </c>
      <c r="X280" s="48">
        <f>+U280-W280</f>
        <v>0</v>
      </c>
      <c r="Y280" s="54">
        <f t="shared" si="262"/>
        <v>0.56980714466666671</v>
      </c>
      <c r="Z280" s="54">
        <f t="shared" si="263"/>
        <v>0.34378962466666668</v>
      </c>
      <c r="AA280" s="54">
        <f t="shared" si="264"/>
        <v>0.34378962466666668</v>
      </c>
      <c r="AB280" s="54">
        <f t="shared" si="227"/>
        <v>0.60334382937192066</v>
      </c>
      <c r="AC280" s="178">
        <f t="shared" si="228"/>
        <v>1</v>
      </c>
    </row>
    <row r="281" spans="1:29" ht="61.5" customHeight="1" x14ac:dyDescent="0.25">
      <c r="A281" s="113" t="s">
        <v>315</v>
      </c>
      <c r="B281" s="32" t="s">
        <v>37</v>
      </c>
      <c r="C281" s="32">
        <v>10</v>
      </c>
      <c r="D281" s="32" t="s">
        <v>38</v>
      </c>
      <c r="E281" s="39" t="s">
        <v>316</v>
      </c>
      <c r="F281" s="60">
        <f t="shared" ref="F281:K283" si="273">+F282</f>
        <v>93760668540</v>
      </c>
      <c r="G281" s="60">
        <f t="shared" si="273"/>
        <v>0</v>
      </c>
      <c r="H281" s="60">
        <f t="shared" si="273"/>
        <v>0</v>
      </c>
      <c r="I281" s="60">
        <f t="shared" si="273"/>
        <v>0</v>
      </c>
      <c r="J281" s="60">
        <f t="shared" si="273"/>
        <v>0</v>
      </c>
      <c r="K281" s="60">
        <f t="shared" si="273"/>
        <v>0</v>
      </c>
      <c r="L281" s="59">
        <f t="shared" si="258"/>
        <v>0</v>
      </c>
      <c r="M281" s="60">
        <f>+M282</f>
        <v>93760668540</v>
      </c>
      <c r="N281" s="318">
        <f t="shared" si="253"/>
        <v>1.175091855289331E-2</v>
      </c>
      <c r="O281" s="60">
        <f t="shared" ref="O281:X283" si="274">+O282</f>
        <v>0</v>
      </c>
      <c r="P281" s="60">
        <f t="shared" si="274"/>
        <v>93760668540</v>
      </c>
      <c r="Q281" s="60">
        <f t="shared" si="274"/>
        <v>0</v>
      </c>
      <c r="R281" s="60">
        <f t="shared" si="274"/>
        <v>93760668540</v>
      </c>
      <c r="S281" s="60">
        <f t="shared" si="274"/>
        <v>0</v>
      </c>
      <c r="T281" s="60">
        <f t="shared" si="274"/>
        <v>0</v>
      </c>
      <c r="U281" s="60">
        <f t="shared" si="274"/>
        <v>55560720360.330002</v>
      </c>
      <c r="V281" s="60">
        <f t="shared" si="274"/>
        <v>38199948179.669998</v>
      </c>
      <c r="W281" s="60">
        <f t="shared" si="274"/>
        <v>55560720360.330002</v>
      </c>
      <c r="X281" s="60">
        <f t="shared" si="274"/>
        <v>0</v>
      </c>
      <c r="Y281" s="176">
        <f t="shared" si="262"/>
        <v>1</v>
      </c>
      <c r="Z281" s="176">
        <f t="shared" si="263"/>
        <v>0.5925802495385023</v>
      </c>
      <c r="AA281" s="176">
        <f t="shared" si="264"/>
        <v>0.5925802495385023</v>
      </c>
      <c r="AB281" s="176">
        <f t="shared" si="227"/>
        <v>0.5925802495385023</v>
      </c>
      <c r="AC281" s="177">
        <f t="shared" si="228"/>
        <v>1</v>
      </c>
    </row>
    <row r="282" spans="1:29" ht="82.5" customHeight="1" x14ac:dyDescent="0.25">
      <c r="A282" s="113" t="s">
        <v>600</v>
      </c>
      <c r="B282" s="32" t="s">
        <v>37</v>
      </c>
      <c r="C282" s="32">
        <v>10</v>
      </c>
      <c r="D282" s="32" t="s">
        <v>38</v>
      </c>
      <c r="E282" s="39" t="s">
        <v>311</v>
      </c>
      <c r="F282" s="60">
        <f t="shared" si="273"/>
        <v>93760668540</v>
      </c>
      <c r="G282" s="60">
        <f t="shared" si="273"/>
        <v>0</v>
      </c>
      <c r="H282" s="60">
        <f t="shared" si="273"/>
        <v>0</v>
      </c>
      <c r="I282" s="60">
        <f t="shared" si="273"/>
        <v>0</v>
      </c>
      <c r="J282" s="60">
        <f t="shared" si="273"/>
        <v>0</v>
      </c>
      <c r="K282" s="60">
        <f t="shared" si="273"/>
        <v>0</v>
      </c>
      <c r="L282" s="59">
        <f t="shared" si="258"/>
        <v>0</v>
      </c>
      <c r="M282" s="60">
        <f>+M283</f>
        <v>93760668540</v>
      </c>
      <c r="N282" s="318">
        <f t="shared" si="253"/>
        <v>1.175091855289331E-2</v>
      </c>
      <c r="O282" s="60">
        <f t="shared" si="274"/>
        <v>0</v>
      </c>
      <c r="P282" s="60">
        <f t="shared" si="274"/>
        <v>93760668540</v>
      </c>
      <c r="Q282" s="60">
        <f t="shared" si="274"/>
        <v>0</v>
      </c>
      <c r="R282" s="60">
        <f t="shared" si="274"/>
        <v>93760668540</v>
      </c>
      <c r="S282" s="60">
        <f t="shared" si="274"/>
        <v>0</v>
      </c>
      <c r="T282" s="60">
        <f t="shared" si="274"/>
        <v>0</v>
      </c>
      <c r="U282" s="60">
        <f t="shared" si="274"/>
        <v>55560720360.330002</v>
      </c>
      <c r="V282" s="60">
        <f t="shared" si="274"/>
        <v>38199948179.669998</v>
      </c>
      <c r="W282" s="60">
        <f t="shared" si="274"/>
        <v>55560720360.330002</v>
      </c>
      <c r="X282" s="60">
        <f t="shared" si="274"/>
        <v>0</v>
      </c>
      <c r="Y282" s="176">
        <f t="shared" si="262"/>
        <v>1</v>
      </c>
      <c r="Z282" s="176">
        <f t="shared" si="263"/>
        <v>0.5925802495385023</v>
      </c>
      <c r="AA282" s="176">
        <f t="shared" si="264"/>
        <v>0.5925802495385023</v>
      </c>
      <c r="AB282" s="176">
        <f t="shared" si="227"/>
        <v>0.5925802495385023</v>
      </c>
      <c r="AC282" s="177">
        <f t="shared" si="228"/>
        <v>1</v>
      </c>
    </row>
    <row r="283" spans="1:29" ht="61.5" customHeight="1" x14ac:dyDescent="0.25">
      <c r="A283" s="113" t="s">
        <v>601</v>
      </c>
      <c r="B283" s="32" t="s">
        <v>37</v>
      </c>
      <c r="C283" s="32">
        <v>10</v>
      </c>
      <c r="D283" s="32" t="s">
        <v>38</v>
      </c>
      <c r="E283" s="39" t="s">
        <v>319</v>
      </c>
      <c r="F283" s="60">
        <f t="shared" si="273"/>
        <v>93760668540</v>
      </c>
      <c r="G283" s="60">
        <f t="shared" si="273"/>
        <v>0</v>
      </c>
      <c r="H283" s="60">
        <f t="shared" si="273"/>
        <v>0</v>
      </c>
      <c r="I283" s="60">
        <f t="shared" si="273"/>
        <v>0</v>
      </c>
      <c r="J283" s="60">
        <f t="shared" si="273"/>
        <v>0</v>
      </c>
      <c r="K283" s="60">
        <f t="shared" si="273"/>
        <v>0</v>
      </c>
      <c r="L283" s="59">
        <f t="shared" si="258"/>
        <v>0</v>
      </c>
      <c r="M283" s="60">
        <f>+M284</f>
        <v>93760668540</v>
      </c>
      <c r="N283" s="318">
        <f t="shared" si="253"/>
        <v>1.175091855289331E-2</v>
      </c>
      <c r="O283" s="60">
        <f t="shared" si="274"/>
        <v>0</v>
      </c>
      <c r="P283" s="60">
        <f t="shared" si="274"/>
        <v>93760668540</v>
      </c>
      <c r="Q283" s="60">
        <f t="shared" si="274"/>
        <v>0</v>
      </c>
      <c r="R283" s="60">
        <f t="shared" si="274"/>
        <v>93760668540</v>
      </c>
      <c r="S283" s="60">
        <f t="shared" si="274"/>
        <v>0</v>
      </c>
      <c r="T283" s="60">
        <f t="shared" si="274"/>
        <v>0</v>
      </c>
      <c r="U283" s="60">
        <f t="shared" si="274"/>
        <v>55560720360.330002</v>
      </c>
      <c r="V283" s="60">
        <f t="shared" si="274"/>
        <v>38199948179.669998</v>
      </c>
      <c r="W283" s="60">
        <f t="shared" si="274"/>
        <v>55560720360.330002</v>
      </c>
      <c r="X283" s="60">
        <f t="shared" si="274"/>
        <v>0</v>
      </c>
      <c r="Y283" s="176">
        <f t="shared" si="262"/>
        <v>1</v>
      </c>
      <c r="Z283" s="176">
        <f t="shared" si="263"/>
        <v>0.5925802495385023</v>
      </c>
      <c r="AA283" s="176">
        <f t="shared" si="264"/>
        <v>0.5925802495385023</v>
      </c>
      <c r="AB283" s="176">
        <f t="shared" si="227"/>
        <v>0.5925802495385023</v>
      </c>
      <c r="AC283" s="177">
        <f t="shared" si="228"/>
        <v>1</v>
      </c>
    </row>
    <row r="284" spans="1:29" s="133" customFormat="1" ht="42" customHeight="1" x14ac:dyDescent="0.25">
      <c r="A284" s="351" t="s">
        <v>602</v>
      </c>
      <c r="B284" s="83" t="s">
        <v>37</v>
      </c>
      <c r="C284" s="83">
        <v>10</v>
      </c>
      <c r="D284" s="83" t="s">
        <v>38</v>
      </c>
      <c r="E284" s="84" t="s">
        <v>268</v>
      </c>
      <c r="F284" s="126">
        <v>93760668540</v>
      </c>
      <c r="G284" s="126">
        <v>0</v>
      </c>
      <c r="H284" s="126">
        <v>0</v>
      </c>
      <c r="I284" s="126">
        <v>0</v>
      </c>
      <c r="J284" s="126">
        <v>0</v>
      </c>
      <c r="K284" s="126">
        <v>0</v>
      </c>
      <c r="L284" s="45">
        <f t="shared" si="258"/>
        <v>0</v>
      </c>
      <c r="M284" s="128">
        <f>+F284+L284</f>
        <v>93760668540</v>
      </c>
      <c r="N284" s="129">
        <f t="shared" si="253"/>
        <v>1.175091855289331E-2</v>
      </c>
      <c r="O284" s="126">
        <v>0</v>
      </c>
      <c r="P284" s="126">
        <v>93760668540</v>
      </c>
      <c r="Q284" s="126">
        <f>M284-P284</f>
        <v>0</v>
      </c>
      <c r="R284" s="126">
        <v>93760668540</v>
      </c>
      <c r="S284" s="126">
        <f>+M284-R284</f>
        <v>0</v>
      </c>
      <c r="T284" s="126">
        <f>P284-R284</f>
        <v>0</v>
      </c>
      <c r="U284" s="126">
        <v>55560720360.330002</v>
      </c>
      <c r="V284" s="126">
        <f>+R284-U284</f>
        <v>38199948179.669998</v>
      </c>
      <c r="W284" s="126">
        <v>55560720360.330002</v>
      </c>
      <c r="X284" s="130">
        <f>+U284-W284</f>
        <v>0</v>
      </c>
      <c r="Y284" s="54">
        <f t="shared" si="262"/>
        <v>1</v>
      </c>
      <c r="Z284" s="54">
        <f t="shared" si="263"/>
        <v>0.5925802495385023</v>
      </c>
      <c r="AA284" s="54">
        <f t="shared" si="264"/>
        <v>0.5925802495385023</v>
      </c>
      <c r="AB284" s="54">
        <f t="shared" si="227"/>
        <v>0.5925802495385023</v>
      </c>
      <c r="AC284" s="178">
        <f t="shared" si="228"/>
        <v>1</v>
      </c>
    </row>
    <row r="285" spans="1:29" ht="46.5" customHeight="1" x14ac:dyDescent="0.25">
      <c r="A285" s="201" t="s">
        <v>321</v>
      </c>
      <c r="B285" s="135" t="s">
        <v>37</v>
      </c>
      <c r="C285" s="32">
        <v>10</v>
      </c>
      <c r="D285" s="32" t="s">
        <v>38</v>
      </c>
      <c r="E285" s="72" t="s">
        <v>322</v>
      </c>
      <c r="F285" s="62">
        <f t="shared" ref="F285:K286" si="275">+F287</f>
        <v>57810100814</v>
      </c>
      <c r="G285" s="62">
        <f t="shared" si="275"/>
        <v>25574613763</v>
      </c>
      <c r="H285" s="62">
        <f t="shared" si="275"/>
        <v>27781781171</v>
      </c>
      <c r="I285" s="62">
        <f t="shared" si="275"/>
        <v>2207167408</v>
      </c>
      <c r="J285" s="62">
        <f t="shared" si="275"/>
        <v>2672824112</v>
      </c>
      <c r="K285" s="62">
        <f t="shared" si="275"/>
        <v>2672824112</v>
      </c>
      <c r="L285" s="59">
        <f t="shared" si="258"/>
        <v>-4414334816</v>
      </c>
      <c r="M285" s="62">
        <f>+M287</f>
        <v>55602933406</v>
      </c>
      <c r="N285" s="318">
        <f t="shared" si="253"/>
        <v>6.9686527616546427E-3</v>
      </c>
      <c r="O285" s="62">
        <f t="shared" ref="O285:X286" si="276">+O287</f>
        <v>0</v>
      </c>
      <c r="P285" s="62">
        <f t="shared" si="276"/>
        <v>47625307885.800003</v>
      </c>
      <c r="Q285" s="62">
        <f t="shared" si="276"/>
        <v>7977625520.1999998</v>
      </c>
      <c r="R285" s="62">
        <f t="shared" si="276"/>
        <v>32038789829.379997</v>
      </c>
      <c r="S285" s="62">
        <f t="shared" si="276"/>
        <v>23564143576.620003</v>
      </c>
      <c r="T285" s="62">
        <f t="shared" si="276"/>
        <v>15586518056.42</v>
      </c>
      <c r="U285" s="62">
        <f t="shared" si="276"/>
        <v>19864207010.489998</v>
      </c>
      <c r="V285" s="62">
        <f t="shared" si="276"/>
        <v>12174582818.890001</v>
      </c>
      <c r="W285" s="62">
        <f t="shared" si="276"/>
        <v>19763543468.489998</v>
      </c>
      <c r="X285" s="62">
        <f t="shared" si="276"/>
        <v>100663542</v>
      </c>
      <c r="Y285" s="176">
        <f t="shared" si="262"/>
        <v>0.57620682699310166</v>
      </c>
      <c r="Z285" s="176">
        <f t="shared" si="263"/>
        <v>0.35725106201584844</v>
      </c>
      <c r="AA285" s="176">
        <f t="shared" si="264"/>
        <v>0.35544066217120396</v>
      </c>
      <c r="AB285" s="176">
        <f t="shared" si="227"/>
        <v>0.62000491018154047</v>
      </c>
      <c r="AC285" s="177">
        <f t="shared" si="228"/>
        <v>0.9949324157794549</v>
      </c>
    </row>
    <row r="286" spans="1:29" ht="46.5" customHeight="1" x14ac:dyDescent="0.25">
      <c r="A286" s="201" t="s">
        <v>321</v>
      </c>
      <c r="B286" s="135" t="s">
        <v>41</v>
      </c>
      <c r="C286" s="32">
        <v>20</v>
      </c>
      <c r="D286" s="32" t="s">
        <v>38</v>
      </c>
      <c r="E286" s="72" t="s">
        <v>322</v>
      </c>
      <c r="F286" s="60">
        <f t="shared" si="275"/>
        <v>25631941511</v>
      </c>
      <c r="G286" s="60">
        <f t="shared" si="275"/>
        <v>0</v>
      </c>
      <c r="H286" s="60">
        <f t="shared" si="275"/>
        <v>0</v>
      </c>
      <c r="I286" s="60">
        <f t="shared" si="275"/>
        <v>0</v>
      </c>
      <c r="J286" s="60">
        <f t="shared" si="275"/>
        <v>0</v>
      </c>
      <c r="K286" s="60">
        <f t="shared" si="275"/>
        <v>0</v>
      </c>
      <c r="L286" s="59">
        <f t="shared" si="258"/>
        <v>0</v>
      </c>
      <c r="M286" s="60">
        <f>+M288</f>
        <v>25631941511</v>
      </c>
      <c r="N286" s="318">
        <f t="shared" si="253"/>
        <v>3.2124222420597311E-3</v>
      </c>
      <c r="O286" s="60">
        <f t="shared" si="276"/>
        <v>0</v>
      </c>
      <c r="P286" s="60">
        <f t="shared" si="276"/>
        <v>23837428373</v>
      </c>
      <c r="Q286" s="60">
        <f t="shared" si="276"/>
        <v>1794513138</v>
      </c>
      <c r="R286" s="60">
        <f t="shared" si="276"/>
        <v>23794918521</v>
      </c>
      <c r="S286" s="60">
        <f t="shared" si="276"/>
        <v>1837022990</v>
      </c>
      <c r="T286" s="60">
        <f t="shared" si="276"/>
        <v>42509852</v>
      </c>
      <c r="U286" s="60">
        <f t="shared" si="276"/>
        <v>2899436961</v>
      </c>
      <c r="V286" s="60">
        <f t="shared" si="276"/>
        <v>20895481560</v>
      </c>
      <c r="W286" s="60">
        <f t="shared" si="276"/>
        <v>2899436961</v>
      </c>
      <c r="X286" s="60">
        <f t="shared" si="276"/>
        <v>0</v>
      </c>
      <c r="Y286" s="176">
        <f t="shared" si="262"/>
        <v>0.92833071231800224</v>
      </c>
      <c r="Z286" s="176">
        <f t="shared" si="263"/>
        <v>0.11311811708667097</v>
      </c>
      <c r="AA286" s="176">
        <f t="shared" si="264"/>
        <v>0.11311811708667097</v>
      </c>
      <c r="AB286" s="176">
        <f t="shared" si="227"/>
        <v>0.12185109852093534</v>
      </c>
      <c r="AC286" s="177">
        <f t="shared" si="228"/>
        <v>1</v>
      </c>
    </row>
    <row r="287" spans="1:29" ht="42" customHeight="1" x14ac:dyDescent="0.25">
      <c r="A287" s="201" t="s">
        <v>323</v>
      </c>
      <c r="B287" s="135" t="s">
        <v>37</v>
      </c>
      <c r="C287" s="32">
        <v>10</v>
      </c>
      <c r="D287" s="32" t="s">
        <v>38</v>
      </c>
      <c r="E287" s="72" t="s">
        <v>255</v>
      </c>
      <c r="F287" s="62">
        <f t="shared" ref="F287:K287" si="277">+F289+F293+F305+F309</f>
        <v>57810100814</v>
      </c>
      <c r="G287" s="62">
        <f t="shared" si="277"/>
        <v>25574613763</v>
      </c>
      <c r="H287" s="62">
        <f t="shared" si="277"/>
        <v>27781781171</v>
      </c>
      <c r="I287" s="62">
        <f t="shared" si="277"/>
        <v>2207167408</v>
      </c>
      <c r="J287" s="62">
        <f t="shared" si="277"/>
        <v>2672824112</v>
      </c>
      <c r="K287" s="62">
        <f t="shared" si="277"/>
        <v>2672824112</v>
      </c>
      <c r="L287" s="59">
        <f t="shared" si="258"/>
        <v>-4414334816</v>
      </c>
      <c r="M287" s="62">
        <f>+M289+M293+M305+M309</f>
        <v>55602933406</v>
      </c>
      <c r="N287" s="318">
        <f t="shared" si="253"/>
        <v>6.9686527616546427E-3</v>
      </c>
      <c r="O287" s="62">
        <f t="shared" ref="O287:X287" si="278">+O289+O293+O305+O309</f>
        <v>0</v>
      </c>
      <c r="P287" s="62">
        <f t="shared" si="278"/>
        <v>47625307885.800003</v>
      </c>
      <c r="Q287" s="62">
        <f t="shared" si="278"/>
        <v>7977625520.1999998</v>
      </c>
      <c r="R287" s="62">
        <f t="shared" si="278"/>
        <v>32038789829.379997</v>
      </c>
      <c r="S287" s="62">
        <f t="shared" si="278"/>
        <v>23564143576.620003</v>
      </c>
      <c r="T287" s="62">
        <f t="shared" si="278"/>
        <v>15586518056.42</v>
      </c>
      <c r="U287" s="62">
        <f t="shared" si="278"/>
        <v>19864207010.489998</v>
      </c>
      <c r="V287" s="62">
        <f t="shared" si="278"/>
        <v>12174582818.890001</v>
      </c>
      <c r="W287" s="62">
        <f t="shared" si="278"/>
        <v>19763543468.489998</v>
      </c>
      <c r="X287" s="62">
        <f t="shared" si="278"/>
        <v>100663542</v>
      </c>
      <c r="Y287" s="176">
        <f t="shared" si="262"/>
        <v>0.57620682699310166</v>
      </c>
      <c r="Z287" s="176">
        <f t="shared" si="263"/>
        <v>0.35725106201584844</v>
      </c>
      <c r="AA287" s="176">
        <f t="shared" si="264"/>
        <v>0.35544066217120396</v>
      </c>
      <c r="AB287" s="176">
        <f t="shared" si="227"/>
        <v>0.62000491018154047</v>
      </c>
      <c r="AC287" s="177">
        <f t="shared" si="228"/>
        <v>0.9949324157794549</v>
      </c>
    </row>
    <row r="288" spans="1:29" ht="42" customHeight="1" x14ac:dyDescent="0.25">
      <c r="A288" s="201" t="s">
        <v>323</v>
      </c>
      <c r="B288" s="135" t="s">
        <v>41</v>
      </c>
      <c r="C288" s="32">
        <v>20</v>
      </c>
      <c r="D288" s="32" t="s">
        <v>38</v>
      </c>
      <c r="E288" s="72" t="s">
        <v>255</v>
      </c>
      <c r="F288" s="62">
        <f t="shared" ref="F288:K288" si="279">+F294</f>
        <v>25631941511</v>
      </c>
      <c r="G288" s="62">
        <f t="shared" si="279"/>
        <v>0</v>
      </c>
      <c r="H288" s="62">
        <f t="shared" si="279"/>
        <v>0</v>
      </c>
      <c r="I288" s="62">
        <f t="shared" si="279"/>
        <v>0</v>
      </c>
      <c r="J288" s="62">
        <f t="shared" si="279"/>
        <v>0</v>
      </c>
      <c r="K288" s="62">
        <f t="shared" si="279"/>
        <v>0</v>
      </c>
      <c r="L288" s="59">
        <f t="shared" si="258"/>
        <v>0</v>
      </c>
      <c r="M288" s="62">
        <f>+M294</f>
        <v>25631941511</v>
      </c>
      <c r="N288" s="318">
        <f t="shared" si="253"/>
        <v>3.2124222420597311E-3</v>
      </c>
      <c r="O288" s="62">
        <f t="shared" ref="O288:X288" si="280">+O294</f>
        <v>0</v>
      </c>
      <c r="P288" s="62">
        <f t="shared" si="280"/>
        <v>23837428373</v>
      </c>
      <c r="Q288" s="62">
        <f t="shared" si="280"/>
        <v>1794513138</v>
      </c>
      <c r="R288" s="62">
        <f t="shared" si="280"/>
        <v>23794918521</v>
      </c>
      <c r="S288" s="62">
        <f t="shared" si="280"/>
        <v>1837022990</v>
      </c>
      <c r="T288" s="62">
        <f t="shared" si="280"/>
        <v>42509852</v>
      </c>
      <c r="U288" s="62">
        <f t="shared" si="280"/>
        <v>2899436961</v>
      </c>
      <c r="V288" s="62">
        <f t="shared" si="280"/>
        <v>20895481560</v>
      </c>
      <c r="W288" s="62">
        <f t="shared" si="280"/>
        <v>2899436961</v>
      </c>
      <c r="X288" s="62">
        <f t="shared" si="280"/>
        <v>0</v>
      </c>
      <c r="Y288" s="176">
        <f t="shared" si="262"/>
        <v>0.92833071231800224</v>
      </c>
      <c r="Z288" s="176">
        <f t="shared" si="263"/>
        <v>0.11311811708667097</v>
      </c>
      <c r="AA288" s="176">
        <f t="shared" si="264"/>
        <v>0.11311811708667097</v>
      </c>
      <c r="AB288" s="176">
        <f t="shared" si="227"/>
        <v>0.12185109852093534</v>
      </c>
      <c r="AC288" s="177">
        <f t="shared" si="228"/>
        <v>1</v>
      </c>
    </row>
    <row r="289" spans="1:29" ht="78" customHeight="1" x14ac:dyDescent="0.25">
      <c r="A289" s="199" t="s">
        <v>324</v>
      </c>
      <c r="B289" s="135" t="s">
        <v>37</v>
      </c>
      <c r="C289" s="32">
        <v>10</v>
      </c>
      <c r="D289" s="32" t="s">
        <v>38</v>
      </c>
      <c r="E289" s="72" t="s">
        <v>325</v>
      </c>
      <c r="F289" s="62">
        <f t="shared" ref="F289:K291" si="281">+F290</f>
        <v>1000000000</v>
      </c>
      <c r="G289" s="62">
        <f t="shared" si="281"/>
        <v>662597224</v>
      </c>
      <c r="H289" s="62">
        <f t="shared" si="281"/>
        <v>662597224</v>
      </c>
      <c r="I289" s="62">
        <f t="shared" si="281"/>
        <v>0</v>
      </c>
      <c r="J289" s="62">
        <f t="shared" si="281"/>
        <v>0</v>
      </c>
      <c r="K289" s="62">
        <f t="shared" si="281"/>
        <v>0</v>
      </c>
      <c r="L289" s="59">
        <f t="shared" si="258"/>
        <v>0</v>
      </c>
      <c r="M289" s="62">
        <f>+M290</f>
        <v>1000000000</v>
      </c>
      <c r="N289" s="318">
        <f t="shared" si="253"/>
        <v>1.2532886908629663E-4</v>
      </c>
      <c r="O289" s="62">
        <f t="shared" ref="O289:X291" si="282">+O290</f>
        <v>0</v>
      </c>
      <c r="P289" s="62">
        <f t="shared" si="282"/>
        <v>995764919</v>
      </c>
      <c r="Q289" s="62">
        <f t="shared" si="282"/>
        <v>4235081</v>
      </c>
      <c r="R289" s="62">
        <f t="shared" si="282"/>
        <v>361343139.29000002</v>
      </c>
      <c r="S289" s="62">
        <f t="shared" si="282"/>
        <v>638656860.71000004</v>
      </c>
      <c r="T289" s="62">
        <f t="shared" si="282"/>
        <v>634421779.71000004</v>
      </c>
      <c r="U289" s="62">
        <f t="shared" si="282"/>
        <v>164955363.28999999</v>
      </c>
      <c r="V289" s="62">
        <f t="shared" si="282"/>
        <v>196387776.00000003</v>
      </c>
      <c r="W289" s="62">
        <f t="shared" si="282"/>
        <v>164955363.28999999</v>
      </c>
      <c r="X289" s="62">
        <f t="shared" si="282"/>
        <v>0</v>
      </c>
      <c r="Y289" s="176">
        <f t="shared" si="262"/>
        <v>0.36134313929</v>
      </c>
      <c r="Z289" s="176">
        <f t="shared" si="263"/>
        <v>0.16495536328999999</v>
      </c>
      <c r="AA289" s="176">
        <f t="shared" si="264"/>
        <v>0.16495536328999999</v>
      </c>
      <c r="AB289" s="176">
        <f t="shared" si="227"/>
        <v>0.45650614430958714</v>
      </c>
      <c r="AC289" s="177">
        <f t="shared" si="228"/>
        <v>1</v>
      </c>
    </row>
    <row r="290" spans="1:29" ht="78" customHeight="1" x14ac:dyDescent="0.25">
      <c r="A290" s="199" t="s">
        <v>603</v>
      </c>
      <c r="B290" s="135" t="s">
        <v>37</v>
      </c>
      <c r="C290" s="32">
        <v>10</v>
      </c>
      <c r="D290" s="32" t="s">
        <v>38</v>
      </c>
      <c r="E290" s="39" t="s">
        <v>257</v>
      </c>
      <c r="F290" s="62">
        <f t="shared" si="281"/>
        <v>1000000000</v>
      </c>
      <c r="G290" s="62">
        <f t="shared" si="281"/>
        <v>662597224</v>
      </c>
      <c r="H290" s="62">
        <f t="shared" si="281"/>
        <v>662597224</v>
      </c>
      <c r="I290" s="62">
        <f t="shared" si="281"/>
        <v>0</v>
      </c>
      <c r="J290" s="62">
        <f t="shared" si="281"/>
        <v>0</v>
      </c>
      <c r="K290" s="62">
        <f t="shared" si="281"/>
        <v>0</v>
      </c>
      <c r="L290" s="59">
        <f t="shared" si="258"/>
        <v>0</v>
      </c>
      <c r="M290" s="62">
        <f>+M291</f>
        <v>1000000000</v>
      </c>
      <c r="N290" s="318">
        <f t="shared" si="253"/>
        <v>1.2532886908629663E-4</v>
      </c>
      <c r="O290" s="62">
        <f t="shared" si="282"/>
        <v>0</v>
      </c>
      <c r="P290" s="62">
        <f t="shared" si="282"/>
        <v>995764919</v>
      </c>
      <c r="Q290" s="62">
        <f t="shared" si="282"/>
        <v>4235081</v>
      </c>
      <c r="R290" s="62">
        <f t="shared" si="282"/>
        <v>361343139.29000002</v>
      </c>
      <c r="S290" s="62">
        <f t="shared" si="282"/>
        <v>638656860.71000004</v>
      </c>
      <c r="T290" s="62">
        <f t="shared" si="282"/>
        <v>634421779.71000004</v>
      </c>
      <c r="U290" s="62">
        <f t="shared" si="282"/>
        <v>164955363.28999999</v>
      </c>
      <c r="V290" s="62">
        <f t="shared" si="282"/>
        <v>196387776.00000003</v>
      </c>
      <c r="W290" s="62">
        <f t="shared" si="282"/>
        <v>164955363.28999999</v>
      </c>
      <c r="X290" s="62">
        <f t="shared" si="282"/>
        <v>0</v>
      </c>
      <c r="Y290" s="176">
        <f t="shared" si="262"/>
        <v>0.36134313929</v>
      </c>
      <c r="Z290" s="176">
        <f t="shared" si="263"/>
        <v>0.16495536328999999</v>
      </c>
      <c r="AA290" s="176">
        <f t="shared" si="264"/>
        <v>0.16495536328999999</v>
      </c>
      <c r="AB290" s="176">
        <f t="shared" si="227"/>
        <v>0.45650614430958714</v>
      </c>
      <c r="AC290" s="177">
        <f t="shared" si="228"/>
        <v>1</v>
      </c>
    </row>
    <row r="291" spans="1:29" ht="66" customHeight="1" x14ac:dyDescent="0.25">
      <c r="A291" s="199" t="s">
        <v>604</v>
      </c>
      <c r="B291" s="135" t="s">
        <v>37</v>
      </c>
      <c r="C291" s="32">
        <v>10</v>
      </c>
      <c r="D291" s="32" t="s">
        <v>38</v>
      </c>
      <c r="E291" s="72" t="s">
        <v>328</v>
      </c>
      <c r="F291" s="62">
        <f t="shared" si="281"/>
        <v>1000000000</v>
      </c>
      <c r="G291" s="62">
        <f t="shared" si="281"/>
        <v>662597224</v>
      </c>
      <c r="H291" s="62">
        <f t="shared" si="281"/>
        <v>662597224</v>
      </c>
      <c r="I291" s="62">
        <f t="shared" si="281"/>
        <v>0</v>
      </c>
      <c r="J291" s="62">
        <f t="shared" si="281"/>
        <v>0</v>
      </c>
      <c r="K291" s="62">
        <f t="shared" si="281"/>
        <v>0</v>
      </c>
      <c r="L291" s="59">
        <f t="shared" si="258"/>
        <v>0</v>
      </c>
      <c r="M291" s="62">
        <f>+M292</f>
        <v>1000000000</v>
      </c>
      <c r="N291" s="318">
        <f t="shared" si="253"/>
        <v>1.2532886908629663E-4</v>
      </c>
      <c r="O291" s="62">
        <f t="shared" si="282"/>
        <v>0</v>
      </c>
      <c r="P291" s="62">
        <f t="shared" si="282"/>
        <v>995764919</v>
      </c>
      <c r="Q291" s="62">
        <f t="shared" si="282"/>
        <v>4235081</v>
      </c>
      <c r="R291" s="62">
        <f t="shared" si="282"/>
        <v>361343139.29000002</v>
      </c>
      <c r="S291" s="62">
        <f t="shared" si="282"/>
        <v>638656860.71000004</v>
      </c>
      <c r="T291" s="62">
        <f t="shared" si="282"/>
        <v>634421779.71000004</v>
      </c>
      <c r="U291" s="62">
        <f t="shared" si="282"/>
        <v>164955363.28999999</v>
      </c>
      <c r="V291" s="62">
        <f t="shared" si="282"/>
        <v>196387776.00000003</v>
      </c>
      <c r="W291" s="62">
        <f t="shared" si="282"/>
        <v>164955363.28999999</v>
      </c>
      <c r="X291" s="62">
        <f t="shared" si="282"/>
        <v>0</v>
      </c>
      <c r="Y291" s="176">
        <f t="shared" si="262"/>
        <v>0.36134313929</v>
      </c>
      <c r="Z291" s="176">
        <f t="shared" si="263"/>
        <v>0.16495536328999999</v>
      </c>
      <c r="AA291" s="176">
        <f t="shared" si="264"/>
        <v>0.16495536328999999</v>
      </c>
      <c r="AB291" s="176">
        <f t="shared" si="227"/>
        <v>0.45650614430958714</v>
      </c>
      <c r="AC291" s="177">
        <f t="shared" si="228"/>
        <v>1</v>
      </c>
    </row>
    <row r="292" spans="1:29" ht="42" customHeight="1" x14ac:dyDescent="0.25">
      <c r="A292" s="114" t="s">
        <v>605</v>
      </c>
      <c r="B292" s="148" t="s">
        <v>37</v>
      </c>
      <c r="C292" s="43">
        <v>10</v>
      </c>
      <c r="D292" s="43" t="s">
        <v>38</v>
      </c>
      <c r="E292" s="44" t="s">
        <v>268</v>
      </c>
      <c r="F292" s="45">
        <v>1000000000</v>
      </c>
      <c r="G292" s="45">
        <v>662597224</v>
      </c>
      <c r="H292" s="45">
        <v>662597224</v>
      </c>
      <c r="I292" s="45">
        <v>0</v>
      </c>
      <c r="J292" s="45">
        <v>0</v>
      </c>
      <c r="K292" s="45">
        <v>0</v>
      </c>
      <c r="L292" s="45">
        <f t="shared" si="258"/>
        <v>0</v>
      </c>
      <c r="M292" s="46">
        <f>+F292+L292</f>
        <v>1000000000</v>
      </c>
      <c r="N292" s="47">
        <f t="shared" si="253"/>
        <v>1.2532886908629663E-4</v>
      </c>
      <c r="O292" s="45">
        <v>0</v>
      </c>
      <c r="P292" s="45">
        <f>595764919+400000000</f>
        <v>995764919</v>
      </c>
      <c r="Q292" s="45">
        <f>M292-P292</f>
        <v>4235081</v>
      </c>
      <c r="R292" s="45">
        <v>361343139.29000002</v>
      </c>
      <c r="S292" s="45">
        <f>+M292-R292</f>
        <v>638656860.71000004</v>
      </c>
      <c r="T292" s="45">
        <f>P292-R292</f>
        <v>634421779.71000004</v>
      </c>
      <c r="U292" s="45">
        <v>164955363.28999999</v>
      </c>
      <c r="V292" s="45">
        <f>+R292-U292</f>
        <v>196387776.00000003</v>
      </c>
      <c r="W292" s="45">
        <v>164955363.28999999</v>
      </c>
      <c r="X292" s="48">
        <f>+U292-W292</f>
        <v>0</v>
      </c>
      <c r="Y292" s="54">
        <f t="shared" si="262"/>
        <v>0.36134313929</v>
      </c>
      <c r="Z292" s="54">
        <f t="shared" si="263"/>
        <v>0.16495536328999999</v>
      </c>
      <c r="AA292" s="54">
        <f t="shared" si="264"/>
        <v>0.16495536328999999</v>
      </c>
      <c r="AB292" s="54">
        <f t="shared" si="227"/>
        <v>0.45650614430958714</v>
      </c>
      <c r="AC292" s="178">
        <f t="shared" si="228"/>
        <v>1</v>
      </c>
    </row>
    <row r="293" spans="1:29" ht="75" customHeight="1" x14ac:dyDescent="0.25">
      <c r="A293" s="199" t="s">
        <v>330</v>
      </c>
      <c r="B293" s="71" t="s">
        <v>37</v>
      </c>
      <c r="C293" s="32">
        <v>10</v>
      </c>
      <c r="D293" s="32" t="s">
        <v>38</v>
      </c>
      <c r="E293" s="72" t="s">
        <v>331</v>
      </c>
      <c r="F293" s="60">
        <f t="shared" ref="F293:K294" si="283">+F295</f>
        <v>50310100814</v>
      </c>
      <c r="G293" s="60">
        <f t="shared" si="283"/>
        <v>23354447218</v>
      </c>
      <c r="H293" s="60">
        <f t="shared" si="283"/>
        <v>25296880531</v>
      </c>
      <c r="I293" s="62">
        <f t="shared" si="283"/>
        <v>1942433313</v>
      </c>
      <c r="J293" s="60">
        <f t="shared" si="283"/>
        <v>2672824112</v>
      </c>
      <c r="K293" s="60">
        <f t="shared" si="283"/>
        <v>2672824112</v>
      </c>
      <c r="L293" s="59">
        <f t="shared" si="258"/>
        <v>-3884866626</v>
      </c>
      <c r="M293" s="60">
        <f>+M295</f>
        <v>48367667501</v>
      </c>
      <c r="N293" s="318">
        <f t="shared" si="253"/>
        <v>6.0618650682423524E-3</v>
      </c>
      <c r="O293" s="60">
        <f t="shared" ref="O293:X294" si="284">+O295</f>
        <v>0</v>
      </c>
      <c r="P293" s="60">
        <f t="shared" si="284"/>
        <v>41203623383</v>
      </c>
      <c r="Q293" s="60">
        <f t="shared" si="284"/>
        <v>7164044118</v>
      </c>
      <c r="R293" s="60">
        <f t="shared" si="284"/>
        <v>26507910242.139999</v>
      </c>
      <c r="S293" s="60">
        <f t="shared" si="284"/>
        <v>21859757258.860001</v>
      </c>
      <c r="T293" s="60">
        <f t="shared" si="284"/>
        <v>14695713140.859999</v>
      </c>
      <c r="U293" s="60">
        <f t="shared" si="284"/>
        <v>16240326275.110001</v>
      </c>
      <c r="V293" s="60">
        <f t="shared" si="284"/>
        <v>10267583967.030001</v>
      </c>
      <c r="W293" s="60">
        <f t="shared" si="284"/>
        <v>16140876066.110001</v>
      </c>
      <c r="X293" s="60">
        <f t="shared" si="284"/>
        <v>99450209</v>
      </c>
      <c r="Y293" s="176">
        <f t="shared" si="262"/>
        <v>0.54805020816006789</v>
      </c>
      <c r="Z293" s="176">
        <f t="shared" si="263"/>
        <v>0.33576823349553153</v>
      </c>
      <c r="AA293" s="176">
        <f t="shared" si="264"/>
        <v>0.3337121035612538</v>
      </c>
      <c r="AB293" s="176">
        <f t="shared" si="227"/>
        <v>0.61265962223202808</v>
      </c>
      <c r="AC293" s="177">
        <f t="shared" si="228"/>
        <v>0.99387634168702521</v>
      </c>
    </row>
    <row r="294" spans="1:29" ht="67.5" customHeight="1" x14ac:dyDescent="0.25">
      <c r="A294" s="199" t="s">
        <v>330</v>
      </c>
      <c r="B294" s="135" t="s">
        <v>41</v>
      </c>
      <c r="C294" s="32">
        <v>20</v>
      </c>
      <c r="D294" s="32" t="s">
        <v>38</v>
      </c>
      <c r="E294" s="72" t="s">
        <v>331</v>
      </c>
      <c r="F294" s="60">
        <f t="shared" si="283"/>
        <v>25631941511</v>
      </c>
      <c r="G294" s="60">
        <f t="shared" si="283"/>
        <v>0</v>
      </c>
      <c r="H294" s="60">
        <f t="shared" si="283"/>
        <v>0</v>
      </c>
      <c r="I294" s="62">
        <f t="shared" si="283"/>
        <v>0</v>
      </c>
      <c r="J294" s="60">
        <f t="shared" si="283"/>
        <v>0</v>
      </c>
      <c r="K294" s="60">
        <f t="shared" si="283"/>
        <v>0</v>
      </c>
      <c r="L294" s="59">
        <f t="shared" si="258"/>
        <v>0</v>
      </c>
      <c r="M294" s="60">
        <f>+M296</f>
        <v>25631941511</v>
      </c>
      <c r="N294" s="318">
        <f t="shared" si="253"/>
        <v>3.2124222420597311E-3</v>
      </c>
      <c r="O294" s="60">
        <f t="shared" si="284"/>
        <v>0</v>
      </c>
      <c r="P294" s="60">
        <f t="shared" si="284"/>
        <v>23837428373</v>
      </c>
      <c r="Q294" s="60">
        <f t="shared" si="284"/>
        <v>1794513138</v>
      </c>
      <c r="R294" s="60">
        <f t="shared" si="284"/>
        <v>23794918521</v>
      </c>
      <c r="S294" s="60">
        <f t="shared" si="284"/>
        <v>1837022990</v>
      </c>
      <c r="T294" s="60">
        <f t="shared" si="284"/>
        <v>42509852</v>
      </c>
      <c r="U294" s="60">
        <f t="shared" si="284"/>
        <v>2899436961</v>
      </c>
      <c r="V294" s="60">
        <f t="shared" si="284"/>
        <v>20895481560</v>
      </c>
      <c r="W294" s="60">
        <f t="shared" si="284"/>
        <v>2899436961</v>
      </c>
      <c r="X294" s="60">
        <f t="shared" si="284"/>
        <v>0</v>
      </c>
      <c r="Y294" s="176">
        <f t="shared" si="262"/>
        <v>0.92833071231800224</v>
      </c>
      <c r="Z294" s="176">
        <f t="shared" si="263"/>
        <v>0.11311811708667097</v>
      </c>
      <c r="AA294" s="176">
        <f t="shared" si="264"/>
        <v>0.11311811708667097</v>
      </c>
      <c r="AB294" s="176">
        <f t="shared" si="227"/>
        <v>0.12185109852093534</v>
      </c>
      <c r="AC294" s="177">
        <f t="shared" si="228"/>
        <v>1</v>
      </c>
    </row>
    <row r="295" spans="1:29" ht="77.25" customHeight="1" x14ac:dyDescent="0.25">
      <c r="A295" s="199" t="s">
        <v>606</v>
      </c>
      <c r="B295" s="71" t="s">
        <v>37</v>
      </c>
      <c r="C295" s="32">
        <v>10</v>
      </c>
      <c r="D295" s="32" t="s">
        <v>38</v>
      </c>
      <c r="E295" s="39" t="s">
        <v>257</v>
      </c>
      <c r="F295" s="62">
        <f>+F297+F301</f>
        <v>50310100814</v>
      </c>
      <c r="G295" s="62">
        <f>+G297+G301</f>
        <v>23354447218</v>
      </c>
      <c r="H295" s="62">
        <f>+H297+H301</f>
        <v>25296880531</v>
      </c>
      <c r="I295" s="62">
        <v>1942433313</v>
      </c>
      <c r="J295" s="62">
        <f>+J297+J301</f>
        <v>2672824112</v>
      </c>
      <c r="K295" s="62">
        <f>+K297+K301</f>
        <v>2672824112</v>
      </c>
      <c r="L295" s="59">
        <f t="shared" si="258"/>
        <v>-3884866626</v>
      </c>
      <c r="M295" s="62">
        <f>+M297+M301</f>
        <v>48367667501</v>
      </c>
      <c r="N295" s="318">
        <f t="shared" si="253"/>
        <v>6.0618650682423524E-3</v>
      </c>
      <c r="O295" s="62">
        <f t="shared" ref="O295:X295" si="285">+O297+O301</f>
        <v>0</v>
      </c>
      <c r="P295" s="62">
        <f t="shared" si="285"/>
        <v>41203623383</v>
      </c>
      <c r="Q295" s="62">
        <f t="shared" si="285"/>
        <v>7164044118</v>
      </c>
      <c r="R295" s="62">
        <f t="shared" si="285"/>
        <v>26507910242.139999</v>
      </c>
      <c r="S295" s="62">
        <f t="shared" si="285"/>
        <v>21859757258.860001</v>
      </c>
      <c r="T295" s="62">
        <f t="shared" si="285"/>
        <v>14695713140.859999</v>
      </c>
      <c r="U295" s="62">
        <f t="shared" si="285"/>
        <v>16240326275.110001</v>
      </c>
      <c r="V295" s="62">
        <f t="shared" si="285"/>
        <v>10267583967.030001</v>
      </c>
      <c r="W295" s="62">
        <f t="shared" si="285"/>
        <v>16140876066.110001</v>
      </c>
      <c r="X295" s="62">
        <f t="shared" si="285"/>
        <v>99450209</v>
      </c>
      <c r="Y295" s="176">
        <f t="shared" si="262"/>
        <v>0.54805020816006789</v>
      </c>
      <c r="Z295" s="176">
        <f t="shared" si="263"/>
        <v>0.33576823349553153</v>
      </c>
      <c r="AA295" s="176">
        <f t="shared" si="264"/>
        <v>0.3337121035612538</v>
      </c>
      <c r="AB295" s="176">
        <f t="shared" si="227"/>
        <v>0.61265962223202808</v>
      </c>
      <c r="AC295" s="177">
        <f t="shared" si="228"/>
        <v>0.99387634168702521</v>
      </c>
    </row>
    <row r="296" spans="1:29" ht="76.5" customHeight="1" x14ac:dyDescent="0.25">
      <c r="A296" s="199" t="s">
        <v>606</v>
      </c>
      <c r="B296" s="71" t="s">
        <v>41</v>
      </c>
      <c r="C296" s="32">
        <v>20</v>
      </c>
      <c r="D296" s="32" t="s">
        <v>38</v>
      </c>
      <c r="E296" s="39" t="s">
        <v>257</v>
      </c>
      <c r="F296" s="62">
        <f t="shared" ref="F296:K296" si="286">+F299+F303</f>
        <v>25631941511</v>
      </c>
      <c r="G296" s="62">
        <f t="shared" si="286"/>
        <v>0</v>
      </c>
      <c r="H296" s="62">
        <f t="shared" si="286"/>
        <v>0</v>
      </c>
      <c r="I296" s="62">
        <f t="shared" si="286"/>
        <v>0</v>
      </c>
      <c r="J296" s="62">
        <f t="shared" si="286"/>
        <v>0</v>
      </c>
      <c r="K296" s="62">
        <f t="shared" si="286"/>
        <v>0</v>
      </c>
      <c r="L296" s="59">
        <f t="shared" si="258"/>
        <v>0</v>
      </c>
      <c r="M296" s="62">
        <f>+M299+M303</f>
        <v>25631941511</v>
      </c>
      <c r="N296" s="318">
        <f t="shared" si="253"/>
        <v>3.2124222420597311E-3</v>
      </c>
      <c r="O296" s="62">
        <f t="shared" ref="O296:X296" si="287">+O299+O303</f>
        <v>0</v>
      </c>
      <c r="P296" s="62">
        <f t="shared" si="287"/>
        <v>23837428373</v>
      </c>
      <c r="Q296" s="62">
        <f t="shared" si="287"/>
        <v>1794513138</v>
      </c>
      <c r="R296" s="62">
        <f t="shared" si="287"/>
        <v>23794918521</v>
      </c>
      <c r="S296" s="62">
        <f t="shared" si="287"/>
        <v>1837022990</v>
      </c>
      <c r="T296" s="62">
        <f t="shared" si="287"/>
        <v>42509852</v>
      </c>
      <c r="U296" s="62">
        <f t="shared" si="287"/>
        <v>2899436961</v>
      </c>
      <c r="V296" s="62">
        <f t="shared" si="287"/>
        <v>20895481560</v>
      </c>
      <c r="W296" s="62">
        <f t="shared" si="287"/>
        <v>2899436961</v>
      </c>
      <c r="X296" s="62">
        <f t="shared" si="287"/>
        <v>0</v>
      </c>
      <c r="Y296" s="176">
        <f t="shared" si="262"/>
        <v>0.92833071231800224</v>
      </c>
      <c r="Z296" s="176">
        <f t="shared" si="263"/>
        <v>0.11311811708667097</v>
      </c>
      <c r="AA296" s="176">
        <f t="shared" si="264"/>
        <v>0.11311811708667097</v>
      </c>
      <c r="AB296" s="176">
        <f t="shared" si="227"/>
        <v>0.12185109852093534</v>
      </c>
      <c r="AC296" s="177">
        <f t="shared" si="228"/>
        <v>1</v>
      </c>
    </row>
    <row r="297" spans="1:29" ht="42" customHeight="1" x14ac:dyDescent="0.25">
      <c r="A297" s="199" t="s">
        <v>607</v>
      </c>
      <c r="B297" s="71" t="s">
        <v>37</v>
      </c>
      <c r="C297" s="32">
        <v>10</v>
      </c>
      <c r="D297" s="32" t="s">
        <v>38</v>
      </c>
      <c r="E297" s="39" t="s">
        <v>266</v>
      </c>
      <c r="F297" s="62">
        <f t="shared" ref="F297:K297" si="288">+F298</f>
        <v>32310100814</v>
      </c>
      <c r="G297" s="62">
        <f t="shared" si="288"/>
        <v>10330904643</v>
      </c>
      <c r="H297" s="62">
        <f t="shared" si="288"/>
        <v>7658080531</v>
      </c>
      <c r="I297" s="62">
        <f t="shared" si="288"/>
        <v>0</v>
      </c>
      <c r="J297" s="62">
        <f t="shared" si="288"/>
        <v>0</v>
      </c>
      <c r="K297" s="62">
        <f t="shared" si="288"/>
        <v>2672824112</v>
      </c>
      <c r="L297" s="59">
        <f t="shared" si="258"/>
        <v>0</v>
      </c>
      <c r="M297" s="62">
        <f>+M298</f>
        <v>32310100814</v>
      </c>
      <c r="N297" s="318">
        <f t="shared" si="253"/>
        <v>4.049388395082852E-3</v>
      </c>
      <c r="O297" s="62">
        <f t="shared" ref="O297:X297" si="289">+O298</f>
        <v>0</v>
      </c>
      <c r="P297" s="62">
        <f t="shared" si="289"/>
        <v>27818880808</v>
      </c>
      <c r="Q297" s="62">
        <f t="shared" si="289"/>
        <v>4491220006</v>
      </c>
      <c r="R297" s="62">
        <f t="shared" si="289"/>
        <v>26147560387.470001</v>
      </c>
      <c r="S297" s="62">
        <f t="shared" si="289"/>
        <v>6162540426.5299988</v>
      </c>
      <c r="T297" s="62">
        <f t="shared" si="289"/>
        <v>1671320420.5299988</v>
      </c>
      <c r="U297" s="62">
        <f t="shared" si="289"/>
        <v>15879976420.440001</v>
      </c>
      <c r="V297" s="62">
        <f t="shared" si="289"/>
        <v>10267583967.030001</v>
      </c>
      <c r="W297" s="62">
        <f t="shared" si="289"/>
        <v>15780526211.440001</v>
      </c>
      <c r="X297" s="62">
        <f t="shared" si="289"/>
        <v>99450209</v>
      </c>
      <c r="Y297" s="176">
        <f t="shared" si="262"/>
        <v>0.80926891989579419</v>
      </c>
      <c r="Z297" s="176">
        <f t="shared" si="263"/>
        <v>0.49148643985534052</v>
      </c>
      <c r="AA297" s="176">
        <f t="shared" si="264"/>
        <v>0.48840844856176624</v>
      </c>
      <c r="AB297" s="176">
        <f t="shared" si="227"/>
        <v>0.60732153153568158</v>
      </c>
      <c r="AC297" s="177">
        <f t="shared" si="228"/>
        <v>0.99373738308124993</v>
      </c>
    </row>
    <row r="298" spans="1:29" ht="42" customHeight="1" x14ac:dyDescent="0.25">
      <c r="A298" s="202" t="s">
        <v>608</v>
      </c>
      <c r="B298" s="124" t="s">
        <v>37</v>
      </c>
      <c r="C298" s="43">
        <v>10</v>
      </c>
      <c r="D298" s="43" t="s">
        <v>38</v>
      </c>
      <c r="E298" s="77" t="s">
        <v>268</v>
      </c>
      <c r="F298" s="56">
        <v>32310100814</v>
      </c>
      <c r="G298" s="56">
        <v>10330904643</v>
      </c>
      <c r="H298" s="56">
        <v>7658080531</v>
      </c>
      <c r="I298" s="45">
        <v>0</v>
      </c>
      <c r="J298" s="45">
        <v>0</v>
      </c>
      <c r="K298" s="45">
        <v>2672824112</v>
      </c>
      <c r="L298" s="45">
        <f t="shared" si="258"/>
        <v>0</v>
      </c>
      <c r="M298" s="46">
        <f>+F298+L298</f>
        <v>32310100814</v>
      </c>
      <c r="N298" s="47">
        <f t="shared" si="253"/>
        <v>4.049388395082852E-3</v>
      </c>
      <c r="O298" s="56">
        <v>0</v>
      </c>
      <c r="P298" s="45">
        <v>27818880808</v>
      </c>
      <c r="Q298" s="45">
        <f>M298-P298</f>
        <v>4491220006</v>
      </c>
      <c r="R298" s="45">
        <v>26147560387.470001</v>
      </c>
      <c r="S298" s="45">
        <f>+M298-R298</f>
        <v>6162540426.5299988</v>
      </c>
      <c r="T298" s="45">
        <f>P298-R298</f>
        <v>1671320420.5299988</v>
      </c>
      <c r="U298" s="45">
        <v>15879976420.440001</v>
      </c>
      <c r="V298" s="45">
        <f>+R298-U298</f>
        <v>10267583967.030001</v>
      </c>
      <c r="W298" s="45">
        <v>15780526211.440001</v>
      </c>
      <c r="X298" s="48">
        <f>+U298-W298</f>
        <v>99450209</v>
      </c>
      <c r="Y298" s="54">
        <f t="shared" si="262"/>
        <v>0.80926891989579419</v>
      </c>
      <c r="Z298" s="54">
        <f t="shared" si="263"/>
        <v>0.49148643985534052</v>
      </c>
      <c r="AA298" s="54">
        <f t="shared" si="264"/>
        <v>0.48840844856176624</v>
      </c>
      <c r="AB298" s="54">
        <f t="shared" si="227"/>
        <v>0.60732153153568158</v>
      </c>
      <c r="AC298" s="178">
        <f t="shared" si="228"/>
        <v>0.99373738308124993</v>
      </c>
    </row>
    <row r="299" spans="1:29" ht="42" customHeight="1" x14ac:dyDescent="0.25">
      <c r="A299" s="199" t="s">
        <v>607</v>
      </c>
      <c r="B299" s="71" t="s">
        <v>41</v>
      </c>
      <c r="C299" s="32">
        <v>20</v>
      </c>
      <c r="D299" s="32" t="s">
        <v>38</v>
      </c>
      <c r="E299" s="39" t="s">
        <v>266</v>
      </c>
      <c r="F299" s="62">
        <f t="shared" ref="F299:K299" si="290">+F300</f>
        <v>2193941511</v>
      </c>
      <c r="G299" s="62">
        <f t="shared" si="290"/>
        <v>0</v>
      </c>
      <c r="H299" s="62">
        <f t="shared" si="290"/>
        <v>0</v>
      </c>
      <c r="I299" s="62">
        <f t="shared" si="290"/>
        <v>0</v>
      </c>
      <c r="J299" s="62">
        <f t="shared" si="290"/>
        <v>0</v>
      </c>
      <c r="K299" s="62">
        <f t="shared" si="290"/>
        <v>0</v>
      </c>
      <c r="L299" s="59">
        <f t="shared" si="258"/>
        <v>0</v>
      </c>
      <c r="M299" s="62">
        <f>+M300</f>
        <v>2193941511</v>
      </c>
      <c r="N299" s="318">
        <f t="shared" si="253"/>
        <v>2.7496420841511079E-4</v>
      </c>
      <c r="O299" s="62">
        <f t="shared" ref="O299:X299" si="291">+O300</f>
        <v>0</v>
      </c>
      <c r="P299" s="62">
        <f t="shared" si="291"/>
        <v>400000000</v>
      </c>
      <c r="Q299" s="62">
        <f t="shared" si="291"/>
        <v>1793941511</v>
      </c>
      <c r="R299" s="62">
        <f t="shared" si="291"/>
        <v>357490148</v>
      </c>
      <c r="S299" s="62">
        <f t="shared" si="291"/>
        <v>1836451363</v>
      </c>
      <c r="T299" s="62">
        <f t="shared" si="291"/>
        <v>42509852</v>
      </c>
      <c r="U299" s="62">
        <f t="shared" si="291"/>
        <v>65539860</v>
      </c>
      <c r="V299" s="62">
        <f t="shared" si="291"/>
        <v>291950288</v>
      </c>
      <c r="W299" s="62">
        <f t="shared" si="291"/>
        <v>65539860</v>
      </c>
      <c r="X299" s="62">
        <f t="shared" si="291"/>
        <v>0</v>
      </c>
      <c r="Y299" s="176">
        <f t="shared" si="262"/>
        <v>0.16294424724069137</v>
      </c>
      <c r="Z299" s="176">
        <f t="shared" si="263"/>
        <v>2.9873111781419773E-2</v>
      </c>
      <c r="AA299" s="176">
        <f t="shared" si="264"/>
        <v>2.9873111781419773E-2</v>
      </c>
      <c r="AB299" s="176">
        <f t="shared" si="227"/>
        <v>0.18333333202793606</v>
      </c>
      <c r="AC299" s="177">
        <f t="shared" si="228"/>
        <v>1</v>
      </c>
    </row>
    <row r="300" spans="1:29" ht="42" customHeight="1" x14ac:dyDescent="0.25">
      <c r="A300" s="202" t="s">
        <v>608</v>
      </c>
      <c r="B300" s="124" t="s">
        <v>41</v>
      </c>
      <c r="C300" s="43">
        <v>20</v>
      </c>
      <c r="D300" s="43" t="s">
        <v>38</v>
      </c>
      <c r="E300" s="77" t="s">
        <v>268</v>
      </c>
      <c r="F300" s="45">
        <v>2193941511</v>
      </c>
      <c r="G300" s="45">
        <v>0</v>
      </c>
      <c r="H300" s="45">
        <v>0</v>
      </c>
      <c r="I300" s="45">
        <v>0</v>
      </c>
      <c r="J300" s="45">
        <v>0</v>
      </c>
      <c r="K300" s="45">
        <v>0</v>
      </c>
      <c r="L300" s="45">
        <f t="shared" si="258"/>
        <v>0</v>
      </c>
      <c r="M300" s="46">
        <f>+F300+L300</f>
        <v>2193941511</v>
      </c>
      <c r="N300" s="47">
        <f t="shared" si="253"/>
        <v>2.7496420841511079E-4</v>
      </c>
      <c r="O300" s="45">
        <v>0</v>
      </c>
      <c r="P300" s="45">
        <v>400000000</v>
      </c>
      <c r="Q300" s="45">
        <f>M300-P300</f>
        <v>1793941511</v>
      </c>
      <c r="R300" s="45">
        <v>357490148</v>
      </c>
      <c r="S300" s="45">
        <f>+M300-R300</f>
        <v>1836451363</v>
      </c>
      <c r="T300" s="45">
        <f>P300-R300</f>
        <v>42509852</v>
      </c>
      <c r="U300" s="45">
        <v>65539860</v>
      </c>
      <c r="V300" s="45">
        <f>+R300-U300</f>
        <v>291950288</v>
      </c>
      <c r="W300" s="45">
        <v>65539860</v>
      </c>
      <c r="X300" s="48">
        <f>+U300-W300</f>
        <v>0</v>
      </c>
      <c r="Y300" s="54">
        <f t="shared" si="262"/>
        <v>0.16294424724069137</v>
      </c>
      <c r="Z300" s="54">
        <f t="shared" si="263"/>
        <v>2.9873111781419773E-2</v>
      </c>
      <c r="AA300" s="54">
        <f t="shared" si="264"/>
        <v>2.9873111781419773E-2</v>
      </c>
      <c r="AB300" s="54">
        <f t="shared" si="227"/>
        <v>0.18333333202793606</v>
      </c>
      <c r="AC300" s="178">
        <f t="shared" si="228"/>
        <v>1</v>
      </c>
    </row>
    <row r="301" spans="1:29" ht="42" customHeight="1" x14ac:dyDescent="0.25">
      <c r="A301" s="199" t="s">
        <v>609</v>
      </c>
      <c r="B301" s="71" t="s">
        <v>37</v>
      </c>
      <c r="C301" s="32">
        <v>10</v>
      </c>
      <c r="D301" s="32" t="s">
        <v>38</v>
      </c>
      <c r="E301" s="39" t="s">
        <v>336</v>
      </c>
      <c r="F301" s="59">
        <f t="shared" ref="F301:K301" si="292">+F302</f>
        <v>18000000000</v>
      </c>
      <c r="G301" s="62">
        <f t="shared" si="292"/>
        <v>13023542575</v>
      </c>
      <c r="H301" s="62">
        <f t="shared" si="292"/>
        <v>17638800000</v>
      </c>
      <c r="I301" s="62">
        <f t="shared" si="292"/>
        <v>0</v>
      </c>
      <c r="J301" s="62">
        <f t="shared" si="292"/>
        <v>2672824112</v>
      </c>
      <c r="K301" s="62">
        <f t="shared" si="292"/>
        <v>0</v>
      </c>
      <c r="L301" s="59">
        <f t="shared" si="258"/>
        <v>-1942433313</v>
      </c>
      <c r="M301" s="62">
        <f>+M302</f>
        <v>16057566687</v>
      </c>
      <c r="N301" s="323">
        <f t="shared" si="253"/>
        <v>2.0124766731595008E-3</v>
      </c>
      <c r="O301" s="59">
        <f t="shared" ref="O301:X301" si="293">+O302</f>
        <v>0</v>
      </c>
      <c r="P301" s="59">
        <f t="shared" si="293"/>
        <v>13384742575</v>
      </c>
      <c r="Q301" s="62">
        <f t="shared" si="293"/>
        <v>2672824112</v>
      </c>
      <c r="R301" s="62">
        <f t="shared" si="293"/>
        <v>360349854.67000002</v>
      </c>
      <c r="S301" s="62">
        <f t="shared" si="293"/>
        <v>15697216832.33</v>
      </c>
      <c r="T301" s="62">
        <f t="shared" si="293"/>
        <v>13024392720.33</v>
      </c>
      <c r="U301" s="62">
        <f t="shared" si="293"/>
        <v>360349854.67000002</v>
      </c>
      <c r="V301" s="62">
        <f t="shared" si="293"/>
        <v>0</v>
      </c>
      <c r="W301" s="62">
        <f t="shared" si="293"/>
        <v>360349854.67000002</v>
      </c>
      <c r="X301" s="62">
        <f t="shared" si="293"/>
        <v>0</v>
      </c>
      <c r="Y301" s="176">
        <f t="shared" si="262"/>
        <v>2.2441124592167169E-2</v>
      </c>
      <c r="Z301" s="176">
        <f t="shared" si="263"/>
        <v>2.2441124592167169E-2</v>
      </c>
      <c r="AA301" s="176">
        <f t="shared" si="264"/>
        <v>2.2441124592167169E-2</v>
      </c>
      <c r="AB301" s="176">
        <f t="shared" ref="AB301:AB313" si="294">+U301/R301</f>
        <v>1</v>
      </c>
      <c r="AC301" s="177">
        <f t="shared" ref="AC301:AC313" si="295">+W301/U301</f>
        <v>1</v>
      </c>
    </row>
    <row r="302" spans="1:29" s="133" customFormat="1" ht="42" customHeight="1" x14ac:dyDescent="0.25">
      <c r="A302" s="356" t="s">
        <v>610</v>
      </c>
      <c r="B302" s="142" t="s">
        <v>37</v>
      </c>
      <c r="C302" s="83">
        <v>10</v>
      </c>
      <c r="D302" s="83" t="s">
        <v>38</v>
      </c>
      <c r="E302" s="144" t="s">
        <v>268</v>
      </c>
      <c r="F302" s="126">
        <v>18000000000</v>
      </c>
      <c r="G302" s="127">
        <v>13023542575</v>
      </c>
      <c r="H302" s="127">
        <v>17638800000</v>
      </c>
      <c r="I302" s="126">
        <v>0</v>
      </c>
      <c r="J302" s="45">
        <v>2672824112</v>
      </c>
      <c r="K302" s="45">
        <v>0</v>
      </c>
      <c r="L302" s="45">
        <f t="shared" si="258"/>
        <v>-1942433313</v>
      </c>
      <c r="M302" s="46">
        <f>+F302+L302</f>
        <v>16057566687</v>
      </c>
      <c r="N302" s="145">
        <f t="shared" si="253"/>
        <v>2.0124766731595008E-3</v>
      </c>
      <c r="O302" s="126">
        <v>0</v>
      </c>
      <c r="P302" s="126">
        <v>13384742575</v>
      </c>
      <c r="Q302" s="126">
        <f>M302-P302</f>
        <v>2672824112</v>
      </c>
      <c r="R302" s="126">
        <v>360349854.67000002</v>
      </c>
      <c r="S302" s="126">
        <f>+M302-R302</f>
        <v>15697216832.33</v>
      </c>
      <c r="T302" s="45">
        <f>P302-R302</f>
        <v>13024392720.33</v>
      </c>
      <c r="U302" s="126">
        <v>360349854.67000002</v>
      </c>
      <c r="V302" s="126">
        <f>+R302-U302</f>
        <v>0</v>
      </c>
      <c r="W302" s="126">
        <v>360349854.67000002</v>
      </c>
      <c r="X302" s="130">
        <f>+U302-W302</f>
        <v>0</v>
      </c>
      <c r="Y302" s="54">
        <f t="shared" si="262"/>
        <v>2.2441124592167169E-2</v>
      </c>
      <c r="Z302" s="54">
        <f t="shared" si="263"/>
        <v>2.2441124592167169E-2</v>
      </c>
      <c r="AA302" s="54">
        <f t="shared" si="264"/>
        <v>2.2441124592167169E-2</v>
      </c>
      <c r="AB302" s="54">
        <f t="shared" si="294"/>
        <v>1</v>
      </c>
      <c r="AC302" s="178">
        <f t="shared" si="295"/>
        <v>1</v>
      </c>
    </row>
    <row r="303" spans="1:29" s="133" customFormat="1" ht="42" customHeight="1" x14ac:dyDescent="0.25">
      <c r="A303" s="355" t="s">
        <v>609</v>
      </c>
      <c r="B303" s="146" t="s">
        <v>41</v>
      </c>
      <c r="C303" s="80">
        <v>20</v>
      </c>
      <c r="D303" s="80" t="s">
        <v>38</v>
      </c>
      <c r="E303" s="78" t="s">
        <v>336</v>
      </c>
      <c r="F303" s="121">
        <f t="shared" ref="F303:K303" si="296">+F304</f>
        <v>23438000000</v>
      </c>
      <c r="G303" s="73">
        <f t="shared" si="296"/>
        <v>0</v>
      </c>
      <c r="H303" s="73">
        <f t="shared" si="296"/>
        <v>0</v>
      </c>
      <c r="I303" s="73">
        <f t="shared" si="296"/>
        <v>0</v>
      </c>
      <c r="J303" s="73">
        <f t="shared" si="296"/>
        <v>0</v>
      </c>
      <c r="K303" s="73">
        <f t="shared" si="296"/>
        <v>0</v>
      </c>
      <c r="L303" s="59">
        <f t="shared" si="258"/>
        <v>0</v>
      </c>
      <c r="M303" s="73">
        <f>+M304</f>
        <v>23438000000</v>
      </c>
      <c r="N303" s="345">
        <f t="shared" si="253"/>
        <v>2.9374580336446201E-3</v>
      </c>
      <c r="O303" s="121">
        <f t="shared" ref="O303:X303" si="297">+O304</f>
        <v>0</v>
      </c>
      <c r="P303" s="121">
        <f t="shared" si="297"/>
        <v>23437428373</v>
      </c>
      <c r="Q303" s="73">
        <f t="shared" si="297"/>
        <v>571627</v>
      </c>
      <c r="R303" s="73">
        <f t="shared" si="297"/>
        <v>23437428373</v>
      </c>
      <c r="S303" s="73">
        <f t="shared" si="297"/>
        <v>571627</v>
      </c>
      <c r="T303" s="73">
        <f t="shared" si="297"/>
        <v>0</v>
      </c>
      <c r="U303" s="73">
        <f t="shared" si="297"/>
        <v>2833897101</v>
      </c>
      <c r="V303" s="73">
        <f t="shared" si="297"/>
        <v>20603531272</v>
      </c>
      <c r="W303" s="73">
        <f t="shared" si="297"/>
        <v>2833897101</v>
      </c>
      <c r="X303" s="73">
        <f t="shared" si="297"/>
        <v>0</v>
      </c>
      <c r="Y303" s="346">
        <f t="shared" si="262"/>
        <v>0.9999756111016298</v>
      </c>
      <c r="Z303" s="346">
        <f t="shared" si="263"/>
        <v>0.12091036355491083</v>
      </c>
      <c r="AA303" s="346">
        <f t="shared" si="264"/>
        <v>0.12091036355491083</v>
      </c>
      <c r="AB303" s="346">
        <f t="shared" si="294"/>
        <v>0.12091331249740093</v>
      </c>
      <c r="AC303" s="177">
        <f t="shared" si="295"/>
        <v>1</v>
      </c>
    </row>
    <row r="304" spans="1:29" s="133" customFormat="1" ht="42" customHeight="1" x14ac:dyDescent="0.25">
      <c r="A304" s="356" t="s">
        <v>610</v>
      </c>
      <c r="B304" s="142" t="s">
        <v>41</v>
      </c>
      <c r="C304" s="83">
        <v>20</v>
      </c>
      <c r="D304" s="83" t="s">
        <v>38</v>
      </c>
      <c r="E304" s="144" t="s">
        <v>268</v>
      </c>
      <c r="F304" s="126">
        <v>23438000000</v>
      </c>
      <c r="G304" s="126">
        <v>0</v>
      </c>
      <c r="H304" s="126">
        <v>0</v>
      </c>
      <c r="I304" s="126">
        <v>0</v>
      </c>
      <c r="J304" s="126">
        <v>0</v>
      </c>
      <c r="K304" s="126">
        <v>0</v>
      </c>
      <c r="L304" s="45">
        <f t="shared" si="258"/>
        <v>0</v>
      </c>
      <c r="M304" s="128">
        <f>+F304+L304</f>
        <v>23438000000</v>
      </c>
      <c r="N304" s="145">
        <f t="shared" si="253"/>
        <v>2.9374580336446201E-3</v>
      </c>
      <c r="O304" s="126">
        <v>0</v>
      </c>
      <c r="P304" s="126">
        <v>23437428373</v>
      </c>
      <c r="Q304" s="126">
        <f>M304-P304</f>
        <v>571627</v>
      </c>
      <c r="R304" s="126">
        <v>23437428373</v>
      </c>
      <c r="S304" s="126">
        <f>+M304-R304</f>
        <v>571627</v>
      </c>
      <c r="T304" s="126">
        <f>P304-R304</f>
        <v>0</v>
      </c>
      <c r="U304" s="126">
        <v>2833897101</v>
      </c>
      <c r="V304" s="126">
        <f>+R304-U304</f>
        <v>20603531272</v>
      </c>
      <c r="W304" s="126">
        <v>2833897101</v>
      </c>
      <c r="X304" s="130">
        <f>+U304-W304</f>
        <v>0</v>
      </c>
      <c r="Y304" s="54">
        <f t="shared" si="262"/>
        <v>0.9999756111016298</v>
      </c>
      <c r="Z304" s="54">
        <f t="shared" si="263"/>
        <v>0.12091036355491083</v>
      </c>
      <c r="AA304" s="54">
        <f t="shared" si="264"/>
        <v>0.12091036355491083</v>
      </c>
      <c r="AB304" s="54">
        <f t="shared" si="294"/>
        <v>0.12091331249740093</v>
      </c>
      <c r="AC304" s="178">
        <f t="shared" si="295"/>
        <v>1</v>
      </c>
    </row>
    <row r="305" spans="1:29" ht="60" customHeight="1" x14ac:dyDescent="0.25">
      <c r="A305" s="199" t="s">
        <v>338</v>
      </c>
      <c r="B305" s="135" t="s">
        <v>37</v>
      </c>
      <c r="C305" s="32">
        <v>10</v>
      </c>
      <c r="D305" s="32" t="s">
        <v>38</v>
      </c>
      <c r="E305" s="72" t="s">
        <v>339</v>
      </c>
      <c r="F305" s="62">
        <f t="shared" ref="F305:K307" si="298">+F306</f>
        <v>5000000000</v>
      </c>
      <c r="G305" s="62">
        <f t="shared" si="298"/>
        <v>1557569321</v>
      </c>
      <c r="H305" s="62">
        <f t="shared" si="298"/>
        <v>1557569321</v>
      </c>
      <c r="I305" s="62">
        <f t="shared" si="298"/>
        <v>0</v>
      </c>
      <c r="J305" s="62">
        <f t="shared" si="298"/>
        <v>0</v>
      </c>
      <c r="K305" s="62">
        <f t="shared" si="298"/>
        <v>0</v>
      </c>
      <c r="L305" s="59">
        <f t="shared" si="258"/>
        <v>0</v>
      </c>
      <c r="M305" s="62">
        <f>+M306</f>
        <v>5000000000</v>
      </c>
      <c r="N305" s="323">
        <f t="shared" si="253"/>
        <v>6.266443454314831E-4</v>
      </c>
      <c r="O305" s="62">
        <f t="shared" ref="O305:X307" si="299">+O306</f>
        <v>0</v>
      </c>
      <c r="P305" s="62">
        <f t="shared" si="299"/>
        <v>4219122829.8000002</v>
      </c>
      <c r="Q305" s="62">
        <f t="shared" si="299"/>
        <v>780877170.19999981</v>
      </c>
      <c r="R305" s="62">
        <f t="shared" si="299"/>
        <v>3978065222.0300002</v>
      </c>
      <c r="S305" s="62">
        <f t="shared" si="299"/>
        <v>1021934777.9699998</v>
      </c>
      <c r="T305" s="62">
        <f t="shared" si="299"/>
        <v>241057607.76999998</v>
      </c>
      <c r="U305" s="62">
        <f t="shared" si="299"/>
        <v>2918067884.1700001</v>
      </c>
      <c r="V305" s="62">
        <f t="shared" si="299"/>
        <v>1059997337.8600001</v>
      </c>
      <c r="W305" s="62">
        <f t="shared" si="299"/>
        <v>2916854551.1700001</v>
      </c>
      <c r="X305" s="62">
        <f t="shared" si="299"/>
        <v>1213333</v>
      </c>
      <c r="Y305" s="176">
        <f t="shared" si="262"/>
        <v>0.795613044406</v>
      </c>
      <c r="Z305" s="176">
        <f t="shared" si="263"/>
        <v>0.58361357683400006</v>
      </c>
      <c r="AA305" s="176">
        <f t="shared" si="264"/>
        <v>0.58337091023400001</v>
      </c>
      <c r="AB305" s="176">
        <f t="shared" si="294"/>
        <v>0.7335394774349413</v>
      </c>
      <c r="AC305" s="177">
        <f t="shared" si="295"/>
        <v>0.99958419987191449</v>
      </c>
    </row>
    <row r="306" spans="1:29" ht="78.75" customHeight="1" x14ac:dyDescent="0.25">
      <c r="A306" s="199" t="s">
        <v>611</v>
      </c>
      <c r="B306" s="135" t="s">
        <v>37</v>
      </c>
      <c r="C306" s="32">
        <v>10</v>
      </c>
      <c r="D306" s="32" t="s">
        <v>38</v>
      </c>
      <c r="E306" s="39" t="s">
        <v>257</v>
      </c>
      <c r="F306" s="62">
        <f t="shared" si="298"/>
        <v>5000000000</v>
      </c>
      <c r="G306" s="62">
        <f t="shared" si="298"/>
        <v>1557569321</v>
      </c>
      <c r="H306" s="62">
        <f t="shared" si="298"/>
        <v>1557569321</v>
      </c>
      <c r="I306" s="62">
        <f t="shared" si="298"/>
        <v>0</v>
      </c>
      <c r="J306" s="62">
        <f t="shared" si="298"/>
        <v>0</v>
      </c>
      <c r="K306" s="62">
        <f t="shared" si="298"/>
        <v>0</v>
      </c>
      <c r="L306" s="59">
        <f t="shared" si="258"/>
        <v>0</v>
      </c>
      <c r="M306" s="62">
        <f>+M307</f>
        <v>5000000000</v>
      </c>
      <c r="N306" s="323">
        <f t="shared" si="253"/>
        <v>6.266443454314831E-4</v>
      </c>
      <c r="O306" s="62">
        <f t="shared" si="299"/>
        <v>0</v>
      </c>
      <c r="P306" s="62">
        <f t="shared" si="299"/>
        <v>4219122829.8000002</v>
      </c>
      <c r="Q306" s="62">
        <f t="shared" si="299"/>
        <v>780877170.19999981</v>
      </c>
      <c r="R306" s="62">
        <f t="shared" si="299"/>
        <v>3978065222.0300002</v>
      </c>
      <c r="S306" s="62">
        <f t="shared" si="299"/>
        <v>1021934777.9699998</v>
      </c>
      <c r="T306" s="62">
        <f t="shared" si="299"/>
        <v>241057607.76999998</v>
      </c>
      <c r="U306" s="62">
        <f t="shared" si="299"/>
        <v>2918067884.1700001</v>
      </c>
      <c r="V306" s="62">
        <f t="shared" si="299"/>
        <v>1059997337.8600001</v>
      </c>
      <c r="W306" s="62">
        <f t="shared" si="299"/>
        <v>2916854551.1700001</v>
      </c>
      <c r="X306" s="62">
        <f t="shared" si="299"/>
        <v>1213333</v>
      </c>
      <c r="Y306" s="176">
        <f t="shared" si="262"/>
        <v>0.795613044406</v>
      </c>
      <c r="Z306" s="176">
        <f t="shared" si="263"/>
        <v>0.58361357683400006</v>
      </c>
      <c r="AA306" s="176">
        <f t="shared" si="264"/>
        <v>0.58337091023400001</v>
      </c>
      <c r="AB306" s="176">
        <f t="shared" si="294"/>
        <v>0.7335394774349413</v>
      </c>
      <c r="AC306" s="177">
        <f t="shared" si="295"/>
        <v>0.99958419987191449</v>
      </c>
    </row>
    <row r="307" spans="1:29" ht="60" customHeight="1" x14ac:dyDescent="0.25">
      <c r="A307" s="199" t="s">
        <v>612</v>
      </c>
      <c r="B307" s="135" t="s">
        <v>37</v>
      </c>
      <c r="C307" s="32">
        <v>10</v>
      </c>
      <c r="D307" s="32" t="s">
        <v>38</v>
      </c>
      <c r="E307" s="72" t="s">
        <v>342</v>
      </c>
      <c r="F307" s="62">
        <f t="shared" si="298"/>
        <v>5000000000</v>
      </c>
      <c r="G307" s="62">
        <f t="shared" si="298"/>
        <v>1557569321</v>
      </c>
      <c r="H307" s="62">
        <f t="shared" si="298"/>
        <v>1557569321</v>
      </c>
      <c r="I307" s="62">
        <f t="shared" si="298"/>
        <v>0</v>
      </c>
      <c r="J307" s="62">
        <f t="shared" si="298"/>
        <v>0</v>
      </c>
      <c r="K307" s="62">
        <f t="shared" si="298"/>
        <v>0</v>
      </c>
      <c r="L307" s="59">
        <f t="shared" si="258"/>
        <v>0</v>
      </c>
      <c r="M307" s="62">
        <f>+M308</f>
        <v>5000000000</v>
      </c>
      <c r="N307" s="323">
        <f t="shared" si="253"/>
        <v>6.266443454314831E-4</v>
      </c>
      <c r="O307" s="62">
        <f t="shared" si="299"/>
        <v>0</v>
      </c>
      <c r="P307" s="62">
        <f t="shared" si="299"/>
        <v>4219122829.8000002</v>
      </c>
      <c r="Q307" s="62">
        <f t="shared" si="299"/>
        <v>780877170.19999981</v>
      </c>
      <c r="R307" s="62">
        <f t="shared" si="299"/>
        <v>3978065222.0300002</v>
      </c>
      <c r="S307" s="62">
        <f t="shared" si="299"/>
        <v>1021934777.9699998</v>
      </c>
      <c r="T307" s="62">
        <f t="shared" si="299"/>
        <v>241057607.76999998</v>
      </c>
      <c r="U307" s="62">
        <f t="shared" si="299"/>
        <v>2918067884.1700001</v>
      </c>
      <c r="V307" s="62">
        <f t="shared" si="299"/>
        <v>1059997337.8600001</v>
      </c>
      <c r="W307" s="62">
        <f t="shared" si="299"/>
        <v>2916854551.1700001</v>
      </c>
      <c r="X307" s="62">
        <f t="shared" si="299"/>
        <v>1213333</v>
      </c>
      <c r="Y307" s="176">
        <f t="shared" si="262"/>
        <v>0.795613044406</v>
      </c>
      <c r="Z307" s="176">
        <f t="shared" si="263"/>
        <v>0.58361357683400006</v>
      </c>
      <c r="AA307" s="176">
        <f t="shared" si="264"/>
        <v>0.58337091023400001</v>
      </c>
      <c r="AB307" s="176">
        <f t="shared" si="294"/>
        <v>0.7335394774349413</v>
      </c>
      <c r="AC307" s="177">
        <f t="shared" si="295"/>
        <v>0.99958419987191449</v>
      </c>
    </row>
    <row r="308" spans="1:29" ht="42" customHeight="1" x14ac:dyDescent="0.25">
      <c r="A308" s="114" t="s">
        <v>613</v>
      </c>
      <c r="B308" s="148" t="s">
        <v>37</v>
      </c>
      <c r="C308" s="43">
        <v>10</v>
      </c>
      <c r="D308" s="43" t="s">
        <v>38</v>
      </c>
      <c r="E308" s="77" t="s">
        <v>268</v>
      </c>
      <c r="F308" s="45">
        <v>5000000000</v>
      </c>
      <c r="G308" s="45">
        <v>1557569321</v>
      </c>
      <c r="H308" s="45">
        <v>1557569321</v>
      </c>
      <c r="I308" s="45">
        <v>0</v>
      </c>
      <c r="J308" s="45">
        <v>0</v>
      </c>
      <c r="K308" s="45">
        <v>0</v>
      </c>
      <c r="L308" s="45">
        <f t="shared" si="258"/>
        <v>0</v>
      </c>
      <c r="M308" s="46">
        <f>+F308+L308</f>
        <v>5000000000</v>
      </c>
      <c r="N308" s="86">
        <f t="shared" si="253"/>
        <v>6.266443454314831E-4</v>
      </c>
      <c r="O308" s="45">
        <v>0</v>
      </c>
      <c r="P308" s="45">
        <v>4219122829.8000002</v>
      </c>
      <c r="Q308" s="45">
        <f>M308-P308</f>
        <v>780877170.19999981</v>
      </c>
      <c r="R308" s="45">
        <v>3978065222.0300002</v>
      </c>
      <c r="S308" s="45">
        <f>+M308-R308</f>
        <v>1021934777.9699998</v>
      </c>
      <c r="T308" s="45">
        <f>P308-R308</f>
        <v>241057607.76999998</v>
      </c>
      <c r="U308" s="45">
        <v>2918067884.1700001</v>
      </c>
      <c r="V308" s="45">
        <f>+R308-U308</f>
        <v>1059997337.8600001</v>
      </c>
      <c r="W308" s="45">
        <v>2916854551.1700001</v>
      </c>
      <c r="X308" s="48">
        <f>+U308-W308</f>
        <v>1213333</v>
      </c>
      <c r="Y308" s="54">
        <f t="shared" si="262"/>
        <v>0.795613044406</v>
      </c>
      <c r="Z308" s="54">
        <f t="shared" si="263"/>
        <v>0.58361357683400006</v>
      </c>
      <c r="AA308" s="54">
        <f t="shared" si="264"/>
        <v>0.58337091023400001</v>
      </c>
      <c r="AB308" s="54">
        <f t="shared" si="294"/>
        <v>0.7335394774349413</v>
      </c>
      <c r="AC308" s="178">
        <f t="shared" si="295"/>
        <v>0.99958419987191449</v>
      </c>
    </row>
    <row r="309" spans="1:29" ht="70.5" customHeight="1" x14ac:dyDescent="0.25">
      <c r="A309" s="199" t="s">
        <v>344</v>
      </c>
      <c r="B309" s="135" t="s">
        <v>37</v>
      </c>
      <c r="C309" s="32">
        <v>10</v>
      </c>
      <c r="D309" s="32" t="s">
        <v>38</v>
      </c>
      <c r="E309" s="72" t="s">
        <v>345</v>
      </c>
      <c r="F309" s="62">
        <f t="shared" ref="F309:K311" si="300">+F310</f>
        <v>1500000000</v>
      </c>
      <c r="G309" s="62">
        <f t="shared" si="300"/>
        <v>0</v>
      </c>
      <c r="H309" s="62">
        <f t="shared" si="300"/>
        <v>264734095</v>
      </c>
      <c r="I309" s="62">
        <f t="shared" si="300"/>
        <v>264734095</v>
      </c>
      <c r="J309" s="62">
        <f t="shared" si="300"/>
        <v>0</v>
      </c>
      <c r="K309" s="62">
        <f t="shared" si="300"/>
        <v>0</v>
      </c>
      <c r="L309" s="59">
        <f t="shared" si="258"/>
        <v>-529468190</v>
      </c>
      <c r="M309" s="62">
        <f>+M310</f>
        <v>1235265905</v>
      </c>
      <c r="N309" s="318">
        <f t="shared" si="253"/>
        <v>1.5481447889451072E-4</v>
      </c>
      <c r="O309" s="62">
        <f t="shared" ref="O309:X311" si="301">+O310</f>
        <v>0</v>
      </c>
      <c r="P309" s="62">
        <f t="shared" si="301"/>
        <v>1206796754</v>
      </c>
      <c r="Q309" s="62">
        <f t="shared" si="301"/>
        <v>28469151</v>
      </c>
      <c r="R309" s="62">
        <f t="shared" si="301"/>
        <v>1191471225.9200001</v>
      </c>
      <c r="S309" s="62">
        <f t="shared" si="301"/>
        <v>43794679.079999924</v>
      </c>
      <c r="T309" s="62">
        <f t="shared" si="301"/>
        <v>15325528.079999924</v>
      </c>
      <c r="U309" s="62">
        <f t="shared" si="301"/>
        <v>540857487.91999996</v>
      </c>
      <c r="V309" s="62">
        <f t="shared" si="301"/>
        <v>650613738.00000012</v>
      </c>
      <c r="W309" s="62">
        <f t="shared" si="301"/>
        <v>540857487.91999996</v>
      </c>
      <c r="X309" s="62">
        <f t="shared" si="301"/>
        <v>0</v>
      </c>
      <c r="Y309" s="176">
        <f t="shared" si="262"/>
        <v>0.96454635483523699</v>
      </c>
      <c r="Z309" s="176">
        <f t="shared" si="263"/>
        <v>0.43784701393502801</v>
      </c>
      <c r="AA309" s="176">
        <f t="shared" si="264"/>
        <v>0.43784701393502801</v>
      </c>
      <c r="AB309" s="176">
        <f t="shared" si="294"/>
        <v>0.45394087255642646</v>
      </c>
      <c r="AC309" s="177">
        <f t="shared" si="295"/>
        <v>1</v>
      </c>
    </row>
    <row r="310" spans="1:29" ht="75.75" customHeight="1" x14ac:dyDescent="0.25">
      <c r="A310" s="199" t="s">
        <v>614</v>
      </c>
      <c r="B310" s="135" t="s">
        <v>37</v>
      </c>
      <c r="C310" s="32">
        <v>10</v>
      </c>
      <c r="D310" s="32" t="s">
        <v>38</v>
      </c>
      <c r="E310" s="39" t="s">
        <v>257</v>
      </c>
      <c r="F310" s="62">
        <f t="shared" si="300"/>
        <v>1500000000</v>
      </c>
      <c r="G310" s="62">
        <f t="shared" si="300"/>
        <v>0</v>
      </c>
      <c r="H310" s="62">
        <f t="shared" si="300"/>
        <v>264734095</v>
      </c>
      <c r="I310" s="62">
        <f>I311</f>
        <v>264734095</v>
      </c>
      <c r="J310" s="62">
        <f>+J311</f>
        <v>0</v>
      </c>
      <c r="K310" s="62">
        <f>+K311</f>
        <v>0</v>
      </c>
      <c r="L310" s="59">
        <f t="shared" si="258"/>
        <v>-529468190</v>
      </c>
      <c r="M310" s="62">
        <f>+M311</f>
        <v>1235265905</v>
      </c>
      <c r="N310" s="318">
        <f t="shared" si="253"/>
        <v>1.5481447889451072E-4</v>
      </c>
      <c r="O310" s="62">
        <f t="shared" si="301"/>
        <v>0</v>
      </c>
      <c r="P310" s="62">
        <f t="shared" si="301"/>
        <v>1206796754</v>
      </c>
      <c r="Q310" s="62">
        <f t="shared" si="301"/>
        <v>28469151</v>
      </c>
      <c r="R310" s="62">
        <f t="shared" si="301"/>
        <v>1191471225.9200001</v>
      </c>
      <c r="S310" s="62">
        <f t="shared" si="301"/>
        <v>43794679.079999924</v>
      </c>
      <c r="T310" s="62">
        <f t="shared" si="301"/>
        <v>15325528.079999924</v>
      </c>
      <c r="U310" s="62">
        <f t="shared" si="301"/>
        <v>540857487.91999996</v>
      </c>
      <c r="V310" s="62">
        <f t="shared" si="301"/>
        <v>650613738.00000012</v>
      </c>
      <c r="W310" s="62">
        <f t="shared" si="301"/>
        <v>540857487.91999996</v>
      </c>
      <c r="X310" s="62">
        <f t="shared" si="301"/>
        <v>0</v>
      </c>
      <c r="Y310" s="176">
        <f t="shared" si="262"/>
        <v>0.96454635483523699</v>
      </c>
      <c r="Z310" s="176">
        <f t="shared" si="263"/>
        <v>0.43784701393502801</v>
      </c>
      <c r="AA310" s="176">
        <f t="shared" si="264"/>
        <v>0.43784701393502801</v>
      </c>
      <c r="AB310" s="176">
        <f t="shared" si="294"/>
        <v>0.45394087255642646</v>
      </c>
      <c r="AC310" s="177">
        <f t="shared" si="295"/>
        <v>1</v>
      </c>
    </row>
    <row r="311" spans="1:29" ht="42" customHeight="1" x14ac:dyDescent="0.25">
      <c r="A311" s="199" t="s">
        <v>615</v>
      </c>
      <c r="B311" s="135" t="s">
        <v>37</v>
      </c>
      <c r="C311" s="32">
        <v>10</v>
      </c>
      <c r="D311" s="32" t="s">
        <v>38</v>
      </c>
      <c r="E311" s="72" t="s">
        <v>348</v>
      </c>
      <c r="F311" s="62">
        <f t="shared" si="300"/>
        <v>1500000000</v>
      </c>
      <c r="G311" s="62">
        <f t="shared" si="300"/>
        <v>0</v>
      </c>
      <c r="H311" s="62">
        <f t="shared" si="300"/>
        <v>264734095</v>
      </c>
      <c r="I311" s="62">
        <f>+I312</f>
        <v>264734095</v>
      </c>
      <c r="J311" s="62">
        <f>+J312</f>
        <v>0</v>
      </c>
      <c r="K311" s="62">
        <f>+K312</f>
        <v>0</v>
      </c>
      <c r="L311" s="59">
        <f t="shared" si="258"/>
        <v>-529468190</v>
      </c>
      <c r="M311" s="62">
        <f>+M312</f>
        <v>1235265905</v>
      </c>
      <c r="N311" s="318">
        <f t="shared" si="253"/>
        <v>1.5481447889451072E-4</v>
      </c>
      <c r="O311" s="62">
        <f t="shared" si="301"/>
        <v>0</v>
      </c>
      <c r="P311" s="62">
        <f t="shared" si="301"/>
        <v>1206796754</v>
      </c>
      <c r="Q311" s="62">
        <f t="shared" si="301"/>
        <v>28469151</v>
      </c>
      <c r="R311" s="62">
        <f t="shared" si="301"/>
        <v>1191471225.9200001</v>
      </c>
      <c r="S311" s="62">
        <f t="shared" si="301"/>
        <v>43794679.079999924</v>
      </c>
      <c r="T311" s="62">
        <f t="shared" si="301"/>
        <v>15325528.079999924</v>
      </c>
      <c r="U311" s="62">
        <f t="shared" si="301"/>
        <v>540857487.91999996</v>
      </c>
      <c r="V311" s="62">
        <f t="shared" si="301"/>
        <v>650613738.00000012</v>
      </c>
      <c r="W311" s="62">
        <f t="shared" si="301"/>
        <v>540857487.91999996</v>
      </c>
      <c r="X311" s="62">
        <f t="shared" si="301"/>
        <v>0</v>
      </c>
      <c r="Y311" s="176">
        <f t="shared" si="262"/>
        <v>0.96454635483523699</v>
      </c>
      <c r="Z311" s="176">
        <f t="shared" si="263"/>
        <v>0.43784701393502801</v>
      </c>
      <c r="AA311" s="176">
        <f t="shared" si="264"/>
        <v>0.43784701393502801</v>
      </c>
      <c r="AB311" s="176">
        <f t="shared" si="294"/>
        <v>0.45394087255642646</v>
      </c>
      <c r="AC311" s="177">
        <f t="shared" si="295"/>
        <v>1</v>
      </c>
    </row>
    <row r="312" spans="1:29" ht="42" customHeight="1" thickBot="1" x14ac:dyDescent="0.3">
      <c r="A312" s="184" t="s">
        <v>616</v>
      </c>
      <c r="B312" s="204" t="s">
        <v>37</v>
      </c>
      <c r="C312" s="89">
        <v>10</v>
      </c>
      <c r="D312" s="89" t="s">
        <v>38</v>
      </c>
      <c r="E312" s="77" t="s">
        <v>268</v>
      </c>
      <c r="F312" s="361">
        <v>1500000000</v>
      </c>
      <c r="G312" s="362">
        <v>0</v>
      </c>
      <c r="H312" s="362">
        <v>264734095</v>
      </c>
      <c r="I312" s="362">
        <v>264734095</v>
      </c>
      <c r="J312" s="362">
        <v>0</v>
      </c>
      <c r="K312" s="362">
        <v>0</v>
      </c>
      <c r="L312" s="45">
        <f t="shared" si="258"/>
        <v>-529468190</v>
      </c>
      <c r="M312" s="363">
        <f>+F312+L312+H312</f>
        <v>1235265905</v>
      </c>
      <c r="N312" s="364">
        <f t="shared" si="253"/>
        <v>1.5481447889451072E-4</v>
      </c>
      <c r="O312" s="361">
        <v>0</v>
      </c>
      <c r="P312" s="362">
        <v>1206796754</v>
      </c>
      <c r="Q312" s="362">
        <f>M312-P312</f>
        <v>28469151</v>
      </c>
      <c r="R312" s="362">
        <v>1191471225.9200001</v>
      </c>
      <c r="S312" s="362">
        <f>+M312-R312</f>
        <v>43794679.079999924</v>
      </c>
      <c r="T312" s="362">
        <f>P312-R312</f>
        <v>15325528.079999924</v>
      </c>
      <c r="U312" s="362">
        <v>540857487.91999996</v>
      </c>
      <c r="V312" s="362">
        <f>+R312-U312</f>
        <v>650613738.00000012</v>
      </c>
      <c r="W312" s="362">
        <v>540857487.91999996</v>
      </c>
      <c r="X312" s="365">
        <f>+U312-W312</f>
        <v>0</v>
      </c>
      <c r="Y312" s="366">
        <f t="shared" si="262"/>
        <v>0.96454635483523699</v>
      </c>
      <c r="Z312" s="366">
        <f t="shared" si="263"/>
        <v>0.43784701393502801</v>
      </c>
      <c r="AA312" s="366">
        <f t="shared" si="264"/>
        <v>0.43784701393502801</v>
      </c>
      <c r="AB312" s="366">
        <f t="shared" si="294"/>
        <v>0.45394087255642646</v>
      </c>
      <c r="AC312" s="367">
        <f t="shared" si="295"/>
        <v>1</v>
      </c>
    </row>
    <row r="313" spans="1:29" ht="30.75" customHeight="1" thickBot="1" x14ac:dyDescent="0.3">
      <c r="A313" s="399" t="s">
        <v>350</v>
      </c>
      <c r="B313" s="400"/>
      <c r="C313" s="400"/>
      <c r="D313" s="400"/>
      <c r="E313" s="400"/>
      <c r="F313" s="207">
        <f t="shared" ref="F313:X313" si="302">+F9+F10+F116+F117+F125+F126</f>
        <v>9143216215722</v>
      </c>
      <c r="G313" s="207">
        <f t="shared" si="302"/>
        <v>951015212759</v>
      </c>
      <c r="H313" s="207">
        <f t="shared" si="302"/>
        <v>2115223820015</v>
      </c>
      <c r="I313" s="207">
        <f t="shared" si="302"/>
        <v>1164208607256</v>
      </c>
      <c r="J313" s="207">
        <f t="shared" si="302"/>
        <v>10054601312.389999</v>
      </c>
      <c r="K313" s="207">
        <f t="shared" si="302"/>
        <v>10054601312.389999</v>
      </c>
      <c r="L313" s="207">
        <f t="shared" si="302"/>
        <v>-2328417214512</v>
      </c>
      <c r="M313" s="207">
        <f t="shared" si="302"/>
        <v>7979007608466</v>
      </c>
      <c r="N313" s="208">
        <f t="shared" si="302"/>
        <v>1</v>
      </c>
      <c r="O313" s="207">
        <f t="shared" si="302"/>
        <v>7134940000</v>
      </c>
      <c r="P313" s="207">
        <f t="shared" si="302"/>
        <v>7568868954672.2998</v>
      </c>
      <c r="Q313" s="207">
        <f t="shared" si="302"/>
        <v>410138653793.70001</v>
      </c>
      <c r="R313" s="207">
        <f t="shared" si="302"/>
        <v>7365244889808.8389</v>
      </c>
      <c r="S313" s="207">
        <f t="shared" si="302"/>
        <v>613752226557.85999</v>
      </c>
      <c r="T313" s="207">
        <f t="shared" si="302"/>
        <v>203624064863.45999</v>
      </c>
      <c r="U313" s="207">
        <f t="shared" si="302"/>
        <v>3372422837774.1001</v>
      </c>
      <c r="V313" s="207">
        <f t="shared" si="302"/>
        <v>3992822052034.7402</v>
      </c>
      <c r="W313" s="207">
        <f t="shared" si="302"/>
        <v>3370217336829.1602</v>
      </c>
      <c r="X313" s="207">
        <f t="shared" si="302"/>
        <v>2205500944.9399996</v>
      </c>
      <c r="Y313" s="348">
        <f t="shared" si="262"/>
        <v>0.92307781258336719</v>
      </c>
      <c r="Z313" s="348">
        <f t="shared" si="263"/>
        <v>0.42266194033902715</v>
      </c>
      <c r="AA313" s="348">
        <f t="shared" si="264"/>
        <v>0.42238552739982904</v>
      </c>
      <c r="AB313" s="348">
        <f t="shared" si="294"/>
        <v>0.45788332746959476</v>
      </c>
      <c r="AC313" s="349">
        <f t="shared" si="295"/>
        <v>0.99934601885616581</v>
      </c>
    </row>
    <row r="314" spans="1:29" s="153" customFormat="1" ht="25.5" customHeight="1" thickBot="1" x14ac:dyDescent="0.3">
      <c r="A314" s="2" t="s">
        <v>351</v>
      </c>
      <c r="E314" s="154"/>
      <c r="F314" s="155"/>
      <c r="G314" s="155"/>
      <c r="H314" s="155"/>
      <c r="I314" s="155"/>
      <c r="J314" s="155">
        <f>+J313-K313</f>
        <v>0</v>
      </c>
      <c r="K314" s="155">
        <f>+K313-J313</f>
        <v>0</v>
      </c>
      <c r="L314" s="155"/>
      <c r="M314" s="156"/>
      <c r="N314" s="157"/>
      <c r="O314" s="155"/>
      <c r="P314" s="155"/>
      <c r="Q314" s="155"/>
      <c r="R314" s="155"/>
      <c r="S314" s="155"/>
      <c r="T314" s="155"/>
      <c r="U314" s="155"/>
      <c r="V314" s="155"/>
      <c r="W314" s="371"/>
      <c r="X314" s="155"/>
      <c r="Y314" s="158"/>
      <c r="Z314" s="158"/>
      <c r="AA314" s="158"/>
      <c r="AB314" s="158"/>
      <c r="AC314" s="158"/>
    </row>
    <row r="315" spans="1:29" ht="409.6" customHeight="1" thickBot="1" x14ac:dyDescent="0.3">
      <c r="A315" s="406" t="s">
        <v>664</v>
      </c>
      <c r="B315" s="383"/>
      <c r="C315" s="383"/>
      <c r="D315" s="383"/>
      <c r="E315" s="383"/>
      <c r="F315" s="383"/>
      <c r="G315" s="383"/>
      <c r="H315" s="383"/>
      <c r="I315" s="383"/>
      <c r="J315" s="383"/>
      <c r="K315" s="383"/>
      <c r="L315" s="383"/>
      <c r="M315" s="383"/>
      <c r="N315" s="383"/>
      <c r="O315" s="384"/>
    </row>
    <row r="316" spans="1:29" ht="17.25" customHeight="1" x14ac:dyDescent="0.25">
      <c r="A316" s="133" t="s">
        <v>672</v>
      </c>
      <c r="E316" s="3"/>
    </row>
    <row r="317" spans="1:29" ht="16.5" customHeight="1" x14ac:dyDescent="0.25">
      <c r="A317" s="1" t="s">
        <v>354</v>
      </c>
      <c r="E317" s="3"/>
    </row>
    <row r="318" spans="1:29" ht="24" customHeight="1" x14ac:dyDescent="0.25">
      <c r="B318" s="153"/>
      <c r="C318" s="153"/>
      <c r="D318" s="153"/>
      <c r="E318" s="153"/>
    </row>
    <row r="319" spans="1:29" ht="48" customHeight="1" x14ac:dyDescent="0.25"/>
    <row r="320" spans="1:29" ht="30.75" customHeight="1" x14ac:dyDescent="0.25"/>
    <row r="321" ht="48" customHeight="1" x14ac:dyDescent="0.25"/>
    <row r="322" ht="66" customHeight="1" x14ac:dyDescent="0.25"/>
    <row r="323" ht="60.75" customHeight="1" x14ac:dyDescent="0.25"/>
    <row r="324" ht="35.25" customHeight="1" x14ac:dyDescent="0.25"/>
    <row r="325" ht="48.75" customHeight="1" x14ac:dyDescent="0.25"/>
    <row r="326" ht="72" customHeight="1" x14ac:dyDescent="0.25"/>
    <row r="327" ht="49.5" customHeight="1" x14ac:dyDescent="0.25"/>
    <row r="328" ht="35.25" customHeight="1" x14ac:dyDescent="0.25"/>
    <row r="329" ht="42.75" customHeight="1" x14ac:dyDescent="0.25"/>
    <row r="330" s="159" customFormat="1" ht="33" customHeight="1" x14ac:dyDescent="0.25"/>
    <row r="331" s="153" customFormat="1" ht="15" customHeight="1" x14ac:dyDescent="0.25"/>
    <row r="332" s="159" customFormat="1" ht="341.25" customHeight="1" x14ac:dyDescent="0.25"/>
    <row r="333" s="153" customFormat="1" ht="15.75" customHeight="1" x14ac:dyDescent="0.25"/>
    <row r="334" s="161" customFormat="1" x14ac:dyDescent="0.25"/>
    <row r="336" s="161" customFormat="1" x14ac:dyDescent="0.25"/>
    <row r="337" s="161" customFormat="1" x14ac:dyDescent="0.25"/>
  </sheetData>
  <mergeCells count="26">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 ref="A313:E313"/>
    <mergeCell ref="A315:O315"/>
    <mergeCell ref="R7:R8"/>
    <mergeCell ref="S7:S8"/>
    <mergeCell ref="T7:T8"/>
    <mergeCell ref="G7:L7"/>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44</vt:i4>
      </vt:variant>
    </vt:vector>
  </HeadingPairs>
  <TitlesOfParts>
    <vt:vector size="74" baseType="lpstr">
      <vt:lpstr>GASTOS VIGENCIA ENERO 2024</vt:lpstr>
      <vt:lpstr>GASTOS VIGENCIA FEBRERO 2024</vt:lpstr>
      <vt:lpstr>GASTOS VIGENCIA MARZO 2024</vt:lpstr>
      <vt:lpstr>GASTOS VIGENCIA ABRIL 2024</vt:lpstr>
      <vt:lpstr>GASTOS VIGENCIA MAYO 2024</vt:lpstr>
      <vt:lpstr>GASTOS VIGENCIA JUNIO 2024</vt:lpstr>
      <vt:lpstr>GASTOS VIGENCIA JULIO 2024</vt:lpstr>
      <vt:lpstr>GASTOS VIGENCIA AGOSTO 2024</vt:lpstr>
      <vt:lpstr>GASTOS VIGENCIA SEPTIEMBRE 2024</vt:lpstr>
      <vt:lpstr>GASTOS VIGENCIA OCTUBRE 2024</vt:lpstr>
      <vt:lpstr>RESERVAS ENERO 2024</vt:lpstr>
      <vt:lpstr>RESERVAS FEBRERO 2024</vt:lpstr>
      <vt:lpstr>RESERVAS MARZO 2024</vt:lpstr>
      <vt:lpstr>RESERVAS ABRIL 2024</vt:lpstr>
      <vt:lpstr>RESERVAS MAYO 2024</vt:lpstr>
      <vt:lpstr>RESERVAS JUNIO 2024</vt:lpstr>
      <vt:lpstr>RESERVAS JULIO 2024</vt:lpstr>
      <vt:lpstr>RESERVAS AGOSTO 2024</vt:lpstr>
      <vt:lpstr>RESERVAS SEPTIEMBRE 2024</vt:lpstr>
      <vt:lpstr>RESERVAS OCTUBRE 2024</vt:lpstr>
      <vt:lpstr>CXP ENERO 2024</vt:lpstr>
      <vt:lpstr>CXP FEBRERO 2024</vt:lpstr>
      <vt:lpstr>CXP MARZO 2024</vt:lpstr>
      <vt:lpstr>CXP ABRIL 2024</vt:lpstr>
      <vt:lpstr>CXP MAYO 2024</vt:lpstr>
      <vt:lpstr>CXP JUNIO 2024 </vt:lpstr>
      <vt:lpstr>CXP JULIO 2024  </vt:lpstr>
      <vt:lpstr>CXP AGOSTO 2024</vt:lpstr>
      <vt:lpstr>CXP SEPTIEMBRE 2024 </vt:lpstr>
      <vt:lpstr>CXP OCTUBRE 2024</vt:lpstr>
      <vt:lpstr>'CXP ABRIL 2024'!Área_de_impresión</vt:lpstr>
      <vt:lpstr>'CXP AGOSTO 2024'!Área_de_impresión</vt:lpstr>
      <vt:lpstr>'CXP ENERO 2024'!Área_de_impresión</vt:lpstr>
      <vt:lpstr>'CXP FEBRERO 2024'!Área_de_impresión</vt:lpstr>
      <vt:lpstr>'CXP JULIO 2024  '!Área_de_impresión</vt:lpstr>
      <vt:lpstr>'CXP JUNIO 2024 '!Área_de_impresión</vt:lpstr>
      <vt:lpstr>'CXP MARZO 2024'!Área_de_impresión</vt:lpstr>
      <vt:lpstr>'CXP MAYO 2024'!Área_de_impresión</vt:lpstr>
      <vt:lpstr>'CXP OCTUBRE 2024'!Área_de_impresión</vt:lpstr>
      <vt:lpstr>'CXP SEPTIEMBRE 2024 '!Área_de_impresión</vt:lpstr>
      <vt:lpstr>'RESERVAS ABRIL 2024'!Área_de_impresión</vt:lpstr>
      <vt:lpstr>'RESERVAS AGOSTO 2024'!Área_de_impresión</vt:lpstr>
      <vt:lpstr>'RESERVAS ENERO 2024'!Área_de_impresión</vt:lpstr>
      <vt:lpstr>'RESERVAS FEBRERO 2024'!Área_de_impresión</vt:lpstr>
      <vt:lpstr>'RESERVAS JULIO 2024'!Área_de_impresión</vt:lpstr>
      <vt:lpstr>'RESERVAS JUNIO 2024'!Área_de_impresión</vt:lpstr>
      <vt:lpstr>'RESERVAS MARZO 2024'!Área_de_impresión</vt:lpstr>
      <vt:lpstr>'RESERVAS MAYO 2024'!Área_de_impresión</vt:lpstr>
      <vt:lpstr>'RESERVAS OCTUBRE 2024'!Área_de_impresión</vt:lpstr>
      <vt:lpstr>'RESERVAS SEPTIEMBRE 2024'!Área_de_impresión</vt:lpstr>
      <vt:lpstr>'CXP ABRIL 2024'!Títulos_a_imprimir</vt:lpstr>
      <vt:lpstr>'CXP AGOSTO 2024'!Títulos_a_imprimir</vt:lpstr>
      <vt:lpstr>'CXP ENERO 2024'!Títulos_a_imprimir</vt:lpstr>
      <vt:lpstr>'CXP FEBRERO 2024'!Títulos_a_imprimir</vt:lpstr>
      <vt:lpstr>'CXP JULIO 2024  '!Títulos_a_imprimir</vt:lpstr>
      <vt:lpstr>'CXP JUNIO 2024 '!Títulos_a_imprimir</vt:lpstr>
      <vt:lpstr>'CXP MARZO 2024'!Títulos_a_imprimir</vt:lpstr>
      <vt:lpstr>'CXP MAYO 2024'!Títulos_a_imprimir</vt:lpstr>
      <vt:lpstr>'CXP OCTUBRE 2024'!Títulos_a_imprimir</vt:lpstr>
      <vt:lpstr>'CXP SEPTIEMBRE 2024 '!Títulos_a_imprimir</vt:lpstr>
      <vt:lpstr>'GASTOS VIGENCIA AGOSTO 2024'!Títulos_a_imprimir</vt:lpstr>
      <vt:lpstr>'GASTOS VIGENCIA JULIO 2024'!Títulos_a_imprimir</vt:lpstr>
      <vt:lpstr>'GASTOS VIGENCIA OCTUBRE 2024'!Títulos_a_imprimir</vt:lpstr>
      <vt:lpstr>'GASTOS VIGENCIA SEPTIEMBRE 2024'!Títulos_a_imprimir</vt:lpstr>
      <vt:lpstr>'RESERVAS ABRIL 2024'!Títulos_a_imprimir</vt:lpstr>
      <vt:lpstr>'RESERVAS AGOSTO 2024'!Títulos_a_imprimir</vt:lpstr>
      <vt:lpstr>'RESERVAS ENERO 2024'!Títulos_a_imprimir</vt:lpstr>
      <vt:lpstr>'RESERVAS FEBRERO 2024'!Títulos_a_imprimir</vt:lpstr>
      <vt:lpstr>'RESERVAS JULIO 2024'!Títulos_a_imprimir</vt:lpstr>
      <vt:lpstr>'RESERVAS JUNIO 2024'!Títulos_a_imprimir</vt:lpstr>
      <vt:lpstr>'RESERVAS MARZO 2024'!Títulos_a_imprimir</vt:lpstr>
      <vt:lpstr>'RESERVAS MAYO 2024'!Títulos_a_imprimir</vt:lpstr>
      <vt:lpstr>'RESERVAS OCTUBRE 2024'!Títulos_a_imprimir</vt:lpstr>
      <vt:lpstr>'RESERVAS SEPTIEMBRE 2024'!Títulos_a_imprimir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Aura Simona Orozco Mindiola</dc:creator>
  <cp:keywords/>
  <dc:description/>
  <cp:lastModifiedBy>Elsa Liliana Lievano Torres</cp:lastModifiedBy>
  <cp:revision/>
  <cp:lastPrinted>2024-11-04T04:51:20Z</cp:lastPrinted>
  <dcterms:created xsi:type="dcterms:W3CDTF">2024-02-12T16:48:32Z</dcterms:created>
  <dcterms:modified xsi:type="dcterms:W3CDTF">2024-11-08T15:37:15Z</dcterms:modified>
  <cp:category/>
  <cp:contentStatus/>
</cp:coreProperties>
</file>